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ehrle\Dropbox\Manus\Alicia Lathyrus\"/>
    </mc:Choice>
  </mc:AlternateContent>
  <bookViews>
    <workbookView xWindow="0" yWindow="0" windowWidth="23040" windowHeight="9045" tabRatio="717" firstSheet="5" activeTab="19"/>
  </bookViews>
  <sheets>
    <sheet name="2006" sheetId="8" r:id="rId1"/>
    <sheet name="2006_Alicia_commented" sheetId="32" r:id="rId2"/>
    <sheet name="2006_summary" sheetId="36" r:id="rId3"/>
    <sheet name="2006_problems_grazing" sheetId="34" r:id="rId4"/>
    <sheet name="2006_example_FFD_corr" sheetId="33" r:id="rId5"/>
    <sheet name="2006 baljdata" sheetId="27" r:id="rId6"/>
    <sheet name="2007" sheetId="14" r:id="rId7"/>
    <sheet name="2007_Alicia" sheetId="31" r:id="rId8"/>
    <sheet name="comments_Alicia" sheetId="30" r:id="rId9"/>
    <sheet name="2008" sheetId="3" r:id="rId10"/>
    <sheet name="2009" sheetId="2" r:id="rId11"/>
    <sheet name="2009 baljdata" sheetId="28" r:id="rId12"/>
    <sheet name="2010" sheetId="1" r:id="rId13"/>
    <sheet name="2011" sheetId="9" r:id="rId14"/>
    <sheet name="2012" sheetId="10" r:id="rId15"/>
    <sheet name="2013" sheetId="17" r:id="rId16"/>
    <sheet name="2014" sheetId="18" r:id="rId17"/>
    <sheet name="2015" sheetId="22" r:id="rId18"/>
    <sheet name="2016" sheetId="24" r:id="rId19"/>
    <sheet name="2017" sheetId="26" r:id="rId20"/>
    <sheet name="Malinkommentarer" sheetId="25" r:id="rId21"/>
    <sheet name="var_descr" sheetId="21" r:id="rId22"/>
  </sheets>
  <definedNames>
    <definedName name="_xlnm._FilterDatabase" localSheetId="0" hidden="1">'2006'!$F$1:$F$261</definedName>
    <definedName name="_xlnm._FilterDatabase" localSheetId="1" hidden="1">'2006_Alicia_commented'!$EW$1:$FI$257</definedName>
    <definedName name="_xlnm._FilterDatabase" localSheetId="2" hidden="1">'2006_summary'!$D$1:$D$109</definedName>
    <definedName name="_xlnm._FilterDatabase" localSheetId="7" hidden="1">'2007_Alicia'!$AT$1:$AT$256</definedName>
    <definedName name="_xlnm._FilterDatabase" localSheetId="16" hidden="1">'2014'!$A$1:$DO$262</definedName>
    <definedName name="_xlnm._FilterDatabase" localSheetId="17" hidden="1">'2015'!$A$4:$EI$269</definedName>
    <definedName name="_xlnm._FilterDatabase" localSheetId="18" hidden="1">'2016'!$A$1:$A$174</definedName>
  </definedNames>
  <calcPr calcId="152511"/>
</workbook>
</file>

<file path=xl/calcChain.xml><?xml version="1.0" encoding="utf-8"?>
<calcChain xmlns="http://schemas.openxmlformats.org/spreadsheetml/2006/main">
  <c r="J5" i="36" l="1"/>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4" i="36"/>
  <c r="I4" i="36"/>
  <c r="I5" i="36"/>
  <c r="I6" i="36"/>
  <c r="I7" i="36"/>
  <c r="I8" i="36"/>
  <c r="I9" i="36"/>
  <c r="I10" i="36"/>
  <c r="I11" i="36"/>
  <c r="I12" i="36"/>
  <c r="I13" i="36"/>
  <c r="I14" i="36"/>
  <c r="I15" i="36"/>
  <c r="I16" i="36"/>
  <c r="I17" i="36"/>
  <c r="I18" i="36"/>
  <c r="I19" i="36"/>
  <c r="I20" i="36"/>
  <c r="I21" i="36"/>
  <c r="I22" i="36"/>
  <c r="I23" i="36"/>
  <c r="I24" i="36"/>
  <c r="I25" i="36"/>
  <c r="I26" i="36"/>
  <c r="I27" i="36"/>
  <c r="I28" i="36"/>
  <c r="I29" i="36"/>
  <c r="I30" i="36"/>
  <c r="I31" i="36"/>
  <c r="I32" i="36"/>
  <c r="I33" i="36"/>
  <c r="I34" i="36"/>
  <c r="I35" i="36"/>
  <c r="I36" i="36"/>
  <c r="I37" i="36"/>
  <c r="I38" i="36"/>
  <c r="I39" i="36"/>
  <c r="I40" i="36"/>
  <c r="I41" i="36"/>
  <c r="I42" i="36"/>
  <c r="I43" i="36"/>
  <c r="I44" i="36"/>
  <c r="I45" i="36"/>
  <c r="I46" i="36"/>
  <c r="I47" i="36"/>
  <c r="I48" i="36"/>
  <c r="I49" i="36"/>
  <c r="I50" i="36"/>
  <c r="I51" i="36"/>
  <c r="I52" i="36"/>
  <c r="I53" i="36"/>
  <c r="I54" i="36"/>
  <c r="I55" i="36"/>
  <c r="I56" i="36"/>
  <c r="I57" i="36"/>
  <c r="I58" i="36"/>
  <c r="I59" i="36"/>
  <c r="I60" i="36"/>
  <c r="I61" i="36"/>
  <c r="I62" i="36"/>
  <c r="I63" i="36"/>
  <c r="I64" i="36"/>
  <c r="I65" i="36"/>
  <c r="I66" i="36"/>
  <c r="I67" i="36"/>
  <c r="I68" i="36"/>
  <c r="I69" i="36"/>
  <c r="I70" i="36"/>
  <c r="I71" i="36"/>
  <c r="I72" i="36"/>
  <c r="I73" i="36"/>
  <c r="I74" i="36"/>
  <c r="I75" i="36"/>
  <c r="I76" i="36"/>
  <c r="I77" i="36"/>
  <c r="I78" i="36"/>
  <c r="I79" i="36"/>
  <c r="I80" i="36"/>
  <c r="I81" i="36"/>
  <c r="I82" i="36"/>
  <c r="I83" i="36"/>
  <c r="I84" i="36"/>
  <c r="I85" i="36"/>
  <c r="I86" i="36"/>
  <c r="I87" i="36"/>
  <c r="I88" i="36"/>
  <c r="I89" i="36"/>
  <c r="I90" i="36"/>
  <c r="I91" i="36"/>
  <c r="I92" i="36"/>
  <c r="I93" i="36"/>
  <c r="I94" i="36"/>
  <c r="I95" i="36"/>
  <c r="I96" i="36"/>
  <c r="I97" i="36"/>
  <c r="I98" i="36"/>
  <c r="I99" i="36"/>
  <c r="I100" i="36"/>
  <c r="I101" i="36"/>
  <c r="I102" i="36"/>
  <c r="I103" i="36"/>
  <c r="I104" i="36"/>
  <c r="I105" i="36"/>
  <c r="I106" i="36"/>
  <c r="I107" i="36"/>
  <c r="I108" i="36"/>
  <c r="I109" i="36"/>
  <c r="H5" i="36"/>
  <c r="H6" i="36"/>
  <c r="H7" i="36"/>
  <c r="H8" i="36"/>
  <c r="H9" i="36"/>
  <c r="H10" i="36"/>
  <c r="H11" i="36"/>
  <c r="H12" i="36"/>
  <c r="H13" i="36"/>
  <c r="H14" i="36"/>
  <c r="H15" i="36"/>
  <c r="H16" i="36"/>
  <c r="H17" i="36"/>
  <c r="H18" i="36"/>
  <c r="H19" i="36"/>
  <c r="H20" i="36"/>
  <c r="H21" i="36"/>
  <c r="H22" i="36"/>
  <c r="H23" i="36"/>
  <c r="H24" i="36"/>
  <c r="H25"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4" i="36"/>
  <c r="G5" i="36"/>
  <c r="G6" i="36"/>
  <c r="G7" i="36"/>
  <c r="G8" i="36"/>
  <c r="K8" i="36" s="1"/>
  <c r="G9" i="36"/>
  <c r="G10" i="36"/>
  <c r="G11" i="36"/>
  <c r="G12" i="36"/>
  <c r="G13" i="36"/>
  <c r="G14" i="36"/>
  <c r="G15" i="36"/>
  <c r="G16" i="36"/>
  <c r="K16" i="36" s="1"/>
  <c r="G17" i="36"/>
  <c r="G18" i="36"/>
  <c r="G19" i="36"/>
  <c r="G20" i="36"/>
  <c r="G21" i="36"/>
  <c r="G22" i="36"/>
  <c r="G23" i="36"/>
  <c r="G24" i="36"/>
  <c r="K24" i="36" s="1"/>
  <c r="G25" i="36"/>
  <c r="G26" i="36"/>
  <c r="G27" i="36"/>
  <c r="G28" i="36"/>
  <c r="G29" i="36"/>
  <c r="G30" i="36"/>
  <c r="G31" i="36"/>
  <c r="G32" i="36"/>
  <c r="G33" i="36"/>
  <c r="G34" i="36"/>
  <c r="G35" i="36"/>
  <c r="G36" i="36"/>
  <c r="G37" i="36"/>
  <c r="G38" i="36"/>
  <c r="G39" i="36"/>
  <c r="G40" i="36"/>
  <c r="G41" i="36"/>
  <c r="G42" i="36"/>
  <c r="G43" i="36"/>
  <c r="G44" i="36"/>
  <c r="G45" i="36"/>
  <c r="G46" i="36"/>
  <c r="G47" i="36"/>
  <c r="G48" i="36"/>
  <c r="G49" i="36"/>
  <c r="G50" i="36"/>
  <c r="G51" i="36"/>
  <c r="G52" i="36"/>
  <c r="G53" i="36"/>
  <c r="G54" i="36"/>
  <c r="G55" i="36"/>
  <c r="G56" i="36"/>
  <c r="G57" i="36"/>
  <c r="G58" i="36"/>
  <c r="G59" i="36"/>
  <c r="G60" i="36"/>
  <c r="G61" i="36"/>
  <c r="G62" i="36"/>
  <c r="G63" i="36"/>
  <c r="G64" i="36"/>
  <c r="G65" i="36"/>
  <c r="G66" i="36"/>
  <c r="G67" i="36"/>
  <c r="G68" i="36"/>
  <c r="G69" i="36"/>
  <c r="G70" i="36"/>
  <c r="G71" i="36"/>
  <c r="G72" i="36"/>
  <c r="G73" i="36"/>
  <c r="G74" i="36"/>
  <c r="G75" i="36"/>
  <c r="G76" i="36"/>
  <c r="G77" i="36"/>
  <c r="G78" i="36"/>
  <c r="G79" i="36"/>
  <c r="G80" i="36"/>
  <c r="G81" i="36"/>
  <c r="G82" i="36"/>
  <c r="G83" i="36"/>
  <c r="G84" i="36"/>
  <c r="G85" i="36"/>
  <c r="G86" i="36"/>
  <c r="G87" i="36"/>
  <c r="G88" i="36"/>
  <c r="G89" i="36"/>
  <c r="G90" i="36"/>
  <c r="G91" i="36"/>
  <c r="G92" i="36"/>
  <c r="G93" i="36"/>
  <c r="G94" i="36"/>
  <c r="G95" i="36"/>
  <c r="G96" i="36"/>
  <c r="G97" i="36"/>
  <c r="G98" i="36"/>
  <c r="G99" i="36"/>
  <c r="G100" i="36"/>
  <c r="G101" i="36"/>
  <c r="G102" i="36"/>
  <c r="G103" i="36"/>
  <c r="G104" i="36"/>
  <c r="G105" i="36"/>
  <c r="G106" i="36"/>
  <c r="G107" i="36"/>
  <c r="G108" i="36"/>
  <c r="G109" i="36"/>
  <c r="G4" i="36"/>
  <c r="CN146" i="32"/>
  <c r="CN143" i="32"/>
  <c r="CN142" i="32"/>
  <c r="CN141" i="32"/>
  <c r="CN140" i="32"/>
  <c r="CN139" i="32"/>
  <c r="CN138" i="32"/>
  <c r="CN137" i="32"/>
  <c r="CN136" i="32"/>
  <c r="CN135" i="32"/>
  <c r="CN134" i="32"/>
  <c r="CN133" i="32"/>
  <c r="CN132" i="32"/>
  <c r="CN131" i="32"/>
  <c r="CN130" i="32"/>
  <c r="CN129" i="32"/>
  <c r="CN128" i="32"/>
  <c r="CN126" i="32"/>
  <c r="CN119" i="32"/>
  <c r="CN104" i="32"/>
  <c r="CN103" i="32"/>
  <c r="CN102" i="32"/>
  <c r="BM102" i="32"/>
  <c r="CN101" i="32"/>
  <c r="CN98" i="32"/>
  <c r="BM95" i="32"/>
  <c r="BM80" i="32"/>
  <c r="CN79" i="32"/>
  <c r="CN71" i="32"/>
  <c r="CN67" i="32"/>
  <c r="CN63" i="32"/>
  <c r="CN55" i="32"/>
  <c r="CN54" i="32"/>
  <c r="CN51" i="32"/>
  <c r="CN48" i="32"/>
  <c r="CN45" i="32"/>
  <c r="CN41" i="32"/>
  <c r="CN40" i="32"/>
  <c r="BM90" i="32"/>
  <c r="BM85" i="32"/>
  <c r="BM79" i="32"/>
  <c r="BM78" i="32"/>
  <c r="BM77" i="32"/>
  <c r="BM71" i="32"/>
  <c r="BM70" i="32"/>
  <c r="BM68" i="32"/>
  <c r="BM59" i="32"/>
  <c r="BM58" i="32"/>
  <c r="BM53" i="32"/>
  <c r="BM51" i="32"/>
  <c r="BM44" i="32"/>
  <c r="BM42" i="32"/>
  <c r="BM40" i="32"/>
  <c r="BM26" i="32"/>
  <c r="BM24" i="32"/>
  <c r="BM20" i="32"/>
  <c r="CN39" i="32"/>
  <c r="CN38" i="32"/>
  <c r="CN36" i="32"/>
  <c r="CN35" i="32"/>
  <c r="CN32" i="32"/>
  <c r="CN31" i="32"/>
  <c r="CN30" i="32"/>
  <c r="CN29" i="32"/>
  <c r="CN28" i="32"/>
  <c r="CN27" i="32"/>
  <c r="EV27" i="32"/>
  <c r="EV28" i="32"/>
  <c r="EV29" i="32"/>
  <c r="EV30" i="32"/>
  <c r="EV31" i="32"/>
  <c r="EV32" i="32"/>
  <c r="EV35" i="32"/>
  <c r="EV36" i="32"/>
  <c r="EV38" i="32"/>
  <c r="EV39" i="32"/>
  <c r="EV40" i="32"/>
  <c r="EV41" i="32"/>
  <c r="EV44" i="32"/>
  <c r="EV45" i="32"/>
  <c r="EV46" i="32"/>
  <c r="EV47" i="32"/>
  <c r="EV48" i="32"/>
  <c r="EV49" i="32"/>
  <c r="EV50" i="32"/>
  <c r="EV51" i="32"/>
  <c r="EV54" i="32"/>
  <c r="EV55" i="32"/>
  <c r="EV56" i="32"/>
  <c r="EV57" i="32"/>
  <c r="EV63" i="32"/>
  <c r="EV71" i="32"/>
  <c r="EV74" i="32"/>
  <c r="EV77" i="32"/>
  <c r="EV78" i="32"/>
  <c r="EV79" i="32"/>
  <c r="EV83" i="32"/>
  <c r="EV84" i="32"/>
  <c r="EV91" i="32"/>
  <c r="EV92" i="32"/>
  <c r="EV93" i="32"/>
  <c r="EV94" i="32"/>
  <c r="EV97" i="32"/>
  <c r="EV98" i="32"/>
  <c r="EV100" i="32"/>
  <c r="EV102" i="32"/>
  <c r="EV103" i="32"/>
  <c r="EV104" i="32"/>
  <c r="EV105" i="32"/>
  <c r="EV106" i="32"/>
  <c r="EV107" i="32"/>
  <c r="EV108" i="32"/>
  <c r="EV109" i="32"/>
  <c r="EV110" i="32"/>
  <c r="EV111" i="32"/>
  <c r="EV112" i="32"/>
  <c r="EV113" i="32"/>
  <c r="EV114" i="32"/>
  <c r="EV115" i="32"/>
  <c r="EV116" i="32"/>
  <c r="EV117" i="32"/>
  <c r="EV118" i="32"/>
  <c r="EV119" i="32"/>
  <c r="EV120" i="32"/>
  <c r="EV121" i="32"/>
  <c r="EV122" i="32"/>
  <c r="EV123" i="32"/>
  <c r="EV124" i="32"/>
  <c r="EV125" i="32"/>
  <c r="EV126" i="32"/>
  <c r="EV145" i="32"/>
  <c r="EV146" i="32"/>
  <c r="EV154" i="32"/>
  <c r="EV156" i="32"/>
  <c r="EV161" i="32"/>
  <c r="EV162" i="32"/>
  <c r="EV163" i="32"/>
  <c r="EV164" i="32"/>
  <c r="EV165" i="32"/>
  <c r="EV166" i="32"/>
  <c r="EV167" i="32"/>
  <c r="EV168" i="32"/>
  <c r="EV169" i="32"/>
  <c r="EV170" i="32"/>
  <c r="EV171" i="32"/>
  <c r="EV172" i="32"/>
  <c r="EV173" i="32"/>
  <c r="EV174" i="32"/>
  <c r="EV175" i="32"/>
  <c r="EV176" i="32"/>
  <c r="EV177" i="32"/>
  <c r="EV178" i="32"/>
  <c r="EV179" i="32"/>
  <c r="EV180" i="32"/>
  <c r="EV181" i="32"/>
  <c r="EV182" i="32"/>
  <c r="EV183" i="32"/>
  <c r="EV184" i="32"/>
  <c r="EV185" i="32"/>
  <c r="EV186" i="32"/>
  <c r="EV187" i="32"/>
  <c r="EV188" i="32"/>
  <c r="EV189" i="32"/>
  <c r="EV190" i="32"/>
  <c r="EV191" i="32"/>
  <c r="EV192" i="32"/>
  <c r="EV193" i="32"/>
  <c r="EV194" i="32"/>
  <c r="EV195" i="32"/>
  <c r="EV196" i="32"/>
  <c r="EV197" i="32"/>
  <c r="EV198" i="32"/>
  <c r="EV199" i="32"/>
  <c r="EV200" i="32"/>
  <c r="EV201" i="32"/>
  <c r="EV202" i="32"/>
  <c r="EV203" i="32"/>
  <c r="EV204" i="32"/>
  <c r="EV205" i="32"/>
  <c r="EV206" i="32"/>
  <c r="EV207" i="32"/>
  <c r="EV208" i="32"/>
  <c r="EV209" i="32"/>
  <c r="EV210" i="32"/>
  <c r="EV211" i="32"/>
  <c r="EV212" i="32"/>
  <c r="EV213" i="32"/>
  <c r="EV214" i="32"/>
  <c r="EV215" i="32"/>
  <c r="EV216" i="32"/>
  <c r="EV217" i="32"/>
  <c r="EV218" i="32"/>
  <c r="EV219" i="32"/>
  <c r="EV220" i="32"/>
  <c r="EV221" i="32"/>
  <c r="EV222" i="32"/>
  <c r="EV223" i="32"/>
  <c r="EV224" i="32"/>
  <c r="EV225" i="32"/>
  <c r="EV226" i="32"/>
  <c r="EV227" i="32"/>
  <c r="EV228" i="32"/>
  <c r="EV229" i="32"/>
  <c r="EV230" i="32"/>
  <c r="EV231" i="32"/>
  <c r="EV232" i="32"/>
  <c r="EV233" i="32"/>
  <c r="EV234" i="32"/>
  <c r="EV235" i="32"/>
  <c r="EV236" i="32"/>
  <c r="EV237" i="32"/>
  <c r="EV238" i="32"/>
  <c r="EV239" i="32"/>
  <c r="EV240" i="32"/>
  <c r="EV241" i="32"/>
  <c r="EV242" i="32"/>
  <c r="EV243" i="32"/>
  <c r="EV244" i="32"/>
  <c r="EV245" i="32"/>
  <c r="EV246" i="32"/>
  <c r="EV247" i="32"/>
  <c r="EV248" i="32"/>
  <c r="EV249" i="32"/>
  <c r="EV250" i="32"/>
  <c r="EV251" i="32"/>
  <c r="EV252" i="32"/>
  <c r="EV253" i="32"/>
  <c r="EV254" i="32"/>
  <c r="EV255" i="32"/>
  <c r="EV256" i="32"/>
  <c r="EV257" i="32"/>
  <c r="EV11" i="32"/>
  <c r="EV12" i="32"/>
  <c r="EV13" i="32"/>
  <c r="EV14" i="32"/>
  <c r="EV15" i="32"/>
  <c r="EV16" i="32"/>
  <c r="EV17" i="32"/>
  <c r="EV18" i="32"/>
  <c r="EV19" i="32"/>
  <c r="EV20" i="32"/>
  <c r="EV7" i="32"/>
  <c r="EV8" i="32"/>
  <c r="EV6" i="32"/>
  <c r="CN20" i="32"/>
  <c r="CN17" i="32"/>
  <c r="K104" i="36" l="1"/>
  <c r="K96" i="36"/>
  <c r="K80" i="36"/>
  <c r="K72" i="36"/>
  <c r="K64" i="36"/>
  <c r="K56" i="36"/>
  <c r="K48" i="36"/>
  <c r="K40" i="36"/>
  <c r="K32" i="36"/>
  <c r="K102" i="36"/>
  <c r="K94" i="36"/>
  <c r="K38" i="36"/>
  <c r="K30" i="36"/>
  <c r="K84" i="36"/>
  <c r="K44" i="36"/>
  <c r="K74" i="36"/>
  <c r="K66" i="36"/>
  <c r="K58" i="36"/>
  <c r="K50" i="36"/>
  <c r="K83" i="36"/>
  <c r="K43" i="36"/>
  <c r="K73" i="36"/>
  <c r="K65" i="36"/>
  <c r="K57" i="36"/>
  <c r="K49" i="36"/>
  <c r="K25" i="36"/>
  <c r="K17" i="36"/>
  <c r="K9" i="36"/>
  <c r="K103" i="36"/>
  <c r="K95" i="36"/>
  <c r="K39" i="36"/>
  <c r="K31" i="36"/>
  <c r="K23" i="36"/>
  <c r="K15" i="36"/>
  <c r="K7" i="36"/>
  <c r="L21" i="36"/>
  <c r="L13" i="36"/>
  <c r="Q4" i="36"/>
  <c r="Q6" i="36"/>
  <c r="O5" i="36"/>
  <c r="O6" i="36"/>
  <c r="L6" i="36"/>
  <c r="R4" i="36"/>
  <c r="R7" i="36" s="1"/>
  <c r="R6" i="36"/>
  <c r="L107" i="36"/>
  <c r="L99" i="36"/>
  <c r="L91" i="36"/>
  <c r="L89" i="36"/>
  <c r="L87" i="36"/>
  <c r="L81" i="36"/>
  <c r="L77" i="36"/>
  <c r="L69" i="36"/>
  <c r="L61" i="36"/>
  <c r="L53" i="36"/>
  <c r="L47" i="36"/>
  <c r="L35" i="36"/>
  <c r="L28" i="36"/>
  <c r="L20" i="36"/>
  <c r="L12" i="36"/>
  <c r="L5" i="36"/>
  <c r="P6" i="36"/>
  <c r="P4" i="36"/>
  <c r="O4" i="36"/>
  <c r="K109" i="36"/>
  <c r="K101" i="36"/>
  <c r="K93" i="36"/>
  <c r="K79" i="36"/>
  <c r="K71" i="36"/>
  <c r="K63" i="36"/>
  <c r="K55" i="36"/>
  <c r="K37" i="36"/>
  <c r="K22" i="36"/>
  <c r="K14" i="36"/>
  <c r="K108" i="36"/>
  <c r="K100" i="36"/>
  <c r="K92" i="36"/>
  <c r="K88" i="36"/>
  <c r="K82" i="36"/>
  <c r="K78" i="36"/>
  <c r="K70" i="36"/>
  <c r="K62" i="36"/>
  <c r="K54" i="36"/>
  <c r="K42" i="36"/>
  <c r="K36" i="36"/>
  <c r="K29" i="36"/>
  <c r="K106" i="36"/>
  <c r="K98" i="36"/>
  <c r="K90" i="36"/>
  <c r="K86" i="36"/>
  <c r="K76" i="36"/>
  <c r="K68" i="36"/>
  <c r="K60" i="36"/>
  <c r="K52" i="36"/>
  <c r="K46" i="36"/>
  <c r="K34" i="36"/>
  <c r="K27" i="36"/>
  <c r="K19" i="36"/>
  <c r="K11" i="36"/>
  <c r="K105" i="36"/>
  <c r="K97" i="36"/>
  <c r="K85" i="36"/>
  <c r="K75" i="36"/>
  <c r="K67" i="36"/>
  <c r="K59" i="36"/>
  <c r="K51" i="36"/>
  <c r="K45" i="36"/>
  <c r="K41" i="36"/>
  <c r="K33" i="36"/>
  <c r="K26" i="36"/>
  <c r="K18" i="36"/>
  <c r="K10" i="36"/>
  <c r="K21" i="36"/>
  <c r="K13" i="36"/>
  <c r="K6" i="36"/>
  <c r="K107" i="36"/>
  <c r="K99" i="36"/>
  <c r="K91" i="36"/>
  <c r="K89" i="36"/>
  <c r="K87" i="36"/>
  <c r="K81" i="36"/>
  <c r="K77" i="36"/>
  <c r="K69" i="36"/>
  <c r="K61" i="36"/>
  <c r="K53" i="36"/>
  <c r="K47" i="36"/>
  <c r="K35" i="36"/>
  <c r="K28" i="36"/>
  <c r="K20" i="36"/>
  <c r="K12" i="36"/>
  <c r="K5" i="36"/>
  <c r="L106" i="36"/>
  <c r="L98" i="36"/>
  <c r="L90" i="36"/>
  <c r="L86" i="36"/>
  <c r="L76" i="36"/>
  <c r="L68" i="36"/>
  <c r="L60" i="36"/>
  <c r="L52" i="36"/>
  <c r="L46" i="36"/>
  <c r="L34" i="36"/>
  <c r="L27" i="36"/>
  <c r="L19" i="36"/>
  <c r="L11" i="36"/>
  <c r="L105" i="36"/>
  <c r="L97" i="36"/>
  <c r="L85" i="36"/>
  <c r="L75" i="36"/>
  <c r="L67" i="36"/>
  <c r="L59" i="36"/>
  <c r="L51" i="36"/>
  <c r="L45" i="36"/>
  <c r="L41" i="36"/>
  <c r="L33" i="36"/>
  <c r="L26" i="36"/>
  <c r="L18" i="36"/>
  <c r="L10" i="36"/>
  <c r="L104" i="36"/>
  <c r="L96" i="36"/>
  <c r="L74" i="36"/>
  <c r="L66" i="36"/>
  <c r="L58" i="36"/>
  <c r="L50" i="36"/>
  <c r="L44" i="36"/>
  <c r="L40" i="36"/>
  <c r="L32" i="36"/>
  <c r="L25" i="36"/>
  <c r="L17" i="36"/>
  <c r="L9" i="36"/>
  <c r="L103" i="36"/>
  <c r="L95" i="36"/>
  <c r="L84" i="36"/>
  <c r="L73" i="36"/>
  <c r="L65" i="36"/>
  <c r="L57" i="36"/>
  <c r="L49" i="36"/>
  <c r="L43" i="36"/>
  <c r="L39" i="36"/>
  <c r="L31" i="36"/>
  <c r="L24" i="36"/>
  <c r="L16" i="36"/>
  <c r="L8" i="36"/>
  <c r="K4" i="36"/>
  <c r="L102" i="36"/>
  <c r="L94" i="36"/>
  <c r="L83" i="36"/>
  <c r="L80" i="36"/>
  <c r="L72" i="36"/>
  <c r="L64" i="36"/>
  <c r="L56" i="36"/>
  <c r="L48" i="36"/>
  <c r="L38" i="36"/>
  <c r="L30" i="36"/>
  <c r="L23" i="36"/>
  <c r="L15" i="36"/>
  <c r="L7" i="36"/>
  <c r="L109" i="36"/>
  <c r="L101" i="36"/>
  <c r="L93" i="36"/>
  <c r="L79" i="36"/>
  <c r="L71" i="36"/>
  <c r="L63" i="36"/>
  <c r="L55" i="36"/>
  <c r="L37" i="36"/>
  <c r="L22" i="36"/>
  <c r="L14" i="36"/>
  <c r="L108" i="36"/>
  <c r="L100" i="36"/>
  <c r="L92" i="36"/>
  <c r="L88" i="36"/>
  <c r="L82" i="36"/>
  <c r="L78" i="36"/>
  <c r="L70" i="36"/>
  <c r="L62" i="36"/>
  <c r="L54" i="36"/>
  <c r="L42" i="36"/>
  <c r="L36" i="36"/>
  <c r="L29" i="36"/>
  <c r="L4" i="36"/>
  <c r="CN15" i="32"/>
  <c r="CN14" i="32"/>
  <c r="CN13" i="32"/>
  <c r="FS7" i="32"/>
  <c r="FS8" i="32"/>
  <c r="FS9" i="32"/>
  <c r="FS10" i="32"/>
  <c r="FS11" i="32"/>
  <c r="FS12" i="32"/>
  <c r="FS13" i="32"/>
  <c r="FS14" i="32"/>
  <c r="FS15" i="32"/>
  <c r="FS16" i="32"/>
  <c r="FS17" i="32"/>
  <c r="FS18" i="32"/>
  <c r="FS19" i="32"/>
  <c r="FS20" i="32"/>
  <c r="FS21" i="32"/>
  <c r="FS22" i="32"/>
  <c r="FS23" i="32"/>
  <c r="FS24" i="32"/>
  <c r="FS25" i="32"/>
  <c r="FS26" i="32"/>
  <c r="FS27" i="32"/>
  <c r="FS28" i="32"/>
  <c r="FS29" i="32"/>
  <c r="FS30" i="32"/>
  <c r="FS31" i="32"/>
  <c r="FS32" i="32"/>
  <c r="FS33" i="32"/>
  <c r="FS34" i="32"/>
  <c r="FS35" i="32"/>
  <c r="FS36" i="32"/>
  <c r="FS37" i="32"/>
  <c r="FS38" i="32"/>
  <c r="FS39" i="32"/>
  <c r="FS40" i="32"/>
  <c r="FS41" i="32"/>
  <c r="FS42" i="32"/>
  <c r="FS43" i="32"/>
  <c r="FS44" i="32"/>
  <c r="FS45" i="32"/>
  <c r="FS46" i="32"/>
  <c r="FS47" i="32"/>
  <c r="FS48" i="32"/>
  <c r="FS49" i="32"/>
  <c r="FS50" i="32"/>
  <c r="FS51" i="32"/>
  <c r="FS52" i="32"/>
  <c r="FS53" i="32"/>
  <c r="FS54" i="32"/>
  <c r="FS55" i="32"/>
  <c r="FS56" i="32"/>
  <c r="FS57" i="32"/>
  <c r="FS58" i="32"/>
  <c r="FS59" i="32"/>
  <c r="FS60" i="32"/>
  <c r="FS61" i="32"/>
  <c r="FS62" i="32"/>
  <c r="FS63" i="32"/>
  <c r="FS64" i="32"/>
  <c r="FS65" i="32"/>
  <c r="FS66" i="32"/>
  <c r="FS67" i="32"/>
  <c r="FS68" i="32"/>
  <c r="FS69" i="32"/>
  <c r="FS70" i="32"/>
  <c r="FS71" i="32"/>
  <c r="FS72" i="32"/>
  <c r="FS73" i="32"/>
  <c r="FS74" i="32"/>
  <c r="FS75" i="32"/>
  <c r="FS76" i="32"/>
  <c r="FS77" i="32"/>
  <c r="FS78" i="32"/>
  <c r="FS79" i="32"/>
  <c r="FS80" i="32"/>
  <c r="FS81" i="32"/>
  <c r="FS82" i="32"/>
  <c r="FS83" i="32"/>
  <c r="FS84" i="32"/>
  <c r="FS85" i="32"/>
  <c r="FS86" i="32"/>
  <c r="FS87" i="32"/>
  <c r="FS88" i="32"/>
  <c r="FS89" i="32"/>
  <c r="FS90" i="32"/>
  <c r="FS91" i="32"/>
  <c r="FS92" i="32"/>
  <c r="FS93" i="32"/>
  <c r="FS94" i="32"/>
  <c r="FS95" i="32"/>
  <c r="FS96" i="32"/>
  <c r="FS97" i="32"/>
  <c r="FS98" i="32"/>
  <c r="FS99" i="32"/>
  <c r="FS100" i="32"/>
  <c r="FS101" i="32"/>
  <c r="FS102" i="32"/>
  <c r="FS103" i="32"/>
  <c r="FS104" i="32"/>
  <c r="FS105" i="32"/>
  <c r="FS106" i="32"/>
  <c r="FS107" i="32"/>
  <c r="FS108" i="32"/>
  <c r="FS109" i="32"/>
  <c r="FS110" i="32"/>
  <c r="FS111" i="32"/>
  <c r="FS112" i="32"/>
  <c r="FS113" i="32"/>
  <c r="FS114" i="32"/>
  <c r="FS115" i="32"/>
  <c r="FS116" i="32"/>
  <c r="FS117" i="32"/>
  <c r="FS118" i="32"/>
  <c r="FS119" i="32"/>
  <c r="FS120" i="32"/>
  <c r="FS121" i="32"/>
  <c r="FS122" i="32"/>
  <c r="FS123" i="32"/>
  <c r="FS124" i="32"/>
  <c r="FS125" i="32"/>
  <c r="FS126" i="32"/>
  <c r="FS127" i="32"/>
  <c r="FS128" i="32"/>
  <c r="FS129" i="32"/>
  <c r="FS130" i="32"/>
  <c r="FS131" i="32"/>
  <c r="FS132" i="32"/>
  <c r="FS133" i="32"/>
  <c r="FS134" i="32"/>
  <c r="FS135" i="32"/>
  <c r="FS136" i="32"/>
  <c r="FS137" i="32"/>
  <c r="FS138" i="32"/>
  <c r="FS139" i="32"/>
  <c r="FS140" i="32"/>
  <c r="FS141" i="32"/>
  <c r="FS142" i="32"/>
  <c r="FS143" i="32"/>
  <c r="FS144" i="32"/>
  <c r="FS145" i="32"/>
  <c r="FS146" i="32"/>
  <c r="FS147" i="32"/>
  <c r="FS148" i="32"/>
  <c r="FS149" i="32"/>
  <c r="FS150" i="32"/>
  <c r="FS151" i="32"/>
  <c r="FS152" i="32"/>
  <c r="FS153" i="32"/>
  <c r="FS154" i="32"/>
  <c r="FS155" i="32"/>
  <c r="FS156" i="32"/>
  <c r="FS157" i="32"/>
  <c r="FS158" i="32"/>
  <c r="FS159" i="32"/>
  <c r="FS160" i="32"/>
  <c r="FS161" i="32"/>
  <c r="FS162" i="32"/>
  <c r="FS163" i="32"/>
  <c r="FS164" i="32"/>
  <c r="FS165" i="32"/>
  <c r="FS166" i="32"/>
  <c r="FS167" i="32"/>
  <c r="FS168" i="32"/>
  <c r="FS169" i="32"/>
  <c r="FS170" i="32"/>
  <c r="FS171" i="32"/>
  <c r="FS172" i="32"/>
  <c r="FS173" i="32"/>
  <c r="FS174" i="32"/>
  <c r="FS175" i="32"/>
  <c r="FS176" i="32"/>
  <c r="FS177" i="32"/>
  <c r="FS178" i="32"/>
  <c r="FS179" i="32"/>
  <c r="FS180" i="32"/>
  <c r="FS181" i="32"/>
  <c r="FS182" i="32"/>
  <c r="FS183" i="32"/>
  <c r="FS184" i="32"/>
  <c r="FS185" i="32"/>
  <c r="FS186" i="32"/>
  <c r="FS187" i="32"/>
  <c r="FS188" i="32"/>
  <c r="FS189" i="32"/>
  <c r="FS190" i="32"/>
  <c r="FS191" i="32"/>
  <c r="FS192" i="32"/>
  <c r="FS193" i="32"/>
  <c r="FS194" i="32"/>
  <c r="FS195" i="32"/>
  <c r="FS196" i="32"/>
  <c r="FS197" i="32"/>
  <c r="FS198" i="32"/>
  <c r="FS199" i="32"/>
  <c r="FS200" i="32"/>
  <c r="FS201" i="32"/>
  <c r="FS202" i="32"/>
  <c r="FS203" i="32"/>
  <c r="FS204" i="32"/>
  <c r="FS205" i="32"/>
  <c r="FS206" i="32"/>
  <c r="FS207" i="32"/>
  <c r="FS208" i="32"/>
  <c r="FS209" i="32"/>
  <c r="FS210" i="32"/>
  <c r="FS211" i="32"/>
  <c r="FS212" i="32"/>
  <c r="FS213" i="32"/>
  <c r="FS214" i="32"/>
  <c r="FS215" i="32"/>
  <c r="FS216" i="32"/>
  <c r="FS217" i="32"/>
  <c r="FS218" i="32"/>
  <c r="FS219" i="32"/>
  <c r="FS220" i="32"/>
  <c r="FS221" i="32"/>
  <c r="FS222" i="32"/>
  <c r="FS223" i="32"/>
  <c r="FS224" i="32"/>
  <c r="FS225" i="32"/>
  <c r="FS226" i="32"/>
  <c r="FS227" i="32"/>
  <c r="FS228" i="32"/>
  <c r="FS229" i="32"/>
  <c r="FS230" i="32"/>
  <c r="FS231" i="32"/>
  <c r="FS232" i="32"/>
  <c r="FS233" i="32"/>
  <c r="FS234" i="32"/>
  <c r="FS235" i="32"/>
  <c r="FS236" i="32"/>
  <c r="FS237" i="32"/>
  <c r="FS238" i="32"/>
  <c r="FS239" i="32"/>
  <c r="FS240" i="32"/>
  <c r="FS241" i="32"/>
  <c r="FS242" i="32"/>
  <c r="FS243" i="32"/>
  <c r="FS244" i="32"/>
  <c r="FS245" i="32"/>
  <c r="FS246" i="32"/>
  <c r="FS247" i="32"/>
  <c r="FS248" i="32"/>
  <c r="FS249" i="32"/>
  <c r="FS250" i="32"/>
  <c r="FS251" i="32"/>
  <c r="FS252" i="32"/>
  <c r="FS253" i="32"/>
  <c r="FS254" i="32"/>
  <c r="FS255" i="32"/>
  <c r="FS256" i="32"/>
  <c r="FS257" i="32"/>
  <c r="FS6" i="32"/>
  <c r="CN12" i="32"/>
  <c r="CN11" i="32"/>
  <c r="CN8" i="32"/>
  <c r="CN16" i="32"/>
  <c r="CN18" i="32"/>
  <c r="CN21" i="32"/>
  <c r="CN22" i="32"/>
  <c r="CN23" i="32"/>
  <c r="CN24" i="32"/>
  <c r="CN25" i="32"/>
  <c r="CN26" i="32"/>
  <c r="CN34" i="32"/>
  <c r="CN37" i="32"/>
  <c r="CN42" i="32"/>
  <c r="CN43" i="32"/>
  <c r="CN44" i="32"/>
  <c r="CN52" i="32"/>
  <c r="CN53" i="32"/>
  <c r="CN58" i="32"/>
  <c r="CN59" i="32"/>
  <c r="CN60" i="32"/>
  <c r="CN61" i="32"/>
  <c r="CN62" i="32"/>
  <c r="CN64" i="32"/>
  <c r="CN65" i="32"/>
  <c r="CN66" i="32"/>
  <c r="CN68" i="32"/>
  <c r="CN69" i="32"/>
  <c r="CN70" i="32"/>
  <c r="CN72" i="32"/>
  <c r="CN73" i="32"/>
  <c r="CN74" i="32"/>
  <c r="CN75" i="32"/>
  <c r="CN76" i="32"/>
  <c r="CN77" i="32"/>
  <c r="CN78" i="32"/>
  <c r="CN80" i="32"/>
  <c r="CN81" i="32"/>
  <c r="CN82" i="32"/>
  <c r="CN83" i="32"/>
  <c r="CN84" i="32"/>
  <c r="CN85" i="32"/>
  <c r="CN86" i="32"/>
  <c r="CN87" i="32"/>
  <c r="CN88" i="32"/>
  <c r="CN89" i="32"/>
  <c r="CN90" i="32"/>
  <c r="CN95" i="32"/>
  <c r="CN96" i="32"/>
  <c r="CN99" i="32"/>
  <c r="CN127" i="32"/>
  <c r="CN144" i="32"/>
  <c r="CN145" i="32"/>
  <c r="CN147" i="32"/>
  <c r="CN148" i="32"/>
  <c r="CN149" i="32"/>
  <c r="CN150" i="32"/>
  <c r="CN151" i="32"/>
  <c r="CN152" i="32"/>
  <c r="CN153" i="32"/>
  <c r="CN154" i="32"/>
  <c r="CN155" i="32"/>
  <c r="CN156" i="32"/>
  <c r="CN157" i="32"/>
  <c r="CN158" i="32"/>
  <c r="CN159" i="32"/>
  <c r="CN160" i="32"/>
  <c r="CN161" i="32"/>
  <c r="CN10" i="32"/>
  <c r="O7" i="36" l="1"/>
  <c r="Q7" i="36"/>
  <c r="U4" i="36"/>
  <c r="U5" i="36"/>
  <c r="T5" i="36"/>
  <c r="P7" i="36"/>
  <c r="T4" i="36"/>
  <c r="DX23" i="34"/>
  <c r="DZ23" i="34" s="1"/>
  <c r="CL23" i="34"/>
  <c r="AR23" i="34"/>
  <c r="AC23" i="34"/>
  <c r="O23" i="34"/>
  <c r="DX13" i="34"/>
  <c r="DZ13" i="34" s="1"/>
  <c r="CL13" i="34"/>
  <c r="AR13" i="34"/>
  <c r="AC13" i="34"/>
  <c r="O13" i="34"/>
  <c r="DX6" i="34"/>
  <c r="DZ6" i="34" s="1"/>
  <c r="CL6" i="34"/>
  <c r="AR6" i="34"/>
  <c r="AC6" i="34"/>
  <c r="O6" i="34"/>
  <c r="U6" i="36" l="1"/>
  <c r="T6" i="36"/>
  <c r="BK257" i="32"/>
  <c r="BK256" i="32"/>
  <c r="BK255" i="32"/>
  <c r="BK254" i="32"/>
  <c r="BK253" i="32"/>
  <c r="BK252" i="32"/>
  <c r="BK251" i="32"/>
  <c r="DG250" i="32"/>
  <c r="BK250" i="32"/>
  <c r="T250" i="32"/>
  <c r="DG249" i="32"/>
  <c r="BK249" i="32"/>
  <c r="T249" i="32"/>
  <c r="DG248" i="32"/>
  <c r="BK248" i="32"/>
  <c r="T248" i="32"/>
  <c r="DG247" i="32"/>
  <c r="BK247" i="32"/>
  <c r="T247" i="32"/>
  <c r="DG246" i="32"/>
  <c r="BK246" i="32"/>
  <c r="T246" i="32"/>
  <c r="DG245" i="32"/>
  <c r="BK245" i="32"/>
  <c r="T245" i="32"/>
  <c r="DG244" i="32"/>
  <c r="BK244" i="32"/>
  <c r="T244" i="32"/>
  <c r="DG243" i="32"/>
  <c r="BK243" i="32"/>
  <c r="T243" i="32"/>
  <c r="DG242" i="32"/>
  <c r="BK242" i="32"/>
  <c r="T242" i="32"/>
  <c r="DG241" i="32"/>
  <c r="BK241" i="32"/>
  <c r="T241" i="32"/>
  <c r="DG240" i="32"/>
  <c r="BK240" i="32"/>
  <c r="T240" i="32"/>
  <c r="DG239" i="32"/>
  <c r="BK239" i="32"/>
  <c r="T239" i="32"/>
  <c r="DG238" i="32"/>
  <c r="BK238" i="32"/>
  <c r="T238" i="32"/>
  <c r="DG237" i="32"/>
  <c r="BK237" i="32"/>
  <c r="T237" i="32"/>
  <c r="DG236" i="32"/>
  <c r="BK236" i="32"/>
  <c r="T236" i="32"/>
  <c r="DG235" i="32"/>
  <c r="BK235" i="32"/>
  <c r="T235" i="32"/>
  <c r="DG234" i="32"/>
  <c r="BK234" i="32"/>
  <c r="T234" i="32"/>
  <c r="DG233" i="32"/>
  <c r="BK233" i="32"/>
  <c r="T233" i="32"/>
  <c r="DG232" i="32"/>
  <c r="BK232" i="32"/>
  <c r="T232" i="32"/>
  <c r="DG231" i="32"/>
  <c r="BK231" i="32"/>
  <c r="T231" i="32"/>
  <c r="DG230" i="32"/>
  <c r="BK230" i="32"/>
  <c r="T230" i="32"/>
  <c r="DG229" i="32"/>
  <c r="BK229" i="32"/>
  <c r="T229" i="32"/>
  <c r="DG228" i="32"/>
  <c r="BK228" i="32"/>
  <c r="T228" i="32"/>
  <c r="DG227" i="32"/>
  <c r="BK227" i="32"/>
  <c r="T227" i="32"/>
  <c r="DG226" i="32"/>
  <c r="BK226" i="32"/>
  <c r="T226" i="32"/>
  <c r="DG225" i="32"/>
  <c r="BK225" i="32"/>
  <c r="T225" i="32"/>
  <c r="DG224" i="32"/>
  <c r="BK224" i="32"/>
  <c r="T224" i="32"/>
  <c r="DG223" i="32"/>
  <c r="BK223" i="32"/>
  <c r="T223" i="32"/>
  <c r="DG222" i="32"/>
  <c r="BK222" i="32"/>
  <c r="T222" i="32"/>
  <c r="DG221" i="32"/>
  <c r="BK221" i="32"/>
  <c r="T221" i="32"/>
  <c r="DG220" i="32"/>
  <c r="BK220" i="32"/>
  <c r="T220" i="32"/>
  <c r="DG219" i="32"/>
  <c r="BK219" i="32"/>
  <c r="T219" i="32"/>
  <c r="DG218" i="32"/>
  <c r="BK218" i="32"/>
  <c r="T218" i="32"/>
  <c r="DG217" i="32"/>
  <c r="BK217" i="32"/>
  <c r="T217" i="32"/>
  <c r="DG216" i="32"/>
  <c r="BK216" i="32"/>
  <c r="T216" i="32"/>
  <c r="DG215" i="32"/>
  <c r="BK215" i="32"/>
  <c r="T215" i="32"/>
  <c r="DG214" i="32"/>
  <c r="BK214" i="32"/>
  <c r="T214" i="32"/>
  <c r="DG213" i="32"/>
  <c r="BK213" i="32"/>
  <c r="T213" i="32"/>
  <c r="DG212" i="32"/>
  <c r="BK212" i="32"/>
  <c r="T212" i="32"/>
  <c r="DG211" i="32"/>
  <c r="BK211" i="32"/>
  <c r="T211" i="32"/>
  <c r="DG210" i="32"/>
  <c r="BK210" i="32"/>
  <c r="T210" i="32"/>
  <c r="DG209" i="32"/>
  <c r="BK209" i="32"/>
  <c r="T209" i="32"/>
  <c r="DG208" i="32"/>
  <c r="BK208" i="32"/>
  <c r="T208" i="32"/>
  <c r="DG207" i="32"/>
  <c r="BK207" i="32"/>
  <c r="T207" i="32"/>
  <c r="DG206" i="32"/>
  <c r="BK206" i="32"/>
  <c r="T206" i="32"/>
  <c r="DG205" i="32"/>
  <c r="BK205" i="32"/>
  <c r="T205" i="32"/>
  <c r="DG204" i="32"/>
  <c r="BK204" i="32"/>
  <c r="T204" i="32"/>
  <c r="DG203" i="32"/>
  <c r="BK203" i="32"/>
  <c r="T203" i="32"/>
  <c r="DG202" i="32"/>
  <c r="BK202" i="32"/>
  <c r="T202" i="32"/>
  <c r="DG201" i="32"/>
  <c r="BK201" i="32"/>
  <c r="T201" i="32"/>
  <c r="DG200" i="32"/>
  <c r="BK200" i="32"/>
  <c r="T200" i="32"/>
  <c r="DG199" i="32"/>
  <c r="BK199" i="32"/>
  <c r="T199" i="32"/>
  <c r="DG198" i="32"/>
  <c r="BK198" i="32"/>
  <c r="T198" i="32"/>
  <c r="DG197" i="32"/>
  <c r="BK197" i="32"/>
  <c r="T197" i="32"/>
  <c r="DG196" i="32"/>
  <c r="BK196" i="32"/>
  <c r="T196" i="32"/>
  <c r="DG195" i="32"/>
  <c r="BK195" i="32"/>
  <c r="T195" i="32"/>
  <c r="DG194" i="32"/>
  <c r="BK194" i="32"/>
  <c r="T194" i="32"/>
  <c r="DG193" i="32"/>
  <c r="BK193" i="32"/>
  <c r="T193" i="32"/>
  <c r="DG192" i="32"/>
  <c r="BK192" i="32"/>
  <c r="T192" i="32"/>
  <c r="DG191" i="32"/>
  <c r="BK191" i="32"/>
  <c r="T191" i="32"/>
  <c r="DG190" i="32"/>
  <c r="BK190" i="32"/>
  <c r="T190" i="32"/>
  <c r="DG189" i="32"/>
  <c r="BK189" i="32"/>
  <c r="T189" i="32"/>
  <c r="DG188" i="32"/>
  <c r="BK188" i="32"/>
  <c r="T188" i="32"/>
  <c r="DG187" i="32"/>
  <c r="BK187" i="32"/>
  <c r="T187" i="32"/>
  <c r="DG186" i="32"/>
  <c r="BK186" i="32"/>
  <c r="T186" i="32"/>
  <c r="DG185" i="32"/>
  <c r="BK185" i="32"/>
  <c r="T185" i="32"/>
  <c r="DG184" i="32"/>
  <c r="BK184" i="32"/>
  <c r="T184" i="32"/>
  <c r="DG183" i="32"/>
  <c r="BK183" i="32"/>
  <c r="T183" i="32"/>
  <c r="DG182" i="32"/>
  <c r="BK182" i="32"/>
  <c r="T182" i="32"/>
  <c r="DG181" i="32"/>
  <c r="BK181" i="32"/>
  <c r="T181" i="32"/>
  <c r="DG180" i="32"/>
  <c r="BK180" i="32"/>
  <c r="T180" i="32"/>
  <c r="DG179" i="32"/>
  <c r="BK179" i="32"/>
  <c r="T179" i="32"/>
  <c r="DG178" i="32"/>
  <c r="BK178" i="32"/>
  <c r="T178" i="32"/>
  <c r="DG177" i="32"/>
  <c r="BK177" i="32"/>
  <c r="T177" i="32"/>
  <c r="DG176" i="32"/>
  <c r="BK176" i="32"/>
  <c r="T176" i="32"/>
  <c r="DG175" i="32"/>
  <c r="BK175" i="32"/>
  <c r="T175" i="32"/>
  <c r="DG174" i="32"/>
  <c r="BK174" i="32"/>
  <c r="T174" i="32"/>
  <c r="DG173" i="32"/>
  <c r="BK173" i="32"/>
  <c r="T173" i="32"/>
  <c r="DG172" i="32"/>
  <c r="BK172" i="32"/>
  <c r="T172" i="32"/>
  <c r="DG171" i="32"/>
  <c r="BK171" i="32"/>
  <c r="T171" i="32"/>
  <c r="DG170" i="32"/>
  <c r="BK170" i="32"/>
  <c r="T170" i="32"/>
  <c r="DG169" i="32"/>
  <c r="BK169" i="32"/>
  <c r="T169" i="32"/>
  <c r="DG168" i="32"/>
  <c r="BK168" i="32"/>
  <c r="T168" i="32"/>
  <c r="DG167" i="32"/>
  <c r="BK167" i="32"/>
  <c r="T167" i="32"/>
  <c r="DG166" i="32"/>
  <c r="BK166" i="32"/>
  <c r="T166" i="32"/>
  <c r="DG165" i="32"/>
  <c r="BK165" i="32"/>
  <c r="T165" i="32"/>
  <c r="DG164" i="32"/>
  <c r="BK164" i="32"/>
  <c r="T164" i="32"/>
  <c r="DG163" i="32"/>
  <c r="BK163" i="32"/>
  <c r="T163" i="32"/>
  <c r="DG162" i="32"/>
  <c r="BK162" i="32"/>
  <c r="T162" i="32"/>
  <c r="ES161" i="32"/>
  <c r="EU161" i="32" s="1"/>
  <c r="DG161" i="32"/>
  <c r="BK161" i="32"/>
  <c r="T161" i="32"/>
  <c r="ES160" i="32"/>
  <c r="EU160" i="32" s="1"/>
  <c r="EV160" i="32" s="1"/>
  <c r="DG160" i="32"/>
  <c r="BK160" i="32"/>
  <c r="T160" i="32"/>
  <c r="ES159" i="32"/>
  <c r="EU159" i="32" s="1"/>
  <c r="EV159" i="32" s="1"/>
  <c r="DG159" i="32"/>
  <c r="BK159" i="32"/>
  <c r="T159" i="32"/>
  <c r="ES158" i="32"/>
  <c r="EU158" i="32" s="1"/>
  <c r="EV158" i="32" s="1"/>
  <c r="DG158" i="32"/>
  <c r="BK158" i="32"/>
  <c r="T158" i="32"/>
  <c r="ES157" i="32"/>
  <c r="EU157" i="32" s="1"/>
  <c r="EV157" i="32" s="1"/>
  <c r="DG157" i="32"/>
  <c r="BK157" i="32"/>
  <c r="T157" i="32"/>
  <c r="ES156" i="32"/>
  <c r="EU156" i="32" s="1"/>
  <c r="DG156" i="32"/>
  <c r="BK156" i="32"/>
  <c r="T156" i="32"/>
  <c r="ES155" i="32"/>
  <c r="EU155" i="32" s="1"/>
  <c r="EV155" i="32" s="1"/>
  <c r="DG155" i="32"/>
  <c r="BK155" i="32"/>
  <c r="T155" i="32"/>
  <c r="ES154" i="32"/>
  <c r="EU154" i="32" s="1"/>
  <c r="DG154" i="32"/>
  <c r="BK154" i="32"/>
  <c r="T154" i="32"/>
  <c r="ES153" i="32"/>
  <c r="EU153" i="32" s="1"/>
  <c r="EV153" i="32" s="1"/>
  <c r="DG153" i="32"/>
  <c r="BK153" i="32"/>
  <c r="T153" i="32"/>
  <c r="ES152" i="32"/>
  <c r="EU152" i="32" s="1"/>
  <c r="EV152" i="32" s="1"/>
  <c r="DG152" i="32"/>
  <c r="BK152" i="32"/>
  <c r="T152" i="32"/>
  <c r="ES151" i="32"/>
  <c r="EU151" i="32" s="1"/>
  <c r="EV151" i="32" s="1"/>
  <c r="DG151" i="32"/>
  <c r="BK151" i="32"/>
  <c r="T151" i="32"/>
  <c r="ES150" i="32"/>
  <c r="EU150" i="32" s="1"/>
  <c r="EV150" i="32" s="1"/>
  <c r="DG150" i="32"/>
  <c r="BK150" i="32"/>
  <c r="T150" i="32"/>
  <c r="ES149" i="32"/>
  <c r="EU149" i="32" s="1"/>
  <c r="EV149" i="32" s="1"/>
  <c r="DG149" i="32"/>
  <c r="BK149" i="32"/>
  <c r="T149" i="32"/>
  <c r="ES148" i="32"/>
  <c r="EU148" i="32" s="1"/>
  <c r="EV148" i="32" s="1"/>
  <c r="DG148" i="32"/>
  <c r="BK148" i="32"/>
  <c r="T148" i="32"/>
  <c r="ES147" i="32"/>
  <c r="EU147" i="32" s="1"/>
  <c r="EV147" i="32" s="1"/>
  <c r="DG147" i="32"/>
  <c r="BK147" i="32"/>
  <c r="T147" i="32"/>
  <c r="DG146" i="32"/>
  <c r="BK146" i="32"/>
  <c r="T146" i="32"/>
  <c r="ES145" i="32"/>
  <c r="EU145" i="32" s="1"/>
  <c r="DG145" i="32"/>
  <c r="BK145" i="32"/>
  <c r="T145" i="32"/>
  <c r="ES144" i="32"/>
  <c r="EU144" i="32" s="1"/>
  <c r="EV144" i="32" s="1"/>
  <c r="DG144" i="32"/>
  <c r="BK144" i="32"/>
  <c r="T144" i="32"/>
  <c r="DG143" i="32"/>
  <c r="BK143" i="32"/>
  <c r="T143" i="32"/>
  <c r="DG142" i="32"/>
  <c r="BK142" i="32"/>
  <c r="T142" i="32"/>
  <c r="DG141" i="32"/>
  <c r="BK141" i="32"/>
  <c r="T141" i="32"/>
  <c r="DG140" i="32"/>
  <c r="BK140" i="32"/>
  <c r="T140" i="32"/>
  <c r="DG139" i="32"/>
  <c r="BK139" i="32"/>
  <c r="T139" i="32"/>
  <c r="DG138" i="32"/>
  <c r="BK138" i="32"/>
  <c r="T138" i="32"/>
  <c r="DG137" i="32"/>
  <c r="BK137" i="32"/>
  <c r="T137" i="32"/>
  <c r="DG136" i="32"/>
  <c r="BK136" i="32"/>
  <c r="T136" i="32"/>
  <c r="DG135" i="32"/>
  <c r="BK135" i="32"/>
  <c r="T135" i="32"/>
  <c r="DG134" i="32"/>
  <c r="BK134" i="32"/>
  <c r="T134" i="32"/>
  <c r="DG133" i="32"/>
  <c r="BK133" i="32"/>
  <c r="T133" i="32"/>
  <c r="DG132" i="32"/>
  <c r="BK132" i="32"/>
  <c r="T132" i="32"/>
  <c r="DG131" i="32"/>
  <c r="BK131" i="32"/>
  <c r="T131" i="32"/>
  <c r="DG130" i="32"/>
  <c r="BK130" i="32"/>
  <c r="T130" i="32"/>
  <c r="DG129" i="32"/>
  <c r="BK129" i="32"/>
  <c r="T129" i="32"/>
  <c r="DG128" i="32"/>
  <c r="BK128" i="32"/>
  <c r="T128" i="32"/>
  <c r="ES127" i="32"/>
  <c r="EU127" i="32" s="1"/>
  <c r="EV127" i="32" s="1"/>
  <c r="DG127" i="32"/>
  <c r="BK127" i="32"/>
  <c r="T127" i="32"/>
  <c r="ES126" i="32"/>
  <c r="EU126" i="32" s="1"/>
  <c r="DG126" i="32"/>
  <c r="BK126" i="32"/>
  <c r="T126" i="32"/>
  <c r="DG125" i="32"/>
  <c r="BK125" i="32"/>
  <c r="T125" i="32"/>
  <c r="DG124" i="32"/>
  <c r="BK124" i="32"/>
  <c r="T124" i="32"/>
  <c r="DG123" i="32"/>
  <c r="BK123" i="32"/>
  <c r="T123" i="32"/>
  <c r="DG122" i="32"/>
  <c r="BK122" i="32"/>
  <c r="T122" i="32"/>
  <c r="DG121" i="32"/>
  <c r="BK121" i="32"/>
  <c r="T121" i="32"/>
  <c r="DG120" i="32"/>
  <c r="BK120" i="32"/>
  <c r="T120" i="32"/>
  <c r="ES119" i="32"/>
  <c r="EU119" i="32" s="1"/>
  <c r="DG119" i="32"/>
  <c r="BK119" i="32"/>
  <c r="T119" i="32"/>
  <c r="DG118" i="32"/>
  <c r="BK118" i="32"/>
  <c r="T118" i="32"/>
  <c r="DG117" i="32"/>
  <c r="BK117" i="32"/>
  <c r="T117" i="32"/>
  <c r="DG116" i="32"/>
  <c r="BK116" i="32"/>
  <c r="T116" i="32"/>
  <c r="DG115" i="32"/>
  <c r="BK115" i="32"/>
  <c r="T115" i="32"/>
  <c r="DG114" i="32"/>
  <c r="BK114" i="32"/>
  <c r="T114" i="32"/>
  <c r="DG113" i="32"/>
  <c r="BK113" i="32"/>
  <c r="T113" i="32"/>
  <c r="DG112" i="32"/>
  <c r="BK112" i="32"/>
  <c r="T112" i="32"/>
  <c r="DG111" i="32"/>
  <c r="BK111" i="32"/>
  <c r="T111" i="32"/>
  <c r="DG110" i="32"/>
  <c r="BK110" i="32"/>
  <c r="T110" i="32"/>
  <c r="DG109" i="32"/>
  <c r="BK109" i="32"/>
  <c r="T109" i="32"/>
  <c r="DG108" i="32"/>
  <c r="BK108" i="32"/>
  <c r="T108" i="32"/>
  <c r="DG107" i="32"/>
  <c r="BK107" i="32"/>
  <c r="T107" i="32"/>
  <c r="DG106" i="32"/>
  <c r="BK106" i="32"/>
  <c r="T106" i="32"/>
  <c r="DG105" i="32"/>
  <c r="BK105" i="32"/>
  <c r="T105" i="32"/>
  <c r="ES104" i="32"/>
  <c r="EU104" i="32" s="1"/>
  <c r="DG104" i="32"/>
  <c r="T104" i="32"/>
  <c r="ES103" i="32"/>
  <c r="EN103" i="32"/>
  <c r="ET103" i="32" s="1"/>
  <c r="DG103" i="32"/>
  <c r="BK103" i="32"/>
  <c r="T103" i="32"/>
  <c r="ES102" i="32"/>
  <c r="EU102" i="32" s="1"/>
  <c r="DG102" i="32"/>
  <c r="T102" i="32"/>
  <c r="ES101" i="32"/>
  <c r="EU101" i="32" s="1"/>
  <c r="EV101" i="32" s="1"/>
  <c r="DG101" i="32"/>
  <c r="BK101" i="32"/>
  <c r="T101" i="32"/>
  <c r="DG100" i="32"/>
  <c r="BK100" i="32"/>
  <c r="T100" i="32"/>
  <c r="ES99" i="32"/>
  <c r="EU99" i="32" s="1"/>
  <c r="EV99" i="32" s="1"/>
  <c r="DG99" i="32"/>
  <c r="BK99" i="32"/>
  <c r="T99" i="32"/>
  <c r="ES98" i="32"/>
  <c r="EU98" i="32" s="1"/>
  <c r="DG98" i="32"/>
  <c r="BK98" i="32"/>
  <c r="T98" i="32"/>
  <c r="DG97" i="32"/>
  <c r="BK97" i="32"/>
  <c r="T97" i="32"/>
  <c r="ES96" i="32"/>
  <c r="EU96" i="32" s="1"/>
  <c r="EV96" i="32" s="1"/>
  <c r="DG96" i="32"/>
  <c r="BK96" i="32"/>
  <c r="T96" i="32"/>
  <c r="ES95" i="32"/>
  <c r="EU95" i="32" s="1"/>
  <c r="EV95" i="32" s="1"/>
  <c r="DG95" i="32"/>
  <c r="BK95" i="32"/>
  <c r="T95" i="32"/>
  <c r="DG94" i="32"/>
  <c r="BK94" i="32"/>
  <c r="T94" i="32"/>
  <c r="DG93" i="32"/>
  <c r="BK93" i="32"/>
  <c r="T93" i="32"/>
  <c r="DG92" i="32"/>
  <c r="BK92" i="32"/>
  <c r="T92" i="32"/>
  <c r="DG91" i="32"/>
  <c r="BK91" i="32"/>
  <c r="T91" i="32"/>
  <c r="ES90" i="32"/>
  <c r="EU90" i="32" s="1"/>
  <c r="EV90" i="32" s="1"/>
  <c r="DG90" i="32"/>
  <c r="BK90" i="32"/>
  <c r="T90" i="32"/>
  <c r="ES89" i="32"/>
  <c r="EU89" i="32" s="1"/>
  <c r="EV89" i="32" s="1"/>
  <c r="DG89" i="32"/>
  <c r="T89" i="32"/>
  <c r="ES88" i="32"/>
  <c r="EU88" i="32" s="1"/>
  <c r="EV88" i="32" s="1"/>
  <c r="DG88" i="32"/>
  <c r="BK88" i="32"/>
  <c r="T88" i="32"/>
  <c r="ES87" i="32"/>
  <c r="EU87" i="32" s="1"/>
  <c r="EV87" i="32" s="1"/>
  <c r="DG87" i="32"/>
  <c r="BK87" i="32"/>
  <c r="T87" i="32"/>
  <c r="ES86" i="32"/>
  <c r="EU86" i="32" s="1"/>
  <c r="EV86" i="32" s="1"/>
  <c r="DG86" i="32"/>
  <c r="BK86" i="32"/>
  <c r="T86" i="32"/>
  <c r="ES85" i="32"/>
  <c r="EU85" i="32" s="1"/>
  <c r="EV85" i="32" s="1"/>
  <c r="DG85" i="32"/>
  <c r="BK85" i="32"/>
  <c r="T85" i="32"/>
  <c r="ES84" i="32"/>
  <c r="EU84" i="32" s="1"/>
  <c r="DG84" i="32"/>
  <c r="BK84" i="32"/>
  <c r="T84" i="32"/>
  <c r="ES83" i="32"/>
  <c r="EU83" i="32" s="1"/>
  <c r="DG83" i="32"/>
  <c r="BK83" i="32"/>
  <c r="T83" i="32"/>
  <c r="ES82" i="32"/>
  <c r="EU82" i="32" s="1"/>
  <c r="EV82" i="32" s="1"/>
  <c r="DG82" i="32"/>
  <c r="T82" i="32"/>
  <c r="ES81" i="32"/>
  <c r="EU81" i="32" s="1"/>
  <c r="EV81" i="32" s="1"/>
  <c r="DG81" i="32"/>
  <c r="BK81" i="32"/>
  <c r="T81" i="32"/>
  <c r="ES80" i="32"/>
  <c r="EU80" i="32" s="1"/>
  <c r="EV80" i="32" s="1"/>
  <c r="DG80" i="32"/>
  <c r="BK80" i="32"/>
  <c r="T80" i="32"/>
  <c r="DG79" i="32"/>
  <c r="BK79" i="32"/>
  <c r="T79" i="32"/>
  <c r="ES78" i="32"/>
  <c r="EU78" i="32" s="1"/>
  <c r="DG78" i="32"/>
  <c r="BK78" i="32"/>
  <c r="T78" i="32"/>
  <c r="ES77" i="32"/>
  <c r="EU77" i="32" s="1"/>
  <c r="DG77" i="32"/>
  <c r="BK77" i="32"/>
  <c r="T77" i="32"/>
  <c r="ES76" i="32"/>
  <c r="EU76" i="32" s="1"/>
  <c r="EV76" i="32" s="1"/>
  <c r="DG76" i="32"/>
  <c r="BK76" i="32"/>
  <c r="T76" i="32"/>
  <c r="ES75" i="32"/>
  <c r="EU75" i="32" s="1"/>
  <c r="EV75" i="32" s="1"/>
  <c r="DG75" i="32"/>
  <c r="BK75" i="32"/>
  <c r="T75" i="32"/>
  <c r="ES74" i="32"/>
  <c r="EU74" i="32" s="1"/>
  <c r="DG74" i="32"/>
  <c r="BK74" i="32"/>
  <c r="T74" i="32"/>
  <c r="ES73" i="32"/>
  <c r="EU73" i="32" s="1"/>
  <c r="EV73" i="32" s="1"/>
  <c r="DG73" i="32"/>
  <c r="BK73" i="32"/>
  <c r="T73" i="32"/>
  <c r="ES72" i="32"/>
  <c r="EU72" i="32" s="1"/>
  <c r="EV72" i="32" s="1"/>
  <c r="DG72" i="32"/>
  <c r="BK72" i="32"/>
  <c r="T72" i="32"/>
  <c r="ES71" i="32"/>
  <c r="EU71" i="32" s="1"/>
  <c r="DG71" i="32"/>
  <c r="BK71" i="32"/>
  <c r="T71" i="32"/>
  <c r="ES70" i="32"/>
  <c r="EU70" i="32" s="1"/>
  <c r="EV70" i="32" s="1"/>
  <c r="DG70" i="32"/>
  <c r="BK70" i="32"/>
  <c r="T70" i="32"/>
  <c r="ES69" i="32"/>
  <c r="EU69" i="32" s="1"/>
  <c r="EV69" i="32" s="1"/>
  <c r="DG69" i="32"/>
  <c r="BK69" i="32"/>
  <c r="T69" i="32"/>
  <c r="ES68" i="32"/>
  <c r="EU68" i="32" s="1"/>
  <c r="EV68" i="32" s="1"/>
  <c r="DG68" i="32"/>
  <c r="BK68" i="32"/>
  <c r="T68" i="32"/>
  <c r="ES67" i="32"/>
  <c r="EU67" i="32" s="1"/>
  <c r="EV67" i="32" s="1"/>
  <c r="DG67" i="32"/>
  <c r="BK67" i="32"/>
  <c r="T67" i="32"/>
  <c r="ES66" i="32"/>
  <c r="EU66" i="32" s="1"/>
  <c r="EV66" i="32" s="1"/>
  <c r="DG66" i="32"/>
  <c r="BK66" i="32"/>
  <c r="T66" i="32"/>
  <c r="ES65" i="32"/>
  <c r="EU65" i="32" s="1"/>
  <c r="EV65" i="32" s="1"/>
  <c r="DG65" i="32"/>
  <c r="BK65" i="32"/>
  <c r="T65" i="32"/>
  <c r="ES64" i="32"/>
  <c r="EU64" i="32" s="1"/>
  <c r="EV64" i="32" s="1"/>
  <c r="DG64" i="32"/>
  <c r="BK64" i="32"/>
  <c r="T64" i="32"/>
  <c r="ES63" i="32"/>
  <c r="EU63" i="32" s="1"/>
  <c r="DG63" i="32"/>
  <c r="BK63" i="32"/>
  <c r="T63" i="32"/>
  <c r="ES62" i="32"/>
  <c r="EU62" i="32" s="1"/>
  <c r="EV62" i="32" s="1"/>
  <c r="DG62" i="32"/>
  <c r="BK62" i="32"/>
  <c r="T62" i="32"/>
  <c r="ES61" i="32"/>
  <c r="EU61" i="32" s="1"/>
  <c r="EV61" i="32" s="1"/>
  <c r="DG61" i="32"/>
  <c r="T61" i="32"/>
  <c r="ES60" i="32"/>
  <c r="EU60" i="32" s="1"/>
  <c r="EV60" i="32" s="1"/>
  <c r="DG60" i="32"/>
  <c r="BK60" i="32"/>
  <c r="T60" i="32"/>
  <c r="ES59" i="32"/>
  <c r="EU59" i="32" s="1"/>
  <c r="EV59" i="32" s="1"/>
  <c r="DG59" i="32"/>
  <c r="BK59" i="32"/>
  <c r="T59" i="32"/>
  <c r="ES58" i="32"/>
  <c r="EU58" i="32" s="1"/>
  <c r="EV58" i="32" s="1"/>
  <c r="DG58" i="32"/>
  <c r="BK58" i="32"/>
  <c r="T58" i="32"/>
  <c r="ES57" i="32"/>
  <c r="EU57" i="32" s="1"/>
  <c r="DG57" i="32"/>
  <c r="BK57" i="32"/>
  <c r="T57" i="32"/>
  <c r="ES56" i="32"/>
  <c r="EU56" i="32" s="1"/>
  <c r="DG56" i="32"/>
  <c r="BK56" i="32"/>
  <c r="T56" i="32"/>
  <c r="ES55" i="32"/>
  <c r="EU55" i="32" s="1"/>
  <c r="DG55" i="32"/>
  <c r="BK55" i="32"/>
  <c r="T55" i="32"/>
  <c r="ES54" i="32"/>
  <c r="EU54" i="32" s="1"/>
  <c r="DG54" i="32"/>
  <c r="BK54" i="32"/>
  <c r="T54" i="32"/>
  <c r="ES53" i="32"/>
  <c r="EU53" i="32" s="1"/>
  <c r="EV53" i="32" s="1"/>
  <c r="DG53" i="32"/>
  <c r="BK53" i="32"/>
  <c r="T53" i="32"/>
  <c r="ES52" i="32"/>
  <c r="EU52" i="32" s="1"/>
  <c r="EV52" i="32" s="1"/>
  <c r="DG52" i="32"/>
  <c r="BK52" i="32"/>
  <c r="T52" i="32"/>
  <c r="ES51" i="32"/>
  <c r="EU51" i="32" s="1"/>
  <c r="DG51" i="32"/>
  <c r="BK51" i="32"/>
  <c r="T51" i="32"/>
  <c r="DG50" i="32"/>
  <c r="BK50" i="32"/>
  <c r="T50" i="32"/>
  <c r="DG49" i="32"/>
  <c r="BK49" i="32"/>
  <c r="T49" i="32"/>
  <c r="ES48" i="32"/>
  <c r="EU48" i="32" s="1"/>
  <c r="DG48" i="32"/>
  <c r="BK48" i="32"/>
  <c r="T48" i="32"/>
  <c r="DG47" i="32"/>
  <c r="BK47" i="32"/>
  <c r="T47" i="32"/>
  <c r="DG46" i="32"/>
  <c r="BK46" i="32"/>
  <c r="T46" i="32"/>
  <c r="ES45" i="32"/>
  <c r="EU45" i="32" s="1"/>
  <c r="DG45" i="32"/>
  <c r="BK45" i="32"/>
  <c r="T45" i="32"/>
  <c r="ES44" i="32"/>
  <c r="EU44" i="32" s="1"/>
  <c r="DG44" i="32"/>
  <c r="BK44" i="32"/>
  <c r="T44" i="32"/>
  <c r="ES43" i="32"/>
  <c r="EU43" i="32" s="1"/>
  <c r="EV43" i="32" s="1"/>
  <c r="DG43" i="32"/>
  <c r="BK43" i="32"/>
  <c r="T43" i="32"/>
  <c r="ES42" i="32"/>
  <c r="EU42" i="32" s="1"/>
  <c r="EV42" i="32" s="1"/>
  <c r="DG42" i="32"/>
  <c r="BK42" i="32"/>
  <c r="T42" i="32"/>
  <c r="ES41" i="32"/>
  <c r="EN41" i="32"/>
  <c r="ET41" i="32" s="1"/>
  <c r="DG41" i="32"/>
  <c r="BK41" i="32"/>
  <c r="T41" i="32"/>
  <c r="ES40" i="32"/>
  <c r="EU40" i="32" s="1"/>
  <c r="DG40" i="32"/>
  <c r="BK40" i="32"/>
  <c r="T40" i="32"/>
  <c r="ES39" i="32"/>
  <c r="EU39" i="32" s="1"/>
  <c r="DG39" i="32"/>
  <c r="BK39" i="32"/>
  <c r="T39" i="32"/>
  <c r="ES38" i="32"/>
  <c r="EU38" i="32" s="1"/>
  <c r="DG38" i="32"/>
  <c r="BK38" i="32"/>
  <c r="T38" i="32"/>
  <c r="ES37" i="32"/>
  <c r="EU37" i="32" s="1"/>
  <c r="EV37" i="32" s="1"/>
  <c r="DG37" i="32"/>
  <c r="BK37" i="32"/>
  <c r="T37" i="32"/>
  <c r="ES36" i="32"/>
  <c r="EU36" i="32" s="1"/>
  <c r="DG36" i="32"/>
  <c r="BK36" i="32"/>
  <c r="T36" i="32"/>
  <c r="ES35" i="32"/>
  <c r="EU35" i="32" s="1"/>
  <c r="DG35" i="32"/>
  <c r="BK35" i="32"/>
  <c r="T35" i="32"/>
  <c r="ES34" i="32"/>
  <c r="EU34" i="32" s="1"/>
  <c r="EV34" i="32" s="1"/>
  <c r="DG34" i="32"/>
  <c r="BK34" i="32"/>
  <c r="T34" i="32"/>
  <c r="DG33" i="32"/>
  <c r="BK33" i="32"/>
  <c r="T33" i="32"/>
  <c r="ES32" i="32"/>
  <c r="EN32" i="32"/>
  <c r="ET32" i="32" s="1"/>
  <c r="DG32" i="32"/>
  <c r="BK32" i="32"/>
  <c r="T32" i="32"/>
  <c r="ES31" i="32"/>
  <c r="EN31" i="32"/>
  <c r="ET31" i="32" s="1"/>
  <c r="DG31" i="32"/>
  <c r="BK31" i="32"/>
  <c r="T31" i="32"/>
  <c r="ES30" i="32"/>
  <c r="EN30" i="32"/>
  <c r="ET30" i="32" s="1"/>
  <c r="DG30" i="32"/>
  <c r="BK30" i="32"/>
  <c r="T30" i="32"/>
  <c r="ES29" i="32"/>
  <c r="EU29" i="32" s="1"/>
  <c r="DG29" i="32"/>
  <c r="BK29" i="32"/>
  <c r="T29" i="32"/>
  <c r="ES28" i="32"/>
  <c r="EU28" i="32" s="1"/>
  <c r="DG28" i="32"/>
  <c r="BK28" i="32"/>
  <c r="T28" i="32"/>
  <c r="ES27" i="32"/>
  <c r="EQ27" i="32"/>
  <c r="EP27" i="32"/>
  <c r="EO27" i="32"/>
  <c r="EN27" i="32"/>
  <c r="DG27" i="32"/>
  <c r="BK27" i="32"/>
  <c r="T27" i="32"/>
  <c r="ES26" i="32"/>
  <c r="EU26" i="32" s="1"/>
  <c r="EV26" i="32" s="1"/>
  <c r="DG26" i="32"/>
  <c r="BK26" i="32"/>
  <c r="T26" i="32"/>
  <c r="ES25" i="32"/>
  <c r="EU25" i="32" s="1"/>
  <c r="EV25" i="32" s="1"/>
  <c r="DG25" i="32"/>
  <c r="BK25" i="32"/>
  <c r="T25" i="32"/>
  <c r="ES24" i="32"/>
  <c r="EU24" i="32" s="1"/>
  <c r="EV24" i="32" s="1"/>
  <c r="DG24" i="32"/>
  <c r="BK24" i="32"/>
  <c r="T24" i="32"/>
  <c r="ES23" i="32"/>
  <c r="EU23" i="32" s="1"/>
  <c r="EV23" i="32" s="1"/>
  <c r="DG23" i="32"/>
  <c r="BK23" i="32"/>
  <c r="T23" i="32"/>
  <c r="ES22" i="32"/>
  <c r="EU22" i="32" s="1"/>
  <c r="EV22" i="32" s="1"/>
  <c r="DG22" i="32"/>
  <c r="BK22" i="32"/>
  <c r="T22" i="32"/>
  <c r="ES21" i="32"/>
  <c r="EU21" i="32" s="1"/>
  <c r="EV21" i="32" s="1"/>
  <c r="DG21" i="32"/>
  <c r="BK21" i="32"/>
  <c r="T21" i="32"/>
  <c r="ES20" i="32"/>
  <c r="EU20" i="32" s="1"/>
  <c r="DG20" i="32"/>
  <c r="BK20" i="32"/>
  <c r="T20" i="32"/>
  <c r="ES19" i="32"/>
  <c r="EN19" i="32"/>
  <c r="ET19" i="32" s="1"/>
  <c r="DG19" i="32"/>
  <c r="BK19" i="32"/>
  <c r="T19" i="32"/>
  <c r="ES18" i="32"/>
  <c r="EU18" i="32" s="1"/>
  <c r="DG18" i="32"/>
  <c r="BK18" i="32"/>
  <c r="T18" i="32"/>
  <c r="ES17" i="32"/>
  <c r="EU17" i="32" s="1"/>
  <c r="DG17" i="32"/>
  <c r="BK17" i="32"/>
  <c r="T17" i="32"/>
  <c r="ES16" i="32"/>
  <c r="EU16" i="32" s="1"/>
  <c r="DG16" i="32"/>
  <c r="BK16" i="32"/>
  <c r="T16" i="32"/>
  <c r="ES15" i="32"/>
  <c r="EU15" i="32" s="1"/>
  <c r="DG15" i="32"/>
  <c r="BK15" i="32"/>
  <c r="T15" i="32"/>
  <c r="ES14" i="32"/>
  <c r="EU14" i="32" s="1"/>
  <c r="DG14" i="32"/>
  <c r="BK14" i="32"/>
  <c r="T14" i="32"/>
  <c r="ES13" i="32"/>
  <c r="EU13" i="32" s="1"/>
  <c r="DG13" i="32"/>
  <c r="BK13" i="32"/>
  <c r="T13" i="32"/>
  <c r="ES12" i="32"/>
  <c r="EU12" i="32" s="1"/>
  <c r="DG12" i="32"/>
  <c r="BK12" i="32"/>
  <c r="T12" i="32"/>
  <c r="ES11" i="32"/>
  <c r="EU11" i="32" s="1"/>
  <c r="DG11" i="32"/>
  <c r="BK11" i="32"/>
  <c r="T11" i="32"/>
  <c r="ES10" i="32"/>
  <c r="EU10" i="32" s="1"/>
  <c r="EV10" i="32" s="1"/>
  <c r="DG10" i="32"/>
  <c r="BK10" i="32"/>
  <c r="T10" i="32"/>
  <c r="DG9" i="32"/>
  <c r="BK9" i="32"/>
  <c r="T9" i="32"/>
  <c r="ES8" i="32"/>
  <c r="EU8" i="32" s="1"/>
  <c r="DG8" i="32"/>
  <c r="BK8" i="32"/>
  <c r="T8" i="32"/>
  <c r="ES7" i="32"/>
  <c r="EU7" i="32" s="1"/>
  <c r="DG7" i="32"/>
  <c r="BK7" i="32"/>
  <c r="T7" i="32"/>
  <c r="ES6" i="32"/>
  <c r="EU6" i="32" s="1"/>
  <c r="DG6" i="32"/>
  <c r="BK6" i="32"/>
  <c r="T6" i="32"/>
  <c r="EU32" i="32" l="1"/>
  <c r="EU19" i="32"/>
  <c r="EU30" i="32"/>
  <c r="EU31" i="32"/>
  <c r="EU41" i="32"/>
  <c r="ET27" i="32"/>
  <c r="EU27" i="32" s="1"/>
  <c r="EU103" i="32"/>
  <c r="BI6" i="31"/>
  <c r="BI7" i="31"/>
  <c r="BI8" i="31"/>
  <c r="BI9" i="31"/>
  <c r="BI10" i="31"/>
  <c r="BI11" i="31"/>
  <c r="BI12" i="31"/>
  <c r="BI13" i="31"/>
  <c r="BI14" i="31"/>
  <c r="BI15" i="31"/>
  <c r="BI16" i="31"/>
  <c r="BI17" i="31"/>
  <c r="BI18" i="31"/>
  <c r="BI19" i="31"/>
  <c r="BI20" i="31"/>
  <c r="BI21" i="31"/>
  <c r="BI22" i="31"/>
  <c r="BI23" i="31"/>
  <c r="BI24" i="31"/>
  <c r="BI25" i="31"/>
  <c r="BI26" i="31"/>
  <c r="BI27" i="31"/>
  <c r="BI28" i="31"/>
  <c r="BI29" i="31"/>
  <c r="BI30" i="31"/>
  <c r="BI31" i="31"/>
  <c r="BI32" i="31"/>
  <c r="BI33" i="31"/>
  <c r="BI34" i="31"/>
  <c r="BI35" i="31"/>
  <c r="BI36" i="31"/>
  <c r="BI37" i="31"/>
  <c r="BI38" i="31"/>
  <c r="BI39" i="31"/>
  <c r="BI40" i="31"/>
  <c r="BI41" i="31"/>
  <c r="BI42" i="31"/>
  <c r="BI43" i="31"/>
  <c r="BI44" i="31"/>
  <c r="BI45" i="31"/>
  <c r="BI46" i="31"/>
  <c r="BI47" i="31"/>
  <c r="BI48" i="31"/>
  <c r="BI49" i="31"/>
  <c r="BI50" i="31"/>
  <c r="BI51" i="31"/>
  <c r="BI52" i="31"/>
  <c r="BI53" i="31"/>
  <c r="BI54" i="31"/>
  <c r="BI55" i="31"/>
  <c r="BI56" i="31"/>
  <c r="BI57" i="31"/>
  <c r="BI58" i="31"/>
  <c r="BI59" i="31"/>
  <c r="BI60" i="31"/>
  <c r="BI61" i="31"/>
  <c r="BI62" i="31"/>
  <c r="BI63" i="31"/>
  <c r="BI64" i="31"/>
  <c r="BI65" i="31"/>
  <c r="BI66" i="31"/>
  <c r="BI67" i="31"/>
  <c r="BI68" i="31"/>
  <c r="BI69" i="31"/>
  <c r="BI70" i="31"/>
  <c r="BI71" i="31"/>
  <c r="BI72" i="31"/>
  <c r="BI73" i="31"/>
  <c r="BI74" i="31"/>
  <c r="BI75" i="31"/>
  <c r="BI76" i="31"/>
  <c r="BI77" i="31"/>
  <c r="BI78" i="31"/>
  <c r="BI79" i="31"/>
  <c r="BI80" i="31"/>
  <c r="BI81" i="31"/>
  <c r="BI82" i="31"/>
  <c r="BI83" i="31"/>
  <c r="BI84" i="31"/>
  <c r="BI85" i="31"/>
  <c r="BI86" i="31"/>
  <c r="BI87" i="31"/>
  <c r="BI88" i="31"/>
  <c r="BI89" i="31"/>
  <c r="BI90" i="31"/>
  <c r="BI91" i="31"/>
  <c r="BI92" i="31"/>
  <c r="BI93" i="31"/>
  <c r="BI94" i="31"/>
  <c r="BI95" i="31"/>
  <c r="BI96" i="31"/>
  <c r="BI97" i="31"/>
  <c r="BI98" i="31"/>
  <c r="BI99" i="31"/>
  <c r="BI100" i="31"/>
  <c r="BI101" i="31"/>
  <c r="BI102" i="31"/>
  <c r="BI103" i="31"/>
  <c r="BI104" i="31"/>
  <c r="BI105" i="31"/>
  <c r="BI106" i="31"/>
  <c r="BI107" i="31"/>
  <c r="BI108" i="31"/>
  <c r="BI109" i="31"/>
  <c r="BI110" i="31"/>
  <c r="BI111" i="31"/>
  <c r="BI112" i="31"/>
  <c r="BI113" i="31"/>
  <c r="BI114" i="31"/>
  <c r="BI115" i="31"/>
  <c r="BI116" i="31"/>
  <c r="BI117" i="31"/>
  <c r="BI118" i="31"/>
  <c r="BI119" i="31"/>
  <c r="BI120" i="31"/>
  <c r="BI121" i="31"/>
  <c r="BI122" i="31"/>
  <c r="BI123" i="31"/>
  <c r="BI124" i="31"/>
  <c r="BI125" i="31"/>
  <c r="BI126" i="31"/>
  <c r="BI127" i="31"/>
  <c r="BI128" i="31"/>
  <c r="BI129" i="31"/>
  <c r="BI130" i="31"/>
  <c r="BI131" i="31"/>
  <c r="BI132" i="31"/>
  <c r="BI133" i="31"/>
  <c r="BI134" i="31"/>
  <c r="BI135" i="31"/>
  <c r="BI136" i="31"/>
  <c r="BI137" i="31"/>
  <c r="BI138" i="31"/>
  <c r="BI139" i="31"/>
  <c r="BI140" i="31"/>
  <c r="BI141" i="31"/>
  <c r="BI142" i="31"/>
  <c r="BI143" i="31"/>
  <c r="BI144" i="31"/>
  <c r="BI145" i="31"/>
  <c r="BI146" i="31"/>
  <c r="BI147" i="31"/>
  <c r="BI148" i="31"/>
  <c r="BI149" i="31"/>
  <c r="BI150" i="31"/>
  <c r="BI151" i="31"/>
  <c r="BI152" i="31"/>
  <c r="BI153" i="31"/>
  <c r="BI154" i="31"/>
  <c r="BI155" i="31"/>
  <c r="BI156" i="31"/>
  <c r="BI157" i="31"/>
  <c r="BI158" i="31"/>
  <c r="BI159" i="31"/>
  <c r="BI160" i="31"/>
  <c r="BI161" i="31"/>
  <c r="BI162" i="31"/>
  <c r="BI163" i="31"/>
  <c r="BI164" i="31"/>
  <c r="BI165" i="31"/>
  <c r="BI166" i="31"/>
  <c r="BI167" i="31"/>
  <c r="BI168" i="31"/>
  <c r="BI169" i="31"/>
  <c r="BI170" i="31"/>
  <c r="BI171" i="31"/>
  <c r="BI172" i="31"/>
  <c r="BI173" i="31"/>
  <c r="BI174" i="31"/>
  <c r="BI175" i="31"/>
  <c r="BI176" i="31"/>
  <c r="BI177" i="31"/>
  <c r="BI178" i="31"/>
  <c r="BI179" i="31"/>
  <c r="BI180" i="31"/>
  <c r="BI181" i="31"/>
  <c r="BI182" i="31"/>
  <c r="BI183" i="31"/>
  <c r="BI184" i="31"/>
  <c r="BI185" i="31"/>
  <c r="BI186" i="31"/>
  <c r="BI187" i="31"/>
  <c r="BI188" i="31"/>
  <c r="BI189" i="31"/>
  <c r="BI190" i="31"/>
  <c r="BI191" i="31"/>
  <c r="BI192" i="31"/>
  <c r="BI193" i="31"/>
  <c r="BI194" i="31"/>
  <c r="BI195" i="31"/>
  <c r="BI196" i="31"/>
  <c r="BI197" i="31"/>
  <c r="BI198" i="31"/>
  <c r="BI199" i="31"/>
  <c r="BI200" i="31"/>
  <c r="BI201" i="31"/>
  <c r="BI202" i="31"/>
  <c r="BI203" i="31"/>
  <c r="BI204" i="31"/>
  <c r="BI205" i="31"/>
  <c r="BI206" i="31"/>
  <c r="BI207" i="31"/>
  <c r="BI208" i="31"/>
  <c r="BI209" i="31"/>
  <c r="BI210" i="31"/>
  <c r="BI211" i="31"/>
  <c r="BI212" i="31"/>
  <c r="BI213" i="31"/>
  <c r="BI214" i="31"/>
  <c r="BI215" i="31"/>
  <c r="BI216" i="31"/>
  <c r="BI217" i="31"/>
  <c r="BI218" i="31"/>
  <c r="BI219" i="31"/>
  <c r="BI220" i="31"/>
  <c r="BI221" i="31"/>
  <c r="BI222" i="31"/>
  <c r="BI223" i="31"/>
  <c r="BI224" i="31"/>
  <c r="BI225" i="31"/>
  <c r="BI226" i="31"/>
  <c r="BI227" i="31"/>
  <c r="BI228" i="31"/>
  <c r="BI229" i="31"/>
  <c r="BI230" i="31"/>
  <c r="BI231" i="31"/>
  <c r="BI232" i="31"/>
  <c r="BI233" i="31"/>
  <c r="BI234" i="31"/>
  <c r="BI235" i="31"/>
  <c r="BI236" i="31"/>
  <c r="BI237" i="31"/>
  <c r="BI238" i="31"/>
  <c r="BI239" i="31"/>
  <c r="BI240" i="31"/>
  <c r="BI241" i="31"/>
  <c r="BI242" i="31"/>
  <c r="BI243" i="31"/>
  <c r="BI244" i="31"/>
  <c r="BI245" i="31"/>
  <c r="BI246" i="31"/>
  <c r="BI247" i="31"/>
  <c r="BI248" i="31"/>
  <c r="BI249" i="31"/>
  <c r="BI250" i="31"/>
  <c r="BI251" i="31"/>
  <c r="BI252" i="31"/>
  <c r="BI253" i="31"/>
  <c r="BI254" i="31"/>
  <c r="BI255" i="31"/>
  <c r="BI256" i="31"/>
  <c r="BI5" i="31"/>
  <c r="AT6" i="31"/>
  <c r="AT7" i="31"/>
  <c r="AT8" i="31"/>
  <c r="AT9" i="31"/>
  <c r="AT10" i="31"/>
  <c r="AT11" i="31"/>
  <c r="AT12" i="31"/>
  <c r="AT13" i="31"/>
  <c r="AT14" i="31"/>
  <c r="AT15" i="31"/>
  <c r="AT16" i="31"/>
  <c r="AT17" i="31"/>
  <c r="AT18" i="31"/>
  <c r="AT19" i="31"/>
  <c r="AT20" i="31"/>
  <c r="AT21" i="31"/>
  <c r="AT22" i="31"/>
  <c r="AT23" i="31"/>
  <c r="AT24" i="31"/>
  <c r="AT25" i="31"/>
  <c r="AT26" i="31"/>
  <c r="AT27" i="31"/>
  <c r="AT28" i="31"/>
  <c r="AT29" i="31"/>
  <c r="AT30" i="31"/>
  <c r="AT31" i="31"/>
  <c r="AT32" i="31"/>
  <c r="AT33" i="31"/>
  <c r="AT34" i="31"/>
  <c r="AT35" i="31"/>
  <c r="AT36" i="31"/>
  <c r="AT37" i="31"/>
  <c r="AT38" i="31"/>
  <c r="AT39" i="31"/>
  <c r="AT40" i="31"/>
  <c r="AT41" i="31"/>
  <c r="AT42" i="31"/>
  <c r="AT43" i="31"/>
  <c r="AT44" i="31"/>
  <c r="AT45" i="31"/>
  <c r="AT46" i="31"/>
  <c r="AT47" i="31"/>
  <c r="AT48" i="31"/>
  <c r="AT49" i="31"/>
  <c r="AT50" i="31"/>
  <c r="AT51" i="31"/>
  <c r="AT52" i="31"/>
  <c r="AT53" i="31"/>
  <c r="AT54" i="31"/>
  <c r="AT55" i="31"/>
  <c r="AT56" i="31"/>
  <c r="AT57" i="31"/>
  <c r="AT58" i="31"/>
  <c r="AT59" i="31"/>
  <c r="AT60" i="31"/>
  <c r="AT61" i="31"/>
  <c r="AT62" i="31"/>
  <c r="AT63" i="31"/>
  <c r="AT64" i="31"/>
  <c r="AT65" i="31"/>
  <c r="AT66" i="31"/>
  <c r="AT67" i="31"/>
  <c r="AT68" i="31"/>
  <c r="AT69" i="31"/>
  <c r="AT70" i="31"/>
  <c r="AT71" i="31"/>
  <c r="AT72" i="31"/>
  <c r="AT73" i="31"/>
  <c r="AT74" i="31"/>
  <c r="AT75" i="31"/>
  <c r="AT76" i="31"/>
  <c r="AT77" i="31"/>
  <c r="AT78" i="31"/>
  <c r="AT79" i="31"/>
  <c r="AT80" i="31"/>
  <c r="AT81" i="31"/>
  <c r="AT82" i="31"/>
  <c r="AT83" i="31"/>
  <c r="AT84" i="31"/>
  <c r="AT85" i="31"/>
  <c r="AT86" i="31"/>
  <c r="AT87" i="31"/>
  <c r="AT88" i="31"/>
  <c r="AT89" i="31"/>
  <c r="AT90" i="31"/>
  <c r="AT91" i="31"/>
  <c r="AT92" i="31"/>
  <c r="AT93" i="31"/>
  <c r="AT94" i="31"/>
  <c r="AT95" i="31"/>
  <c r="AT96" i="31"/>
  <c r="AT97" i="31"/>
  <c r="AT98" i="31"/>
  <c r="AT99" i="31"/>
  <c r="AT100" i="31"/>
  <c r="AT101" i="31"/>
  <c r="AT102" i="31"/>
  <c r="AT103" i="31"/>
  <c r="AT104" i="31"/>
  <c r="AT105" i="31"/>
  <c r="AT106" i="31"/>
  <c r="AT107" i="31"/>
  <c r="AT108" i="31"/>
  <c r="AT109" i="31"/>
  <c r="AT110" i="31"/>
  <c r="AT111" i="31"/>
  <c r="AT112" i="31"/>
  <c r="AT113" i="31"/>
  <c r="AT114" i="31"/>
  <c r="AT115" i="31"/>
  <c r="AT116" i="31"/>
  <c r="AT117" i="31"/>
  <c r="AT118" i="31"/>
  <c r="AT119" i="31"/>
  <c r="AT120" i="31"/>
  <c r="AT121" i="31"/>
  <c r="AT122" i="31"/>
  <c r="AT123" i="31"/>
  <c r="AT124" i="31"/>
  <c r="AT125" i="31"/>
  <c r="AT126" i="31"/>
  <c r="AT127" i="31"/>
  <c r="AT128" i="31"/>
  <c r="AT129" i="31"/>
  <c r="AT130" i="31"/>
  <c r="AT131" i="31"/>
  <c r="AT132" i="31"/>
  <c r="AT133" i="31"/>
  <c r="AT134" i="31"/>
  <c r="AT135" i="31"/>
  <c r="AT136" i="31"/>
  <c r="AT137" i="31"/>
  <c r="AT138" i="31"/>
  <c r="AT139" i="31"/>
  <c r="AT140" i="31"/>
  <c r="AT141" i="31"/>
  <c r="AT142" i="31"/>
  <c r="AT143" i="31"/>
  <c r="AT144" i="31"/>
  <c r="AT145" i="31"/>
  <c r="AT146" i="31"/>
  <c r="AT147" i="31"/>
  <c r="AT148" i="31"/>
  <c r="AT149" i="31"/>
  <c r="AT150" i="31"/>
  <c r="AT151" i="31"/>
  <c r="AT152" i="31"/>
  <c r="AT153" i="31"/>
  <c r="AT154" i="31"/>
  <c r="AT155" i="31"/>
  <c r="AT156" i="31"/>
  <c r="AT157" i="31"/>
  <c r="AT158" i="31"/>
  <c r="AT159" i="31"/>
  <c r="AT160" i="31"/>
  <c r="AT161" i="31"/>
  <c r="AT162" i="31"/>
  <c r="AT163" i="31"/>
  <c r="AT164" i="31"/>
  <c r="AT165" i="31"/>
  <c r="AT166" i="31"/>
  <c r="AT167" i="31"/>
  <c r="AT168" i="31"/>
  <c r="AT169" i="31"/>
  <c r="AT170" i="31"/>
  <c r="AT171" i="31"/>
  <c r="AT172" i="31"/>
  <c r="AT173" i="31"/>
  <c r="AT174" i="31"/>
  <c r="AT175" i="31"/>
  <c r="AT176" i="31"/>
  <c r="AT177" i="31"/>
  <c r="AT178" i="31"/>
  <c r="AT179" i="31"/>
  <c r="AT180" i="31"/>
  <c r="AT181" i="31"/>
  <c r="AT182" i="31"/>
  <c r="AT183" i="31"/>
  <c r="AT184" i="31"/>
  <c r="AT185" i="31"/>
  <c r="AT186" i="31"/>
  <c r="AT187" i="31"/>
  <c r="AT188" i="31"/>
  <c r="AT189" i="31"/>
  <c r="AT190" i="31"/>
  <c r="AT191" i="31"/>
  <c r="AT192" i="31"/>
  <c r="AT193" i="31"/>
  <c r="AT194" i="31"/>
  <c r="AT195" i="31"/>
  <c r="AT196" i="31"/>
  <c r="AT197" i="31"/>
  <c r="AT198" i="31"/>
  <c r="AT199" i="31"/>
  <c r="AT200" i="31"/>
  <c r="AT201" i="31"/>
  <c r="AT202" i="31"/>
  <c r="AT203" i="31"/>
  <c r="AT204" i="31"/>
  <c r="AT205" i="31"/>
  <c r="AT206" i="31"/>
  <c r="AT207" i="31"/>
  <c r="AT208" i="31"/>
  <c r="AT209" i="31"/>
  <c r="AT210" i="31"/>
  <c r="AT211" i="31"/>
  <c r="AT212" i="31"/>
  <c r="AT213" i="31"/>
  <c r="AT214" i="31"/>
  <c r="AT215" i="31"/>
  <c r="AT216" i="31"/>
  <c r="AT217" i="31"/>
  <c r="AT218" i="31"/>
  <c r="AT219" i="31"/>
  <c r="AT220" i="31"/>
  <c r="AT221" i="31"/>
  <c r="AT222" i="31"/>
  <c r="AT223" i="31"/>
  <c r="AT224" i="31"/>
  <c r="AT225" i="31"/>
  <c r="AT226" i="31"/>
  <c r="AT227" i="31"/>
  <c r="AT228" i="31"/>
  <c r="AT229" i="31"/>
  <c r="AT230" i="31"/>
  <c r="AT231" i="31"/>
  <c r="AT232" i="31"/>
  <c r="AT233" i="31"/>
  <c r="AT234" i="31"/>
  <c r="AT235" i="31"/>
  <c r="AT236" i="31"/>
  <c r="AT237" i="31"/>
  <c r="AT238" i="31"/>
  <c r="AT239" i="31"/>
  <c r="AT240" i="31"/>
  <c r="AT241" i="31"/>
  <c r="AT242" i="31"/>
  <c r="AT243" i="31"/>
  <c r="AT244" i="31"/>
  <c r="AT245" i="31"/>
  <c r="AT246" i="31"/>
  <c r="AT247" i="31"/>
  <c r="AT248" i="31"/>
  <c r="AT249" i="31"/>
  <c r="AT250" i="31"/>
  <c r="AT251" i="31"/>
  <c r="AT252" i="31"/>
  <c r="AT253" i="31"/>
  <c r="AT254" i="31"/>
  <c r="AT255" i="31"/>
  <c r="AT256" i="31"/>
  <c r="AT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2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5" i="31"/>
  <c r="BK249" i="31"/>
  <c r="P249" i="31"/>
  <c r="BK248" i="31"/>
  <c r="P248" i="31"/>
  <c r="BK247" i="31"/>
  <c r="P247" i="31"/>
  <c r="BK246" i="31"/>
  <c r="P246" i="31"/>
  <c r="BK245" i="31"/>
  <c r="P245" i="31"/>
  <c r="BK244" i="31"/>
  <c r="P244" i="31"/>
  <c r="BK243" i="31"/>
  <c r="P243" i="31"/>
  <c r="BK242" i="31"/>
  <c r="P242" i="31"/>
  <c r="BK241" i="31"/>
  <c r="P241" i="31"/>
  <c r="BK240" i="31"/>
  <c r="P240" i="31"/>
  <c r="BK239" i="31"/>
  <c r="P239" i="31"/>
  <c r="BK238" i="31"/>
  <c r="P238" i="31"/>
  <c r="BK237" i="31"/>
  <c r="P237" i="31"/>
  <c r="BK236" i="31"/>
  <c r="P236" i="31"/>
  <c r="BK235" i="31"/>
  <c r="P235" i="31"/>
  <c r="BK234" i="31"/>
  <c r="P234" i="31"/>
  <c r="BK233" i="31"/>
  <c r="P233" i="31"/>
  <c r="BK232" i="31"/>
  <c r="P232" i="31"/>
  <c r="BK231" i="31"/>
  <c r="P231" i="31"/>
  <c r="BK230" i="31"/>
  <c r="P230" i="31"/>
  <c r="BK229" i="31"/>
  <c r="P229" i="31"/>
  <c r="BK228" i="31"/>
  <c r="P228" i="31"/>
  <c r="BK227" i="31"/>
  <c r="P227" i="31"/>
  <c r="BK226" i="31"/>
  <c r="P226" i="31"/>
  <c r="BK225" i="31"/>
  <c r="P225" i="31"/>
  <c r="BK224" i="31"/>
  <c r="P224" i="31"/>
  <c r="BK223" i="31"/>
  <c r="P223" i="31"/>
  <c r="BK222" i="31"/>
  <c r="P222" i="31"/>
  <c r="BK221" i="31"/>
  <c r="P221" i="31"/>
  <c r="BK220" i="31"/>
  <c r="P220" i="31"/>
  <c r="BK219" i="31"/>
  <c r="P219" i="31"/>
  <c r="BK218" i="31"/>
  <c r="P218" i="31"/>
  <c r="BK217" i="31"/>
  <c r="P217" i="31"/>
  <c r="BK216" i="31"/>
  <c r="P216" i="31"/>
  <c r="BV215" i="31"/>
  <c r="BX215" i="31" s="1"/>
  <c r="BK215" i="31"/>
  <c r="P215" i="31"/>
  <c r="BK214" i="31"/>
  <c r="P214" i="31"/>
  <c r="BK213" i="31"/>
  <c r="P213" i="31"/>
  <c r="BK212" i="31"/>
  <c r="P212" i="31"/>
  <c r="BK211" i="31"/>
  <c r="P211" i="31"/>
  <c r="BK210" i="31"/>
  <c r="P210" i="31"/>
  <c r="BK209" i="31"/>
  <c r="P209" i="31"/>
  <c r="BK208" i="31"/>
  <c r="P208" i="31"/>
  <c r="BK207" i="31"/>
  <c r="P207" i="31"/>
  <c r="BK206" i="31"/>
  <c r="P206" i="31"/>
  <c r="BK205" i="31"/>
  <c r="P205" i="31"/>
  <c r="BK204" i="31"/>
  <c r="P204" i="31"/>
  <c r="BK203" i="31"/>
  <c r="P203" i="31"/>
  <c r="BK202" i="31"/>
  <c r="P202" i="31"/>
  <c r="BK201" i="31"/>
  <c r="P201" i="31"/>
  <c r="BK200" i="31"/>
  <c r="P200" i="31"/>
  <c r="BK199" i="31"/>
  <c r="P199" i="31"/>
  <c r="BK198" i="31"/>
  <c r="P198" i="31"/>
  <c r="BK197" i="31"/>
  <c r="P197" i="31"/>
  <c r="BK196" i="31"/>
  <c r="P196" i="31"/>
  <c r="BK195" i="31"/>
  <c r="P195" i="31"/>
  <c r="BK194" i="31"/>
  <c r="P194" i="31"/>
  <c r="BK193" i="31"/>
  <c r="P193" i="31"/>
  <c r="BK192" i="31"/>
  <c r="P192" i="31"/>
  <c r="BK191" i="31"/>
  <c r="P191" i="31"/>
  <c r="BK190" i="31"/>
  <c r="P190" i="31"/>
  <c r="BK189" i="31"/>
  <c r="P189" i="31"/>
  <c r="BK188" i="31"/>
  <c r="P188" i="31"/>
  <c r="BK187" i="31"/>
  <c r="P187" i="31"/>
  <c r="BK186" i="31"/>
  <c r="P186" i="31"/>
  <c r="BK185" i="31"/>
  <c r="P185" i="31"/>
  <c r="BK184" i="31"/>
  <c r="P184" i="31"/>
  <c r="BK183" i="31"/>
  <c r="P183" i="31"/>
  <c r="BK182" i="31"/>
  <c r="P182" i="31"/>
  <c r="BK181" i="31"/>
  <c r="P181" i="31"/>
  <c r="BK180" i="31"/>
  <c r="P180" i="31"/>
  <c r="BK179" i="31"/>
  <c r="P179" i="31"/>
  <c r="BK178" i="31"/>
  <c r="P178" i="31"/>
  <c r="BK177" i="31"/>
  <c r="P177" i="31"/>
  <c r="BK176" i="31"/>
  <c r="P176" i="31"/>
  <c r="BK175" i="31"/>
  <c r="P175" i="31"/>
  <c r="BK174" i="31"/>
  <c r="P174" i="31"/>
  <c r="BK173" i="31"/>
  <c r="P173" i="31"/>
  <c r="BK172" i="31"/>
  <c r="P172" i="31"/>
  <c r="BK171" i="31"/>
  <c r="P171" i="31"/>
  <c r="BK170" i="31"/>
  <c r="P170" i="31"/>
  <c r="BK169" i="31"/>
  <c r="P169" i="31"/>
  <c r="BK168" i="31"/>
  <c r="P168" i="31"/>
  <c r="BK167" i="31"/>
  <c r="P167" i="31"/>
  <c r="BK166" i="31"/>
  <c r="P166" i="31"/>
  <c r="BK165" i="31"/>
  <c r="P165" i="31"/>
  <c r="BK164" i="31"/>
  <c r="P164" i="31"/>
  <c r="BK163" i="31"/>
  <c r="P163" i="31"/>
  <c r="BK162" i="31"/>
  <c r="P162" i="31"/>
  <c r="BK161" i="31"/>
  <c r="P161" i="31"/>
  <c r="BK160" i="31"/>
  <c r="P160" i="31"/>
  <c r="BK159" i="31"/>
  <c r="P159" i="31"/>
  <c r="BK158" i="31"/>
  <c r="P158" i="31"/>
  <c r="BK157" i="31"/>
  <c r="P157" i="31"/>
  <c r="BK156" i="31"/>
  <c r="P156" i="31"/>
  <c r="BK155" i="31"/>
  <c r="P155" i="31"/>
  <c r="BK154" i="31"/>
  <c r="P154" i="31"/>
  <c r="BK153" i="31"/>
  <c r="P153" i="31"/>
  <c r="BK152" i="31"/>
  <c r="P152" i="31"/>
  <c r="BK151" i="31"/>
  <c r="P151" i="31"/>
  <c r="BK150" i="31"/>
  <c r="P150" i="31"/>
  <c r="BK149" i="31"/>
  <c r="P149" i="31"/>
  <c r="BK148" i="31"/>
  <c r="P148" i="31"/>
  <c r="BK147" i="31"/>
  <c r="P147" i="31"/>
  <c r="BK146" i="31"/>
  <c r="P146" i="31"/>
  <c r="BK145" i="31"/>
  <c r="P145" i="31"/>
  <c r="BK144" i="31"/>
  <c r="P144" i="31"/>
  <c r="BK143" i="31"/>
  <c r="P143" i="31"/>
  <c r="BK142" i="31"/>
  <c r="P142" i="31"/>
  <c r="BK141" i="31"/>
  <c r="P141" i="31"/>
  <c r="BK140" i="31"/>
  <c r="P140" i="31"/>
  <c r="BK139" i="31"/>
  <c r="P139" i="31"/>
  <c r="BK138" i="31"/>
  <c r="P138" i="31"/>
  <c r="BV137" i="31"/>
  <c r="BX137" i="31" s="1"/>
  <c r="BK137" i="31"/>
  <c r="P137" i="31"/>
  <c r="BV136" i="31"/>
  <c r="BX136" i="31" s="1"/>
  <c r="BK136" i="31"/>
  <c r="P136" i="31"/>
  <c r="BV135" i="31"/>
  <c r="BX135" i="31" s="1"/>
  <c r="BK135" i="31"/>
  <c r="P135" i="31"/>
  <c r="BV134" i="31"/>
  <c r="BX134" i="31" s="1"/>
  <c r="BK134" i="31"/>
  <c r="P134" i="31"/>
  <c r="BV133" i="31"/>
  <c r="BX133" i="31" s="1"/>
  <c r="BK133" i="31"/>
  <c r="P133" i="31"/>
  <c r="BV132" i="31"/>
  <c r="BX132" i="31" s="1"/>
  <c r="BK132" i="31"/>
  <c r="P132" i="31"/>
  <c r="BV131" i="31"/>
  <c r="BX131" i="31" s="1"/>
  <c r="BK131" i="31"/>
  <c r="P131" i="31"/>
  <c r="BV130" i="31"/>
  <c r="BX130" i="31" s="1"/>
  <c r="BK130" i="31"/>
  <c r="P130" i="31"/>
  <c r="BV129" i="31"/>
  <c r="BX129" i="31" s="1"/>
  <c r="BK129" i="31"/>
  <c r="P129" i="31"/>
  <c r="BV128" i="31"/>
  <c r="BX128" i="31" s="1"/>
  <c r="BK128" i="31"/>
  <c r="P128" i="31"/>
  <c r="BV127" i="31"/>
  <c r="BX127" i="31" s="1"/>
  <c r="BK127" i="31"/>
  <c r="P127" i="31"/>
  <c r="BV126" i="31"/>
  <c r="BT126" i="31"/>
  <c r="BW126" i="31" s="1"/>
  <c r="BK126" i="31"/>
  <c r="P126" i="31"/>
  <c r="BV125" i="31"/>
  <c r="BX125" i="31" s="1"/>
  <c r="BK125" i="31"/>
  <c r="P125" i="31"/>
  <c r="BV124" i="31"/>
  <c r="BX124" i="31" s="1"/>
  <c r="BK124" i="31"/>
  <c r="P124" i="31"/>
  <c r="BV123" i="31"/>
  <c r="BX123" i="31" s="1"/>
  <c r="BK123" i="31"/>
  <c r="P123" i="31"/>
  <c r="BV122" i="31"/>
  <c r="BX122" i="31" s="1"/>
  <c r="BK122" i="31"/>
  <c r="P122" i="31"/>
  <c r="BV121" i="31"/>
  <c r="BX121" i="31" s="1"/>
  <c r="BK121" i="31"/>
  <c r="P121" i="31"/>
  <c r="BV120" i="31"/>
  <c r="BX120" i="31" s="1"/>
  <c r="BK120" i="31"/>
  <c r="P120" i="31"/>
  <c r="BV119" i="31"/>
  <c r="BX119" i="31" s="1"/>
  <c r="BK119" i="31"/>
  <c r="P119" i="31"/>
  <c r="BV118" i="31"/>
  <c r="BX118" i="31" s="1"/>
  <c r="BK118" i="31"/>
  <c r="P118" i="31"/>
  <c r="BV117" i="31"/>
  <c r="BX117" i="31" s="1"/>
  <c r="BK117" i="31"/>
  <c r="P117" i="31"/>
  <c r="BV116" i="31"/>
  <c r="BX116" i="31" s="1"/>
  <c r="BK116" i="31"/>
  <c r="P116" i="31"/>
  <c r="BV115" i="31"/>
  <c r="BX115" i="31" s="1"/>
  <c r="BK115" i="31"/>
  <c r="P115" i="31"/>
  <c r="BV114" i="31"/>
  <c r="BX114" i="31" s="1"/>
  <c r="BK114" i="31"/>
  <c r="P114" i="31"/>
  <c r="BV113" i="31"/>
  <c r="BX113" i="31" s="1"/>
  <c r="BK113" i="31"/>
  <c r="P113" i="31"/>
  <c r="BV112" i="31"/>
  <c r="BX112" i="31" s="1"/>
  <c r="BK112" i="31"/>
  <c r="P112" i="31"/>
  <c r="BV111" i="31"/>
  <c r="BX111" i="31" s="1"/>
  <c r="BK111" i="31"/>
  <c r="P111" i="31"/>
  <c r="BV110" i="31"/>
  <c r="BX110" i="31" s="1"/>
  <c r="BK110" i="31"/>
  <c r="P110" i="31"/>
  <c r="BV109" i="31"/>
  <c r="BX109" i="31" s="1"/>
  <c r="BK109" i="31"/>
  <c r="P109" i="31"/>
  <c r="BK108" i="31"/>
  <c r="P108" i="31"/>
  <c r="BV107" i="31"/>
  <c r="BX107" i="31" s="1"/>
  <c r="BK107" i="31"/>
  <c r="P107" i="31"/>
  <c r="BV106" i="31"/>
  <c r="BX106" i="31" s="1"/>
  <c r="BK106" i="31"/>
  <c r="P106" i="31"/>
  <c r="BV105" i="31"/>
  <c r="BX105" i="31" s="1"/>
  <c r="BK105" i="31"/>
  <c r="P105" i="31"/>
  <c r="BV104" i="31"/>
  <c r="BX104" i="31" s="1"/>
  <c r="BK104" i="31"/>
  <c r="P104" i="31"/>
  <c r="BV103" i="31"/>
  <c r="BX103" i="31" s="1"/>
  <c r="BK103" i="31"/>
  <c r="P103" i="31"/>
  <c r="BV102" i="31"/>
  <c r="BX102" i="31" s="1"/>
  <c r="BK102" i="31"/>
  <c r="P102" i="31"/>
  <c r="BV101" i="31"/>
  <c r="BX101" i="31" s="1"/>
  <c r="BK101" i="31"/>
  <c r="P101" i="31"/>
  <c r="BV100" i="31"/>
  <c r="BX100" i="31" s="1"/>
  <c r="BK100" i="31"/>
  <c r="P100" i="31"/>
  <c r="BV99" i="31"/>
  <c r="BX99" i="31" s="1"/>
  <c r="BK99" i="31"/>
  <c r="P99" i="31"/>
  <c r="BV98" i="31"/>
  <c r="BX98" i="31" s="1"/>
  <c r="BK98" i="31"/>
  <c r="P98" i="31"/>
  <c r="BV97" i="31"/>
  <c r="BX97" i="31" s="1"/>
  <c r="BK97" i="31"/>
  <c r="P97" i="31"/>
  <c r="BV96" i="31"/>
  <c r="BX96" i="31" s="1"/>
  <c r="BK96" i="31"/>
  <c r="P96" i="31"/>
  <c r="BV95" i="31"/>
  <c r="BX95" i="31" s="1"/>
  <c r="BK95" i="31"/>
  <c r="P95" i="31"/>
  <c r="BV94" i="31"/>
  <c r="BX94" i="31" s="1"/>
  <c r="BK94" i="31"/>
  <c r="P94" i="31"/>
  <c r="BK93" i="31"/>
  <c r="P93" i="31"/>
  <c r="BK92" i="31"/>
  <c r="P92" i="31"/>
  <c r="BK91" i="31"/>
  <c r="P91" i="31"/>
  <c r="BK90" i="31"/>
  <c r="P90" i="31"/>
  <c r="BV89" i="31"/>
  <c r="BX89" i="31" s="1"/>
  <c r="BK89" i="31"/>
  <c r="P89" i="31"/>
  <c r="BV88" i="31"/>
  <c r="BX88" i="31" s="1"/>
  <c r="BK88" i="31"/>
  <c r="P88" i="31"/>
  <c r="BK87" i="31"/>
  <c r="P87" i="31"/>
  <c r="BK86" i="31"/>
  <c r="P86" i="31"/>
  <c r="BK85" i="31"/>
  <c r="P85" i="31"/>
  <c r="BK84" i="31"/>
  <c r="P84" i="31"/>
  <c r="BK83" i="31"/>
  <c r="P83" i="31"/>
  <c r="BK82" i="31"/>
  <c r="P82" i="31"/>
  <c r="BK81" i="31"/>
  <c r="P81" i="31"/>
  <c r="BK80" i="31"/>
  <c r="P80" i="31"/>
  <c r="BV79" i="31"/>
  <c r="BX79" i="31" s="1"/>
  <c r="BK79" i="31"/>
  <c r="P79" i="31"/>
  <c r="BK78" i="31"/>
  <c r="P78" i="31"/>
  <c r="BK77" i="31"/>
  <c r="P77" i="31"/>
  <c r="BK76" i="31"/>
  <c r="P76" i="31"/>
  <c r="BK75" i="31"/>
  <c r="P75" i="31"/>
  <c r="BK74" i="31"/>
  <c r="P74" i="31"/>
  <c r="BK73" i="31"/>
  <c r="P73" i="31"/>
  <c r="BK72" i="31"/>
  <c r="P72" i="31"/>
  <c r="BK71" i="31"/>
  <c r="P71" i="31"/>
  <c r="BK70" i="31"/>
  <c r="P70" i="31"/>
  <c r="BK69" i="31"/>
  <c r="P69" i="31"/>
  <c r="BK68" i="31"/>
  <c r="P68" i="31"/>
  <c r="BV67" i="31"/>
  <c r="BX67" i="31" s="1"/>
  <c r="BK67" i="31"/>
  <c r="P67" i="31"/>
  <c r="BK66" i="31"/>
  <c r="P66" i="31"/>
  <c r="BV65" i="31"/>
  <c r="BX65" i="31" s="1"/>
  <c r="BK65" i="31"/>
  <c r="P65" i="31"/>
  <c r="BK64" i="31"/>
  <c r="P64" i="31"/>
  <c r="BV63" i="31"/>
  <c r="BX63" i="31" s="1"/>
  <c r="BK63" i="31"/>
  <c r="P63" i="31"/>
  <c r="BK62" i="31"/>
  <c r="P62" i="31"/>
  <c r="BV61" i="31"/>
  <c r="BX61" i="31" s="1"/>
  <c r="BK61" i="31"/>
  <c r="P61" i="31"/>
  <c r="BV60" i="31"/>
  <c r="BX60" i="31" s="1"/>
  <c r="BK60" i="31"/>
  <c r="P60" i="31"/>
  <c r="BV59" i="31"/>
  <c r="BX59" i="31" s="1"/>
  <c r="BK59" i="31"/>
  <c r="P59" i="31"/>
  <c r="BV58" i="31"/>
  <c r="BX58" i="31" s="1"/>
  <c r="BK58" i="31"/>
  <c r="P58" i="31"/>
  <c r="BV57" i="31"/>
  <c r="BX57" i="31" s="1"/>
  <c r="BK57" i="31"/>
  <c r="P57" i="31"/>
  <c r="BV56" i="31"/>
  <c r="BX56" i="31" s="1"/>
  <c r="BK56" i="31"/>
  <c r="P56" i="31"/>
  <c r="BK55" i="31"/>
  <c r="P55" i="31"/>
  <c r="BV54" i="31"/>
  <c r="BX54" i="31" s="1"/>
  <c r="BK54" i="31"/>
  <c r="P54" i="31"/>
  <c r="BV53" i="31"/>
  <c r="BX53" i="31" s="1"/>
  <c r="BK53" i="31"/>
  <c r="P53" i="31"/>
  <c r="BV52" i="31"/>
  <c r="BX52" i="31" s="1"/>
  <c r="BK52" i="31"/>
  <c r="P52" i="31"/>
  <c r="BV51" i="31"/>
  <c r="BX51" i="31" s="1"/>
  <c r="BK51" i="31"/>
  <c r="P51" i="31"/>
  <c r="BV50" i="31"/>
  <c r="BX50" i="31" s="1"/>
  <c r="BK50" i="31"/>
  <c r="P50" i="31"/>
  <c r="BK49" i="31"/>
  <c r="P49" i="31"/>
  <c r="BK48" i="31"/>
  <c r="P48" i="31"/>
  <c r="BK47" i="31"/>
  <c r="P47" i="31"/>
  <c r="BK46" i="31"/>
  <c r="P46" i="31"/>
  <c r="BK45" i="31"/>
  <c r="P45" i="31"/>
  <c r="BK44" i="31"/>
  <c r="P44" i="31"/>
  <c r="BV43" i="31"/>
  <c r="BX43" i="31" s="1"/>
  <c r="BK43" i="31"/>
  <c r="P43" i="31"/>
  <c r="BV42" i="31"/>
  <c r="BX42" i="31" s="1"/>
  <c r="BK42" i="31"/>
  <c r="P42" i="31"/>
  <c r="BV41" i="31"/>
  <c r="BX41" i="31" s="1"/>
  <c r="BK41" i="31"/>
  <c r="P41" i="31"/>
  <c r="BV40" i="31"/>
  <c r="BX40" i="31" s="1"/>
  <c r="BK40" i="31"/>
  <c r="P40" i="31"/>
  <c r="BV39" i="31"/>
  <c r="BX39" i="31" s="1"/>
  <c r="BK39" i="31"/>
  <c r="P39" i="31"/>
  <c r="BV38" i="31"/>
  <c r="BX38" i="31" s="1"/>
  <c r="BK38" i="31"/>
  <c r="P38" i="31"/>
  <c r="BK37" i="31"/>
  <c r="P37" i="31"/>
  <c r="BK36" i="31"/>
  <c r="P36" i="31"/>
  <c r="BV35" i="31"/>
  <c r="BX35" i="31" s="1"/>
  <c r="BK35" i="31"/>
  <c r="P35" i="31"/>
  <c r="BV34" i="31"/>
  <c r="BX34" i="31" s="1"/>
  <c r="BK34" i="31"/>
  <c r="P34" i="31"/>
  <c r="BK33" i="31"/>
  <c r="P33" i="31"/>
  <c r="BK32" i="31"/>
  <c r="P32" i="31"/>
  <c r="BV31" i="31"/>
  <c r="BX31" i="31" s="1"/>
  <c r="BK31" i="31"/>
  <c r="P31" i="31"/>
  <c r="BV30" i="31"/>
  <c r="BX30" i="31" s="1"/>
  <c r="BK30" i="31"/>
  <c r="P30" i="31"/>
  <c r="BV29" i="31"/>
  <c r="BX29" i="31" s="1"/>
  <c r="BK29" i="31"/>
  <c r="P29" i="31"/>
  <c r="BV28" i="31"/>
  <c r="BX28" i="31" s="1"/>
  <c r="BK28" i="31"/>
  <c r="P28" i="31"/>
  <c r="BV27" i="31"/>
  <c r="BX27" i="31" s="1"/>
  <c r="BK27" i="31"/>
  <c r="P27" i="31"/>
  <c r="BV26" i="31"/>
  <c r="BX26" i="31" s="1"/>
  <c r="BK26" i="31"/>
  <c r="P26" i="31"/>
  <c r="BK25" i="31"/>
  <c r="P25" i="31"/>
  <c r="BV24" i="31"/>
  <c r="BX24" i="31" s="1"/>
  <c r="BK24" i="31"/>
  <c r="P24" i="31"/>
  <c r="BV23" i="31"/>
  <c r="BX23" i="31" s="1"/>
  <c r="BK23" i="31"/>
  <c r="P23" i="31"/>
  <c r="BV22" i="31"/>
  <c r="BX22" i="31" s="1"/>
  <c r="BK22" i="31"/>
  <c r="P22" i="31"/>
  <c r="BV21" i="31"/>
  <c r="BX21" i="31" s="1"/>
  <c r="BK21" i="31"/>
  <c r="P21" i="31"/>
  <c r="BV20" i="31"/>
  <c r="BX20" i="31" s="1"/>
  <c r="BK20" i="31"/>
  <c r="P20" i="31"/>
  <c r="BV19" i="31"/>
  <c r="BX19" i="31" s="1"/>
  <c r="BK19" i="31"/>
  <c r="P19" i="31"/>
  <c r="BV18" i="31"/>
  <c r="BX18" i="31" s="1"/>
  <c r="BK18" i="31"/>
  <c r="P18" i="31"/>
  <c r="BV17" i="31"/>
  <c r="BX17" i="31" s="1"/>
  <c r="BK17" i="31"/>
  <c r="P17" i="31"/>
  <c r="BV16" i="31"/>
  <c r="BX16" i="31" s="1"/>
  <c r="BK16" i="31"/>
  <c r="P16" i="31"/>
  <c r="BV15" i="31"/>
  <c r="BX15" i="31" s="1"/>
  <c r="BK15" i="31"/>
  <c r="P15" i="31"/>
  <c r="BV14" i="31"/>
  <c r="BX14" i="31" s="1"/>
  <c r="BK14" i="31"/>
  <c r="P14" i="31"/>
  <c r="BV13" i="31"/>
  <c r="BX13" i="31" s="1"/>
  <c r="BK13" i="31"/>
  <c r="P13" i="31"/>
  <c r="BV12" i="31"/>
  <c r="BX12" i="31" s="1"/>
  <c r="BK12" i="31"/>
  <c r="P12" i="31"/>
  <c r="BV11" i="31"/>
  <c r="BX11" i="31" s="1"/>
  <c r="BK11" i="31"/>
  <c r="P11" i="31"/>
  <c r="BV10" i="31"/>
  <c r="BX10" i="31" s="1"/>
  <c r="BK10" i="31"/>
  <c r="P10" i="31"/>
  <c r="BK9" i="31"/>
  <c r="P9" i="31"/>
  <c r="BV8" i="31"/>
  <c r="BX8" i="31" s="1"/>
  <c r="BK8" i="31"/>
  <c r="P8" i="31"/>
  <c r="BV7" i="31"/>
  <c r="BX7" i="31" s="1"/>
  <c r="BK7" i="31"/>
  <c r="P7" i="31"/>
  <c r="BV6" i="31"/>
  <c r="BX6" i="31" s="1"/>
  <c r="BK6" i="31"/>
  <c r="P6" i="31"/>
  <c r="BK5" i="31"/>
  <c r="P5" i="31"/>
  <c r="BX126" i="31" l="1"/>
  <c r="DP137" i="22" l="1"/>
  <c r="DI137" i="22"/>
  <c r="DB137" i="22"/>
  <c r="CU137" i="22"/>
  <c r="CU116" i="22"/>
  <c r="CN137" i="22"/>
  <c r="CN116" i="22"/>
  <c r="CG216" i="22"/>
  <c r="CG137" i="22"/>
  <c r="CG116" i="22"/>
  <c r="CG108" i="22"/>
  <c r="CG53" i="22"/>
  <c r="CG17" i="22"/>
  <c r="BZ265" i="22"/>
  <c r="BZ224" i="22"/>
  <c r="BZ220" i="22"/>
  <c r="BZ216" i="22"/>
  <c r="BZ137" i="22"/>
  <c r="BZ116" i="22"/>
  <c r="BZ108" i="22"/>
  <c r="BZ107" i="22"/>
  <c r="BZ96" i="22"/>
  <c r="BZ53" i="22"/>
  <c r="BZ43" i="22"/>
  <c r="BZ21" i="22"/>
  <c r="BZ18" i="22"/>
  <c r="BZ17" i="22"/>
  <c r="BS267" i="22"/>
  <c r="BS265" i="22"/>
  <c r="BS253" i="22"/>
  <c r="BS236" i="22"/>
  <c r="BS224" i="22"/>
  <c r="BS223" i="22"/>
  <c r="BS220" i="22"/>
  <c r="BS216" i="22"/>
  <c r="BS137" i="22"/>
  <c r="BS116" i="22"/>
  <c r="BS115" i="22"/>
  <c r="BS108" i="22"/>
  <c r="BS107" i="22"/>
  <c r="BS96" i="22"/>
  <c r="BS53" i="22"/>
  <c r="BS43" i="22"/>
  <c r="BS21" i="22"/>
  <c r="BS18" i="22"/>
  <c r="BS17" i="22"/>
  <c r="CI132" i="18" l="1"/>
  <c r="CI114" i="18"/>
  <c r="CI104" i="18"/>
  <c r="CI59" i="18"/>
  <c r="CI24" i="18"/>
  <c r="CI19" i="18"/>
  <c r="CB230" i="18"/>
  <c r="CB224" i="18"/>
  <c r="CB132" i="18"/>
  <c r="CB114" i="18"/>
  <c r="CB104" i="18"/>
  <c r="CB64" i="18"/>
  <c r="CB59" i="18"/>
  <c r="CB58" i="18"/>
  <c r="CB54" i="18"/>
  <c r="CB42" i="18"/>
  <c r="CB41" i="18"/>
  <c r="CB40" i="18"/>
  <c r="CB28" i="18"/>
  <c r="CB24" i="18"/>
  <c r="CB19" i="18"/>
  <c r="CB13" i="18"/>
  <c r="CI215" i="18"/>
  <c r="CB215" i="18"/>
  <c r="BU261" i="18"/>
  <c r="BU258" i="18"/>
  <c r="BU247" i="18"/>
  <c r="BU240" i="18"/>
  <c r="BU230" i="18"/>
  <c r="BU224" i="18"/>
  <c r="BU219" i="18"/>
  <c r="BU215" i="18"/>
  <c r="BU132" i="18"/>
  <c r="BU115" i="18"/>
  <c r="BU114" i="18"/>
  <c r="BU106" i="18"/>
  <c r="BU105" i="18"/>
  <c r="BU104" i="18"/>
  <c r="BU98" i="18"/>
  <c r="BU64" i="18"/>
  <c r="BU59" i="18"/>
  <c r="BU58" i="18"/>
  <c r="BU54" i="18"/>
  <c r="BU52" i="18"/>
  <c r="BU51" i="18"/>
  <c r="BU43" i="18"/>
  <c r="BU42" i="18"/>
  <c r="BU41" i="18"/>
  <c r="BU40" i="18"/>
  <c r="BU38" i="18"/>
  <c r="BU30" i="18"/>
  <c r="BU28" i="18"/>
  <c r="BU24" i="18"/>
  <c r="BU19" i="18"/>
  <c r="BU13" i="18"/>
  <c r="BB256" i="17" l="1"/>
  <c r="BD256" i="17" s="1"/>
  <c r="BB255" i="17"/>
  <c r="BD255" i="17" s="1"/>
  <c r="BB254" i="17"/>
  <c r="BD254" i="17" s="1"/>
  <c r="BB253" i="17"/>
  <c r="BD253" i="17" s="1"/>
  <c r="BB252" i="17"/>
  <c r="BD252" i="17" s="1"/>
  <c r="BB251" i="17"/>
  <c r="BD251" i="17" s="1"/>
  <c r="BB250" i="17"/>
  <c r="BD250" i="17" s="1"/>
  <c r="BB244" i="17"/>
  <c r="BD244" i="17" s="1"/>
  <c r="BB242" i="17"/>
  <c r="BD242" i="17" s="1"/>
  <c r="BB234" i="17"/>
  <c r="BD234" i="17" s="1"/>
  <c r="BB233" i="17"/>
  <c r="BD233" i="17" s="1"/>
  <c r="BB229" i="17"/>
  <c r="BD229" i="17" s="1"/>
  <c r="BB228" i="17"/>
  <c r="BD228" i="17" s="1"/>
  <c r="BB221" i="17"/>
  <c r="BD221" i="17" s="1"/>
  <c r="BB220" i="17"/>
  <c r="BD220" i="17" s="1"/>
  <c r="BB216" i="17"/>
  <c r="BD216" i="17" s="1"/>
  <c r="BB215" i="17"/>
  <c r="BD215" i="17" s="1"/>
  <c r="BB140" i="17"/>
  <c r="BD140" i="17" s="1"/>
  <c r="BB137" i="17"/>
  <c r="BD137" i="17" s="1"/>
  <c r="AW136" i="17"/>
  <c r="BC136" i="17" s="1"/>
  <c r="BD136" i="17" s="1"/>
  <c r="BB135" i="17"/>
  <c r="BD135" i="17" s="1"/>
  <c r="BB134" i="17"/>
  <c r="BD134" i="17" s="1"/>
  <c r="BB132" i="17"/>
  <c r="BD132" i="17" s="1"/>
  <c r="BB130" i="17"/>
  <c r="BD130" i="17" s="1"/>
  <c r="BB129" i="17"/>
  <c r="BD129" i="17" s="1"/>
  <c r="BB125" i="17"/>
  <c r="BD125" i="17" s="1"/>
  <c r="AX124" i="17"/>
  <c r="AW124" i="17"/>
  <c r="BC124" i="17" s="1"/>
  <c r="BD124" i="17" s="1"/>
  <c r="BB122" i="17"/>
  <c r="BD122" i="17" s="1"/>
  <c r="BB121" i="17"/>
  <c r="BD121" i="17" s="1"/>
  <c r="BB118" i="17"/>
  <c r="BD118" i="17" s="1"/>
  <c r="BB116" i="17"/>
  <c r="BD116" i="17" s="1"/>
  <c r="BB115" i="17"/>
  <c r="BD115" i="17" s="1"/>
  <c r="BB114" i="17"/>
  <c r="BD114" i="17" s="1"/>
  <c r="BB113" i="17"/>
  <c r="BD113" i="17" s="1"/>
  <c r="BB112" i="17"/>
  <c r="BD112" i="17" s="1"/>
  <c r="BB111" i="17"/>
  <c r="BD111" i="17" s="1"/>
  <c r="BB110" i="17"/>
  <c r="BD110" i="17" s="1"/>
  <c r="BB107" i="17"/>
  <c r="BD107" i="17" s="1"/>
  <c r="BB106" i="17"/>
  <c r="BD106" i="17" s="1"/>
  <c r="BB105" i="17"/>
  <c r="BD105" i="17" s="1"/>
  <c r="BB104" i="17"/>
  <c r="BD104" i="17" s="1"/>
  <c r="BB102" i="17"/>
  <c r="BD102" i="17" s="1"/>
  <c r="BB98" i="17"/>
  <c r="BD98" i="17" s="1"/>
  <c r="BB97" i="17"/>
  <c r="BD97" i="17" s="1"/>
  <c r="BB94" i="17"/>
  <c r="BD94" i="17" s="1"/>
  <c r="BB88" i="17"/>
  <c r="BD88" i="17" s="1"/>
  <c r="BB79" i="17"/>
  <c r="BD79" i="17" s="1"/>
  <c r="BB65" i="17"/>
  <c r="BD65" i="17" s="1"/>
  <c r="BB64" i="17"/>
  <c r="BD64" i="17" s="1"/>
  <c r="BB61" i="17"/>
  <c r="BD61" i="17" s="1"/>
  <c r="BB60" i="17"/>
  <c r="BD60" i="17" s="1"/>
  <c r="BB59" i="17"/>
  <c r="BD59" i="17" s="1"/>
  <c r="BB58" i="17"/>
  <c r="BD58" i="17" s="1"/>
  <c r="BB52" i="17"/>
  <c r="BD52" i="17" s="1"/>
  <c r="BB50" i="17"/>
  <c r="BD50" i="17" s="1"/>
  <c r="BB47" i="17"/>
  <c r="BD47" i="17" s="1"/>
  <c r="BB43" i="17"/>
  <c r="BD43" i="17" s="1"/>
  <c r="BB42" i="17"/>
  <c r="BD42" i="17" s="1"/>
  <c r="BB41" i="17"/>
  <c r="BD41" i="17" s="1"/>
  <c r="BB40" i="17"/>
  <c r="BD40" i="17" s="1"/>
  <c r="BB39" i="17"/>
  <c r="BD39" i="17" s="1"/>
  <c r="BB37" i="17"/>
  <c r="BD37" i="17" s="1"/>
  <c r="BB34" i="17"/>
  <c r="BD34" i="17" s="1"/>
  <c r="BB33" i="17"/>
  <c r="BD33" i="17" s="1"/>
  <c r="BB30" i="17"/>
  <c r="BD30" i="17" s="1"/>
  <c r="BB28" i="17"/>
  <c r="BD28" i="17" s="1"/>
  <c r="BB26" i="17"/>
  <c r="BD26" i="17" s="1"/>
  <c r="BB25" i="17"/>
  <c r="BD25" i="17" s="1"/>
  <c r="BB24" i="17"/>
  <c r="BD24" i="17" s="1"/>
  <c r="BB19" i="17"/>
  <c r="BD19" i="17" s="1"/>
  <c r="BB17" i="17"/>
  <c r="BD17" i="17" s="1"/>
  <c r="BB14" i="17"/>
  <c r="BD14" i="17" s="1"/>
  <c r="BB13" i="17"/>
  <c r="BD13" i="17" s="1"/>
  <c r="BB7" i="17"/>
  <c r="BD7" i="17" s="1"/>
  <c r="BB6" i="17"/>
  <c r="BD6" i="17" s="1"/>
  <c r="X6" i="10" l="1"/>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3" i="10"/>
  <c r="X34" i="10"/>
  <c r="X35" i="10"/>
  <c r="X36" i="10"/>
  <c r="X37" i="10"/>
  <c r="X38" i="10"/>
  <c r="X39" i="10"/>
  <c r="X40" i="10"/>
  <c r="X41" i="10"/>
  <c r="X42" i="10"/>
  <c r="X43" i="10"/>
  <c r="X44" i="10"/>
  <c r="X45" i="10"/>
  <c r="X46" i="10"/>
  <c r="X47" i="10"/>
  <c r="X48" i="10"/>
  <c r="X49" i="10"/>
  <c r="X50" i="10"/>
  <c r="X51" i="10"/>
  <c r="X52" i="10"/>
  <c r="X53" i="10"/>
  <c r="X54" i="10"/>
  <c r="X55" i="10"/>
  <c r="X56" i="10"/>
  <c r="X57" i="10"/>
  <c r="X58" i="10"/>
  <c r="X59" i="10"/>
  <c r="X60" i="10"/>
  <c r="X61" i="10"/>
  <c r="X62" i="10"/>
  <c r="X63" i="10"/>
  <c r="X64" i="10"/>
  <c r="X65" i="10"/>
  <c r="X66" i="10"/>
  <c r="X67" i="10"/>
  <c r="X68" i="10"/>
  <c r="X69" i="10"/>
  <c r="X70" i="10"/>
  <c r="X71" i="10"/>
  <c r="X72" i="10"/>
  <c r="X73" i="10"/>
  <c r="X74" i="10"/>
  <c r="X75" i="10"/>
  <c r="X76" i="10"/>
  <c r="X77" i="10"/>
  <c r="X78" i="10"/>
  <c r="X79" i="10"/>
  <c r="X80" i="10"/>
  <c r="X81" i="10"/>
  <c r="X82" i="10"/>
  <c r="X83" i="10"/>
  <c r="X84" i="10"/>
  <c r="X85" i="10"/>
  <c r="X86" i="10"/>
  <c r="X87" i="10"/>
  <c r="X88" i="10"/>
  <c r="X89" i="10"/>
  <c r="X90" i="10"/>
  <c r="X91" i="10"/>
  <c r="X92" i="10"/>
  <c r="X93" i="10"/>
  <c r="X94" i="10"/>
  <c r="X95" i="10"/>
  <c r="X96" i="10"/>
  <c r="X97" i="10"/>
  <c r="X98" i="10"/>
  <c r="X99" i="10"/>
  <c r="X100" i="10"/>
  <c r="X101" i="10"/>
  <c r="X102" i="10"/>
  <c r="X103" i="10"/>
  <c r="X104" i="10"/>
  <c r="X105" i="10"/>
  <c r="X106" i="10"/>
  <c r="X107" i="10"/>
  <c r="X108" i="10"/>
  <c r="X109" i="10"/>
  <c r="X110" i="10"/>
  <c r="X111" i="10"/>
  <c r="X112" i="10"/>
  <c r="X113" i="10"/>
  <c r="X114" i="10"/>
  <c r="X115" i="10"/>
  <c r="X116" i="10"/>
  <c r="X117" i="10"/>
  <c r="X118" i="10"/>
  <c r="X119" i="10"/>
  <c r="X120" i="10"/>
  <c r="X121" i="10"/>
  <c r="X122" i="10"/>
  <c r="X123" i="10"/>
  <c r="X124" i="10"/>
  <c r="X125" i="10"/>
  <c r="X126" i="10"/>
  <c r="X127" i="10"/>
  <c r="X128" i="10"/>
  <c r="X129" i="10"/>
  <c r="X130" i="10"/>
  <c r="X131" i="10"/>
  <c r="X132" i="10"/>
  <c r="X133" i="10"/>
  <c r="X134" i="10"/>
  <c r="X135" i="10"/>
  <c r="X136" i="10"/>
  <c r="X137" i="10"/>
  <c r="X138" i="10"/>
  <c r="X139" i="10"/>
  <c r="X140" i="10"/>
  <c r="X141" i="10"/>
  <c r="X142" i="10"/>
  <c r="X143" i="10"/>
  <c r="X144" i="10"/>
  <c r="X145" i="10"/>
  <c r="X146" i="10"/>
  <c r="X147" i="10"/>
  <c r="X148" i="10"/>
  <c r="X149" i="10"/>
  <c r="X150" i="10"/>
  <c r="X151" i="10"/>
  <c r="X152" i="10"/>
  <c r="X153" i="10"/>
  <c r="X154" i="10"/>
  <c r="X155" i="10"/>
  <c r="X156" i="10"/>
  <c r="X157" i="10"/>
  <c r="X158" i="10"/>
  <c r="X159" i="10"/>
  <c r="X160" i="10"/>
  <c r="X161" i="10"/>
  <c r="X162" i="10"/>
  <c r="X163" i="10"/>
  <c r="X164" i="10"/>
  <c r="X165" i="10"/>
  <c r="X166" i="10"/>
  <c r="X167" i="10"/>
  <c r="X168" i="10"/>
  <c r="X169" i="10"/>
  <c r="X170" i="10"/>
  <c r="X171" i="10"/>
  <c r="X172" i="10"/>
  <c r="X173" i="10"/>
  <c r="X174" i="10"/>
  <c r="X175" i="10"/>
  <c r="X176" i="10"/>
  <c r="X177" i="10"/>
  <c r="X178" i="10"/>
  <c r="X179" i="10"/>
  <c r="X180" i="10"/>
  <c r="X181" i="10"/>
  <c r="X182" i="10"/>
  <c r="X183" i="10"/>
  <c r="X184" i="10"/>
  <c r="X185" i="10"/>
  <c r="X186" i="10"/>
  <c r="X187" i="10"/>
  <c r="X188" i="10"/>
  <c r="X189" i="10"/>
  <c r="X190" i="10"/>
  <c r="X191" i="10"/>
  <c r="X192" i="10"/>
  <c r="X193" i="10"/>
  <c r="X194" i="10"/>
  <c r="X195" i="10"/>
  <c r="X196" i="10"/>
  <c r="X197" i="10"/>
  <c r="X198" i="10"/>
  <c r="X199" i="10"/>
  <c r="X200" i="10"/>
  <c r="X201" i="10"/>
  <c r="X202" i="10"/>
  <c r="X203" i="10"/>
  <c r="X204" i="10"/>
  <c r="X205" i="10"/>
  <c r="X206" i="10"/>
  <c r="X207" i="10"/>
  <c r="X208" i="10"/>
  <c r="X209" i="10"/>
  <c r="X210" i="10"/>
  <c r="X211" i="10"/>
  <c r="X212" i="10"/>
  <c r="X213" i="10"/>
  <c r="X214" i="10"/>
  <c r="X215" i="10"/>
  <c r="X216" i="10"/>
  <c r="X217" i="10"/>
  <c r="X218" i="10"/>
  <c r="X219" i="10"/>
  <c r="X220" i="10"/>
  <c r="X221" i="10"/>
  <c r="X222" i="10"/>
  <c r="X223" i="10"/>
  <c r="X224" i="10"/>
  <c r="X225" i="10"/>
  <c r="X226" i="10"/>
  <c r="X227" i="10"/>
  <c r="X228" i="10"/>
  <c r="X229" i="10"/>
  <c r="X230" i="10"/>
  <c r="X231" i="10"/>
  <c r="X232" i="10"/>
  <c r="X233" i="10"/>
  <c r="X234" i="10"/>
  <c r="X235" i="10"/>
  <c r="X236" i="10"/>
  <c r="X237" i="10"/>
  <c r="X238" i="10"/>
  <c r="X239" i="10"/>
  <c r="X240" i="10"/>
  <c r="X241" i="10"/>
  <c r="X242" i="10"/>
  <c r="X243" i="10"/>
  <c r="X244" i="10"/>
  <c r="X245" i="10"/>
  <c r="X246" i="10"/>
  <c r="X247" i="10"/>
  <c r="X248" i="10"/>
  <c r="X249" i="10"/>
  <c r="X5" i="10"/>
  <c r="BM6" i="10"/>
  <c r="BM7" i="10"/>
  <c r="BM8" i="10"/>
  <c r="BM9" i="10"/>
  <c r="BM10" i="10"/>
  <c r="BM11" i="10"/>
  <c r="BM12" i="10"/>
  <c r="BM13" i="10"/>
  <c r="BM14" i="10"/>
  <c r="BM15" i="10"/>
  <c r="BM16" i="10"/>
  <c r="BM17" i="10"/>
  <c r="BM18" i="10"/>
  <c r="BM19" i="10"/>
  <c r="BM20" i="10"/>
  <c r="BM21" i="10"/>
  <c r="BM22" i="10"/>
  <c r="BM23" i="10"/>
  <c r="BM24" i="10"/>
  <c r="BM25" i="10"/>
  <c r="BM26" i="10"/>
  <c r="BM27" i="10"/>
  <c r="BM28" i="10"/>
  <c r="BM29" i="10"/>
  <c r="BM30" i="10"/>
  <c r="BM31" i="10"/>
  <c r="BM32" i="10"/>
  <c r="BM33" i="10"/>
  <c r="BM34" i="10"/>
  <c r="BM35" i="10"/>
  <c r="BM36" i="10"/>
  <c r="BM37" i="10"/>
  <c r="BM38" i="10"/>
  <c r="BM39" i="10"/>
  <c r="BM40" i="10"/>
  <c r="BM41" i="10"/>
  <c r="BM42" i="10"/>
  <c r="BM43" i="10"/>
  <c r="BM44" i="10"/>
  <c r="BM45" i="10"/>
  <c r="BM46" i="10"/>
  <c r="BM47" i="10"/>
  <c r="BM48" i="10"/>
  <c r="BM49" i="10"/>
  <c r="BM50" i="10"/>
  <c r="BM51" i="10"/>
  <c r="BM52" i="10"/>
  <c r="BM53" i="10"/>
  <c r="BM54" i="10"/>
  <c r="BM55" i="10"/>
  <c r="BM56" i="10"/>
  <c r="BM57" i="10"/>
  <c r="BM58" i="10"/>
  <c r="BM59" i="10"/>
  <c r="BM60" i="10"/>
  <c r="BM61" i="10"/>
  <c r="BM62" i="10"/>
  <c r="BM63" i="10"/>
  <c r="BM64" i="10"/>
  <c r="BM65" i="10"/>
  <c r="BM66" i="10"/>
  <c r="BM67" i="10"/>
  <c r="BM68" i="10"/>
  <c r="BM69" i="10"/>
  <c r="BM70" i="10"/>
  <c r="BM71" i="10"/>
  <c r="BM72" i="10"/>
  <c r="BM73" i="10"/>
  <c r="BM74" i="10"/>
  <c r="BM75" i="10"/>
  <c r="BM76" i="10"/>
  <c r="BM77" i="10"/>
  <c r="BM78" i="10"/>
  <c r="BM79" i="10"/>
  <c r="BM80" i="10"/>
  <c r="BM81" i="10"/>
  <c r="BM82" i="10"/>
  <c r="BM83" i="10"/>
  <c r="BM84" i="10"/>
  <c r="BM85" i="10"/>
  <c r="BM86" i="10"/>
  <c r="BM87" i="10"/>
  <c r="BM88" i="10"/>
  <c r="BM89" i="10"/>
  <c r="BM90" i="10"/>
  <c r="BM91" i="10"/>
  <c r="BM92" i="10"/>
  <c r="BM93" i="10"/>
  <c r="BM94" i="10"/>
  <c r="BM95" i="10"/>
  <c r="BM96" i="10"/>
  <c r="BM97" i="10"/>
  <c r="BM98" i="10"/>
  <c r="BM99" i="10"/>
  <c r="BM100" i="10"/>
  <c r="BM101" i="10"/>
  <c r="BM102" i="10"/>
  <c r="BM103" i="10"/>
  <c r="BM104" i="10"/>
  <c r="BM105" i="10"/>
  <c r="BM106" i="10"/>
  <c r="BM107" i="10"/>
  <c r="BM108" i="10"/>
  <c r="BM109" i="10"/>
  <c r="BM110" i="10"/>
  <c r="BM111" i="10"/>
  <c r="BM112" i="10"/>
  <c r="BM113" i="10"/>
  <c r="BM114" i="10"/>
  <c r="BM115" i="10"/>
  <c r="BM116" i="10"/>
  <c r="BM117" i="10"/>
  <c r="BM118" i="10"/>
  <c r="BM119" i="10"/>
  <c r="BM120" i="10"/>
  <c r="BM121" i="10"/>
  <c r="BM122" i="10"/>
  <c r="BM123" i="10"/>
  <c r="BM124" i="10"/>
  <c r="BM125" i="10"/>
  <c r="BM126" i="10"/>
  <c r="BM127" i="10"/>
  <c r="BM128" i="10"/>
  <c r="BM129" i="10"/>
  <c r="BM130" i="10"/>
  <c r="BM131" i="10"/>
  <c r="BM132" i="10"/>
  <c r="BM133" i="10"/>
  <c r="BM134" i="10"/>
  <c r="BM135" i="10"/>
  <c r="BM136" i="10"/>
  <c r="BM137" i="10"/>
  <c r="BM138" i="10"/>
  <c r="BM139" i="10"/>
  <c r="BM140" i="10"/>
  <c r="BM141" i="10"/>
  <c r="BM142" i="10"/>
  <c r="BM143" i="10"/>
  <c r="BM144" i="10"/>
  <c r="BM145" i="10"/>
  <c r="BM146" i="10"/>
  <c r="BM147" i="10"/>
  <c r="BM148" i="10"/>
  <c r="BM149" i="10"/>
  <c r="BM150" i="10"/>
  <c r="BM151" i="10"/>
  <c r="BM152" i="10"/>
  <c r="BM153" i="10"/>
  <c r="BM154" i="10"/>
  <c r="BM155" i="10"/>
  <c r="BM156" i="10"/>
  <c r="BM157" i="10"/>
  <c r="BM158" i="10"/>
  <c r="BM159" i="10"/>
  <c r="BM160" i="10"/>
  <c r="BM161" i="10"/>
  <c r="BM162" i="10"/>
  <c r="BM163" i="10"/>
  <c r="BM164" i="10"/>
  <c r="BM165" i="10"/>
  <c r="BM166" i="10"/>
  <c r="BM167" i="10"/>
  <c r="BM168" i="10"/>
  <c r="BM169" i="10"/>
  <c r="BM170" i="10"/>
  <c r="BM171" i="10"/>
  <c r="BM172" i="10"/>
  <c r="BM173" i="10"/>
  <c r="BM174" i="10"/>
  <c r="BM175" i="10"/>
  <c r="BM176" i="10"/>
  <c r="BM177" i="10"/>
  <c r="BM178" i="10"/>
  <c r="BM179" i="10"/>
  <c r="BM180" i="10"/>
  <c r="BM181" i="10"/>
  <c r="BM182" i="10"/>
  <c r="BM183" i="10"/>
  <c r="BM184" i="10"/>
  <c r="BM185" i="10"/>
  <c r="BM186" i="10"/>
  <c r="BM187" i="10"/>
  <c r="BM188" i="10"/>
  <c r="BM189" i="10"/>
  <c r="BM190" i="10"/>
  <c r="BM191" i="10"/>
  <c r="BM192" i="10"/>
  <c r="BM193" i="10"/>
  <c r="BM194" i="10"/>
  <c r="BM195" i="10"/>
  <c r="BM196" i="10"/>
  <c r="BM197" i="10"/>
  <c r="BM198" i="10"/>
  <c r="BM199" i="10"/>
  <c r="BM200" i="10"/>
  <c r="BM201" i="10"/>
  <c r="BM202" i="10"/>
  <c r="BM203" i="10"/>
  <c r="BM204" i="10"/>
  <c r="BM205" i="10"/>
  <c r="BM206" i="10"/>
  <c r="BM207" i="10"/>
  <c r="BM208" i="10"/>
  <c r="BM209" i="10"/>
  <c r="BM210" i="10"/>
  <c r="BM211" i="10"/>
  <c r="BM212" i="10"/>
  <c r="BM213" i="10"/>
  <c r="BM214" i="10"/>
  <c r="BM215" i="10"/>
  <c r="BM216" i="10"/>
  <c r="BM217" i="10"/>
  <c r="BM218" i="10"/>
  <c r="BM219" i="10"/>
  <c r="BM220" i="10"/>
  <c r="BM221" i="10"/>
  <c r="BM222" i="10"/>
  <c r="BM223" i="10"/>
  <c r="BM224" i="10"/>
  <c r="BM225" i="10"/>
  <c r="BM226" i="10"/>
  <c r="BM227" i="10"/>
  <c r="BM228" i="10"/>
  <c r="BM229" i="10"/>
  <c r="BM230" i="10"/>
  <c r="BM231" i="10"/>
  <c r="BM232" i="10"/>
  <c r="BM233" i="10"/>
  <c r="BM234" i="10"/>
  <c r="BM235" i="10"/>
  <c r="BM236" i="10"/>
  <c r="BM237" i="10"/>
  <c r="BM238" i="10"/>
  <c r="BM239" i="10"/>
  <c r="BM240" i="10"/>
  <c r="BM241" i="10"/>
  <c r="BM242" i="10"/>
  <c r="BM243" i="10"/>
  <c r="BM244" i="10"/>
  <c r="BM245" i="10"/>
  <c r="BM246" i="10"/>
  <c r="BM247" i="10"/>
  <c r="BM248" i="10"/>
  <c r="BM249" i="10"/>
  <c r="BM5" i="10"/>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5" i="9"/>
  <c r="AZ6" i="9"/>
  <c r="AZ7" i="9"/>
  <c r="AZ8" i="9"/>
  <c r="AZ9" i="9"/>
  <c r="AZ10" i="9"/>
  <c r="AZ11" i="9"/>
  <c r="AZ12" i="9"/>
  <c r="AZ13" i="9"/>
  <c r="AZ14" i="9"/>
  <c r="AZ15" i="9"/>
  <c r="AZ16" i="9"/>
  <c r="AZ17" i="9"/>
  <c r="AZ18" i="9"/>
  <c r="AZ19" i="9"/>
  <c r="AZ20" i="9"/>
  <c r="AZ21" i="9"/>
  <c r="AZ22" i="9"/>
  <c r="AZ23" i="9"/>
  <c r="AZ24" i="9"/>
  <c r="AZ25" i="9"/>
  <c r="AZ26" i="9"/>
  <c r="AZ27" i="9"/>
  <c r="AZ28" i="9"/>
  <c r="AZ29" i="9"/>
  <c r="AZ30" i="9"/>
  <c r="AZ31" i="9"/>
  <c r="AZ32" i="9"/>
  <c r="AZ33" i="9"/>
  <c r="AZ34" i="9"/>
  <c r="AZ35" i="9"/>
  <c r="AZ36" i="9"/>
  <c r="AZ37" i="9"/>
  <c r="AZ38" i="9"/>
  <c r="AZ39" i="9"/>
  <c r="AZ40" i="9"/>
  <c r="AZ41" i="9"/>
  <c r="AZ42" i="9"/>
  <c r="AZ43" i="9"/>
  <c r="AZ44" i="9"/>
  <c r="AZ45" i="9"/>
  <c r="AZ46" i="9"/>
  <c r="AZ47" i="9"/>
  <c r="AZ48" i="9"/>
  <c r="AZ49" i="9"/>
  <c r="AZ50" i="9"/>
  <c r="AZ51" i="9"/>
  <c r="AZ52" i="9"/>
  <c r="AZ53" i="9"/>
  <c r="AZ54" i="9"/>
  <c r="AZ55" i="9"/>
  <c r="AZ56" i="9"/>
  <c r="AZ57" i="9"/>
  <c r="AZ58" i="9"/>
  <c r="AZ59" i="9"/>
  <c r="AZ60" i="9"/>
  <c r="AZ61" i="9"/>
  <c r="AZ62" i="9"/>
  <c r="AZ63" i="9"/>
  <c r="AZ64" i="9"/>
  <c r="AZ65" i="9"/>
  <c r="AZ66" i="9"/>
  <c r="AZ67" i="9"/>
  <c r="AZ68" i="9"/>
  <c r="AZ69" i="9"/>
  <c r="AZ70" i="9"/>
  <c r="AZ71" i="9"/>
  <c r="AZ72" i="9"/>
  <c r="AZ73" i="9"/>
  <c r="AZ74" i="9"/>
  <c r="AZ75" i="9"/>
  <c r="AZ76" i="9"/>
  <c r="AZ77" i="9"/>
  <c r="AZ78" i="9"/>
  <c r="AZ79" i="9"/>
  <c r="AZ80" i="9"/>
  <c r="AZ81" i="9"/>
  <c r="AZ82" i="9"/>
  <c r="AZ83" i="9"/>
  <c r="AZ84" i="9"/>
  <c r="AZ85" i="9"/>
  <c r="AZ86" i="9"/>
  <c r="AZ87" i="9"/>
  <c r="AZ88" i="9"/>
  <c r="AZ89" i="9"/>
  <c r="AZ90" i="9"/>
  <c r="AZ91" i="9"/>
  <c r="AZ92" i="9"/>
  <c r="AZ93" i="9"/>
  <c r="AZ94" i="9"/>
  <c r="AZ95" i="9"/>
  <c r="AZ96" i="9"/>
  <c r="AZ97" i="9"/>
  <c r="AZ98" i="9"/>
  <c r="AZ99" i="9"/>
  <c r="AZ100" i="9"/>
  <c r="AZ101" i="9"/>
  <c r="AZ102" i="9"/>
  <c r="AZ103" i="9"/>
  <c r="AZ104" i="9"/>
  <c r="AZ105" i="9"/>
  <c r="AZ106" i="9"/>
  <c r="AZ107" i="9"/>
  <c r="AZ108" i="9"/>
  <c r="AZ109" i="9"/>
  <c r="AZ110" i="9"/>
  <c r="AZ111" i="9"/>
  <c r="AZ112" i="9"/>
  <c r="AZ113" i="9"/>
  <c r="AZ114" i="9"/>
  <c r="AZ115" i="9"/>
  <c r="AZ116" i="9"/>
  <c r="AZ117" i="9"/>
  <c r="AZ118" i="9"/>
  <c r="AZ119" i="9"/>
  <c r="AZ120" i="9"/>
  <c r="AZ121" i="9"/>
  <c r="AZ122" i="9"/>
  <c r="AZ123" i="9"/>
  <c r="AZ124" i="9"/>
  <c r="AZ125" i="9"/>
  <c r="AZ126" i="9"/>
  <c r="AZ127" i="9"/>
  <c r="AZ128" i="9"/>
  <c r="AZ129" i="9"/>
  <c r="AZ130" i="9"/>
  <c r="AZ131" i="9"/>
  <c r="AZ132" i="9"/>
  <c r="AZ133" i="9"/>
  <c r="AZ134" i="9"/>
  <c r="AZ135" i="9"/>
  <c r="AZ136" i="9"/>
  <c r="AZ137" i="9"/>
  <c r="AZ138" i="9"/>
  <c r="AZ139" i="9"/>
  <c r="AZ140" i="9"/>
  <c r="AZ141" i="9"/>
  <c r="AZ142" i="9"/>
  <c r="AZ143" i="9"/>
  <c r="AZ144" i="9"/>
  <c r="AZ145" i="9"/>
  <c r="AZ146" i="9"/>
  <c r="AZ147" i="9"/>
  <c r="AZ148" i="9"/>
  <c r="AZ149" i="9"/>
  <c r="AZ150" i="9"/>
  <c r="AZ151" i="9"/>
  <c r="AZ152" i="9"/>
  <c r="AZ153" i="9"/>
  <c r="AZ154" i="9"/>
  <c r="AZ155" i="9"/>
  <c r="AZ156" i="9"/>
  <c r="AZ157" i="9"/>
  <c r="AZ158" i="9"/>
  <c r="AZ159" i="9"/>
  <c r="AZ160" i="9"/>
  <c r="AZ161" i="9"/>
  <c r="AZ162" i="9"/>
  <c r="AZ163" i="9"/>
  <c r="AZ164" i="9"/>
  <c r="AZ165" i="9"/>
  <c r="AZ166" i="9"/>
  <c r="AZ167" i="9"/>
  <c r="AZ168" i="9"/>
  <c r="AZ169" i="9"/>
  <c r="AZ170" i="9"/>
  <c r="AZ171" i="9"/>
  <c r="AZ172" i="9"/>
  <c r="AZ173" i="9"/>
  <c r="AZ174" i="9"/>
  <c r="AZ175" i="9"/>
  <c r="AZ176" i="9"/>
  <c r="AZ177" i="9"/>
  <c r="AZ178" i="9"/>
  <c r="AZ179" i="9"/>
  <c r="AZ180" i="9"/>
  <c r="AZ181" i="9"/>
  <c r="AZ182" i="9"/>
  <c r="AZ183" i="9"/>
  <c r="AZ184" i="9"/>
  <c r="AZ185" i="9"/>
  <c r="AZ186" i="9"/>
  <c r="AZ187" i="9"/>
  <c r="AZ188" i="9"/>
  <c r="AZ189" i="9"/>
  <c r="AZ190" i="9"/>
  <c r="AZ191" i="9"/>
  <c r="AZ192" i="9"/>
  <c r="AZ193" i="9"/>
  <c r="AZ194" i="9"/>
  <c r="AZ195" i="9"/>
  <c r="AZ196" i="9"/>
  <c r="AZ197" i="9"/>
  <c r="AZ198" i="9"/>
  <c r="AZ199" i="9"/>
  <c r="AZ200" i="9"/>
  <c r="AZ201" i="9"/>
  <c r="AZ202" i="9"/>
  <c r="AZ203" i="9"/>
  <c r="AZ204" i="9"/>
  <c r="AZ205" i="9"/>
  <c r="AZ206" i="9"/>
  <c r="AZ207" i="9"/>
  <c r="AZ208" i="9"/>
  <c r="AZ209" i="9"/>
  <c r="AZ210" i="9"/>
  <c r="AZ211" i="9"/>
  <c r="AZ212" i="9"/>
  <c r="AZ213" i="9"/>
  <c r="AZ214" i="9"/>
  <c r="AZ215" i="9"/>
  <c r="AZ216" i="9"/>
  <c r="AZ217" i="9"/>
  <c r="AZ218" i="9"/>
  <c r="AZ219" i="9"/>
  <c r="AZ220" i="9"/>
  <c r="AZ221" i="9"/>
  <c r="AZ222" i="9"/>
  <c r="AZ223" i="9"/>
  <c r="AZ224" i="9"/>
  <c r="AZ225" i="9"/>
  <c r="AZ226" i="9"/>
  <c r="AZ227" i="9"/>
  <c r="AZ228" i="9"/>
  <c r="AZ229" i="9"/>
  <c r="AZ230" i="9"/>
  <c r="AZ231" i="9"/>
  <c r="AZ232" i="9"/>
  <c r="AZ233" i="9"/>
  <c r="AZ234" i="9"/>
  <c r="AZ235" i="9"/>
  <c r="AZ236" i="9"/>
  <c r="AZ237" i="9"/>
  <c r="AZ238" i="9"/>
  <c r="AZ239" i="9"/>
  <c r="AZ240" i="9"/>
  <c r="AZ241" i="9"/>
  <c r="AZ242" i="9"/>
  <c r="AZ243" i="9"/>
  <c r="AZ244" i="9"/>
  <c r="AZ245" i="9"/>
  <c r="AZ246" i="9"/>
  <c r="AZ247" i="9"/>
  <c r="AZ248" i="9"/>
  <c r="AZ249" i="9"/>
  <c r="AZ5" i="9"/>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5" i="1"/>
  <c r="BP31" i="2"/>
  <c r="AZ6" i="2"/>
  <c r="AZ7" i="2"/>
  <c r="AZ8" i="2"/>
  <c r="AZ9" i="2"/>
  <c r="AZ10" i="2"/>
  <c r="AZ11" i="2"/>
  <c r="AZ12" i="2"/>
  <c r="AZ13" i="2"/>
  <c r="AZ14" i="2"/>
  <c r="AZ15" i="2"/>
  <c r="AZ16" i="2"/>
  <c r="AZ17" i="2"/>
  <c r="AZ18" i="2"/>
  <c r="AZ19" i="2"/>
  <c r="AZ20" i="2"/>
  <c r="AZ21" i="2"/>
  <c r="AZ22" i="2"/>
  <c r="AZ23" i="2"/>
  <c r="AZ24" i="2"/>
  <c r="AZ25" i="2"/>
  <c r="AZ26" i="2"/>
  <c r="AZ27" i="2"/>
  <c r="AZ28" i="2"/>
  <c r="AZ29" i="2"/>
  <c r="AZ30" i="2"/>
  <c r="AZ31" i="2"/>
  <c r="AZ32" i="2"/>
  <c r="AZ33" i="2"/>
  <c r="AZ34" i="2"/>
  <c r="AZ35" i="2"/>
  <c r="AZ36" i="2"/>
  <c r="AZ37" i="2"/>
  <c r="AZ38" i="2"/>
  <c r="AZ39" i="2"/>
  <c r="AZ40" i="2"/>
  <c r="AZ41" i="2"/>
  <c r="AZ42" i="2"/>
  <c r="AZ43" i="2"/>
  <c r="AZ44" i="2"/>
  <c r="AZ45" i="2"/>
  <c r="AZ46" i="2"/>
  <c r="AZ47" i="2"/>
  <c r="AZ48" i="2"/>
  <c r="AZ49" i="2"/>
  <c r="AZ50" i="2"/>
  <c r="AZ51" i="2"/>
  <c r="AZ52" i="2"/>
  <c r="AZ53" i="2"/>
  <c r="AZ54" i="2"/>
  <c r="AZ55" i="2"/>
  <c r="AZ56" i="2"/>
  <c r="AZ57" i="2"/>
  <c r="AZ58" i="2"/>
  <c r="AZ59" i="2"/>
  <c r="AZ60" i="2"/>
  <c r="AZ61" i="2"/>
  <c r="AZ62" i="2"/>
  <c r="AZ63" i="2"/>
  <c r="AZ64" i="2"/>
  <c r="AZ65" i="2"/>
  <c r="AZ66" i="2"/>
  <c r="AZ67" i="2"/>
  <c r="AZ68" i="2"/>
  <c r="AZ69" i="2"/>
  <c r="AZ70" i="2"/>
  <c r="AZ71" i="2"/>
  <c r="AZ72" i="2"/>
  <c r="AZ73" i="2"/>
  <c r="AZ74" i="2"/>
  <c r="AZ75" i="2"/>
  <c r="AZ76" i="2"/>
  <c r="AZ77" i="2"/>
  <c r="AZ78" i="2"/>
  <c r="AZ79" i="2"/>
  <c r="AZ80" i="2"/>
  <c r="AZ81" i="2"/>
  <c r="AZ82" i="2"/>
  <c r="AZ83" i="2"/>
  <c r="AZ84" i="2"/>
  <c r="AZ85" i="2"/>
  <c r="AZ86" i="2"/>
  <c r="AZ87" i="2"/>
  <c r="AZ88" i="2"/>
  <c r="AZ89" i="2"/>
  <c r="AZ90" i="2"/>
  <c r="AZ91" i="2"/>
  <c r="AZ92" i="2"/>
  <c r="AZ93" i="2"/>
  <c r="AZ94" i="2"/>
  <c r="AZ95" i="2"/>
  <c r="AZ96" i="2"/>
  <c r="AZ97" i="2"/>
  <c r="AZ98" i="2"/>
  <c r="AZ99" i="2"/>
  <c r="AZ100" i="2"/>
  <c r="AZ101" i="2"/>
  <c r="AZ102" i="2"/>
  <c r="AZ103" i="2"/>
  <c r="AZ104" i="2"/>
  <c r="AZ105" i="2"/>
  <c r="AZ106" i="2"/>
  <c r="AZ107" i="2"/>
  <c r="AZ108" i="2"/>
  <c r="AZ109" i="2"/>
  <c r="AZ110" i="2"/>
  <c r="AZ111" i="2"/>
  <c r="AZ112" i="2"/>
  <c r="AZ113" i="2"/>
  <c r="AZ114" i="2"/>
  <c r="AZ115" i="2"/>
  <c r="AZ116" i="2"/>
  <c r="AZ117" i="2"/>
  <c r="AZ118" i="2"/>
  <c r="AZ119" i="2"/>
  <c r="AZ120" i="2"/>
  <c r="AZ121" i="2"/>
  <c r="AZ122" i="2"/>
  <c r="AZ123" i="2"/>
  <c r="AZ124" i="2"/>
  <c r="AZ125" i="2"/>
  <c r="AZ126" i="2"/>
  <c r="AZ127" i="2"/>
  <c r="AZ128" i="2"/>
  <c r="AZ129" i="2"/>
  <c r="AZ130" i="2"/>
  <c r="AZ131" i="2"/>
  <c r="AZ132" i="2"/>
  <c r="AZ133" i="2"/>
  <c r="AZ134" i="2"/>
  <c r="AZ135" i="2"/>
  <c r="AZ136" i="2"/>
  <c r="AZ137" i="2"/>
  <c r="AZ138" i="2"/>
  <c r="AZ139" i="2"/>
  <c r="AZ140" i="2"/>
  <c r="AZ141" i="2"/>
  <c r="AZ142" i="2"/>
  <c r="AZ143" i="2"/>
  <c r="AZ144" i="2"/>
  <c r="AZ145" i="2"/>
  <c r="AZ146" i="2"/>
  <c r="AZ147" i="2"/>
  <c r="AZ148" i="2"/>
  <c r="AZ149" i="2"/>
  <c r="AZ150" i="2"/>
  <c r="AZ151" i="2"/>
  <c r="AZ152" i="2"/>
  <c r="AZ153" i="2"/>
  <c r="AZ154" i="2"/>
  <c r="AZ155" i="2"/>
  <c r="AZ156" i="2"/>
  <c r="AZ157" i="2"/>
  <c r="AZ158" i="2"/>
  <c r="AZ159" i="2"/>
  <c r="AZ160" i="2"/>
  <c r="AZ161" i="2"/>
  <c r="AZ162" i="2"/>
  <c r="AZ163" i="2"/>
  <c r="AZ164" i="2"/>
  <c r="AZ165" i="2"/>
  <c r="AZ166" i="2"/>
  <c r="AZ167" i="2"/>
  <c r="AZ168" i="2"/>
  <c r="AZ169" i="2"/>
  <c r="AZ170" i="2"/>
  <c r="AZ171" i="2"/>
  <c r="AZ172" i="2"/>
  <c r="AZ173" i="2"/>
  <c r="AZ174" i="2"/>
  <c r="AZ175" i="2"/>
  <c r="AZ176" i="2"/>
  <c r="AZ177" i="2"/>
  <c r="AZ178" i="2"/>
  <c r="AZ179" i="2"/>
  <c r="AZ180" i="2"/>
  <c r="AZ181" i="2"/>
  <c r="AZ182" i="2"/>
  <c r="AZ183" i="2"/>
  <c r="AZ184" i="2"/>
  <c r="AZ185" i="2"/>
  <c r="AZ186" i="2"/>
  <c r="AZ187" i="2"/>
  <c r="AZ188" i="2"/>
  <c r="AZ189" i="2"/>
  <c r="AZ190" i="2"/>
  <c r="AZ191" i="2"/>
  <c r="AZ192" i="2"/>
  <c r="AZ193" i="2"/>
  <c r="AZ194" i="2"/>
  <c r="AZ195" i="2"/>
  <c r="AZ196" i="2"/>
  <c r="AZ197" i="2"/>
  <c r="AZ198" i="2"/>
  <c r="AZ199" i="2"/>
  <c r="AZ200" i="2"/>
  <c r="AZ201" i="2"/>
  <c r="AZ202" i="2"/>
  <c r="AZ203" i="2"/>
  <c r="AZ204" i="2"/>
  <c r="AZ205" i="2"/>
  <c r="AZ206" i="2"/>
  <c r="AZ207" i="2"/>
  <c r="AZ208" i="2"/>
  <c r="AZ209" i="2"/>
  <c r="AZ210" i="2"/>
  <c r="AZ211" i="2"/>
  <c r="AZ212" i="2"/>
  <c r="AZ213" i="2"/>
  <c r="AZ214" i="2"/>
  <c r="AZ215" i="2"/>
  <c r="AZ216" i="2"/>
  <c r="AZ217" i="2"/>
  <c r="AZ218" i="2"/>
  <c r="AZ219" i="2"/>
  <c r="AZ220" i="2"/>
  <c r="AZ221" i="2"/>
  <c r="AZ222" i="2"/>
  <c r="AZ223" i="2"/>
  <c r="AZ224" i="2"/>
  <c r="AZ225" i="2"/>
  <c r="AZ226" i="2"/>
  <c r="AZ227" i="2"/>
  <c r="AZ228" i="2"/>
  <c r="AZ229" i="2"/>
  <c r="AZ230" i="2"/>
  <c r="AZ231" i="2"/>
  <c r="AZ232" i="2"/>
  <c r="AZ233" i="2"/>
  <c r="AZ234" i="2"/>
  <c r="AZ235" i="2"/>
  <c r="AZ236" i="2"/>
  <c r="AZ237" i="2"/>
  <c r="AZ238" i="2"/>
  <c r="AZ239" i="2"/>
  <c r="AZ240" i="2"/>
  <c r="AZ241" i="2"/>
  <c r="AZ242" i="2"/>
  <c r="AZ243" i="2"/>
  <c r="AZ244" i="2"/>
  <c r="AZ245" i="2"/>
  <c r="AZ246" i="2"/>
  <c r="AZ247" i="2"/>
  <c r="AZ248" i="2"/>
  <c r="AZ249" i="2"/>
  <c r="AZ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5" i="2"/>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5" i="3"/>
  <c r="AP6" i="3"/>
  <c r="AP7" i="3"/>
  <c r="AP8" i="3"/>
  <c r="AP9" i="3"/>
  <c r="AP10" i="3"/>
  <c r="AP11" i="3"/>
  <c r="AP12" i="3"/>
  <c r="AP13" i="3"/>
  <c r="AP14" i="3"/>
  <c r="AP15" i="3"/>
  <c r="AP16" i="3"/>
  <c r="AP17" i="3"/>
  <c r="AP18" i="3"/>
  <c r="AP19" i="3"/>
  <c r="AP20" i="3"/>
  <c r="AP21" i="3"/>
  <c r="AP22" i="3"/>
  <c r="AP23" i="3"/>
  <c r="AP24" i="3"/>
  <c r="AP25" i="3"/>
  <c r="AP26" i="3"/>
  <c r="AP27" i="3"/>
  <c r="AP28" i="3"/>
  <c r="AP29" i="3"/>
  <c r="AP30" i="3"/>
  <c r="AP31" i="3"/>
  <c r="AP32" i="3"/>
  <c r="AP33" i="3"/>
  <c r="AP34" i="3"/>
  <c r="AP35" i="3"/>
  <c r="AP36" i="3"/>
  <c r="AP37" i="3"/>
  <c r="AP38" i="3"/>
  <c r="AP39" i="3"/>
  <c r="AP40" i="3"/>
  <c r="AP41" i="3"/>
  <c r="AP42" i="3"/>
  <c r="AP43" i="3"/>
  <c r="AP44" i="3"/>
  <c r="AP45" i="3"/>
  <c r="AP46" i="3"/>
  <c r="AP47" i="3"/>
  <c r="AP48" i="3"/>
  <c r="AP49" i="3"/>
  <c r="AP50" i="3"/>
  <c r="AP51" i="3"/>
  <c r="AP52" i="3"/>
  <c r="AP53" i="3"/>
  <c r="AP54" i="3"/>
  <c r="AP55" i="3"/>
  <c r="AP56" i="3"/>
  <c r="AP57" i="3"/>
  <c r="AP58" i="3"/>
  <c r="AP59" i="3"/>
  <c r="AP60" i="3"/>
  <c r="AP61" i="3"/>
  <c r="AP62" i="3"/>
  <c r="AP63" i="3"/>
  <c r="AP64" i="3"/>
  <c r="AP65" i="3"/>
  <c r="AP66" i="3"/>
  <c r="AP67" i="3"/>
  <c r="AP68" i="3"/>
  <c r="AP69" i="3"/>
  <c r="AP70" i="3"/>
  <c r="AP71" i="3"/>
  <c r="AP72" i="3"/>
  <c r="AP73" i="3"/>
  <c r="AP74" i="3"/>
  <c r="AP75" i="3"/>
  <c r="AP76" i="3"/>
  <c r="AP77" i="3"/>
  <c r="AP78" i="3"/>
  <c r="AP79" i="3"/>
  <c r="AP80" i="3"/>
  <c r="AP81" i="3"/>
  <c r="AP82" i="3"/>
  <c r="AP83" i="3"/>
  <c r="AP84" i="3"/>
  <c r="AP85" i="3"/>
  <c r="AP86" i="3"/>
  <c r="AP87" i="3"/>
  <c r="AP88" i="3"/>
  <c r="AP89" i="3"/>
  <c r="AP90" i="3"/>
  <c r="AP91" i="3"/>
  <c r="AP92" i="3"/>
  <c r="AP93" i="3"/>
  <c r="AP94" i="3"/>
  <c r="AP95" i="3"/>
  <c r="AP96" i="3"/>
  <c r="AP97" i="3"/>
  <c r="AP98" i="3"/>
  <c r="AP99" i="3"/>
  <c r="AP100" i="3"/>
  <c r="AP101" i="3"/>
  <c r="AP102" i="3"/>
  <c r="AP103" i="3"/>
  <c r="AP104" i="3"/>
  <c r="AP105" i="3"/>
  <c r="AP106" i="3"/>
  <c r="AP107" i="3"/>
  <c r="AP108" i="3"/>
  <c r="AP109" i="3"/>
  <c r="AP110" i="3"/>
  <c r="AP111" i="3"/>
  <c r="AP112" i="3"/>
  <c r="AP113" i="3"/>
  <c r="AP114" i="3"/>
  <c r="AP115" i="3"/>
  <c r="AP116" i="3"/>
  <c r="AP117" i="3"/>
  <c r="AP118" i="3"/>
  <c r="AP119" i="3"/>
  <c r="AP120" i="3"/>
  <c r="AP121" i="3"/>
  <c r="AP122" i="3"/>
  <c r="AP123" i="3"/>
  <c r="AP124" i="3"/>
  <c r="AP125" i="3"/>
  <c r="AP126" i="3"/>
  <c r="AP127" i="3"/>
  <c r="AP128" i="3"/>
  <c r="AP129" i="3"/>
  <c r="AP130" i="3"/>
  <c r="AP131" i="3"/>
  <c r="AP132" i="3"/>
  <c r="AP133" i="3"/>
  <c r="AP134" i="3"/>
  <c r="AP135" i="3"/>
  <c r="AP136" i="3"/>
  <c r="AP137" i="3"/>
  <c r="AP138" i="3"/>
  <c r="AP139" i="3"/>
  <c r="AP140" i="3"/>
  <c r="AP141" i="3"/>
  <c r="AP142" i="3"/>
  <c r="AP143" i="3"/>
  <c r="AP144" i="3"/>
  <c r="AP145" i="3"/>
  <c r="AP146" i="3"/>
  <c r="AP147" i="3"/>
  <c r="AP148" i="3"/>
  <c r="AP149" i="3"/>
  <c r="AP150" i="3"/>
  <c r="AP151" i="3"/>
  <c r="AP152" i="3"/>
  <c r="AP153" i="3"/>
  <c r="AP154" i="3"/>
  <c r="AP155" i="3"/>
  <c r="AP156" i="3"/>
  <c r="AP157" i="3"/>
  <c r="AP158" i="3"/>
  <c r="AP159" i="3"/>
  <c r="AP160" i="3"/>
  <c r="AP161" i="3"/>
  <c r="AP162" i="3"/>
  <c r="AP163" i="3"/>
  <c r="AP164" i="3"/>
  <c r="AP165" i="3"/>
  <c r="AP166" i="3"/>
  <c r="AP167" i="3"/>
  <c r="AP168" i="3"/>
  <c r="AP169" i="3"/>
  <c r="AP170" i="3"/>
  <c r="AP171" i="3"/>
  <c r="AP172" i="3"/>
  <c r="AP173" i="3"/>
  <c r="AP174" i="3"/>
  <c r="AP175" i="3"/>
  <c r="AP176" i="3"/>
  <c r="AP177" i="3"/>
  <c r="AP178" i="3"/>
  <c r="AP179" i="3"/>
  <c r="AP180" i="3"/>
  <c r="AP181" i="3"/>
  <c r="AP182" i="3"/>
  <c r="AP183" i="3"/>
  <c r="AP184" i="3"/>
  <c r="AP185" i="3"/>
  <c r="AP186" i="3"/>
  <c r="AP187" i="3"/>
  <c r="AP188" i="3"/>
  <c r="AP189" i="3"/>
  <c r="AP190" i="3"/>
  <c r="AP191" i="3"/>
  <c r="AP192" i="3"/>
  <c r="AP193" i="3"/>
  <c r="AP194" i="3"/>
  <c r="AP195" i="3"/>
  <c r="AP196" i="3"/>
  <c r="AP197" i="3"/>
  <c r="AP198" i="3"/>
  <c r="AP199" i="3"/>
  <c r="AP200" i="3"/>
  <c r="AP201" i="3"/>
  <c r="AP202" i="3"/>
  <c r="AP203" i="3"/>
  <c r="AP204" i="3"/>
  <c r="AP205" i="3"/>
  <c r="AP206" i="3"/>
  <c r="AP207" i="3"/>
  <c r="AP208" i="3"/>
  <c r="AP209" i="3"/>
  <c r="AP210" i="3"/>
  <c r="AP211" i="3"/>
  <c r="AP212" i="3"/>
  <c r="AP213" i="3"/>
  <c r="AP214" i="3"/>
  <c r="AP215" i="3"/>
  <c r="AP216" i="3"/>
  <c r="AP217" i="3"/>
  <c r="AP218" i="3"/>
  <c r="AP219" i="3"/>
  <c r="AP220" i="3"/>
  <c r="AP221" i="3"/>
  <c r="AP222" i="3"/>
  <c r="AP223" i="3"/>
  <c r="AP224" i="3"/>
  <c r="AP225" i="3"/>
  <c r="AP226" i="3"/>
  <c r="AP227" i="3"/>
  <c r="AP228" i="3"/>
  <c r="AP229" i="3"/>
  <c r="AP230" i="3"/>
  <c r="AP231" i="3"/>
  <c r="AP232" i="3"/>
  <c r="AP233" i="3"/>
  <c r="AP234" i="3"/>
  <c r="AP235" i="3"/>
  <c r="AP236" i="3"/>
  <c r="AP237" i="3"/>
  <c r="AP238" i="3"/>
  <c r="AP239" i="3"/>
  <c r="AP240" i="3"/>
  <c r="AP241" i="3"/>
  <c r="AP242" i="3"/>
  <c r="AP243" i="3"/>
  <c r="AP244" i="3"/>
  <c r="AP245" i="3"/>
  <c r="AP246" i="3"/>
  <c r="AP247" i="3"/>
  <c r="AP248" i="3"/>
  <c r="AP249" i="3"/>
  <c r="AP5" i="3"/>
  <c r="P6" i="14"/>
  <c r="P7" i="14"/>
  <c r="P8" i="14"/>
  <c r="P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57" i="14"/>
  <c r="P58" i="14"/>
  <c r="P59" i="14"/>
  <c r="P60" i="14"/>
  <c r="P61" i="14"/>
  <c r="P62" i="14"/>
  <c r="P63" i="14"/>
  <c r="P64" i="14"/>
  <c r="P65" i="14"/>
  <c r="P66" i="14"/>
  <c r="P67" i="14"/>
  <c r="P68" i="14"/>
  <c r="P69" i="14"/>
  <c r="P70" i="14"/>
  <c r="P71" i="14"/>
  <c r="P72" i="14"/>
  <c r="P73" i="14"/>
  <c r="P74" i="14"/>
  <c r="P75" i="14"/>
  <c r="P76" i="14"/>
  <c r="P77" i="14"/>
  <c r="P78" i="14"/>
  <c r="P79" i="14"/>
  <c r="P80" i="14"/>
  <c r="P81" i="14"/>
  <c r="P82" i="14"/>
  <c r="P83" i="14"/>
  <c r="P84" i="14"/>
  <c r="P85" i="14"/>
  <c r="P86" i="14"/>
  <c r="P87" i="14"/>
  <c r="P88" i="14"/>
  <c r="P89" i="14"/>
  <c r="P90" i="14"/>
  <c r="P91" i="14"/>
  <c r="P92" i="14"/>
  <c r="P93" i="14"/>
  <c r="P94" i="14"/>
  <c r="P95" i="14"/>
  <c r="P96" i="14"/>
  <c r="P97" i="14"/>
  <c r="P98" i="14"/>
  <c r="P99" i="14"/>
  <c r="P100" i="14"/>
  <c r="P101" i="14"/>
  <c r="P102" i="14"/>
  <c r="P103" i="14"/>
  <c r="P104" i="14"/>
  <c r="P105" i="14"/>
  <c r="P106" i="14"/>
  <c r="P107" i="14"/>
  <c r="P108" i="14"/>
  <c r="P109" i="14"/>
  <c r="P110" i="14"/>
  <c r="P111" i="14"/>
  <c r="P112" i="14"/>
  <c r="P113" i="14"/>
  <c r="P114" i="14"/>
  <c r="P115" i="14"/>
  <c r="P116" i="14"/>
  <c r="P117" i="14"/>
  <c r="P118" i="14"/>
  <c r="P119" i="14"/>
  <c r="P120" i="14"/>
  <c r="P121" i="14"/>
  <c r="P122" i="14"/>
  <c r="P123" i="14"/>
  <c r="P124" i="14"/>
  <c r="P125" i="14"/>
  <c r="P126" i="14"/>
  <c r="P127" i="14"/>
  <c r="P128" i="14"/>
  <c r="P129" i="14"/>
  <c r="P130" i="14"/>
  <c r="P131" i="14"/>
  <c r="P132" i="14"/>
  <c r="P133" i="14"/>
  <c r="P134" i="14"/>
  <c r="P135" i="14"/>
  <c r="P136" i="14"/>
  <c r="P137" i="14"/>
  <c r="P138" i="14"/>
  <c r="P139" i="14"/>
  <c r="P140" i="14"/>
  <c r="P141" i="14"/>
  <c r="P142" i="14"/>
  <c r="P143" i="14"/>
  <c r="P144" i="14"/>
  <c r="P145" i="14"/>
  <c r="P146" i="14"/>
  <c r="P147" i="14"/>
  <c r="P148" i="14"/>
  <c r="P149" i="14"/>
  <c r="P150" i="14"/>
  <c r="P151" i="14"/>
  <c r="P152" i="14"/>
  <c r="P153" i="14"/>
  <c r="P154" i="14"/>
  <c r="P155" i="14"/>
  <c r="P156" i="14"/>
  <c r="P157" i="14"/>
  <c r="P158" i="14"/>
  <c r="P159" i="14"/>
  <c r="P160" i="14"/>
  <c r="P161" i="14"/>
  <c r="P162" i="14"/>
  <c r="P163" i="14"/>
  <c r="P164" i="14"/>
  <c r="P165" i="14"/>
  <c r="P166" i="14"/>
  <c r="P167" i="14"/>
  <c r="P168" i="14"/>
  <c r="P169" i="14"/>
  <c r="P170" i="14"/>
  <c r="P171" i="14"/>
  <c r="P172" i="14"/>
  <c r="P173" i="14"/>
  <c r="P174" i="14"/>
  <c r="P175" i="14"/>
  <c r="P176" i="14"/>
  <c r="P177" i="14"/>
  <c r="P178" i="14"/>
  <c r="P179" i="14"/>
  <c r="P180" i="14"/>
  <c r="P181" i="14"/>
  <c r="P182" i="14"/>
  <c r="P183" i="14"/>
  <c r="P184" i="14"/>
  <c r="P185" i="14"/>
  <c r="P186" i="14"/>
  <c r="P187" i="14"/>
  <c r="P188" i="14"/>
  <c r="P189" i="14"/>
  <c r="P190" i="14"/>
  <c r="P191" i="14"/>
  <c r="P192" i="14"/>
  <c r="P193" i="14"/>
  <c r="P194" i="14"/>
  <c r="P195" i="14"/>
  <c r="P196" i="14"/>
  <c r="P197" i="14"/>
  <c r="P198" i="14"/>
  <c r="P199" i="14"/>
  <c r="P200" i="14"/>
  <c r="P201" i="14"/>
  <c r="P202" i="14"/>
  <c r="P203" i="14"/>
  <c r="P204" i="14"/>
  <c r="P205" i="14"/>
  <c r="P206" i="14"/>
  <c r="P207" i="14"/>
  <c r="P208" i="14"/>
  <c r="P209" i="14"/>
  <c r="P210" i="14"/>
  <c r="P211" i="14"/>
  <c r="P212" i="14"/>
  <c r="P213" i="14"/>
  <c r="P214" i="14"/>
  <c r="P215" i="14"/>
  <c r="P216" i="14"/>
  <c r="P217" i="14"/>
  <c r="P218" i="14"/>
  <c r="P219" i="14"/>
  <c r="P220" i="14"/>
  <c r="P221" i="14"/>
  <c r="P222" i="14"/>
  <c r="P223" i="14"/>
  <c r="P224" i="14"/>
  <c r="P225" i="14"/>
  <c r="P226" i="14"/>
  <c r="P227" i="14"/>
  <c r="P228" i="14"/>
  <c r="P229" i="14"/>
  <c r="P230" i="14"/>
  <c r="P231" i="14"/>
  <c r="P232" i="14"/>
  <c r="P233" i="14"/>
  <c r="P234" i="14"/>
  <c r="P235" i="14"/>
  <c r="P236" i="14"/>
  <c r="P237" i="14"/>
  <c r="P238" i="14"/>
  <c r="P239" i="14"/>
  <c r="P240" i="14"/>
  <c r="P241" i="14"/>
  <c r="P242" i="14"/>
  <c r="P243" i="14"/>
  <c r="P244" i="14"/>
  <c r="P245" i="14"/>
  <c r="P246" i="14"/>
  <c r="P247" i="14"/>
  <c r="P248" i="14"/>
  <c r="P249" i="14"/>
  <c r="P5" i="14"/>
  <c r="BP126" i="14"/>
  <c r="BP137" i="14"/>
  <c r="BE6" i="14"/>
  <c r="BE7" i="14"/>
  <c r="BE8" i="14"/>
  <c r="BE9" i="14"/>
  <c r="BE10" i="14"/>
  <c r="BE11" i="14"/>
  <c r="BE12" i="14"/>
  <c r="BE13" i="14"/>
  <c r="BE14" i="14"/>
  <c r="BE15" i="14"/>
  <c r="BE16" i="14"/>
  <c r="BE17" i="14"/>
  <c r="BE18" i="14"/>
  <c r="BE19" i="14"/>
  <c r="BE20" i="14"/>
  <c r="BE21" i="14"/>
  <c r="BE22" i="14"/>
  <c r="BE23" i="14"/>
  <c r="BE24" i="14"/>
  <c r="BE25" i="14"/>
  <c r="BE26" i="14"/>
  <c r="BE27" i="14"/>
  <c r="BE28" i="14"/>
  <c r="BE29" i="14"/>
  <c r="BE30" i="14"/>
  <c r="BE31" i="14"/>
  <c r="BE32" i="14"/>
  <c r="BE33" i="14"/>
  <c r="BE34" i="14"/>
  <c r="BE35" i="14"/>
  <c r="BE36" i="14"/>
  <c r="BE37" i="14"/>
  <c r="BE38" i="14"/>
  <c r="BE39" i="14"/>
  <c r="BE40" i="14"/>
  <c r="BE41" i="14"/>
  <c r="BE42" i="14"/>
  <c r="BE43" i="14"/>
  <c r="BE44" i="14"/>
  <c r="BE45" i="14"/>
  <c r="BE46" i="14"/>
  <c r="BE47" i="14"/>
  <c r="BE48" i="14"/>
  <c r="BE49" i="14"/>
  <c r="BE50" i="14"/>
  <c r="BE51" i="14"/>
  <c r="BE52" i="14"/>
  <c r="BE53" i="14"/>
  <c r="BE54" i="14"/>
  <c r="BE55" i="14"/>
  <c r="BE56" i="14"/>
  <c r="BE57" i="14"/>
  <c r="BE58" i="14"/>
  <c r="BE59" i="14"/>
  <c r="BE60" i="14"/>
  <c r="BE61" i="14"/>
  <c r="BE62" i="14"/>
  <c r="BE63" i="14"/>
  <c r="BE64" i="14"/>
  <c r="BE65" i="14"/>
  <c r="BE66" i="14"/>
  <c r="BE67" i="14"/>
  <c r="BE68" i="14"/>
  <c r="BE69" i="14"/>
  <c r="BE70" i="14"/>
  <c r="BE71" i="14"/>
  <c r="BE72" i="14"/>
  <c r="BE73" i="14"/>
  <c r="BE74" i="14"/>
  <c r="BE75" i="14"/>
  <c r="BE76" i="14"/>
  <c r="BE77" i="14"/>
  <c r="BE78" i="14"/>
  <c r="BE79" i="14"/>
  <c r="BE80" i="14"/>
  <c r="BE81" i="14"/>
  <c r="BE82" i="14"/>
  <c r="BE83" i="14"/>
  <c r="BE84" i="14"/>
  <c r="BE85" i="14"/>
  <c r="BE86" i="14"/>
  <c r="BE87" i="14"/>
  <c r="BE88" i="14"/>
  <c r="BE89" i="14"/>
  <c r="BE90" i="14"/>
  <c r="BE91" i="14"/>
  <c r="BE92" i="14"/>
  <c r="BE93" i="14"/>
  <c r="BE94" i="14"/>
  <c r="BE95" i="14"/>
  <c r="BE96" i="14"/>
  <c r="BE97" i="14"/>
  <c r="BE98" i="14"/>
  <c r="BE99" i="14"/>
  <c r="BE100" i="14"/>
  <c r="BE101" i="14"/>
  <c r="BE102" i="14"/>
  <c r="BE103" i="14"/>
  <c r="BE104" i="14"/>
  <c r="BE105" i="14"/>
  <c r="BE106" i="14"/>
  <c r="BE107" i="14"/>
  <c r="BE108" i="14"/>
  <c r="BE109" i="14"/>
  <c r="BE110" i="14"/>
  <c r="BE111" i="14"/>
  <c r="BE112" i="14"/>
  <c r="BE113" i="14"/>
  <c r="BE114" i="14"/>
  <c r="BE115" i="14"/>
  <c r="BE116" i="14"/>
  <c r="BE117" i="14"/>
  <c r="BE118" i="14"/>
  <c r="BE119" i="14"/>
  <c r="BE120" i="14"/>
  <c r="BE121" i="14"/>
  <c r="BE122" i="14"/>
  <c r="BE123" i="14"/>
  <c r="BE124" i="14"/>
  <c r="BE125" i="14"/>
  <c r="BE126" i="14"/>
  <c r="BE127" i="14"/>
  <c r="BE128" i="14"/>
  <c r="BE129" i="14"/>
  <c r="BE130" i="14"/>
  <c r="BE131" i="14"/>
  <c r="BE132" i="14"/>
  <c r="BE133" i="14"/>
  <c r="BE134" i="14"/>
  <c r="BE135" i="14"/>
  <c r="BE136" i="14"/>
  <c r="BE137" i="14"/>
  <c r="BE138" i="14"/>
  <c r="BE139" i="14"/>
  <c r="BE140" i="14"/>
  <c r="BE141" i="14"/>
  <c r="BE142" i="14"/>
  <c r="BE143" i="14"/>
  <c r="BE144" i="14"/>
  <c r="BE145" i="14"/>
  <c r="BE146" i="14"/>
  <c r="BE147" i="14"/>
  <c r="BE148" i="14"/>
  <c r="BE149" i="14"/>
  <c r="BE150" i="14"/>
  <c r="BE151" i="14"/>
  <c r="BE152" i="14"/>
  <c r="BE153" i="14"/>
  <c r="BE154" i="14"/>
  <c r="BE155" i="14"/>
  <c r="BE156" i="14"/>
  <c r="BE157" i="14"/>
  <c r="BE158" i="14"/>
  <c r="BE159" i="14"/>
  <c r="BE160" i="14"/>
  <c r="BE161" i="14"/>
  <c r="BE162" i="14"/>
  <c r="BE163" i="14"/>
  <c r="BE164" i="14"/>
  <c r="BE165" i="14"/>
  <c r="BE166" i="14"/>
  <c r="BE167" i="14"/>
  <c r="BE168" i="14"/>
  <c r="BE169" i="14"/>
  <c r="BE170" i="14"/>
  <c r="BE171" i="14"/>
  <c r="BE172" i="14"/>
  <c r="BE173" i="14"/>
  <c r="BE174" i="14"/>
  <c r="BE175" i="14"/>
  <c r="BE176" i="14"/>
  <c r="BE177" i="14"/>
  <c r="BE178" i="14"/>
  <c r="BE179" i="14"/>
  <c r="BE180" i="14"/>
  <c r="BE181" i="14"/>
  <c r="BE182" i="14"/>
  <c r="BE183" i="14"/>
  <c r="BE184" i="14"/>
  <c r="BE185" i="14"/>
  <c r="BE186" i="14"/>
  <c r="BE187" i="14"/>
  <c r="BE188" i="14"/>
  <c r="BE189" i="14"/>
  <c r="BE190" i="14"/>
  <c r="BE191" i="14"/>
  <c r="BE192" i="14"/>
  <c r="BE193" i="14"/>
  <c r="BE194" i="14"/>
  <c r="BE195" i="14"/>
  <c r="BE196" i="14"/>
  <c r="BE197" i="14"/>
  <c r="BE198" i="14"/>
  <c r="BE199" i="14"/>
  <c r="BE200" i="14"/>
  <c r="BE201" i="14"/>
  <c r="BE202" i="14"/>
  <c r="BE203" i="14"/>
  <c r="BE204" i="14"/>
  <c r="BE205" i="14"/>
  <c r="BE206" i="14"/>
  <c r="BE207" i="14"/>
  <c r="BE208" i="14"/>
  <c r="BE209" i="14"/>
  <c r="BE210" i="14"/>
  <c r="BE211" i="14"/>
  <c r="BE212" i="14"/>
  <c r="BE213" i="14"/>
  <c r="BE214" i="14"/>
  <c r="BE215" i="14"/>
  <c r="BE216" i="14"/>
  <c r="BE217" i="14"/>
  <c r="BE218" i="14"/>
  <c r="BE219" i="14"/>
  <c r="BE220" i="14"/>
  <c r="BE221" i="14"/>
  <c r="BE222" i="14"/>
  <c r="BE223" i="14"/>
  <c r="BE224" i="14"/>
  <c r="BE225" i="14"/>
  <c r="BE226" i="14"/>
  <c r="BE227" i="14"/>
  <c r="BE228" i="14"/>
  <c r="BE229" i="14"/>
  <c r="BE230" i="14"/>
  <c r="BE231" i="14"/>
  <c r="BE232" i="14"/>
  <c r="BE233" i="14"/>
  <c r="BE234" i="14"/>
  <c r="BE235" i="14"/>
  <c r="BE236" i="14"/>
  <c r="BE237" i="14"/>
  <c r="BE238" i="14"/>
  <c r="BE239" i="14"/>
  <c r="BE240" i="14"/>
  <c r="BE241" i="14"/>
  <c r="BE242" i="14"/>
  <c r="BE243" i="14"/>
  <c r="BE244" i="14"/>
  <c r="BE245" i="14"/>
  <c r="BE246" i="14"/>
  <c r="BE247" i="14"/>
  <c r="BE248" i="14"/>
  <c r="BE249" i="14"/>
  <c r="BE5" i="14"/>
  <c r="EM5" i="8"/>
  <c r="DA6" i="8"/>
  <c r="DA7" i="8"/>
  <c r="DA8" i="8"/>
  <c r="DA9" i="8"/>
  <c r="DA10" i="8"/>
  <c r="DA11" i="8"/>
  <c r="DA12" i="8"/>
  <c r="DA13" i="8"/>
  <c r="DA14" i="8"/>
  <c r="DA15" i="8"/>
  <c r="DA16" i="8"/>
  <c r="DA17" i="8"/>
  <c r="DA18" i="8"/>
  <c r="DA19" i="8"/>
  <c r="DA20" i="8"/>
  <c r="DA21" i="8"/>
  <c r="DA22" i="8"/>
  <c r="DA23" i="8"/>
  <c r="DA24" i="8"/>
  <c r="DA25" i="8"/>
  <c r="DA26" i="8"/>
  <c r="DA27" i="8"/>
  <c r="DA28" i="8"/>
  <c r="DA29" i="8"/>
  <c r="DA30" i="8"/>
  <c r="DA31" i="8"/>
  <c r="DA32" i="8"/>
  <c r="DA33" i="8"/>
  <c r="DA34" i="8"/>
  <c r="DA35" i="8"/>
  <c r="DA36" i="8"/>
  <c r="DA37" i="8"/>
  <c r="DA38" i="8"/>
  <c r="DA39" i="8"/>
  <c r="DA40" i="8"/>
  <c r="DA41" i="8"/>
  <c r="DA42" i="8"/>
  <c r="DA43" i="8"/>
  <c r="DA44" i="8"/>
  <c r="DA45" i="8"/>
  <c r="DA46" i="8"/>
  <c r="DA47" i="8"/>
  <c r="DA48" i="8"/>
  <c r="DA49" i="8"/>
  <c r="DA50" i="8"/>
  <c r="DA51" i="8"/>
  <c r="DA52" i="8"/>
  <c r="DA53" i="8"/>
  <c r="DA54" i="8"/>
  <c r="DA55" i="8"/>
  <c r="DA56" i="8"/>
  <c r="DA57" i="8"/>
  <c r="DA58" i="8"/>
  <c r="DA59" i="8"/>
  <c r="DA60" i="8"/>
  <c r="DA61" i="8"/>
  <c r="DA62" i="8"/>
  <c r="DA63" i="8"/>
  <c r="DA64" i="8"/>
  <c r="DA65" i="8"/>
  <c r="DA66" i="8"/>
  <c r="DA67" i="8"/>
  <c r="DA68" i="8"/>
  <c r="DA69" i="8"/>
  <c r="DA70" i="8"/>
  <c r="DA71" i="8"/>
  <c r="DA72" i="8"/>
  <c r="DA73" i="8"/>
  <c r="DA74" i="8"/>
  <c r="DA75" i="8"/>
  <c r="DA76" i="8"/>
  <c r="DA77" i="8"/>
  <c r="DA78" i="8"/>
  <c r="DA79" i="8"/>
  <c r="DA80" i="8"/>
  <c r="DA81" i="8"/>
  <c r="DA82" i="8"/>
  <c r="DA83" i="8"/>
  <c r="DA84" i="8"/>
  <c r="DA85" i="8"/>
  <c r="DA86" i="8"/>
  <c r="DA87" i="8"/>
  <c r="DA88" i="8"/>
  <c r="DA89" i="8"/>
  <c r="DA90" i="8"/>
  <c r="DA91" i="8"/>
  <c r="DA92" i="8"/>
  <c r="DA93" i="8"/>
  <c r="DA94" i="8"/>
  <c r="DA95" i="8"/>
  <c r="DA96" i="8"/>
  <c r="DA97" i="8"/>
  <c r="DA98" i="8"/>
  <c r="DA99" i="8"/>
  <c r="DA100" i="8"/>
  <c r="DA101" i="8"/>
  <c r="DA102" i="8"/>
  <c r="DA103" i="8"/>
  <c r="DA104" i="8"/>
  <c r="DA105" i="8"/>
  <c r="DA106" i="8"/>
  <c r="DA107" i="8"/>
  <c r="DA108" i="8"/>
  <c r="DA109" i="8"/>
  <c r="DA110" i="8"/>
  <c r="DA111" i="8"/>
  <c r="DA112" i="8"/>
  <c r="DA113" i="8"/>
  <c r="DA114" i="8"/>
  <c r="DA115" i="8"/>
  <c r="DA116" i="8"/>
  <c r="DA117" i="8"/>
  <c r="DA118" i="8"/>
  <c r="DA119" i="8"/>
  <c r="DA120" i="8"/>
  <c r="DA121" i="8"/>
  <c r="DA122" i="8"/>
  <c r="DA123" i="8"/>
  <c r="DA124" i="8"/>
  <c r="DA125" i="8"/>
  <c r="DA126" i="8"/>
  <c r="DA127" i="8"/>
  <c r="DA128" i="8"/>
  <c r="DA129" i="8"/>
  <c r="DA130" i="8"/>
  <c r="DA131" i="8"/>
  <c r="DA132" i="8"/>
  <c r="DA133" i="8"/>
  <c r="DA134" i="8"/>
  <c r="DA135" i="8"/>
  <c r="DA136" i="8"/>
  <c r="DA137" i="8"/>
  <c r="DA138" i="8"/>
  <c r="DA139" i="8"/>
  <c r="DA140" i="8"/>
  <c r="DA141" i="8"/>
  <c r="DA142" i="8"/>
  <c r="DA143" i="8"/>
  <c r="DA144" i="8"/>
  <c r="DA145" i="8"/>
  <c r="DA146" i="8"/>
  <c r="DA147" i="8"/>
  <c r="DA148" i="8"/>
  <c r="DA149" i="8"/>
  <c r="DA150" i="8"/>
  <c r="DA151" i="8"/>
  <c r="DA152" i="8"/>
  <c r="DA153" i="8"/>
  <c r="DA154" i="8"/>
  <c r="DA155" i="8"/>
  <c r="DA156" i="8"/>
  <c r="DA157" i="8"/>
  <c r="DA158" i="8"/>
  <c r="DA159" i="8"/>
  <c r="DA160" i="8"/>
  <c r="DA161" i="8"/>
  <c r="DA162" i="8"/>
  <c r="DA163" i="8"/>
  <c r="DA164" i="8"/>
  <c r="DA165" i="8"/>
  <c r="DA166" i="8"/>
  <c r="DA167" i="8"/>
  <c r="DA168" i="8"/>
  <c r="DA169" i="8"/>
  <c r="DA170" i="8"/>
  <c r="DA171" i="8"/>
  <c r="DA172" i="8"/>
  <c r="DA173" i="8"/>
  <c r="DA174" i="8"/>
  <c r="DA175" i="8"/>
  <c r="DA176" i="8"/>
  <c r="DA177" i="8"/>
  <c r="DA178" i="8"/>
  <c r="DA179" i="8"/>
  <c r="DA180" i="8"/>
  <c r="DA181" i="8"/>
  <c r="DA182" i="8"/>
  <c r="DA183" i="8"/>
  <c r="DA184" i="8"/>
  <c r="DA185" i="8"/>
  <c r="DA186" i="8"/>
  <c r="DA187" i="8"/>
  <c r="DA188" i="8"/>
  <c r="DA189" i="8"/>
  <c r="DA190" i="8"/>
  <c r="DA191" i="8"/>
  <c r="DA192" i="8"/>
  <c r="DA193" i="8"/>
  <c r="DA194" i="8"/>
  <c r="DA195" i="8"/>
  <c r="DA196" i="8"/>
  <c r="DA197" i="8"/>
  <c r="DA198" i="8"/>
  <c r="DA199" i="8"/>
  <c r="DA200" i="8"/>
  <c r="DA201" i="8"/>
  <c r="DA202" i="8"/>
  <c r="DA203" i="8"/>
  <c r="DA204" i="8"/>
  <c r="DA205" i="8"/>
  <c r="DA206" i="8"/>
  <c r="DA207" i="8"/>
  <c r="DA208" i="8"/>
  <c r="DA209" i="8"/>
  <c r="DA210" i="8"/>
  <c r="DA211" i="8"/>
  <c r="DA212" i="8"/>
  <c r="DA213" i="8"/>
  <c r="DA214" i="8"/>
  <c r="DA215" i="8"/>
  <c r="DA216" i="8"/>
  <c r="DA217" i="8"/>
  <c r="DA218" i="8"/>
  <c r="DA219" i="8"/>
  <c r="DA220" i="8"/>
  <c r="DA221" i="8"/>
  <c r="DA222" i="8"/>
  <c r="DA223" i="8"/>
  <c r="DA224" i="8"/>
  <c r="DA225" i="8"/>
  <c r="DA226" i="8"/>
  <c r="DA227" i="8"/>
  <c r="DA228" i="8"/>
  <c r="DA229" i="8"/>
  <c r="DA230" i="8"/>
  <c r="DA231" i="8"/>
  <c r="DA232" i="8"/>
  <c r="DA233" i="8"/>
  <c r="DA234" i="8"/>
  <c r="DA235" i="8"/>
  <c r="DA236" i="8"/>
  <c r="DA237" i="8"/>
  <c r="DA238" i="8"/>
  <c r="DA239" i="8"/>
  <c r="DA240" i="8"/>
  <c r="DA241" i="8"/>
  <c r="DA242" i="8"/>
  <c r="DA243" i="8"/>
  <c r="DA244" i="8"/>
  <c r="DA245" i="8"/>
  <c r="DA246" i="8"/>
  <c r="DA247" i="8"/>
  <c r="DA248" i="8"/>
  <c r="DA249" i="8"/>
  <c r="DA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5" i="8"/>
  <c r="BE142" i="3" l="1"/>
  <c r="BK142" i="3" s="1"/>
  <c r="BE140" i="3"/>
  <c r="BE133" i="3"/>
  <c r="BE94" i="3"/>
  <c r="BK94" i="3" s="1"/>
  <c r="BE89" i="3"/>
  <c r="BK89" i="3" s="1"/>
  <c r="BE79" i="3"/>
  <c r="BK79" i="3" s="1"/>
  <c r="BE60" i="3"/>
  <c r="BE52" i="3"/>
  <c r="BE40" i="3"/>
  <c r="BH39" i="3"/>
  <c r="BG39" i="3"/>
  <c r="BF39" i="3"/>
  <c r="BE39" i="3"/>
  <c r="BE25" i="3"/>
  <c r="BE24" i="3"/>
  <c r="BE17" i="3"/>
  <c r="BK17" i="3" s="1"/>
  <c r="BK215" i="3"/>
  <c r="BJ215" i="3"/>
  <c r="BJ102" i="3"/>
  <c r="BK102" i="3"/>
  <c r="BJ103" i="3"/>
  <c r="BK103" i="3"/>
  <c r="BJ104" i="3"/>
  <c r="BK104" i="3"/>
  <c r="BJ105" i="3"/>
  <c r="BK105" i="3"/>
  <c r="BJ106" i="3"/>
  <c r="BK106" i="3"/>
  <c r="BJ107" i="3"/>
  <c r="BK107" i="3"/>
  <c r="BJ108" i="3"/>
  <c r="BK108" i="3"/>
  <c r="BJ109" i="3"/>
  <c r="BK109" i="3"/>
  <c r="BJ110" i="3"/>
  <c r="BK110" i="3"/>
  <c r="BJ111" i="3"/>
  <c r="BK111" i="3"/>
  <c r="BJ112" i="3"/>
  <c r="BK112" i="3"/>
  <c r="BL112" i="3" s="1"/>
  <c r="BJ113" i="3"/>
  <c r="BK113" i="3"/>
  <c r="BJ114" i="3"/>
  <c r="BK114" i="3"/>
  <c r="BJ115" i="3"/>
  <c r="BK115" i="3"/>
  <c r="BJ116" i="3"/>
  <c r="BK116" i="3"/>
  <c r="BJ117" i="3"/>
  <c r="BK117" i="3"/>
  <c r="BJ118" i="3"/>
  <c r="BK118" i="3"/>
  <c r="BJ119" i="3"/>
  <c r="BK119" i="3"/>
  <c r="BJ120" i="3"/>
  <c r="BK120" i="3"/>
  <c r="BL120" i="3" s="1"/>
  <c r="BJ121" i="3"/>
  <c r="BK121" i="3"/>
  <c r="BJ122" i="3"/>
  <c r="BK122" i="3"/>
  <c r="BJ123" i="3"/>
  <c r="BK123" i="3"/>
  <c r="BJ124" i="3"/>
  <c r="BK124" i="3"/>
  <c r="BJ125" i="3"/>
  <c r="BK125" i="3"/>
  <c r="BJ126" i="3"/>
  <c r="BK126" i="3"/>
  <c r="BJ127" i="3"/>
  <c r="BK127" i="3"/>
  <c r="BJ128" i="3"/>
  <c r="BK128" i="3"/>
  <c r="BL128" i="3" s="1"/>
  <c r="BJ129" i="3"/>
  <c r="BK129" i="3"/>
  <c r="BJ130" i="3"/>
  <c r="BK130" i="3"/>
  <c r="BJ131" i="3"/>
  <c r="BK131" i="3"/>
  <c r="BJ132" i="3"/>
  <c r="BK132" i="3"/>
  <c r="BJ133" i="3"/>
  <c r="BK133" i="3"/>
  <c r="BJ134" i="3"/>
  <c r="BK134" i="3"/>
  <c r="BJ135" i="3"/>
  <c r="BK135" i="3"/>
  <c r="BJ136" i="3"/>
  <c r="BK136" i="3"/>
  <c r="BJ137" i="3"/>
  <c r="BK137" i="3"/>
  <c r="BJ138" i="3"/>
  <c r="BK138" i="3"/>
  <c r="BJ139" i="3"/>
  <c r="BK139" i="3"/>
  <c r="BJ140" i="3"/>
  <c r="BK140" i="3"/>
  <c r="BL140" i="3" s="1"/>
  <c r="BJ141" i="3"/>
  <c r="BK141" i="3"/>
  <c r="BJ142" i="3"/>
  <c r="BK101" i="3"/>
  <c r="BJ101" i="3"/>
  <c r="BK99" i="3"/>
  <c r="BJ99" i="3"/>
  <c r="BK98" i="3"/>
  <c r="BJ98" i="3"/>
  <c r="BK97" i="3"/>
  <c r="BJ97" i="3"/>
  <c r="BK96" i="3"/>
  <c r="BJ96" i="3"/>
  <c r="BK95" i="3"/>
  <c r="BJ95" i="3"/>
  <c r="BJ94" i="3"/>
  <c r="BJ89" i="3"/>
  <c r="BK88" i="3"/>
  <c r="BJ88" i="3"/>
  <c r="BJ79" i="3"/>
  <c r="BK65" i="3"/>
  <c r="BJ65" i="3"/>
  <c r="BK61" i="3"/>
  <c r="BJ61" i="3"/>
  <c r="BK60" i="3"/>
  <c r="BJ60" i="3"/>
  <c r="BK58" i="3"/>
  <c r="BJ58" i="3"/>
  <c r="BK56" i="3"/>
  <c r="BJ56" i="3"/>
  <c r="BK54" i="3"/>
  <c r="BJ54" i="3"/>
  <c r="BK53" i="3"/>
  <c r="BJ53" i="3"/>
  <c r="BK52" i="3"/>
  <c r="BJ52" i="3"/>
  <c r="BK43" i="3"/>
  <c r="BJ43" i="3"/>
  <c r="BK42" i="3"/>
  <c r="BJ42" i="3"/>
  <c r="BK41" i="3"/>
  <c r="BJ41" i="3"/>
  <c r="BK40" i="3"/>
  <c r="BJ40" i="3"/>
  <c r="BJ39" i="3"/>
  <c r="BJ13" i="3"/>
  <c r="BK13" i="3"/>
  <c r="BJ14" i="3"/>
  <c r="BK14" i="3"/>
  <c r="BJ15" i="3"/>
  <c r="BK15" i="3"/>
  <c r="BJ16" i="3"/>
  <c r="BK16" i="3"/>
  <c r="BJ17" i="3"/>
  <c r="BJ18" i="3"/>
  <c r="BK18" i="3"/>
  <c r="BJ19" i="3"/>
  <c r="BK19" i="3"/>
  <c r="BJ20" i="3"/>
  <c r="BK20" i="3"/>
  <c r="BJ21" i="3"/>
  <c r="BK21" i="3"/>
  <c r="BJ22" i="3"/>
  <c r="BK22" i="3"/>
  <c r="BJ23" i="3"/>
  <c r="BK23" i="3"/>
  <c r="BJ24" i="3"/>
  <c r="BK24" i="3"/>
  <c r="BJ25" i="3"/>
  <c r="BK25" i="3"/>
  <c r="BJ26" i="3"/>
  <c r="BK26" i="3"/>
  <c r="BJ27" i="3"/>
  <c r="BK27" i="3"/>
  <c r="BJ28" i="3"/>
  <c r="BK28" i="3"/>
  <c r="BJ29" i="3"/>
  <c r="BK29" i="3"/>
  <c r="BJ30" i="3"/>
  <c r="BK30" i="3"/>
  <c r="BJ31" i="3"/>
  <c r="BK31" i="3"/>
  <c r="BK35" i="3"/>
  <c r="BJ35" i="3"/>
  <c r="BK12" i="3"/>
  <c r="BJ12" i="3"/>
  <c r="BK10" i="3"/>
  <c r="BJ10" i="3"/>
  <c r="BK8" i="3"/>
  <c r="BJ8" i="3"/>
  <c r="BL12" i="3" l="1"/>
  <c r="BL8" i="3"/>
  <c r="BL31" i="3"/>
  <c r="BL19" i="3"/>
  <c r="BL105" i="3"/>
  <c r="BL215" i="3"/>
  <c r="BL28" i="3"/>
  <c r="BL26" i="3"/>
  <c r="BL22" i="3"/>
  <c r="BL20" i="3"/>
  <c r="BL15" i="3"/>
  <c r="BL14" i="3"/>
  <c r="BL89" i="3"/>
  <c r="BL137" i="3"/>
  <c r="BL135" i="3"/>
  <c r="BL131" i="3"/>
  <c r="BL129" i="3"/>
  <c r="BL125" i="3"/>
  <c r="BL123" i="3"/>
  <c r="BL117" i="3"/>
  <c r="BL115" i="3"/>
  <c r="BL113" i="3"/>
  <c r="BL109" i="3"/>
  <c r="BL106" i="3"/>
  <c r="BL10" i="3"/>
  <c r="BL35" i="3"/>
  <c r="BL18" i="3"/>
  <c r="BL16" i="3"/>
  <c r="BL141" i="3"/>
  <c r="BL122" i="3"/>
  <c r="BL114" i="3"/>
  <c r="BL104" i="3"/>
  <c r="BK39" i="3"/>
  <c r="BL39" i="3" s="1"/>
  <c r="BL88" i="3"/>
  <c r="BL121" i="3"/>
  <c r="BL21" i="3"/>
  <c r="BL134" i="3"/>
  <c r="BL130" i="3"/>
  <c r="BL107" i="3"/>
  <c r="BL29" i="3"/>
  <c r="BL27" i="3"/>
  <c r="BL23" i="3"/>
  <c r="BL40" i="3"/>
  <c r="BL42" i="3"/>
  <c r="BL52" i="3"/>
  <c r="BL54" i="3"/>
  <c r="BL58" i="3"/>
  <c r="BL61" i="3"/>
  <c r="BL96" i="3"/>
  <c r="BL98" i="3"/>
  <c r="BL101" i="3"/>
  <c r="BL138" i="3"/>
  <c r="BL136" i="3"/>
  <c r="BL132" i="3"/>
  <c r="BL127" i="3"/>
  <c r="BL118" i="3"/>
  <c r="BL116" i="3"/>
  <c r="BL111" i="3"/>
  <c r="BL102" i="3"/>
  <c r="BL30" i="3"/>
  <c r="BL24" i="3"/>
  <c r="BL13" i="3"/>
  <c r="BL41" i="3"/>
  <c r="BL43" i="3"/>
  <c r="BL53" i="3"/>
  <c r="BL56" i="3"/>
  <c r="BL60" i="3"/>
  <c r="BL65" i="3"/>
  <c r="BL95" i="3"/>
  <c r="BL97" i="3"/>
  <c r="BL99" i="3"/>
  <c r="BL139" i="3"/>
  <c r="BL133" i="3"/>
  <c r="BL126" i="3"/>
  <c r="BL124" i="3"/>
  <c r="BL119" i="3"/>
  <c r="BL110" i="3"/>
  <c r="BL108" i="3"/>
  <c r="BL103" i="3"/>
  <c r="BL142" i="3"/>
  <c r="BL94" i="3"/>
  <c r="BL79" i="3"/>
  <c r="BL25" i="3"/>
  <c r="BL17" i="3"/>
  <c r="BP97" i="2"/>
  <c r="BP103" i="2"/>
  <c r="BR103" i="2" s="1"/>
  <c r="BP100" i="2"/>
  <c r="BR100" i="2" s="1"/>
  <c r="CA247" i="10" l="1"/>
  <c r="CC247" i="10" s="1"/>
  <c r="CA129" i="10"/>
  <c r="CC129" i="10" s="1"/>
  <c r="CA115" i="10"/>
  <c r="CA110" i="10"/>
  <c r="CC110" i="10" s="1"/>
  <c r="CA101" i="10"/>
  <c r="CC101" i="10" s="1"/>
  <c r="CA88" i="10"/>
  <c r="CA79" i="10"/>
  <c r="CA64" i="10"/>
  <c r="CC64" i="10" s="1"/>
  <c r="CA61" i="10"/>
  <c r="CC61" i="10" s="1"/>
  <c r="CA8" i="10"/>
  <c r="CC8" i="10" s="1"/>
  <c r="CA7" i="10"/>
  <c r="CC7" i="10" s="1"/>
  <c r="CA232" i="10"/>
  <c r="CC232" i="10" s="1"/>
  <c r="CA6" i="10"/>
  <c r="CC6" i="10" s="1"/>
  <c r="CA10" i="10"/>
  <c r="CC10" i="10" s="1"/>
  <c r="CA11" i="10"/>
  <c r="CC11" i="10" s="1"/>
  <c r="CA12" i="10"/>
  <c r="CC12" i="10" s="1"/>
  <c r="CA13" i="10"/>
  <c r="CA14" i="10"/>
  <c r="CC14" i="10" s="1"/>
  <c r="CA16" i="10"/>
  <c r="CA17" i="10"/>
  <c r="CA18" i="10"/>
  <c r="CC18" i="10" s="1"/>
  <c r="CA19" i="10"/>
  <c r="CC19" i="10" s="1"/>
  <c r="CA20" i="10"/>
  <c r="CC20" i="10" s="1"/>
  <c r="CA22" i="10"/>
  <c r="CC22" i="10" s="1"/>
  <c r="CA24" i="10"/>
  <c r="CC24" i="10" s="1"/>
  <c r="CA25" i="10"/>
  <c r="CC25" i="10" s="1"/>
  <c r="CA26" i="10"/>
  <c r="CC26" i="10" s="1"/>
  <c r="CA28" i="10"/>
  <c r="CA29" i="10"/>
  <c r="CA30" i="10"/>
  <c r="CA31" i="10"/>
  <c r="CC31" i="10" s="1"/>
  <c r="CA32" i="10"/>
  <c r="CC32" i="10" s="1"/>
  <c r="CA33" i="10"/>
  <c r="CC33" i="10" s="1"/>
  <c r="CA34" i="10"/>
  <c r="CC34" i="10" s="1"/>
  <c r="CA35" i="10"/>
  <c r="CA37" i="10"/>
  <c r="CC37" i="10" s="1"/>
  <c r="CA39" i="10"/>
  <c r="CC39" i="10" s="1"/>
  <c r="CA40" i="10"/>
  <c r="CC40" i="10" s="1"/>
  <c r="CA41" i="10"/>
  <c r="CC41" i="10" s="1"/>
  <c r="CA42" i="10"/>
  <c r="CC42" i="10" s="1"/>
  <c r="CA43" i="10"/>
  <c r="CC43" i="10" s="1"/>
  <c r="CA47" i="10"/>
  <c r="CC47" i="10" s="1"/>
  <c r="CA50" i="10"/>
  <c r="CA52" i="10"/>
  <c r="CC52" i="10" s="1"/>
  <c r="CA53" i="10"/>
  <c r="CC53" i="10" s="1"/>
  <c r="CA54" i="10"/>
  <c r="CC54" i="10" s="1"/>
  <c r="CA56" i="10"/>
  <c r="CC56" i="10" s="1"/>
  <c r="CA57" i="10"/>
  <c r="CC57" i="10" s="1"/>
  <c r="CA58" i="10"/>
  <c r="CC58" i="10" s="1"/>
  <c r="CA59" i="10"/>
  <c r="CC59" i="10" s="1"/>
  <c r="CA60" i="10"/>
  <c r="CC60" i="10" s="1"/>
  <c r="CA63" i="10"/>
  <c r="CC63" i="10" s="1"/>
  <c r="CA65" i="10"/>
  <c r="CC65" i="10" s="1"/>
  <c r="CC79" i="10"/>
  <c r="CC88" i="10"/>
  <c r="CA89" i="10"/>
  <c r="CC89" i="10" s="1"/>
  <c r="CA94" i="10"/>
  <c r="CC94" i="10" s="1"/>
  <c r="CA95" i="10"/>
  <c r="CC95" i="10" s="1"/>
  <c r="CA97" i="10"/>
  <c r="CC97" i="10" s="1"/>
  <c r="CA98" i="10"/>
  <c r="CC98" i="10" s="1"/>
  <c r="CA99" i="10"/>
  <c r="CC99" i="10" s="1"/>
  <c r="CA100" i="10"/>
  <c r="CC100" i="10" s="1"/>
  <c r="CA102" i="10"/>
  <c r="CC102" i="10" s="1"/>
  <c r="CA103" i="10"/>
  <c r="CC103" i="10" s="1"/>
  <c r="CA104" i="10"/>
  <c r="CC104" i="10" s="1"/>
  <c r="CA105" i="10"/>
  <c r="CC105" i="10" s="1"/>
  <c r="CA106" i="10"/>
  <c r="CC106" i="10" s="1"/>
  <c r="CA107" i="10"/>
  <c r="CC107" i="10" s="1"/>
  <c r="CA108" i="10"/>
  <c r="CC108" i="10" s="1"/>
  <c r="CA111" i="10"/>
  <c r="CC111" i="10" s="1"/>
  <c r="CA112" i="10"/>
  <c r="CC112" i="10" s="1"/>
  <c r="CA113" i="10"/>
  <c r="CC113" i="10" s="1"/>
  <c r="CA114" i="10"/>
  <c r="CC114" i="10" s="1"/>
  <c r="CC115" i="10"/>
  <c r="CA116" i="10"/>
  <c r="CC116" i="10" s="1"/>
  <c r="CA118" i="10"/>
  <c r="CC118" i="10" s="1"/>
  <c r="CA119" i="10"/>
  <c r="CC119" i="10" s="1"/>
  <c r="CA120" i="10"/>
  <c r="CC120" i="10" s="1"/>
  <c r="CA121" i="10"/>
  <c r="CC121" i="10" s="1"/>
  <c r="CA122" i="10"/>
  <c r="CC122" i="10" s="1"/>
  <c r="CA124" i="10"/>
  <c r="CC124" i="10" s="1"/>
  <c r="CA125" i="10"/>
  <c r="CC125" i="10" s="1"/>
  <c r="CA126" i="10"/>
  <c r="CA127" i="10"/>
  <c r="CC127" i="10" s="1"/>
  <c r="CA132" i="10"/>
  <c r="CC132" i="10" s="1"/>
  <c r="CA133" i="10"/>
  <c r="CC133" i="10" s="1"/>
  <c r="CA134" i="10"/>
  <c r="CC134" i="10" s="1"/>
  <c r="CA137" i="10"/>
  <c r="CC137" i="10" s="1"/>
  <c r="CA138" i="10"/>
  <c r="CC138" i="10" s="1"/>
  <c r="CA139" i="10"/>
  <c r="CC139" i="10" s="1"/>
  <c r="CA140" i="10"/>
  <c r="CC140" i="10" s="1"/>
  <c r="CA141" i="10"/>
  <c r="CC141" i="10" s="1"/>
  <c r="CA142" i="10"/>
  <c r="CC142" i="10" s="1"/>
  <c r="CA215" i="10"/>
  <c r="CC215" i="10" s="1"/>
  <c r="CA216" i="10"/>
  <c r="CA217" i="10"/>
  <c r="CC217" i="10" s="1"/>
  <c r="CA220" i="10"/>
  <c r="CC220" i="10" s="1"/>
  <c r="CA221" i="10"/>
  <c r="CC221" i="10" s="1"/>
  <c r="CA222" i="10"/>
  <c r="CC222" i="10" s="1"/>
  <c r="CA223" i="10"/>
  <c r="CC223" i="10" s="1"/>
  <c r="CA224" i="10"/>
  <c r="CC224" i="10" s="1"/>
  <c r="CA225" i="10"/>
  <c r="CC225" i="10" s="1"/>
  <c r="CA226" i="10"/>
  <c r="CC226" i="10" s="1"/>
  <c r="CA227" i="10"/>
  <c r="CC227" i="10" s="1"/>
  <c r="CA229" i="10"/>
  <c r="CC229" i="10" s="1"/>
  <c r="CA230" i="10"/>
  <c r="CC230" i="10" s="1"/>
  <c r="CA231" i="10"/>
  <c r="CA233" i="10"/>
  <c r="CC233" i="10" s="1"/>
  <c r="CA234" i="10"/>
  <c r="CC234" i="10" s="1"/>
  <c r="CA235" i="10"/>
  <c r="CC235" i="10" s="1"/>
  <c r="CA236" i="10"/>
  <c r="CC236" i="10" s="1"/>
  <c r="CA237" i="10"/>
  <c r="CC237" i="10" s="1"/>
  <c r="CA238" i="10"/>
  <c r="CC238" i="10" s="1"/>
  <c r="CA239" i="10"/>
  <c r="CC239" i="10" s="1"/>
  <c r="CA240" i="10"/>
  <c r="CC240" i="10" s="1"/>
  <c r="CA241" i="10"/>
  <c r="CC241" i="10" s="1"/>
  <c r="CA242" i="10"/>
  <c r="CC242" i="10" s="1"/>
  <c r="CA243" i="10"/>
  <c r="CC243" i="10" s="1"/>
  <c r="CA244" i="10"/>
  <c r="CC244" i="10" s="1"/>
  <c r="CA245" i="10"/>
  <c r="CC245" i="10" s="1"/>
  <c r="CA246" i="10"/>
  <c r="CA248" i="10"/>
  <c r="CC248" i="10" s="1"/>
  <c r="CA249" i="10"/>
  <c r="CC249" i="10" s="1"/>
  <c r="BV246" i="10"/>
  <c r="CB246" i="10" s="1"/>
  <c r="BV231" i="10"/>
  <c r="CB231" i="10" s="1"/>
  <c r="BV216" i="10"/>
  <c r="CB216" i="10" s="1"/>
  <c r="BV126" i="10"/>
  <c r="CB126" i="10" s="1"/>
  <c r="BV50" i="10"/>
  <c r="CB50" i="10" s="1"/>
  <c r="BV35" i="10"/>
  <c r="CB35" i="10" s="1"/>
  <c r="BV29" i="10"/>
  <c r="CB29" i="10" s="1"/>
  <c r="BV30" i="10"/>
  <c r="CB30" i="10" s="1"/>
  <c r="BX28" i="10"/>
  <c r="BW28" i="10"/>
  <c r="BV28" i="10"/>
  <c r="BV17" i="10"/>
  <c r="CB17" i="10" s="1"/>
  <c r="BV16" i="10"/>
  <c r="CB16" i="10" s="1"/>
  <c r="BV13" i="10"/>
  <c r="CB13" i="10" s="1"/>
  <c r="BL6" i="9"/>
  <c r="BN6" i="9" s="1"/>
  <c r="BL7" i="9"/>
  <c r="BN7" i="9" s="1"/>
  <c r="BL8" i="9"/>
  <c r="BN8" i="9" s="1"/>
  <c r="BL10" i="9"/>
  <c r="BN10" i="9" s="1"/>
  <c r="BL11" i="9"/>
  <c r="BN11" i="9" s="1"/>
  <c r="BL12" i="9"/>
  <c r="BN12" i="9" s="1"/>
  <c r="BL13" i="9"/>
  <c r="BN13" i="9" s="1"/>
  <c r="BL14" i="9"/>
  <c r="BN14" i="9" s="1"/>
  <c r="BL16" i="9"/>
  <c r="BN16" i="9" s="1"/>
  <c r="BL17" i="9"/>
  <c r="BN17" i="9" s="1"/>
  <c r="BL18" i="9"/>
  <c r="BN18" i="9" s="1"/>
  <c r="BL19" i="9"/>
  <c r="BN19" i="9" s="1"/>
  <c r="BL20" i="9"/>
  <c r="BN20" i="9" s="1"/>
  <c r="BL22" i="9"/>
  <c r="BN22" i="9" s="1"/>
  <c r="BL24" i="9"/>
  <c r="BN24" i="9" s="1"/>
  <c r="BL25" i="9"/>
  <c r="BN25" i="9" s="1"/>
  <c r="BL26" i="9"/>
  <c r="BN26" i="9" s="1"/>
  <c r="BL28" i="9"/>
  <c r="BL29" i="9"/>
  <c r="BN29" i="9" s="1"/>
  <c r="BL30" i="9"/>
  <c r="BN30" i="9" s="1"/>
  <c r="BL31" i="9"/>
  <c r="BN31" i="9" s="1"/>
  <c r="BL35" i="9"/>
  <c r="BN35" i="9" s="1"/>
  <c r="BL37" i="9"/>
  <c r="BN37" i="9" s="1"/>
  <c r="BL38" i="9"/>
  <c r="BN38" i="9" s="1"/>
  <c r="BL39" i="9"/>
  <c r="BN39" i="9" s="1"/>
  <c r="BL41" i="9"/>
  <c r="BN41" i="9" s="1"/>
  <c r="BL42" i="9"/>
  <c r="BN42" i="9" s="1"/>
  <c r="BL43" i="9"/>
  <c r="BN43" i="9" s="1"/>
  <c r="BL47" i="9"/>
  <c r="BN47" i="9" s="1"/>
  <c r="BL52" i="9"/>
  <c r="BN52" i="9" s="1"/>
  <c r="BL53" i="9"/>
  <c r="BN53" i="9" s="1"/>
  <c r="BL54" i="9"/>
  <c r="BN54" i="9" s="1"/>
  <c r="BL56" i="9"/>
  <c r="BN56" i="9" s="1"/>
  <c r="BL57" i="9"/>
  <c r="BN57" i="9" s="1"/>
  <c r="BL58" i="9"/>
  <c r="BN58" i="9" s="1"/>
  <c r="BL59" i="9"/>
  <c r="BN59" i="9" s="1"/>
  <c r="BL60" i="9"/>
  <c r="BN60" i="9" s="1"/>
  <c r="BL63" i="9"/>
  <c r="BN63" i="9" s="1"/>
  <c r="BL65" i="9"/>
  <c r="BN65" i="9" s="1"/>
  <c r="BL88" i="9"/>
  <c r="BN88" i="9" s="1"/>
  <c r="BL89" i="9"/>
  <c r="BN89" i="9" s="1"/>
  <c r="BL94" i="9"/>
  <c r="BN94" i="9" s="1"/>
  <c r="BL95" i="9"/>
  <c r="BN95" i="9" s="1"/>
  <c r="BL96" i="9"/>
  <c r="BN96" i="9" s="1"/>
  <c r="BL97" i="9"/>
  <c r="BN97" i="9" s="1"/>
  <c r="BL98" i="9"/>
  <c r="BN98" i="9" s="1"/>
  <c r="BL99" i="9"/>
  <c r="BN99" i="9" s="1"/>
  <c r="BL100" i="9"/>
  <c r="BN100" i="9" s="1"/>
  <c r="BL101" i="9"/>
  <c r="BN101" i="9" s="1"/>
  <c r="BL102" i="9"/>
  <c r="BN102" i="9" s="1"/>
  <c r="BL103" i="9"/>
  <c r="BN103" i="9" s="1"/>
  <c r="BL105" i="9"/>
  <c r="BN105" i="9" s="1"/>
  <c r="BL106" i="9"/>
  <c r="BN106" i="9" s="1"/>
  <c r="BL108" i="9"/>
  <c r="BN108" i="9" s="1"/>
  <c r="BL111" i="9"/>
  <c r="BN111" i="9" s="1"/>
  <c r="BL113" i="9"/>
  <c r="BN113" i="9" s="1"/>
  <c r="BL115" i="9"/>
  <c r="BN115" i="9" s="1"/>
  <c r="BL116" i="9"/>
  <c r="BN116" i="9" s="1"/>
  <c r="BL118" i="9"/>
  <c r="BN118" i="9" s="1"/>
  <c r="BL119" i="9"/>
  <c r="BN119" i="9" s="1"/>
  <c r="BL120" i="9"/>
  <c r="BN120" i="9" s="1"/>
  <c r="BL121" i="9"/>
  <c r="BN121" i="9" s="1"/>
  <c r="BL122" i="9"/>
  <c r="BN122" i="9" s="1"/>
  <c r="BL124" i="9"/>
  <c r="BN124" i="9" s="1"/>
  <c r="BL125" i="9"/>
  <c r="BN125" i="9" s="1"/>
  <c r="BL127" i="9"/>
  <c r="BN127" i="9" s="1"/>
  <c r="BL129" i="9"/>
  <c r="BL132" i="9"/>
  <c r="BN132" i="9" s="1"/>
  <c r="BL137" i="9"/>
  <c r="BN137" i="9" s="1"/>
  <c r="BL140" i="9"/>
  <c r="BN140" i="9" s="1"/>
  <c r="BL142" i="9"/>
  <c r="BN142" i="9" s="1"/>
  <c r="BL215" i="9"/>
  <c r="BN215" i="9" s="1"/>
  <c r="BL216" i="9"/>
  <c r="BN216" i="9" s="1"/>
  <c r="BL217" i="9"/>
  <c r="BN217" i="9" s="1"/>
  <c r="BL218" i="9"/>
  <c r="BN218" i="9" s="1"/>
  <c r="BL219" i="9"/>
  <c r="BN219" i="9" s="1"/>
  <c r="BL220" i="9"/>
  <c r="BN220" i="9" s="1"/>
  <c r="BL221" i="9"/>
  <c r="BN221" i="9" s="1"/>
  <c r="BL222" i="9"/>
  <c r="BN222" i="9" s="1"/>
  <c r="BL223" i="9"/>
  <c r="BN223" i="9" s="1"/>
  <c r="BL224" i="9"/>
  <c r="BN224" i="9" s="1"/>
  <c r="BL225" i="9"/>
  <c r="BN225" i="9" s="1"/>
  <c r="BL226" i="9"/>
  <c r="BN226" i="9" s="1"/>
  <c r="BL227" i="9"/>
  <c r="BN227" i="9" s="1"/>
  <c r="BL228" i="9"/>
  <c r="BN228" i="9" s="1"/>
  <c r="BL229" i="9"/>
  <c r="BN229" i="9" s="1"/>
  <c r="BL230" i="9"/>
  <c r="BN230" i="9" s="1"/>
  <c r="BL231" i="9"/>
  <c r="BN231" i="9" s="1"/>
  <c r="BH129" i="9"/>
  <c r="BM129" i="9" s="1"/>
  <c r="BH28" i="9"/>
  <c r="BM28" i="9" s="1"/>
  <c r="CB28" i="10" l="1"/>
  <c r="CC28" i="10" s="1"/>
  <c r="CC246" i="10"/>
  <c r="CC231" i="10"/>
  <c r="CC216" i="10"/>
  <c r="CC126" i="10"/>
  <c r="CC50" i="10"/>
  <c r="CC35" i="10"/>
  <c r="CC30" i="10"/>
  <c r="CC29" i="10"/>
  <c r="CC17" i="10"/>
  <c r="CC16" i="10"/>
  <c r="CC13" i="10"/>
  <c r="BN129" i="9"/>
  <c r="BN28" i="9"/>
  <c r="BG6" i="1"/>
  <c r="BI6" i="1" s="1"/>
  <c r="BG7" i="1"/>
  <c r="BI7" i="1" s="1"/>
  <c r="BG10" i="1"/>
  <c r="BI10" i="1" s="1"/>
  <c r="BG11" i="1"/>
  <c r="BI11" i="1" s="1"/>
  <c r="BG12" i="1"/>
  <c r="BG13" i="1"/>
  <c r="BI13" i="1" s="1"/>
  <c r="BG14" i="1"/>
  <c r="BI14" i="1" s="1"/>
  <c r="BG16" i="1"/>
  <c r="BI16" i="1" s="1"/>
  <c r="BG17" i="1"/>
  <c r="BI17" i="1" s="1"/>
  <c r="BG18" i="1"/>
  <c r="BI18" i="1" s="1"/>
  <c r="BG19" i="1"/>
  <c r="BI19" i="1" s="1"/>
  <c r="BG20" i="1"/>
  <c r="BI20" i="1" s="1"/>
  <c r="BG22" i="1"/>
  <c r="BI22" i="1" s="1"/>
  <c r="BG23" i="1"/>
  <c r="BI23" i="1" s="1"/>
  <c r="BG24" i="1"/>
  <c r="BI24" i="1" s="1"/>
  <c r="BG25" i="1"/>
  <c r="BI25" i="1" s="1"/>
  <c r="BG26" i="1"/>
  <c r="BI26" i="1" s="1"/>
  <c r="BG28" i="1"/>
  <c r="BI28" i="1" s="1"/>
  <c r="BG29" i="1"/>
  <c r="BI29" i="1" s="1"/>
  <c r="BG30" i="1"/>
  <c r="BI30" i="1" s="1"/>
  <c r="BG31" i="1"/>
  <c r="BI31" i="1" s="1"/>
  <c r="BG34" i="1"/>
  <c r="BI34" i="1" s="1"/>
  <c r="BG39" i="1"/>
  <c r="BG40" i="1"/>
  <c r="BI40" i="1" s="1"/>
  <c r="BG41" i="1"/>
  <c r="BI41" i="1" s="1"/>
  <c r="BG42" i="1"/>
  <c r="BI42" i="1" s="1"/>
  <c r="BG43" i="1"/>
  <c r="BI43" i="1" s="1"/>
  <c r="BG52" i="1"/>
  <c r="BI52" i="1" s="1"/>
  <c r="BG53" i="1"/>
  <c r="BI53" i="1" s="1"/>
  <c r="BG54" i="1"/>
  <c r="BI54" i="1" s="1"/>
  <c r="BG57" i="1"/>
  <c r="BI57" i="1" s="1"/>
  <c r="BG58" i="1"/>
  <c r="BI58" i="1" s="1"/>
  <c r="BG59" i="1"/>
  <c r="BI59" i="1" s="1"/>
  <c r="BG60" i="1"/>
  <c r="BG63" i="1"/>
  <c r="BI63" i="1" s="1"/>
  <c r="BG64" i="1"/>
  <c r="BI64" i="1" s="1"/>
  <c r="BG79" i="1"/>
  <c r="BG88" i="1"/>
  <c r="BI88" i="1" s="1"/>
  <c r="BG89" i="1"/>
  <c r="BI89" i="1" s="1"/>
  <c r="BG94" i="1"/>
  <c r="BI94" i="1" s="1"/>
  <c r="BG95" i="1"/>
  <c r="BI95" i="1" s="1"/>
  <c r="BG96" i="1"/>
  <c r="BI96" i="1" s="1"/>
  <c r="BG97" i="1"/>
  <c r="BI97" i="1" s="1"/>
  <c r="BG98" i="1"/>
  <c r="BI98" i="1" s="1"/>
  <c r="BG100" i="1"/>
  <c r="BI100" i="1" s="1"/>
  <c r="BG101" i="1"/>
  <c r="BI101" i="1" s="1"/>
  <c r="BG102" i="1"/>
  <c r="BI102" i="1" s="1"/>
  <c r="BG103" i="1"/>
  <c r="BI103" i="1" s="1"/>
  <c r="BG104" i="1"/>
  <c r="BI104" i="1" s="1"/>
  <c r="BG105" i="1"/>
  <c r="BI105" i="1" s="1"/>
  <c r="BG106" i="1"/>
  <c r="BI106" i="1" s="1"/>
  <c r="BG107" i="1"/>
  <c r="BI107" i="1" s="1"/>
  <c r="BG108" i="1"/>
  <c r="BI108" i="1" s="1"/>
  <c r="BG110" i="1"/>
  <c r="BI110" i="1" s="1"/>
  <c r="BG111" i="1"/>
  <c r="BI111" i="1" s="1"/>
  <c r="BG112" i="1"/>
  <c r="BI112" i="1" s="1"/>
  <c r="BG113" i="1"/>
  <c r="BI113" i="1" s="1"/>
  <c r="BG115" i="1"/>
  <c r="BI115" i="1" s="1"/>
  <c r="BG116" i="1"/>
  <c r="BI116" i="1" s="1"/>
  <c r="BG117" i="1"/>
  <c r="BI117" i="1" s="1"/>
  <c r="BG118" i="1"/>
  <c r="BI118" i="1" s="1"/>
  <c r="BG119" i="1"/>
  <c r="BI119" i="1" s="1"/>
  <c r="BG121" i="1"/>
  <c r="BI121" i="1" s="1"/>
  <c r="BG122" i="1"/>
  <c r="BI122" i="1" s="1"/>
  <c r="BG124" i="1"/>
  <c r="BI124" i="1" s="1"/>
  <c r="BG125" i="1"/>
  <c r="BI125" i="1" s="1"/>
  <c r="BG127" i="1"/>
  <c r="BI127" i="1" s="1"/>
  <c r="BG129" i="1"/>
  <c r="BI129" i="1" s="1"/>
  <c r="BG132" i="1"/>
  <c r="BI132" i="1" s="1"/>
  <c r="BG134" i="1"/>
  <c r="BI134" i="1" s="1"/>
  <c r="BG135" i="1"/>
  <c r="BI135" i="1" s="1"/>
  <c r="BG136" i="1"/>
  <c r="BI136" i="1" s="1"/>
  <c r="BG137" i="1"/>
  <c r="BI137" i="1" s="1"/>
  <c r="BG138" i="1"/>
  <c r="BI138" i="1" s="1"/>
  <c r="BG139" i="1"/>
  <c r="BI139" i="1" s="1"/>
  <c r="BG141" i="1"/>
  <c r="BI141" i="1" s="1"/>
  <c r="BG142" i="1"/>
  <c r="BI142" i="1" s="1"/>
  <c r="BD79" i="1"/>
  <c r="BC79" i="1"/>
  <c r="BC60" i="1"/>
  <c r="BH60" i="1" s="1"/>
  <c r="BC39" i="1"/>
  <c r="BH39" i="1" s="1"/>
  <c r="BC12" i="1"/>
  <c r="BH12" i="1" s="1"/>
  <c r="BP6" i="2"/>
  <c r="BR6" i="2" s="1"/>
  <c r="BP7" i="2"/>
  <c r="BR7" i="2" s="1"/>
  <c r="BP10" i="2"/>
  <c r="BR10" i="2" s="1"/>
  <c r="BP11" i="2"/>
  <c r="BR11" i="2" s="1"/>
  <c r="BP13" i="2"/>
  <c r="BR13" i="2" s="1"/>
  <c r="BP14" i="2"/>
  <c r="BR14" i="2" s="1"/>
  <c r="BP16" i="2"/>
  <c r="BR16" i="2" s="1"/>
  <c r="BP17" i="2"/>
  <c r="BP18" i="2"/>
  <c r="BP19" i="2"/>
  <c r="BR19" i="2" s="1"/>
  <c r="BP21" i="2"/>
  <c r="BR21" i="2" s="1"/>
  <c r="BP23" i="2"/>
  <c r="BP24" i="2"/>
  <c r="BP25" i="2"/>
  <c r="BP26" i="2"/>
  <c r="BR26" i="2" s="1"/>
  <c r="BP27" i="2"/>
  <c r="BR27" i="2" s="1"/>
  <c r="BP28" i="2"/>
  <c r="BP30" i="2"/>
  <c r="BR30" i="2" s="1"/>
  <c r="BR31" i="2"/>
  <c r="BP39" i="2"/>
  <c r="BR39" i="2" s="1"/>
  <c r="BP41" i="2"/>
  <c r="BR41" i="2" s="1"/>
  <c r="BP43" i="2"/>
  <c r="BP52" i="2"/>
  <c r="BP56" i="2"/>
  <c r="BR56" i="2" s="1"/>
  <c r="BP57" i="2"/>
  <c r="BR57" i="2" s="1"/>
  <c r="BP60" i="2"/>
  <c r="BR60" i="2" s="1"/>
  <c r="BP64" i="2"/>
  <c r="BR64" i="2" s="1"/>
  <c r="BP65" i="2"/>
  <c r="BR65" i="2" s="1"/>
  <c r="BP79" i="2"/>
  <c r="BR79" i="2" s="1"/>
  <c r="BP88" i="2"/>
  <c r="BR88" i="2" s="1"/>
  <c r="BP94" i="2"/>
  <c r="BP95" i="2"/>
  <c r="BR95" i="2" s="1"/>
  <c r="BR97" i="2"/>
  <c r="BP98" i="2"/>
  <c r="BP99" i="2"/>
  <c r="BR99" i="2" s="1"/>
  <c r="BP102" i="2"/>
  <c r="BR102" i="2" s="1"/>
  <c r="BP106" i="2"/>
  <c r="BR106" i="2" s="1"/>
  <c r="BP107" i="2"/>
  <c r="BR107" i="2" s="1"/>
  <c r="BP112" i="2"/>
  <c r="BR112" i="2" s="1"/>
  <c r="BP113" i="2"/>
  <c r="BR113" i="2" s="1"/>
  <c r="BP114" i="2"/>
  <c r="BR114" i="2" s="1"/>
  <c r="BP115" i="2"/>
  <c r="BR115" i="2" s="1"/>
  <c r="BP116" i="2"/>
  <c r="BR116" i="2" s="1"/>
  <c r="BP117" i="2"/>
  <c r="BR117" i="2" s="1"/>
  <c r="BP118" i="2"/>
  <c r="BR118" i="2" s="1"/>
  <c r="BP119" i="2"/>
  <c r="BR119" i="2" s="1"/>
  <c r="BP121" i="2"/>
  <c r="BR121" i="2" s="1"/>
  <c r="BP122" i="2"/>
  <c r="BR122" i="2" s="1"/>
  <c r="BP124" i="2"/>
  <c r="BR124" i="2" s="1"/>
  <c r="BP126" i="2"/>
  <c r="BR126" i="2" s="1"/>
  <c r="BP132" i="2"/>
  <c r="BR132" i="2" s="1"/>
  <c r="BP133" i="2"/>
  <c r="BR133" i="2" s="1"/>
  <c r="BP134" i="2"/>
  <c r="BR134" i="2" s="1"/>
  <c r="BP137" i="2"/>
  <c r="BP139" i="2"/>
  <c r="BR139" i="2" s="1"/>
  <c r="BP141" i="2"/>
  <c r="BR141" i="2" s="1"/>
  <c r="BP215" i="2"/>
  <c r="BR215" i="2" s="1"/>
  <c r="BK137" i="2"/>
  <c r="BL137" i="2"/>
  <c r="BJ137" i="2"/>
  <c r="BJ98" i="2"/>
  <c r="BQ98" i="2" s="1"/>
  <c r="BJ94" i="2"/>
  <c r="BQ94" i="2" s="1"/>
  <c r="BJ52" i="2"/>
  <c r="BQ52" i="2" s="1"/>
  <c r="BK43" i="2"/>
  <c r="BJ43" i="2"/>
  <c r="BJ28" i="2"/>
  <c r="BQ28" i="2" s="1"/>
  <c r="BK25" i="2"/>
  <c r="BL25" i="2"/>
  <c r="BM25" i="2"/>
  <c r="BK24" i="2"/>
  <c r="BL24" i="2"/>
  <c r="BM24" i="2"/>
  <c r="BJ24" i="2"/>
  <c r="BJ25" i="2"/>
  <c r="BJ23" i="2"/>
  <c r="BQ23" i="2" s="1"/>
  <c r="BJ18" i="2"/>
  <c r="BQ18" i="2" s="1"/>
  <c r="BJ17" i="2"/>
  <c r="BQ17" i="2" s="1"/>
  <c r="BP215" i="14"/>
  <c r="BP125" i="14"/>
  <c r="BR125" i="14" s="1"/>
  <c r="BP127" i="14"/>
  <c r="BR127" i="14" s="1"/>
  <c r="BP128" i="14"/>
  <c r="BR128" i="14" s="1"/>
  <c r="BP129" i="14"/>
  <c r="BP130" i="14"/>
  <c r="BP131" i="14"/>
  <c r="BR131" i="14" s="1"/>
  <c r="BP132" i="14"/>
  <c r="BR132" i="14" s="1"/>
  <c r="BP133" i="14"/>
  <c r="BP134" i="14"/>
  <c r="BR134" i="14" s="1"/>
  <c r="BP135" i="14"/>
  <c r="BR135" i="14" s="1"/>
  <c r="BP136" i="14"/>
  <c r="BP109" i="14"/>
  <c r="BP110" i="14"/>
  <c r="BP111" i="14"/>
  <c r="BR111" i="14" s="1"/>
  <c r="BP112" i="14"/>
  <c r="BR112" i="14" s="1"/>
  <c r="BP113" i="14"/>
  <c r="BP114" i="14"/>
  <c r="BR114" i="14" s="1"/>
  <c r="BP115" i="14"/>
  <c r="BR115" i="14" s="1"/>
  <c r="BP116" i="14"/>
  <c r="BR116" i="14" s="1"/>
  <c r="BP117" i="14"/>
  <c r="BP118" i="14"/>
  <c r="BP119" i="14"/>
  <c r="BR119" i="14" s="1"/>
  <c r="BP120" i="14"/>
  <c r="BP121" i="14"/>
  <c r="BP122" i="14"/>
  <c r="BR122" i="14" s="1"/>
  <c r="BP123" i="14"/>
  <c r="BR123" i="14" s="1"/>
  <c r="BP124" i="14"/>
  <c r="BR124" i="14" s="1"/>
  <c r="BP89" i="14"/>
  <c r="BP94" i="14"/>
  <c r="BP95" i="14"/>
  <c r="BR95" i="14" s="1"/>
  <c r="BP96" i="14"/>
  <c r="BR96" i="14" s="1"/>
  <c r="BP97" i="14"/>
  <c r="BP98" i="14"/>
  <c r="BR98" i="14" s="1"/>
  <c r="BP99" i="14"/>
  <c r="BR99" i="14" s="1"/>
  <c r="BP100" i="14"/>
  <c r="BP101" i="14"/>
  <c r="BP102" i="14"/>
  <c r="BP103" i="14"/>
  <c r="BR103" i="14" s="1"/>
  <c r="BP104" i="14"/>
  <c r="BP105" i="14"/>
  <c r="BP106" i="14"/>
  <c r="BR106" i="14" s="1"/>
  <c r="BP107" i="14"/>
  <c r="BR107" i="14" s="1"/>
  <c r="BP88" i="14"/>
  <c r="BP79" i="14"/>
  <c r="BP38" i="14"/>
  <c r="BP39" i="14"/>
  <c r="BP40" i="14"/>
  <c r="BR40" i="14" s="1"/>
  <c r="BP41" i="14"/>
  <c r="BP42" i="14"/>
  <c r="BR42" i="14" s="1"/>
  <c r="BP43" i="14"/>
  <c r="BR43" i="14" s="1"/>
  <c r="BP50" i="14"/>
  <c r="BR50" i="14" s="1"/>
  <c r="BP51" i="14"/>
  <c r="BP52" i="14"/>
  <c r="BP53" i="14"/>
  <c r="BP54" i="14"/>
  <c r="BR54" i="14" s="1"/>
  <c r="BP56" i="14"/>
  <c r="BP57" i="14"/>
  <c r="BR57" i="14" s="1"/>
  <c r="BP58" i="14"/>
  <c r="BR58" i="14" s="1"/>
  <c r="BP59" i="14"/>
  <c r="BP60" i="14"/>
  <c r="BP61" i="14"/>
  <c r="BP63" i="14"/>
  <c r="BP65" i="14"/>
  <c r="BP67" i="14"/>
  <c r="BP26" i="14"/>
  <c r="BR26" i="14" s="1"/>
  <c r="BP27" i="14"/>
  <c r="BR27" i="14" s="1"/>
  <c r="BP28" i="14"/>
  <c r="BR28" i="14" s="1"/>
  <c r="BP29" i="14"/>
  <c r="BP30" i="14"/>
  <c r="BP31" i="14"/>
  <c r="BR31" i="14" s="1"/>
  <c r="BP34" i="14"/>
  <c r="BR34" i="14" s="1"/>
  <c r="BP35" i="14"/>
  <c r="BP10" i="14"/>
  <c r="BR10" i="14" s="1"/>
  <c r="BP11" i="14"/>
  <c r="BR11" i="14" s="1"/>
  <c r="BP12" i="14"/>
  <c r="BR12" i="14" s="1"/>
  <c r="BP13" i="14"/>
  <c r="BP14" i="14"/>
  <c r="BR14" i="14" s="1"/>
  <c r="BP15" i="14"/>
  <c r="BR15" i="14" s="1"/>
  <c r="BP16" i="14"/>
  <c r="BR16" i="14" s="1"/>
  <c r="BP17" i="14"/>
  <c r="BP18" i="14"/>
  <c r="BR18" i="14" s="1"/>
  <c r="BP19" i="14"/>
  <c r="BR19" i="14" s="1"/>
  <c r="BP20" i="14"/>
  <c r="BR20" i="14" s="1"/>
  <c r="BP21" i="14"/>
  <c r="BP22" i="14"/>
  <c r="BR22" i="14" s="1"/>
  <c r="BP23" i="14"/>
  <c r="BR23" i="14" s="1"/>
  <c r="BP24" i="14"/>
  <c r="BR24" i="14" s="1"/>
  <c r="BP7" i="14"/>
  <c r="BR7" i="14" s="1"/>
  <c r="BP8" i="14"/>
  <c r="BR8" i="14" s="1"/>
  <c r="BP6" i="14"/>
  <c r="BR6" i="14" s="1"/>
  <c r="BR13" i="14"/>
  <c r="BR17" i="14"/>
  <c r="BR21" i="14"/>
  <c r="BR29" i="14"/>
  <c r="BR30" i="14"/>
  <c r="BR35" i="14"/>
  <c r="BR38" i="14"/>
  <c r="BR39" i="14"/>
  <c r="BR41" i="14"/>
  <c r="BR51" i="14"/>
  <c r="BR52" i="14"/>
  <c r="BR53" i="14"/>
  <c r="BR56" i="14"/>
  <c r="BR59" i="14"/>
  <c r="BR60" i="14"/>
  <c r="BR61" i="14"/>
  <c r="BR63" i="14"/>
  <c r="BR65" i="14"/>
  <c r="BR67" i="14"/>
  <c r="BR79" i="14"/>
  <c r="BR88" i="14"/>
  <c r="BR89" i="14"/>
  <c r="BR94" i="14"/>
  <c r="BR97" i="14"/>
  <c r="BR100" i="14"/>
  <c r="BR101" i="14"/>
  <c r="BR102" i="14"/>
  <c r="BR104" i="14"/>
  <c r="BR105" i="14"/>
  <c r="BR109" i="14"/>
  <c r="BR110" i="14"/>
  <c r="BR113" i="14"/>
  <c r="BR117" i="14"/>
  <c r="BR118" i="14"/>
  <c r="BR120" i="14"/>
  <c r="BR121" i="14"/>
  <c r="BR129" i="14"/>
  <c r="BR130" i="14"/>
  <c r="BR133" i="14"/>
  <c r="BR136" i="14"/>
  <c r="BR137" i="14"/>
  <c r="BR215" i="14"/>
  <c r="BN126" i="14"/>
  <c r="BQ126" i="14" s="1"/>
  <c r="EM6" i="8"/>
  <c r="EO6" i="8" s="1"/>
  <c r="EM7" i="8"/>
  <c r="EO7" i="8" s="1"/>
  <c r="EM9" i="8"/>
  <c r="EO9" i="8" s="1"/>
  <c r="EM10" i="8"/>
  <c r="EO10" i="8" s="1"/>
  <c r="EM11" i="8"/>
  <c r="EO11" i="8" s="1"/>
  <c r="EM12" i="8"/>
  <c r="EO12" i="8" s="1"/>
  <c r="EM13" i="8"/>
  <c r="EO13" i="8" s="1"/>
  <c r="EM14" i="8"/>
  <c r="EO14" i="8" s="1"/>
  <c r="EM15" i="8"/>
  <c r="EO15" i="8" s="1"/>
  <c r="EM16" i="8"/>
  <c r="EO16" i="8" s="1"/>
  <c r="EM17" i="8"/>
  <c r="EO17" i="8" s="1"/>
  <c r="EM18" i="8"/>
  <c r="EM19" i="8"/>
  <c r="EO19" i="8" s="1"/>
  <c r="EM20" i="8"/>
  <c r="EO20" i="8" s="1"/>
  <c r="EM21" i="8"/>
  <c r="EO21" i="8" s="1"/>
  <c r="EM22" i="8"/>
  <c r="EO22" i="8" s="1"/>
  <c r="EM23" i="8"/>
  <c r="EO23" i="8" s="1"/>
  <c r="EM24" i="8"/>
  <c r="EO24" i="8" s="1"/>
  <c r="EM25" i="8"/>
  <c r="EO25" i="8" s="1"/>
  <c r="EM26" i="8"/>
  <c r="EM27" i="8"/>
  <c r="EO27" i="8" s="1"/>
  <c r="EM28" i="8"/>
  <c r="EO28" i="8" s="1"/>
  <c r="EM29" i="8"/>
  <c r="EM30" i="8"/>
  <c r="EM31" i="8"/>
  <c r="EM33" i="8"/>
  <c r="EO33" i="8" s="1"/>
  <c r="EM34" i="8"/>
  <c r="EO34" i="8" s="1"/>
  <c r="EM35" i="8"/>
  <c r="EO35" i="8" s="1"/>
  <c r="EM36" i="8"/>
  <c r="EO36" i="8" s="1"/>
  <c r="EM37" i="8"/>
  <c r="EO37" i="8" s="1"/>
  <c r="EM38" i="8"/>
  <c r="EO38" i="8" s="1"/>
  <c r="EM39" i="8"/>
  <c r="EO39" i="8" s="1"/>
  <c r="EM40" i="8"/>
  <c r="EM41" i="8"/>
  <c r="EO41" i="8" s="1"/>
  <c r="EM42" i="8"/>
  <c r="EO42" i="8" s="1"/>
  <c r="EM43" i="8"/>
  <c r="EO43" i="8" s="1"/>
  <c r="EM44" i="8"/>
  <c r="EO44" i="8" s="1"/>
  <c r="EM47" i="8"/>
  <c r="EO47" i="8" s="1"/>
  <c r="EM50" i="8"/>
  <c r="EO50" i="8" s="1"/>
  <c r="EM51" i="8"/>
  <c r="EO51" i="8" s="1"/>
  <c r="EM52" i="8"/>
  <c r="EO52" i="8" s="1"/>
  <c r="EM53" i="8"/>
  <c r="EO53" i="8" s="1"/>
  <c r="EM54" i="8"/>
  <c r="EO54" i="8" s="1"/>
  <c r="EM55" i="8"/>
  <c r="EO55" i="8" s="1"/>
  <c r="EM56" i="8"/>
  <c r="EO56" i="8" s="1"/>
  <c r="EM57" i="8"/>
  <c r="EO57" i="8" s="1"/>
  <c r="EM58" i="8"/>
  <c r="EO58" i="8" s="1"/>
  <c r="EM59" i="8"/>
  <c r="EO59" i="8" s="1"/>
  <c r="EM60" i="8"/>
  <c r="EO60" i="8" s="1"/>
  <c r="EM61" i="8"/>
  <c r="EO61" i="8" s="1"/>
  <c r="EM62" i="8"/>
  <c r="EO62" i="8" s="1"/>
  <c r="EM63" i="8"/>
  <c r="EO63" i="8" s="1"/>
  <c r="EM64" i="8"/>
  <c r="EO64" i="8" s="1"/>
  <c r="EM65" i="8"/>
  <c r="EO65" i="8" s="1"/>
  <c r="EM66" i="8"/>
  <c r="EO66" i="8" s="1"/>
  <c r="EM67" i="8"/>
  <c r="EO67" i="8" s="1"/>
  <c r="EM68" i="8"/>
  <c r="EO68" i="8" s="1"/>
  <c r="EM69" i="8"/>
  <c r="EO69" i="8" s="1"/>
  <c r="EM70" i="8"/>
  <c r="EO70" i="8" s="1"/>
  <c r="EM71" i="8"/>
  <c r="EO71" i="8" s="1"/>
  <c r="EM72" i="8"/>
  <c r="EO72" i="8" s="1"/>
  <c r="EM73" i="8"/>
  <c r="EO73" i="8" s="1"/>
  <c r="EM74" i="8"/>
  <c r="EO74" i="8" s="1"/>
  <c r="EM75" i="8"/>
  <c r="EO75" i="8" s="1"/>
  <c r="EM76" i="8"/>
  <c r="EO76" i="8" s="1"/>
  <c r="EM77" i="8"/>
  <c r="EO77" i="8" s="1"/>
  <c r="EM79" i="8"/>
  <c r="EO79" i="8" s="1"/>
  <c r="EM80" i="8"/>
  <c r="EO80" i="8" s="1"/>
  <c r="EM81" i="8"/>
  <c r="EO81" i="8" s="1"/>
  <c r="EM82" i="8"/>
  <c r="EO82" i="8" s="1"/>
  <c r="EM83" i="8"/>
  <c r="EO83" i="8" s="1"/>
  <c r="EM84" i="8"/>
  <c r="EO84" i="8" s="1"/>
  <c r="EM85" i="8"/>
  <c r="EO85" i="8" s="1"/>
  <c r="EM86" i="8"/>
  <c r="EO86" i="8" s="1"/>
  <c r="EM87" i="8"/>
  <c r="EO87" i="8" s="1"/>
  <c r="EM88" i="8"/>
  <c r="EO88" i="8" s="1"/>
  <c r="EM89" i="8"/>
  <c r="EO89" i="8" s="1"/>
  <c r="EM94" i="8"/>
  <c r="EO94" i="8" s="1"/>
  <c r="EM95" i="8"/>
  <c r="EO95" i="8" s="1"/>
  <c r="EM97" i="8"/>
  <c r="EO97" i="8" s="1"/>
  <c r="EM98" i="8"/>
  <c r="EO98" i="8" s="1"/>
  <c r="EM100" i="8"/>
  <c r="EO100" i="8" s="1"/>
  <c r="EM101" i="8"/>
  <c r="EO101" i="8" s="1"/>
  <c r="EM102" i="8"/>
  <c r="EM103" i="8"/>
  <c r="EO103" i="8" s="1"/>
  <c r="EM118" i="8"/>
  <c r="EO118" i="8" s="1"/>
  <c r="EM125" i="8"/>
  <c r="EO125" i="8" s="1"/>
  <c r="EM126" i="8"/>
  <c r="EO126" i="8" s="1"/>
  <c r="EM143" i="8"/>
  <c r="EO143" i="8" s="1"/>
  <c r="EM144" i="8"/>
  <c r="EO144" i="8" s="1"/>
  <c r="EM146" i="8"/>
  <c r="EO146" i="8" s="1"/>
  <c r="EM147" i="8"/>
  <c r="EO147" i="8" s="1"/>
  <c r="EM148" i="8"/>
  <c r="EO148" i="8" s="1"/>
  <c r="EM149" i="8"/>
  <c r="EO149" i="8" s="1"/>
  <c r="EM150" i="8"/>
  <c r="EO150" i="8" s="1"/>
  <c r="EM151" i="8"/>
  <c r="EO151" i="8" s="1"/>
  <c r="EM152" i="8"/>
  <c r="EO152" i="8" s="1"/>
  <c r="EM153" i="8"/>
  <c r="EO153" i="8" s="1"/>
  <c r="EM154" i="8"/>
  <c r="EO154" i="8" s="1"/>
  <c r="EM155" i="8"/>
  <c r="EO155" i="8" s="1"/>
  <c r="EM156" i="8"/>
  <c r="EO156" i="8" s="1"/>
  <c r="EM157" i="8"/>
  <c r="EO157" i="8" s="1"/>
  <c r="EM158" i="8"/>
  <c r="EO158" i="8" s="1"/>
  <c r="EM159" i="8"/>
  <c r="EO159" i="8" s="1"/>
  <c r="EM160" i="8"/>
  <c r="EO160" i="8" s="1"/>
  <c r="EO5" i="8"/>
  <c r="EH102" i="8"/>
  <c r="EN102" i="8" s="1"/>
  <c r="EH40" i="8"/>
  <c r="EN40" i="8" s="1"/>
  <c r="EH29" i="8"/>
  <c r="EN29" i="8" s="1"/>
  <c r="EH30" i="8"/>
  <c r="EN30" i="8" s="1"/>
  <c r="EH31" i="8"/>
  <c r="EN31" i="8" s="1"/>
  <c r="EI26" i="8"/>
  <c r="EJ26" i="8"/>
  <c r="EK26" i="8"/>
  <c r="EH26" i="8"/>
  <c r="EH18" i="8"/>
  <c r="EN18" i="8" s="1"/>
  <c r="BQ24" i="2" l="1"/>
  <c r="BQ43" i="2"/>
  <c r="BR43" i="2" s="1"/>
  <c r="BH79" i="1"/>
  <c r="BQ25" i="2"/>
  <c r="BR25" i="2" s="1"/>
  <c r="BQ137" i="2"/>
  <c r="BR137" i="2" s="1"/>
  <c r="EN26" i="8"/>
  <c r="EO26" i="8" s="1"/>
  <c r="BI79" i="1"/>
  <c r="BI60" i="1"/>
  <c r="BI39" i="1"/>
  <c r="BI12" i="1"/>
  <c r="BR98" i="2"/>
  <c r="BR94" i="2"/>
  <c r="BR52" i="2"/>
  <c r="BR23" i="2"/>
  <c r="BR18" i="2"/>
  <c r="BR17" i="2"/>
  <c r="BR28" i="2"/>
  <c r="BR24" i="2"/>
  <c r="BR126" i="14"/>
  <c r="EO102" i="8"/>
  <c r="EO18" i="8"/>
  <c r="EO40" i="8"/>
  <c r="EO31" i="8"/>
  <c r="EO30" i="8"/>
  <c r="EO29" i="8"/>
  <c r="DT6" i="10" l="1"/>
  <c r="DT7" i="10"/>
  <c r="DT10" i="10"/>
  <c r="DT11" i="10"/>
  <c r="DT12" i="10"/>
  <c r="DT13" i="10"/>
  <c r="DT14" i="10"/>
  <c r="DT17" i="10"/>
  <c r="DT18" i="10"/>
  <c r="DT19" i="10"/>
  <c r="DT20" i="10"/>
  <c r="DT22" i="10"/>
  <c r="DT24" i="10"/>
  <c r="DT25" i="10"/>
  <c r="DT26" i="10"/>
  <c r="DT28" i="10"/>
  <c r="DT29" i="10"/>
  <c r="DT31" i="10"/>
  <c r="DT33" i="10"/>
  <c r="DT34" i="10"/>
  <c r="DT37" i="10"/>
  <c r="DT38" i="10"/>
  <c r="DT39" i="10"/>
  <c r="DT40" i="10"/>
  <c r="DT41" i="10"/>
  <c r="DT42" i="10"/>
  <c r="DT43" i="10"/>
  <c r="DT47" i="10"/>
  <c r="DT52" i="10"/>
  <c r="DT53" i="10"/>
  <c r="DT54" i="10"/>
  <c r="DT56" i="10"/>
  <c r="DT57" i="10"/>
  <c r="DT58" i="10"/>
  <c r="DT59" i="10"/>
  <c r="DT60" i="10"/>
  <c r="DT61" i="10"/>
  <c r="DT63" i="10"/>
  <c r="DT64" i="10"/>
  <c r="DT65" i="10"/>
  <c r="DT79" i="10"/>
  <c r="DT88" i="10"/>
  <c r="DT89" i="10"/>
  <c r="DT94" i="10"/>
  <c r="DT95" i="10"/>
  <c r="DT97" i="10"/>
  <c r="DT98" i="10"/>
  <c r="DT99" i="10"/>
  <c r="DT100" i="10"/>
  <c r="DT101" i="10"/>
  <c r="DT102" i="10"/>
  <c r="DT103" i="10"/>
  <c r="DT104" i="10"/>
  <c r="DT105" i="10"/>
  <c r="DT106" i="10"/>
  <c r="DT107" i="10"/>
  <c r="DT110" i="10"/>
  <c r="DT111" i="10"/>
  <c r="DT112" i="10"/>
  <c r="DT113" i="10"/>
  <c r="DT114" i="10"/>
  <c r="DT115" i="10"/>
  <c r="DT116" i="10"/>
  <c r="DT119" i="10"/>
  <c r="DT120" i="10"/>
  <c r="DT121" i="10"/>
  <c r="DT122" i="10"/>
  <c r="DT124" i="10"/>
  <c r="DT125" i="10"/>
  <c r="DT126" i="10"/>
  <c r="DT127" i="10"/>
  <c r="DT129" i="10"/>
  <c r="DT132" i="10"/>
  <c r="DT134" i="10"/>
  <c r="DT137" i="10"/>
  <c r="DT138" i="10"/>
  <c r="DT139" i="10"/>
  <c r="DT140" i="10"/>
  <c r="DT141" i="10"/>
  <c r="DT142" i="10"/>
  <c r="DT217" i="10"/>
  <c r="DT220" i="10"/>
  <c r="DT221" i="10"/>
  <c r="DT222" i="10"/>
  <c r="DT223" i="10"/>
  <c r="DT224" i="10"/>
  <c r="DT225" i="10"/>
  <c r="DT226" i="10"/>
  <c r="DT227" i="10"/>
  <c r="DT229" i="10"/>
  <c r="DT230" i="10"/>
  <c r="DT233" i="10"/>
  <c r="DT234" i="10"/>
  <c r="DT235" i="10"/>
  <c r="DT236" i="10"/>
  <c r="DT237" i="10"/>
  <c r="DT238" i="10"/>
  <c r="DT239" i="10"/>
  <c r="DT240" i="10"/>
  <c r="DT241" i="10"/>
  <c r="DT242" i="10"/>
  <c r="DT243" i="10"/>
  <c r="DT244" i="10"/>
  <c r="DT245" i="10"/>
  <c r="DT247" i="10"/>
  <c r="DT248" i="10"/>
  <c r="DT249" i="10"/>
  <c r="DS6" i="10"/>
  <c r="DS7" i="10"/>
  <c r="DS17" i="10"/>
  <c r="DS26" i="10"/>
  <c r="DS31" i="10"/>
  <c r="DS37" i="10"/>
  <c r="DS47" i="10"/>
  <c r="DS52" i="10"/>
  <c r="DS59" i="10"/>
  <c r="DS61" i="10"/>
  <c r="DS105" i="10"/>
  <c r="DS106" i="10"/>
  <c r="DS110" i="10"/>
  <c r="DS111" i="10"/>
  <c r="DS112" i="10"/>
  <c r="DS115" i="10"/>
  <c r="DS126" i="10"/>
  <c r="DS127" i="10"/>
  <c r="DS137" i="10"/>
  <c r="DS142" i="10"/>
  <c r="DS217" i="10"/>
  <c r="DS220" i="10"/>
  <c r="DS221" i="10"/>
  <c r="DS222" i="10"/>
  <c r="DS223" i="10"/>
  <c r="DS230" i="10"/>
  <c r="DS235" i="10"/>
  <c r="DS237" i="10"/>
  <c r="DR244" i="10"/>
  <c r="DR249" i="10"/>
  <c r="DR6" i="10"/>
  <c r="DR7" i="10"/>
  <c r="DR10" i="10"/>
  <c r="DR11" i="10"/>
  <c r="DR12" i="10"/>
  <c r="DR13" i="10"/>
  <c r="DR14" i="10"/>
  <c r="DR17" i="10"/>
  <c r="DR18" i="10"/>
  <c r="DR19" i="10"/>
  <c r="DR20" i="10"/>
  <c r="DR22" i="10"/>
  <c r="DR24" i="10"/>
  <c r="DR25" i="10"/>
  <c r="DR26" i="10"/>
  <c r="DR28" i="10"/>
  <c r="DR29" i="10"/>
  <c r="DR31" i="10"/>
  <c r="DR33" i="10"/>
  <c r="DR34" i="10"/>
  <c r="DR37" i="10"/>
  <c r="DR39" i="10"/>
  <c r="DR40" i="10"/>
  <c r="DR41" i="10"/>
  <c r="DR42" i="10"/>
  <c r="DR43" i="10"/>
  <c r="DR47" i="10"/>
  <c r="DR52" i="10"/>
  <c r="DR53" i="10"/>
  <c r="DR54" i="10"/>
  <c r="DR56" i="10"/>
  <c r="DR57" i="10"/>
  <c r="DR58" i="10"/>
  <c r="DR59" i="10"/>
  <c r="DR60" i="10"/>
  <c r="DR61" i="10"/>
  <c r="DR63" i="10"/>
  <c r="DR64" i="10"/>
  <c r="DR65" i="10"/>
  <c r="DR79" i="10"/>
  <c r="DR88" i="10"/>
  <c r="DR94" i="10"/>
  <c r="DR95" i="10"/>
  <c r="DR97" i="10"/>
  <c r="DR98" i="10"/>
  <c r="DR99" i="10"/>
  <c r="DR100" i="10"/>
  <c r="DR101" i="10"/>
  <c r="DR102" i="10"/>
  <c r="DR103" i="10"/>
  <c r="DR104" i="10"/>
  <c r="DR105" i="10"/>
  <c r="DR106" i="10"/>
  <c r="DR107" i="10"/>
  <c r="DR110" i="10"/>
  <c r="DR111" i="10"/>
  <c r="DR112" i="10"/>
  <c r="DR113" i="10"/>
  <c r="DR114" i="10"/>
  <c r="DR115" i="10"/>
  <c r="DR116" i="10"/>
  <c r="DR119" i="10"/>
  <c r="DR120" i="10"/>
  <c r="DR121" i="10"/>
  <c r="DR122" i="10"/>
  <c r="DR124" i="10"/>
  <c r="DR125" i="10"/>
  <c r="DR126" i="10"/>
  <c r="DR127" i="10"/>
  <c r="DR129" i="10"/>
  <c r="DR132" i="10"/>
  <c r="DR134" i="10"/>
  <c r="DR137" i="10"/>
  <c r="DR138" i="10"/>
  <c r="DR139" i="10"/>
  <c r="DR140" i="10"/>
  <c r="DR141" i="10"/>
  <c r="DR142" i="10"/>
  <c r="DR217" i="10"/>
  <c r="DR220" i="10"/>
  <c r="DR221" i="10"/>
  <c r="DR222" i="10"/>
  <c r="DR223" i="10"/>
  <c r="DR224" i="10"/>
  <c r="DR225" i="10"/>
  <c r="DR226" i="10"/>
  <c r="DR227" i="10"/>
  <c r="DR229" i="10"/>
  <c r="DR230" i="10"/>
  <c r="DR233" i="10"/>
  <c r="DR234" i="10"/>
  <c r="DR235" i="10"/>
  <c r="DR236" i="10"/>
  <c r="DR237" i="10"/>
  <c r="DR238" i="10"/>
  <c r="DR239" i="10"/>
  <c r="DR240" i="10"/>
  <c r="DR241" i="10"/>
  <c r="DR242" i="10"/>
  <c r="DR243" i="10"/>
  <c r="DR245" i="10"/>
  <c r="DR247" i="10"/>
  <c r="DR248" i="10"/>
  <c r="DQ236" i="10"/>
  <c r="DQ6" i="10"/>
  <c r="DQ7" i="10"/>
  <c r="DQ10" i="10"/>
  <c r="DQ11" i="10"/>
  <c r="DQ12" i="10"/>
  <c r="DQ13" i="10"/>
  <c r="DQ14" i="10"/>
  <c r="DQ17" i="10"/>
  <c r="DQ18" i="10"/>
  <c r="DQ19" i="10"/>
  <c r="DQ20" i="10"/>
  <c r="DQ22" i="10"/>
  <c r="DQ24" i="10"/>
  <c r="DQ25" i="10"/>
  <c r="DQ26" i="10"/>
  <c r="DQ28" i="10"/>
  <c r="DQ29" i="10"/>
  <c r="DQ31" i="10"/>
  <c r="DQ33" i="10"/>
  <c r="DQ34" i="10"/>
  <c r="DQ37" i="10"/>
  <c r="DQ39" i="10"/>
  <c r="DQ40" i="10"/>
  <c r="DQ41" i="10"/>
  <c r="DQ42" i="10"/>
  <c r="DQ43" i="10"/>
  <c r="DQ47" i="10"/>
  <c r="DQ52" i="10"/>
  <c r="DQ53" i="10"/>
  <c r="DQ54" i="10"/>
  <c r="DQ56" i="10"/>
  <c r="DQ57" i="10"/>
  <c r="DQ58" i="10"/>
  <c r="DQ59" i="10"/>
  <c r="DQ60" i="10"/>
  <c r="DQ61" i="10"/>
  <c r="DQ63" i="10"/>
  <c r="DQ64" i="10"/>
  <c r="DQ65" i="10"/>
  <c r="DQ79" i="10"/>
  <c r="DQ88" i="10"/>
  <c r="DQ89" i="10"/>
  <c r="DQ94" i="10"/>
  <c r="DQ95" i="10"/>
  <c r="DQ97" i="10"/>
  <c r="DQ98" i="10"/>
  <c r="DQ99" i="10"/>
  <c r="DQ100" i="10"/>
  <c r="DQ101" i="10"/>
  <c r="DQ102" i="10"/>
  <c r="DQ103" i="10"/>
  <c r="DQ104" i="10"/>
  <c r="DQ105" i="10"/>
  <c r="DQ106" i="10"/>
  <c r="DQ107" i="10"/>
  <c r="DQ110" i="10"/>
  <c r="DQ111" i="10"/>
  <c r="DQ112" i="10"/>
  <c r="DQ113" i="10"/>
  <c r="DQ114" i="10"/>
  <c r="DQ115" i="10"/>
  <c r="DQ116" i="10"/>
  <c r="DQ119" i="10"/>
  <c r="DQ120" i="10"/>
  <c r="DQ121" i="10"/>
  <c r="DQ122" i="10"/>
  <c r="DQ124" i="10"/>
  <c r="DQ125" i="10"/>
  <c r="DQ126" i="10"/>
  <c r="DQ127" i="10"/>
  <c r="DQ129" i="10"/>
  <c r="DQ132" i="10"/>
  <c r="DQ134" i="10"/>
  <c r="DQ137" i="10"/>
  <c r="DQ138" i="10"/>
  <c r="DQ139" i="10"/>
  <c r="DQ140" i="10"/>
  <c r="DQ141" i="10"/>
  <c r="DQ142" i="10"/>
  <c r="DQ217" i="10"/>
  <c r="DQ220" i="10"/>
  <c r="DQ221" i="10"/>
  <c r="DQ222" i="10"/>
  <c r="DQ223" i="10"/>
  <c r="DQ224" i="10"/>
  <c r="DQ225" i="10"/>
  <c r="DQ226" i="10"/>
  <c r="DQ227" i="10"/>
  <c r="DQ229" i="10"/>
  <c r="DQ230" i="10"/>
  <c r="DQ233" i="10"/>
  <c r="DQ234" i="10"/>
  <c r="DQ235" i="10"/>
  <c r="DQ237" i="10"/>
  <c r="DQ238" i="10"/>
  <c r="DQ239" i="10"/>
  <c r="DQ240" i="10"/>
  <c r="DQ241" i="10"/>
  <c r="DQ242" i="10"/>
  <c r="DQ243" i="10"/>
  <c r="DQ244" i="10"/>
  <c r="DQ245" i="10"/>
  <c r="DQ247" i="10"/>
  <c r="DQ248" i="10"/>
  <c r="DQ249" i="10"/>
  <c r="EK13" i="9" l="1"/>
  <c r="EK97" i="9"/>
  <c r="EK125" i="9"/>
  <c r="EN137" i="9"/>
  <c r="EL137" i="9"/>
  <c r="EK137" i="9"/>
  <c r="EN125" i="9"/>
  <c r="EL125" i="9"/>
  <c r="EN119" i="9"/>
  <c r="EL119" i="9"/>
  <c r="EK119" i="9"/>
  <c r="EN118" i="9"/>
  <c r="EL118" i="9"/>
  <c r="EK118" i="9"/>
  <c r="EN113" i="9"/>
  <c r="EL113" i="9"/>
  <c r="EK113" i="9"/>
  <c r="EK102" i="9"/>
  <c r="EL98" i="9"/>
  <c r="EK98" i="9"/>
  <c r="EN97" i="9"/>
  <c r="EL97" i="9"/>
  <c r="EN88" i="9"/>
  <c r="EL88" i="9"/>
  <c r="EK88" i="9"/>
  <c r="EN53" i="9"/>
  <c r="EK53" i="9"/>
  <c r="EL53" i="9"/>
  <c r="EN52" i="9"/>
  <c r="EL52" i="9"/>
  <c r="EK52" i="9"/>
  <c r="EN43" i="9"/>
  <c r="EL43" i="9"/>
  <c r="EK43" i="9"/>
  <c r="EN28" i="9"/>
  <c r="EL28" i="9"/>
  <c r="EK28" i="9"/>
  <c r="EN30" i="9"/>
  <c r="EL30" i="9"/>
  <c r="EK30" i="9"/>
  <c r="EN26" i="9"/>
  <c r="EL26" i="9"/>
  <c r="EK26" i="9"/>
  <c r="EN25" i="9"/>
  <c r="EL25" i="9"/>
  <c r="EK25" i="9"/>
  <c r="EN24" i="9"/>
  <c r="EL24" i="9"/>
  <c r="EK24" i="9"/>
  <c r="EN17" i="9"/>
  <c r="EL17" i="9"/>
  <c r="EK17" i="9"/>
  <c r="EN14" i="9"/>
  <c r="EL14" i="9"/>
  <c r="EK14" i="9"/>
  <c r="EN13" i="9"/>
  <c r="EL13" i="9"/>
  <c r="EN11" i="9"/>
  <c r="EL11" i="9"/>
  <c r="EK11" i="9"/>
  <c r="EN7" i="9"/>
  <c r="EL7" i="9"/>
  <c r="EK7" i="9"/>
  <c r="EN6" i="9"/>
  <c r="EL6" i="9"/>
  <c r="EK6" i="9"/>
  <c r="EV134" i="32"/>
  <c r="EV132" i="32"/>
  <c r="EV131" i="32"/>
  <c r="EV137" i="32"/>
  <c r="EV130" i="32"/>
  <c r="EV133" i="32"/>
  <c r="EV136" i="32"/>
  <c r="EV141" i="32"/>
  <c r="EV128" i="32"/>
  <c r="EV142" i="32"/>
  <c r="EV143" i="32"/>
  <c r="EV138" i="32"/>
  <c r="EV135" i="32"/>
  <c r="EV140" i="32"/>
  <c r="EV129" i="32"/>
  <c r="EV139" i="32"/>
</calcChain>
</file>

<file path=xl/comments1.xml><?xml version="1.0" encoding="utf-8"?>
<comments xmlns="http://schemas.openxmlformats.org/spreadsheetml/2006/main">
  <authors>
    <author>honkakangas</author>
    <author>Jessica</author>
    <author>Jessica Oremus</author>
  </authors>
  <commentList>
    <comment ref="EP2" authorId="0" shapeId="0">
      <text>
        <r>
          <rPr>
            <b/>
            <sz val="8"/>
            <color indexed="81"/>
            <rFont val="Tahoma"/>
            <family val="2"/>
          </rPr>
          <t>honkakangas:</t>
        </r>
        <r>
          <rPr>
            <sz val="8"/>
            <color indexed="81"/>
            <rFont val="Tahoma"/>
            <family val="2"/>
          </rPr>
          <t xml:space="preserve">
All baljdata för 2006 finns under fliken 2006 baljdata (det var för mycket för att plock in här).</t>
        </r>
      </text>
    </comment>
    <comment ref="D3" authorId="0" shapeId="0">
      <text>
        <r>
          <rPr>
            <b/>
            <sz val="8"/>
            <color indexed="81"/>
            <rFont val="Tahoma"/>
            <family val="2"/>
          </rPr>
          <t>honkakangas:</t>
        </r>
        <r>
          <rPr>
            <sz val="8"/>
            <color indexed="81"/>
            <rFont val="Tahoma"/>
            <family val="2"/>
          </rPr>
          <t xml:space="preserve">
Ind tillhörande pollinationsexperiment=1
Ind ej tillhörande pollinationsexp=0</t>
        </r>
      </text>
    </comment>
    <comment ref="E3" authorId="0" shapeId="0">
      <text>
        <r>
          <rPr>
            <b/>
            <sz val="8"/>
            <color indexed="81"/>
            <rFont val="Tahoma"/>
            <family val="2"/>
          </rPr>
          <t>honkakangas:</t>
        </r>
        <r>
          <rPr>
            <sz val="8"/>
            <color indexed="81"/>
            <rFont val="Tahoma"/>
            <family val="2"/>
          </rPr>
          <t xml:space="preserve">
Första avläsning</t>
        </r>
      </text>
    </comment>
    <comment ref="F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G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AQ3" authorId="1" shapeId="0">
      <text>
        <r>
          <rPr>
            <b/>
            <sz val="8"/>
            <color indexed="81"/>
            <rFont val="Tahoma"/>
            <family val="2"/>
          </rPr>
          <t>Jessica:</t>
        </r>
        <r>
          <rPr>
            <sz val="8"/>
            <color indexed="81"/>
            <rFont val="Tahoma"/>
            <family val="2"/>
          </rPr>
          <t xml:space="preserve">
Det faktiska antalet som anges här är det antal blommor som finns på avläsningsdagen. Detta betyder att man inte kompenserar med blommor som tex ramlat av. 
I sammanställningen:
För att få fram det "riktiga" faktiska blomantalet så jämförs dessa värden med antalet knoppar som hittats vid samma tillfälle samt en jämförelse med antalet uppskattade blommor.</t>
        </r>
      </text>
    </comment>
    <comment ref="EU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EV3"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W3"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X3" authorId="2" shapeId="0">
      <text>
        <r>
          <rPr>
            <b/>
            <sz val="9"/>
            <color indexed="81"/>
            <rFont val="Tahoma"/>
            <family val="2"/>
          </rPr>
          <t>Jessica Oremus:</t>
        </r>
        <r>
          <rPr>
            <sz val="9"/>
            <color indexed="81"/>
            <rFont val="Tahoma"/>
            <family val="2"/>
          </rPr>
          <t xml:space="preserve">
Volymen bygger på skottantal från Tot skott stjälkavläsning</t>
        </r>
      </text>
    </comment>
    <comment ref="EY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EZ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FB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FD3" authorId="0" shapeId="0">
      <text>
        <r>
          <rPr>
            <b/>
            <sz val="8"/>
            <color indexed="81"/>
            <rFont val="Tahoma"/>
            <family val="2"/>
          </rPr>
          <t>honkakangas:</t>
        </r>
        <r>
          <rPr>
            <sz val="8"/>
            <color indexed="81"/>
            <rFont val="Tahoma"/>
            <family val="2"/>
          </rPr>
          <t xml:space="preserve">
antal frö eller placenta ej inräknat</t>
        </r>
      </text>
    </comment>
    <comment ref="FE3" authorId="0" shapeId="0">
      <text>
        <r>
          <rPr>
            <b/>
            <sz val="8"/>
            <color indexed="81"/>
            <rFont val="Tahoma"/>
            <family val="2"/>
          </rPr>
          <t>honkakangas:</t>
        </r>
        <r>
          <rPr>
            <sz val="8"/>
            <color indexed="81"/>
            <rFont val="Tahoma"/>
            <family val="2"/>
          </rPr>
          <t xml:space="preserve">
tot n frö = tot n placenta</t>
        </r>
      </text>
    </comment>
    <comment ref="FF3" authorId="0" shapeId="0">
      <text>
        <r>
          <rPr>
            <b/>
            <sz val="8"/>
            <color indexed="81"/>
            <rFont val="Tahoma"/>
            <family val="2"/>
          </rPr>
          <t>honkakangas:</t>
        </r>
        <r>
          <rPr>
            <sz val="8"/>
            <color indexed="81"/>
            <rFont val="Tahoma"/>
            <family val="2"/>
          </rPr>
          <t xml:space="preserve">
n pred frö av totalt n frön</t>
        </r>
      </text>
    </comment>
    <comment ref="FH3" authorId="0" shapeId="0">
      <text>
        <r>
          <rPr>
            <b/>
            <sz val="8"/>
            <color indexed="81"/>
            <rFont val="Tahoma"/>
            <family val="2"/>
          </rPr>
          <t>honkakangas:</t>
        </r>
        <r>
          <rPr>
            <sz val="8"/>
            <color indexed="81"/>
            <rFont val="Tahoma"/>
            <family val="2"/>
          </rPr>
          <t xml:space="preserve">
Bete sammanlagt. Procentandel.</t>
        </r>
      </text>
    </comment>
  </commentList>
</comments>
</file>

<file path=xl/comments2.xml><?xml version="1.0" encoding="utf-8"?>
<comments xmlns="http://schemas.openxmlformats.org/spreadsheetml/2006/main">
  <authors>
    <author>Alicia</author>
    <author>honkakangas</author>
    <author>Jessica</author>
    <author>Jessica Oremus</author>
  </authors>
  <commentList>
    <comment ref="DH1" authorId="0" shapeId="0">
      <text>
        <r>
          <rPr>
            <b/>
            <sz val="9"/>
            <color indexed="81"/>
            <rFont val="Tahoma"/>
            <family val="2"/>
          </rPr>
          <t xml:space="preserve">Alicia: </t>
        </r>
        <r>
          <rPr>
            <sz val="9"/>
            <color indexed="81"/>
            <rFont val="Tahoma"/>
            <family val="2"/>
          </rPr>
          <t xml:space="preserve">When was this done? Does this take into account replacement shoots if there are some? If it does, how to distinguish which are the original shoots? If we need to impute FFD from volume, shouldn't we only use volume from original shoots?
</t>
        </r>
        <r>
          <rPr>
            <b/>
            <sz val="9"/>
            <color indexed="81"/>
            <rFont val="Tahoma"/>
            <family val="2"/>
          </rPr>
          <t>Johan:</t>
        </r>
        <r>
          <rPr>
            <sz val="9"/>
            <color indexed="81"/>
            <rFont val="Tahoma"/>
            <family val="2"/>
          </rPr>
          <t xml:space="preserve"> Unfortunately it is not always clear in the first years if this is only original shoots or if it also includes replacement shoots, as the instructions might not have been fully clear. You are rigth in that what we want is the size of the original shoots as our size estimate and to impute. I suggest the following: For ungrazed individuals we use these measures of dimaters and heights of each shoot. For grazed individuals where all shoots were grazed, we use the diameters for grazed shoots if these are avaialble. If not, then we have to assume that the size of replacement shoots is similar to the size of the original shoots (which is not too bad). For individuals in which some of the shoots were grazed, we use the diameters of grazed shoots and the size of the largest intact shoots up to the right number of shoots at the time of grazing.</t>
        </r>
      </text>
    </comment>
    <comment ref="EY3" authorId="1" shapeId="0">
      <text>
        <r>
          <rPr>
            <b/>
            <sz val="8"/>
            <color indexed="81"/>
            <rFont val="Tahoma"/>
            <family val="2"/>
          </rPr>
          <t>honkakangas:</t>
        </r>
        <r>
          <rPr>
            <sz val="8"/>
            <color indexed="81"/>
            <rFont val="Tahoma"/>
            <family val="2"/>
          </rPr>
          <t xml:space="preserve">
All baljdata för 2006 finns under fliken 2006 baljdata (det var för mycket för att plock in här).</t>
        </r>
      </text>
    </comment>
    <comment ref="C4" authorId="0" shapeId="0">
      <text>
        <r>
          <rPr>
            <b/>
            <sz val="9"/>
            <color indexed="81"/>
            <rFont val="Tahoma"/>
            <charset val="1"/>
          </rPr>
          <t xml:space="preserve">Alicia: </t>
        </r>
        <r>
          <rPr>
            <sz val="9"/>
            <color indexed="81"/>
            <rFont val="Tahoma"/>
            <charset val="1"/>
          </rPr>
          <t>How to know which values are modified?
Is it values in red: "Sista blm"? Or could also be other things?
Johan: Not sure. Should either be in red or noted in comments.</t>
        </r>
      </text>
    </comment>
    <comment ref="D4" authorId="1" shapeId="0">
      <text>
        <r>
          <rPr>
            <b/>
            <sz val="8"/>
            <color indexed="81"/>
            <rFont val="Tahoma"/>
            <family val="2"/>
          </rPr>
          <t>honkakangas:</t>
        </r>
        <r>
          <rPr>
            <sz val="8"/>
            <color indexed="81"/>
            <rFont val="Tahoma"/>
            <family val="2"/>
          </rPr>
          <t xml:space="preserve">
Ind tillhörande pollinationsexperiment=1
Ind ej tillhörande pollinationsexp=0</t>
        </r>
      </text>
    </comment>
    <comment ref="E4" authorId="1" shapeId="0">
      <text>
        <r>
          <rPr>
            <b/>
            <sz val="8"/>
            <color indexed="81"/>
            <rFont val="Tahoma"/>
            <family val="2"/>
          </rPr>
          <t>honkakangas:</t>
        </r>
        <r>
          <rPr>
            <sz val="8"/>
            <color indexed="81"/>
            <rFont val="Tahoma"/>
            <family val="2"/>
          </rPr>
          <t xml:space="preserve">
Första avläsning</t>
        </r>
      </text>
    </comment>
    <comment ref="F4" authorId="2"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G4" authorId="1"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H4" authorId="0" shapeId="0">
      <text>
        <r>
          <rPr>
            <b/>
            <sz val="9"/>
            <color indexed="81"/>
            <rFont val="Tahoma"/>
            <charset val="1"/>
          </rPr>
          <t xml:space="preserve">Alicia: </t>
        </r>
        <r>
          <rPr>
            <sz val="9"/>
            <color indexed="81"/>
            <rFont val="Tahoma"/>
            <charset val="1"/>
          </rPr>
          <t xml:space="preserve">Was number of shoots counted in every visit?
Johan: At the first visits, when new shoots where still appearing, shoot number was recorded multiple times. </t>
        </r>
      </text>
    </comment>
    <comment ref="U4" authorId="0" shapeId="0">
      <text>
        <r>
          <rPr>
            <b/>
            <sz val="9"/>
            <color indexed="81"/>
            <rFont val="Tahoma"/>
            <charset val="1"/>
          </rPr>
          <t xml:space="preserve">Alicia: </t>
        </r>
        <r>
          <rPr>
            <sz val="9"/>
            <color indexed="81"/>
            <rFont val="Tahoma"/>
            <charset val="1"/>
          </rPr>
          <t xml:space="preserve">Was this counted in every visit until first flower opened? Is this only from original shoots or also from replacement shoots in case of having them?
Johan: Yes, this should have been noted at every visit up to flowering. It should not have been recorded in replacement shoots but this information might not have been fully clear in the first years, so it might be possible that bud sizes have been recorded on grazed shoots. However, this should be able to see from the information about grazing damage, notes or by that bud sizes do not follow the "normal" progression (or even get smaller).
</t>
        </r>
        <r>
          <rPr>
            <b/>
            <sz val="9"/>
            <color indexed="81"/>
            <rFont val="Tahoma"/>
            <family val="2"/>
          </rPr>
          <t>Alicia:</t>
        </r>
        <r>
          <rPr>
            <sz val="9"/>
            <color indexed="81"/>
            <rFont val="Tahoma"/>
            <charset val="1"/>
          </rPr>
          <t xml:space="preserve"> seems normal progression in all cases here (never getting smaller)</t>
        </r>
      </text>
    </comment>
    <comment ref="AQ4" authorId="2" shapeId="0">
      <text>
        <r>
          <rPr>
            <b/>
            <sz val="8"/>
            <color indexed="81"/>
            <rFont val="Tahoma"/>
            <family val="2"/>
          </rPr>
          <t>Jessica:</t>
        </r>
        <r>
          <rPr>
            <sz val="8"/>
            <color indexed="81"/>
            <rFont val="Tahoma"/>
            <family val="2"/>
          </rPr>
          <t xml:space="preserve">
Det faktiska antalet som anges här är det antal blommor som finns på avläsningsdagen. Detta betyder att man inte kompenserar med blommor som tex ramlat av. 
I sammanställningen:
För att få fram det "riktiga" faktiska blomantalet så jämförs dessa värden med antalet knoppar som hittats vid samma tillfälle samt en jämförelse med antalet uppskattade blommor.</t>
        </r>
      </text>
    </comment>
    <comment ref="BA4" authorId="0" shapeId="0">
      <text>
        <r>
          <rPr>
            <b/>
            <sz val="9"/>
            <color indexed="81"/>
            <rFont val="Tahoma"/>
            <charset val="1"/>
          </rPr>
          <t xml:space="preserve">Alicia: </t>
        </r>
        <r>
          <rPr>
            <sz val="9"/>
            <color indexed="81"/>
            <rFont val="Tahoma"/>
            <charset val="1"/>
          </rPr>
          <t>I understand that this date is the date of the census when the first flower was seen --&gt; I have to calculate the "real", among-census date using n fl and bud size. Right?
Johan: Right!</t>
        </r>
      </text>
    </comment>
    <comment ref="BP4" authorId="0" shapeId="0">
      <text>
        <r>
          <rPr>
            <b/>
            <sz val="9"/>
            <color indexed="81"/>
            <rFont val="Tahoma"/>
            <family val="2"/>
          </rPr>
          <t xml:space="preserve">Alicia: </t>
        </r>
        <r>
          <rPr>
            <sz val="9"/>
            <color indexed="81"/>
            <rFont val="Tahoma"/>
            <family val="2"/>
          </rPr>
          <t>What is this? Remaining buds after FFD? Is this only from original shoots or also from replacement shoots in case of having them?
Johan: I think these columns and the following section were used to keep track of buds and flowers to be able to estimate total flower number as individuals often have buds, open flowers and aborted flowers/fruits at the same time. I don't think we need them.</t>
        </r>
      </text>
    </comment>
    <comment ref="BW4" authorId="0" shapeId="0">
      <text>
        <r>
          <rPr>
            <b/>
            <sz val="9"/>
            <color indexed="81"/>
            <rFont val="Tahoma"/>
            <family val="2"/>
          </rPr>
          <t xml:space="preserve">Alicia: </t>
        </r>
        <r>
          <rPr>
            <sz val="9"/>
            <color indexed="81"/>
            <rFont val="Tahoma"/>
            <family val="2"/>
          </rPr>
          <t>Is this only from original shoots or also from replacement shoots in case of having them?
Johan: See previous comment.</t>
        </r>
      </text>
    </comment>
    <comment ref="CD4" authorId="0" shapeId="0">
      <text>
        <r>
          <rPr>
            <b/>
            <sz val="9"/>
            <color indexed="81"/>
            <rFont val="Tahoma"/>
            <family val="2"/>
          </rPr>
          <t xml:space="preserve">Alicia: </t>
        </r>
        <r>
          <rPr>
            <sz val="9"/>
            <color indexed="81"/>
            <rFont val="Tahoma"/>
            <family val="2"/>
          </rPr>
          <t>Here I don't understand how grazing is noted. It goes from 1 to 12. Are these percentages? (they seem too low!) Or numbers of shoots eaten? Flowers eaten?
Johan: This must be the number of shoots eaten. So if we divide this by the number of intact+grazed (but not replacement) shoots, then we can use this as our estimate of grazing.</t>
        </r>
      </text>
    </comment>
    <comment ref="CO4" authorId="0" shapeId="0">
      <text>
        <r>
          <rPr>
            <b/>
            <sz val="9"/>
            <color indexed="81"/>
            <rFont val="Tahoma"/>
            <family val="2"/>
          </rPr>
          <t>Alicia:</t>
        </r>
        <r>
          <rPr>
            <sz val="9"/>
            <color indexed="81"/>
            <rFont val="Tahoma"/>
            <family val="2"/>
          </rPr>
          <t xml:space="preserve">
Grazing on leaves? 1=grazed?
Johan: This should be damage to leaves by slugs and insects in 10% units of total leaf area.</t>
        </r>
      </text>
    </comment>
    <comment ref="DG4" authorId="0" shapeId="0">
      <text>
        <r>
          <rPr>
            <b/>
            <sz val="9"/>
            <color indexed="81"/>
            <rFont val="Tahoma"/>
            <family val="2"/>
          </rPr>
          <t xml:space="preserve">Alicia: </t>
        </r>
        <r>
          <rPr>
            <sz val="9"/>
            <color indexed="81"/>
            <rFont val="Tahoma"/>
            <family val="2"/>
          </rPr>
          <t>Number of shoots measured?
Johan: yes.</t>
        </r>
      </text>
    </comment>
    <comment ref="DH4" authorId="0" shapeId="0">
      <text>
        <r>
          <rPr>
            <b/>
            <sz val="9"/>
            <color indexed="81"/>
            <rFont val="Tahoma"/>
            <family val="2"/>
          </rPr>
          <t xml:space="preserve">Alicia: </t>
        </r>
        <r>
          <rPr>
            <sz val="9"/>
            <color indexed="81"/>
            <rFont val="Tahoma"/>
            <family val="2"/>
          </rPr>
          <t xml:space="preserve">Number of INTACT shoots measured?
</t>
        </r>
        <r>
          <rPr>
            <b/>
            <sz val="9"/>
            <color indexed="81"/>
            <rFont val="Tahoma"/>
            <family val="2"/>
          </rPr>
          <t>Johan:</t>
        </r>
        <r>
          <rPr>
            <sz val="9"/>
            <color indexed="81"/>
            <rFont val="Tahoma"/>
            <family val="2"/>
          </rPr>
          <t xml:space="preserve"> See above.</t>
        </r>
      </text>
    </comment>
    <comment ref="EI4" authorId="0" shapeId="0">
      <text>
        <r>
          <rPr>
            <b/>
            <sz val="9"/>
            <color indexed="81"/>
            <rFont val="Tahoma"/>
            <family val="2"/>
          </rPr>
          <t xml:space="preserve">Alicia: </t>
        </r>
        <r>
          <rPr>
            <sz val="9"/>
            <color indexed="81"/>
            <rFont val="Tahoma"/>
            <family val="2"/>
          </rPr>
          <t xml:space="preserve">Number of GRAZED shoots measured?
</t>
        </r>
        <r>
          <rPr>
            <b/>
            <sz val="9"/>
            <color indexed="81"/>
            <rFont val="Tahoma"/>
            <family val="2"/>
          </rPr>
          <t>Johan:</t>
        </r>
        <r>
          <rPr>
            <sz val="9"/>
            <color indexed="81"/>
            <rFont val="Tahoma"/>
            <family val="2"/>
          </rPr>
          <t xml:space="preserve"> Yes</t>
        </r>
      </text>
    </comment>
    <comment ref="EN4" authorId="0" shapeId="0">
      <text>
        <r>
          <rPr>
            <b/>
            <sz val="9"/>
            <color indexed="81"/>
            <rFont val="Tahoma"/>
            <family val="2"/>
          </rPr>
          <t xml:space="preserve">Alicia: </t>
        </r>
        <r>
          <rPr>
            <sz val="9"/>
            <color indexed="81"/>
            <rFont val="Tahoma"/>
            <family val="2"/>
          </rPr>
          <t xml:space="preserve">How was this estimated?
</t>
        </r>
        <r>
          <rPr>
            <b/>
            <sz val="9"/>
            <color indexed="81"/>
            <rFont val="Tahoma"/>
            <family val="2"/>
          </rPr>
          <t>Johan:</t>
        </r>
        <r>
          <rPr>
            <sz val="9"/>
            <color indexed="81"/>
            <rFont val="Tahoma"/>
            <family val="2"/>
          </rPr>
          <t xml:space="preserve"> This was done by using correlations between diameters and heights, but I think we should redo this to be sure it is done in a consistent way. Hence, we can neglect the height values here. </t>
        </r>
      </text>
    </comment>
    <comment ref="FD4" authorId="2"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FE4" authorId="3"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FF4" authorId="3"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FG4" authorId="3" shapeId="0">
      <text>
        <r>
          <rPr>
            <b/>
            <sz val="9"/>
            <color indexed="81"/>
            <rFont val="Tahoma"/>
            <family val="2"/>
          </rPr>
          <t>Jessica Oremus:</t>
        </r>
        <r>
          <rPr>
            <sz val="9"/>
            <color indexed="81"/>
            <rFont val="Tahoma"/>
            <family val="2"/>
          </rPr>
          <t xml:space="preserve">
Volymen bygger på skottantal från Tot skott stjälkavläsning</t>
        </r>
      </text>
    </comment>
    <comment ref="FH4" authorId="1"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FI4" authorId="0" shapeId="0">
      <text>
        <r>
          <rPr>
            <b/>
            <sz val="9"/>
            <color indexed="81"/>
            <rFont val="Tahoma"/>
            <family val="2"/>
          </rPr>
          <t>Alicia:</t>
        </r>
        <r>
          <rPr>
            <sz val="9"/>
            <color indexed="81"/>
            <rFont val="Tahoma"/>
            <family val="2"/>
          </rPr>
          <t xml:space="preserve">
</t>
        </r>
        <r>
          <rPr>
            <i/>
            <sz val="9"/>
            <color indexed="81"/>
            <rFont val="Tahoma"/>
            <family val="2"/>
          </rPr>
          <t>impute</t>
        </r>
        <r>
          <rPr>
            <sz val="9"/>
            <color indexed="81"/>
            <rFont val="Tahoma"/>
            <family val="2"/>
          </rPr>
          <t xml:space="preserve">: no value
</t>
        </r>
        <r>
          <rPr>
            <i/>
            <sz val="9"/>
            <color indexed="81"/>
            <rFont val="Tahoma"/>
            <family val="2"/>
          </rPr>
          <t>ok</t>
        </r>
        <r>
          <rPr>
            <sz val="9"/>
            <color indexed="81"/>
            <rFont val="Tahoma"/>
            <family val="2"/>
          </rPr>
          <t xml:space="preserve">: use (no grazing, or fls produced before grazing)
</t>
        </r>
        <r>
          <rPr>
            <i/>
            <sz val="9"/>
            <color indexed="81"/>
            <rFont val="Tahoma"/>
            <family val="2"/>
          </rPr>
          <t>grazed</t>
        </r>
        <r>
          <rPr>
            <sz val="9"/>
            <color indexed="81"/>
            <rFont val="Tahoma"/>
            <family val="2"/>
          </rPr>
          <t xml:space="preserve">: there is a value but some or all fls were produced after grazing. If there are repl shoots, noted in comments that fls are from original shoots
</t>
        </r>
        <r>
          <rPr>
            <i/>
            <sz val="9"/>
            <color indexed="81"/>
            <rFont val="Tahoma"/>
            <family val="2"/>
          </rPr>
          <t>grazed + repl</t>
        </r>
        <r>
          <rPr>
            <sz val="9"/>
            <color indexed="81"/>
            <rFont val="Tahoma"/>
            <family val="2"/>
          </rPr>
          <t>: there is a value but some or all fls were produced after grazing and not sure if fls from repl shoots are also counted</t>
        </r>
      </text>
    </comment>
    <comment ref="FK4" authorId="1"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FM4" authorId="2"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FO4" authorId="0" shapeId="0">
      <text>
        <r>
          <rPr>
            <b/>
            <sz val="9"/>
            <color indexed="81"/>
            <rFont val="Tahoma"/>
            <family val="2"/>
          </rPr>
          <t xml:space="preserve">Alicia: </t>
        </r>
        <r>
          <rPr>
            <sz val="9"/>
            <color indexed="81"/>
            <rFont val="Tahoma"/>
            <family val="2"/>
          </rPr>
          <t xml:space="preserve">How was this calculated? It does not correspond to fruits noted in ciolumns BW-CC!?
</t>
        </r>
        <r>
          <rPr>
            <b/>
            <sz val="9"/>
            <color indexed="81"/>
            <rFont val="Tahoma"/>
            <family val="2"/>
          </rPr>
          <t>Johan:</t>
        </r>
        <r>
          <rPr>
            <sz val="9"/>
            <color indexed="81"/>
            <rFont val="Tahoma"/>
            <family val="2"/>
          </rPr>
          <t xml:space="preserve"> No, this is the number of fruits that developed to maturity, while in BW-CC it is the number of initiated fruits at a given date. New fruits could be set and many abort.</t>
        </r>
      </text>
    </comment>
    <comment ref="FP4" authorId="1" shapeId="0">
      <text>
        <r>
          <rPr>
            <b/>
            <sz val="8"/>
            <color indexed="81"/>
            <rFont val="Tahoma"/>
            <family val="2"/>
          </rPr>
          <t>honkakangas:</t>
        </r>
        <r>
          <rPr>
            <sz val="8"/>
            <color indexed="81"/>
            <rFont val="Tahoma"/>
            <family val="2"/>
          </rPr>
          <t xml:space="preserve">
antal frö eller placenta ej inräknat</t>
        </r>
      </text>
    </comment>
    <comment ref="FQ4" authorId="1" shapeId="0">
      <text>
        <r>
          <rPr>
            <b/>
            <sz val="8"/>
            <color indexed="81"/>
            <rFont val="Tahoma"/>
            <family val="2"/>
          </rPr>
          <t>honkakangas:</t>
        </r>
        <r>
          <rPr>
            <sz val="8"/>
            <color indexed="81"/>
            <rFont val="Tahoma"/>
            <family val="2"/>
          </rPr>
          <t xml:space="preserve">
tot n frö = tot n placenta</t>
        </r>
      </text>
    </comment>
    <comment ref="FR4" authorId="1" shapeId="0">
      <text>
        <r>
          <rPr>
            <b/>
            <sz val="8"/>
            <color indexed="81"/>
            <rFont val="Tahoma"/>
            <family val="2"/>
          </rPr>
          <t>honkakangas:</t>
        </r>
        <r>
          <rPr>
            <sz val="8"/>
            <color indexed="81"/>
            <rFont val="Tahoma"/>
            <family val="2"/>
          </rPr>
          <t xml:space="preserve">
n pred frö av totalt n frön</t>
        </r>
      </text>
    </comment>
    <comment ref="FT4" authorId="0" shapeId="0">
      <text>
        <r>
          <rPr>
            <b/>
            <sz val="9"/>
            <color indexed="81"/>
            <rFont val="Tahoma"/>
            <family val="2"/>
          </rPr>
          <t>Alicia:</t>
        </r>
        <r>
          <rPr>
            <sz val="9"/>
            <color indexed="81"/>
            <rFont val="Tahoma"/>
            <family val="2"/>
          </rPr>
          <t xml:space="preserve">
</t>
        </r>
        <r>
          <rPr>
            <i/>
            <sz val="9"/>
            <color indexed="81"/>
            <rFont val="Tahoma"/>
            <family val="2"/>
          </rPr>
          <t>grazed+repl</t>
        </r>
        <r>
          <rPr>
            <sz val="9"/>
            <color indexed="81"/>
            <rFont val="Tahoma"/>
            <family val="2"/>
          </rPr>
          <t xml:space="preserve">: some or all fls were produced after grazing and not sure if fls from repl shoots are also counted
</t>
        </r>
        <r>
          <rPr>
            <i/>
            <sz val="9"/>
            <color indexed="81"/>
            <rFont val="Tahoma"/>
            <family val="2"/>
          </rPr>
          <t>from_repl</t>
        </r>
        <r>
          <rPr>
            <sz val="9"/>
            <color indexed="81"/>
            <rFont val="Tahoma"/>
            <family val="2"/>
          </rPr>
          <t>: fruits and seeds come ONLY from repl shoots</t>
        </r>
      </text>
    </comment>
    <comment ref="FV4" authorId="1" shapeId="0">
      <text>
        <r>
          <rPr>
            <b/>
            <sz val="8"/>
            <color indexed="81"/>
            <rFont val="Tahoma"/>
            <family val="2"/>
          </rPr>
          <t>honkakangas:</t>
        </r>
        <r>
          <rPr>
            <sz val="8"/>
            <color indexed="81"/>
            <rFont val="Tahoma"/>
            <family val="2"/>
          </rPr>
          <t xml:space="preserve">
Bete sammanlagt. Procentandel.</t>
        </r>
      </text>
    </comment>
    <comment ref="AQ5" authorId="0" shapeId="0">
      <text>
        <r>
          <rPr>
            <b/>
            <sz val="9"/>
            <color indexed="81"/>
            <rFont val="Tahoma"/>
            <charset val="1"/>
          </rPr>
          <t xml:space="preserve">Alicia: </t>
        </r>
        <r>
          <rPr>
            <sz val="9"/>
            <color indexed="81"/>
            <rFont val="Tahoma"/>
            <charset val="1"/>
          </rPr>
          <t xml:space="preserve">This is open flowers on that day? Is this only from original shoots or also from replacement shoots in case of having them?
Johan: This should be the cumulative number of flowers that have opened. For grazing, I am afraid the answer is the same as in the two previous cases. </t>
        </r>
      </text>
    </comment>
    <comment ref="BK5" authorId="0" shapeId="0">
      <text>
        <r>
          <rPr>
            <b/>
            <sz val="9"/>
            <color indexed="81"/>
            <rFont val="Tahoma"/>
            <charset val="1"/>
          </rPr>
          <t xml:space="preserve">Alicia: </t>
        </r>
        <r>
          <rPr>
            <sz val="9"/>
            <color indexed="81"/>
            <rFont val="Tahoma"/>
            <charset val="1"/>
          </rPr>
          <t>Taken from value in previous columns when available</t>
        </r>
      </text>
    </comment>
    <comment ref="BL5" authorId="0" shapeId="0">
      <text>
        <r>
          <rPr>
            <b/>
            <sz val="9"/>
            <color indexed="81"/>
            <rFont val="Tahoma"/>
            <charset val="1"/>
          </rPr>
          <t>Alicia:</t>
        </r>
        <r>
          <rPr>
            <sz val="9"/>
            <color indexed="81"/>
            <rFont val="Tahoma"/>
            <charset val="1"/>
          </rPr>
          <t xml:space="preserve">
</t>
        </r>
        <r>
          <rPr>
            <i/>
            <sz val="9"/>
            <color indexed="81"/>
            <rFont val="Tahoma"/>
            <family val="2"/>
          </rPr>
          <t>ok</t>
        </r>
        <r>
          <rPr>
            <sz val="9"/>
            <color indexed="81"/>
            <rFont val="Tahoma"/>
            <charset val="1"/>
          </rPr>
          <t xml:space="preserve">=keep (only correct from among-census --&gt; FFD_corr)
impute=no info on FFD, impute using other vars
</t>
        </r>
        <r>
          <rPr>
            <i/>
            <sz val="9"/>
            <color indexed="81"/>
            <rFont val="Tahoma"/>
            <family val="2"/>
          </rPr>
          <t>Grazed before</t>
        </r>
        <r>
          <rPr>
            <sz val="9"/>
            <color indexed="81"/>
            <rFont val="Tahoma"/>
            <charset val="1"/>
          </rPr>
          <t xml:space="preserve">=pl grazed before the indicated FFD, thus FFD could be from the original shoot, but biased, or from a replacement shoot. How to know? In any case, should be imputed
</t>
        </r>
        <r>
          <rPr>
            <b/>
            <sz val="9"/>
            <color indexed="81"/>
            <rFont val="Tahoma"/>
            <family val="2"/>
          </rPr>
          <t>Johan:</t>
        </r>
        <r>
          <rPr>
            <sz val="9"/>
            <color indexed="81"/>
            <rFont val="Tahoma"/>
            <charset val="1"/>
          </rPr>
          <t xml:space="preserve"> If it is from a replacement shoot, then it surely should be neglected and we should impute a value. However, if it is grazed before the estimated FFD, then I suspect the given value is from flowers on other shoots. I then think we could still use it as flowering start is mostly well correlated among shoots and using FFD based on other shoots, even if lightly biased, might still provide a better estimate of FFD and using a general algoritm to impute the value. For example, the individual on line 10 had 5 shoots of which one was grazed 12/5 and the first flower on the remaining 4 shoots had opened 16/5. Then I think using the value 16/5 is the best estimate we can get. 
</t>
        </r>
        <r>
          <rPr>
            <b/>
            <u/>
            <sz val="9"/>
            <color indexed="81"/>
            <rFont val="Tahoma"/>
            <family val="2"/>
          </rPr>
          <t>Alicia:</t>
        </r>
        <r>
          <rPr>
            <u/>
            <sz val="9"/>
            <color indexed="81"/>
            <rFont val="Tahoma"/>
            <family val="2"/>
          </rPr>
          <t xml:space="preserve"> </t>
        </r>
        <r>
          <rPr>
            <i/>
            <u/>
            <sz val="9"/>
            <color indexed="81"/>
            <rFont val="Tahoma"/>
            <family val="2"/>
          </rPr>
          <t xml:space="preserve">Grazed before </t>
        </r>
        <r>
          <rPr>
            <u/>
            <sz val="9"/>
            <color indexed="81"/>
            <rFont val="Tahoma"/>
            <family val="2"/>
          </rPr>
          <t xml:space="preserve">CHANGED TO --&gt; </t>
        </r>
        <r>
          <rPr>
            <i/>
            <u/>
            <sz val="9"/>
            <color indexed="81"/>
            <rFont val="Tahoma"/>
            <family val="2"/>
          </rPr>
          <t xml:space="preserve">impute </t>
        </r>
        <r>
          <rPr>
            <u/>
            <sz val="9"/>
            <color indexed="81"/>
            <rFont val="Tahoma"/>
            <family val="2"/>
          </rPr>
          <t xml:space="preserve">(when FFD was taken from an original shoot but 50% or more of original shoots were grazed OR when FFD was taken from a replacement shoot) OR </t>
        </r>
        <r>
          <rPr>
            <i/>
            <u/>
            <sz val="9"/>
            <color indexed="81"/>
            <rFont val="Tahoma"/>
            <family val="2"/>
          </rPr>
          <t>ok_g</t>
        </r>
        <r>
          <rPr>
            <u/>
            <sz val="9"/>
            <color indexed="81"/>
            <rFont val="Tahoma"/>
            <family val="2"/>
          </rPr>
          <t xml:space="preserve"> (when FFD was taken from an original shoot and &lt;50% shoots were grazed --&gt; the FFD value can be used) </t>
        </r>
        <r>
          <rPr>
            <sz val="9"/>
            <color indexed="81"/>
            <rFont val="Tahoma"/>
            <charset val="1"/>
          </rPr>
          <t xml:space="preserve">
</t>
        </r>
        <r>
          <rPr>
            <i/>
            <sz val="9"/>
            <color indexed="81"/>
            <rFont val="Tahoma"/>
            <family val="2"/>
          </rPr>
          <t>withered</t>
        </r>
        <r>
          <rPr>
            <sz val="9"/>
            <color indexed="81"/>
            <rFont val="Tahoma"/>
            <charset val="1"/>
          </rPr>
          <t xml:space="preserve">=flowers were withered when first seen, FFD should be adjusted to an earlier date (using bud size)
</t>
        </r>
        <r>
          <rPr>
            <b/>
            <sz val="9"/>
            <color indexed="81"/>
            <rFont val="Tahoma"/>
            <family val="2"/>
          </rPr>
          <t>Johan:</t>
        </r>
        <r>
          <rPr>
            <sz val="9"/>
            <color indexed="81"/>
            <rFont val="Tahoma"/>
            <charset val="1"/>
          </rPr>
          <t xml:space="preserve"> Yes!
</t>
        </r>
        <r>
          <rPr>
            <i/>
            <sz val="9"/>
            <color indexed="81"/>
            <rFont val="Tahoma"/>
            <family val="2"/>
          </rPr>
          <t>ok_added</t>
        </r>
        <r>
          <rPr>
            <sz val="9"/>
            <color indexed="81"/>
            <rFont val="Tahoma"/>
            <family val="2"/>
          </rPr>
          <t xml:space="preserve">=no FFD on columns BB-BK, but date was added as the first census date when flowers were seen (columns AR-BA)
</t>
        </r>
        <r>
          <rPr>
            <b/>
            <sz val="9"/>
            <color indexed="81"/>
            <rFont val="Tahoma"/>
            <family val="2"/>
          </rPr>
          <t>Johan:</t>
        </r>
        <r>
          <rPr>
            <sz val="9"/>
            <color indexed="81"/>
            <rFont val="Tahoma"/>
            <family val="2"/>
          </rPr>
          <t xml:space="preserve"> Not sure what this means. However, if they are not grazed and the value appears to be correct, then we can use it. For example, the individual on line 60 was given the FFD of 5/6 which is the last day of FFD recording and this dates lacks a column in the "blomning ..." parts. So, perhaps they have entered the date directly into the FFD column.</t>
        </r>
      </text>
    </comment>
    <comment ref="BN5" authorId="0" shapeId="0">
      <text>
        <r>
          <rPr>
            <b/>
            <sz val="9"/>
            <color indexed="81"/>
            <rFont val="Tahoma"/>
            <family val="2"/>
          </rPr>
          <t xml:space="preserve">Alicia: </t>
        </r>
        <r>
          <rPr>
            <sz val="9"/>
            <color indexed="81"/>
            <rFont val="Tahoma"/>
            <family val="2"/>
          </rPr>
          <t>Noted when (I think) replacement shoots were produced, but sometimes it is not clear</t>
        </r>
      </text>
    </comment>
    <comment ref="CN5" authorId="0" shapeId="0">
      <text>
        <r>
          <rPr>
            <b/>
            <sz val="9"/>
            <color indexed="81"/>
            <rFont val="Tahoma"/>
            <charset val="1"/>
          </rPr>
          <t xml:space="preserve">Alicia: </t>
        </r>
        <r>
          <rPr>
            <sz val="9"/>
            <color indexed="81"/>
            <rFont val="Tahoma"/>
            <family val="2"/>
          </rPr>
          <t>proportion:</t>
        </r>
        <r>
          <rPr>
            <sz val="9"/>
            <color indexed="81"/>
            <rFont val="Tahoma"/>
            <charset val="1"/>
          </rPr>
          <t xml:space="preserve">
bete/(n intact + n grazed -but no replacement- shoots)</t>
        </r>
      </text>
    </comment>
    <comment ref="B6" authorId="0" shapeId="0">
      <text>
        <r>
          <rPr>
            <b/>
            <sz val="9"/>
            <color indexed="81"/>
            <rFont val="Tahoma"/>
            <charset val="1"/>
          </rPr>
          <t xml:space="preserve">Alicia: </t>
        </r>
        <r>
          <rPr>
            <sz val="9"/>
            <color indexed="81"/>
            <rFont val="Tahoma"/>
            <charset val="1"/>
          </rPr>
          <t>What does the asterisk mean?
Johan: Not sure. Perhaps not important.</t>
        </r>
      </text>
    </comment>
    <comment ref="DA6" authorId="0" shapeId="0">
      <text>
        <r>
          <rPr>
            <b/>
            <sz val="9"/>
            <color indexed="81"/>
            <rFont val="Tahoma"/>
            <family val="2"/>
          </rPr>
          <t xml:space="preserve">Alicia: </t>
        </r>
        <r>
          <rPr>
            <sz val="9"/>
            <color indexed="81"/>
            <rFont val="Tahoma"/>
            <family val="2"/>
          </rPr>
          <t>Why??
Johan: Not sure. But perhaps they regarded 1 as the default value (being the most common) and thus the most likely if nothong was noted.</t>
        </r>
      </text>
    </comment>
    <comment ref="FH6" authorId="0" shapeId="0">
      <text>
        <r>
          <rPr>
            <b/>
            <sz val="9"/>
            <color indexed="81"/>
            <rFont val="Tahoma"/>
            <family val="2"/>
          </rPr>
          <t>Alicia:</t>
        </r>
        <r>
          <rPr>
            <sz val="9"/>
            <color indexed="81"/>
            <rFont val="Tahoma"/>
            <family val="2"/>
          </rPr>
          <t xml:space="preserve">
What is this? I thought it should be the total number of buds+flowers, i.e. the maximum value for “uppskattat blm n”. Most of the times it is, but sometimes it is not! 
Is it the number of flowers that opened during the whole season?
Should I use this (sometimes the value is missing) as the trait "number of flowers"? Or ignore it and calculate total number of buds+flowers from “uppskattat blm n”?
</t>
        </r>
        <r>
          <rPr>
            <b/>
            <sz val="9"/>
            <color indexed="81"/>
            <rFont val="Tahoma"/>
            <family val="2"/>
          </rPr>
          <t>Johan:</t>
        </r>
        <r>
          <rPr>
            <sz val="9"/>
            <color indexed="81"/>
            <rFont val="Tahoma"/>
            <family val="2"/>
          </rPr>
          <t xml:space="preserve"> I think this is the best estimate of total flower number that we have and that this is the value that they wrote down when they could count all the remaining buds with certainty. So, I think we should use this value for all ungrazed individuals but carefully check it for grazed, and estimate a new value when needed.</t>
        </r>
      </text>
    </comment>
    <comment ref="FK6" authorId="0" shapeId="0">
      <text>
        <r>
          <rPr>
            <b/>
            <sz val="9"/>
            <color indexed="81"/>
            <rFont val="Tahoma"/>
            <family val="2"/>
          </rPr>
          <t>Alicia:</t>
        </r>
        <r>
          <rPr>
            <sz val="9"/>
            <color indexed="81"/>
            <rFont val="Tahoma"/>
            <family val="2"/>
          </rPr>
          <t xml:space="preserve"> As I understand from the comment this is FFD where if the first flower seen was withered, FFD was adjusted using bud size. But the modifications are not marked, so maybe do this again?
</t>
        </r>
        <r>
          <rPr>
            <b/>
            <sz val="9"/>
            <color indexed="81"/>
            <rFont val="Tahoma"/>
            <family val="2"/>
          </rPr>
          <t>Johan:</t>
        </r>
        <r>
          <rPr>
            <sz val="9"/>
            <color indexed="81"/>
            <rFont val="Tahoma"/>
            <family val="2"/>
          </rPr>
          <t xml:space="preserve"> Yes, better to redo it to be sure it is made in a consistent way among years.</t>
        </r>
      </text>
    </comment>
    <comment ref="FM6" authorId="0" shapeId="0">
      <text>
        <r>
          <rPr>
            <b/>
            <sz val="9"/>
            <color indexed="81"/>
            <rFont val="Tahoma"/>
            <family val="2"/>
          </rPr>
          <t xml:space="preserve">Alicia: </t>
        </r>
        <r>
          <rPr>
            <sz val="9"/>
            <color indexed="81"/>
            <rFont val="Tahoma"/>
            <family val="2"/>
          </rPr>
          <t xml:space="preserve">Use this as LFD?
</t>
        </r>
        <r>
          <rPr>
            <b/>
            <sz val="9"/>
            <color indexed="81"/>
            <rFont val="Tahoma"/>
            <family val="2"/>
          </rPr>
          <t>Johan:</t>
        </r>
        <r>
          <rPr>
            <sz val="9"/>
            <color indexed="81"/>
            <rFont val="Tahoma"/>
            <family val="2"/>
          </rPr>
          <t xml:space="preserve"> In the end, I think we might want to adjust this as well but for the time being I think it is OK. But perhaps add half the subsequent recording interval to this date.</t>
        </r>
      </text>
    </comment>
    <comment ref="FP6" authorId="0" shapeId="0">
      <text>
        <r>
          <rPr>
            <b/>
            <sz val="9"/>
            <color indexed="81"/>
            <rFont val="Tahoma"/>
            <family val="2"/>
          </rPr>
          <t xml:space="preserve">Alicia: </t>
        </r>
        <r>
          <rPr>
            <sz val="9"/>
            <color indexed="81"/>
            <rFont val="Tahoma"/>
            <family val="2"/>
          </rPr>
          <t>Seed rudiments?</t>
        </r>
      </text>
    </comment>
    <comment ref="FV6" authorId="0" shapeId="0">
      <text>
        <r>
          <rPr>
            <b/>
            <sz val="9"/>
            <color indexed="81"/>
            <rFont val="Tahoma"/>
            <family val="2"/>
          </rPr>
          <t xml:space="preserve">Alicia: </t>
        </r>
        <r>
          <rPr>
            <sz val="9"/>
            <color indexed="81"/>
            <rFont val="Tahoma"/>
            <family val="2"/>
          </rPr>
          <t xml:space="preserve">Same comment as for columns CD-CM. This seems to be the max nr in these columns, but I am not sure what it refers to. Does not seem to be a %!
</t>
        </r>
        <r>
          <rPr>
            <b/>
            <sz val="9"/>
            <color indexed="81"/>
            <rFont val="Tahoma"/>
            <family val="2"/>
          </rPr>
          <t>Johan:</t>
        </r>
        <r>
          <rPr>
            <sz val="9"/>
            <color indexed="81"/>
            <rFont val="Tahoma"/>
            <family val="2"/>
          </rPr>
          <t xml:space="preserve"> Must be total number of shoots grazed during the recordings.</t>
        </r>
      </text>
    </comment>
    <comment ref="AI7" authorId="0" shapeId="0">
      <text>
        <r>
          <rPr>
            <b/>
            <sz val="9"/>
            <color indexed="81"/>
            <rFont val="Tahoma"/>
            <charset val="1"/>
          </rPr>
          <t xml:space="preserve">Alicia: </t>
        </r>
        <r>
          <rPr>
            <sz val="9"/>
            <color indexed="81"/>
            <rFont val="Tahoma"/>
            <charset val="1"/>
          </rPr>
          <t>Uppskattat blm = 15, faktiskt blm =1 (on the same day)
Does this mean 15 buds/flowers, 1 of them was an open fl? OR 15 buds and 1 open fl?
And, is this only from original shoots or also from replacement shoots in case of having them?
Johan: This means that there is 1 open flower and that it is estimated at this time that the plant will produce 15 flowers. Again this should not have been estimated on replacmeents shoots but might well have been. We will have to rely on other information to know this for sure.</t>
        </r>
      </text>
    </comment>
    <comment ref="FR11" authorId="0" shapeId="0">
      <text>
        <r>
          <rPr>
            <b/>
            <sz val="9"/>
            <color indexed="81"/>
            <rFont val="Tahoma"/>
            <family val="2"/>
          </rPr>
          <t xml:space="preserve">Alicia: </t>
        </r>
        <r>
          <rPr>
            <sz val="9"/>
            <color indexed="81"/>
            <rFont val="Tahoma"/>
            <family val="2"/>
          </rPr>
          <t xml:space="preserve">This means "64 seeds, of which 25 are predated". Right?
</t>
        </r>
        <r>
          <rPr>
            <b/>
            <sz val="9"/>
            <color indexed="81"/>
            <rFont val="Tahoma"/>
            <family val="2"/>
          </rPr>
          <t>Johan:</t>
        </r>
        <r>
          <rPr>
            <sz val="9"/>
            <color indexed="81"/>
            <rFont val="Tahoma"/>
            <family val="2"/>
          </rPr>
          <t xml:space="preserve"> Yes</t>
        </r>
      </text>
    </comment>
    <comment ref="I12" authorId="0" shapeId="0">
      <text>
        <r>
          <rPr>
            <b/>
            <sz val="9"/>
            <color indexed="81"/>
            <rFont val="Tahoma"/>
            <charset val="1"/>
          </rPr>
          <t xml:space="preserve">Alicia: </t>
        </r>
        <r>
          <rPr>
            <sz val="9"/>
            <color indexed="81"/>
            <rFont val="Tahoma"/>
            <charset val="1"/>
          </rPr>
          <t>Here for example, n shoots goes from 1 to 3 - does the blank in the middle mean that it also had 1 shoot on 08/05?
Johan: Yes, I would understand the lack of a record as the number remained the same as in the previous recording.</t>
        </r>
      </text>
    </comment>
    <comment ref="AX17" authorId="0" shapeId="0">
      <text>
        <r>
          <rPr>
            <b/>
            <sz val="9"/>
            <color indexed="81"/>
            <rFont val="Tahoma"/>
            <charset val="1"/>
          </rPr>
          <t>Alicia:</t>
        </r>
        <r>
          <rPr>
            <sz val="9"/>
            <color indexed="81"/>
            <rFont val="Tahoma"/>
            <charset val="1"/>
          </rPr>
          <t xml:space="preserve">
old = överblommade?</t>
        </r>
      </text>
    </comment>
    <comment ref="FC18" authorId="0" shapeId="0">
      <text>
        <r>
          <rPr>
            <b/>
            <sz val="9"/>
            <color indexed="81"/>
            <rFont val="Tahoma"/>
            <family val="2"/>
          </rPr>
          <t xml:space="preserve">Alicia: </t>
        </r>
        <r>
          <rPr>
            <sz val="9"/>
            <color indexed="81"/>
            <rFont val="Tahoma"/>
            <family val="2"/>
          </rPr>
          <t>Sometimes larger number here than previously - replacement shoots?
Johan: The extra shoots should normally be replacement shoots.</t>
        </r>
      </text>
    </comment>
    <comment ref="BP25" authorId="0" shapeId="0">
      <text>
        <r>
          <rPr>
            <b/>
            <sz val="9"/>
            <color indexed="81"/>
            <rFont val="Tahoma"/>
            <family val="2"/>
          </rPr>
          <t xml:space="preserve">Alicia: </t>
        </r>
        <r>
          <rPr>
            <sz val="9"/>
            <color indexed="81"/>
            <rFont val="Tahoma"/>
            <family val="2"/>
          </rPr>
          <t>Why some among parentheses?
Johan: Not sure, but see above.</t>
        </r>
      </text>
    </comment>
  </commentList>
</comments>
</file>

<file path=xl/comments3.xml><?xml version="1.0" encoding="utf-8"?>
<comments xmlns="http://schemas.openxmlformats.org/spreadsheetml/2006/main">
  <authors>
    <author>Alicia</author>
  </authors>
  <commentList>
    <comment ref="B3" authorId="0" shapeId="0">
      <text>
        <r>
          <rPr>
            <b/>
            <sz val="9"/>
            <color indexed="81"/>
            <rFont val="Tahoma"/>
            <charset val="1"/>
          </rPr>
          <t>Alicia:</t>
        </r>
        <r>
          <rPr>
            <sz val="9"/>
            <color indexed="81"/>
            <rFont val="Tahoma"/>
            <charset val="1"/>
          </rPr>
          <t xml:space="preserve">
</t>
        </r>
        <r>
          <rPr>
            <i/>
            <sz val="9"/>
            <color indexed="81"/>
            <rFont val="Tahoma"/>
            <family val="2"/>
          </rPr>
          <t>ok</t>
        </r>
        <r>
          <rPr>
            <sz val="9"/>
            <color indexed="81"/>
            <rFont val="Tahoma"/>
            <charset val="1"/>
          </rPr>
          <t xml:space="preserve">=keep (only correct from among-census to high-res FFD --&gt; FFD_corr)
impute=no info on FFD, impute using other vars OR </t>
        </r>
        <r>
          <rPr>
            <sz val="9"/>
            <color indexed="81"/>
            <rFont val="Tahoma"/>
            <family val="2"/>
          </rPr>
          <t xml:space="preserve">FFD was taken from an original shoot but 50% or more of original shoots were grazed OR FFD was taken from a replacement shoot
</t>
        </r>
        <r>
          <rPr>
            <i/>
            <sz val="9"/>
            <color indexed="81"/>
            <rFont val="Tahoma"/>
            <family val="2"/>
          </rPr>
          <t>ok_g</t>
        </r>
        <r>
          <rPr>
            <sz val="9"/>
            <color indexed="81"/>
            <rFont val="Tahoma"/>
            <family val="2"/>
          </rPr>
          <t xml:space="preserve"> = when FFD was taken from an original shoot and &lt;50% shoots were grazed</t>
        </r>
        <r>
          <rPr>
            <sz val="9"/>
            <color indexed="81"/>
            <rFont val="Tahoma"/>
            <charset val="1"/>
          </rPr>
          <t xml:space="preserve">
</t>
        </r>
        <r>
          <rPr>
            <i/>
            <sz val="9"/>
            <color indexed="81"/>
            <rFont val="Tahoma"/>
            <family val="2"/>
          </rPr>
          <t>withered</t>
        </r>
        <r>
          <rPr>
            <sz val="9"/>
            <color indexed="81"/>
            <rFont val="Tahoma"/>
            <charset val="1"/>
          </rPr>
          <t xml:space="preserve">=flowers were withered when first seen, FFD should be adjusted to an earlier date (using bud size)
</t>
        </r>
        <r>
          <rPr>
            <i/>
            <sz val="9"/>
            <color indexed="81"/>
            <rFont val="Tahoma"/>
            <family val="2"/>
          </rPr>
          <t>ok_added</t>
        </r>
        <r>
          <rPr>
            <sz val="9"/>
            <color indexed="81"/>
            <rFont val="Tahoma"/>
            <family val="2"/>
          </rPr>
          <t xml:space="preserve">=no FFD on columns BB-BK, but date was added as the first census date when flowers were seen (columns AR-BA)
</t>
        </r>
        <r>
          <rPr>
            <i/>
            <sz val="9"/>
            <color indexed="81"/>
            <rFont val="Tahoma"/>
            <family val="2"/>
          </rPr>
          <t>NA</t>
        </r>
        <r>
          <rPr>
            <sz val="9"/>
            <color indexed="81"/>
            <rFont val="Tahoma"/>
            <family val="2"/>
          </rPr>
          <t>=not available (vegetative/pl not found)</t>
        </r>
      </text>
    </comment>
    <comment ref="C3" authorId="0" shapeId="0">
      <text>
        <r>
          <rPr>
            <b/>
            <sz val="9"/>
            <color indexed="81"/>
            <rFont val="Tahoma"/>
            <family val="2"/>
          </rPr>
          <t>Alicia:</t>
        </r>
        <r>
          <rPr>
            <sz val="9"/>
            <color indexed="81"/>
            <rFont val="Tahoma"/>
            <family val="2"/>
          </rPr>
          <t xml:space="preserve">
</t>
        </r>
        <r>
          <rPr>
            <i/>
            <sz val="9"/>
            <color indexed="81"/>
            <rFont val="Tahoma"/>
            <family val="2"/>
          </rPr>
          <t>ok</t>
        </r>
        <r>
          <rPr>
            <sz val="9"/>
            <color indexed="81"/>
            <rFont val="Tahoma"/>
            <family val="2"/>
          </rPr>
          <t xml:space="preserve">=keep
</t>
        </r>
        <r>
          <rPr>
            <i/>
            <sz val="9"/>
            <color indexed="81"/>
            <rFont val="Tahoma"/>
            <family val="2"/>
          </rPr>
          <t>impute</t>
        </r>
        <r>
          <rPr>
            <sz val="9"/>
            <color indexed="81"/>
            <rFont val="Tahoma"/>
            <family val="2"/>
          </rPr>
          <t xml:space="preserve">=no info about shoot diam or h, impute using other vars
</t>
        </r>
        <r>
          <rPr>
            <i/>
            <sz val="9"/>
            <color indexed="81"/>
            <rFont val="Tahoma"/>
            <family val="2"/>
          </rPr>
          <t>recalc</t>
        </r>
        <r>
          <rPr>
            <sz val="9"/>
            <color indexed="81"/>
            <rFont val="Tahoma"/>
            <family val="2"/>
          </rPr>
          <t xml:space="preserve">=there is info about shoots, but does not match the n shoots in the beginning (see comments)
</t>
        </r>
        <r>
          <rPr>
            <i/>
            <sz val="9"/>
            <color indexed="81"/>
            <rFont val="Tahoma"/>
            <family val="2"/>
          </rPr>
          <t>NA</t>
        </r>
        <r>
          <rPr>
            <sz val="9"/>
            <color indexed="81"/>
            <rFont val="Tahoma"/>
            <family val="2"/>
          </rPr>
          <t>=not available (vegetative/pl not found)</t>
        </r>
      </text>
    </comment>
    <comment ref="D3" authorId="0" shapeId="0">
      <text>
        <r>
          <rPr>
            <b/>
            <sz val="9"/>
            <color indexed="81"/>
            <rFont val="Tahoma"/>
            <family val="2"/>
          </rPr>
          <t>Alicia:</t>
        </r>
        <r>
          <rPr>
            <sz val="9"/>
            <color indexed="81"/>
            <rFont val="Tahoma"/>
            <family val="2"/>
          </rPr>
          <t xml:space="preserve">
</t>
        </r>
        <r>
          <rPr>
            <i/>
            <sz val="9"/>
            <color indexed="81"/>
            <rFont val="Tahoma"/>
            <family val="2"/>
          </rPr>
          <t>impute</t>
        </r>
        <r>
          <rPr>
            <sz val="9"/>
            <color indexed="81"/>
            <rFont val="Tahoma"/>
            <family val="2"/>
          </rPr>
          <t xml:space="preserve">: no value
</t>
        </r>
        <r>
          <rPr>
            <i/>
            <sz val="9"/>
            <color indexed="81"/>
            <rFont val="Tahoma"/>
            <family val="2"/>
          </rPr>
          <t>ok</t>
        </r>
        <r>
          <rPr>
            <sz val="9"/>
            <color indexed="81"/>
            <rFont val="Tahoma"/>
            <family val="2"/>
          </rPr>
          <t xml:space="preserve">: use (no grazing, or fls produced before grazing)
</t>
        </r>
        <r>
          <rPr>
            <i/>
            <sz val="9"/>
            <color indexed="81"/>
            <rFont val="Tahoma"/>
            <family val="2"/>
          </rPr>
          <t>grazed</t>
        </r>
        <r>
          <rPr>
            <sz val="9"/>
            <color indexed="81"/>
            <rFont val="Tahoma"/>
            <family val="2"/>
          </rPr>
          <t xml:space="preserve">: there is a value but some or all fls were produced after grazing. If there are repl shoots, noted in comments that fls are from original shoots
</t>
        </r>
        <r>
          <rPr>
            <i/>
            <sz val="9"/>
            <color indexed="81"/>
            <rFont val="Tahoma"/>
            <family val="2"/>
          </rPr>
          <t>grazed + repl</t>
        </r>
        <r>
          <rPr>
            <sz val="9"/>
            <color indexed="81"/>
            <rFont val="Tahoma"/>
            <family val="2"/>
          </rPr>
          <t>: there is a value but some or all fls were produced after grazing and not sure if fls from repl shoots are also counted
NA=not available (vegetative/pl not found)</t>
        </r>
      </text>
    </comment>
    <comment ref="E3" authorId="0" shapeId="0">
      <text>
        <r>
          <rPr>
            <b/>
            <sz val="9"/>
            <color indexed="81"/>
            <rFont val="Tahoma"/>
            <family val="2"/>
          </rPr>
          <t xml:space="preserve">Alicia:
</t>
        </r>
        <r>
          <rPr>
            <i/>
            <sz val="9"/>
            <color indexed="81"/>
            <rFont val="Tahoma"/>
            <family val="2"/>
          </rPr>
          <t>ok</t>
        </r>
        <r>
          <rPr>
            <sz val="9"/>
            <color indexed="81"/>
            <rFont val="Tahoma"/>
            <family val="2"/>
          </rPr>
          <t xml:space="preserve">=use
</t>
        </r>
        <r>
          <rPr>
            <i/>
            <sz val="9"/>
            <color indexed="81"/>
            <rFont val="Tahoma"/>
            <family val="2"/>
          </rPr>
          <t>grazed+repl</t>
        </r>
        <r>
          <rPr>
            <sz val="9"/>
            <color indexed="81"/>
            <rFont val="Tahoma"/>
            <family val="2"/>
          </rPr>
          <t xml:space="preserve">: some or all fls were produced after grazing and not sure if fls from repl shoots are also counted
</t>
        </r>
        <r>
          <rPr>
            <i/>
            <sz val="9"/>
            <color indexed="81"/>
            <rFont val="Tahoma"/>
            <family val="2"/>
          </rPr>
          <t>from_repl</t>
        </r>
        <r>
          <rPr>
            <sz val="9"/>
            <color indexed="81"/>
            <rFont val="Tahoma"/>
            <family val="2"/>
          </rPr>
          <t xml:space="preserve">: fruits and seeds come ONLY from repl shoots
</t>
        </r>
        <r>
          <rPr>
            <i/>
            <sz val="9"/>
            <color indexed="81"/>
            <rFont val="Tahoma"/>
            <family val="2"/>
          </rPr>
          <t>NA</t>
        </r>
        <r>
          <rPr>
            <sz val="9"/>
            <color indexed="81"/>
            <rFont val="Tahoma"/>
            <family val="2"/>
          </rPr>
          <t>=not available (vegetative/pl not found OR no fruits/seeds)</t>
        </r>
      </text>
    </comment>
  </commentList>
</comments>
</file>

<file path=xl/comments4.xml><?xml version="1.0" encoding="utf-8"?>
<comments xmlns="http://schemas.openxmlformats.org/spreadsheetml/2006/main">
  <authors>
    <author>honkakangas</author>
    <author>Jessica</author>
    <author>Jessica Oremus</author>
  </authors>
  <commentList>
    <comment ref="EA3" authorId="0" shapeId="0">
      <text>
        <r>
          <rPr>
            <b/>
            <sz val="8"/>
            <color indexed="81"/>
            <rFont val="Tahoma"/>
            <family val="2"/>
          </rPr>
          <t>honkakangas:</t>
        </r>
        <r>
          <rPr>
            <sz val="8"/>
            <color indexed="81"/>
            <rFont val="Tahoma"/>
            <family val="2"/>
          </rPr>
          <t xml:space="preserve">
All baljdata för 2006 finns under fliken 2006 baljdata (det var för mycket för att plock in här).</t>
        </r>
      </text>
    </comment>
    <comment ref="AD4" authorId="1" shapeId="0">
      <text>
        <r>
          <rPr>
            <b/>
            <sz val="8"/>
            <color indexed="81"/>
            <rFont val="Tahoma"/>
            <family val="2"/>
          </rPr>
          <t>Jessica:</t>
        </r>
        <r>
          <rPr>
            <sz val="8"/>
            <color indexed="81"/>
            <rFont val="Tahoma"/>
            <family val="2"/>
          </rPr>
          <t xml:space="preserve">
Det faktiska antalet som anges här är det antal blommor som finns på avläsningsdagen. Detta betyder att man inte kompenserar med blommor som tex ramlat av. 
I sammanställningen:
För att få fram det "riktiga" faktiska blomantalet så jämförs dessa värden med antalet knoppar som hittats vid samma tillfälle samt en jämförelse med antalet uppskattade blommor.</t>
        </r>
      </text>
    </comment>
    <comment ref="EF4"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EG4"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H4"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I4" authorId="2" shapeId="0">
      <text>
        <r>
          <rPr>
            <b/>
            <sz val="9"/>
            <color indexed="81"/>
            <rFont val="Tahoma"/>
            <family val="2"/>
          </rPr>
          <t>Jessica Oremus:</t>
        </r>
        <r>
          <rPr>
            <sz val="9"/>
            <color indexed="81"/>
            <rFont val="Tahoma"/>
            <family val="2"/>
          </rPr>
          <t xml:space="preserve">
Volymen bygger på skottantal från Tot skott stjälkavläsning</t>
        </r>
      </text>
    </comment>
    <comment ref="EJ4"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EL4"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EN4"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EP4" authorId="0" shapeId="0">
      <text>
        <r>
          <rPr>
            <b/>
            <sz val="8"/>
            <color indexed="81"/>
            <rFont val="Tahoma"/>
            <family val="2"/>
          </rPr>
          <t>honkakangas:</t>
        </r>
        <r>
          <rPr>
            <sz val="8"/>
            <color indexed="81"/>
            <rFont val="Tahoma"/>
            <family val="2"/>
          </rPr>
          <t xml:space="preserve">
antal frö eller placenta ej inräknat</t>
        </r>
      </text>
    </comment>
    <comment ref="EQ4" authorId="0" shapeId="0">
      <text>
        <r>
          <rPr>
            <b/>
            <sz val="8"/>
            <color indexed="81"/>
            <rFont val="Tahoma"/>
            <family val="2"/>
          </rPr>
          <t>honkakangas:</t>
        </r>
        <r>
          <rPr>
            <sz val="8"/>
            <color indexed="81"/>
            <rFont val="Tahoma"/>
            <family val="2"/>
          </rPr>
          <t xml:space="preserve">
tot n frö = tot n placenta</t>
        </r>
      </text>
    </comment>
    <comment ref="ER4" authorId="0" shapeId="0">
      <text>
        <r>
          <rPr>
            <b/>
            <sz val="8"/>
            <color indexed="81"/>
            <rFont val="Tahoma"/>
            <family val="2"/>
          </rPr>
          <t>honkakangas:</t>
        </r>
        <r>
          <rPr>
            <sz val="8"/>
            <color indexed="81"/>
            <rFont val="Tahoma"/>
            <family val="2"/>
          </rPr>
          <t xml:space="preserve">
n pred frö av totalt n frön</t>
        </r>
      </text>
    </comment>
    <comment ref="ET4" authorId="0" shapeId="0">
      <text>
        <r>
          <rPr>
            <b/>
            <sz val="8"/>
            <color indexed="81"/>
            <rFont val="Tahoma"/>
            <family val="2"/>
          </rPr>
          <t>honkakangas:</t>
        </r>
        <r>
          <rPr>
            <sz val="8"/>
            <color indexed="81"/>
            <rFont val="Tahoma"/>
            <family val="2"/>
          </rPr>
          <t xml:space="preserve">
Bete sammanlagt. Procentandel.</t>
        </r>
      </text>
    </comment>
    <comment ref="AD11" authorId="1" shapeId="0">
      <text>
        <r>
          <rPr>
            <b/>
            <sz val="8"/>
            <color indexed="81"/>
            <rFont val="Tahoma"/>
            <family val="2"/>
          </rPr>
          <t>Jessica:</t>
        </r>
        <r>
          <rPr>
            <sz val="8"/>
            <color indexed="81"/>
            <rFont val="Tahoma"/>
            <family val="2"/>
          </rPr>
          <t xml:space="preserve">
Det faktiska antalet som anges här är det antal blommor som finns på avläsningsdagen. Detta betyder att man inte kompenserar med blommor som tex ramlat av. 
I sammanställningen:
För att få fram det "riktiga" faktiska blomantalet så jämförs dessa värden med antalet knoppar som hittats vid samma tillfälle samt en jämförelse med antalet uppskattade blommor.</t>
        </r>
      </text>
    </comment>
    <comment ref="EF11"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EG11"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H11"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I11" authorId="2" shapeId="0">
      <text>
        <r>
          <rPr>
            <b/>
            <sz val="9"/>
            <color indexed="81"/>
            <rFont val="Tahoma"/>
            <family val="2"/>
          </rPr>
          <t>Jessica Oremus:</t>
        </r>
        <r>
          <rPr>
            <sz val="9"/>
            <color indexed="81"/>
            <rFont val="Tahoma"/>
            <family val="2"/>
          </rPr>
          <t xml:space="preserve">
Volymen bygger på skottantal från Tot skott stjälkavläsning</t>
        </r>
      </text>
    </comment>
    <comment ref="EJ11"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EL11"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EN11"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EP11" authorId="0" shapeId="0">
      <text>
        <r>
          <rPr>
            <b/>
            <sz val="8"/>
            <color indexed="81"/>
            <rFont val="Tahoma"/>
            <family val="2"/>
          </rPr>
          <t>honkakangas:</t>
        </r>
        <r>
          <rPr>
            <sz val="8"/>
            <color indexed="81"/>
            <rFont val="Tahoma"/>
            <family val="2"/>
          </rPr>
          <t xml:space="preserve">
antal frö eller placenta ej inräknat</t>
        </r>
      </text>
    </comment>
    <comment ref="EQ11" authorId="0" shapeId="0">
      <text>
        <r>
          <rPr>
            <b/>
            <sz val="8"/>
            <color indexed="81"/>
            <rFont val="Tahoma"/>
            <family val="2"/>
          </rPr>
          <t>honkakangas:</t>
        </r>
        <r>
          <rPr>
            <sz val="8"/>
            <color indexed="81"/>
            <rFont val="Tahoma"/>
            <family val="2"/>
          </rPr>
          <t xml:space="preserve">
tot n frö = tot n placenta</t>
        </r>
      </text>
    </comment>
    <comment ref="ER11" authorId="0" shapeId="0">
      <text>
        <r>
          <rPr>
            <b/>
            <sz val="8"/>
            <color indexed="81"/>
            <rFont val="Tahoma"/>
            <family val="2"/>
          </rPr>
          <t>honkakangas:</t>
        </r>
        <r>
          <rPr>
            <sz val="8"/>
            <color indexed="81"/>
            <rFont val="Tahoma"/>
            <family val="2"/>
          </rPr>
          <t xml:space="preserve">
n pred frö av totalt n frön</t>
        </r>
      </text>
    </comment>
    <comment ref="ET11" authorId="0" shapeId="0">
      <text>
        <r>
          <rPr>
            <b/>
            <sz val="8"/>
            <color indexed="81"/>
            <rFont val="Tahoma"/>
            <family val="2"/>
          </rPr>
          <t>honkakangas:</t>
        </r>
        <r>
          <rPr>
            <sz val="8"/>
            <color indexed="81"/>
            <rFont val="Tahoma"/>
            <family val="2"/>
          </rPr>
          <t xml:space="preserve">
Bete sammanlagt. Procentandel.</t>
        </r>
      </text>
    </comment>
    <comment ref="AD21" authorId="1" shapeId="0">
      <text>
        <r>
          <rPr>
            <b/>
            <sz val="8"/>
            <color indexed="81"/>
            <rFont val="Tahoma"/>
            <family val="2"/>
          </rPr>
          <t>Jessica:</t>
        </r>
        <r>
          <rPr>
            <sz val="8"/>
            <color indexed="81"/>
            <rFont val="Tahoma"/>
            <family val="2"/>
          </rPr>
          <t xml:space="preserve">
Det faktiska antalet som anges här är det antal blommor som finns på avläsningsdagen. Detta betyder att man inte kompenserar med blommor som tex ramlat av. 
I sammanställningen:
För att få fram det "riktiga" faktiska blomantalet så jämförs dessa värden med antalet knoppar som hittats vid samma tillfälle samt en jämförelse med antalet uppskattade blommor.</t>
        </r>
      </text>
    </comment>
    <comment ref="EF21"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EG21"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H21" authorId="2" shapeId="0">
      <text>
        <r>
          <rPr>
            <b/>
            <sz val="9"/>
            <color indexed="81"/>
            <rFont val="Tahoma"/>
            <family val="2"/>
          </rPr>
          <t>Jessica Oremus:</t>
        </r>
        <r>
          <rPr>
            <sz val="9"/>
            <color indexed="81"/>
            <rFont val="Tahoma"/>
            <family val="2"/>
          </rPr>
          <t xml:space="preserve">
Samtliga skott är inmätta detta år. Här i sammanställningen finns endast de första inskrivna skottet med.</t>
        </r>
      </text>
    </comment>
    <comment ref="EI21" authorId="2" shapeId="0">
      <text>
        <r>
          <rPr>
            <b/>
            <sz val="9"/>
            <color indexed="81"/>
            <rFont val="Tahoma"/>
            <family val="2"/>
          </rPr>
          <t>Jessica Oremus:</t>
        </r>
        <r>
          <rPr>
            <sz val="9"/>
            <color indexed="81"/>
            <rFont val="Tahoma"/>
            <family val="2"/>
          </rPr>
          <t xml:space="preserve">
Volymen bygger på skottantal från Tot skott stjälkavläsning</t>
        </r>
      </text>
    </comment>
    <comment ref="EJ21"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EL21"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EN21"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EP21" authorId="0" shapeId="0">
      <text>
        <r>
          <rPr>
            <b/>
            <sz val="8"/>
            <color indexed="81"/>
            <rFont val="Tahoma"/>
            <family val="2"/>
          </rPr>
          <t>honkakangas:</t>
        </r>
        <r>
          <rPr>
            <sz val="8"/>
            <color indexed="81"/>
            <rFont val="Tahoma"/>
            <family val="2"/>
          </rPr>
          <t xml:space="preserve">
antal frö eller placenta ej inräknat</t>
        </r>
      </text>
    </comment>
    <comment ref="EQ21" authorId="0" shapeId="0">
      <text>
        <r>
          <rPr>
            <b/>
            <sz val="8"/>
            <color indexed="81"/>
            <rFont val="Tahoma"/>
            <family val="2"/>
          </rPr>
          <t>honkakangas:</t>
        </r>
        <r>
          <rPr>
            <sz val="8"/>
            <color indexed="81"/>
            <rFont val="Tahoma"/>
            <family val="2"/>
          </rPr>
          <t xml:space="preserve">
tot n frö = tot n placenta</t>
        </r>
      </text>
    </comment>
    <comment ref="ER21" authorId="0" shapeId="0">
      <text>
        <r>
          <rPr>
            <b/>
            <sz val="8"/>
            <color indexed="81"/>
            <rFont val="Tahoma"/>
            <family val="2"/>
          </rPr>
          <t>honkakangas:</t>
        </r>
        <r>
          <rPr>
            <sz val="8"/>
            <color indexed="81"/>
            <rFont val="Tahoma"/>
            <family val="2"/>
          </rPr>
          <t xml:space="preserve">
n pred frö av totalt n frön</t>
        </r>
      </text>
    </comment>
    <comment ref="ET21" authorId="0" shapeId="0">
      <text>
        <r>
          <rPr>
            <b/>
            <sz val="8"/>
            <color indexed="81"/>
            <rFont val="Tahoma"/>
            <family val="2"/>
          </rPr>
          <t>honkakangas:</t>
        </r>
        <r>
          <rPr>
            <sz val="8"/>
            <color indexed="81"/>
            <rFont val="Tahoma"/>
            <family val="2"/>
          </rPr>
          <t xml:space="preserve">
Bete sammanlagt. Procentandel.</t>
        </r>
      </text>
    </comment>
  </commentList>
</comments>
</file>

<file path=xl/comments5.xml><?xml version="1.0" encoding="utf-8"?>
<comments xmlns="http://schemas.openxmlformats.org/spreadsheetml/2006/main">
  <authors>
    <author>ehrlen</author>
    <author>Alicia</author>
    <author>Jessica</author>
  </authors>
  <commentList>
    <comment ref="A4" authorId="0" shapeId="0">
      <text>
        <r>
          <rPr>
            <b/>
            <sz val="9"/>
            <color indexed="81"/>
            <rFont val="Tahoma"/>
            <family val="2"/>
          </rPr>
          <t>ehrlen:</t>
        </r>
        <r>
          <rPr>
            <sz val="9"/>
            <color indexed="81"/>
            <rFont val="Tahoma"/>
            <family val="2"/>
          </rPr>
          <t xml:space="preserve">
Yes, I think that is fine.</t>
        </r>
      </text>
    </comment>
    <comment ref="A12" authorId="0" shapeId="0">
      <text>
        <r>
          <rPr>
            <b/>
            <sz val="9"/>
            <color indexed="81"/>
            <rFont val="Tahoma"/>
            <family val="2"/>
          </rPr>
          <t>ehrlen:</t>
        </r>
        <r>
          <rPr>
            <sz val="9"/>
            <color indexed="81"/>
            <rFont val="Tahoma"/>
            <family val="2"/>
          </rPr>
          <t xml:space="preserve">
I think I need a bit information to understand exactly how you did this.</t>
        </r>
      </text>
    </comment>
    <comment ref="C18" authorId="1" shapeId="0">
      <text>
        <r>
          <rPr>
            <b/>
            <sz val="9"/>
            <color indexed="81"/>
            <rFont val="Tahoma"/>
            <family val="2"/>
          </rPr>
          <t xml:space="preserve">Alicia: </t>
        </r>
        <r>
          <rPr>
            <sz val="9"/>
            <color indexed="81"/>
            <rFont val="Tahoma"/>
            <family val="2"/>
          </rPr>
          <t>Bud size L, but only 1 fl open!</t>
        </r>
      </text>
    </comment>
    <comment ref="F24" authorId="2" shapeId="0">
      <text>
        <r>
          <rPr>
            <b/>
            <sz val="8"/>
            <color indexed="81"/>
            <rFont val="Tahoma"/>
            <family val="2"/>
          </rPr>
          <t>Jessica:</t>
        </r>
        <r>
          <rPr>
            <sz val="8"/>
            <color indexed="81"/>
            <rFont val="Tahoma"/>
            <family val="2"/>
          </rPr>
          <t xml:space="preserve">
Det faktiska antalet som anges här är det antal blommor som finns på avläsningsdagen. Detta betyder att man inte kompenserar med blommor som tex ramlat av. 
I sammanställningen:
För att få fram det "riktiga" faktiska blomantalet så jämförs dessa värden med antalet knoppar som hittats vid samma tillfälle samt en jämförelse med antalet uppskattade blommor.</t>
        </r>
      </text>
    </comment>
    <comment ref="M25" authorId="1" shapeId="0">
      <text>
        <r>
          <rPr>
            <b/>
            <sz val="9"/>
            <color indexed="81"/>
            <rFont val="Tahoma"/>
            <family val="2"/>
          </rPr>
          <t xml:space="preserve">Alicia: </t>
        </r>
        <r>
          <rPr>
            <sz val="9"/>
            <color indexed="81"/>
            <rFont val="Tahoma"/>
            <family val="2"/>
          </rPr>
          <t>For this example only used those with FFD_action=ok</t>
        </r>
      </text>
    </comment>
  </commentList>
</comments>
</file>

<file path=xl/comments6.xml><?xml version="1.0" encoding="utf-8"?>
<comments xmlns="http://schemas.openxmlformats.org/spreadsheetml/2006/main">
  <authors>
    <author>honkakangas</author>
  </authors>
  <commentList>
    <comment ref="K4" authorId="0" shapeId="0">
      <text>
        <r>
          <rPr>
            <b/>
            <sz val="8"/>
            <color indexed="81"/>
            <rFont val="Tahoma"/>
            <family val="2"/>
          </rPr>
          <t>honkakangas:</t>
        </r>
        <r>
          <rPr>
            <sz val="8"/>
            <color indexed="81"/>
            <rFont val="Tahoma"/>
            <family val="2"/>
          </rPr>
          <t xml:space="preserve">
totaL antal frön i baljan</t>
        </r>
      </text>
    </comment>
    <comment ref="U4" authorId="0" shapeId="0">
      <text>
        <r>
          <rPr>
            <b/>
            <sz val="8"/>
            <color indexed="81"/>
            <rFont val="Tahoma"/>
            <family val="2"/>
          </rPr>
          <t>honkakangas:</t>
        </r>
        <r>
          <rPr>
            <sz val="8"/>
            <color indexed="81"/>
            <rFont val="Tahoma"/>
            <family val="2"/>
          </rPr>
          <t xml:space="preserve">
totaL antal frön i baljan</t>
        </r>
      </text>
    </comment>
    <comment ref="AE4" authorId="0" shapeId="0">
      <text>
        <r>
          <rPr>
            <b/>
            <sz val="8"/>
            <color indexed="81"/>
            <rFont val="Tahoma"/>
            <family val="2"/>
          </rPr>
          <t>honkakangas:</t>
        </r>
        <r>
          <rPr>
            <sz val="8"/>
            <color indexed="81"/>
            <rFont val="Tahoma"/>
            <family val="2"/>
          </rPr>
          <t xml:space="preserve">
totaL antal frön i baljan</t>
        </r>
      </text>
    </comment>
    <comment ref="AO4" authorId="0" shapeId="0">
      <text>
        <r>
          <rPr>
            <b/>
            <sz val="8"/>
            <color indexed="81"/>
            <rFont val="Tahoma"/>
            <family val="2"/>
          </rPr>
          <t>honkakangas:</t>
        </r>
        <r>
          <rPr>
            <sz val="8"/>
            <color indexed="81"/>
            <rFont val="Tahoma"/>
            <family val="2"/>
          </rPr>
          <t xml:space="preserve">
totaL antal frön i baljan</t>
        </r>
      </text>
    </comment>
    <comment ref="AY4" authorId="0" shapeId="0">
      <text>
        <r>
          <rPr>
            <b/>
            <sz val="8"/>
            <color indexed="81"/>
            <rFont val="Tahoma"/>
            <family val="2"/>
          </rPr>
          <t>honkakangas:</t>
        </r>
        <r>
          <rPr>
            <sz val="8"/>
            <color indexed="81"/>
            <rFont val="Tahoma"/>
            <family val="2"/>
          </rPr>
          <t xml:space="preserve">
totaL antal frön i baljan</t>
        </r>
      </text>
    </comment>
    <comment ref="BI4" authorId="0" shapeId="0">
      <text>
        <r>
          <rPr>
            <b/>
            <sz val="8"/>
            <color indexed="81"/>
            <rFont val="Tahoma"/>
            <family val="2"/>
          </rPr>
          <t>honkakangas:</t>
        </r>
        <r>
          <rPr>
            <sz val="8"/>
            <color indexed="81"/>
            <rFont val="Tahoma"/>
            <family val="2"/>
          </rPr>
          <t xml:space="preserve">
totaL antal frön i baljan</t>
        </r>
      </text>
    </comment>
    <comment ref="BS4" authorId="0" shapeId="0">
      <text>
        <r>
          <rPr>
            <b/>
            <sz val="8"/>
            <color indexed="81"/>
            <rFont val="Tahoma"/>
            <family val="2"/>
          </rPr>
          <t>honkakangas:</t>
        </r>
        <r>
          <rPr>
            <sz val="8"/>
            <color indexed="81"/>
            <rFont val="Tahoma"/>
            <family val="2"/>
          </rPr>
          <t xml:space="preserve">
totaL antal frön i baljan</t>
        </r>
      </text>
    </comment>
    <comment ref="CC4" authorId="0" shapeId="0">
      <text>
        <r>
          <rPr>
            <b/>
            <sz val="8"/>
            <color indexed="81"/>
            <rFont val="Tahoma"/>
            <family val="2"/>
          </rPr>
          <t>honkakangas:</t>
        </r>
        <r>
          <rPr>
            <sz val="8"/>
            <color indexed="81"/>
            <rFont val="Tahoma"/>
            <family val="2"/>
          </rPr>
          <t xml:space="preserve">
totaL antal frön i baljan</t>
        </r>
      </text>
    </comment>
    <comment ref="CM4" authorId="0" shapeId="0">
      <text>
        <r>
          <rPr>
            <b/>
            <sz val="8"/>
            <color indexed="81"/>
            <rFont val="Tahoma"/>
            <family val="2"/>
          </rPr>
          <t>honkakangas:</t>
        </r>
        <r>
          <rPr>
            <sz val="8"/>
            <color indexed="81"/>
            <rFont val="Tahoma"/>
            <family val="2"/>
          </rPr>
          <t xml:space="preserve">
totaL antal frön i baljan</t>
        </r>
      </text>
    </comment>
    <comment ref="CW4" authorId="0" shapeId="0">
      <text>
        <r>
          <rPr>
            <b/>
            <sz val="8"/>
            <color indexed="81"/>
            <rFont val="Tahoma"/>
            <family val="2"/>
          </rPr>
          <t>honkakangas:</t>
        </r>
        <r>
          <rPr>
            <sz val="8"/>
            <color indexed="81"/>
            <rFont val="Tahoma"/>
            <family val="2"/>
          </rPr>
          <t xml:space="preserve">
totaL antal frön i baljan</t>
        </r>
      </text>
    </comment>
    <comment ref="DG4" authorId="0" shapeId="0">
      <text>
        <r>
          <rPr>
            <b/>
            <sz val="8"/>
            <color indexed="81"/>
            <rFont val="Tahoma"/>
            <family val="2"/>
          </rPr>
          <t>honkakangas:</t>
        </r>
        <r>
          <rPr>
            <sz val="8"/>
            <color indexed="81"/>
            <rFont val="Tahoma"/>
            <family val="2"/>
          </rPr>
          <t xml:space="preserve">
totaL antal frön i baljan</t>
        </r>
      </text>
    </comment>
    <comment ref="DQ4" authorId="0" shapeId="0">
      <text>
        <r>
          <rPr>
            <b/>
            <sz val="8"/>
            <color indexed="81"/>
            <rFont val="Tahoma"/>
            <family val="2"/>
          </rPr>
          <t>honkakangas:</t>
        </r>
        <r>
          <rPr>
            <sz val="8"/>
            <color indexed="81"/>
            <rFont val="Tahoma"/>
            <family val="2"/>
          </rPr>
          <t xml:space="preserve">
totaL antal frön i baljan</t>
        </r>
      </text>
    </comment>
    <comment ref="EA4" authorId="0" shapeId="0">
      <text>
        <r>
          <rPr>
            <b/>
            <sz val="8"/>
            <color indexed="81"/>
            <rFont val="Tahoma"/>
            <family val="2"/>
          </rPr>
          <t>honkakangas:</t>
        </r>
        <r>
          <rPr>
            <sz val="8"/>
            <color indexed="81"/>
            <rFont val="Tahoma"/>
            <family val="2"/>
          </rPr>
          <t xml:space="preserve">
totaL antal frön i baljan</t>
        </r>
      </text>
    </comment>
    <comment ref="EK4" authorId="0" shapeId="0">
      <text>
        <r>
          <rPr>
            <b/>
            <sz val="8"/>
            <color indexed="81"/>
            <rFont val="Tahoma"/>
            <family val="2"/>
          </rPr>
          <t>honkakangas:</t>
        </r>
        <r>
          <rPr>
            <sz val="8"/>
            <color indexed="81"/>
            <rFont val="Tahoma"/>
            <family val="2"/>
          </rPr>
          <t xml:space="preserve">
totaL antal frön i baljan</t>
        </r>
      </text>
    </comment>
    <comment ref="EU4" authorId="0" shapeId="0">
      <text>
        <r>
          <rPr>
            <b/>
            <sz val="8"/>
            <color indexed="81"/>
            <rFont val="Tahoma"/>
            <family val="2"/>
          </rPr>
          <t>honkakangas:</t>
        </r>
        <r>
          <rPr>
            <sz val="8"/>
            <color indexed="81"/>
            <rFont val="Tahoma"/>
            <family val="2"/>
          </rPr>
          <t xml:space="preserve">
totaL antal frön i baljan</t>
        </r>
      </text>
    </comment>
    <comment ref="FE4" authorId="0" shapeId="0">
      <text>
        <r>
          <rPr>
            <b/>
            <sz val="8"/>
            <color indexed="81"/>
            <rFont val="Tahoma"/>
            <family val="2"/>
          </rPr>
          <t>honkakangas:</t>
        </r>
        <r>
          <rPr>
            <sz val="8"/>
            <color indexed="81"/>
            <rFont val="Tahoma"/>
            <family val="2"/>
          </rPr>
          <t xml:space="preserve">
totaL antal frön i baljan</t>
        </r>
      </text>
    </comment>
    <comment ref="FO4" authorId="0" shapeId="0">
      <text>
        <r>
          <rPr>
            <b/>
            <sz val="8"/>
            <color indexed="81"/>
            <rFont val="Tahoma"/>
            <family val="2"/>
          </rPr>
          <t>honkakangas:</t>
        </r>
        <r>
          <rPr>
            <sz val="8"/>
            <color indexed="81"/>
            <rFont val="Tahoma"/>
            <family val="2"/>
          </rPr>
          <t xml:space="preserve">
totaL antal frön i baljan</t>
        </r>
      </text>
    </comment>
    <comment ref="FY4" authorId="0" shapeId="0">
      <text>
        <r>
          <rPr>
            <b/>
            <sz val="8"/>
            <color indexed="81"/>
            <rFont val="Tahoma"/>
            <family val="2"/>
          </rPr>
          <t>honkakangas:</t>
        </r>
        <r>
          <rPr>
            <sz val="8"/>
            <color indexed="81"/>
            <rFont val="Tahoma"/>
            <family val="2"/>
          </rPr>
          <t xml:space="preserve">
totaL antal frön i baljan</t>
        </r>
      </text>
    </comment>
    <comment ref="GI4" authorId="0" shapeId="0">
      <text>
        <r>
          <rPr>
            <b/>
            <sz val="8"/>
            <color indexed="81"/>
            <rFont val="Tahoma"/>
            <family val="2"/>
          </rPr>
          <t>honkakangas:</t>
        </r>
        <r>
          <rPr>
            <sz val="8"/>
            <color indexed="81"/>
            <rFont val="Tahoma"/>
            <family val="2"/>
          </rPr>
          <t xml:space="preserve">
totaL antal frön i baljan</t>
        </r>
      </text>
    </comment>
    <comment ref="GS4" authorId="0" shapeId="0">
      <text>
        <r>
          <rPr>
            <b/>
            <sz val="8"/>
            <color indexed="81"/>
            <rFont val="Tahoma"/>
            <family val="2"/>
          </rPr>
          <t>honkakangas:</t>
        </r>
        <r>
          <rPr>
            <sz val="8"/>
            <color indexed="81"/>
            <rFont val="Tahoma"/>
            <family val="2"/>
          </rPr>
          <t xml:space="preserve">
totaL antal frön i baljan</t>
        </r>
      </text>
    </comment>
    <comment ref="HC4" authorId="0" shapeId="0">
      <text>
        <r>
          <rPr>
            <b/>
            <sz val="8"/>
            <color indexed="81"/>
            <rFont val="Tahoma"/>
            <family val="2"/>
          </rPr>
          <t>honkakangas:</t>
        </r>
        <r>
          <rPr>
            <sz val="8"/>
            <color indexed="81"/>
            <rFont val="Tahoma"/>
            <family val="2"/>
          </rPr>
          <t xml:space="preserve">
totaL antal frön i baljan</t>
        </r>
      </text>
    </comment>
    <comment ref="HM4" authorId="0" shapeId="0">
      <text>
        <r>
          <rPr>
            <b/>
            <sz val="8"/>
            <color indexed="81"/>
            <rFont val="Tahoma"/>
            <family val="2"/>
          </rPr>
          <t>honkakangas:</t>
        </r>
        <r>
          <rPr>
            <sz val="8"/>
            <color indexed="81"/>
            <rFont val="Tahoma"/>
            <family val="2"/>
          </rPr>
          <t xml:space="preserve">
totaL antal frön i baljan</t>
        </r>
      </text>
    </comment>
    <comment ref="HW4" authorId="0" shapeId="0">
      <text>
        <r>
          <rPr>
            <b/>
            <sz val="8"/>
            <color indexed="81"/>
            <rFont val="Tahoma"/>
            <family val="2"/>
          </rPr>
          <t>honkakangas:</t>
        </r>
        <r>
          <rPr>
            <sz val="8"/>
            <color indexed="81"/>
            <rFont val="Tahoma"/>
            <family val="2"/>
          </rPr>
          <t xml:space="preserve">
totaL antal frön i baljan</t>
        </r>
      </text>
    </comment>
    <comment ref="IG4" authorId="0" shapeId="0">
      <text>
        <r>
          <rPr>
            <b/>
            <sz val="8"/>
            <color indexed="81"/>
            <rFont val="Tahoma"/>
            <family val="2"/>
          </rPr>
          <t>honkakangas:</t>
        </r>
        <r>
          <rPr>
            <sz val="8"/>
            <color indexed="81"/>
            <rFont val="Tahoma"/>
            <family val="2"/>
          </rPr>
          <t xml:space="preserve">
totaL antal frön i baljan</t>
        </r>
      </text>
    </comment>
    <comment ref="IQ4" authorId="0" shapeId="0">
      <text>
        <r>
          <rPr>
            <b/>
            <sz val="8"/>
            <color indexed="81"/>
            <rFont val="Tahoma"/>
            <family val="2"/>
          </rPr>
          <t>honkakangas:</t>
        </r>
        <r>
          <rPr>
            <sz val="8"/>
            <color indexed="81"/>
            <rFont val="Tahoma"/>
            <family val="2"/>
          </rPr>
          <t xml:space="preserve">
totaL antal frön i baljan</t>
        </r>
      </text>
    </comment>
  </commentList>
</comments>
</file>

<file path=xl/comments7.xml><?xml version="1.0" encoding="utf-8"?>
<comments xmlns="http://schemas.openxmlformats.org/spreadsheetml/2006/main">
  <authors>
    <author>honkakangas</author>
    <author>Jessica</author>
    <author>jecca</author>
    <author>Jessica Oremus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BW3" authorId="0" shapeId="0">
      <text>
        <r>
          <rPr>
            <b/>
            <sz val="8"/>
            <color indexed="81"/>
            <rFont val="Tahoma"/>
            <family val="2"/>
          </rPr>
          <t>honkakangas:</t>
        </r>
        <r>
          <rPr>
            <sz val="8"/>
            <color indexed="81"/>
            <rFont val="Tahoma"/>
            <family val="2"/>
          </rPr>
          <t xml:space="preserve">
totaL antal frön i baljan</t>
        </r>
      </text>
    </comment>
    <comment ref="CD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CF3" authorId="2" shapeId="0">
      <text>
        <r>
          <rPr>
            <b/>
            <sz val="9"/>
            <color indexed="81"/>
            <rFont val="Tahoma"/>
            <family val="2"/>
          </rPr>
          <t>jecca:</t>
        </r>
        <r>
          <rPr>
            <sz val="9"/>
            <color indexed="81"/>
            <rFont val="Tahoma"/>
            <family val="2"/>
          </rPr>
          <t xml:space="preserve">
Längsta skottet av två.
Finns fler än två skott väljs medelskottet.</t>
        </r>
      </text>
    </comment>
    <comment ref="CG3" authorId="3" shapeId="0">
      <text>
        <r>
          <rPr>
            <b/>
            <sz val="9"/>
            <color indexed="81"/>
            <rFont val="Tahoma"/>
            <family val="2"/>
          </rPr>
          <t>Jessica Oremus:</t>
        </r>
        <r>
          <rPr>
            <sz val="9"/>
            <color indexed="81"/>
            <rFont val="Tahoma"/>
            <family val="2"/>
          </rPr>
          <t xml:space="preserve">
Volymen bygger på skottantal från Tot skott stjälkavläsning</t>
        </r>
      </text>
    </comment>
    <comment ref="CH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CI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CK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CM3" authorId="0" shapeId="0">
      <text>
        <r>
          <rPr>
            <b/>
            <sz val="8"/>
            <color indexed="81"/>
            <rFont val="Tahoma"/>
            <family val="2"/>
          </rPr>
          <t>honkakangas:</t>
        </r>
        <r>
          <rPr>
            <sz val="8"/>
            <color indexed="81"/>
            <rFont val="Tahoma"/>
            <family val="2"/>
          </rPr>
          <t xml:space="preserve">
antal frö eller placenta ej inräknat</t>
        </r>
      </text>
    </comment>
    <comment ref="CN3" authorId="0" shapeId="0">
      <text>
        <r>
          <rPr>
            <b/>
            <sz val="8"/>
            <color indexed="81"/>
            <rFont val="Tahoma"/>
            <family val="2"/>
          </rPr>
          <t>honkakangas:</t>
        </r>
        <r>
          <rPr>
            <sz val="8"/>
            <color indexed="81"/>
            <rFont val="Tahoma"/>
            <family val="2"/>
          </rPr>
          <t xml:space="preserve">
tot n frö = tot n placenta</t>
        </r>
      </text>
    </comment>
    <comment ref="CO3" authorId="0" shapeId="0">
      <text>
        <r>
          <rPr>
            <b/>
            <sz val="8"/>
            <color indexed="81"/>
            <rFont val="Tahoma"/>
            <family val="2"/>
          </rPr>
          <t>honkakangas:</t>
        </r>
        <r>
          <rPr>
            <sz val="8"/>
            <color indexed="81"/>
            <rFont val="Tahoma"/>
            <family val="2"/>
          </rPr>
          <t xml:space="preserve">
n pred frö av totalt n frön</t>
        </r>
      </text>
    </comment>
    <comment ref="CQ3" authorId="0" shapeId="0">
      <text>
        <r>
          <rPr>
            <b/>
            <sz val="8"/>
            <color indexed="81"/>
            <rFont val="Tahoma"/>
            <family val="2"/>
          </rPr>
          <t>honkakangas:</t>
        </r>
        <r>
          <rPr>
            <sz val="8"/>
            <color indexed="81"/>
            <rFont val="Tahoma"/>
            <family val="2"/>
          </rPr>
          <t xml:space="preserve">
Bete sammanlagt. Procentandel.</t>
        </r>
      </text>
    </comment>
  </commentList>
</comments>
</file>

<file path=xl/comments8.xml><?xml version="1.0" encoding="utf-8"?>
<comments xmlns="http://schemas.openxmlformats.org/spreadsheetml/2006/main">
  <authors>
    <author>honkakangas</author>
    <author>Jessica</author>
    <author>jecca</author>
    <author>Jessica Oremus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CC3" authorId="0" shapeId="0">
      <text>
        <r>
          <rPr>
            <b/>
            <sz val="8"/>
            <color indexed="81"/>
            <rFont val="Tahoma"/>
            <family val="2"/>
          </rPr>
          <t>honkakangas:</t>
        </r>
        <r>
          <rPr>
            <sz val="8"/>
            <color indexed="81"/>
            <rFont val="Tahoma"/>
            <family val="2"/>
          </rPr>
          <t xml:space="preserve">
totaL antal frön i baljan</t>
        </r>
      </text>
    </comment>
    <comment ref="CJ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CL3" authorId="2" shapeId="0">
      <text>
        <r>
          <rPr>
            <b/>
            <sz val="9"/>
            <color indexed="81"/>
            <rFont val="Tahoma"/>
            <family val="2"/>
          </rPr>
          <t>jecca:</t>
        </r>
        <r>
          <rPr>
            <sz val="9"/>
            <color indexed="81"/>
            <rFont val="Tahoma"/>
            <family val="2"/>
          </rPr>
          <t xml:space="preserve">
Längsta skottet av två.
Finns fler än två skott väljs medelskottet.</t>
        </r>
      </text>
    </comment>
    <comment ref="CM3" authorId="3" shapeId="0">
      <text>
        <r>
          <rPr>
            <b/>
            <sz val="9"/>
            <color indexed="81"/>
            <rFont val="Tahoma"/>
            <family val="2"/>
          </rPr>
          <t>Jessica Oremus:</t>
        </r>
        <r>
          <rPr>
            <sz val="9"/>
            <color indexed="81"/>
            <rFont val="Tahoma"/>
            <family val="2"/>
          </rPr>
          <t xml:space="preserve">
Volymen bygger på skottantal från Tot skott stjälkavläsning</t>
        </r>
      </text>
    </comment>
    <comment ref="CN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CO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CQ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CS3" authorId="0" shapeId="0">
      <text>
        <r>
          <rPr>
            <b/>
            <sz val="8"/>
            <color indexed="81"/>
            <rFont val="Tahoma"/>
            <family val="2"/>
          </rPr>
          <t>honkakangas:</t>
        </r>
        <r>
          <rPr>
            <sz val="8"/>
            <color indexed="81"/>
            <rFont val="Tahoma"/>
            <family val="2"/>
          </rPr>
          <t xml:space="preserve">
antal frö eller placenta ej inräknat</t>
        </r>
      </text>
    </comment>
    <comment ref="CT3" authorId="0" shapeId="0">
      <text>
        <r>
          <rPr>
            <b/>
            <sz val="8"/>
            <color indexed="81"/>
            <rFont val="Tahoma"/>
            <family val="2"/>
          </rPr>
          <t>honkakangas:</t>
        </r>
        <r>
          <rPr>
            <sz val="8"/>
            <color indexed="81"/>
            <rFont val="Tahoma"/>
            <family val="2"/>
          </rPr>
          <t xml:space="preserve">
tot n frö = tot n placenta</t>
        </r>
      </text>
    </comment>
    <comment ref="CU3" authorId="0" shapeId="0">
      <text>
        <r>
          <rPr>
            <b/>
            <sz val="8"/>
            <color indexed="81"/>
            <rFont val="Tahoma"/>
            <family val="2"/>
          </rPr>
          <t>honkakangas:</t>
        </r>
        <r>
          <rPr>
            <sz val="8"/>
            <color indexed="81"/>
            <rFont val="Tahoma"/>
            <family val="2"/>
          </rPr>
          <t xml:space="preserve">
n pred frö av totalt n frön</t>
        </r>
      </text>
    </comment>
    <comment ref="CW3" authorId="0" shapeId="0">
      <text>
        <r>
          <rPr>
            <b/>
            <sz val="8"/>
            <color indexed="81"/>
            <rFont val="Tahoma"/>
            <family val="2"/>
          </rPr>
          <t>honkakangas:</t>
        </r>
        <r>
          <rPr>
            <sz val="8"/>
            <color indexed="81"/>
            <rFont val="Tahoma"/>
            <family val="2"/>
          </rPr>
          <t xml:space="preserve">
Bete sammanlagt. Procentandel.</t>
        </r>
      </text>
    </comment>
  </commentList>
</comments>
</file>

<file path=xl/comments9.xml><?xml version="1.0" encoding="utf-8"?>
<comments xmlns="http://schemas.openxmlformats.org/spreadsheetml/2006/main">
  <authors>
    <author>honkakangas</author>
    <author>Jessica</author>
    <author>jecca</author>
    <author>Jessica Oremus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BQ3" authorId="0" shapeId="0">
      <text>
        <r>
          <rPr>
            <b/>
            <sz val="8"/>
            <color indexed="81"/>
            <rFont val="Tahoma"/>
            <family val="2"/>
          </rPr>
          <t>honkakangas:</t>
        </r>
        <r>
          <rPr>
            <sz val="8"/>
            <color indexed="81"/>
            <rFont val="Tahoma"/>
            <family val="2"/>
          </rPr>
          <t xml:space="preserve">
totaL antal frön i baljan</t>
        </r>
      </text>
    </comment>
    <comment ref="BX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BZ3" authorId="2" shapeId="0">
      <text>
        <r>
          <rPr>
            <b/>
            <sz val="9"/>
            <color indexed="81"/>
            <rFont val="Tahoma"/>
            <family val="2"/>
          </rPr>
          <t>jecca:</t>
        </r>
        <r>
          <rPr>
            <sz val="9"/>
            <color indexed="81"/>
            <rFont val="Tahoma"/>
            <family val="2"/>
          </rPr>
          <t xml:space="preserve">
Längsta skottet av två.
Finns fler än två skott väljs medelskottet.</t>
        </r>
      </text>
    </comment>
    <comment ref="CA3" authorId="3" shapeId="0">
      <text>
        <r>
          <rPr>
            <b/>
            <sz val="9"/>
            <color indexed="81"/>
            <rFont val="Tahoma"/>
            <family val="2"/>
          </rPr>
          <t>Jessica Oremus:</t>
        </r>
        <r>
          <rPr>
            <sz val="9"/>
            <color indexed="81"/>
            <rFont val="Tahoma"/>
            <family val="2"/>
          </rPr>
          <t xml:space="preserve">
Volymen bygger på skottantal från Tot skott stjälkavläsning</t>
        </r>
      </text>
    </comment>
    <comment ref="CB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CC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CE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CG3" authorId="0" shapeId="0">
      <text>
        <r>
          <rPr>
            <b/>
            <sz val="8"/>
            <color indexed="81"/>
            <rFont val="Tahoma"/>
            <family val="2"/>
          </rPr>
          <t>honkakangas:</t>
        </r>
        <r>
          <rPr>
            <sz val="8"/>
            <color indexed="81"/>
            <rFont val="Tahoma"/>
            <family val="2"/>
          </rPr>
          <t xml:space="preserve">
antal frö eller placenta ej inräknat</t>
        </r>
      </text>
    </comment>
    <comment ref="CH3" authorId="0" shapeId="0">
      <text>
        <r>
          <rPr>
            <b/>
            <sz val="8"/>
            <color indexed="81"/>
            <rFont val="Tahoma"/>
            <family val="2"/>
          </rPr>
          <t>honkakangas:</t>
        </r>
        <r>
          <rPr>
            <sz val="8"/>
            <color indexed="81"/>
            <rFont val="Tahoma"/>
            <family val="2"/>
          </rPr>
          <t xml:space="preserve">
tot n frö = tot n placenta</t>
        </r>
      </text>
    </comment>
    <comment ref="CI3" authorId="0" shapeId="0">
      <text>
        <r>
          <rPr>
            <b/>
            <sz val="8"/>
            <color indexed="81"/>
            <rFont val="Tahoma"/>
            <family val="2"/>
          </rPr>
          <t>honkakangas:</t>
        </r>
        <r>
          <rPr>
            <sz val="8"/>
            <color indexed="81"/>
            <rFont val="Tahoma"/>
            <family val="2"/>
          </rPr>
          <t xml:space="preserve">
n pred frö av totalt n frön</t>
        </r>
      </text>
    </comment>
    <comment ref="CK3" authorId="0" shapeId="0">
      <text>
        <r>
          <rPr>
            <b/>
            <sz val="8"/>
            <color indexed="81"/>
            <rFont val="Tahoma"/>
            <family val="2"/>
          </rPr>
          <t>honkakangas:</t>
        </r>
        <r>
          <rPr>
            <sz val="8"/>
            <color indexed="81"/>
            <rFont val="Tahoma"/>
            <family val="2"/>
          </rPr>
          <t xml:space="preserve">
Bete sammanlagt. Procentandel.</t>
        </r>
      </text>
    </comment>
  </commentList>
</comments>
</file>

<file path=xl/comments10.xml><?xml version="1.0" encoding="utf-8"?>
<comments xmlns="http://schemas.openxmlformats.org/spreadsheetml/2006/main">
  <authors>
    <author>honkakangas</author>
    <author>Jessica</author>
    <author>jecca</author>
    <author>Jessica Oremus</author>
  </authors>
  <commentList>
    <comment ref="BV1" authorId="0" shapeId="0">
      <text>
        <r>
          <rPr>
            <b/>
            <sz val="8"/>
            <color indexed="81"/>
            <rFont val="Tahoma"/>
            <family val="2"/>
          </rPr>
          <t>honkakangas:</t>
        </r>
        <r>
          <rPr>
            <sz val="8"/>
            <color indexed="81"/>
            <rFont val="Tahoma"/>
            <family val="2"/>
          </rPr>
          <t xml:space="preserve">
I sammanställningen är samtliga baljor medräknade.</t>
        </r>
      </text>
    </commen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BW3" authorId="0" shapeId="0">
      <text>
        <r>
          <rPr>
            <b/>
            <sz val="8"/>
            <color indexed="81"/>
            <rFont val="Tahoma"/>
            <family val="2"/>
          </rPr>
          <t>honkakangas:</t>
        </r>
        <r>
          <rPr>
            <sz val="8"/>
            <color indexed="81"/>
            <rFont val="Tahoma"/>
            <family val="2"/>
          </rPr>
          <t xml:space="preserve">
totaL antal frön i baljan</t>
        </r>
      </text>
    </comment>
    <comment ref="CC3" authorId="0" shapeId="0">
      <text>
        <r>
          <rPr>
            <b/>
            <sz val="8"/>
            <color indexed="81"/>
            <rFont val="Tahoma"/>
            <family val="2"/>
          </rPr>
          <t>honkakangas:</t>
        </r>
        <r>
          <rPr>
            <sz val="8"/>
            <color indexed="81"/>
            <rFont val="Tahoma"/>
            <family val="2"/>
          </rPr>
          <t xml:space="preserve">
totaL antal frön i baljan</t>
        </r>
      </text>
    </comment>
    <comment ref="CI3" authorId="0" shapeId="0">
      <text>
        <r>
          <rPr>
            <b/>
            <sz val="8"/>
            <color indexed="81"/>
            <rFont val="Tahoma"/>
            <family val="2"/>
          </rPr>
          <t>honkakangas:</t>
        </r>
        <r>
          <rPr>
            <sz val="8"/>
            <color indexed="81"/>
            <rFont val="Tahoma"/>
            <family val="2"/>
          </rPr>
          <t xml:space="preserve">
totaL antal frön i baljan</t>
        </r>
      </text>
    </comment>
    <comment ref="CO3" authorId="0" shapeId="0">
      <text>
        <r>
          <rPr>
            <b/>
            <sz val="8"/>
            <color indexed="81"/>
            <rFont val="Tahoma"/>
            <family val="2"/>
          </rPr>
          <t>honkakangas:</t>
        </r>
        <r>
          <rPr>
            <sz val="8"/>
            <color indexed="81"/>
            <rFont val="Tahoma"/>
            <family val="2"/>
          </rPr>
          <t xml:space="preserve">
totaL antal frön i baljan</t>
        </r>
      </text>
    </comment>
    <comment ref="CU3" authorId="0" shapeId="0">
      <text>
        <r>
          <rPr>
            <b/>
            <sz val="8"/>
            <color indexed="81"/>
            <rFont val="Tahoma"/>
            <family val="2"/>
          </rPr>
          <t>honkakangas:</t>
        </r>
        <r>
          <rPr>
            <sz val="8"/>
            <color indexed="81"/>
            <rFont val="Tahoma"/>
            <family val="2"/>
          </rPr>
          <t xml:space="preserve">
totaL antal frön i baljan</t>
        </r>
      </text>
    </comment>
    <comment ref="DB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DD3" authorId="2" shapeId="0">
      <text>
        <r>
          <rPr>
            <b/>
            <sz val="9"/>
            <color indexed="81"/>
            <rFont val="Tahoma"/>
            <family val="2"/>
          </rPr>
          <t>jecca:</t>
        </r>
        <r>
          <rPr>
            <sz val="9"/>
            <color indexed="81"/>
            <rFont val="Tahoma"/>
            <family val="2"/>
          </rPr>
          <t xml:space="preserve">
Längsta skottet av två.
Finns fler än två skott väljs medelskottet.</t>
        </r>
      </text>
    </comment>
    <comment ref="DE3" authorId="3" shapeId="0">
      <text>
        <r>
          <rPr>
            <b/>
            <sz val="9"/>
            <color indexed="81"/>
            <rFont val="Tahoma"/>
            <family val="2"/>
          </rPr>
          <t>Jessica Oremus:</t>
        </r>
        <r>
          <rPr>
            <sz val="9"/>
            <color indexed="81"/>
            <rFont val="Tahoma"/>
            <family val="2"/>
          </rPr>
          <t xml:space="preserve">
Volymen bygger på skottantal från Tot skott stjälkavläsning</t>
        </r>
      </text>
    </comment>
    <comment ref="DF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DG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DI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DK3" authorId="0" shapeId="0">
      <text>
        <r>
          <rPr>
            <b/>
            <sz val="8"/>
            <color indexed="81"/>
            <rFont val="Tahoma"/>
            <family val="2"/>
          </rPr>
          <t>honkakangas:</t>
        </r>
        <r>
          <rPr>
            <sz val="8"/>
            <color indexed="81"/>
            <rFont val="Tahoma"/>
            <family val="2"/>
          </rPr>
          <t xml:space="preserve">
antal frö eller placenta ej inräknat</t>
        </r>
      </text>
    </comment>
    <comment ref="DL3" authorId="0" shapeId="0">
      <text>
        <r>
          <rPr>
            <b/>
            <sz val="8"/>
            <color indexed="81"/>
            <rFont val="Tahoma"/>
            <family val="2"/>
          </rPr>
          <t>honkakangas:</t>
        </r>
        <r>
          <rPr>
            <sz val="8"/>
            <color indexed="81"/>
            <rFont val="Tahoma"/>
            <family val="2"/>
          </rPr>
          <t xml:space="preserve">
tot n frö = tot n placenta</t>
        </r>
      </text>
    </comment>
    <comment ref="DM3" authorId="0" shapeId="0">
      <text>
        <r>
          <rPr>
            <b/>
            <sz val="8"/>
            <color indexed="81"/>
            <rFont val="Tahoma"/>
            <family val="2"/>
          </rPr>
          <t>honkakangas:</t>
        </r>
        <r>
          <rPr>
            <sz val="8"/>
            <color indexed="81"/>
            <rFont val="Tahoma"/>
            <family val="2"/>
          </rPr>
          <t xml:space="preserve">
n pred frö av totalt n frön</t>
        </r>
      </text>
    </comment>
    <comment ref="DO3" authorId="0" shapeId="0">
      <text>
        <r>
          <rPr>
            <b/>
            <sz val="8"/>
            <color indexed="81"/>
            <rFont val="Tahoma"/>
            <family val="2"/>
          </rPr>
          <t>honkakangas:</t>
        </r>
        <r>
          <rPr>
            <sz val="8"/>
            <color indexed="81"/>
            <rFont val="Tahoma"/>
            <family val="2"/>
          </rPr>
          <t xml:space="preserve">
Bete sammanlagt. Procentandel.</t>
        </r>
      </text>
    </comment>
  </commentList>
</comments>
</file>

<file path=xl/comments11.xml><?xml version="1.0" encoding="utf-8"?>
<comments xmlns="http://schemas.openxmlformats.org/spreadsheetml/2006/main">
  <authors>
    <author>honkakangas</author>
  </authors>
  <commentList>
    <comment ref="E3" authorId="0" shapeId="0">
      <text>
        <r>
          <rPr>
            <b/>
            <sz val="8"/>
            <color indexed="81"/>
            <rFont val="Tahoma"/>
            <family val="2"/>
          </rPr>
          <t>honkakangas:</t>
        </r>
        <r>
          <rPr>
            <sz val="8"/>
            <color indexed="81"/>
            <rFont val="Tahoma"/>
            <family val="2"/>
          </rPr>
          <t xml:space="preserve">
totaL antal frön i baljan</t>
        </r>
      </text>
    </comment>
    <comment ref="K3" authorId="0" shapeId="0">
      <text>
        <r>
          <rPr>
            <b/>
            <sz val="8"/>
            <color indexed="81"/>
            <rFont val="Tahoma"/>
            <family val="2"/>
          </rPr>
          <t>honkakangas:</t>
        </r>
        <r>
          <rPr>
            <sz val="8"/>
            <color indexed="81"/>
            <rFont val="Tahoma"/>
            <family val="2"/>
          </rPr>
          <t xml:space="preserve">
totaL antal frön i baljan</t>
        </r>
      </text>
    </comment>
    <comment ref="Q3" authorId="0" shapeId="0">
      <text>
        <r>
          <rPr>
            <b/>
            <sz val="8"/>
            <color indexed="81"/>
            <rFont val="Tahoma"/>
            <family val="2"/>
          </rPr>
          <t>honkakangas:</t>
        </r>
        <r>
          <rPr>
            <sz val="8"/>
            <color indexed="81"/>
            <rFont val="Tahoma"/>
            <family val="2"/>
          </rPr>
          <t xml:space="preserve">
totaL antal frön i baljan</t>
        </r>
      </text>
    </comment>
    <comment ref="W3" authorId="0" shapeId="0">
      <text>
        <r>
          <rPr>
            <b/>
            <sz val="8"/>
            <color indexed="81"/>
            <rFont val="Tahoma"/>
            <family val="2"/>
          </rPr>
          <t>honkakangas:</t>
        </r>
        <r>
          <rPr>
            <sz val="8"/>
            <color indexed="81"/>
            <rFont val="Tahoma"/>
            <family val="2"/>
          </rPr>
          <t xml:space="preserve">
totaL antal frön i baljan</t>
        </r>
      </text>
    </comment>
    <comment ref="AC3" authorId="0" shapeId="0">
      <text>
        <r>
          <rPr>
            <b/>
            <sz val="8"/>
            <color indexed="81"/>
            <rFont val="Tahoma"/>
            <family val="2"/>
          </rPr>
          <t>honkakangas:</t>
        </r>
        <r>
          <rPr>
            <sz val="8"/>
            <color indexed="81"/>
            <rFont val="Tahoma"/>
            <family val="2"/>
          </rPr>
          <t xml:space="preserve">
totaL antal frön i baljan</t>
        </r>
      </text>
    </comment>
    <comment ref="AI3" authorId="0" shapeId="0">
      <text>
        <r>
          <rPr>
            <b/>
            <sz val="8"/>
            <color indexed="81"/>
            <rFont val="Tahoma"/>
            <family val="2"/>
          </rPr>
          <t>honkakangas:</t>
        </r>
        <r>
          <rPr>
            <sz val="8"/>
            <color indexed="81"/>
            <rFont val="Tahoma"/>
            <family val="2"/>
          </rPr>
          <t xml:space="preserve">
totaL antal frön i baljan</t>
        </r>
      </text>
    </comment>
    <comment ref="AO3" authorId="0" shapeId="0">
      <text>
        <r>
          <rPr>
            <b/>
            <sz val="8"/>
            <color indexed="81"/>
            <rFont val="Tahoma"/>
            <family val="2"/>
          </rPr>
          <t>honkakangas:</t>
        </r>
        <r>
          <rPr>
            <sz val="8"/>
            <color indexed="81"/>
            <rFont val="Tahoma"/>
            <family val="2"/>
          </rPr>
          <t xml:space="preserve">
totaL antal frön i baljan</t>
        </r>
      </text>
    </comment>
    <comment ref="AU3" authorId="0" shapeId="0">
      <text>
        <r>
          <rPr>
            <b/>
            <sz val="8"/>
            <color indexed="81"/>
            <rFont val="Tahoma"/>
            <family val="2"/>
          </rPr>
          <t>honkakangas:</t>
        </r>
        <r>
          <rPr>
            <sz val="8"/>
            <color indexed="81"/>
            <rFont val="Tahoma"/>
            <family val="2"/>
          </rPr>
          <t xml:space="preserve">
totaL antal frön i baljan</t>
        </r>
      </text>
    </comment>
    <comment ref="BA3" authorId="0" shapeId="0">
      <text>
        <r>
          <rPr>
            <b/>
            <sz val="8"/>
            <color indexed="81"/>
            <rFont val="Tahoma"/>
            <family val="2"/>
          </rPr>
          <t>honkakangas:</t>
        </r>
        <r>
          <rPr>
            <sz val="8"/>
            <color indexed="81"/>
            <rFont val="Tahoma"/>
            <family val="2"/>
          </rPr>
          <t xml:space="preserve">
totaL antal frön i baljan</t>
        </r>
      </text>
    </comment>
    <comment ref="BG3" authorId="0" shapeId="0">
      <text>
        <r>
          <rPr>
            <b/>
            <sz val="8"/>
            <color indexed="81"/>
            <rFont val="Tahoma"/>
            <family val="2"/>
          </rPr>
          <t>honkakangas:</t>
        </r>
        <r>
          <rPr>
            <sz val="8"/>
            <color indexed="81"/>
            <rFont val="Tahoma"/>
            <family val="2"/>
          </rPr>
          <t xml:space="preserve">
totaL antal frön i baljan</t>
        </r>
      </text>
    </comment>
    <comment ref="BM3" authorId="0" shapeId="0">
      <text>
        <r>
          <rPr>
            <b/>
            <sz val="8"/>
            <color indexed="81"/>
            <rFont val="Tahoma"/>
            <family val="2"/>
          </rPr>
          <t>honkakangas:</t>
        </r>
        <r>
          <rPr>
            <sz val="8"/>
            <color indexed="81"/>
            <rFont val="Tahoma"/>
            <family val="2"/>
          </rPr>
          <t xml:space="preserve">
totaL antal frön i baljan</t>
        </r>
      </text>
    </comment>
    <comment ref="BS3" authorId="0" shapeId="0">
      <text>
        <r>
          <rPr>
            <b/>
            <sz val="8"/>
            <color indexed="81"/>
            <rFont val="Tahoma"/>
            <family val="2"/>
          </rPr>
          <t>honkakangas:</t>
        </r>
        <r>
          <rPr>
            <sz val="8"/>
            <color indexed="81"/>
            <rFont val="Tahoma"/>
            <family val="2"/>
          </rPr>
          <t xml:space="preserve">
totaL antal frön i baljan</t>
        </r>
      </text>
    </comment>
    <comment ref="BY3" authorId="0" shapeId="0">
      <text>
        <r>
          <rPr>
            <b/>
            <sz val="8"/>
            <color indexed="81"/>
            <rFont val="Tahoma"/>
            <family val="2"/>
          </rPr>
          <t>honkakangas:</t>
        </r>
        <r>
          <rPr>
            <sz val="8"/>
            <color indexed="81"/>
            <rFont val="Tahoma"/>
            <family val="2"/>
          </rPr>
          <t xml:space="preserve">
totaL antal frön i baljan</t>
        </r>
      </text>
    </comment>
    <comment ref="CE3" authorId="0" shapeId="0">
      <text>
        <r>
          <rPr>
            <b/>
            <sz val="8"/>
            <color indexed="81"/>
            <rFont val="Tahoma"/>
            <family val="2"/>
          </rPr>
          <t>honkakangas:</t>
        </r>
        <r>
          <rPr>
            <sz val="8"/>
            <color indexed="81"/>
            <rFont val="Tahoma"/>
            <family val="2"/>
          </rPr>
          <t xml:space="preserve">
totaL antal frön i baljan</t>
        </r>
      </text>
    </comment>
    <comment ref="CK3" authorId="0" shapeId="0">
      <text>
        <r>
          <rPr>
            <b/>
            <sz val="8"/>
            <color indexed="81"/>
            <rFont val="Tahoma"/>
            <family val="2"/>
          </rPr>
          <t>honkakangas:</t>
        </r>
        <r>
          <rPr>
            <sz val="8"/>
            <color indexed="81"/>
            <rFont val="Tahoma"/>
            <family val="2"/>
          </rPr>
          <t xml:space="preserve">
totaL antal frön i baljan</t>
        </r>
      </text>
    </comment>
    <comment ref="CQ3" authorId="0" shapeId="0">
      <text>
        <r>
          <rPr>
            <b/>
            <sz val="8"/>
            <color indexed="81"/>
            <rFont val="Tahoma"/>
            <family val="2"/>
          </rPr>
          <t>honkakangas:</t>
        </r>
        <r>
          <rPr>
            <sz val="8"/>
            <color indexed="81"/>
            <rFont val="Tahoma"/>
            <family val="2"/>
          </rPr>
          <t xml:space="preserve">
totaL antal frön i baljan</t>
        </r>
      </text>
    </comment>
    <comment ref="CW3" authorId="0" shapeId="0">
      <text>
        <r>
          <rPr>
            <b/>
            <sz val="8"/>
            <color indexed="81"/>
            <rFont val="Tahoma"/>
            <family val="2"/>
          </rPr>
          <t>honkakangas:</t>
        </r>
        <r>
          <rPr>
            <sz val="8"/>
            <color indexed="81"/>
            <rFont val="Tahoma"/>
            <family val="2"/>
          </rPr>
          <t xml:space="preserve">
totaL antal frön i baljan</t>
        </r>
      </text>
    </comment>
    <comment ref="DC3" authorId="0" shapeId="0">
      <text>
        <r>
          <rPr>
            <b/>
            <sz val="8"/>
            <color indexed="81"/>
            <rFont val="Tahoma"/>
            <family val="2"/>
          </rPr>
          <t>honkakangas:</t>
        </r>
        <r>
          <rPr>
            <sz val="8"/>
            <color indexed="81"/>
            <rFont val="Tahoma"/>
            <family val="2"/>
          </rPr>
          <t xml:space="preserve">
totaL antal frön i baljan</t>
        </r>
      </text>
    </comment>
    <comment ref="DI3" authorId="0" shapeId="0">
      <text>
        <r>
          <rPr>
            <b/>
            <sz val="8"/>
            <color indexed="81"/>
            <rFont val="Tahoma"/>
            <family val="2"/>
          </rPr>
          <t>honkakangas:</t>
        </r>
        <r>
          <rPr>
            <sz val="8"/>
            <color indexed="81"/>
            <rFont val="Tahoma"/>
            <family val="2"/>
          </rPr>
          <t xml:space="preserve">
totaL antal frön i baljan</t>
        </r>
      </text>
    </comment>
    <comment ref="DO3" authorId="0" shapeId="0">
      <text>
        <r>
          <rPr>
            <b/>
            <sz val="8"/>
            <color indexed="81"/>
            <rFont val="Tahoma"/>
            <family val="2"/>
          </rPr>
          <t>honkakangas:</t>
        </r>
        <r>
          <rPr>
            <sz val="8"/>
            <color indexed="81"/>
            <rFont val="Tahoma"/>
            <family val="2"/>
          </rPr>
          <t xml:space="preserve">
totaL antal frön i baljan</t>
        </r>
      </text>
    </comment>
  </commentList>
</comments>
</file>

<file path=xl/comments12.xml><?xml version="1.0" encoding="utf-8"?>
<comments xmlns="http://schemas.openxmlformats.org/spreadsheetml/2006/main">
  <authors>
    <author>honkakangas</author>
    <author>Jessica</author>
    <author>jecca</author>
    <author>Jessica Oremus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CM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CO3" authorId="2" shapeId="0">
      <text>
        <r>
          <rPr>
            <b/>
            <sz val="9"/>
            <color indexed="81"/>
            <rFont val="Tahoma"/>
            <family val="2"/>
          </rPr>
          <t>jecca:</t>
        </r>
        <r>
          <rPr>
            <sz val="9"/>
            <color indexed="81"/>
            <rFont val="Tahoma"/>
            <family val="2"/>
          </rPr>
          <t xml:space="preserve">
Längsta skottet av två.
Finns fler än två skott väljs medelskottet.</t>
        </r>
      </text>
    </comment>
    <comment ref="CP3" authorId="3" shapeId="0">
      <text>
        <r>
          <rPr>
            <b/>
            <sz val="9"/>
            <color indexed="81"/>
            <rFont val="Tahoma"/>
            <family val="2"/>
          </rPr>
          <t>Jessica Oremus:</t>
        </r>
        <r>
          <rPr>
            <sz val="9"/>
            <color indexed="81"/>
            <rFont val="Tahoma"/>
            <family val="2"/>
          </rPr>
          <t xml:space="preserve">
Volymen bygger på skottantal från Tot skott stjälkavläsning</t>
        </r>
      </text>
    </comment>
    <comment ref="CQ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CR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CT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CV3" authorId="0" shapeId="0">
      <text>
        <r>
          <rPr>
            <b/>
            <sz val="8"/>
            <color indexed="81"/>
            <rFont val="Tahoma"/>
            <family val="2"/>
          </rPr>
          <t>honkakangas:</t>
        </r>
        <r>
          <rPr>
            <sz val="8"/>
            <color indexed="81"/>
            <rFont val="Tahoma"/>
            <family val="2"/>
          </rPr>
          <t xml:space="preserve">
antal frö eller placenta ej inräknat</t>
        </r>
      </text>
    </comment>
    <comment ref="CW3" authorId="0" shapeId="0">
      <text>
        <r>
          <rPr>
            <b/>
            <sz val="8"/>
            <color indexed="81"/>
            <rFont val="Tahoma"/>
            <family val="2"/>
          </rPr>
          <t>honkakangas:</t>
        </r>
        <r>
          <rPr>
            <sz val="8"/>
            <color indexed="81"/>
            <rFont val="Tahoma"/>
            <family val="2"/>
          </rPr>
          <t xml:space="preserve">
tot n frö = tot n placenta</t>
        </r>
      </text>
    </comment>
    <comment ref="CX3" authorId="0" shapeId="0">
      <text>
        <r>
          <rPr>
            <b/>
            <sz val="8"/>
            <color indexed="81"/>
            <rFont val="Tahoma"/>
            <family val="2"/>
          </rPr>
          <t>honkakangas:</t>
        </r>
        <r>
          <rPr>
            <sz val="8"/>
            <color indexed="81"/>
            <rFont val="Tahoma"/>
            <family val="2"/>
          </rPr>
          <t xml:space="preserve">
n pred frö av totalt n frön</t>
        </r>
      </text>
    </comment>
    <comment ref="CZ3" authorId="0" shapeId="0">
      <text>
        <r>
          <rPr>
            <b/>
            <sz val="8"/>
            <color indexed="81"/>
            <rFont val="Tahoma"/>
            <family val="2"/>
          </rPr>
          <t>honkakangas:</t>
        </r>
        <r>
          <rPr>
            <sz val="8"/>
            <color indexed="81"/>
            <rFont val="Tahoma"/>
            <family val="2"/>
          </rPr>
          <t xml:space="preserve">
Bete sammanlagt. Procentandel.</t>
        </r>
      </text>
    </comment>
  </commentList>
</comments>
</file>

<file path=xl/comments13.xml><?xml version="1.0" encoding="utf-8"?>
<comments xmlns="http://schemas.openxmlformats.org/spreadsheetml/2006/main">
  <authors>
    <author>honkakangas</author>
    <author>Jessica</author>
    <author>Your User Name</author>
    <author>jecca</author>
    <author>Jessica Oremus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BJ3" authorId="2" shapeId="0">
      <text>
        <r>
          <rPr>
            <b/>
            <sz val="8"/>
            <color indexed="81"/>
            <rFont val="Tahoma"/>
            <family val="2"/>
          </rPr>
          <t>Anna:</t>
        </r>
        <r>
          <rPr>
            <sz val="8"/>
            <color indexed="81"/>
            <rFont val="Tahoma"/>
            <family val="2"/>
          </rPr>
          <t xml:space="preserve">
Detta är inklusive de baljor som är insamlade till Johan D. De baljorna är också blåmarkerade vid baljavläsningen.</t>
        </r>
      </text>
    </comment>
    <comment ref="BS3" authorId="0" shapeId="0">
      <text>
        <r>
          <rPr>
            <b/>
            <sz val="8"/>
            <color indexed="81"/>
            <rFont val="Tahoma"/>
            <family val="2"/>
          </rPr>
          <t>honkakangas:</t>
        </r>
        <r>
          <rPr>
            <sz val="8"/>
            <color indexed="81"/>
            <rFont val="Tahoma"/>
            <family val="2"/>
          </rPr>
          <t xml:space="preserve">
totaL antal frön i baljan</t>
        </r>
      </text>
    </comment>
    <comment ref="BV3" authorId="2" shapeId="0">
      <text>
        <r>
          <rPr>
            <b/>
            <sz val="8"/>
            <color indexed="81"/>
            <rFont val="Tahoma"/>
            <family val="2"/>
          </rPr>
          <t>Anna:</t>
        </r>
        <r>
          <rPr>
            <sz val="8"/>
            <color indexed="81"/>
            <rFont val="Tahoma"/>
            <family val="2"/>
          </rPr>
          <t xml:space="preserve">
SB=snigelbete</t>
        </r>
      </text>
    </comment>
    <comment ref="BY3" authorId="0" shapeId="0">
      <text>
        <r>
          <rPr>
            <b/>
            <sz val="8"/>
            <color indexed="81"/>
            <rFont val="Tahoma"/>
            <family val="2"/>
          </rPr>
          <t>honkakangas:</t>
        </r>
        <r>
          <rPr>
            <sz val="8"/>
            <color indexed="81"/>
            <rFont val="Tahoma"/>
            <family val="2"/>
          </rPr>
          <t xml:space="preserve">
totaL antal frön i baljan</t>
        </r>
      </text>
    </comment>
    <comment ref="CE3" authorId="0" shapeId="0">
      <text>
        <r>
          <rPr>
            <b/>
            <sz val="8"/>
            <color indexed="81"/>
            <rFont val="Tahoma"/>
            <family val="2"/>
          </rPr>
          <t>honkakangas:</t>
        </r>
        <r>
          <rPr>
            <sz val="8"/>
            <color indexed="81"/>
            <rFont val="Tahoma"/>
            <family val="2"/>
          </rPr>
          <t xml:space="preserve">
totaL antal frön i baljan</t>
        </r>
      </text>
    </comment>
    <comment ref="CK3" authorId="0" shapeId="0">
      <text>
        <r>
          <rPr>
            <b/>
            <sz val="8"/>
            <color indexed="81"/>
            <rFont val="Tahoma"/>
            <family val="2"/>
          </rPr>
          <t>honkakangas:</t>
        </r>
        <r>
          <rPr>
            <sz val="8"/>
            <color indexed="81"/>
            <rFont val="Tahoma"/>
            <family val="2"/>
          </rPr>
          <t xml:space="preserve">
totaL antal frön i baljan</t>
        </r>
      </text>
    </comment>
    <comment ref="CQ3" authorId="0" shapeId="0">
      <text>
        <r>
          <rPr>
            <b/>
            <sz val="8"/>
            <color indexed="81"/>
            <rFont val="Tahoma"/>
            <family val="2"/>
          </rPr>
          <t>honkakangas:</t>
        </r>
        <r>
          <rPr>
            <sz val="8"/>
            <color indexed="81"/>
            <rFont val="Tahoma"/>
            <family val="2"/>
          </rPr>
          <t xml:space="preserve">
totaL antal frön i baljan</t>
        </r>
      </text>
    </comment>
    <comment ref="CW3" authorId="0" shapeId="0">
      <text>
        <r>
          <rPr>
            <b/>
            <sz val="8"/>
            <color indexed="81"/>
            <rFont val="Tahoma"/>
            <family val="2"/>
          </rPr>
          <t>honkakangas:</t>
        </r>
        <r>
          <rPr>
            <sz val="8"/>
            <color indexed="81"/>
            <rFont val="Tahoma"/>
            <family val="2"/>
          </rPr>
          <t xml:space="preserve">
totaL antal frön i baljan</t>
        </r>
      </text>
    </comment>
    <comment ref="DC3" authorId="0" shapeId="0">
      <text>
        <r>
          <rPr>
            <b/>
            <sz val="8"/>
            <color indexed="81"/>
            <rFont val="Tahoma"/>
            <family val="2"/>
          </rPr>
          <t>honkakangas:</t>
        </r>
        <r>
          <rPr>
            <sz val="8"/>
            <color indexed="81"/>
            <rFont val="Tahoma"/>
            <family val="2"/>
          </rPr>
          <t xml:space="preserve">
totaL antal frön i baljan</t>
        </r>
      </text>
    </comment>
    <comment ref="DI3" authorId="0" shapeId="0">
      <text>
        <r>
          <rPr>
            <b/>
            <sz val="8"/>
            <color indexed="81"/>
            <rFont val="Tahoma"/>
            <family val="2"/>
          </rPr>
          <t>honkakangas:</t>
        </r>
        <r>
          <rPr>
            <sz val="8"/>
            <color indexed="81"/>
            <rFont val="Tahoma"/>
            <family val="2"/>
          </rPr>
          <t xml:space="preserve">
totaL antal frön i baljan</t>
        </r>
      </text>
    </comment>
    <comment ref="DO3" authorId="0" shapeId="0">
      <text>
        <r>
          <rPr>
            <b/>
            <sz val="8"/>
            <color indexed="81"/>
            <rFont val="Tahoma"/>
            <family val="2"/>
          </rPr>
          <t>honkakangas:</t>
        </r>
        <r>
          <rPr>
            <sz val="8"/>
            <color indexed="81"/>
            <rFont val="Tahoma"/>
            <family val="2"/>
          </rPr>
          <t xml:space="preserve">
totaL antal frön i baljan</t>
        </r>
      </text>
    </comment>
    <comment ref="DU3" authorId="0" shapeId="0">
      <text>
        <r>
          <rPr>
            <b/>
            <sz val="8"/>
            <color indexed="81"/>
            <rFont val="Tahoma"/>
            <family val="2"/>
          </rPr>
          <t>honkakangas:</t>
        </r>
        <r>
          <rPr>
            <sz val="8"/>
            <color indexed="81"/>
            <rFont val="Tahoma"/>
            <family val="2"/>
          </rPr>
          <t xml:space="preserve">
totaL antal frön i baljan</t>
        </r>
      </text>
    </comment>
    <comment ref="EB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ED3" authorId="3" shapeId="0">
      <text>
        <r>
          <rPr>
            <b/>
            <sz val="9"/>
            <color indexed="81"/>
            <rFont val="Tahoma"/>
            <family val="2"/>
          </rPr>
          <t>jecca:</t>
        </r>
        <r>
          <rPr>
            <sz val="9"/>
            <color indexed="81"/>
            <rFont val="Tahoma"/>
            <family val="2"/>
          </rPr>
          <t xml:space="preserve">
Längsta skottet av två.
Finns fler än två skott väljs medelskottet.</t>
        </r>
      </text>
    </comment>
    <comment ref="EE3" authorId="4" shapeId="0">
      <text>
        <r>
          <rPr>
            <b/>
            <sz val="9"/>
            <color indexed="81"/>
            <rFont val="Tahoma"/>
            <family val="2"/>
          </rPr>
          <t>Jessica Oremus:</t>
        </r>
        <r>
          <rPr>
            <sz val="9"/>
            <color indexed="81"/>
            <rFont val="Tahoma"/>
            <family val="2"/>
          </rPr>
          <t xml:space="preserve">
Volymen bygger på skottantal från Tot skott stjälkavläsning</t>
        </r>
      </text>
    </comment>
    <comment ref="EF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EJ3" authorId="2" shapeId="0">
      <text>
        <r>
          <rPr>
            <b/>
            <sz val="8"/>
            <color indexed="81"/>
            <rFont val="Tahoma"/>
            <family val="2"/>
          </rPr>
          <t>Anna:</t>
        </r>
        <r>
          <rPr>
            <sz val="8"/>
            <color indexed="81"/>
            <rFont val="Tahoma"/>
            <family val="2"/>
          </rPr>
          <t xml:space="preserve">
Totalt inklusive de som också ska till Johan D.</t>
        </r>
      </text>
    </comment>
    <comment ref="EK3" authorId="0" shapeId="0">
      <text>
        <r>
          <rPr>
            <b/>
            <sz val="8"/>
            <color indexed="81"/>
            <rFont val="Tahoma"/>
            <family val="2"/>
          </rPr>
          <t>honkakangas:</t>
        </r>
        <r>
          <rPr>
            <sz val="8"/>
            <color indexed="81"/>
            <rFont val="Tahoma"/>
            <family val="2"/>
          </rPr>
          <t xml:space="preserve">
antal frö eller placenta ej inräknat</t>
        </r>
      </text>
    </comment>
    <comment ref="EL3" authorId="0" shapeId="0">
      <text>
        <r>
          <rPr>
            <b/>
            <sz val="8"/>
            <color indexed="81"/>
            <rFont val="Tahoma"/>
            <family val="2"/>
          </rPr>
          <t>honkakangas:</t>
        </r>
        <r>
          <rPr>
            <sz val="8"/>
            <color indexed="81"/>
            <rFont val="Tahoma"/>
            <family val="2"/>
          </rPr>
          <t xml:space="preserve">
tot n frö = tot n placenta</t>
        </r>
      </text>
    </comment>
    <comment ref="EM3" authorId="0" shapeId="0">
      <text>
        <r>
          <rPr>
            <b/>
            <sz val="8"/>
            <color indexed="81"/>
            <rFont val="Tahoma"/>
            <family val="2"/>
          </rPr>
          <t>honkakangas:</t>
        </r>
        <r>
          <rPr>
            <sz val="8"/>
            <color indexed="81"/>
            <rFont val="Tahoma"/>
            <family val="2"/>
          </rPr>
          <t xml:space="preserve">
n pred frö av totalt n frön</t>
        </r>
      </text>
    </comment>
    <comment ref="EO3" authorId="0" shapeId="0">
      <text>
        <r>
          <rPr>
            <b/>
            <sz val="8"/>
            <color indexed="81"/>
            <rFont val="Tahoma"/>
            <family val="2"/>
          </rPr>
          <t>honkakangas:</t>
        </r>
        <r>
          <rPr>
            <sz val="8"/>
            <color indexed="81"/>
            <rFont val="Tahoma"/>
            <family val="2"/>
          </rPr>
          <t xml:space="preserve">
Bete sammanlagt. Procentandel.</t>
        </r>
      </text>
    </comment>
    <comment ref="BJ28" authorId="2" shapeId="0">
      <text>
        <r>
          <rPr>
            <b/>
            <sz val="8"/>
            <color indexed="81"/>
            <rFont val="Tahoma"/>
            <family val="2"/>
          </rPr>
          <t>Anna:</t>
        </r>
        <r>
          <rPr>
            <sz val="8"/>
            <color indexed="81"/>
            <rFont val="Tahoma"/>
            <family val="2"/>
          </rPr>
          <t xml:space="preserve">
Obs! Denna har flyttats från nr 29 som är vegetativ. Felskrivet på fröpåse</t>
        </r>
      </text>
    </comment>
    <comment ref="EJ28" authorId="2" shapeId="0">
      <text>
        <r>
          <rPr>
            <b/>
            <sz val="8"/>
            <color indexed="81"/>
            <rFont val="Tahoma"/>
            <family val="2"/>
          </rPr>
          <t>Anna:</t>
        </r>
        <r>
          <rPr>
            <sz val="8"/>
            <color indexed="81"/>
            <rFont val="Tahoma"/>
            <family val="2"/>
          </rPr>
          <t xml:space="preserve">
Obs! Det här datat kommer från individ 29 som är vegetativ. Troligen felskrivet på påsen.</t>
        </r>
      </text>
    </comment>
    <comment ref="BJ53" authorId="2" shapeId="0">
      <text>
        <r>
          <rPr>
            <b/>
            <sz val="8"/>
            <color indexed="81"/>
            <rFont val="Tahoma"/>
            <family val="2"/>
          </rPr>
          <t>Anna:</t>
        </r>
        <r>
          <rPr>
            <sz val="8"/>
            <color indexed="81"/>
            <rFont val="Tahoma"/>
            <family val="2"/>
          </rPr>
          <t xml:space="preserve">
Det finns ingen baljpåse för nr 49 men däremot för nr 47 som är vegetativ. Jag tror att det är felskrivet på påsen och har därför skrivit in det datat här på 49.</t>
        </r>
      </text>
    </comment>
  </commentList>
</comments>
</file>

<file path=xl/comments14.xml><?xml version="1.0" encoding="utf-8"?>
<comments xmlns="http://schemas.openxmlformats.org/spreadsheetml/2006/main">
  <authors>
    <author>honkakangas</author>
    <author>Jessica</author>
    <author>Anna Herrström</author>
    <author>jecca</author>
    <author>Jessica Oremus</author>
    <author>Johans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CG3" authorId="2" shapeId="0">
      <text>
        <r>
          <rPr>
            <b/>
            <sz val="8"/>
            <color indexed="81"/>
            <rFont val="Tahoma"/>
            <family val="2"/>
          </rPr>
          <t>Anna Herrström:</t>
        </r>
        <r>
          <rPr>
            <sz val="8"/>
            <color indexed="81"/>
            <rFont val="Tahoma"/>
            <family val="2"/>
          </rPr>
          <t xml:space="preserve">
Totalt antal frön i baljan (har räknats i fält vid insamlingen)</t>
        </r>
      </text>
    </comment>
    <comment ref="CH3" authorId="2" shapeId="0">
      <text>
        <r>
          <rPr>
            <b/>
            <sz val="8"/>
            <color indexed="81"/>
            <rFont val="Tahoma"/>
            <family val="2"/>
          </rPr>
          <t>Anna Herrström:</t>
        </r>
        <r>
          <rPr>
            <sz val="8"/>
            <color indexed="81"/>
            <rFont val="Tahoma"/>
            <family val="2"/>
          </rPr>
          <t xml:space="preserve">
Antal prederade frön i baljan (har räknats i fält vid insamlingen)</t>
        </r>
      </text>
    </comment>
    <comment ref="CL3" authorId="2" shapeId="0">
      <text>
        <r>
          <rPr>
            <b/>
            <sz val="8"/>
            <color indexed="81"/>
            <rFont val="Tahoma"/>
            <family val="2"/>
          </rPr>
          <t>Anna Herrström:</t>
        </r>
        <r>
          <rPr>
            <sz val="8"/>
            <color indexed="81"/>
            <rFont val="Tahoma"/>
            <family val="2"/>
          </rPr>
          <t xml:space="preserve">
Totalt antal frön i baljan (har räknats i fält vid insamlingen)</t>
        </r>
      </text>
    </comment>
    <comment ref="CM3" authorId="2" shapeId="0">
      <text>
        <r>
          <rPr>
            <b/>
            <sz val="8"/>
            <color indexed="81"/>
            <rFont val="Tahoma"/>
            <family val="2"/>
          </rPr>
          <t>Anna Herrström:</t>
        </r>
        <r>
          <rPr>
            <sz val="8"/>
            <color indexed="81"/>
            <rFont val="Tahoma"/>
            <family val="2"/>
          </rPr>
          <t xml:space="preserve">
Antal prederade frön i baljan (har räknats i fält vid insamlingen)</t>
        </r>
      </text>
    </comment>
    <comment ref="CQ3" authorId="2" shapeId="0">
      <text>
        <r>
          <rPr>
            <b/>
            <sz val="8"/>
            <color indexed="81"/>
            <rFont val="Tahoma"/>
            <family val="2"/>
          </rPr>
          <t>Anna Herrström:</t>
        </r>
        <r>
          <rPr>
            <sz val="8"/>
            <color indexed="81"/>
            <rFont val="Tahoma"/>
            <family val="2"/>
          </rPr>
          <t xml:space="preserve">
Totalt antal frön i baljan (har räknats i fält vid insamlingen)</t>
        </r>
      </text>
    </comment>
    <comment ref="CR3" authorId="2" shapeId="0">
      <text>
        <r>
          <rPr>
            <b/>
            <sz val="8"/>
            <color indexed="81"/>
            <rFont val="Tahoma"/>
            <family val="2"/>
          </rPr>
          <t>Anna Herrström:</t>
        </r>
        <r>
          <rPr>
            <sz val="8"/>
            <color indexed="81"/>
            <rFont val="Tahoma"/>
            <family val="2"/>
          </rPr>
          <t xml:space="preserve">
Antal prederade frön i baljan (har räknats i fält vid insamlingen)</t>
        </r>
      </text>
    </comment>
    <comment ref="CV3" authorId="2" shapeId="0">
      <text>
        <r>
          <rPr>
            <b/>
            <sz val="8"/>
            <color indexed="81"/>
            <rFont val="Tahoma"/>
            <family val="2"/>
          </rPr>
          <t>Anna Herrström:</t>
        </r>
        <r>
          <rPr>
            <sz val="8"/>
            <color indexed="81"/>
            <rFont val="Tahoma"/>
            <family val="2"/>
          </rPr>
          <t xml:space="preserve">
Totalt antal frön i baljan (har räknats i fält vid insamlingen)</t>
        </r>
      </text>
    </comment>
    <comment ref="CW3" authorId="2" shapeId="0">
      <text>
        <r>
          <rPr>
            <b/>
            <sz val="8"/>
            <color indexed="81"/>
            <rFont val="Tahoma"/>
            <family val="2"/>
          </rPr>
          <t>Anna Herrström:</t>
        </r>
        <r>
          <rPr>
            <sz val="8"/>
            <color indexed="81"/>
            <rFont val="Tahoma"/>
            <family val="2"/>
          </rPr>
          <t xml:space="preserve">
Antal prederade frön i baljan (har räknats i fält vid insamlingen)</t>
        </r>
      </text>
    </comment>
    <comment ref="DA3" authorId="2" shapeId="0">
      <text>
        <r>
          <rPr>
            <b/>
            <sz val="8"/>
            <color indexed="81"/>
            <rFont val="Tahoma"/>
            <family val="2"/>
          </rPr>
          <t>Anna Herrström:</t>
        </r>
        <r>
          <rPr>
            <sz val="8"/>
            <color indexed="81"/>
            <rFont val="Tahoma"/>
            <family val="2"/>
          </rPr>
          <t xml:space="preserve">
Totalt antal frön i baljan (har räknats i fält vid insamlingen)</t>
        </r>
      </text>
    </comment>
    <comment ref="DB3" authorId="2" shapeId="0">
      <text>
        <r>
          <rPr>
            <b/>
            <sz val="8"/>
            <color indexed="81"/>
            <rFont val="Tahoma"/>
            <family val="2"/>
          </rPr>
          <t>Anna Herrström:</t>
        </r>
        <r>
          <rPr>
            <sz val="8"/>
            <color indexed="81"/>
            <rFont val="Tahoma"/>
            <family val="2"/>
          </rPr>
          <t xml:space="preserve">
Antal prederade frön i baljan (har räknats i fält vid insamlingen)</t>
        </r>
      </text>
    </comment>
    <comment ref="DH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DJ3" authorId="3" shapeId="0">
      <text>
        <r>
          <rPr>
            <b/>
            <sz val="9"/>
            <color indexed="81"/>
            <rFont val="Tahoma"/>
            <family val="2"/>
          </rPr>
          <t>jecca:</t>
        </r>
        <r>
          <rPr>
            <sz val="9"/>
            <color indexed="81"/>
            <rFont val="Tahoma"/>
            <family val="2"/>
          </rPr>
          <t xml:space="preserve">
Längsta skottet av två.
Finns fler än två skott väljs medelskottet.</t>
        </r>
      </text>
    </comment>
    <comment ref="DK3" authorId="4" shapeId="0">
      <text>
        <r>
          <rPr>
            <b/>
            <sz val="9"/>
            <color indexed="81"/>
            <rFont val="Tahoma"/>
            <family val="2"/>
          </rPr>
          <t>Jessica Oremus:</t>
        </r>
        <r>
          <rPr>
            <sz val="9"/>
            <color indexed="81"/>
            <rFont val="Tahoma"/>
            <family val="2"/>
          </rPr>
          <t xml:space="preserve">
Volymen bygger på skottantal från Tot skott stjälkavläsning</t>
        </r>
      </text>
    </comment>
    <comment ref="DL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DM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DO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DQ3" authorId="0" shapeId="0">
      <text>
        <r>
          <rPr>
            <b/>
            <sz val="8"/>
            <color indexed="81"/>
            <rFont val="Tahoma"/>
            <family val="2"/>
          </rPr>
          <t>honkakangas:</t>
        </r>
        <r>
          <rPr>
            <sz val="8"/>
            <color indexed="81"/>
            <rFont val="Tahoma"/>
            <family val="2"/>
          </rPr>
          <t xml:space="preserve">
antal frö eller placenta ej inräknat</t>
        </r>
      </text>
    </comment>
    <comment ref="DR3" authorId="0" shapeId="0">
      <text>
        <r>
          <rPr>
            <b/>
            <sz val="8"/>
            <color indexed="81"/>
            <rFont val="Tahoma"/>
            <family val="2"/>
          </rPr>
          <t>honkakangas:</t>
        </r>
        <r>
          <rPr>
            <sz val="8"/>
            <color indexed="81"/>
            <rFont val="Tahoma"/>
            <family val="2"/>
          </rPr>
          <t xml:space="preserve">
tot n frö = tot n placenta</t>
        </r>
      </text>
    </comment>
    <comment ref="DS3" authorId="5" shapeId="0">
      <text>
        <r>
          <rPr>
            <b/>
            <sz val="9"/>
            <color indexed="81"/>
            <rFont val="Tahoma"/>
            <family val="2"/>
          </rPr>
          <t>Anna Herrström:</t>
        </r>
        <r>
          <rPr>
            <sz val="9"/>
            <color indexed="81"/>
            <rFont val="Tahoma"/>
            <family val="2"/>
          </rPr>
          <t xml:space="preserve">
Pga tidsbrist har inte alla individers frön räknats. De som har räknats har en siffra i den här kolumnen, för de övriga har endast placenta räknats.</t>
        </r>
      </text>
    </comment>
    <comment ref="DU3" authorId="0" shapeId="0">
      <text>
        <r>
          <rPr>
            <b/>
            <sz val="8"/>
            <color indexed="81"/>
            <rFont val="Tahoma"/>
            <family val="2"/>
          </rPr>
          <t>honkakangas:</t>
        </r>
        <r>
          <rPr>
            <sz val="8"/>
            <color indexed="81"/>
            <rFont val="Tahoma"/>
            <family val="2"/>
          </rPr>
          <t xml:space="preserve">
Bete sammanlagt. Procentandel.</t>
        </r>
      </text>
    </comment>
    <comment ref="G4" authorId="2" shapeId="0">
      <text>
        <r>
          <rPr>
            <b/>
            <sz val="8"/>
            <color indexed="81"/>
            <rFont val="Tahoma"/>
            <family val="2"/>
          </rPr>
          <t>Anna Herrström:</t>
        </r>
        <r>
          <rPr>
            <sz val="8"/>
            <color indexed="81"/>
            <rFont val="Tahoma"/>
            <family val="2"/>
          </rPr>
          <t xml:space="preserve">
Temperaturen har mätts på alla individer mellan kl 8.07-10.42. Vissa tidangivelser finns i kommentarer vid individerna.</t>
        </r>
      </text>
    </comment>
    <comment ref="I4" authorId="2" shapeId="0">
      <text>
        <r>
          <rPr>
            <b/>
            <sz val="8"/>
            <color indexed="81"/>
            <rFont val="Tahoma"/>
            <family val="2"/>
          </rPr>
          <t>Anna Herrström:</t>
        </r>
        <r>
          <rPr>
            <sz val="8"/>
            <color indexed="81"/>
            <rFont val="Tahoma"/>
            <family val="2"/>
          </rPr>
          <t xml:space="preserve">
För att se eventuella temperaturförändringar under mätningen har de första individerna mätts igen med start kl 10.42</t>
        </r>
      </text>
    </comment>
    <comment ref="K4" authorId="2" shapeId="0">
      <text>
        <r>
          <rPr>
            <b/>
            <sz val="8"/>
            <color indexed="81"/>
            <rFont val="Tahoma"/>
            <family val="2"/>
          </rPr>
          <t>Anna Herrström:</t>
        </r>
        <r>
          <rPr>
            <sz val="8"/>
            <color indexed="81"/>
            <rFont val="Tahoma"/>
            <family val="2"/>
          </rPr>
          <t xml:space="preserve">
Temperaturen har mätts på alla individer mellan kl 12.10-14.10. Vissa tidangivelser finns i kommentarer vid individerna.</t>
        </r>
      </text>
    </comment>
    <comment ref="M4" authorId="2" shapeId="0">
      <text>
        <r>
          <rPr>
            <b/>
            <sz val="8"/>
            <color indexed="81"/>
            <rFont val="Tahoma"/>
            <family val="2"/>
          </rPr>
          <t>Anna Herrström:</t>
        </r>
        <r>
          <rPr>
            <sz val="8"/>
            <color indexed="81"/>
            <rFont val="Tahoma"/>
            <family val="2"/>
          </rPr>
          <t xml:space="preserve">
För att se eventuella temperaturförändringar under mätningen har de första individerna mätts igen med start kl 14.10</t>
        </r>
      </text>
    </comment>
    <comment ref="H18" authorId="2" shapeId="0">
      <text>
        <r>
          <rPr>
            <b/>
            <sz val="8"/>
            <color indexed="81"/>
            <rFont val="Tahoma"/>
            <family val="2"/>
          </rPr>
          <t>Anna Herrström:</t>
        </r>
        <r>
          <rPr>
            <sz val="8"/>
            <color indexed="81"/>
            <rFont val="Tahoma"/>
            <family val="2"/>
          </rPr>
          <t xml:space="preserve">
Kl 10.08</t>
        </r>
      </text>
    </comment>
    <comment ref="L133" authorId="2" shapeId="0">
      <text>
        <r>
          <rPr>
            <b/>
            <sz val="8"/>
            <color indexed="81"/>
            <rFont val="Tahoma"/>
            <family val="2"/>
          </rPr>
          <t>Anna Herrström:</t>
        </r>
        <r>
          <rPr>
            <sz val="8"/>
            <color indexed="81"/>
            <rFont val="Tahoma"/>
            <family val="2"/>
          </rPr>
          <t xml:space="preserve">
Kl 13.30
</t>
        </r>
      </text>
    </comment>
    <comment ref="H134" authorId="2" shapeId="0">
      <text>
        <r>
          <rPr>
            <b/>
            <sz val="8"/>
            <color indexed="81"/>
            <rFont val="Tahoma"/>
            <family val="2"/>
          </rPr>
          <t>Anna Herrström:</t>
        </r>
        <r>
          <rPr>
            <sz val="8"/>
            <color indexed="81"/>
            <rFont val="Tahoma"/>
            <family val="2"/>
          </rPr>
          <t xml:space="preserve">
Kl 9.10</t>
        </r>
      </text>
    </comment>
    <comment ref="DS221" authorId="5" shapeId="0">
      <text>
        <r>
          <rPr>
            <b/>
            <sz val="9"/>
            <color indexed="81"/>
            <rFont val="Tahoma"/>
            <family val="2"/>
          </rPr>
          <t>Anna Herrström:</t>
        </r>
        <r>
          <rPr>
            <sz val="9"/>
            <color indexed="81"/>
            <rFont val="Tahoma"/>
            <family val="2"/>
          </rPr>
          <t xml:space="preserve">
Obs! Det saknas 1 frö</t>
        </r>
      </text>
    </comment>
  </commentList>
</comments>
</file>

<file path=xl/comments15.xml><?xml version="1.0" encoding="utf-8"?>
<comments xmlns="http://schemas.openxmlformats.org/spreadsheetml/2006/main">
  <authors>
    <author>honkakangas</author>
    <author>Jessica</author>
    <author>Peter Hellström</author>
    <author>Anna Herrström</author>
    <author>Johans</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G3" authorId="2" shapeId="0">
      <text>
        <r>
          <rPr>
            <b/>
            <sz val="9"/>
            <color indexed="81"/>
            <rFont val="Tahoma"/>
            <family val="2"/>
          </rPr>
          <t>Anna Herrström:</t>
        </r>
        <r>
          <rPr>
            <sz val="9"/>
            <color indexed="81"/>
            <rFont val="Tahoma"/>
            <family val="2"/>
          </rPr>
          <t xml:space="preserve">
Temperaturen mättes mellan klockan 8.00-10.45. Mellantider finns som kommentarer i kolumn H. De 5 första individernas temperatur mättes igen kl 10.45.
</t>
        </r>
      </text>
    </comment>
    <comment ref="J3" authorId="2" shapeId="0">
      <text>
        <r>
          <rPr>
            <b/>
            <sz val="9"/>
            <color indexed="81"/>
            <rFont val="Tahoma"/>
            <family val="2"/>
          </rPr>
          <t>Anna Herrström:</t>
        </r>
        <r>
          <rPr>
            <sz val="9"/>
            <color indexed="81"/>
            <rFont val="Tahoma"/>
            <family val="2"/>
          </rPr>
          <t xml:space="preserve">
Temperaturen mättes mellan klockan 8.53-11.15. Mellantider finns som kommentarer i kolumn K. De 5 första individernas temperatur mättes igen kl 11.15.
</t>
        </r>
      </text>
    </comment>
    <comment ref="BH3" authorId="3" shapeId="0">
      <text>
        <r>
          <rPr>
            <b/>
            <sz val="8"/>
            <color indexed="81"/>
            <rFont val="Tahoma"/>
            <family val="2"/>
          </rPr>
          <t>Anna Herrström:</t>
        </r>
        <r>
          <rPr>
            <sz val="8"/>
            <color indexed="81"/>
            <rFont val="Tahoma"/>
            <family val="2"/>
          </rPr>
          <t xml:space="preserve">
Totalt antal frön i baljan (har räknats i fält vid insamlingen)</t>
        </r>
      </text>
    </comment>
    <comment ref="BI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BL3" authorId="3" shapeId="0">
      <text>
        <r>
          <rPr>
            <b/>
            <sz val="8"/>
            <color indexed="81"/>
            <rFont val="Tahoma"/>
            <family val="2"/>
          </rPr>
          <t>Anna Herrström:</t>
        </r>
        <r>
          <rPr>
            <sz val="8"/>
            <color indexed="81"/>
            <rFont val="Tahoma"/>
            <family val="2"/>
          </rPr>
          <t xml:space="preserve">
Totalt antal frön i baljan (har räknats i fält vid insamlingen)</t>
        </r>
      </text>
    </comment>
    <comment ref="BM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BP3" authorId="3" shapeId="0">
      <text>
        <r>
          <rPr>
            <b/>
            <sz val="8"/>
            <color indexed="81"/>
            <rFont val="Tahoma"/>
            <family val="2"/>
          </rPr>
          <t>Anna Herrström:</t>
        </r>
        <r>
          <rPr>
            <sz val="8"/>
            <color indexed="81"/>
            <rFont val="Tahoma"/>
            <family val="2"/>
          </rPr>
          <t xml:space="preserve">
Totalt antal frön i baljan (har räknats i fält vid insamlingen)</t>
        </r>
      </text>
    </comment>
    <comment ref="BQ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BT3" authorId="3" shapeId="0">
      <text>
        <r>
          <rPr>
            <b/>
            <sz val="8"/>
            <color indexed="81"/>
            <rFont val="Tahoma"/>
            <family val="2"/>
          </rPr>
          <t>Anna Herrström:</t>
        </r>
        <r>
          <rPr>
            <sz val="8"/>
            <color indexed="81"/>
            <rFont val="Tahoma"/>
            <family val="2"/>
          </rPr>
          <t xml:space="preserve">
Totalt antal frön i baljan (har räknats i fält vid insamlingen)</t>
        </r>
      </text>
    </comment>
    <comment ref="BU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BX3" authorId="3" shapeId="0">
      <text>
        <r>
          <rPr>
            <b/>
            <sz val="8"/>
            <color indexed="81"/>
            <rFont val="Tahoma"/>
            <family val="2"/>
          </rPr>
          <t>Anna Herrström:</t>
        </r>
        <r>
          <rPr>
            <sz val="8"/>
            <color indexed="81"/>
            <rFont val="Tahoma"/>
            <family val="2"/>
          </rPr>
          <t xml:space="preserve">
Totalt antal frön i baljan (har räknats i fält vid insamlingen)</t>
        </r>
      </text>
    </comment>
    <comment ref="BY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CB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CF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CK3" authorId="0" shapeId="0">
      <text>
        <r>
          <rPr>
            <b/>
            <sz val="8"/>
            <color indexed="81"/>
            <rFont val="Tahoma"/>
            <family val="2"/>
          </rPr>
          <t>honkakangas:</t>
        </r>
        <r>
          <rPr>
            <sz val="8"/>
            <color indexed="81"/>
            <rFont val="Tahoma"/>
            <family val="2"/>
          </rPr>
          <t xml:space="preserve">
antal frö eller placenta ej inräknat</t>
        </r>
      </text>
    </comment>
    <comment ref="CL3" authorId="0" shapeId="0">
      <text>
        <r>
          <rPr>
            <b/>
            <sz val="8"/>
            <color indexed="81"/>
            <rFont val="Tahoma"/>
            <family val="2"/>
          </rPr>
          <t>honkakangas:</t>
        </r>
        <r>
          <rPr>
            <sz val="8"/>
            <color indexed="81"/>
            <rFont val="Tahoma"/>
            <family val="2"/>
          </rPr>
          <t xml:space="preserve">
tot n frö = tot n placenta</t>
        </r>
      </text>
    </comment>
    <comment ref="CN3" authorId="0" shapeId="0">
      <text>
        <r>
          <rPr>
            <b/>
            <sz val="8"/>
            <color indexed="81"/>
            <rFont val="Tahoma"/>
            <family val="2"/>
          </rPr>
          <t>honkakangas:</t>
        </r>
        <r>
          <rPr>
            <sz val="8"/>
            <color indexed="81"/>
            <rFont val="Tahoma"/>
            <family val="2"/>
          </rPr>
          <t xml:space="preserve">
Bete sammanlagt. Procentandel.</t>
        </r>
      </text>
    </comment>
    <comment ref="I51" authorId="4" shapeId="0">
      <text>
        <r>
          <rPr>
            <b/>
            <sz val="9"/>
            <color indexed="81"/>
            <rFont val="Tahoma"/>
            <family val="2"/>
          </rPr>
          <t>Anna Herrström:</t>
        </r>
        <r>
          <rPr>
            <sz val="9"/>
            <color indexed="81"/>
            <rFont val="Tahoma"/>
            <family val="2"/>
          </rPr>
          <t xml:space="preserve">
Kl: 8.50
</t>
        </r>
      </text>
    </comment>
    <comment ref="L95" authorId="4" shapeId="0">
      <text>
        <r>
          <rPr>
            <b/>
            <sz val="9"/>
            <color indexed="81"/>
            <rFont val="Tahoma"/>
            <family val="2"/>
          </rPr>
          <t>Anna Herrström:</t>
        </r>
        <r>
          <rPr>
            <sz val="9"/>
            <color indexed="81"/>
            <rFont val="Tahoma"/>
            <family val="2"/>
          </rPr>
          <t xml:space="preserve">
Kl: 10.30
</t>
        </r>
      </text>
    </comment>
    <comment ref="L107" authorId="4" shapeId="0">
      <text>
        <r>
          <rPr>
            <b/>
            <sz val="9"/>
            <color indexed="81"/>
            <rFont val="Tahoma"/>
            <family val="2"/>
          </rPr>
          <t>Anna Herrström:</t>
        </r>
        <r>
          <rPr>
            <sz val="9"/>
            <color indexed="81"/>
            <rFont val="Tahoma"/>
            <family val="2"/>
          </rPr>
          <t xml:space="preserve">
Kl: 11.15</t>
        </r>
      </text>
    </comment>
    <comment ref="I245" authorId="4" shapeId="0">
      <text>
        <r>
          <rPr>
            <b/>
            <sz val="9"/>
            <color indexed="81"/>
            <rFont val="Tahoma"/>
            <family val="2"/>
          </rPr>
          <t>Anna Herrström:</t>
        </r>
        <r>
          <rPr>
            <sz val="9"/>
            <color indexed="81"/>
            <rFont val="Tahoma"/>
            <family val="2"/>
          </rPr>
          <t xml:space="preserve">
Kl: 9.55
</t>
        </r>
      </text>
    </comment>
    <comment ref="L256" authorId="4" shapeId="0">
      <text>
        <r>
          <rPr>
            <b/>
            <sz val="9"/>
            <color indexed="81"/>
            <rFont val="Tahoma"/>
            <family val="2"/>
          </rPr>
          <t>Anna Herrström:</t>
        </r>
        <r>
          <rPr>
            <sz val="9"/>
            <color indexed="81"/>
            <rFont val="Tahoma"/>
            <family val="2"/>
          </rPr>
          <t xml:space="preserve">
Kl: 9.43</t>
        </r>
      </text>
    </comment>
  </commentList>
</comments>
</file>

<file path=xl/comments16.xml><?xml version="1.0" encoding="utf-8"?>
<comments xmlns="http://schemas.openxmlformats.org/spreadsheetml/2006/main">
  <authors>
    <author>honkakangas</author>
    <author>Jessica</author>
    <author>Peter Hellström</author>
    <author>Malin König</author>
    <author>Anna Herrström</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G3" authorId="2" shapeId="0">
      <text>
        <r>
          <rPr>
            <b/>
            <sz val="9"/>
            <color indexed="81"/>
            <rFont val="Tahoma"/>
            <family val="2"/>
          </rPr>
          <t>Malin König:</t>
        </r>
        <r>
          <rPr>
            <sz val="9"/>
            <color indexed="81"/>
            <rFont val="Tahoma"/>
            <family val="2"/>
          </rPr>
          <t xml:space="preserve">
Temperaturen mättes mellan klockan 11.42-13.58. Mellantider finns som kommentarer i kolumn I. De 4 första individernas temperatur mättes igen kl 13.58.
</t>
        </r>
      </text>
    </comment>
    <comment ref="J3" authorId="2" shapeId="0">
      <text>
        <r>
          <rPr>
            <b/>
            <sz val="9"/>
            <color indexed="81"/>
            <rFont val="Tahoma"/>
            <family val="2"/>
          </rPr>
          <t>Anna Herrström:</t>
        </r>
        <r>
          <rPr>
            <sz val="9"/>
            <color indexed="81"/>
            <rFont val="Tahoma"/>
            <family val="2"/>
          </rPr>
          <t xml:space="preserve">
Temperaturen mättes mellan klockan 11.11-12.56. Mellantider finns som kommentarer i kolumn L. De 5 första individernas temperatur mättes igen kl 12.56.
</t>
        </r>
      </text>
    </comment>
    <comment ref="AV3" authorId="3" shapeId="0">
      <text>
        <r>
          <rPr>
            <b/>
            <sz val="9"/>
            <color indexed="81"/>
            <rFont val="Tahoma"/>
            <family val="2"/>
          </rPr>
          <t>Malin König:</t>
        </r>
        <r>
          <rPr>
            <sz val="9"/>
            <color indexed="81"/>
            <rFont val="Tahoma"/>
            <family val="2"/>
          </rPr>
          <t xml:space="preserve">
Om växten hade fler 'än 3 skott mättes det högsta (skott 1) samt medianskottet</t>
        </r>
      </text>
    </comment>
    <comment ref="BB3" authorId="3" shapeId="0">
      <text>
        <r>
          <rPr>
            <b/>
            <sz val="9"/>
            <color indexed="81"/>
            <rFont val="Tahoma"/>
            <family val="2"/>
          </rPr>
          <t>Malin König:</t>
        </r>
        <r>
          <rPr>
            <sz val="9"/>
            <color indexed="81"/>
            <rFont val="Tahoma"/>
            <family val="2"/>
          </rPr>
          <t xml:space="preserve">
Om växten hade fler 'än 3 skott mättes det högsta (skott 1) samt medianskottet</t>
        </r>
      </text>
    </comment>
    <comment ref="BR3" authorId="3" shapeId="0">
      <text>
        <r>
          <rPr>
            <b/>
            <sz val="9"/>
            <color indexed="81"/>
            <rFont val="Tahoma"/>
            <family val="2"/>
          </rPr>
          <t>Malin König:</t>
        </r>
        <r>
          <rPr>
            <sz val="9"/>
            <color indexed="81"/>
            <rFont val="Tahoma"/>
            <family val="2"/>
          </rPr>
          <t xml:space="preserve">
antalet fröanlag som inte växt till, räknades på lab</t>
        </r>
      </text>
    </comment>
    <comment ref="BS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BT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BX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BY3" authorId="3" shapeId="0">
      <text>
        <r>
          <rPr>
            <b/>
            <sz val="9"/>
            <color indexed="81"/>
            <rFont val="Tahoma"/>
            <family val="2"/>
          </rPr>
          <t>Malin König:</t>
        </r>
        <r>
          <rPr>
            <sz val="9"/>
            <color indexed="81"/>
            <rFont val="Tahoma"/>
            <family val="2"/>
          </rPr>
          <t xml:space="preserve">
antalet fröanlag som inte växt till, räknades på lab</t>
        </r>
      </text>
    </comment>
    <comment ref="BZ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A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E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F3" authorId="3" shapeId="0">
      <text>
        <r>
          <rPr>
            <b/>
            <sz val="9"/>
            <color indexed="81"/>
            <rFont val="Tahoma"/>
            <family val="2"/>
          </rPr>
          <t>Malin König:</t>
        </r>
        <r>
          <rPr>
            <sz val="9"/>
            <color indexed="81"/>
            <rFont val="Tahoma"/>
            <family val="2"/>
          </rPr>
          <t xml:space="preserve">
antalet fröanlag som inte växt till, räknades på lab</t>
        </r>
      </text>
    </comment>
    <comment ref="CG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H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L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M3" authorId="3" shapeId="0">
      <text>
        <r>
          <rPr>
            <b/>
            <sz val="9"/>
            <color indexed="81"/>
            <rFont val="Tahoma"/>
            <family val="2"/>
          </rPr>
          <t>Malin König:</t>
        </r>
        <r>
          <rPr>
            <sz val="9"/>
            <color indexed="81"/>
            <rFont val="Tahoma"/>
            <family val="2"/>
          </rPr>
          <t xml:space="preserve">
antalet fröanlag som inte växt till, räknades på lab</t>
        </r>
      </text>
    </comment>
    <comment ref="CN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O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S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T3" authorId="3" shapeId="0">
      <text>
        <r>
          <rPr>
            <b/>
            <sz val="9"/>
            <color indexed="81"/>
            <rFont val="Tahoma"/>
            <family val="2"/>
          </rPr>
          <t>Malin König:</t>
        </r>
        <r>
          <rPr>
            <sz val="9"/>
            <color indexed="81"/>
            <rFont val="Tahoma"/>
            <family val="2"/>
          </rPr>
          <t xml:space="preserve">
antalet fröanlag som inte växt till, räknades på lab</t>
        </r>
      </text>
    </comment>
    <comment ref="CU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V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Z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DB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DF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DK3" authorId="0" shapeId="0">
      <text>
        <r>
          <rPr>
            <b/>
            <sz val="8"/>
            <color indexed="81"/>
            <rFont val="Tahoma"/>
            <family val="2"/>
          </rPr>
          <t>honkakangas:</t>
        </r>
        <r>
          <rPr>
            <sz val="8"/>
            <color indexed="81"/>
            <rFont val="Tahoma"/>
            <family val="2"/>
          </rPr>
          <t xml:space="preserve">
antal frö eller placenta ej inräknat</t>
        </r>
      </text>
    </comment>
    <comment ref="DL3" authorId="0" shapeId="0">
      <text>
        <r>
          <rPr>
            <b/>
            <sz val="8"/>
            <color indexed="81"/>
            <rFont val="Tahoma"/>
            <family val="2"/>
          </rPr>
          <t>honkakangas:</t>
        </r>
        <r>
          <rPr>
            <sz val="8"/>
            <color indexed="81"/>
            <rFont val="Tahoma"/>
            <family val="2"/>
          </rPr>
          <t xml:space="preserve">
tot n frö = tot n placenta</t>
        </r>
      </text>
    </comment>
    <comment ref="DN3" authorId="0" shapeId="0">
      <text>
        <r>
          <rPr>
            <b/>
            <sz val="8"/>
            <color indexed="81"/>
            <rFont val="Tahoma"/>
            <family val="2"/>
          </rPr>
          <t>honkakangas:</t>
        </r>
        <r>
          <rPr>
            <sz val="8"/>
            <color indexed="81"/>
            <rFont val="Tahoma"/>
            <family val="2"/>
          </rPr>
          <t xml:space="preserve">
Bete sammanlagt. Procentandel.</t>
        </r>
      </text>
    </comment>
    <comment ref="R4" authorId="3" shapeId="0">
      <text>
        <r>
          <rPr>
            <b/>
            <sz val="9"/>
            <color indexed="81"/>
            <rFont val="Tahoma"/>
            <family val="2"/>
          </rPr>
          <t>Malin König:</t>
        </r>
        <r>
          <rPr>
            <sz val="9"/>
            <color indexed="81"/>
            <rFont val="Tahoma"/>
            <family val="2"/>
          </rPr>
          <t xml:space="preserve">
Läste endast av de individer som inte hade blommat över 20/5</t>
        </r>
      </text>
    </comment>
    <comment ref="I16" authorId="3" shapeId="0">
      <text>
        <r>
          <rPr>
            <b/>
            <sz val="9"/>
            <color indexed="81"/>
            <rFont val="Tahoma"/>
            <family val="2"/>
          </rPr>
          <t>Malin König:</t>
        </r>
        <r>
          <rPr>
            <sz val="9"/>
            <color indexed="81"/>
            <rFont val="Tahoma"/>
            <family val="2"/>
          </rPr>
          <t xml:space="preserve">
nr 3 11.45; nr 72 13.58</t>
        </r>
      </text>
    </comment>
    <comment ref="L16" authorId="3" shapeId="0">
      <text>
        <r>
          <rPr>
            <b/>
            <sz val="9"/>
            <color indexed="81"/>
            <rFont val="Tahoma"/>
            <family val="2"/>
          </rPr>
          <t>Malin König:</t>
        </r>
        <r>
          <rPr>
            <sz val="9"/>
            <color indexed="81"/>
            <rFont val="Tahoma"/>
            <family val="2"/>
          </rPr>
          <t xml:space="preserve">
nr 4 11.14; nr 71 12.56</t>
        </r>
      </text>
    </comment>
    <comment ref="I47" authorId="3" shapeId="0">
      <text>
        <r>
          <rPr>
            <b/>
            <sz val="9"/>
            <color indexed="81"/>
            <rFont val="Tahoma"/>
            <family val="2"/>
          </rPr>
          <t>Malin König:</t>
        </r>
        <r>
          <rPr>
            <sz val="9"/>
            <color indexed="81"/>
            <rFont val="Tahoma"/>
            <family val="2"/>
          </rPr>
          <t xml:space="preserve">
nr 4 11.45; nr 74 13.58</t>
        </r>
      </text>
    </comment>
    <comment ref="L47" authorId="3" shapeId="0">
      <text>
        <r>
          <rPr>
            <b/>
            <sz val="9"/>
            <color indexed="81"/>
            <rFont val="Tahoma"/>
            <family val="2"/>
          </rPr>
          <t>Malin König:</t>
        </r>
        <r>
          <rPr>
            <sz val="9"/>
            <color indexed="81"/>
            <rFont val="Tahoma"/>
            <family val="2"/>
          </rPr>
          <t xml:space="preserve">
nr 3 11.13; nr 70 12.56</t>
        </r>
      </text>
    </comment>
    <comment ref="I79" authorId="3" shapeId="0">
      <text>
        <r>
          <rPr>
            <b/>
            <sz val="9"/>
            <color indexed="81"/>
            <rFont val="Tahoma"/>
            <family val="2"/>
          </rPr>
          <t>Malin König:</t>
        </r>
        <r>
          <rPr>
            <sz val="9"/>
            <color indexed="81"/>
            <rFont val="Tahoma"/>
            <family val="2"/>
          </rPr>
          <t xml:space="preserve">
nr 2 11.43; nr 71 13.58</t>
        </r>
      </text>
    </comment>
    <comment ref="I108" authorId="3" shapeId="0">
      <text>
        <r>
          <rPr>
            <b/>
            <sz val="9"/>
            <color indexed="81"/>
            <rFont val="Tahoma"/>
            <family val="2"/>
          </rPr>
          <t>Malin König:</t>
        </r>
        <r>
          <rPr>
            <sz val="9"/>
            <color indexed="81"/>
            <rFont val="Tahoma"/>
            <family val="2"/>
          </rPr>
          <t xml:space="preserve">
nr 1 11.42; nr 70 13.58</t>
        </r>
      </text>
    </comment>
    <comment ref="L108" authorId="3" shapeId="0">
      <text>
        <r>
          <rPr>
            <b/>
            <sz val="9"/>
            <color indexed="81"/>
            <rFont val="Tahoma"/>
            <family val="2"/>
          </rPr>
          <t>Malin König:</t>
        </r>
        <r>
          <rPr>
            <sz val="9"/>
            <color indexed="81"/>
            <rFont val="Tahoma"/>
            <family val="2"/>
          </rPr>
          <t xml:space="preserve">
nr 2 11.12; nr 69 12.56</t>
        </r>
      </text>
    </comment>
    <comment ref="L112" authorId="3" shapeId="0">
      <text>
        <r>
          <rPr>
            <b/>
            <sz val="9"/>
            <color indexed="81"/>
            <rFont val="Tahoma"/>
            <family val="2"/>
          </rPr>
          <t>Malin König:</t>
        </r>
        <r>
          <rPr>
            <sz val="9"/>
            <color indexed="81"/>
            <rFont val="Tahoma"/>
            <family val="2"/>
          </rPr>
          <t xml:space="preserve">
nr 1 11.11; nr 68 12.56</t>
        </r>
      </text>
    </comment>
  </commentList>
</comments>
</file>

<file path=xl/comments17.xml><?xml version="1.0" encoding="utf-8"?>
<comments xmlns="http://schemas.openxmlformats.org/spreadsheetml/2006/main">
  <authors>
    <author>honkakangas</author>
    <author>Jessica</author>
    <author>Peter Hellström</author>
    <author>Malin König</author>
    <author>Anna Herrström</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G3" authorId="2" shapeId="0">
      <text>
        <r>
          <rPr>
            <b/>
            <sz val="9"/>
            <color indexed="81"/>
            <rFont val="Tahoma"/>
            <family val="2"/>
          </rPr>
          <t>Malin König:</t>
        </r>
        <r>
          <rPr>
            <sz val="9"/>
            <color indexed="81"/>
            <rFont val="Tahoma"/>
            <family val="2"/>
          </rPr>
          <t xml:space="preserve">
Temperaturen mättes mellan klockan 9.27-11.26. Mellantider finns som kommentarer i kolumn I. De 4 första individernas temperatur mättes igen kl 11.26.
</t>
        </r>
      </text>
    </comment>
    <comment ref="J3" authorId="2" shapeId="0">
      <text>
        <r>
          <rPr>
            <b/>
            <sz val="9"/>
            <color indexed="81"/>
            <rFont val="Tahoma"/>
            <family val="2"/>
          </rPr>
          <t>Anna Herrström:</t>
        </r>
        <r>
          <rPr>
            <sz val="9"/>
            <color indexed="81"/>
            <rFont val="Tahoma"/>
            <family val="2"/>
          </rPr>
          <t xml:space="preserve">
Temperaturen mättes mellan klockan 9.12-10.27. Mellantider finns som kommentarer i kolumn L. De 5 första individernas temperatur mättes igen kl 10.27.
</t>
        </r>
      </text>
    </comment>
    <comment ref="AT3" authorId="3" shapeId="0">
      <text>
        <r>
          <rPr>
            <b/>
            <sz val="9"/>
            <color indexed="81"/>
            <rFont val="Tahoma"/>
            <family val="2"/>
          </rPr>
          <t>Malin König:</t>
        </r>
        <r>
          <rPr>
            <sz val="9"/>
            <color indexed="81"/>
            <rFont val="Tahoma"/>
            <family val="2"/>
          </rPr>
          <t xml:space="preserve">
Om växten hade fler 'än 3 skott mättes det högsta (skott 1) samt medianskottet</t>
        </r>
      </text>
    </comment>
    <comment ref="AZ3" authorId="3" shapeId="0">
      <text>
        <r>
          <rPr>
            <b/>
            <sz val="9"/>
            <color indexed="81"/>
            <rFont val="Tahoma"/>
            <family val="2"/>
          </rPr>
          <t>Malin König:</t>
        </r>
        <r>
          <rPr>
            <sz val="9"/>
            <color indexed="81"/>
            <rFont val="Tahoma"/>
            <family val="2"/>
          </rPr>
          <t xml:space="preserve">
Om växten hade fler 'än 3 skott mättes det högsta (skott 1) samt medianskottet</t>
        </r>
      </text>
    </comment>
    <comment ref="BP3" authorId="3" shapeId="0">
      <text>
        <r>
          <rPr>
            <b/>
            <sz val="9"/>
            <color indexed="81"/>
            <rFont val="Tahoma"/>
            <family val="2"/>
          </rPr>
          <t>Malin König:</t>
        </r>
        <r>
          <rPr>
            <sz val="9"/>
            <color indexed="81"/>
            <rFont val="Tahoma"/>
            <family val="2"/>
          </rPr>
          <t xml:space="preserve">
antalet fröanlag som inte växt till, räknades på lab</t>
        </r>
      </text>
    </comment>
    <comment ref="BQ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BR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BV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BW3" authorId="3" shapeId="0">
      <text>
        <r>
          <rPr>
            <b/>
            <sz val="9"/>
            <color indexed="81"/>
            <rFont val="Tahoma"/>
            <family val="2"/>
          </rPr>
          <t>Malin König:</t>
        </r>
        <r>
          <rPr>
            <sz val="9"/>
            <color indexed="81"/>
            <rFont val="Tahoma"/>
            <family val="2"/>
          </rPr>
          <t xml:space="preserve">
antalet fröanlag som inte växt till, räknades på lab</t>
        </r>
      </text>
    </comment>
    <comment ref="BX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BY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C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D3" authorId="3" shapeId="0">
      <text>
        <r>
          <rPr>
            <b/>
            <sz val="9"/>
            <color indexed="81"/>
            <rFont val="Tahoma"/>
            <family val="2"/>
          </rPr>
          <t>Malin König:</t>
        </r>
        <r>
          <rPr>
            <sz val="9"/>
            <color indexed="81"/>
            <rFont val="Tahoma"/>
            <family val="2"/>
          </rPr>
          <t xml:space="preserve">
antalet fröanlag som inte växt till, räknades på lab</t>
        </r>
      </text>
    </comment>
    <comment ref="CE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F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J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K3" authorId="3" shapeId="0">
      <text>
        <r>
          <rPr>
            <b/>
            <sz val="9"/>
            <color indexed="81"/>
            <rFont val="Tahoma"/>
            <family val="2"/>
          </rPr>
          <t>Malin König:</t>
        </r>
        <r>
          <rPr>
            <sz val="9"/>
            <color indexed="81"/>
            <rFont val="Tahoma"/>
            <family val="2"/>
          </rPr>
          <t xml:space="preserve">
antalet fröanlag som inte växt till, räknades på lab</t>
        </r>
      </text>
    </comment>
    <comment ref="CL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M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Q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R3" authorId="3" shapeId="0">
      <text>
        <r>
          <rPr>
            <b/>
            <sz val="9"/>
            <color indexed="81"/>
            <rFont val="Tahoma"/>
            <family val="2"/>
          </rPr>
          <t>Malin König:</t>
        </r>
        <r>
          <rPr>
            <sz val="9"/>
            <color indexed="81"/>
            <rFont val="Tahoma"/>
            <family val="2"/>
          </rPr>
          <t xml:space="preserve">
antalet fröanlag som inte växt till, räknades på lab</t>
        </r>
      </text>
    </comment>
    <comment ref="CS3" authorId="4"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T3" authorId="4" shapeId="0">
      <text>
        <r>
          <rPr>
            <b/>
            <sz val="8"/>
            <color indexed="81"/>
            <rFont val="Tahoma"/>
            <family val="2"/>
          </rPr>
          <t>Anna Herrström:</t>
        </r>
        <r>
          <rPr>
            <sz val="8"/>
            <color indexed="81"/>
            <rFont val="Tahoma"/>
            <family val="2"/>
          </rPr>
          <t xml:space="preserve">
Antal prederade frön i baljan (har räknats i fält vid insamlingen)</t>
        </r>
      </text>
    </comment>
    <comment ref="CX3" authorId="3"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DU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DY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ED3" authorId="0" shapeId="0">
      <text>
        <r>
          <rPr>
            <b/>
            <sz val="8"/>
            <color indexed="81"/>
            <rFont val="Tahoma"/>
            <family val="2"/>
          </rPr>
          <t>honkakangas:</t>
        </r>
        <r>
          <rPr>
            <sz val="8"/>
            <color indexed="81"/>
            <rFont val="Tahoma"/>
            <family val="2"/>
          </rPr>
          <t xml:space="preserve">
antal frö eller placenta ej inräknat</t>
        </r>
      </text>
    </comment>
    <comment ref="EE3" authorId="0" shapeId="0">
      <text>
        <r>
          <rPr>
            <b/>
            <sz val="8"/>
            <color indexed="81"/>
            <rFont val="Tahoma"/>
            <family val="2"/>
          </rPr>
          <t>honkakangas:</t>
        </r>
        <r>
          <rPr>
            <sz val="8"/>
            <color indexed="81"/>
            <rFont val="Tahoma"/>
            <family val="2"/>
          </rPr>
          <t xml:space="preserve">
tot n frö = tot n placenta</t>
        </r>
      </text>
    </comment>
    <comment ref="EG3" authorId="0" shapeId="0">
      <text>
        <r>
          <rPr>
            <b/>
            <sz val="8"/>
            <color indexed="81"/>
            <rFont val="Tahoma"/>
            <family val="2"/>
          </rPr>
          <t>honkakangas:</t>
        </r>
        <r>
          <rPr>
            <sz val="8"/>
            <color indexed="81"/>
            <rFont val="Tahoma"/>
            <family val="2"/>
          </rPr>
          <t xml:space="preserve">
Bete sammanlagt. Procentandel.</t>
        </r>
      </text>
    </comment>
    <comment ref="L17" authorId="3" shapeId="0">
      <text>
        <r>
          <rPr>
            <b/>
            <sz val="9"/>
            <color indexed="81"/>
            <rFont val="Tahoma"/>
            <family val="2"/>
          </rPr>
          <t>Malin König:</t>
        </r>
        <r>
          <rPr>
            <sz val="9"/>
            <color indexed="81"/>
            <rFont val="Tahoma"/>
            <family val="2"/>
          </rPr>
          <t xml:space="preserve">
Nr 2 kl 9.21 nr 28 kl 10.27</t>
        </r>
      </text>
    </comment>
    <comment ref="I18" authorId="3" shapeId="0">
      <text>
        <r>
          <rPr>
            <b/>
            <sz val="9"/>
            <color indexed="81"/>
            <rFont val="Tahoma"/>
            <family val="2"/>
          </rPr>
          <t>Malin König:</t>
        </r>
        <r>
          <rPr>
            <sz val="9"/>
            <color indexed="81"/>
            <rFont val="Tahoma"/>
            <family val="2"/>
          </rPr>
          <t xml:space="preserve">
Nr 3 kl 9.47 nr 27 kl 11.26</t>
        </r>
      </text>
    </comment>
    <comment ref="I79" authorId="3" shapeId="0">
      <text>
        <r>
          <rPr>
            <b/>
            <sz val="9"/>
            <color indexed="81"/>
            <rFont val="Tahoma"/>
            <family val="2"/>
          </rPr>
          <t>Malin König:</t>
        </r>
        <r>
          <rPr>
            <sz val="9"/>
            <color indexed="81"/>
            <rFont val="Tahoma"/>
            <family val="2"/>
          </rPr>
          <t xml:space="preserve">
nr 2 11.43; nr 71 13.58</t>
        </r>
      </text>
    </comment>
    <comment ref="I107" authorId="3" shapeId="0">
      <text>
        <r>
          <rPr>
            <b/>
            <sz val="9"/>
            <color indexed="81"/>
            <rFont val="Tahoma"/>
            <family val="2"/>
          </rPr>
          <t>Malin König:</t>
        </r>
        <r>
          <rPr>
            <sz val="9"/>
            <color indexed="81"/>
            <rFont val="Tahoma"/>
            <family val="2"/>
          </rPr>
          <t xml:space="preserve">
Nr 2 kl 9.27 nr 26 kl 11.26</t>
        </r>
      </text>
    </comment>
    <comment ref="L108" authorId="3" shapeId="0">
      <text>
        <r>
          <rPr>
            <b/>
            <sz val="9"/>
            <color indexed="81"/>
            <rFont val="Tahoma"/>
            <family val="2"/>
          </rPr>
          <t>Malin König:</t>
        </r>
        <r>
          <rPr>
            <sz val="9"/>
            <color indexed="81"/>
            <rFont val="Tahoma"/>
            <family val="2"/>
          </rPr>
          <t xml:space="preserve">
Nr 1 kl 9.12 nr 27 kl 10.27</t>
        </r>
      </text>
    </comment>
    <comment ref="L116" authorId="3" shapeId="0">
      <text>
        <r>
          <rPr>
            <b/>
            <sz val="9"/>
            <color indexed="81"/>
            <rFont val="Tahoma"/>
            <family val="2"/>
          </rPr>
          <t>Malin König:</t>
        </r>
        <r>
          <rPr>
            <sz val="9"/>
            <color indexed="81"/>
            <rFont val="Tahoma"/>
            <family val="2"/>
          </rPr>
          <t xml:space="preserve">
Nr 4 kl 9.22 nr 30 kl 10.27</t>
        </r>
      </text>
    </comment>
    <comment ref="I137" authorId="3" shapeId="0">
      <text>
        <r>
          <rPr>
            <b/>
            <sz val="9"/>
            <color indexed="81"/>
            <rFont val="Tahoma"/>
            <family val="2"/>
          </rPr>
          <t>Malin König:</t>
        </r>
        <r>
          <rPr>
            <sz val="9"/>
            <color indexed="81"/>
            <rFont val="Tahoma"/>
            <family val="2"/>
          </rPr>
          <t xml:space="preserve">
Nr 4 kl 9.47 nr 28 kl 11.26</t>
        </r>
      </text>
    </comment>
    <comment ref="L222" authorId="3" shapeId="0">
      <text>
        <r>
          <rPr>
            <b/>
            <sz val="9"/>
            <color indexed="81"/>
            <rFont val="Tahoma"/>
            <family val="2"/>
          </rPr>
          <t>Malin König:</t>
        </r>
        <r>
          <rPr>
            <sz val="9"/>
            <color indexed="81"/>
            <rFont val="Tahoma"/>
            <family val="2"/>
          </rPr>
          <t xml:space="preserve">
Nr 3 kl 9.21 nr 29 kl 10.27</t>
        </r>
      </text>
    </comment>
    <comment ref="I254" authorId="3" shapeId="0">
      <text>
        <r>
          <rPr>
            <b/>
            <sz val="9"/>
            <color indexed="81"/>
            <rFont val="Tahoma"/>
            <family val="2"/>
          </rPr>
          <t>Malin König:</t>
        </r>
        <r>
          <rPr>
            <sz val="9"/>
            <color indexed="81"/>
            <rFont val="Tahoma"/>
            <family val="2"/>
          </rPr>
          <t xml:space="preserve">
Nr 1 kl 9.27 nr 25 kl 11.26</t>
        </r>
      </text>
    </comment>
  </commentList>
</comments>
</file>

<file path=xl/comments18.xml><?xml version="1.0" encoding="utf-8"?>
<comments xmlns="http://schemas.openxmlformats.org/spreadsheetml/2006/main">
  <authors>
    <author>honkakangas</author>
    <author>Jessica</author>
    <author>Malin König</author>
    <author>Anna Herrström</author>
  </authors>
  <commentList>
    <comment ref="D3" authorId="0" shapeId="0">
      <text>
        <r>
          <rPr>
            <b/>
            <sz val="8"/>
            <color indexed="81"/>
            <rFont val="Tahoma"/>
            <family val="2"/>
          </rPr>
          <t>honkakangas:</t>
        </r>
        <r>
          <rPr>
            <sz val="8"/>
            <color indexed="81"/>
            <rFont val="Tahoma"/>
            <family val="2"/>
          </rPr>
          <t xml:space="preserve">
Första avläsning</t>
        </r>
      </text>
    </comment>
    <comment ref="E3" authorId="1" shapeId="0">
      <text>
        <r>
          <rPr>
            <b/>
            <sz val="8"/>
            <color indexed="81"/>
            <rFont val="Tahoma"/>
            <family val="2"/>
          </rPr>
          <t>Jessica:</t>
        </r>
        <r>
          <rPr>
            <sz val="8"/>
            <color indexed="81"/>
            <rFont val="Tahoma"/>
            <family val="2"/>
          </rPr>
          <t xml:space="preserve">
1=ind=planta
0=ej ind= ingen planta
Saknas 0 eller 1, betyder att plantan ej är hittad.
</t>
        </r>
      </text>
    </comment>
    <comment ref="F3" authorId="0" shapeId="0">
      <text>
        <r>
          <rPr>
            <b/>
            <sz val="8"/>
            <color indexed="81"/>
            <rFont val="Tahoma"/>
            <family val="2"/>
          </rPr>
          <t>honkakangas:</t>
        </r>
        <r>
          <rPr>
            <sz val="8"/>
            <color indexed="81"/>
            <rFont val="Tahoma"/>
            <family val="2"/>
          </rPr>
          <t xml:space="preserve">
blom=1 
veg=0
Kommentar till blom: de som verkligen slog ut eller skulle ha slagit ut om inte individen betats eller dylikt. Om plantan haft knoppar, där samtliga torkat bort tolkas plantan som veg.</t>
        </r>
      </text>
    </comment>
    <comment ref="AO3" authorId="2" shapeId="0">
      <text>
        <r>
          <rPr>
            <b/>
            <sz val="9"/>
            <color indexed="81"/>
            <rFont val="Tahoma"/>
            <family val="2"/>
          </rPr>
          <t>Malin König:</t>
        </r>
        <r>
          <rPr>
            <sz val="9"/>
            <color indexed="81"/>
            <rFont val="Tahoma"/>
            <family val="2"/>
          </rPr>
          <t xml:space="preserve">
Om växten hade fler 'än 3 skott mättes det högsta (skott 1) samt medianskottet</t>
        </r>
      </text>
    </comment>
    <comment ref="AU3" authorId="2" shapeId="0">
      <text>
        <r>
          <rPr>
            <b/>
            <sz val="9"/>
            <color indexed="81"/>
            <rFont val="Tahoma"/>
            <family val="2"/>
          </rPr>
          <t>Malin König:</t>
        </r>
        <r>
          <rPr>
            <sz val="9"/>
            <color indexed="81"/>
            <rFont val="Tahoma"/>
            <family val="2"/>
          </rPr>
          <t xml:space="preserve">
Om växten hade fler 'än 3 skott mättes det högsta (skott 1) samt medianskottet</t>
        </r>
      </text>
    </comment>
    <comment ref="BK3" authorId="2" shapeId="0">
      <text>
        <r>
          <rPr>
            <b/>
            <sz val="9"/>
            <color indexed="81"/>
            <rFont val="Tahoma"/>
            <family val="2"/>
          </rPr>
          <t>Malin König:</t>
        </r>
        <r>
          <rPr>
            <sz val="9"/>
            <color indexed="81"/>
            <rFont val="Tahoma"/>
            <family val="2"/>
          </rPr>
          <t xml:space="preserve">
antalet fröanlag som inte växt till, räknades på lab</t>
        </r>
      </text>
    </comment>
    <comment ref="BL3" authorId="3"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BM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BQ3" authorId="2"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BR3" authorId="2" shapeId="0">
      <text>
        <r>
          <rPr>
            <b/>
            <sz val="9"/>
            <color indexed="81"/>
            <rFont val="Tahoma"/>
            <family val="2"/>
          </rPr>
          <t>Malin König:</t>
        </r>
        <r>
          <rPr>
            <sz val="9"/>
            <color indexed="81"/>
            <rFont val="Tahoma"/>
            <family val="2"/>
          </rPr>
          <t xml:space="preserve">
antalet fröanlag som inte växt till, räknades på lab</t>
        </r>
      </text>
    </comment>
    <comment ref="BS3" authorId="3"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BT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BX3" authorId="2"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BY3" authorId="2" shapeId="0">
      <text>
        <r>
          <rPr>
            <b/>
            <sz val="9"/>
            <color indexed="81"/>
            <rFont val="Tahoma"/>
            <family val="2"/>
          </rPr>
          <t>Malin König:</t>
        </r>
        <r>
          <rPr>
            <sz val="9"/>
            <color indexed="81"/>
            <rFont val="Tahoma"/>
            <family val="2"/>
          </rPr>
          <t xml:space="preserve">
antalet fröanlag som inte växt till, räknades på lab</t>
        </r>
      </text>
    </comment>
    <comment ref="BZ3" authorId="3"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A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CE3" authorId="2"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F3" authorId="2" shapeId="0">
      <text>
        <r>
          <rPr>
            <b/>
            <sz val="9"/>
            <color indexed="81"/>
            <rFont val="Tahoma"/>
            <family val="2"/>
          </rPr>
          <t>Malin König:</t>
        </r>
        <r>
          <rPr>
            <sz val="9"/>
            <color indexed="81"/>
            <rFont val="Tahoma"/>
            <family val="2"/>
          </rPr>
          <t xml:space="preserve">
antalet fröanlag som inte växt till, räknades på lab</t>
        </r>
      </text>
    </comment>
    <comment ref="CG3" authorId="3"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H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CL3" authorId="2"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M3" authorId="2" shapeId="0">
      <text>
        <r>
          <rPr>
            <b/>
            <sz val="9"/>
            <color indexed="81"/>
            <rFont val="Tahoma"/>
            <family val="2"/>
          </rPr>
          <t>Malin König:</t>
        </r>
        <r>
          <rPr>
            <sz val="9"/>
            <color indexed="81"/>
            <rFont val="Tahoma"/>
            <family val="2"/>
          </rPr>
          <t xml:space="preserve">
antalet fröanlag som inte växt till, räknades på lab</t>
        </r>
      </text>
    </comment>
    <comment ref="CN3" authorId="3" shapeId="0">
      <text>
        <r>
          <rPr>
            <b/>
            <sz val="8"/>
            <color indexed="81"/>
            <rFont val="Tahoma"/>
            <family val="2"/>
          </rPr>
          <t>Anna Herrström:</t>
        </r>
        <r>
          <rPr>
            <sz val="8"/>
            <color indexed="81"/>
            <rFont val="Tahoma"/>
            <family val="2"/>
          </rPr>
          <t xml:space="preserve">
Totalt antal frön i baljan (har räknats i fält vid insamlingen om baljan var stängd)</t>
        </r>
      </text>
    </comment>
    <comment ref="CO3" authorId="3" shapeId="0">
      <text>
        <r>
          <rPr>
            <b/>
            <sz val="8"/>
            <color indexed="81"/>
            <rFont val="Tahoma"/>
            <family val="2"/>
          </rPr>
          <t>Anna Herrström:</t>
        </r>
        <r>
          <rPr>
            <sz val="8"/>
            <color indexed="81"/>
            <rFont val="Tahoma"/>
            <family val="2"/>
          </rPr>
          <t xml:space="preserve">
Antal prederade frön i baljan (har räknats i fält vid insamlingen)</t>
        </r>
      </text>
    </comment>
    <comment ref="CS3" authorId="2" shapeId="0">
      <text>
        <r>
          <rPr>
            <b/>
            <sz val="9"/>
            <color indexed="81"/>
            <rFont val="Tahoma"/>
            <family val="2"/>
          </rPr>
          <t>Malin König:</t>
        </r>
        <r>
          <rPr>
            <sz val="9"/>
            <color indexed="81"/>
            <rFont val="Tahoma"/>
            <family val="2"/>
          </rPr>
          <t xml:space="preserve">
Frön som börjat utvecklas men sedan avstannade är inte medräknade i totala antalet frön</t>
        </r>
      </text>
    </comment>
    <comment ref="CU3" authorId="1" shapeId="0">
      <text>
        <r>
          <rPr>
            <b/>
            <sz val="8"/>
            <color indexed="81"/>
            <rFont val="Tahoma"/>
            <family val="2"/>
          </rPr>
          <t>Jessica:</t>
        </r>
        <r>
          <rPr>
            <sz val="8"/>
            <color indexed="81"/>
            <rFont val="Tahoma"/>
            <family val="2"/>
          </rPr>
          <t xml:space="preserve">
Högsta skottantalet under säsongen. Dvs jämför skottantalet från blomavläsningen med skottantalet från Skottavläsningen.</t>
        </r>
      </text>
    </comment>
    <comment ref="CY3" authorId="0" shapeId="0">
      <text>
        <r>
          <rPr>
            <b/>
            <sz val="8"/>
            <color indexed="81"/>
            <rFont val="Tahoma"/>
            <family val="2"/>
          </rPr>
          <t>honkakangas:</t>
        </r>
        <r>
          <rPr>
            <sz val="8"/>
            <color indexed="81"/>
            <rFont val="Tahoma"/>
            <family val="2"/>
          </rPr>
          <t xml:space="preserve">
Torra knoppar räknas inte in i totala blomantal, utan vi tar med de som verkligen slog ut. De som vi bedömer skulle slagit ut om inte individen betats eller dylikt anges under rubriken uppsk n Blm. Alltså endera kommer antalet blommor under Tot n blm eller Uppsk n Blm.</t>
        </r>
      </text>
    </comment>
    <comment ref="CZ3" authorId="0" shapeId="0">
      <text>
        <r>
          <rPr>
            <b/>
            <sz val="8"/>
            <color indexed="81"/>
            <rFont val="Tahoma"/>
            <family val="2"/>
          </rPr>
          <t>honkakangas:</t>
        </r>
        <r>
          <rPr>
            <sz val="8"/>
            <color indexed="81"/>
            <rFont val="Tahoma"/>
            <family val="2"/>
          </rPr>
          <t xml:space="preserve">
OM 1a blm är öbl ändras datumet enligt följande: Är XL knopp antecknat vid besöket innan, då sätts datumet till dagen efter XL knoppens notering. Om en L knopp är antecknad då lägger man till två dagar av  L knoppens notering. OM det är en M knopp jämför man med liknande data för att få fram ett uppskattat datum.</t>
        </r>
      </text>
    </comment>
    <comment ref="DB3" authorId="1" shapeId="0">
      <text>
        <r>
          <rPr>
            <b/>
            <sz val="8"/>
            <color indexed="81"/>
            <rFont val="Tahoma"/>
            <family val="2"/>
          </rPr>
          <t>Jessica:</t>
        </r>
        <r>
          <rPr>
            <sz val="8"/>
            <color indexed="81"/>
            <rFont val="Tahoma"/>
            <family val="2"/>
          </rPr>
          <t xml:space="preserve">
Finns kommentaren öbl i rådatat, så ändras sista blmdatum i denna kolumn enligt följande: Finns kommentarer om NÄR sista blm troligtvis sker blir detta sista datum. Finns ingen extra komment. förutom öbl, dras alltid 2 dagar från det inskrivna datumet enligt rådatat. Finns det kommentarer om de sista knopparnas storlek så läggs sista datum enligt "1:blm -principen", mao XL-knopp= nästa dag efter senaste besöket, L knopp=man lägger till två dagar efter senaste besöket.</t>
        </r>
      </text>
    </comment>
    <comment ref="DD3" authorId="0" shapeId="0">
      <text>
        <r>
          <rPr>
            <b/>
            <sz val="8"/>
            <color indexed="81"/>
            <rFont val="Tahoma"/>
            <family val="2"/>
          </rPr>
          <t>honkakangas:</t>
        </r>
        <r>
          <rPr>
            <sz val="8"/>
            <color indexed="81"/>
            <rFont val="Tahoma"/>
            <family val="2"/>
          </rPr>
          <t xml:space="preserve">
antal frö eller placenta ej inräknat</t>
        </r>
      </text>
    </comment>
    <comment ref="DE3" authorId="0" shapeId="0">
      <text>
        <r>
          <rPr>
            <b/>
            <sz val="8"/>
            <color indexed="81"/>
            <rFont val="Tahoma"/>
            <family val="2"/>
          </rPr>
          <t>honkakangas:</t>
        </r>
        <r>
          <rPr>
            <sz val="8"/>
            <color indexed="81"/>
            <rFont val="Tahoma"/>
            <family val="2"/>
          </rPr>
          <t xml:space="preserve">
antal frö eller placenta ej inräknat</t>
        </r>
      </text>
    </comment>
    <comment ref="DG3" authorId="0" shapeId="0">
      <text>
        <r>
          <rPr>
            <b/>
            <sz val="8"/>
            <color indexed="81"/>
            <rFont val="Tahoma"/>
            <family val="2"/>
          </rPr>
          <t>honkakangas:</t>
        </r>
        <r>
          <rPr>
            <sz val="8"/>
            <color indexed="81"/>
            <rFont val="Tahoma"/>
            <family val="2"/>
          </rPr>
          <t xml:space="preserve">
Bete sammanlagt. Procentandel.</t>
        </r>
      </text>
    </comment>
  </commentList>
</comments>
</file>

<file path=xl/sharedStrings.xml><?xml version="1.0" encoding="utf-8"?>
<sst xmlns="http://schemas.openxmlformats.org/spreadsheetml/2006/main" count="12619" uniqueCount="1964">
  <si>
    <t>datum</t>
  </si>
  <si>
    <t>knoppstorlek</t>
  </si>
  <si>
    <t>blomning</t>
  </si>
  <si>
    <t>bete (10%)</t>
  </si>
  <si>
    <t>övrigt</t>
  </si>
  <si>
    <t>skott- diam.(mm)</t>
  </si>
  <si>
    <t>blad- skada</t>
  </si>
  <si>
    <t>betad diam (A) (mm)</t>
  </si>
  <si>
    <t>betad diam (B) (mm)</t>
  </si>
  <si>
    <t>1:a blm</t>
  </si>
  <si>
    <t>50% blm</t>
  </si>
  <si>
    <t>sista blm</t>
  </si>
  <si>
    <t>gam.ind.= gamla individ numreringen från 2006</t>
  </si>
  <si>
    <t>Längsta skottet av två mättes.</t>
  </si>
  <si>
    <t>datum kolumnen= när plantan hittades och datainsamling påbörjades</t>
  </si>
  <si>
    <t>Medelskottet mättes vid fler än två skott.</t>
  </si>
  <si>
    <t>ö.bl=överblommad, kan noteras vi sista blomning</t>
  </si>
  <si>
    <t>fgr=förgrening, noteras om plantan blivit betad och nya förgrenade skott växer ut</t>
  </si>
  <si>
    <t>gam.ind (2006)</t>
  </si>
  <si>
    <t>betad höjd</t>
  </si>
  <si>
    <t>ö.bl=överblommad</t>
  </si>
  <si>
    <t>fgr=förgrening</t>
  </si>
  <si>
    <t>bete %</t>
  </si>
  <si>
    <t>betad diam.</t>
  </si>
  <si>
    <t>gam.ind.= gamla individ numreringen</t>
  </si>
  <si>
    <t>Comments</t>
  </si>
  <si>
    <t>4(2)</t>
  </si>
  <si>
    <t>7(3)</t>
  </si>
  <si>
    <t>4(3)</t>
  </si>
  <si>
    <t>3(1)</t>
  </si>
  <si>
    <t>11(8)</t>
  </si>
  <si>
    <t>11(6)</t>
  </si>
  <si>
    <t>8(4)</t>
  </si>
  <si>
    <t>2(1)</t>
  </si>
  <si>
    <t>1 old</t>
  </si>
  <si>
    <t>4 old</t>
  </si>
  <si>
    <t>1 shoot almost broken</t>
  </si>
  <si>
    <r>
      <t>temp= temperaturen tas i början av blomning vid varje planta. Då jämn natt och dag temp råder (</t>
    </r>
    <r>
      <rPr>
        <b/>
        <i/>
        <sz val="11"/>
        <rFont val="Calibri"/>
        <family val="2"/>
      </rPr>
      <t>inte</t>
    </r>
    <r>
      <rPr>
        <i/>
        <sz val="11"/>
        <rFont val="Calibri"/>
        <family val="2"/>
      </rPr>
      <t xml:space="preserve"> tex. under kall natt- solig dag)</t>
    </r>
  </si>
  <si>
    <t>Individ</t>
  </si>
  <si>
    <t>Balja 1</t>
  </si>
  <si>
    <t>Balja 2</t>
  </si>
  <si>
    <t>Balja 3</t>
  </si>
  <si>
    <t>Balja 4</t>
  </si>
  <si>
    <t>Baljavläsning, lab</t>
  </si>
  <si>
    <t>Skottavläsning, fält 2009-07-06</t>
  </si>
  <si>
    <t>n skott</t>
  </si>
  <si>
    <t>Tot n blm</t>
  </si>
  <si>
    <t>1:a Blm</t>
  </si>
  <si>
    <t>Blm 50%</t>
  </si>
  <si>
    <t>Sista Blm</t>
  </si>
  <si>
    <t>Bete</t>
  </si>
  <si>
    <t>Blomavläsning, fält</t>
  </si>
  <si>
    <t>skotthöjd (mm)</t>
  </si>
  <si>
    <t>n fröanlag</t>
  </si>
  <si>
    <t>Placenta n</t>
  </si>
  <si>
    <t>Tot n frön</t>
  </si>
  <si>
    <t>n pred frön</t>
  </si>
  <si>
    <t>n pred hål</t>
  </si>
  <si>
    <t>Komm.</t>
  </si>
  <si>
    <t>Tot n baljor</t>
  </si>
  <si>
    <t>tot n Frukt</t>
  </si>
  <si>
    <t>tot n pred hål</t>
  </si>
  <si>
    <t>tot n pred frö</t>
  </si>
  <si>
    <t>tot n fröanlag</t>
  </si>
  <si>
    <t>uppskattat blm n</t>
  </si>
  <si>
    <t>faktiskt blm n</t>
  </si>
  <si>
    <t>n betade skott</t>
  </si>
  <si>
    <t>n insaml baljor</t>
  </si>
  <si>
    <t>Sammanställning 2009</t>
  </si>
  <si>
    <t>Sammanställning 2010</t>
  </si>
  <si>
    <t>Skottavläsning, fält 2010-07-16</t>
  </si>
  <si>
    <t>skotthöjd A (mm)</t>
  </si>
  <si>
    <t>skotthöjd B (mm)</t>
  </si>
  <si>
    <t>Skottavläsning, fält 2008-07-15</t>
  </si>
  <si>
    <t>tot n Placenta</t>
  </si>
  <si>
    <t xml:space="preserve">Alla baljor är sammanslagna vid labavläsningen </t>
  </si>
  <si>
    <t>Sammanställning 2008</t>
  </si>
  <si>
    <t>blm/veg</t>
  </si>
  <si>
    <t>Individ nr</t>
  </si>
  <si>
    <t>ind/ej ind</t>
  </si>
  <si>
    <t>Skottavläsning, fält 2007-06-10</t>
  </si>
  <si>
    <t>skotthöjd(mm)</t>
  </si>
  <si>
    <t>Sammanställning 2007</t>
  </si>
  <si>
    <t>blomning, 1:a blm</t>
  </si>
  <si>
    <t>Fbuds</t>
  </si>
  <si>
    <t>leaf</t>
  </si>
  <si>
    <t>bete</t>
  </si>
  <si>
    <t>frukt</t>
  </si>
  <si>
    <t>Skottavläsning</t>
  </si>
  <si>
    <t>Sammanställning 2006</t>
  </si>
  <si>
    <t>ö.bl=överblommad, kan noteras vid sista blomning</t>
  </si>
  <si>
    <t>1. skott- diam.(mm)</t>
  </si>
  <si>
    <t>4. skott- diam.(mm)</t>
  </si>
  <si>
    <t>3. skott- diam.(mm)</t>
  </si>
  <si>
    <t>2. skott- diam.(mm)</t>
  </si>
  <si>
    <t>Stjälkdiameter</t>
  </si>
  <si>
    <t>Stjälkhöjd</t>
  </si>
  <si>
    <t>1. skott- höjd (cm)</t>
  </si>
  <si>
    <t>2. skott- höjd (cm)</t>
  </si>
  <si>
    <t>3. skott- höjd (cm)</t>
  </si>
  <si>
    <t>4. skott- höjd (cm)</t>
  </si>
  <si>
    <t>Tullgarn Stigen 2006</t>
  </si>
  <si>
    <t>Tullgarn Stigen 2007</t>
  </si>
  <si>
    <t>Tullgarn Stigen 2008</t>
  </si>
  <si>
    <t>Tullgarn Stigen 2009</t>
  </si>
  <si>
    <t>Tullgarn Stigen 2010</t>
  </si>
  <si>
    <t>Tullgarn Stigen 2012</t>
  </si>
  <si>
    <t>Sammanställning 2012</t>
  </si>
  <si>
    <t>Tullgarn Stigen 2011</t>
  </si>
  <si>
    <t>Sammanställning 2011</t>
  </si>
  <si>
    <t>2*</t>
  </si>
  <si>
    <t>M</t>
  </si>
  <si>
    <t>XL</t>
  </si>
  <si>
    <t>2011-05-11 öbl</t>
  </si>
  <si>
    <t>2011-05-25 öbl</t>
  </si>
  <si>
    <t>2 knoppar konstiga/öppna 6/5, 7 blm + 4 öbl (konstiga knoppar blå) 11/5, 7 blm + 11 öbl 13/5, 1 blm + 19 öbl + 1XL 19/5, öbl 25/5</t>
  </si>
  <si>
    <t>3*</t>
  </si>
  <si>
    <t>S</t>
  </si>
  <si>
    <t>L</t>
  </si>
  <si>
    <t>2011-05-13 öbl</t>
  </si>
  <si>
    <t>4 blm + 1 öbl 13/5, 2 blm + 26 öbl + 15 L-XL 19/5, 2XL, 1L, 1blm, 4 blå kn 25/5</t>
  </si>
  <si>
    <t>1 blm + 1 blå knopp 13/5, 1 blm + 3 öbl 19/5</t>
  </si>
  <si>
    <t>-</t>
  </si>
  <si>
    <t>6*</t>
  </si>
  <si>
    <t>Bete på 2 skott 4/5, 1 blm + 3 L-XL 19/5, 1 blm 25/5</t>
  </si>
  <si>
    <t>1 blm 13/5, 4 blm + 6 öbl + 12 S-XL (1 blå) 19/5, 3 blm, 1XL 25/5, öbl 30/5</t>
  </si>
  <si>
    <t>8*</t>
  </si>
  <si>
    <t>3 blm 13/5, 2 blm + restan öbl 19/5</t>
  </si>
  <si>
    <t>8 blm + 1 öbl 11/5, 19 blm + 10 öbl 13/5, 10 blm + 43 öbl + 5 L-XL ,tappat 19/5, 1 blm 25/5</t>
  </si>
  <si>
    <t>2 blm 11/5, 7 blm + 3 öbl 13/5, 21 blm + 36 öbl + ca 15 L-XL, tappat 19/5, 2 blm 25/5</t>
  </si>
  <si>
    <t>11*</t>
  </si>
  <si>
    <t>12*</t>
  </si>
  <si>
    <t>1 blm 13/5, ev 17 blm 2 ser outvecklade ut 13/5, 1 blm + 12 öbl + 5 M-XL 19/5, 1 XL 25/5, öbl 30/5</t>
  </si>
  <si>
    <t>13*</t>
  </si>
  <si>
    <t>5 blm 13/5, 4 små knoppar blir troligen inget 13/5, 4 blm + 23 öbl + 4 L-XL 19/5</t>
  </si>
  <si>
    <t>2011-05-19 öbl</t>
  </si>
  <si>
    <t>Blommar troligen 14/5, 4 öbl 19/5</t>
  </si>
  <si>
    <t>3 blm + 3 öbl + 5 M-XL 19/5, 1 blm, 1Xl 25/5, öbl 30/5</t>
  </si>
  <si>
    <t>Lite äten, slår kanske inte ut 19/5, ej blm 25/5</t>
  </si>
  <si>
    <t>6 blm + 1 öbl 11/5, 7 blm + 8 öbl 13/5, 4 blm 19/5</t>
  </si>
  <si>
    <t>Lös flagga, finns 2 små kandidater</t>
  </si>
  <si>
    <t>1 blm 11/5, 2 blm + 2 öbl 13/5, 12 öbl + 2 XL 19/5</t>
  </si>
  <si>
    <t>2 blm 11/5, 7 blm + 2 öbl 13/5, 2 blm + 26 öbl + 7 L-XL 19/5, 1 XL 22/5, öbl 30/5</t>
  </si>
  <si>
    <t>2 blm 11/5, 10 blm + 2 öbl 13/5, 8 blm + 27 öbl + 7 L-XL, tappat 19/5, 1XL, 1blm 25/5, öbl 30/5</t>
  </si>
  <si>
    <t>Litet skott 11/5</t>
  </si>
  <si>
    <t>1 blm 11/5 (ev. 2 individer), 3 blm + 2 öbl 13/5, 2 blm + 14 öbl + 4 L-XL, toppbete 1 skott 19/5, 2blm 25/5</t>
  </si>
  <si>
    <t>1 blm + 4 öbl 19/5, 1 litet skott</t>
  </si>
  <si>
    <t>6 blm + 2 öbl 11/5, 7 blm + 11 öbl 13/5, 3 blm + 33 öbl + 10 M-XL 19/5, 4 blm 25/5</t>
  </si>
  <si>
    <t>1 öbl, 2blm, 1L 25/5, 1 bl 30/5</t>
  </si>
  <si>
    <t>2 blm + 4 XL 19/5</t>
  </si>
  <si>
    <t>1 blm 13/5, 3 öbl 19/5</t>
  </si>
  <si>
    <t>Knoppar öppna, ser konstiga ut. 2 blommar 13/5 (ej helt utvecklade), 3 blm + 1 XL 19/5, 1 kn blå 25/5</t>
  </si>
  <si>
    <t>1 skott betat 4/5</t>
  </si>
  <si>
    <t>1 skott avbrutet 11/5, ersättningsskott 19/5</t>
  </si>
  <si>
    <t>38*</t>
  </si>
  <si>
    <t>10 blm + 3 öbl 13/5, 5 blm 19/5</t>
  </si>
  <si>
    <t>39*</t>
  </si>
  <si>
    <t>4 blm 11/5, 8 blm + 4 öbl 13/5, 4 blm + 27 öbl + 13 S-XL 19/5, 4 blm, 3XL 25/5, öbl 30/5</t>
  </si>
  <si>
    <t>1 blm+ 1öbl 25/5</t>
  </si>
  <si>
    <t>Bete på 1 skott, ersättningsskott 11/5</t>
  </si>
  <si>
    <t>9 blm + 5 öbl 11/5, 10 blm + 15 öbl 13/5, 3 blm + resten öbl 19/5</t>
  </si>
  <si>
    <t>2 blm 11/5, 11 blm + 3 öbl 13/5, 3 blm + resten öbl 19/5</t>
  </si>
  <si>
    <t>1 skott visset 11/5, 2 blm, 1Xl 25/5, öbl 30/5</t>
  </si>
  <si>
    <t>3 blm 11/5, 1 blm + 4 öbl 13/5, alla öbl 19/5</t>
  </si>
  <si>
    <t>3 blm 13/5, 2 blm + 12 öbl + 2 L-XL 19/5, 1 kn äten 25/5</t>
  </si>
  <si>
    <t xml:space="preserve">2011-05-19 öbl </t>
  </si>
  <si>
    <t>3 blm + 2 öbl + 5 L-Xl 19/5, 1 blm 25/5</t>
  </si>
  <si>
    <t>1 XL + 3 öbl 19/5</t>
  </si>
  <si>
    <t>1 blm 19/5 (2 blm torkat)</t>
  </si>
  <si>
    <t>1 blm 13/5, 4 blm + 9 öbl + 3 L-Xl 19/5, 1 blm + 1 blå kn 25/5</t>
  </si>
  <si>
    <t>öbl 25/5</t>
  </si>
  <si>
    <t>Ingen flagga men mycket trolig, har nyflaggat 11/5</t>
  </si>
  <si>
    <t>3 blm + 2 öbl 13/5, 4 blm + 18 öbl + 16 S-XL 19/5, 4 blm, 1XL, 25/5, öbl 30/5</t>
  </si>
  <si>
    <t>Lös flagga, har tryckt dit den vid en mycket trolig individ 11/5, 1XL, 2blm 25/5, 1 bl 30/5</t>
  </si>
  <si>
    <t>1 skott betat 6/5, 1 blm 11/5, 2 blm + 2 öbl 13/5, 1 blm + 10 öbl + 3 M-XL 19/5, 1 kn äten 25/5</t>
  </si>
  <si>
    <t>10*</t>
  </si>
  <si>
    <t>Saknar flagga men trolig, har flaggat men det finns även andra individer. 3 betade skott 11/5, ingen blomning 25/5</t>
  </si>
  <si>
    <t>3 blm + 2 öbl + 4 L-Xl 19/5, 2 XL 25/5, 2bl 30/5</t>
  </si>
  <si>
    <t>9*</t>
  </si>
  <si>
    <t>12 blm + 2 öbl 11/5, 17 blm + 16 öbl 13/5, 9 blm + 63 öbl + 4 XL 19/5</t>
  </si>
  <si>
    <t>7*</t>
  </si>
  <si>
    <t>3 blm 13/5, 4 blm+ 16 öbl + 3 L-XL 19/5, 1 bl 25/5</t>
  </si>
  <si>
    <t>3 blm 11/5, 4 blm + 5 öbl 13/5, 4 blm + 14 öbl + 6 L-XL 19/5</t>
  </si>
  <si>
    <t>1 blm 13/5, 4 blm + 10 öbl + 3 L-XL , tappat 19/5</t>
  </si>
  <si>
    <t>Litet skott betat 4/5, 1 blm 13/5, 3 blm + 4 öbl + 3 L-XL 19/5</t>
  </si>
  <si>
    <t>1 blm 13/5, 4 blm + 8 öbl + 5 L-XL 19/5, 1 blm 25/5</t>
  </si>
  <si>
    <t>1 blm + 4 XL 19/5</t>
  </si>
  <si>
    <t>1 knopp öppen och konstig 11/5, blommar 13/5, 1 blm + 4 L-XL 19/5, 1 litet skott, 1 blm, 1 torr kn 25/5</t>
  </si>
  <si>
    <t>2 blm 13/5, 3 blm + 9 öbl + 1 XL 19/5</t>
  </si>
  <si>
    <t>3 öbl 19/5</t>
  </si>
  <si>
    <t>1 blm 11/5, 5 blm 13/5, 8 blm + 18 öbl + 24 S-XL 19/5, 6 blm, 1 XL, 4 blå kn 25/5</t>
  </si>
  <si>
    <t>1 skott toppbete 11/5</t>
  </si>
  <si>
    <t>2 blm 13/5, 3 blm + 8 öbl + 5 S-Xl 19/5, 1XL, 1 blå kn 25/5</t>
  </si>
  <si>
    <t>2 blm, 1 XL 30/5</t>
  </si>
  <si>
    <t>1 blm 13/5, 2 små knoppar., 2 blm + 6 öbl + 2 M</t>
  </si>
  <si>
    <t>5 blm 11/5, 6 blm + 6 öbl (1 blå knopp) 13/5, 1 blm 19/5</t>
  </si>
  <si>
    <t>1 blm 4/5, 1 blm 6/5, 3 blm + 5 öbl 11/5, 6 blm + 9 öbl (4 Xl+ 2M)13/5, 19 öbl + 2 L-XL, tappat 19/5</t>
  </si>
  <si>
    <t>3 blm 13/5, 2 blm + 18 öbl + 3 L-XL 19/5</t>
  </si>
  <si>
    <t>4 blm 11/5, 7 blm + 4 öbl 13/5, 2 blm + 17 öbl + 4 M-L 19/5, 1 bl 25/5</t>
  </si>
  <si>
    <t>1 skott betat (gammalt) 4/5, 1 blm 11/5, 6 blm + 2 öbl 13/5, 4 blm + 21 öbl + 12 S-XL (några slår troligen ej ut) 19/5, 2XL, 1 blm 25/5, öbl 30/5</t>
  </si>
  <si>
    <t>15*</t>
  </si>
  <si>
    <t>3 blm + 2 öbl 11/5. 2 blm + 6 öbl + 3 XL 13/5, alla öbl 19/5</t>
  </si>
  <si>
    <t>4*</t>
  </si>
  <si>
    <t>1 blm, 3 L-XL 25/5, 2 blm, 1XL 30/5</t>
  </si>
  <si>
    <t>2 blm 25/5</t>
  </si>
  <si>
    <t>Toppbete 11/5</t>
  </si>
  <si>
    <t>Hittat gamla flaggan i jorden 4/5</t>
  </si>
  <si>
    <t>8 blm + 2 öbl 13/5, 4 blm + 24 öbl + 8 L-XL 19/5, 3blm 25/5</t>
  </si>
  <si>
    <t>Toppbete 4/5</t>
  </si>
  <si>
    <t>3 blm (skottet lite brutet vid roten) 11/5, 8 blm 13/5, 1 blm 19/5 (9 blå knoppar), ev sista blm 19/5 inga fler kn i blm 25/5</t>
  </si>
  <si>
    <t>Litet skott 11/5, skottet verkar ha vissnat 19/5</t>
  </si>
  <si>
    <t>Bete, skott i Y 4/5</t>
  </si>
  <si>
    <t>1 blm 13/5, 1 blm + 5 öbl + 2 XL, tappat 19/5, 1 blm 25/5</t>
  </si>
  <si>
    <t>öbl 30/5</t>
  </si>
  <si>
    <t>1 blm 13/5, alla öbl 19/5</t>
  </si>
  <si>
    <t>Ny 2011</t>
  </si>
  <si>
    <t>7 blm + 3 öbl+ 10 M-XL + 4 blå knp 19/5, 1 blm 25/5</t>
  </si>
  <si>
    <t>1 blm 13/5, 6 blm + 7 öbl + 7 L-XL 19/5, 1 blm 25/5</t>
  </si>
  <si>
    <t>1 blm 11/5, 2 blm +1 öbl 13/5</t>
  </si>
  <si>
    <t>2 blm 13/5, 4 öbl + 1 XL 19/5, 1 blå kn 25/5</t>
  </si>
  <si>
    <t>2 blm 11/5, 5 blm + 2 öbl 13/5, 3 blm + 12 öbl + 1 L 19/5, 1 blå L 25/5</t>
  </si>
  <si>
    <t>2 blm + 2 öbl + 3 L-XL 19/5</t>
  </si>
  <si>
    <t>20/5???</t>
  </si>
  <si>
    <t>2 blm + 2 öbl 19/5</t>
  </si>
  <si>
    <t>1 blm + 1 XL 19/5</t>
  </si>
  <si>
    <t>4 blm+ 2 öbl + 4 S-XL 19/5, 2 blm 25/5</t>
  </si>
  <si>
    <t>7 blm + 3 öbl + 13 S-XL 19/5, 1 blå kn, 2 blm, 3 L-XL 25/5, 1 blm 30/5</t>
  </si>
  <si>
    <t>1 skott visset 11/5, 2 blm + 4 öbl + 5 L-XL 19/5</t>
  </si>
  <si>
    <t>4 öbl 19/5</t>
  </si>
  <si>
    <t>3 blm + 3 öbl + 1 XL (1 torkad) 19/5</t>
  </si>
  <si>
    <t>2 blm + 2 öbl 13/5, alla öbl 19/5</t>
  </si>
  <si>
    <t>2010-05-24 öbl</t>
  </si>
  <si>
    <t>3 öbl (24/5)</t>
  </si>
  <si>
    <t>2010-05-19 öbl</t>
  </si>
  <si>
    <t>3 blm + 3 öbl (19/5), 3 blm + 12 öbl (24/5)</t>
  </si>
  <si>
    <t>Vegetativ</t>
  </si>
  <si>
    <t>Flaggan ligger löst, ingen planta</t>
  </si>
  <si>
    <t>2010-05-24*</t>
  </si>
  <si>
    <t>2010-05-28 öbl</t>
  </si>
  <si>
    <t>6 blm (19/5), 8 blm + 74 öbl *över 50 % (24/5)</t>
  </si>
  <si>
    <t>2 blm (19/5), 4 blm + 12 öbl *över 50 % (24/5), 2 blr (28/5)</t>
  </si>
  <si>
    <t>1 betat skott (5/5), 2 blm (19/5), 1 blm + 7 öbl (24/5)</t>
  </si>
  <si>
    <t>10 blm + 9 öbl (19/5), 2 blm + 33 öbl (24/5)</t>
  </si>
  <si>
    <t>2 blm (19/5), 5 blm + 21 öbl *över 50% (24/5)</t>
  </si>
  <si>
    <t>Ej hittad flagga eller planta</t>
  </si>
  <si>
    <t>2 blm (19/5), 6 blm + 20 öbl *över 50 % (24/5), 1 L (28/5)</t>
  </si>
  <si>
    <t>4 blm (19/5)</t>
  </si>
  <si>
    <t>2 blm + 4 XL (28/5)</t>
  </si>
  <si>
    <t>6 blm + 1 öbl (19/5), 10 öbl (24/5)</t>
  </si>
  <si>
    <t>Plastflagga -10. 2 blm (24/5)</t>
  </si>
  <si>
    <t>2 öbl (24/5)</t>
  </si>
  <si>
    <t>18 blm + 20 öbl (19/5), 3 blm + 60 öbl (24/5)</t>
  </si>
  <si>
    <t>5 blm + 5 öbl (19/5), 16 öbl (24/5)</t>
  </si>
  <si>
    <t>2 skott avbrutna/betade 5/5. 12 blm + 8 öbl (19/5), 8 blm + 24 öbl *över 50% (24/5), 12 L-XL ca 3 dagar till blom (28/5) 3 knoppar outvecklade</t>
  </si>
  <si>
    <t>4 blm (19/5), 5 blm + 19 öbl *över 50% (24/5)</t>
  </si>
  <si>
    <t>4 öbl (24/5)</t>
  </si>
  <si>
    <t>12 blm + 9 öbl (19/5), 5 blm + 48 öbl *över 50% (24/5), 2 L (28/5)</t>
  </si>
  <si>
    <t>4 blm (19/5), 2 blm + 8 öbl (24/5)</t>
  </si>
  <si>
    <t>Troligen rätt, ingen flagga. 3 blm (24/5)</t>
  </si>
  <si>
    <t>1 skott betet 13/5, 5 blm + 5 öbl (19/5), 20 öbl (24/5)</t>
  </si>
  <si>
    <t>1 blm (19/5), 2 öbl (24/5)</t>
  </si>
  <si>
    <t>6 blm + 10 öbl (19/5), 26 öbl (24/5), 1 XL (28/5)</t>
  </si>
  <si>
    <t>7 blm + 4 öbl (19/5), 3 blm + 23 öbl (24/5)</t>
  </si>
  <si>
    <t>1 knopp äten (5/5), 4 blm (19/5), 5 blm + 34 öbl *över 50% (24/5), 2 L (28/5)</t>
  </si>
  <si>
    <t>Blommor outvecklade</t>
  </si>
  <si>
    <t>Avbrutet skott (7/5), 1 skott toppbete (19/5), 2 blm + 5 öbl *över 50% (24/5)</t>
  </si>
  <si>
    <t>Plastflagga. 7 blm + 1 öbl (19/5), 12 öbl (24/5), 1 knopp blommar inte</t>
  </si>
  <si>
    <t>4 blm + 1 öbl (19/5), 11 öbl (24/5)</t>
  </si>
  <si>
    <t>2 blm (24/5)</t>
  </si>
  <si>
    <t>5 blm + 2 öbl (19/5), 5 blm + 19 öbl *över 50% (24/5)</t>
  </si>
  <si>
    <t>2010-05-19*</t>
  </si>
  <si>
    <t>5 blm + 4 öbl *över 50% (19/5), 10 öbl (24/5)</t>
  </si>
  <si>
    <t>2 öbl (24/5), 2 M + 2 L knoppar ( 28/5)</t>
  </si>
  <si>
    <t>Plastflagga, troligen rätt placering ev nr 5. 4 blm + 11 öbl *över 50% (24/5) 1 knopp blommar inte</t>
  </si>
  <si>
    <t>4 blr (19/5), 6 öbl (24/5), 1 L (28/5)</t>
  </si>
  <si>
    <t>Vegetativ, 1 skott betat i toppen 24/5</t>
  </si>
  <si>
    <t>3 blm (19/5), 7 blm + 31 öbl *över 50% (24/5)</t>
  </si>
  <si>
    <t>3 blm (19/5), 5 blm + 17 öbl *över 50% (24/5), 1 XL + 2 L (28/5)</t>
  </si>
  <si>
    <t>2 blm + 4 öbl *över 50 % (24/5)</t>
  </si>
  <si>
    <t>6 blm (19/5), 9 öbl (24/5)</t>
  </si>
  <si>
    <t>2 blm (19/5), 4 blm + 8 öbl *över 50% (24/5), 1 XL (28/5)</t>
  </si>
  <si>
    <t>7 blm + 11 öbl *över 50% (24/5)</t>
  </si>
  <si>
    <t>3 blm + 7 öbl (24/5)</t>
  </si>
  <si>
    <t>4 blm (19/5), 1 blm + 12 öbl *över 50% (24/5)</t>
  </si>
  <si>
    <t>Ingen planta</t>
  </si>
  <si>
    <t>1 blm (19/5), 4 blm + 8 öbl (24/5)</t>
  </si>
  <si>
    <t>Troligen rätt, precis överblommad</t>
  </si>
  <si>
    <t>2 blm (19/5), 1 blm + 11 öbl *över 50% (24/5)</t>
  </si>
  <si>
    <t>1 blm (19/5),1 blm + 2 öbl (24/5)</t>
  </si>
  <si>
    <t>4 blm + 2 öbl (19/5), 12 öbl (24/5)</t>
  </si>
  <si>
    <t>Metall + plastflagga -10. 1 blm (24/5)</t>
  </si>
  <si>
    <t>1 skott betat/avbrutet (gammalt) 10/5, 1 blm (19/5), 2 blm + 11 öbl *över 50% (24/5), 1 XL (28/5)</t>
  </si>
  <si>
    <t>8 blm + 4 öbl (19/5), 2 blm + 22 öbl (24/5)</t>
  </si>
  <si>
    <t>1 blm (19/5), 2 blm + 15 öbl (24/5)</t>
  </si>
  <si>
    <t>3 blm (19/5), 11 öbl (24/5)</t>
  </si>
  <si>
    <t>21 blm + 10 öbl (19/5), 9 blm + 48 öbl (24/5), 2 XL (28/5)</t>
  </si>
  <si>
    <t>5 blm + 1 öbl (19/5), 3 blm + 18 öbl *över 50% (24/5)</t>
  </si>
  <si>
    <t>Plastflagga -10, lite osäker på om rätt planta. 9 blm + 4 öbl (19/5), 6 blm + 29 öbl *över 50% (24/5)</t>
  </si>
  <si>
    <t>7 blm + 1 öbl (19/5), 4 blm + 21 öbl *över 50% (24/5)</t>
  </si>
  <si>
    <t>1 skott avbrutet (13/5), 3 blm (19/5), 5 blm + 14 öbl *över 50% (24/5) 2 XL (28/5)</t>
  </si>
  <si>
    <t>2 blr + 1 öbl (24/5)</t>
  </si>
  <si>
    <t>1 blm (19/5), 5 blm + 13 öbl (24/5)</t>
  </si>
  <si>
    <t>6 blm + 4 öbl (19/5), 15 öbl (24/5)</t>
  </si>
  <si>
    <t>Vegetativt. 1 skott avbrutet 24/5</t>
  </si>
  <si>
    <t>1 blm (19/5), 2 blm + 6 öbl *över 50% (24/5)</t>
  </si>
  <si>
    <t>2 blm (19/5), 1 blm + 12 öbl (24/5)</t>
  </si>
  <si>
    <t xml:space="preserve">Plastflagga, troligen rätt planta. Vegetativ. </t>
  </si>
  <si>
    <t>3 blm (24/5)</t>
  </si>
  <si>
    <t>Vegetativ, blommor outvecklade</t>
  </si>
  <si>
    <t xml:space="preserve">2 öbl (24/5) </t>
  </si>
  <si>
    <t>Vegetativ, 09 stämmer ej ändra.</t>
  </si>
  <si>
    <t xml:space="preserve">Ej hittad flagga eller planta. </t>
  </si>
  <si>
    <t>2 blm + 4 öbl (24/5), 1 L (28/5)</t>
  </si>
  <si>
    <t>9 blm + 7 öbl (19/5), 18 öbl (24/5)</t>
  </si>
  <si>
    <t>Plastflagga. 1 blm + 1 öbl + 2 XL + 3 L (28/5)</t>
  </si>
  <si>
    <t>Trolig, ingen flagga. 1 öbl (24/5)</t>
  </si>
  <si>
    <t>1 blm (19/5), 1 blm + 2 öbl (24/5)</t>
  </si>
  <si>
    <t>4 blm + 3 öbl (19/5), 1 blm + 11 öbl (24/5)</t>
  </si>
  <si>
    <t>1 blm + 5 öbl (24/5)</t>
  </si>
  <si>
    <t>Vegetativ, 2 skott i Y</t>
  </si>
  <si>
    <t>Plastflagga -10, troligen rätt planta. 5 blm + 1 öbl (19/5), 3 blm + 16 öbl *över 50% (24/5), 1 L (28/5)</t>
  </si>
  <si>
    <t>Plastflagga -10, lite osäker på placering. 4 öbl (24/5)</t>
  </si>
  <si>
    <t>plastflagga</t>
  </si>
  <si>
    <t>12.5 2 skott betade. 26.5 två skott torkade</t>
  </si>
  <si>
    <t>plastflagga. 19.5 2 skott betade inga knoppar kvar.</t>
  </si>
  <si>
    <t>plastflagga. 19.5 13 skott betade</t>
  </si>
  <si>
    <t>12.5 ett skott toppbetat</t>
  </si>
  <si>
    <t>1.6 1 knopp äten kommer ej att blomma</t>
  </si>
  <si>
    <t>5.5 ett skott betat</t>
  </si>
  <si>
    <t>22.5 trampad</t>
  </si>
  <si>
    <t>plastflagga. 29.5 en knopp har torkat</t>
  </si>
  <si>
    <t>plastflagga. Vegetativ</t>
  </si>
  <si>
    <t>1.5 en knopp har torkat</t>
  </si>
  <si>
    <t>26.5 toppbete 5 blommor hann blomma</t>
  </si>
  <si>
    <t>plastflagga. 1.6 sista knoppen äten</t>
  </si>
  <si>
    <t>19.5 alla skott betade</t>
  </si>
  <si>
    <t>29.5 en knopp har torkat</t>
  </si>
  <si>
    <t>26.5 en knopp har torkat</t>
  </si>
  <si>
    <t>19.5 ett skott betat</t>
  </si>
  <si>
    <t>19.5 ett skott trampat. 26.5 4 knoppar torkade. 29.5 sista knoppen kommer ej att slå ut, äten.</t>
  </si>
  <si>
    <t>19.5 2 skott betade</t>
  </si>
  <si>
    <t>19.5 trampad o blmstjlk är avbruten</t>
  </si>
  <si>
    <t>19.5 3 skott betade</t>
  </si>
  <si>
    <t>12.5 ett skott betat</t>
  </si>
  <si>
    <t>19.5 trampad. 6.1 sista knoppen äten, kommer ej att slå ut.</t>
  </si>
  <si>
    <t>8.5 en stängel knäckt</t>
  </si>
  <si>
    <t>1.6 sista knoppen har torkat</t>
  </si>
  <si>
    <t>26.5 en knopp torkat. 29.5 sista knoppen torkat</t>
  </si>
  <si>
    <t>26.5 4 knoppar har torkat</t>
  </si>
  <si>
    <t>ingen planta</t>
  </si>
  <si>
    <t>12.5 ett skott betat. 1.6 en knopp har torkat</t>
  </si>
  <si>
    <t>Vegetativ. Plastflagga</t>
  </si>
  <si>
    <t>1.6 sista två knopparna ätna kommer ej att blomma</t>
  </si>
  <si>
    <t>Nr 21 (2007) troddes vara 21 fr 2006, men så är det ej. Därav får nr21 från 2007 nytt nr211. Nr21 från 2006 är nr21 2008.</t>
  </si>
  <si>
    <t>7.5 fanns 6öbl och 6 utslagna blm, 19.5 7L knoppar kvar</t>
  </si>
  <si>
    <t>7.5 1öbl o 3 utslagna blm. 13.5 en del torra knoppar. 19.5 1 L knopp kvar, blm lite ätna.</t>
  </si>
  <si>
    <t>7.5 1 öbl o 12 utslagna blm</t>
  </si>
  <si>
    <t>7.5 2 öbl o 5 utslagna blm, ett skott betat.19.5 25 M&amp;L knoppar kvar. 27.5 3 L knoppar kvar.</t>
  </si>
  <si>
    <t>7.5 1öbl o 3 utslagna blm.</t>
  </si>
  <si>
    <t>7.5 1 öbl o 3 utslagna blm. 13.5 avbetat skott</t>
  </si>
  <si>
    <t>7.5 2öbl o 2 utslagna blm. 19.5 6 M&amp;L knoppar kvar. 27.5 2L knoppar kvar</t>
  </si>
  <si>
    <t>7.5 1öbl o 2 utslagna blm. 19.5 9M&amp;L knoppar kvar.</t>
  </si>
  <si>
    <t>7.5 2utslagna blm.19.5 1 L knopp kvar.</t>
  </si>
  <si>
    <t>7.5 2 öbl o 2 utslagna</t>
  </si>
  <si>
    <t>7.5 1 öbl o 4 utslagna blm. 13.5 Knoppar trillat av.</t>
  </si>
  <si>
    <t>13.5 Knoppar trillat av</t>
  </si>
  <si>
    <t>2.5 5 utslagna blm. 19.5 15 M&amp;L knoppar kvar. 27.5 1 L knopp kvar.</t>
  </si>
  <si>
    <t>2.5 2 utslagna blm. 19.5 13 S-L knoppar kvar. 27.5 1 äten L knopp kvar.</t>
  </si>
  <si>
    <t>7.5 6 öbl o 5 utslagna blm. 13.5 2 knoppar kvar. 19.5 1knopp kvar.</t>
  </si>
  <si>
    <t>7.5 2 utslagna blm. 13.5 3 knoppar kvar. 19.5 1 L knopp kvar.</t>
  </si>
  <si>
    <t>7.5 1 öbl o 4 utslagna blm. 19.5 9 knoppar kvar. 27.5 1 L knopp kvar.</t>
  </si>
  <si>
    <t>13.5 3 knoppar kvar. 19.5 1 L knopp kvar.</t>
  </si>
  <si>
    <t>7.5 2 utslagna blm</t>
  </si>
  <si>
    <t>19.5 6 M&amp;L knoppar kvar. 27.5 1 L knopp kvar, som är lite äten.</t>
  </si>
  <si>
    <t>19.5 1 L knopp kvar.</t>
  </si>
  <si>
    <t>7.5 1 torr S knopp kvar</t>
  </si>
  <si>
    <t>19.5 9 L knoppar kvar, 1 skott lite halvruttet.</t>
  </si>
  <si>
    <t>2.5 2 utslagna blm. 7.5 Bete inkl knoppar o blm.</t>
  </si>
  <si>
    <t>13.5 4 öbl. 19.5 3 L knoppar kvar. 27.5 1 L knopp kvar.</t>
  </si>
  <si>
    <t>7.5 3 öbl o 6 utslagna.19.5 6 L knoppar kvar.</t>
  </si>
  <si>
    <t>7.5 3 utslagna blm. 13.5 4 skott betade, ett litet kvar.</t>
  </si>
  <si>
    <t>19.5 17 M&amp;L knoppar kvar. 27.5 1 L knopp kvar.</t>
  </si>
  <si>
    <t>7.5 1 öbl o 2 utslagna blm. 13.5 1 skott avbetat. 19.5 5 L knoppar kvar. 27.5 1 L knopp kvar.</t>
  </si>
  <si>
    <t>19.5 2 L knoppar kvar</t>
  </si>
  <si>
    <t>7.5 2 utslagna blm. 13.5 4 knoppar kvar. 19.5 Ett nytt sidoskott på det avbetade skottet.</t>
  </si>
  <si>
    <t>7.5 2 utslagna blm. 19.5 17 M&amp;L knoppar kvar. 27.5 2 L knoppar kvar. 3.6 Ett skott visset.</t>
  </si>
  <si>
    <t>7.5 Ett skott betat.</t>
  </si>
  <si>
    <t>7.5 Ett skott betat. 13.5 Plantan ser risig ut</t>
  </si>
  <si>
    <t>19.5 3 L knoppar kvar. 27.5 1 L knopp kvar.</t>
  </si>
  <si>
    <t>7.5 1 öbl o 3 utslagna blm.</t>
  </si>
  <si>
    <t>19.5 6 knoppar kvar.</t>
  </si>
  <si>
    <t>19.5 7 L knoppar kvar.</t>
  </si>
  <si>
    <t>7.5 5 öbl o 7 utslagna blm. 19.5 5 L knoppar kvar.</t>
  </si>
  <si>
    <t>19.5 3 L knoppar kvar. 27.51 L knopp kvar.</t>
  </si>
  <si>
    <t>13.5 1 skott betat o ett skott uppslitet. 19.5 8L&amp;3S knoppar kvar. 27.5 Ett skott till uppslitet, 1 L knopp kvar.</t>
  </si>
  <si>
    <t>13.5 1knopp kvar.</t>
  </si>
  <si>
    <t>7.5 2 utslagna blm.</t>
  </si>
  <si>
    <t>7.5 1 öbl o 4 utslagna blm. 19.5 1 L knopp kvar.</t>
  </si>
  <si>
    <t xml:space="preserve">13.5 1 knopp kvar. </t>
  </si>
  <si>
    <t>7.5 1 öbl o 1 utslagen blm. 19.5 1 L knopp kvar.</t>
  </si>
  <si>
    <t>7.5 3 utslagna blm</t>
  </si>
  <si>
    <t>13.5 1 knopp kvar. 19.5 1 L knopp kvar.</t>
  </si>
  <si>
    <t>19.5 3 L knoppar kvar.</t>
  </si>
  <si>
    <t>3.6 2 L knoppar kvar (sista besöket)</t>
  </si>
  <si>
    <t>7.5 2 öbl o 2 utslagna blm.</t>
  </si>
  <si>
    <t>19.5 10 knoppar kvar</t>
  </si>
  <si>
    <t>7.5 2 utslagna blm. 13.5 2 knoppar kvar.</t>
  </si>
  <si>
    <t>13.5 2 knoppar kvar. 19.5 2 L knoppar kvar. 27.5 1 L knopp kvar.</t>
  </si>
  <si>
    <t>7.5 2 öbl o 2 utslagna blom. 19.5 1 L knopp kvar.</t>
  </si>
  <si>
    <t>2.5 2 utslagna blm. 13.5 2 knoppar kvar. 19.5 1 L knopp kvar.</t>
  </si>
  <si>
    <t>13.5 1 knopp kvar. 19.5 1 M knopp kvar.</t>
  </si>
  <si>
    <t>Hittade ej flaggan</t>
  </si>
  <si>
    <t>13.5 3 knoppar kvar. 19.5 2 knoppar kvar.</t>
  </si>
  <si>
    <t>19.5 4 L knoppar kvar. 27. 5 1 L knopp kvar. Nr 21 (2007) troddes vara 21 fr 2006, men så är det ej. Därav får nr21 från 2007 nytt nr211. Nr21 från 2006 är nr21 2008.</t>
  </si>
  <si>
    <t>2-maj: Ett brutet skott, men hänger ihop. 7-maj: Skottet hänger inte ihop längre. 25-maj: Tre stora (L) knoppar kvar.</t>
  </si>
  <si>
    <t>4+1fgr</t>
  </si>
  <si>
    <t>25-maj: En stor (L) knopp kvar att slå ut.</t>
  </si>
  <si>
    <t>25-maj: Två stora (L) knoppar kvar att slå ut.</t>
  </si>
  <si>
    <t>25-maj: 6 stora (L) knoppar att slå ut.</t>
  </si>
  <si>
    <t>25-maj: 31 stora (L) knoppar kvar att slå ut, en torr knopp.</t>
  </si>
  <si>
    <t>2-maj: Ett skott ätet</t>
  </si>
  <si>
    <t>21-maj: Ett lite skott har vissnat. 25-maj: En stor (L) knopp kvar att slå ut.</t>
  </si>
  <si>
    <t>7-maj: Två avbitna skott. 15-maj: Ett avbrutet skott. 21-maj: Fanns några torra knoppar också. 25-maj: Ett avbrutet skott. 5 knoppar kvar att slå ut. Fanns också några torra knoppar också.</t>
  </si>
  <si>
    <t>25-maj: En stor (L) knoppkvar att slå ut.</t>
  </si>
  <si>
    <t>2+1fgr</t>
  </si>
  <si>
    <t>25-maj: Fyra stora (L) och två små (S) knoppar kvar att slå ut.</t>
  </si>
  <si>
    <t>25-maj: 13 stora (L) och 2 små (S) knoppar kvar att slå ut. 1-juni: Några avätna knoppar.</t>
  </si>
  <si>
    <t>15-maj: Brucus.</t>
  </si>
  <si>
    <t>25-maj ö.bl</t>
  </si>
  <si>
    <t>7-maj: Ena skottet lite ätet.</t>
  </si>
  <si>
    <t>25-maj: En stor (L) knopp kvar att slå ut. Brucus.</t>
  </si>
  <si>
    <t>7-maj:Tre skott lite ätna, ett skott brutet. 10-maj: Brucus. 25-maj: 19 stora (L) och 7 små(S) knoppar kvar att slå ut + några torra knoppar. 1-juni: En stor (L) knopp kvar att slå ut.</t>
  </si>
  <si>
    <t>25-maj: Tre stora knoppar kvar att slå ut.</t>
  </si>
  <si>
    <t xml:space="preserve">10-maj: Två skott ätna. 21-maj: Två skott ätna o ett dött skott. 25-maj: Fyra stora (L) knoppar kvar att slå ut och tre torra knoppar. </t>
  </si>
  <si>
    <t>15-maj: Ätet på blad.</t>
  </si>
  <si>
    <t>10-maj: Ett skott ätet, 9 knoppar har ramlat av. 25-maj: Tre stora knoppar kvar att slå ut.</t>
  </si>
  <si>
    <t>2-maj: Ena skotte lite ätet. 21-maj: Tre knoppar kvar att slå ut. 25-maj: Två torra knoppar kvar.</t>
  </si>
  <si>
    <t>21-maj: Bruten, plantan förstörd.</t>
  </si>
  <si>
    <t>25-maj: En stor(L) knopp kvar och två torra.</t>
  </si>
  <si>
    <t>21-maj: Två avbitna skott. 25-maj: ett avbitet skott.</t>
  </si>
  <si>
    <t>15-maj: Apion 21-maj: Två knoppar kvar att slå ut.</t>
  </si>
  <si>
    <t>25-maj: Fem stora (L) knoppar kvar att slå ut.</t>
  </si>
  <si>
    <t>21-maj: Ett skott ätet.</t>
  </si>
  <si>
    <t>21-maj_ En stro (L) knopp kvar att slå ut.</t>
  </si>
  <si>
    <t>7-maj: Knopparna på ett skott lite snigelätna. 25-maj: 13 stora (L) knoppar kvar att slå ut.</t>
  </si>
  <si>
    <t>21-maj ö.bl</t>
  </si>
  <si>
    <t>21-maj: En stor (L) knopp kvar att slå ut.</t>
  </si>
  <si>
    <t>1+1fgr</t>
  </si>
  <si>
    <t>21-maj: Bladen på förgreningen lite ätna.</t>
  </si>
  <si>
    <t>25-maj: 20 stora (L) knoppar kvar att slå ut.</t>
  </si>
  <si>
    <t>25-maj: Fyra stora (L) knoppar kvar att slå ut och två torra knoppar.</t>
  </si>
  <si>
    <t>7-maj: Ett skott avbitet. 21-maj: Fanns två torra knoppar också. 25-maj: Två stora knoppar kvar att slå ut.</t>
  </si>
  <si>
    <t>25-maj: 14 stora (L) knoppar kvar att slå ut och några torra knoppar.</t>
  </si>
  <si>
    <t xml:space="preserve"> </t>
  </si>
  <si>
    <t>2-maj: Hälften av knopparna på ena skottet ätna. 7-maj: Endast en knopp kvar. 21-maj: En överblommad, men ser ut att komma nya knoppar. 1-juni: Tre stora (L) knoppar kvar att slå ut.</t>
  </si>
  <si>
    <t>10-maj: Ett skott ätet. 25-maj: 6 stora (L) knoppar kvar att slå ut.</t>
  </si>
  <si>
    <t>21-maj: Ett skott har vissnat. 25-maj: Tre stora (L) knoppar kvar att slå ut och en torr knopp.</t>
  </si>
  <si>
    <t>7-maj: Ett skott ätet. 25-maj: 9 stora (L) och tre små (S) knoppar kvar att slå ut.</t>
  </si>
  <si>
    <t>25-maj: Två stora (L)  knoppar kvar att slå ut.</t>
  </si>
  <si>
    <t>10-maj: Ett skott ätet. 25-maj: Ett lite skott visset. Fem stora (L) knoppar kvar att slå ut.</t>
  </si>
  <si>
    <t>25-maj: Tre stora (L) knoppar kvar att slå ut.</t>
  </si>
  <si>
    <t>7-maj: Ett skott snigelätet. 25-maj: En stor (L) knopp kvar att slå ut.</t>
  </si>
  <si>
    <t>15-maj: Brucus. 25-maj: tre stora (L) knoppar kvar att slå ut och tre torra knoppar.</t>
  </si>
  <si>
    <t>25-maj: 7 stora (L) o en mellan (M) knopp kvar.</t>
  </si>
  <si>
    <t>3+1fgr</t>
  </si>
  <si>
    <t>25-maj: Fem stora (L) knoppar o en mellan (M) knopp kvar att slå ut. 1-juni: Två stora (L) knoppar kvar att slå ut.</t>
  </si>
  <si>
    <t>3+2fgr</t>
  </si>
  <si>
    <t>21-maj: Fanns några torra knoppar</t>
  </si>
  <si>
    <t>7-maj: Fyra skott betade. 10-maj: Ett skott har torkat. 25-maj: 13 stora (L) o tre små (S) knoppar kvar att slå ut o tre torra knoppar. 1-juni: En stor (L) knopp kvar att slå ut.</t>
  </si>
  <si>
    <t>21-maj: Fanns några torra knoppar också</t>
  </si>
  <si>
    <t>15-maj: Fanns några torra knoppar också.</t>
  </si>
  <si>
    <t>7-maj: Ett skott ätet. 25-maj: Fyra stora (L) knoppar kvar att slå ut och några torra knoppar.</t>
  </si>
  <si>
    <t>25-maj: Fyra stora (L) knoppar kvar att slå ut o fyra torra.</t>
  </si>
  <si>
    <t>15-maj: Fanns några torra knoppar också. 21-maj: Fanns några torra knoppar också.</t>
  </si>
  <si>
    <t>15-maj: Bladen lite ätna. 21-maj: En knopp kvar att slå ut.</t>
  </si>
  <si>
    <t>21-maj: En skottet ätet; 1 blomstängel och blad.</t>
  </si>
  <si>
    <t>25-maj: 12 stora (L) o en liten knopp kvar att slå ut.</t>
  </si>
  <si>
    <t>25-maj: Fem stora (L) knoppar kvar och tre torra knoppar.</t>
  </si>
  <si>
    <t>25-maj: En stora (L) knopp kvar att slå ut.</t>
  </si>
  <si>
    <t>21-maj: En knopp kvar att slå ut. 25-maj: Alla blommor har ramlat av.</t>
  </si>
  <si>
    <t>15-maj: Bete, inkluderat knoppar.</t>
  </si>
  <si>
    <t>25-maj: Fyra stora (L) knoppar kvar att slå ut.</t>
  </si>
  <si>
    <t>15-maj: Fanns några torra knoppar också. 21-maj: Fanns någr torra knopar också.</t>
  </si>
  <si>
    <t>25-maj: En torr knopp fanns också.</t>
  </si>
  <si>
    <t>2+2fgr</t>
  </si>
  <si>
    <t>inflorescence almost broken</t>
  </si>
  <si>
    <t>the 3 buds are on replacement shoots</t>
  </si>
  <si>
    <t>a replacement shoot is coming</t>
  </si>
  <si>
    <t>5 initial shoots, 3 of them grazed; rest of shoots a repla cement shoots after grazing</t>
  </si>
  <si>
    <t>27(9)</t>
  </si>
  <si>
    <t>nothing on the original shoots</t>
  </si>
  <si>
    <t>buds, flowers and fruits on replacement shoots????????</t>
  </si>
  <si>
    <t>1 replacement shoot</t>
  </si>
  <si>
    <t>the 8 buds are on replacement shoot</t>
  </si>
  <si>
    <t>2 old</t>
  </si>
  <si>
    <t>29(10)</t>
  </si>
  <si>
    <t>4 flowers eaten</t>
  </si>
  <si>
    <t>2 are the original shoots which have been grazed; the rest are replacement shoots</t>
  </si>
  <si>
    <t>probably on replacement shoots</t>
  </si>
  <si>
    <t>nothing on non-grazed shoots</t>
  </si>
  <si>
    <t>flowers and buds on replacement shoots</t>
  </si>
  <si>
    <t>there are 2 more flowers and 1 bud on replacement shoot</t>
  </si>
  <si>
    <t>16(8)</t>
  </si>
  <si>
    <t>20(4)</t>
  </si>
  <si>
    <t>37(18)</t>
  </si>
  <si>
    <t>8(3)</t>
  </si>
  <si>
    <t>19(13)</t>
  </si>
  <si>
    <t>1 Bruchus</t>
  </si>
  <si>
    <t>10(4)</t>
  </si>
  <si>
    <t>only two non-grazed are from the beginning; the rest a replacement shoots</t>
  </si>
  <si>
    <t>most of shoots are replacement shoots</t>
  </si>
  <si>
    <t>2 Bruchus; most shoots are replacement shoots</t>
  </si>
  <si>
    <t>there are 20 more buds on replacement shoots</t>
  </si>
  <si>
    <t>from 4 original non-grazed shoots; on replacement shoots there are: 6 buds, 4 flowers, 15 fruits</t>
  </si>
  <si>
    <t>18(9)</t>
  </si>
  <si>
    <t>nothing on grazed shoots; buds only on replacement shoots</t>
  </si>
  <si>
    <t>two small shoots and 1 grazed</t>
  </si>
  <si>
    <t>new shoot coming</t>
  </si>
  <si>
    <t>26(6)</t>
  </si>
  <si>
    <t>14(4)</t>
  </si>
  <si>
    <t>probably 1 replacement shoot</t>
  </si>
  <si>
    <t>there are 2 more buds produced after grazing</t>
  </si>
  <si>
    <t>1 bud on replacement shoot</t>
  </si>
  <si>
    <t>11(5)</t>
  </si>
  <si>
    <t>5(3)</t>
  </si>
  <si>
    <t>VEGETATIVE</t>
  </si>
  <si>
    <t>1 shoot small and dry</t>
  </si>
  <si>
    <t>8(2)</t>
  </si>
  <si>
    <t>6(2)</t>
  </si>
  <si>
    <t>4(1)</t>
  </si>
  <si>
    <t>7(2)</t>
  </si>
  <si>
    <t>11(4)</t>
  </si>
  <si>
    <t>17(11)</t>
  </si>
  <si>
    <t>6(3)</t>
  </si>
  <si>
    <t>10(6)</t>
  </si>
  <si>
    <t>12(9)</t>
  </si>
  <si>
    <t>some flowers eaten</t>
  </si>
  <si>
    <t>20(18)</t>
  </si>
  <si>
    <t>1 shoot broken</t>
  </si>
  <si>
    <t>10(3)</t>
  </si>
  <si>
    <t>1*</t>
  </si>
  <si>
    <t>5*</t>
  </si>
  <si>
    <t>36*</t>
  </si>
  <si>
    <t>37*</t>
  </si>
  <si>
    <t>14*</t>
  </si>
  <si>
    <t>16*</t>
  </si>
  <si>
    <t>17*</t>
  </si>
  <si>
    <t>18*</t>
  </si>
  <si>
    <t>19*</t>
  </si>
  <si>
    <t>20*</t>
  </si>
  <si>
    <t>21*</t>
  </si>
  <si>
    <t>22*</t>
  </si>
  <si>
    <t>23*</t>
  </si>
  <si>
    <t>24*</t>
  </si>
  <si>
    <t>25*</t>
  </si>
  <si>
    <t>26*</t>
  </si>
  <si>
    <t>27*</t>
  </si>
  <si>
    <t>28*</t>
  </si>
  <si>
    <t>29*</t>
  </si>
  <si>
    <t>30*</t>
  </si>
  <si>
    <t>5. skott- diam.(mm)</t>
  </si>
  <si>
    <t>6. skott- diam.(mm)</t>
  </si>
  <si>
    <t>7. skott- diam.(mm)</t>
  </si>
  <si>
    <t>8. skott- diam.(mm)</t>
  </si>
  <si>
    <t>9. skott- diam.(mm)</t>
  </si>
  <si>
    <t>10. skott- diam.(mm)</t>
  </si>
  <si>
    <t>11. skott- diam.(mm)</t>
  </si>
  <si>
    <t>12. skott- diam.(mm)</t>
  </si>
  <si>
    <t>13. skott- diam.(mm)</t>
  </si>
  <si>
    <t>5. skott- höjd (cm)</t>
  </si>
  <si>
    <t>6. skott- höjd (cm)</t>
  </si>
  <si>
    <t>7. skott- höjd (cm)</t>
  </si>
  <si>
    <t>8. skott- höjd (cm)</t>
  </si>
  <si>
    <t>9. skott- höjd (cm)</t>
  </si>
  <si>
    <t>10. skott- höjd (cm)</t>
  </si>
  <si>
    <t>11. skott- höjd (cm)</t>
  </si>
  <si>
    <t>12. skott- höjd (cm)</t>
  </si>
  <si>
    <t>13. skott- höjd (cm)</t>
  </si>
  <si>
    <t>Avbetade skottet torkat</t>
  </si>
  <si>
    <t>Flaggan uppryckt, planta hittas ej.</t>
  </si>
  <si>
    <t>6(5)</t>
  </si>
  <si>
    <t>7(1)</t>
  </si>
  <si>
    <t>10(2)</t>
  </si>
  <si>
    <t>28(25)</t>
  </si>
  <si>
    <t>23(22)</t>
  </si>
  <si>
    <t>54(44)</t>
  </si>
  <si>
    <t>10(1)</t>
  </si>
  <si>
    <t>26(23)</t>
  </si>
  <si>
    <t>14old</t>
  </si>
  <si>
    <t>5(2)</t>
  </si>
  <si>
    <t>15old</t>
  </si>
  <si>
    <t>20(15)</t>
  </si>
  <si>
    <t>15(9)</t>
  </si>
  <si>
    <t>21(17)</t>
  </si>
  <si>
    <t>9(2)</t>
  </si>
  <si>
    <t>35(32)</t>
  </si>
  <si>
    <t>5(1)</t>
  </si>
  <si>
    <t>25(17)</t>
  </si>
  <si>
    <t>25(20)</t>
  </si>
  <si>
    <t>32(29)</t>
  </si>
  <si>
    <t>6(6old)</t>
  </si>
  <si>
    <t>11(10)</t>
  </si>
  <si>
    <t>9(3)</t>
  </si>
  <si>
    <t>17(16)</t>
  </si>
  <si>
    <t>11(9)</t>
  </si>
  <si>
    <t>13(12)</t>
  </si>
  <si>
    <t>4(4)</t>
  </si>
  <si>
    <t>9(5)</t>
  </si>
  <si>
    <t>22(19)</t>
  </si>
  <si>
    <t>11(2)</t>
  </si>
  <si>
    <t>20(6)</t>
  </si>
  <si>
    <t>53(50)</t>
  </si>
  <si>
    <t>faktiskt blm n (varav överblommade)</t>
  </si>
  <si>
    <t>3 (L)</t>
  </si>
  <si>
    <t>2(L)</t>
  </si>
  <si>
    <t>1(L)</t>
  </si>
  <si>
    <t>2 (L)</t>
  </si>
  <si>
    <t>1 (L)</t>
  </si>
  <si>
    <t>8(L)</t>
  </si>
  <si>
    <t>Finns inga uppgifter om antal skott, därav väljs 1 skott (J.O. 2011-08-19)</t>
  </si>
  <si>
    <t>Balja 5</t>
  </si>
  <si>
    <t>Balja 6</t>
  </si>
  <si>
    <t>Balja 7</t>
  </si>
  <si>
    <t>Balja 8</t>
  </si>
  <si>
    <t>Balja 9</t>
  </si>
  <si>
    <t>Balja 10</t>
  </si>
  <si>
    <t>Balja 11</t>
  </si>
  <si>
    <t>Balja 12</t>
  </si>
  <si>
    <t>Balja 13</t>
  </si>
  <si>
    <t>Balja 14</t>
  </si>
  <si>
    <t>Balja 15</t>
  </si>
  <si>
    <t>Balja 16</t>
  </si>
  <si>
    <t>Balja 17</t>
  </si>
  <si>
    <t>Balja 18</t>
  </si>
  <si>
    <t>Balja 19</t>
  </si>
  <si>
    <t>Balja 20</t>
  </si>
  <si>
    <t>Balja 21</t>
  </si>
  <si>
    <t>Balja 22</t>
  </si>
  <si>
    <t>Balja 23</t>
  </si>
  <si>
    <t>Balja 24</t>
  </si>
  <si>
    <t>Balja 25</t>
  </si>
  <si>
    <t>pollination</t>
  </si>
  <si>
    <t>individ</t>
  </si>
  <si>
    <t>skott</t>
  </si>
  <si>
    <t>blmställn</t>
  </si>
  <si>
    <t>blm</t>
  </si>
  <si>
    <t>n balja</t>
  </si>
  <si>
    <t>omogen</t>
  </si>
  <si>
    <t>w</t>
  </si>
  <si>
    <t>bet.1-2</t>
  </si>
  <si>
    <t>2w</t>
  </si>
  <si>
    <t>basen äten</t>
  </si>
  <si>
    <t>en baljhalva saknas</t>
  </si>
  <si>
    <t>1 halvbalja saknas</t>
  </si>
  <si>
    <t>Se separat fil</t>
  </si>
  <si>
    <t>ej nyflaggad sen 2006</t>
  </si>
  <si>
    <t>Finns ingen ind med detta nr</t>
  </si>
  <si>
    <t>ej nyflaggad sen 2007</t>
  </si>
  <si>
    <t>ej nyflaggad sen 2008</t>
  </si>
  <si>
    <t>omr2 (2006, ej inkl from 2007)</t>
  </si>
  <si>
    <t>Tullgarn Stigen 2006 - baljdata anpassat till numrering from 2007</t>
  </si>
  <si>
    <t>Ena baljan med bara fröanlag (12st). Tappade ett frö.</t>
  </si>
  <si>
    <t>Ena baljan med bara fröanlag (14st)</t>
  </si>
  <si>
    <t>Ena baljan med bara fröanlag (9st)</t>
  </si>
  <si>
    <t>Ena baljan med bara fröanlag (7st)</t>
  </si>
  <si>
    <t>Ena baljan med bara fröanlag (11st)</t>
  </si>
  <si>
    <t>Ena baljan med bara fröanlag (9st). Söndrade baljan rejält.</t>
  </si>
  <si>
    <t>Två baljor med bara fröanlag (11 &amp; 11st)</t>
  </si>
  <si>
    <t>6 baljor med bara fröanlag (8,9,8,10,10,13st)</t>
  </si>
  <si>
    <t>Ena baljan med bara fröanlag (13st)</t>
  </si>
  <si>
    <t>Två baljor med bara fröanlag (13&amp; 13st)</t>
  </si>
  <si>
    <t>Två baljor med bara fröanlag (15&amp; 11st)</t>
  </si>
  <si>
    <t>Plantan nedtrampad, men hel.</t>
  </si>
  <si>
    <t>Plantan lite nedtrampad. Markering saknas.</t>
  </si>
  <si>
    <t>Plantan saknas till 100%.</t>
  </si>
  <si>
    <t>Nedtrampad.</t>
  </si>
  <si>
    <t>ett skott torrt</t>
  </si>
  <si>
    <t>ett torkat skott låg bredvid</t>
  </si>
  <si>
    <t>tomt</t>
  </si>
  <si>
    <t>låg ett torkat skott bredvid</t>
  </si>
  <si>
    <t>medelskottet betat, största skottet mätt</t>
  </si>
  <si>
    <t>ett av skotten visset och torrt</t>
  </si>
  <si>
    <t>allt torrt</t>
  </si>
  <si>
    <t>betad höjd 1</t>
  </si>
  <si>
    <t>betad höjd 2</t>
  </si>
  <si>
    <t>betad höjd 3</t>
  </si>
  <si>
    <t>betad höjd 4</t>
  </si>
  <si>
    <t>betad diam.1 (mm)</t>
  </si>
  <si>
    <t>betad diam.2 (mm)</t>
  </si>
  <si>
    <t>betad diam.3 (mm)</t>
  </si>
  <si>
    <t>betad diam.4 (mm)</t>
  </si>
  <si>
    <t>2008-05-07 öbl</t>
  </si>
  <si>
    <t>2008-05-13 öbl</t>
  </si>
  <si>
    <t>2008-05-19 öbl</t>
  </si>
  <si>
    <t>2008-06-03 öbl</t>
  </si>
  <si>
    <t>2008-05-27 öbl</t>
  </si>
  <si>
    <t>Ena baljan består av endast halva baljskalet. Fröna är uppskattade, fröanlagen och pred.hål är tagna gånger 2.</t>
  </si>
  <si>
    <t>Ena baljan består av endast halva baljskalet.</t>
  </si>
  <si>
    <t>Ena baljan till hälften äten (4 fröanlag, 2 frön, 1 pred.hål). Inget taget x2 eller uppskattat.</t>
  </si>
  <si>
    <t>Tre baljor består av endast halva baljskalet.</t>
  </si>
  <si>
    <t>Två baljor består av endast halva baljskalet.</t>
  </si>
  <si>
    <t>Bete 60%</t>
  </si>
  <si>
    <t>betade skotten har torkat</t>
  </si>
  <si>
    <t>Bete 80%</t>
  </si>
  <si>
    <t>4 skott betade, 60%</t>
  </si>
  <si>
    <t>alla skott betade, 80 % tot.</t>
  </si>
  <si>
    <t>Hittade bara 4 skott ej det betade</t>
  </si>
  <si>
    <t>Toppbete 30 % på 1 skott</t>
  </si>
  <si>
    <t>Största skottet mätt</t>
  </si>
  <si>
    <t>Toppbete 20% totaltpå 2 skott</t>
  </si>
  <si>
    <t>Torrt skott. Bete 80%</t>
  </si>
  <si>
    <t>Helt torrt skott</t>
  </si>
  <si>
    <t>Toppbete 10 %</t>
  </si>
  <si>
    <t>Största skottet mätt. Det betade helt torrt.</t>
  </si>
  <si>
    <t>Hittade bara 3 skott även om det borde varit 6 st.</t>
  </si>
  <si>
    <t>Toppbete 10% på 1 skott</t>
  </si>
  <si>
    <t>100 bete. Bökat. Plantan saknas helt.</t>
  </si>
  <si>
    <t>Avbruten</t>
  </si>
  <si>
    <t>Toppbete på alla skotten</t>
  </si>
  <si>
    <t>ej hittad</t>
  </si>
  <si>
    <t>öppen prederad.</t>
  </si>
  <si>
    <t>stängd prederad. Brun, skrumpen, liten.</t>
  </si>
  <si>
    <t>öppen prederad. Samt prederad av annat: stora hål.</t>
  </si>
  <si>
    <t>stängd. * skattat antal: prederad med stora hål. Brun och skrumpen balja.</t>
  </si>
  <si>
    <t>stängd prederad.</t>
  </si>
  <si>
    <t>stängd. Brun,skrumpen.</t>
  </si>
  <si>
    <t>öppen, prederad.</t>
  </si>
  <si>
    <t>stängd, prederad.</t>
  </si>
  <si>
    <t>stängd, prederad. Brun.</t>
  </si>
  <si>
    <t>öppen, prederad. Även större hål.</t>
  </si>
  <si>
    <t>öppen, prederad</t>
  </si>
  <si>
    <t>stängd, prederad. Brun och skrumpen.</t>
  </si>
  <si>
    <t>stängd. Brun och skrumpen.</t>
  </si>
  <si>
    <t>stängd, prederad. Omogen, brun.</t>
  </si>
  <si>
    <t>Tullgarn Stigen 2009 - baljdata</t>
  </si>
  <si>
    <t>OBS! Nr 102 har tot 20 baljor, se komplett dataset under fliken 2009 baljdata</t>
  </si>
  <si>
    <t>Ett skott väldigt litet</t>
  </si>
  <si>
    <t>Biomassa=2 skott</t>
  </si>
  <si>
    <t>Ett väldigt litet skott</t>
  </si>
  <si>
    <t>OBS! Endast baljor samlades in. Baljorna tömdes på eventuella frön ute på lokalerna.</t>
  </si>
  <si>
    <t>Stängd</t>
  </si>
  <si>
    <t>Öppen</t>
  </si>
  <si>
    <t>Stängd (platt)</t>
  </si>
  <si>
    <t>Stängd (platt) 10% prederad</t>
  </si>
  <si>
    <t>½ balja</t>
  </si>
  <si>
    <t>Stängd (5% prederad)</t>
  </si>
  <si>
    <t>Stängd (10% prederad)</t>
  </si>
  <si>
    <t>Stängd, platt. För liten för att öppna utan att ha sönder den.</t>
  </si>
  <si>
    <t>Stängd (10% prederad) för liten för att öppna utan att ha sönder den.</t>
  </si>
  <si>
    <t>Stängd, platt (prederad 25%). För liten för att öppna utan att den går sönder.</t>
  </si>
  <si>
    <t>1 blm 11/5, 3 blm + 2 öbl 13/5, 1 blm + 11 öbl + 3 L, tappat 19/5. Ser ut att vara ev två plantor, men ska tolkas som en.</t>
  </si>
  <si>
    <t>Se kommentarerna, är lite svårt att avgöra vad som ska med i sammanställningen.</t>
  </si>
  <si>
    <t>Pollination</t>
  </si>
  <si>
    <t>Ej med på digitala kartan</t>
  </si>
  <si>
    <t xml:space="preserve">Ej hittad (ej med på digitala kartan), flagga lös i fjol </t>
  </si>
  <si>
    <t>Ej hittad (ej med på digitala kartan), ingen kandidat 19/5</t>
  </si>
  <si>
    <t>2 blm 13/5,  2 blm + 11 öbl + 11 M-XL 19/5, 1 blm, 2M 25/5, 1blm, 1L 30/5</t>
  </si>
  <si>
    <t>Sitter ev lite högt på digitala kartan. 1 skott betat, 2 blm + 2 öbl 11/5, 3 blm + 5 öbl 13/5, 9 öbl + 3 L-XL, tappat 19/5</t>
  </si>
  <si>
    <t>5% sb</t>
  </si>
  <si>
    <t>&lt;5% sb</t>
  </si>
  <si>
    <t>5 - 10 % sb</t>
  </si>
  <si>
    <t>Skottavläsning, fält 2011-07-04</t>
  </si>
  <si>
    <t>Hittar bara 1 skott</t>
  </si>
  <si>
    <t>1 skott mindre</t>
  </si>
  <si>
    <t>Hittar ej sista skottet</t>
  </si>
  <si>
    <t>3 skott mindre</t>
  </si>
  <si>
    <t>Hittar ej andra skottet</t>
  </si>
  <si>
    <t>Hittar ej betade skottet</t>
  </si>
  <si>
    <t>Hittar ej betade skotten</t>
  </si>
  <si>
    <t>Ser inget bete</t>
  </si>
  <si>
    <t>Hittar ej bete</t>
  </si>
  <si>
    <t>ca 30 % av baljan äten</t>
  </si>
  <si>
    <t>Även till Johan D.</t>
  </si>
  <si>
    <t>Även till Johan D. Snigelbete 5% i spetsen</t>
  </si>
  <si>
    <t>Även till Johan D. snigelbetat 5%</t>
  </si>
  <si>
    <t xml:space="preserve">Även till Johan D. Stort hål i sidan på baljan, 10 % snigelbete </t>
  </si>
  <si>
    <t>Även till Johan D. ca 5-10% betat i spetsen</t>
  </si>
  <si>
    <t>Även till Johan D. CA 25% av ena halvan av baljan av.</t>
  </si>
  <si>
    <t>Även till Johan D. Låg ursprungligen i Stigen påsen.</t>
  </si>
  <si>
    <t>tot n insamlade baljor</t>
  </si>
  <si>
    <t>knopp storlek</t>
  </si>
  <si>
    <t>2012-05-28 öbl</t>
  </si>
  <si>
    <t>Bete 1 skott (troligen s 10) 23/4, 3 blm + 1 öbl 17/5 , 5 blm + 10 knp 21/5, 3 blm + 20 öbl + 1 XL 24/5, alla öbl 28/5</t>
  </si>
  <si>
    <t>2012-05-14 öbl</t>
  </si>
  <si>
    <t>5 blm + 5 öbl 14/5, 4 blm + 12 öbl 17/5, 7 blm + 19 knp 21/5, 5 blm + 3 XL 24/5, 1 skott mindre ca 8 cm, alla öbl 28/5</t>
  </si>
  <si>
    <t>Bete? Ser konstig ut, knoppar borta 30/4</t>
  </si>
  <si>
    <t>Ej hittad 2011-2012 (ej med på digitala kartan), flagga lös 2010</t>
  </si>
  <si>
    <t>2012-05-17 öbl</t>
  </si>
  <si>
    <t>2012-05-24 öbl</t>
  </si>
  <si>
    <t>1 blm + 1 öbl 17/5, 2 blm + 2 Xl 21/5, alla öbl 24/5</t>
  </si>
  <si>
    <t>3 blm + 3 XL 21/5, 2 blm + 6 öbl 24/5</t>
  </si>
  <si>
    <t>2012-05-21 öbl</t>
  </si>
  <si>
    <t>Nyflaggad 23/4, 2 blm + 1 XL 17/5, 3 öbl 21/5</t>
  </si>
  <si>
    <t>1 skott betat 23/4, 8 blm + 4 öbl 14/5, 5 blm + 14 öbl 17/5, 3 blm +6 knp 21/5, 2 blm + 1 L 24/5, 1 blm, resten öbl 28/5</t>
  </si>
  <si>
    <t>1 blm 14/5, 5 blm + 2 öbl 17/5, 5 blm + 16 knp 21/5, 5 blm + 4 L-XL 24/5, alla öbl 28/5</t>
  </si>
  <si>
    <t>Bete, inga knoppar kvar 14/5, 3 ersättningsskott 24/5</t>
  </si>
  <si>
    <t>2 betade skott 14/5, 2 blm 17/5, 7 blm + 6 öbl 21/5, 5 blm + 20 öbl + 1 Xl, troligen 1 knp tappad 24/5, alla öbl 28/5</t>
  </si>
  <si>
    <t>1 blm + 3 M-XL 14/5, 1 blm + 1 öbl + 2 L 17/5, 4 öbl 21/5, öbl 24/5</t>
  </si>
  <si>
    <t>2 blm 14/5, 5 bl + 5 öbl 17/5, 6 blm + 20 knp 21/5, 7 blm + 8 L-XL 24/5, 1 blm, resten öbl 28/5</t>
  </si>
  <si>
    <t>Skott i y. 2 blm 14/5, 3 blm + 5 öbl 17/5, 6 blm + 12 knp 21/5, 3 blm + 3 XL 24/5, alla öbl 28/5</t>
  </si>
  <si>
    <t>2 små skott 24/5</t>
  </si>
  <si>
    <t>1 skott snigelbete. 2 blm 14/5, 1 blm + 3 öbl + 2 L 17/5, 2 blm 21/5, endast 1 skott.</t>
  </si>
  <si>
    <t>Ej hittad 2012, lös flagga 2011.</t>
  </si>
  <si>
    <t>5 blm + 4 öbl 14/5, 6 bl + 14 öbl 17/5, 6 blm + 4 knp 21/5, allt öbl, 1 skott i y 24/5</t>
  </si>
  <si>
    <t>1 blm 21/5, 1 blm + 1 öbl + 2 L-XL 24/5, 1 blm + 3 öbl 28/5</t>
  </si>
  <si>
    <t>2 blm 10/5, 13 blm + 9 öbl 14/5, 16 blm + 21 öbl 17/5, 11 blm + 32 knp 21/5, 14 blm + 11 M-XL 24/5, 2 blm, resten öbl 28/5</t>
  </si>
  <si>
    <t>Skott i y 24/5</t>
  </si>
  <si>
    <t>2 blm + 3 öbl 17/5, bete alla skott 21/5</t>
  </si>
  <si>
    <t>1 blm 14/5, 3 blm + 2 öbl 17/5</t>
  </si>
  <si>
    <t xml:space="preserve">1 blå L 10/5, Bete, inga knp kvar 14/5, </t>
  </si>
  <si>
    <t>1 blm 17/5, 1 blm + 2 öbl 21/5, 1 outvecklad knopp 24/5</t>
  </si>
  <si>
    <t>1 blm + 2 L-XL 17/5, 1 blm + 2 öbl 21/5</t>
  </si>
  <si>
    <t>2 blm + 1 öbl 21/5, 4 blm + 5 öbl + 1 XL 24/5, allt öbl 28/5</t>
  </si>
  <si>
    <t>Avbetat, inga knp kvar 14/5</t>
  </si>
  <si>
    <t>2 blm + 5 M-XL 14/5, 2 blm + 2 öbl 17/5, 2 blm 21/5</t>
  </si>
  <si>
    <t>Snigelbete 23/4, 1 skott i y, ersättningsskott 24/5</t>
  </si>
  <si>
    <t>1 blm 10/5, 2 blm + 2 öbl 14/5, 2 blm + 7 öbl 17/5, 2 blm + 3 knp 21/5, 1 blm + 1 Xl 24/5, alla öbl 28/5</t>
  </si>
  <si>
    <t>Skottet hänger 30/4, 1 blm 21/5</t>
  </si>
  <si>
    <t>1 blm 10/5, 2 blm + 4 öbl 14/5, 4 blm + 9 öbl 17/5, 3 blm + 7 knp 21/5, 3 blm + 2 M 24/5, 1 L + 1 M, båda lite ätna 28/5, 1 L 4/6</t>
  </si>
  <si>
    <t>5 blm + 2 öbl 14/5, 7 blm + 10 öbl 17/5, 9 blm + 28 öbl 21/5, 1 blm 24/5</t>
  </si>
  <si>
    <t>1 skott snigelbete 23/4, 2 blm 14/5, 2 blm + 2 öbl 17/5, 3 blm + 8 öbl 21/5, 1 blm, bara 2 skott 24/5</t>
  </si>
  <si>
    <t>2 blm + 2 öbl 21/5, 3 blm + 6 öbl 24/5</t>
  </si>
  <si>
    <t>skott i y, snigelbete ena toppen 23/4, 3 skott i y + 1 ersättningsskott. Nytt bete 10/5</t>
  </si>
  <si>
    <t>2 öbl 14/5, 2 blm + 4 öbl 17/5, 3 blm + 6 knp 21/5, 2 blm + 1 XL 24/5, alla öbl, 1 skott mkt litet, ca 5 cm 28/5</t>
  </si>
  <si>
    <t>1 skott betat (ca 5 blm) 30/4, 6 blm+ 2 öbl 14/5, 7 blm + 8 öbl 17/5, 7 blm + 3 knp 21/5, 2 blm + 3 L-Xl 24/5, alla öbl, bara 3 skott 28/5</t>
  </si>
  <si>
    <t>2 blm + 1 öbl, 1 mkt litet skott 24/5</t>
  </si>
  <si>
    <t>1 skott hänger 30/4, visset 10/5, 1 blm 17/5, 4 blm + 9 knp 21/5, 4 blm + 3 L-Xl 24/5, 1 blm, resten öbl, endast 1 skott 28/5</t>
  </si>
  <si>
    <t>1 skott något betat i toppen (&lt;10%), gammalt 10/5, 2 blm 14/5, 7 blm + 3 öbl 17/5, 10 blm + 16 knp 21/5, 8 blm + 1 Xl 24/5, alla öbl, endast 4 skott (1 mindre: ca 10 cm) 28/5</t>
  </si>
  <si>
    <t>1 blm 10/5, 3 blm + 5 öbl 14/5, 11 blm + 12 öbl 17/5, 6 blm + 18 knp 21/5, 4 blm + 4 L-Xl 24/5, alla öbl 28/5</t>
  </si>
  <si>
    <t>1 skott snigelbete 23/4, 8 blm 10/5, 3 blm + 14 öbl+ 9M-Xl 14/5, 2 blm + 17 öbl  + 7 S-XL 17/5, 1 blm + 4 knp 21/5, 1 blm + 3 L-Xl 24/5, alla öbl, 1 skott mindre ca 5 cm 28/5</t>
  </si>
  <si>
    <t>1 blm 21/5, 4 blm + 2 öbl + 3 M-XL 24/5, 1 knp blå, allt öbl 28/5</t>
  </si>
  <si>
    <t>1 blm + 6 M-XL 14/5, 1 blm + 2 öbl 17/5, 7 öbl, 1 litet skott 24/5</t>
  </si>
  <si>
    <t>1 skott i y, 2 blm 21/5, 5 blm + 4 öbl + 4 L-XL 24/5, 1 blm, resten öbl, 2 små skott ca 5 cm 28/5</t>
  </si>
  <si>
    <t>2 blm 14/5, 3 blm + 2 öbl 17/5, 3 knp 21/5, 2 blm + 8 öbl + 1 L 24/5, alla öbl 28/5</t>
  </si>
  <si>
    <t>6 blm + 1 öbl 24/5, 2 blm, resten öbl 28/5</t>
  </si>
  <si>
    <t>Ej hittad 2012</t>
  </si>
  <si>
    <t>3 blm + 2 öbl 21/5, 2 betade skott, inget kvar 24/5</t>
  </si>
  <si>
    <t>10 blm + 6 öbl 14/5, 14 blm + 20 öbl 17/5, 14 blm + 33 knp 21/5, 9 blm + 14 M-XL 24/5, 4 blm, resten öbl, 4 stora skott och 2 små (ca 8 cm) 28/5</t>
  </si>
  <si>
    <t>3 blm + 2 L 21/5, 1 blm + 3 öbl + 1 Xl 24/5, alla öbl 28/5</t>
  </si>
  <si>
    <t>2012-06-04 öbl</t>
  </si>
  <si>
    <t>1 skott av i toppen 30/4, 4 knp 21/5, 1 blm + 2 öbl + 1 XL, endast 1 skott 28/5, öbl 4/6</t>
  </si>
  <si>
    <t>2 blm + 1 öbl 17/5, 3 blm + 1 XL 21/5, öbl 24/5</t>
  </si>
  <si>
    <t>Bara 3 skott 24/5</t>
  </si>
  <si>
    <t>12 blm + 12 öbl 17/5, 18 blm + 18 knp 21/5, 10 blm + 3 L-XL 24/5, alla öbl 28/5</t>
  </si>
  <si>
    <t>4 blm + 3 öbl 21/5, 2 blm + 12 öbl + 5 S-Xl 24/5, 2 blm, 1 torr knp, resten öbl 28/5</t>
  </si>
  <si>
    <t>Ser lite konstig ut 7/5, 1 blm 17/5, 2 öbl 21/5, 2 blm + 8 S-XL 24/5, 4 blm, 1 knp har ramlat av, endast 2 skott 28/5</t>
  </si>
  <si>
    <t>2 blm 14/5, 3 blm + 2 öbl 17/5, 2 blm + 4 knp 21/5, 3 blm + 1 XL 24/5, alla öbl, endast 1 skott 28/5</t>
  </si>
  <si>
    <t>2 blm + 1 öbl, 1 skott mindre 28/5</t>
  </si>
  <si>
    <t>1 blm + 1 öbl 14/5, 2 blm + 4 öbl 17/5, 3 blm + 11 knp 21/5, 3 blm + 4 L-XL 24/5, 1 blm, resten öbl, endast 1 skott 28/5</t>
  </si>
  <si>
    <t>Skott i y, toppbete (5 blm) 30/4, 1 blm + 1 öbl + 1 XL 24/5, alla öbl 28/5</t>
  </si>
  <si>
    <t>2 blm 14/5, 3 blm + 2 öbl 17/5, 3 blm + 2 XL 21/5, alla öbl 24/5</t>
  </si>
  <si>
    <t>4 blm 21/5, 4 blm + 8 öbl + 4 L-Xl 24/5, alla öbl 28/5</t>
  </si>
  <si>
    <t>1 blm 10/5, 8 blm + 4 öbl 14/5, 8 blm + 12 öbl 17/5, 7 blm + 10 knp 21/5, 5 blm + 4 M-Xl 24/5, alla öbl 28/5</t>
  </si>
  <si>
    <t>1 blm 14/5, 2 blm + 2 öbl 17/5, 3 blm + 7 knp 21/5, 2 blm + 1 Xl 24/5, alla öbl 28/5</t>
  </si>
  <si>
    <t>Gula knp 7/5</t>
  </si>
  <si>
    <t>Ej hittad 2011-2012 (ej med på digitala kartan)</t>
  </si>
  <si>
    <t>1 blm + 1 öbl 21/5, 2 blm + 5 öbl 24/5</t>
  </si>
  <si>
    <t>1 blm + 1 öbl 21/5, 1 blm + 5 öbl + 1 XL, 1 tappad 24/5, alla öbl , 1 skott mkt litet 28/5</t>
  </si>
  <si>
    <t>3 blm 21/5, 2 blm + 3 öbl, tappat 1 24/5</t>
  </si>
  <si>
    <t>1 skott avbrutet i toppen 30/4, 1 blm 14/5, 3 blm + 1 öbl 17/5, 5 blm + 8 knp 21/5, 3 blm + 14 öbl + 3 M-XL 24/5, 1 blm, resten öbl, endast 2 skott 28/5</t>
  </si>
  <si>
    <t>2 blm + 1 XL 17/5, 3 öbl 21/5</t>
  </si>
  <si>
    <t>2 blm 17/5, 3 blm + 5 knp 21/5, 3 blm + 10 öbl + 1 L 24/5, alla öbl, 1 skott mkt litet ca 5 cm 28/5</t>
  </si>
  <si>
    <t>1 blm + 1 blå L 14/5, 5 blm + 1 öbl + 1 blå L 17/5, 3 blm + 10 öbl + 1 blå knp 21/5, 3 blm + 2 L-XL 24/5, 1 blm, resten öbl 28/5</t>
  </si>
  <si>
    <t>Lite visset 10/5, 1 betat skott med ersättningsskott 24/5</t>
  </si>
  <si>
    <t>Avtrampad, troligen 10 blm 23/4</t>
  </si>
  <si>
    <t>2 blm 14/5, 4 blm + 6 öbl 17/5, 5 blm + 9 knp 21/5, 6 blm 24/5</t>
  </si>
  <si>
    <t>2 blm + 2 L 21/5, alla öbl 24/5</t>
  </si>
  <si>
    <t>1 skott i y 10/5, 1 blm 14/5, 4 blm + 2 öbl 17/5, 3 blm + 3 knp 21/5, 1 blm, bara 1 skott 24/5</t>
  </si>
  <si>
    <t>4 blm 10/5, 7 blm + 8 öbl 14/5, 3 blm + 16 öbl + 8 S-L 17/5, 2 blm + 4 knp 21/5, 3 blm 24/5</t>
  </si>
  <si>
    <t>Skott i y.</t>
  </si>
  <si>
    <t>7 blm + 2 öbl 14/5, 6 blm + 11 öbl 17/5, 5 blm + 4 knp 21/5, 2 L, resten öbl, tappat 24/5, 2 blm, resten öbl 28/5</t>
  </si>
  <si>
    <t>1 blm 28/5</t>
  </si>
  <si>
    <t>1 skott gammalt bete 10/5, 1 blm 14/5, 7 blm + 2 öbl + 3 L-Xl 17/5, 2 blm, bara 1 skott 21/5</t>
  </si>
  <si>
    <t>1 blm + 3 L-XL 17/5, 2 blm + 2 öbl 21/5</t>
  </si>
  <si>
    <t>2 blm 17/5, 1 blm + 1 L 21/5, öbl 24/5</t>
  </si>
  <si>
    <t>2 blm + 3 öbl 14/5, 2 blm + 8 öbl 17/5, 5 blm + 7 knp 21/5, 3 blm + 3 L-Xl 24/5, 3 blm, resten öbl 28/5</t>
  </si>
  <si>
    <t>3 blm 17/5, 3 blm + 3 knp 21/5, 1 blm + 9 öbl + 1 Xl 24/5, alla öbl 28/5</t>
  </si>
  <si>
    <t>Snigelbete 23/4</t>
  </si>
  <si>
    <t>Ev 2 individer men tolkas som 1 23/4, 1 blm + 1 öbl 17/5, 7 knp 21/5, 2 blm + 4 M-XL 24/5, allal öbl 28/5</t>
  </si>
  <si>
    <t>1 blm + 2 öbl, bara 1 skott 24/5</t>
  </si>
  <si>
    <t>Nyflaggad 23/4, 1 blm + 2 L 21/5, 2 blm + 1 öbl 24/5</t>
  </si>
  <si>
    <t>3 blm 17/5, 2 blm + 5 knp 21/5, 3 blm + 2 L-Xl 24/5, 1 blm något äten, resten öbl 28/5</t>
  </si>
  <si>
    <t>1 L + 1 XL + 1 konstig blomma 24/5, 1 blm + 1 öbl + 1 tappad 28/5</t>
  </si>
  <si>
    <t>2 blm +1 öbl 14/5, 5 blm + 3 öbl 17/5, 4 blm + 3 knp 21/5, 2 blm, resten öbl 24/5</t>
  </si>
  <si>
    <t>Toppbete 1 skott (ca 5 blm), ev 2 erssättningsskott</t>
  </si>
  <si>
    <t>Sitter ev lite högt på digitala kartan. Toppbete 1 skott (ca 5 blm), ev 2 ersättningsskott 23/4</t>
  </si>
  <si>
    <t>1 blm + 1 öbl 14/5, 5 blm + 2 öbl 17/5, 11 blm + 28 knp 21/5, 16 blm + 33 öbl + 8 L-Xl , tappat 24/5, 2 lbm 28/5</t>
  </si>
  <si>
    <t>2 blm + 2 knp 21/5, 1 blm, 1 litet skott som troligen ej blir något 24/5</t>
  </si>
  <si>
    <t>Skott i y 30/4, 1 blm 14/5, 2 blm + 1 öbl 17/5, 2 blm + 3 knp 21/5, 2 blm + 2 öbl 24/5</t>
  </si>
  <si>
    <t>1 blm 17/5, 1 blm + 2 öbl 21/5, 2 blm + 4 öbl 24/5</t>
  </si>
  <si>
    <t>2 blm + 1 öbl 21/5</t>
  </si>
  <si>
    <t>1 blm 10/5, 4 blm + 3 öbl 14/5, 3 blm + 8 öbl 17/5, 2 blm + 11 knp 21/5, 4 blm + 5 L-XL 24/5, alla öbl 28/5</t>
  </si>
  <si>
    <t>2 öbl 21/5</t>
  </si>
  <si>
    <t>3 blm 14/5, 4 blm + 3 öbl 17/5, 3 blm + 8 öbl 21/5, 2 blm + 2 L-XL 24/5, 1 blm, endast 1 skott 28/5</t>
  </si>
  <si>
    <t>2 blm + 2 öbl 14/5, 1 blm + 4 öbl + 6 S-XL, 1 skott halvt avbrutet men blommar 17/5, 7 öbl + 3 M-L 21/5, 1 blm + 2 L-Xl 24/5, 1 blm, resten öbl, endast 2 skott 28/5</t>
  </si>
  <si>
    <t>1 skott visset 10/5, 1 blm 14/5, 1 blm + 1 öbl + 4 M-XL 17/5, 1 blm + 1 Xl 21/5, alla öbl, bara 1 skott 24/5</t>
  </si>
  <si>
    <t>2 blm 17/5, 4 blm + 2 knp 21/5, 2 blm + 7 öbl 24/5</t>
  </si>
  <si>
    <t>Bete, troligen 10 blm 30/4</t>
  </si>
  <si>
    <t>Betat skott, inga knp kvar 14/5</t>
  </si>
  <si>
    <t>1 blm + 6 M-XL 14/5, 2 blm + 1 öbl + 4 M-XL 17/5, 1 blm + 4 öbl 21/5, alla öbl 24/5</t>
  </si>
  <si>
    <t>1 blm+ 1 öbl 17/5</t>
  </si>
  <si>
    <t>1 blm + 1 öbl + 1 Xl 21/5, 1 blm + 2 öbl 24/5</t>
  </si>
  <si>
    <t>Skott i y. 6 blm + 3 öbl 14/5, 10 blm + 12 öbl 17/5, 2 blm + 2 knp 21/5, 1 XL, resten öbl 24/5, alla öbl 28/5</t>
  </si>
  <si>
    <t>1 blm + 3 L-Xl 14/5, 1 blm + 1 öbl + 2 L-Xl 17/5, 4 öbl 21/5</t>
  </si>
  <si>
    <t>2 blm + 1 öbl + 2 M 17/5, 1 blm 24/5</t>
  </si>
  <si>
    <t>2 blm + 2 öbl 21/5, 2 blm + 5 öbl + 1 XL, troligen endast 9 blm totalt 24/5, alla öbl 28/5</t>
  </si>
  <si>
    <t>1 blm + 1 öbl 14/5, 1 blm + 3 öbl 17/5</t>
  </si>
  <si>
    <t>§3</t>
  </si>
  <si>
    <t>1 blm 10/5, 2 blm + 3 öbl 14/5, 4 blm + 6 öbl + 3 L-Xl 17/5, 1 blm 21/5</t>
  </si>
  <si>
    <t>1 blm + 2 Xl 14/5, 2 blm + 1 öbl 17/5</t>
  </si>
  <si>
    <t>2 blm 21/5</t>
  </si>
  <si>
    <t>1 blm + 2 L-XL 17/5</t>
  </si>
  <si>
    <t>1 blm + 2 öbl 21/5</t>
  </si>
  <si>
    <t>Bete topp, inga knoppar kvar 24/5</t>
  </si>
  <si>
    <t>1 blm + 1 öbl + 1 XL 21/5, alla öbl 24/5</t>
  </si>
  <si>
    <t>1 blm + 2 XL 21/5, 1 blm + 2 öbl 24/5</t>
  </si>
  <si>
    <t>1 blm + 1 XL 24/5, alla öbl 28/5</t>
  </si>
  <si>
    <t>Skottavläsning, fält 2012-07-09</t>
  </si>
  <si>
    <t>tot antal  baljor</t>
  </si>
  <si>
    <t>antal insaml baljor</t>
  </si>
  <si>
    <t>antal betade skott</t>
  </si>
  <si>
    <t>2 aborterade baljor</t>
  </si>
  <si>
    <t>1 skott 1/5 av det mätta skottet</t>
  </si>
  <si>
    <t>Hittade ej betat skott, 1 skott 1/5 av det mätta skottet</t>
  </si>
  <si>
    <t>1 aborterad balja</t>
  </si>
  <si>
    <t>11 frön i baljan</t>
  </si>
  <si>
    <t>4 aborterade baljor</t>
  </si>
  <si>
    <t>betad diam (C) (mm)</t>
  </si>
  <si>
    <t>1 skott 1/3 av det mätta skottet</t>
  </si>
  <si>
    <t>Hittar ej betat skott, 1 balja aborterad (ej samlad)</t>
  </si>
  <si>
    <t>5 aborterade baljor</t>
  </si>
  <si>
    <t>1 skott 1/2 av det mätta skottet, 1 balja aborterad</t>
  </si>
  <si>
    <t>1 skott 1/4 av det mätta skottet</t>
  </si>
  <si>
    <t>1 skott 1/3 av det mätta skottet, hittar ej bete</t>
  </si>
  <si>
    <t>2 skott 1/4 av det mätta skottet</t>
  </si>
  <si>
    <t>Hittar ej betat skott</t>
  </si>
  <si>
    <t>2 skott 1/3 av det mätta skottet</t>
  </si>
  <si>
    <t>Vissen planta, bökat</t>
  </si>
  <si>
    <t>Ser ej bete</t>
  </si>
  <si>
    <t>1 skott 1/6 av det mätta skottet</t>
  </si>
  <si>
    <t>Ser ej avtrampat skott</t>
  </si>
  <si>
    <t>1 skott 1/2 av det mätta skottet</t>
  </si>
  <si>
    <t>1 öppen och 4 aborterade baljor</t>
  </si>
  <si>
    <t>Hittade ej betat skott</t>
  </si>
  <si>
    <t>1.38</t>
  </si>
  <si>
    <t>Temp1</t>
  </si>
  <si>
    <t>Ordning1</t>
  </si>
  <si>
    <t>Temp2</t>
  </si>
  <si>
    <t>Ordning 2</t>
  </si>
  <si>
    <t>Temperaturmätning 1, 2012-04-30</t>
  </si>
  <si>
    <t>Temperaturmätning 1, 2012-05-14</t>
  </si>
  <si>
    <t>Aborterad balja (platt)</t>
  </si>
  <si>
    <t>1 aborterade baljor</t>
  </si>
  <si>
    <t>10% prederad balja</t>
  </si>
  <si>
    <t>Aborterad balja</t>
  </si>
  <si>
    <t>Obs! 6 placenta kvar (5 frön räknade i fält)</t>
  </si>
  <si>
    <t>50% prederad balja, aborterad. Går ej att öppna</t>
  </si>
  <si>
    <t>Hittade ej betat skott, 1 aborterade baljor</t>
  </si>
  <si>
    <t>1 insamlad aborterad balja</t>
  </si>
  <si>
    <t>2 insamlade aborterade baljor, varav 1 är 50% prederad</t>
  </si>
  <si>
    <t>Kommentar</t>
  </si>
  <si>
    <t>2 insamlade aborterade baljor</t>
  </si>
  <si>
    <t>1 insamlad balja 10% prederad</t>
  </si>
  <si>
    <t>1 insamlad 10% prederad balja</t>
  </si>
  <si>
    <t>3 insamlade baljor aborterade</t>
  </si>
  <si>
    <t>1 insamlad balja aborterad</t>
  </si>
  <si>
    <t>Modified value</t>
  </si>
  <si>
    <t>F</t>
  </si>
  <si>
    <t>1. betad diam (mm)</t>
  </si>
  <si>
    <t>2. betad diam (mm)</t>
  </si>
  <si>
    <t>3. betad diam (mm)</t>
  </si>
  <si>
    <t>4. betad diam (mm)</t>
  </si>
  <si>
    <t>Beräknad höjd betat skott 1</t>
  </si>
  <si>
    <t>Beräknad höjd betat skott 2</t>
  </si>
  <si>
    <t>Beräknad höjd betat skott 4</t>
  </si>
  <si>
    <t>Beräknad höjd betat skott 3</t>
  </si>
  <si>
    <r>
      <t>Volym hela skott  (mm</t>
    </r>
    <r>
      <rPr>
        <vertAlign val="superscript"/>
        <sz val="11"/>
        <rFont val="Calibri"/>
        <family val="2"/>
      </rPr>
      <t>3</t>
    </r>
    <r>
      <rPr>
        <sz val="11"/>
        <rFont val="Calibri"/>
        <family val="2"/>
      </rPr>
      <t>)</t>
    </r>
  </si>
  <si>
    <r>
      <t>Volym betade skott (mm</t>
    </r>
    <r>
      <rPr>
        <vertAlign val="superscript"/>
        <sz val="11"/>
        <rFont val="Calibri"/>
        <family val="2"/>
      </rPr>
      <t>3</t>
    </r>
    <r>
      <rPr>
        <sz val="11"/>
        <rFont val="Calibri"/>
        <family val="2"/>
      </rPr>
      <t>)</t>
    </r>
  </si>
  <si>
    <r>
      <t>Tot volym (mm</t>
    </r>
    <r>
      <rPr>
        <vertAlign val="superscript"/>
        <sz val="11"/>
        <rFont val="Calibri"/>
        <family val="2"/>
      </rPr>
      <t>3</t>
    </r>
    <r>
      <rPr>
        <sz val="11"/>
        <rFont val="Calibri"/>
        <family val="2"/>
      </rPr>
      <t>)</t>
    </r>
  </si>
  <si>
    <t>Tot bete</t>
  </si>
  <si>
    <t>Beräknad betad höjd (mm)</t>
  </si>
  <si>
    <t>Beräknad höjd A (mm)</t>
  </si>
  <si>
    <t>1. betad diam A (mm)</t>
  </si>
  <si>
    <t>2. betad diam B (mm)</t>
  </si>
  <si>
    <t>3. betad diam C (mm)</t>
  </si>
  <si>
    <t>4. betad diam D (mm)</t>
  </si>
  <si>
    <t>Beräknad höjd B (mm)</t>
  </si>
  <si>
    <t>Beräknad höjd C (mm)</t>
  </si>
  <si>
    <t>Beräknad höjd D (mm)</t>
  </si>
  <si>
    <t>Beräknad höjd 4  (mm)</t>
  </si>
  <si>
    <t>Beräknad höjd 3 (mm)</t>
  </si>
  <si>
    <t>Beräknad höjd 2  (mm)</t>
  </si>
  <si>
    <t>Beräknad höjd  1 (mm)</t>
  </si>
  <si>
    <t>MAX skott fenologi</t>
  </si>
  <si>
    <t>TOT skott stjälkavl</t>
  </si>
  <si>
    <t>MAX n skott</t>
  </si>
  <si>
    <t>Tot 2+1fgr, Skotten verkade lika stora.</t>
  </si>
  <si>
    <t>Tullgarn Stigen 2013</t>
  </si>
  <si>
    <t>Skottavläsning, fält 2013-07-03</t>
  </si>
  <si>
    <t>Sammanställning 2013</t>
  </si>
  <si>
    <t>Tot antal skott</t>
  </si>
  <si>
    <t>skott- diam (mm)</t>
  </si>
  <si>
    <t>skott-höjd (mm)</t>
  </si>
  <si>
    <t>Beräknad höjd (A) (mm)</t>
  </si>
  <si>
    <t>Beräknad höjd (B) (mm)</t>
  </si>
  <si>
    <t>Tot antal baljor</t>
  </si>
  <si>
    <t>Antal frö-anlag</t>
  </si>
  <si>
    <t>Antal pla-centa</t>
  </si>
  <si>
    <t>Antal pred hål</t>
  </si>
  <si>
    <t>Antal skott</t>
  </si>
  <si>
    <t>Tot antal frukter</t>
  </si>
  <si>
    <t>tot n frö-anlag</t>
  </si>
  <si>
    <t>tot n pla-centa</t>
  </si>
  <si>
    <t>Ordning</t>
  </si>
  <si>
    <t>2013-05-21 öbl</t>
  </si>
  <si>
    <t>5 blm + 9 öbl 21/5</t>
  </si>
  <si>
    <t>2 blm + 5 öbl + 12 S-XL 21/5, 3 blm + 11 öbl + 5 M-XL 24/5, 2 blm + 2 L 29/5. 2 skott mindre</t>
  </si>
  <si>
    <t>2 mindre skott 25% av det mätta skottet</t>
  </si>
  <si>
    <t>2 små skott snigelbete 15/5</t>
  </si>
  <si>
    <t>Ej hittad, stor grop</t>
  </si>
  <si>
    <t>2013-05-29 öbl</t>
  </si>
  <si>
    <t>4 blm + 2 M 21/5, 4 öbl + 4 M-XL 24/5, öbl + 1 blå M 29/5</t>
  </si>
  <si>
    <t>3 skott 50% av det mätta skottet</t>
  </si>
  <si>
    <t>6 blm + 13 öbl + 10 S-XL 21/5, 3 blm + 19 öbl + 2 L-XL 24/5, 1 blm 29/5</t>
  </si>
  <si>
    <t>Bara 7 skott, 1 skott 50% av det mätta skottet</t>
  </si>
  <si>
    <t>6 blm + 10 öbl + 5 XL 21/5, 1 blm + 20 öbl 24/5</t>
  </si>
  <si>
    <t>Skottet ligger ner 21/5</t>
  </si>
  <si>
    <t>2 blm + 13 öbl + 2 XL 21/5, 2 blm + 15 öbl 24/5</t>
  </si>
  <si>
    <t>Bete, troligen 15 blm 8/5</t>
  </si>
  <si>
    <t>Ej hittad 2011-2012, lös flagga 2011. Har flaggat upp en trolig individ 21/5</t>
  </si>
  <si>
    <t>3 blm + 11 öbl + 5 L-XL 21/5, 1 blm + 16 öbl + 2 XL 24/5, öbl 29/5</t>
  </si>
  <si>
    <t>5 blm + 1 öbl + 6 L-XL 21/5, 3 blm + 9 öbl 24/5</t>
  </si>
  <si>
    <t>1 skott 50% av det mätta skottet</t>
  </si>
  <si>
    <t>12 öbl + 6 blm + 6 M-XL 21/5, 22 öbl + 2 L-XL 24/5, 1 blm 29/5</t>
  </si>
  <si>
    <t>Vegetativ individ brevid ej medräknad. 1 blm + 1 öbl + 1 XL 24/5, öbl 29/5</t>
  </si>
  <si>
    <t>2 skott 60% av det mätta skottet</t>
  </si>
  <si>
    <t>2 blm + 9 öbl + 1 Xl + 1 L 21/5, 1 blm + 12 öbl 24/5</t>
  </si>
  <si>
    <t>Små, lite gula skott 15/5</t>
  </si>
  <si>
    <t>1 blm + 3 öbl + 1 L 21/5, 1 blm + 4 öbl 24/5</t>
  </si>
  <si>
    <t>1 litet skott 5% av det mätta skottet</t>
  </si>
  <si>
    <t>1 blm + 1 öbl + 3 L-XL 21/5, 4 öbl + 1 blm 24/5</t>
  </si>
  <si>
    <t>1 knp något blå 21/5, 1 blm + 1 Xl 24/5, öbl 29/5</t>
  </si>
  <si>
    <t>2013-05-24 öbl</t>
  </si>
  <si>
    <t>1 blm + 1 öbl + 2 L-XL 24/5, öbl 29/5</t>
  </si>
  <si>
    <t>1 skott 60% av det mätta skottet</t>
  </si>
  <si>
    <t>2 blm + 6 öbl 21/5</t>
  </si>
  <si>
    <t>2 blm + 16 öbl + 4 L-XL 21/5, 2 blm + 2 L-XL, resten öbl 24/5, öbl 29/5</t>
  </si>
  <si>
    <t>Skott i y. Stort gammalt bete (ca 5 blm) 15/5, 2 blm 21/5, 1 blm + 2 öbl 24/5</t>
  </si>
  <si>
    <t>Hittar ej betat sidoskott</t>
  </si>
  <si>
    <t>4 blm + 1 öbl + 4 M-XL 21/5, 1 blm + 6 öbl + 2 L 24/5, 8 öbl + 1 XL 29/5</t>
  </si>
  <si>
    <t>1 skott bete (ev 5 blm) 8/5</t>
  </si>
  <si>
    <t>1 blm + 1 öbl + 6 M-XL 21/5, 1 blm + 5 öbl + 2 L-Xl 24/5, 1 blm + 1 blå XL 29/5</t>
  </si>
  <si>
    <t>1 blm + 7 öbl 21/5</t>
  </si>
  <si>
    <t>5 blm + 3 öbl + 6 M-XL 21/5, 2 blm + 10 öbl + 2 L-XL 24/5, öbl 29/5</t>
  </si>
  <si>
    <t>Skotten ser lite skruttiga ut, ev snigelbete 21/5</t>
  </si>
  <si>
    <t>1 litet skott 21/5</t>
  </si>
  <si>
    <t>Skott i y</t>
  </si>
  <si>
    <t>1 litet skott 15/5</t>
  </si>
  <si>
    <t>4 blm + 7 öbl + 10 M-XL 21/5, 5 blm + 14 öbl + 2 L-Xl 24/5, 1 blm + 1 blå XL 29/5</t>
  </si>
  <si>
    <t>Hittar ej betade skott</t>
  </si>
  <si>
    <t>2 L + 3 s 21/5, 1 blm + 1 XL , 1 skott mindre 24/5, 1 blm 29/5</t>
  </si>
  <si>
    <t>Hittar ej litet skott</t>
  </si>
  <si>
    <t>1 skott böjt 8/5, 1 blm + 3 öbl + 1 XL 21/5, 2 blm + 3 öbl 24/5</t>
  </si>
  <si>
    <t>8 öbl + 3 XL 21/5, 2 blm + 9 öbl 24/5</t>
  </si>
  <si>
    <t>Skott i y, snigelbete ena delen 15/5</t>
  </si>
  <si>
    <t>Hittar ej sidoskott</t>
  </si>
  <si>
    <t>5 blm + 3 öbl + 4 L-XL 24/5, 1 blm 29/5</t>
  </si>
  <si>
    <t>4 blm + 6 M-XL 21/5, 2 blm + 4 öbl + 4 L-XL 24/5, 2 blm + 1 blå L, 3 skott mindre 29/5</t>
  </si>
  <si>
    <t>3 mindre skott 20% av det mätta skottet</t>
  </si>
  <si>
    <t>2 blm + 4 öbl + 10 M-XL 21/5, 3 blm + 7 öbl + 5 L-XL 24/5, 1 blm 29/5</t>
  </si>
  <si>
    <t>4 blm + 15 öbl + 9 M-XL 21/5, 3 blm + 23 öbl + 1 L + 1 blå L 24/5, 1 blm 29/5</t>
  </si>
  <si>
    <t>3 blm + 1 öbl+ 6 M-XL 21/5, 2 blm + 4 öbl + 4 L-Xl 24/5, 2 blm 29/5</t>
  </si>
  <si>
    <t>4 blm + 5 öbl+ 5 M-Xl 21/5, 1 blm + 11 öbl + 2 L 24/5, 1 blm + 1 blå L 29/5</t>
  </si>
  <si>
    <t>2 blm + 3 öbl + 1 XL 21/5, öbl 24/5</t>
  </si>
  <si>
    <t>1 skott av (4 knp) 15/5, 1 blm + 1 öbl + 5 M-XL 24/5, 3 blm + 3 öbl + 1 blå M, 1 skott mindre 29/5</t>
  </si>
  <si>
    <t>Hittar varken avbrutet eller litet skott. 1 skott 50% av det mätta</t>
  </si>
  <si>
    <t>4 öbl 21/5</t>
  </si>
  <si>
    <t>2 blm+ 2 L 24/5, öbl 29/5</t>
  </si>
  <si>
    <t>1 skott 10% och ett 50% av det mätta skottet</t>
  </si>
  <si>
    <t>2 öbl + 2 blå L, 1 litet skott med blad 29/5</t>
  </si>
  <si>
    <t>3 öbl + 1 blm 21/5</t>
  </si>
  <si>
    <t>9 blm + 6 öbl + 15 S-Xl 21/5, 6 blm + 17 öbl + 5 M-Xl 24/5, 3 blm 29/5</t>
  </si>
  <si>
    <t>2 blm 24/5</t>
  </si>
  <si>
    <t>4 blm + 5 öbl + 8 M-XL 21/5, 3 blm + 11 öbl + 3 L-XL 24/5, öbl 29/5</t>
  </si>
  <si>
    <t>4 blm + 2 öbl + 7 M-XL + 2 små S 21/5, 4 blm + 7 öbl + 2 L-XL, s torkade 24/5, öbl 29/5</t>
  </si>
  <si>
    <t>1 blm + 1 öbl + 4 M-Xl 21/5, 4 öbl + 2 L 24/5, 2 L = blå, skottet böjt 29/5</t>
  </si>
  <si>
    <t>Helt visset skott</t>
  </si>
  <si>
    <t>1 mkt litet skott 21/5</t>
  </si>
  <si>
    <t>1 blm + 9 öbl 21/5</t>
  </si>
  <si>
    <t>3 blm 24/5</t>
  </si>
  <si>
    <t>Snigelbete 2 skott, ser vissna ut 15/5</t>
  </si>
  <si>
    <t>Det 2:a betade skottet har ett stort erssättningsskott</t>
  </si>
  <si>
    <t>1 blm +9 öbl + 3 L-Xl 21/5, 1 blm + 1 XL + 11 öbl 24/5, öbl 29/5</t>
  </si>
  <si>
    <t>1 blm + 1 öbl+ 1 XL 24/5, öbl 29/5</t>
  </si>
  <si>
    <t>1 blm + 1 XL 21/5, 2 öbl 24/5</t>
  </si>
  <si>
    <t>5 blm + 8 öbl + 8 M-XL 21/5, 2 blm + 15 öbl + 4 L-XL 24/5, 2 blm 29/5</t>
  </si>
  <si>
    <t>3 blm + 10 öbl 21/5</t>
  </si>
  <si>
    <t>2 skott snigelbete i toppen 15/5, 1 blm 21/5, 5 blm + 1 öbl + 4 L-XL 24/5, 3 blm 29/5</t>
  </si>
  <si>
    <t>2 skott av i toppen 15/5</t>
  </si>
  <si>
    <t>2 blm + 9 öbl + 8 M-Xl 21/5, 3 blm + 13 öbl + 3 L -XL 24/5, 1 blm 29/5</t>
  </si>
  <si>
    <t>1 blm 21/5, 2 blm + 2 öbl + 2 L 24/5, 2 blm 29/5</t>
  </si>
  <si>
    <t>1 blm + 1 öbl 21/5, 2 blm + 3 öbl + 3 L-XL 24/5, 2 blm 29/5</t>
  </si>
  <si>
    <t>1 blm + 4 öbl 21/5</t>
  </si>
  <si>
    <t>Mycket små skott 15/5, 2 skott ev snigelbete 21/5</t>
  </si>
  <si>
    <t>Knp ser lite skruttiga ut 15/5, 1 blm + 6 öbl 21/5</t>
  </si>
  <si>
    <t>3 blm + 2 öbl + 2 Xl 21/5, 1 blm + 6 öbl 24/5</t>
  </si>
  <si>
    <t>3 blm + 1 XL 21/5, 1 blm + 3 öbl 24/5</t>
  </si>
  <si>
    <t>1 blå M-L 21/5, 1 blm + 1 S 24/5, S torkad 29/5</t>
  </si>
  <si>
    <t>3 blm + 5 öbl + 1 Xl 21/5, öbl 24/5</t>
  </si>
  <si>
    <t>1 blm + 1 öbl 21/5</t>
  </si>
  <si>
    <t>1 skott 25% av det mätta skottet</t>
  </si>
  <si>
    <t>1 mycket litet skott 21/5</t>
  </si>
  <si>
    <t>1 blm (+ 1 liten S ej medräknad) 21/5, 2 öbl + 4 L-Xl 24/5, 1 blm 29/5</t>
  </si>
  <si>
    <t>Litet skott, ser ev snigelbetat ut 21/5</t>
  </si>
  <si>
    <t>Ser lite konstig ut, ev snigelbete 21/5</t>
  </si>
  <si>
    <t>Hela plantan lite gul 15/5</t>
  </si>
  <si>
    <t>1 blm+ 5 öbl 21/5</t>
  </si>
  <si>
    <t>2 blm + 6 S-XL 21/5, 2 blm + 2 öbl + 3 L-XL 24/5, öbl 29/5</t>
  </si>
  <si>
    <t>2 skott har växt ihop längs med stjälken</t>
  </si>
  <si>
    <t>2 blm + 1 XL 21/5, 1 blm + 2 öbl 24/5</t>
  </si>
  <si>
    <t>1 blm + 5 öbl 21/5</t>
  </si>
  <si>
    <t>Ej med på dig. kartan, senast hittad 2008</t>
  </si>
  <si>
    <t>Ej med på dig. kartan, senast hittad 2006</t>
  </si>
  <si>
    <t>Ej med på dig. kartan, före 2006</t>
  </si>
  <si>
    <t>Ej hittad</t>
  </si>
  <si>
    <t>Ej med på dig. kartan</t>
  </si>
  <si>
    <t>Aborterad</t>
  </si>
  <si>
    <t>Flagga saknas</t>
  </si>
  <si>
    <t>s</t>
  </si>
  <si>
    <t>2/1</t>
  </si>
  <si>
    <t>y-gren</t>
  </si>
  <si>
    <t>l</t>
  </si>
  <si>
    <t>m</t>
  </si>
  <si>
    <t>6/5 1 ny 1 blålila pip</t>
  </si>
  <si>
    <t>6/5 3 blå pip lila rosa segel</t>
  </si>
  <si>
    <t>6/5 2öblm 1 ny 3 blålila pip</t>
  </si>
  <si>
    <t>6/5 2öblm 2 nya 1 blå pip 2 lilablå pip</t>
  </si>
  <si>
    <t>Ej hittad 2013-2014</t>
  </si>
  <si>
    <t>28/4 flagga hittad</t>
  </si>
  <si>
    <t>6/5 2nya blm</t>
  </si>
  <si>
    <t>6/5 flagga hittad</t>
  </si>
  <si>
    <t>6/5 1 ny 1 blå pip med rosa segel</t>
  </si>
  <si>
    <t>?</t>
  </si>
  <si>
    <t>25/4 toppbetad</t>
  </si>
  <si>
    <t>flagga saknas</t>
  </si>
  <si>
    <t>flagga saknas ev individ 213</t>
  </si>
  <si>
    <t>28/5 1 lila pip som börjar bli blå</t>
  </si>
  <si>
    <t>ev ind 131</t>
  </si>
  <si>
    <t>&lt;5</t>
  </si>
  <si>
    <t>20/5 flagga hittad</t>
  </si>
  <si>
    <t>15/4 flagga hittad</t>
  </si>
  <si>
    <t>25/4 knäckt och snigelbetad 14/5 knoppar torkade 9st</t>
  </si>
  <si>
    <t>6/5 1 ny blm 26/5 toppbetad</t>
  </si>
  <si>
    <t>14/5 flagga hittad toppbetad</t>
  </si>
  <si>
    <t>14/5 2blålila 1 rosa blm</t>
  </si>
  <si>
    <t>20/5 2 öblm</t>
  </si>
  <si>
    <t>y-gren 20/5 ena grenen knäckt</t>
  </si>
  <si>
    <t>20/5 2öblm 1 lila med tuggat segel</t>
  </si>
  <si>
    <t>20/5 1öblm 2 ljuslila 2 nya blm 26/5 3 av skotten toppbetade</t>
  </si>
  <si>
    <t>20/5 1 öblm 1 blålilapip 3 lila pip 1 ny</t>
  </si>
  <si>
    <t>14/5 2 blå blm 1 blå pip 3 lila pip 1ny</t>
  </si>
  <si>
    <t>14/5 1 öbl 8 blålila 3 ärr</t>
  </si>
  <si>
    <t>14/5 3 blå blm 1 lila 1 ny 1 lila pip</t>
  </si>
  <si>
    <t>20/5 1 öblm 1 lila 1 missbildad knopp</t>
  </si>
  <si>
    <t>26/5 7öblm</t>
  </si>
  <si>
    <t>20/5 1 öblm 2 lila blm</t>
  </si>
  <si>
    <t>20/5 4lila pip</t>
  </si>
  <si>
    <t>20/5 3 ljuslila pip</t>
  </si>
  <si>
    <t>20/5 1 lilablå blm 2 lila pip 1 ny</t>
  </si>
  <si>
    <t>26/5 1öblm</t>
  </si>
  <si>
    <t>20/5 2 lilarosa blm</t>
  </si>
  <si>
    <t>14/5 1 lila blm 1 ny</t>
  </si>
  <si>
    <t>14/5 1 lila pip 2nya</t>
  </si>
  <si>
    <t>20/5 3 öblm 1 ny</t>
  </si>
  <si>
    <t>20/5 1 ny</t>
  </si>
  <si>
    <t>20/5 1 öblm 1 blåpip 1 ny 1 rosalila pip</t>
  </si>
  <si>
    <t>14/5 1 lila blm</t>
  </si>
  <si>
    <t>14/5 3klarblå 1 lila 1lila pip 1 nya</t>
  </si>
  <si>
    <t>20/5 1 blålila pip 1 lilarosa pip</t>
  </si>
  <si>
    <t>20/5 toppbetad inga blommor kvar</t>
  </si>
  <si>
    <t>20/5 1 öblm 3 ljuslila pip 1 ny</t>
  </si>
  <si>
    <t>20/5 1öblm 1 ljuslila 1 ny</t>
  </si>
  <si>
    <t>20/5 1 öblm 1 ljuslila 1 ny</t>
  </si>
  <si>
    <t>26/5 1 öblm</t>
  </si>
  <si>
    <t>6/5 flagga hittad 20/5 3 öblm 1 lila blm 1lila pip</t>
  </si>
  <si>
    <t>20/5 1 ljuslila  1 ny</t>
  </si>
  <si>
    <t>20/5 1öblm 1 ljuslila pip</t>
  </si>
  <si>
    <t>20/5 1 ny 1 ljuslila pip</t>
  </si>
  <si>
    <t>20/5 2 öblm 1 lila pip 1 ärr</t>
  </si>
  <si>
    <t>20/5 1 öblm 1 ljusrosa pip 1 lila pip</t>
  </si>
  <si>
    <t>20/5 1ny</t>
  </si>
  <si>
    <t>14/5 flagga hittad</t>
  </si>
  <si>
    <t>26/5 3öblm</t>
  </si>
  <si>
    <t>20/5 2 lila pip</t>
  </si>
  <si>
    <t>20/5 3öblm</t>
  </si>
  <si>
    <t>14/5 1 blålila som stängt sig 1 blålila pip</t>
  </si>
  <si>
    <t>20/5 1 öblm 1 lila blm 1 ny</t>
  </si>
  <si>
    <t>26/5 4 öblm</t>
  </si>
  <si>
    <t>20/5 1 öblm 1 lila blm 1 lila pip</t>
  </si>
  <si>
    <t>14/5 1 blå 1 blålila 1 ny</t>
  </si>
  <si>
    <t>3/2</t>
  </si>
  <si>
    <t>y-gren 5/6 1öblm</t>
  </si>
  <si>
    <t>26/5 flagga hittad</t>
  </si>
  <si>
    <t>14/5 1 lila blm 1 ny blm</t>
  </si>
  <si>
    <t>20/5 1 öblm 1 lila blm</t>
  </si>
  <si>
    <t>6/5 flagga hittad 26/5 2 öblm 1 blm ärr</t>
  </si>
  <si>
    <t>14/5 har bara torkade knoppämnen</t>
  </si>
  <si>
    <t>skott- diam 1 (mm)</t>
  </si>
  <si>
    <t>skott-höjd 1 (mm)</t>
  </si>
  <si>
    <t>skott- diam 2 (mm)</t>
  </si>
  <si>
    <t>skott-höjd 2 (mm)</t>
  </si>
  <si>
    <t>skott- diam 3 (mm)</t>
  </si>
  <si>
    <t>skott-höjd 3 (mm)</t>
  </si>
  <si>
    <t>medianskott- diam  (mm)</t>
  </si>
  <si>
    <t>medianskott-höjd 3 (mm)</t>
  </si>
  <si>
    <t>varav 1 öppen</t>
  </si>
  <si>
    <t>öppen</t>
  </si>
  <si>
    <t>öpppen</t>
  </si>
  <si>
    <t>balja öppen</t>
  </si>
  <si>
    <t>Skottavläsning, fält 2014-07-14</t>
  </si>
  <si>
    <t>alla öppna men en hade 1 frö kvar</t>
  </si>
  <si>
    <t>varav 2 öppna</t>
  </si>
  <si>
    <t>Flagga  saknas 14/7 återfanns, 1 vegetativ</t>
  </si>
  <si>
    <t>2öppna baljor</t>
  </si>
  <si>
    <t>Individ borta</t>
  </si>
  <si>
    <t>ny 2014 26/5 toppbetad</t>
  </si>
  <si>
    <t>ny 2014 6/5 flagga hittad</t>
  </si>
  <si>
    <t>ny 2014 14/5 1 blålila pip</t>
  </si>
  <si>
    <t>ny 2014 20/5 2öblm</t>
  </si>
  <si>
    <t>ny 2014 14/5 1 ny</t>
  </si>
  <si>
    <t>ny 2014 20/5 4 öblm 1 blålila pip</t>
  </si>
  <si>
    <t>+1 aborterad</t>
  </si>
  <si>
    <t>1 öppen +1 aborterade</t>
  </si>
  <si>
    <t>1 öppen +3 aborterade</t>
  </si>
  <si>
    <t>+1 litet</t>
  </si>
  <si>
    <t>n frö-anlag</t>
  </si>
  <si>
    <t xml:space="preserve">n friska frön </t>
  </si>
  <si>
    <t>Tot n placenta</t>
  </si>
  <si>
    <t>predationshål</t>
  </si>
  <si>
    <t>bruchus ägg</t>
  </si>
  <si>
    <t>öppen endast halva baljan</t>
  </si>
  <si>
    <t>öppen +1 litet</t>
  </si>
  <si>
    <t>2 öppna +3 aborterade</t>
  </si>
  <si>
    <t>Första avläsningstillfället när växten hittades. Om endast flaggan hittades så fylldes första datumet när flaggan hittades i, om varken växt eller flagga återfanns är fältet tomt</t>
  </si>
  <si>
    <t>1 = ind = planta 0 = ej ind = ingen planta vid flaggan Saknas 0 eller 1, betyder att varken plantan eller flaggan hittades</t>
  </si>
  <si>
    <t>blom=1 veg=0 kommentar till blom: de som verkligen slog ut eller skulle ha slagit ut om inte individen betats eller dylikt. Om plantan haft knoppar, där samtliga torkat bort tolkas plantan som veg.</t>
  </si>
  <si>
    <t>Marktemperaturen från första till sista plantan</t>
  </si>
  <si>
    <t>För att se om temperaturen skiftar under avläsningen togs tempen på de 4 första individerna igen i slutet av avläsningen. Dessa skrivs in här.</t>
  </si>
  <si>
    <t>Ordningen som temperaturen är mätt. På de som blivit tempade flera gånger står i kommentaren till den växten exakta tiden för varje avläsning. I protkollen finns exakt tid varje enskild individ.</t>
  </si>
  <si>
    <t>Saftighet</t>
  </si>
  <si>
    <t>Plantans saftighet anges som ett index där 3=Saftig, 2=Delvis torr, 1=Torr. Dessutom kan + eller - anges, vilket ger skalan: 3, 3-, 2+, 2, 2-, 1+, 1. 0=ingen planta, tom cell=plantan ej hittad.</t>
  </si>
  <si>
    <t>Färg</t>
  </si>
  <si>
    <t>Plantans färg anges som ett index där 3=Helt grön, 2=Delvis grön, 1=Helt ogrön. Dessutom kan + eller - anges, vilket ger skalan: 3, 3-, 2+, 2, 2-, 1+, 1. 0=ingen planta, tom cell=plantan ej hittad.</t>
  </si>
  <si>
    <t>antalet skott, tomt innebär att plantan inte hade hittats, om planten toppbetas = 0 skott Sista avläsningen gjordes enbart på växter som inte hade slagit ut alla sina blad och blommor gången innan, övriga tomma rutor</t>
  </si>
  <si>
    <t>anges som s = small, m = medium, l = large. Anges endast för växten från att första knoppen gick attse fram tills att första blomman slagit ut.</t>
  </si>
  <si>
    <t>Antalet knoppar, blommor, skidor och eventuella blomärr räknades vid varje tillfälle, summan anges här tills det går att avgöra att alla blommor är räknade</t>
  </si>
  <si>
    <t>När antalet blomor har stabiliserat sig fylls antalet i under det datumet, därefter fylls det inte i mer. Om antalet inte stabiliserade sig innan sista avläsningstilfället anges det högsta antalet uppskattade blommor under blommningsäsongen i på det datumet.</t>
  </si>
  <si>
    <t>datumet när första blomman observerades, i kommentarsfältet anges hur många blommor som blommade samt hur de såg ut färgmässigt</t>
  </si>
  <si>
    <t>Datumet när 50% eller fler av knopparna var utslagna</t>
  </si>
  <si>
    <t>Datumet när den sista knoppen var utslagen</t>
  </si>
  <si>
    <t>Betet i 10% intervall angivet, undantaget när det rörde sig om extremt små mängder bete. Då angavs 5 eller &lt;5 istället.</t>
  </si>
  <si>
    <t>Antalet skott vid stjälkavläsningen, här räknas även toppbetade skott in i totalsumman</t>
  </si>
  <si>
    <t>skott- diam 1…3 (mm)</t>
  </si>
  <si>
    <t>Skottdiametern för alla skott upp till 3.Om växten hade fler än 3 skott mättes det högsta (skott 1) samt medianskottet</t>
  </si>
  <si>
    <t>skott-höjd 1…3 (mm)</t>
  </si>
  <si>
    <t>Skotthöjd för alla skott upp till 3.Om växten hade fler än 3 skott mättes det högsta (skott 1) samt medianskottet</t>
  </si>
  <si>
    <t>Diametern för medianskottet när växten hade fler än 3 levande skott</t>
  </si>
  <si>
    <t>Höjden för medianskottet när växten hade fler än 3 levande skott</t>
  </si>
  <si>
    <t>bladskada %</t>
  </si>
  <si>
    <t>Samma som för bete</t>
  </si>
  <si>
    <t>antalet betade skott, kontrollerade mot tidigare betning</t>
  </si>
  <si>
    <t>betad diam (A…n) (mm)</t>
  </si>
  <si>
    <t>Diamtern för de betade skotten, togs om möjligt på plats när skottet blev betat för att få en så korrekt storlek som möjligt innan  stumpen torkade.</t>
  </si>
  <si>
    <t>Tot antal  baljor</t>
  </si>
  <si>
    <t>Här anges det totala antalet baljor som klarade sig till slutet av säsongen. Aborterade baljor räknades inte in, men finns angivna som +xx aborterade baljor i kommentaren.</t>
  </si>
  <si>
    <t>antalet fröanlag som inte växt till, räknades på lab</t>
  </si>
  <si>
    <t>Totalt antal friska oprederade frön i baljan (har räknats i fält vid insamlingen om baljan var stängd)</t>
  </si>
  <si>
    <t>Antal prederade frön i baljan (har räknats i fält vid insamlingen)</t>
  </si>
  <si>
    <t>antalet placentor (räknade på lab om baljan redan hade hunnit öppna sig i fält), för de som räknades i fält står värdet som representerar friska frön + prederade frön</t>
  </si>
  <si>
    <t>antalet predationshål på baljan (har räknats på lab)</t>
  </si>
  <si>
    <t>antalet bruchus ägg på baljan som inte sitter i direkt anslutning till ett predationshål (har räknats på lab)</t>
  </si>
  <si>
    <r>
      <t xml:space="preserve">Här angavs om några av fröna i fält var annorlunda t ex betydligt mindre och småskrumpna (anges som litet/små), </t>
    </r>
    <r>
      <rPr>
        <b/>
        <sz val="11"/>
        <rFont val="Calibri"/>
        <family val="2"/>
        <scheme val="minor"/>
      </rPr>
      <t>dessa räknas EJ med i friska eller totala frö kvoten.</t>
    </r>
  </si>
  <si>
    <t>30/4 +1av</t>
  </si>
  <si>
    <t>7/5 +1av</t>
  </si>
  <si>
    <t>14/4 +1av</t>
  </si>
  <si>
    <t>Blomavläsning, fält OBS iår släpptes kor in i lunden och de hann trampat/betat i provrutan innan staket sattes upp</t>
  </si>
  <si>
    <t>7/5 +4av</t>
  </si>
  <si>
    <t>betad diam (D) (mm)</t>
  </si>
  <si>
    <t>24/4 +1av</t>
  </si>
  <si>
    <t>24/4 +3av 7/5 +1av</t>
  </si>
  <si>
    <t>30/4 1ny blm 7/5 +1av</t>
  </si>
  <si>
    <t>7/5 +2av</t>
  </si>
  <si>
    <t>sover</t>
  </si>
  <si>
    <t>24/4 +2av</t>
  </si>
  <si>
    <t>7/5 1blå</t>
  </si>
  <si>
    <t>7/5 2blålila pip</t>
  </si>
  <si>
    <t>4/2</t>
  </si>
  <si>
    <t>7/5 2rosa</t>
  </si>
  <si>
    <t>24/4 +3av</t>
  </si>
  <si>
    <t>Ej hittad 2013-2015</t>
  </si>
  <si>
    <t>7/5 växten begravd under komocka….</t>
  </si>
  <si>
    <t>FS</t>
  </si>
  <si>
    <t>7/5 Flagga borta</t>
  </si>
  <si>
    <t>7/5 extremt mycket bökat, kunde inte hitta växten</t>
  </si>
  <si>
    <t>Ny 2015 7/5 +1av</t>
  </si>
  <si>
    <t>24/4 +1av 28/5 +1av</t>
  </si>
  <si>
    <t>7/5 1rosa 14/5 Tydligen noterades inte diametrarna</t>
  </si>
  <si>
    <t>14/5 2nya</t>
  </si>
  <si>
    <t>22/5 3öblm 1ny</t>
  </si>
  <si>
    <t>14/5 +1av</t>
  </si>
  <si>
    <t>7/5 +1av 14/5 stod inget om det saknade skottet</t>
  </si>
  <si>
    <t>22/5 2öblm 4nya</t>
  </si>
  <si>
    <t>30/4 +1av 7/5+1av 22/5 +1av</t>
  </si>
  <si>
    <t>Stod inget om avbetade skottdiametrar</t>
  </si>
  <si>
    <t>30/4 +1av Stod inget om stjälkdiametrar</t>
  </si>
  <si>
    <t>24/4 +1av 14/5 +1av</t>
  </si>
  <si>
    <t>22/5 2nya</t>
  </si>
  <si>
    <t>22/5 3nya</t>
  </si>
  <si>
    <t>22/5 1öblm 1 blå pip 1ny</t>
  </si>
  <si>
    <t>24/4 +1av 7/5 +1av 22/5 ingen beskrivning av blommorna</t>
  </si>
  <si>
    <t>30/4 +1av 28/5 1öblm 3 rosa</t>
  </si>
  <si>
    <t>14/5 1öblm 3nya</t>
  </si>
  <si>
    <t>28/5 1ny 3 ärr</t>
  </si>
  <si>
    <t>22/5 2öblm 1 ny</t>
  </si>
  <si>
    <t>14/5 1lila pip 1ny 1ärr</t>
  </si>
  <si>
    <t>14/5 1ny 28/5+1av</t>
  </si>
  <si>
    <t>14/5 stod inget om avbetade skottet 22/5 3ny 1ärr</t>
  </si>
  <si>
    <t>22/5 Flagga saknades</t>
  </si>
  <si>
    <t>missades</t>
  </si>
  <si>
    <t>22/5 1öblm 1ny</t>
  </si>
  <si>
    <t>14/5 knopparna borta</t>
  </si>
  <si>
    <t>22/5 1ny 1ärr</t>
  </si>
  <si>
    <t>Ny 2015 22/5 2nya</t>
  </si>
  <si>
    <t>Ny 2015 22/5 1öblm 3nya</t>
  </si>
  <si>
    <t>Ny 2015 28/5 kommer slå ut i morgon, justerar datumet!</t>
  </si>
  <si>
    <t>+1tom</t>
  </si>
  <si>
    <t>+1torr</t>
  </si>
  <si>
    <t>var tidigare 2skott, hittade endast 1</t>
  </si>
  <si>
    <t>endast vegetativt skott kvar, det blommande helt borta</t>
  </si>
  <si>
    <t>+2tomma</t>
  </si>
  <si>
    <t>var tidigare 2 skott, hittade endast 1</t>
  </si>
  <si>
    <t>1?</t>
  </si>
  <si>
    <t>0?</t>
  </si>
  <si>
    <t>0</t>
  </si>
  <si>
    <t>2</t>
  </si>
  <si>
    <t>10</t>
  </si>
  <si>
    <t>14</t>
  </si>
  <si>
    <t>20</t>
  </si>
  <si>
    <t>12</t>
  </si>
  <si>
    <t>13</t>
  </si>
  <si>
    <t>1</t>
  </si>
  <si>
    <t>8</t>
  </si>
  <si>
    <t>5</t>
  </si>
  <si>
    <t>9</t>
  </si>
  <si>
    <t>3</t>
  </si>
  <si>
    <t>7</t>
  </si>
  <si>
    <t>30</t>
  </si>
  <si>
    <t>6</t>
  </si>
  <si>
    <t>28</t>
  </si>
  <si>
    <t>-/?</t>
  </si>
  <si>
    <t>4</t>
  </si>
  <si>
    <t>27</t>
  </si>
  <si>
    <t>11</t>
  </si>
  <si>
    <t>25</t>
  </si>
  <si>
    <t>15</t>
  </si>
  <si>
    <t>26</t>
  </si>
  <si>
    <t>avbitna blomklasar 15/5</t>
  </si>
  <si>
    <t>23</t>
  </si>
  <si>
    <t>24</t>
  </si>
  <si>
    <t>19</t>
  </si>
  <si>
    <t>18</t>
  </si>
  <si>
    <t>16</t>
  </si>
  <si>
    <t>22</t>
  </si>
  <si>
    <t>pil &amp; ?-tecken mellan 16 &amp; 50; 10/5:  snigeläten - skadad vinter</t>
  </si>
  <si>
    <t>pil mellan 308 &amp; 222, bytte plats på dem</t>
  </si>
  <si>
    <t xml:space="preserve">klammer vid 221 &amp; 35 </t>
  </si>
  <si>
    <t>pil mellan 300 &amp; 30, bytte plats på dem</t>
  </si>
  <si>
    <t>Ny 2016</t>
  </si>
  <si>
    <t>pil mellan 84 &amp; 125, bytte plats på dem</t>
  </si>
  <si>
    <t>Vid hakparentes har jag inte ändrat något.</t>
  </si>
  <si>
    <t>Där det står ett likhetstecken vid "skott n"  i protokollet, har jag skrivit in samma siffra som tidigare datum.</t>
  </si>
  <si>
    <t>Jag lade till kolumner för uppskattat och faktiskt datum för blomning - "uppskattat resp faktiskt blomdatum". För uppskattat datum finns kolumner för varje besök, för faktiskt datum lade jag bara till en kolumn.</t>
  </si>
  <si>
    <t>I kolumnen blm/veg har jag skrivit in 1 för blommande och 0 för vegetativ</t>
  </si>
  <si>
    <t>Har lagt till en kolumn "maxblom" vilket är det största antal blommor som individen kunde uppnå. Ibland uppnåddes det inte innan sista besöket, då skrev jag in det senast uppskattade antalet i maxblomkolumnen, om inte plantan blivit betad, för då skrev jag istället in det uppskattade antalet blommor i kolumnen "Gissat blomantal efter bete" och lämnade kolumnen "maxblom" tom.</t>
  </si>
  <si>
    <t xml:space="preserve">I kolumnerna för uppskattat blm n har jag skrivit i den siffra som  i protokollet står till höger om snedstrecket, sålänge som alla blommor inte slagit ut ännu. Det datum som alla blommor slagit ut har jag inte skrivit in något i "uppskattat" utan istället skrivit in "maxblom". </t>
  </si>
  <si>
    <t>? = inte hittat, - = inget tecken på liv, ?/- troligen borta</t>
  </si>
  <si>
    <t>Tot antal frukt</t>
  </si>
  <si>
    <r>
      <t>Tot volym (mm</t>
    </r>
    <r>
      <rPr>
        <b/>
        <vertAlign val="superscript"/>
        <sz val="11"/>
        <rFont val="Calibri"/>
        <family val="2"/>
      </rPr>
      <t>3</t>
    </r>
    <r>
      <rPr>
        <b/>
        <sz val="11"/>
        <rFont val="Calibri"/>
        <family val="2"/>
      </rPr>
      <t>)</t>
    </r>
  </si>
  <si>
    <t>tot antal baljor</t>
  </si>
  <si>
    <r>
      <t>Volym betade skott (mm</t>
    </r>
    <r>
      <rPr>
        <b/>
        <vertAlign val="superscript"/>
        <sz val="11"/>
        <rFont val="Calibri"/>
        <family val="2"/>
      </rPr>
      <t>3</t>
    </r>
    <r>
      <rPr>
        <b/>
        <sz val="11"/>
        <rFont val="Calibri"/>
        <family val="2"/>
      </rPr>
      <t>)</t>
    </r>
  </si>
  <si>
    <r>
      <t>Volym hela skott  (mm</t>
    </r>
    <r>
      <rPr>
        <b/>
        <vertAlign val="superscript"/>
        <sz val="11"/>
        <rFont val="Calibri"/>
        <family val="2"/>
      </rPr>
      <t>3</t>
    </r>
    <r>
      <rPr>
        <b/>
        <sz val="11"/>
        <rFont val="Calibri"/>
        <family val="2"/>
      </rPr>
      <t>)</t>
    </r>
  </si>
  <si>
    <t>Beräknad höjd (B) mm</t>
  </si>
  <si>
    <t>Beräknad höjd (A) mm</t>
  </si>
  <si>
    <t>medianskott-höjd (mm)</t>
  </si>
  <si>
    <t>Gissat blomantal efter bete</t>
  </si>
  <si>
    <t>maxblom</t>
  </si>
  <si>
    <t>n utslagna blm</t>
  </si>
  <si>
    <t>faktiskt blomdatum</t>
  </si>
  <si>
    <t>uppskattat blomdatum</t>
  </si>
  <si>
    <t xml:space="preserve">Sammanställning </t>
  </si>
  <si>
    <t>Skottavläsning, fält 2015-07-03, endast blommande skott läses av</t>
  </si>
  <si>
    <t>Tullgarn Stigen 2016</t>
  </si>
  <si>
    <t>40</t>
  </si>
  <si>
    <t>41</t>
  </si>
  <si>
    <t>53</t>
  </si>
  <si>
    <t>43</t>
  </si>
  <si>
    <t>42</t>
  </si>
  <si>
    <t>33</t>
  </si>
  <si>
    <t>44</t>
  </si>
  <si>
    <t>37</t>
  </si>
  <si>
    <t>46</t>
  </si>
  <si>
    <t>35</t>
  </si>
  <si>
    <t>50</t>
  </si>
  <si>
    <t>17</t>
  </si>
  <si>
    <t>55</t>
  </si>
  <si>
    <t>31</t>
  </si>
  <si>
    <t>21</t>
  </si>
  <si>
    <t>10/5: Äten - snigel inga blr kvar</t>
  </si>
  <si>
    <t>24/5: något äten</t>
  </si>
  <si>
    <t>130 &amp; 234 förväxlades! Pilar mellan dem mot H- &amp; F-värdena. Bytte plats på dessa värden.</t>
  </si>
  <si>
    <t>19/5: veg</t>
  </si>
  <si>
    <t>10/5: 1 skott trampat - av mig?</t>
  </si>
  <si>
    <t>10/5: Alla blr avätna - snigel?</t>
  </si>
  <si>
    <t>24/5: 1 skott avb.</t>
  </si>
  <si>
    <t>24/5: avb. toppar</t>
  </si>
  <si>
    <t>24/5: topp och klasar avb.</t>
  </si>
  <si>
    <t>24/5: avb.</t>
  </si>
  <si>
    <t>24/5: Avb.</t>
  </si>
  <si>
    <t>10/5: snigeläten</t>
  </si>
  <si>
    <t>24/5: klasar och topp avb.</t>
  </si>
  <si>
    <t>24/5: 5 sk. avb</t>
  </si>
  <si>
    <t xml:space="preserve">24/5: ett sk. avb. </t>
  </si>
  <si>
    <t>1-4</t>
  </si>
  <si>
    <t>2016-05-05</t>
  </si>
  <si>
    <t>38</t>
  </si>
  <si>
    <t>36</t>
  </si>
  <si>
    <t xml:space="preserve">4 B.a.! </t>
  </si>
  <si>
    <t>1 B.a.</t>
  </si>
  <si>
    <t>15/5: avb topp, 13/13 blr avb</t>
  </si>
  <si>
    <t>(24/5: Baljor m B.a. Ägg)</t>
  </si>
  <si>
    <t>15/5: Avb klasar, 27/28 blr avb.</t>
  </si>
  <si>
    <t>24/5: trampad</t>
  </si>
  <si>
    <t>15/5: Avb topp + klasar; 19/5: Alla blr; nytt skott m 3 blr</t>
  </si>
  <si>
    <t>24/5: avb., ident.?</t>
  </si>
  <si>
    <t>identitet osäker</t>
  </si>
  <si>
    <t>identitet osäker, Ett skott trampat</t>
  </si>
  <si>
    <t xml:space="preserve">Det finns i protokollet ibland en tvåvägspil mellan två (eller flera) individnummer, ibland med ett ?-tecken. Om det inte funnits något frågetecken vid pilen har jag bytt plats på individnumren, men inte ändrat något om det funnits ett frågetecken vid pilen. Jag har inte heller ändrat något i det fall där det finns pilar mellan tre nummer (gäller Lunden 2016). </t>
  </si>
  <si>
    <t xml:space="preserve">När parentes kring höjd i protokollet: skrivit "1" i kolumnen "Skadad vid avläsning, höjd osäker" </t>
  </si>
  <si>
    <t>osäkert om v ("v?")</t>
  </si>
  <si>
    <t>Skadad vid avläsning, höjd osäker</t>
  </si>
  <si>
    <t>H1</t>
  </si>
  <si>
    <t>H2</t>
  </si>
  <si>
    <t>H3</t>
  </si>
  <si>
    <t>H4</t>
  </si>
  <si>
    <t>29</t>
  </si>
  <si>
    <t>5/5 &amp; 10/5: snigeläten; gissat blomantal 5/5: 7, 10/5: 2, 19/5: 2 abortknopp, 24/5: Avb.</t>
  </si>
  <si>
    <t>pil mellan 308 &amp; 222, bytte plats på dem, 10/5: avb. Snigel?, gissat blomantal 3; 19/5: 2 skott</t>
  </si>
  <si>
    <t>gissat blomantal 5/5: 5</t>
  </si>
  <si>
    <t>gissat blomantal 5/5: 2, 10/5: 5</t>
  </si>
  <si>
    <t>10/5: Avb. 1/2; 15/5: stora skott avb (15 blr)</t>
  </si>
  <si>
    <t>pil &amp; ?-tecken mellan 16 &amp; 50, 10/5: 2 florala skott, 24/5: klasar och toppar betade</t>
  </si>
  <si>
    <t>5/5: gissat blomantal 5, 10/5: 6 knoppar aborterade, 24/5: 4 blr!</t>
  </si>
  <si>
    <t>10/5: antal skott: 1+1 sidoskott</t>
  </si>
  <si>
    <t>5/5: snigeläten, gissat blomantal: 10; 10/5: Mkt äten</t>
  </si>
  <si>
    <t>5/5: snigeläten 5/5, gissat blomantal: 15</t>
  </si>
  <si>
    <t>gissat blomantal 5/5: 9</t>
  </si>
  <si>
    <t>gissat blomantal 5/5: 10</t>
  </si>
  <si>
    <t>15/5: Avb klase, 9/18 blr avb. Klammer kring 12/18 i protokollet. 19/5: 17/18 blr utslagna + ersättningsskott; 24/5: 18/18 + knoppar och blommor på erssättningsskott</t>
  </si>
  <si>
    <t>gissat blomantal 10/5: 10 &amp; 15/5: 5; 19/5: 0/3 ersättningsskott!? 24/5: 2/3 ers.skott ers.skott ej medräknat</t>
  </si>
  <si>
    <t>gissat antal blommor 10/5: 519/5: Avb topp - alla blr av.</t>
  </si>
  <si>
    <t>15/5: 1 skott avb.;klammer kring "25/28"; 15/28 blr borta. 19/5: Alla blr öppna</t>
  </si>
  <si>
    <t>15/5: ej pinne; gissat blomantal 15/5: 8 &amp; 19/5: 5; 24/5: ser ut som ersättningsskott</t>
  </si>
  <si>
    <t>130 &amp; 234 förväxlades! Pilar mellan dem mot H- &amp; F-värdena. Bytte plats på dessa värden. Gissat blomantal 5/5: 6</t>
  </si>
  <si>
    <t>Gissat blomantal 5/5: 8</t>
  </si>
  <si>
    <t>"skott n: 1-2" står det i protokollet</t>
  </si>
  <si>
    <t>pil mellan 84 &amp; 125, bytte plats på dem, markerad som F 5/5 &amp; 10/5, sedan som v, höjd finns</t>
  </si>
  <si>
    <t>45</t>
  </si>
  <si>
    <t>34</t>
  </si>
  <si>
    <t>5/5: AVB!!!</t>
  </si>
  <si>
    <t>24/5: 3 B.a.</t>
  </si>
  <si>
    <t>5/5: AVB! 10/5: ersättningsskott (0/5; 16/5), ersättningsskott m 2 B.a.</t>
  </si>
  <si>
    <t>10/5: Avrepad/snigeläten. Alla blommor borta.</t>
  </si>
  <si>
    <t>19/5: 1 Bruchus, 24/5: 2 B.a.</t>
  </si>
  <si>
    <t>"Avrepad", alla blommor borta</t>
  </si>
  <si>
    <t>osäker höjd, 24/5: 2 avb.</t>
  </si>
  <si>
    <t>osäkert om v. 5/5 &amp; 10/5: "v?" 15/5: "-"</t>
  </si>
  <si>
    <t>pil mellan 93 &amp; 114, men i kommentarer från 24/5 står det på ursprungliga raden för 93:an "93!", så bytte inte plats på dem</t>
  </si>
  <si>
    <t>5/5: "uppsk bl n" inom parentes, men står inget om att betat</t>
  </si>
  <si>
    <t>52</t>
  </si>
  <si>
    <t>osäkert om 3F</t>
  </si>
  <si>
    <t>15/5: alla blr avbitna</t>
  </si>
  <si>
    <t>5/5: osäkert om n skott = 1; både datum och "uppsk bl n" inom parentes, men tror inte att det beror på att den är avbetad; 10/5: snigeläten</t>
  </si>
  <si>
    <t>10/5: aväten, alla blr borta</t>
  </si>
  <si>
    <t>2 v. sk.</t>
  </si>
  <si>
    <t xml:space="preserve">5/5: markerad som osäkert floral med 1 skott, i parentes: uppsk bl dat: (16/5), uppsk bl n: (2) </t>
  </si>
  <si>
    <t>Skottantal</t>
  </si>
  <si>
    <t>Blomstart</t>
  </si>
  <si>
    <t>Blomantal</t>
  </si>
  <si>
    <t>Övr. Bruchus?</t>
  </si>
  <si>
    <t># of fruits</t>
  </si>
  <si>
    <t>Seeds</t>
  </si>
  <si>
    <t>Preyed</t>
  </si>
  <si>
    <t>Tullgarn Stigen 2017</t>
  </si>
  <si>
    <t>v</t>
  </si>
  <si>
    <t>samma som 503</t>
  </si>
  <si>
    <t>3/5: F?</t>
  </si>
  <si>
    <t>3/5: 1F?</t>
  </si>
  <si>
    <t>Ny omärkt</t>
  </si>
  <si>
    <t>3/5: F?; 3/5, 8/5, 12/5, 16/5: blomstart och -antal inom parentes; 8/5 &amp; 12/5: 2F?; 16/5: F?+V?; 20/5: F+V</t>
  </si>
  <si>
    <t>3/5 &amp; 8/5: 1 skott snigelätet; 12/5 &amp; 16/5: blomstart och -antal inom parentes, 12/5: F?; 16/5: 2F?; 20/5: 2V?, ...-knoppar (ser inte vad det står)</t>
  </si>
  <si>
    <t>3/5: 2 skott? F/V, 12/5: F+V?, 16/5: 2F</t>
  </si>
  <si>
    <t>V?</t>
  </si>
  <si>
    <t>V</t>
  </si>
  <si>
    <t>?/-</t>
  </si>
  <si>
    <t>Faktisk blomstart</t>
  </si>
  <si>
    <t>F/V</t>
  </si>
  <si>
    <t xml:space="preserve">F </t>
  </si>
  <si>
    <t>F+V</t>
  </si>
  <si>
    <t>2V/V+F?</t>
  </si>
  <si>
    <t>Avbetad</t>
  </si>
  <si>
    <t>3/5: F?, 8/5: F+V, 12/5: 2F?, 16/5 2F</t>
  </si>
  <si>
    <t>3/5: 2F, snigeläten; blomstart &amp; - antal inom klamrar</t>
  </si>
  <si>
    <t>16/5 &amp; 20/5: 1 NSV</t>
  </si>
  <si>
    <t>2sk: 2017-05-03</t>
  </si>
  <si>
    <t>1/2sk: 2017-05-20</t>
  </si>
  <si>
    <t>1sk: 2017-05-03</t>
  </si>
  <si>
    <t>8/5: 1NS</t>
  </si>
  <si>
    <t>1 sk: 2017-05-03</t>
  </si>
  <si>
    <t>2F</t>
  </si>
  <si>
    <t>12/5: blomantal: 5?</t>
  </si>
  <si>
    <t>3sk: 2017-05-20</t>
  </si>
  <si>
    <t>topp: 2017-05-20</t>
  </si>
  <si>
    <t>3/5 &amp; 8/5: F?; 16/5: F!; 8/5 &amp; 12/5: blomstart &amp; -antal inom parentes</t>
  </si>
  <si>
    <t>2 sk: 2017-05-03</t>
  </si>
  <si>
    <t>20/5: 2F+NS?</t>
  </si>
  <si>
    <t>3/5: bök; 12/5: blomstart &amp; -antal inom parentes</t>
  </si>
  <si>
    <t>3/5 &amp; 8/5: skadad?; 12/5: små skott?; 16/5: 3 små; 20/5: 2v?</t>
  </si>
  <si>
    <t>3/5: F+V; [18/5]; 12/5: 5cm</t>
  </si>
  <si>
    <t>[13/5]; 12/5: 12cm</t>
  </si>
  <si>
    <t>[14/5]; ; 12/5: 15cm</t>
  </si>
  <si>
    <t>F?V?</t>
  </si>
  <si>
    <t>3/5: skott n: 3+2 avb</t>
  </si>
  <si>
    <t>3/5: skott n: 1+1 snigeläten</t>
  </si>
  <si>
    <t>3/5: blomstart &amp; -antal inom parentes</t>
  </si>
  <si>
    <t>3/5: bök</t>
  </si>
  <si>
    <t>F+2V</t>
  </si>
  <si>
    <t>F+?</t>
  </si>
  <si>
    <t>F+V?</t>
  </si>
  <si>
    <t>3/5 &amp; 8/5: blomstart &amp; -antal inom parentes</t>
  </si>
  <si>
    <t>F?</t>
  </si>
  <si>
    <t>3/5: avbr. av oss, 12/5: ersättningsskott F,</t>
  </si>
  <si>
    <t>3/5: bök, osäker identitet; 12/5: blomstart &amp; -antal inom parentes</t>
  </si>
  <si>
    <t>2F!</t>
  </si>
  <si>
    <t>[15/5]; 12/5: 7cm; avb: 4/4sk</t>
  </si>
  <si>
    <t>12/5: 10 cm; [15/5]</t>
  </si>
  <si>
    <t>Ny, 12/5: 8 cm; [16/5]</t>
  </si>
  <si>
    <t>12/5: 10 cm; avb: 3/3sk; [5/5!]</t>
  </si>
  <si>
    <t>12/5: 15 cm; [17/5]</t>
  </si>
  <si>
    <t>3/5: skott:n: 1F+1 avb, 12/5: 12 cm; [15/5]</t>
  </si>
  <si>
    <t>12/5: 9 cm; [16/5]</t>
  </si>
  <si>
    <t>8/5: F+V?, 12/5: F (ej V), 11 cm; [17/5]</t>
  </si>
  <si>
    <t>12/5: 12 cm; [15/5]</t>
  </si>
  <si>
    <t>12/5: 10 cm; [19/5]</t>
  </si>
  <si>
    <t>20/5: Apion? 1 ex.</t>
  </si>
  <si>
    <t>8/5: 3F; knoppar frusna ca 15/5 FFD</t>
  </si>
  <si>
    <t>3/5: blomstart &amp; - antal inom parentes</t>
  </si>
  <si>
    <t>3/5: blomstart &amp; inom parentes</t>
  </si>
  <si>
    <t>3/5: uppbökad, flyttad</t>
  </si>
  <si>
    <t>3/5: 1 avbr.</t>
  </si>
  <si>
    <t>position?</t>
  </si>
  <si>
    <t>16/5: trampad; 20/5: 2 ab knopp?</t>
  </si>
  <si>
    <t>identitet osäker, 3/5: blomstart &amp; - antal inom parentes; [5/5]; 12/5: 11 cm</t>
  </si>
  <si>
    <t>[17/5]; 10 cm</t>
  </si>
  <si>
    <t>NS</t>
  </si>
  <si>
    <t>2?</t>
  </si>
  <si>
    <t>n utslagna</t>
  </si>
  <si>
    <t>3/3 sk: 2017-05-12</t>
  </si>
  <si>
    <t>2/2 sk: 2017-05-12</t>
  </si>
  <si>
    <t>3/5, 8/5, 12/5: blomstart &amp; -antal inom parentes</t>
  </si>
  <si>
    <t>Mkt intressant blottad jordstam!</t>
  </si>
  <si>
    <t>[19/5]; 12/5: avb blomklasar</t>
  </si>
  <si>
    <t>3/5: 1 redan avb.</t>
  </si>
  <si>
    <t>[16/5], 12/5: 15 cm</t>
  </si>
  <si>
    <t>VF</t>
  </si>
  <si>
    <t xml:space="preserve">V </t>
  </si>
  <si>
    <t>NSV</t>
  </si>
  <si>
    <t>F!</t>
  </si>
  <si>
    <t>F?+V?</t>
  </si>
  <si>
    <t xml:space="preserve">F? </t>
  </si>
  <si>
    <t>V+V?</t>
  </si>
  <si>
    <t>pilar mellan 47, 63 &amp; 220</t>
  </si>
  <si>
    <t>bök, pilar mellan 47, 63 &amp; 220</t>
  </si>
  <si>
    <t>V+F?</t>
  </si>
  <si>
    <t>små</t>
  </si>
  <si>
    <t>pil &amp; ?-tecken mellan 213 &amp; 131</t>
  </si>
  <si>
    <t>F+F</t>
  </si>
  <si>
    <t>2F+V</t>
  </si>
  <si>
    <t>4F+2V</t>
  </si>
  <si>
    <t>3/5: 3/4 sk avb</t>
  </si>
  <si>
    <t>V/F</t>
  </si>
  <si>
    <t>2F?+V</t>
  </si>
  <si>
    <t>ident osäker</t>
  </si>
  <si>
    <t>ident osäker, 3/5: halvt avbruten</t>
  </si>
  <si>
    <t>16/5: nedersta klasen avb (ca 7 blr?)</t>
  </si>
  <si>
    <t>3/5: 1/3 sk avb; 16/5: knoppar frostskadade. FFD</t>
  </si>
  <si>
    <t>3/5: : blomstart inom parentes</t>
  </si>
  <si>
    <t>3/5: blomstart &amp; -antal inom parentes; 12/5: alla knoppar aborterade?; 16/5: alla ab. [16/5] [1/15]</t>
  </si>
  <si>
    <t>pilar &amp; ?-tecken mellan 248 &amp; 224</t>
  </si>
  <si>
    <t>16/5: knoppar på ena skott ätna</t>
  </si>
  <si>
    <t>12/5: 10 cm, 0 st</t>
  </si>
  <si>
    <t>16/5: trampad</t>
  </si>
  <si>
    <t>Ny ...</t>
  </si>
  <si>
    <t>NSF</t>
  </si>
  <si>
    <t>3/5: VF; 12/5: blomstart och -antal inom parentes, F?; 16/5: F!; 26/5: 5 Ba, 2 i cupula</t>
  </si>
  <si>
    <t>26/5: 1 knopp skadad?, 1 skott sent (osäker om står "sent")</t>
  </si>
  <si>
    <t>26/5: blomstart inom ( )</t>
  </si>
  <si>
    <t>3/5: knopphuvud inkl toppäten (tror jag att det står); blomstart &amp; -antal inom [ ]</t>
  </si>
  <si>
    <t>?*</t>
  </si>
  <si>
    <t>20/5: 2/3 sk avb., 23 &amp; 26/5: blomantal inom [ ]</t>
  </si>
  <si>
    <t>8/5: F+2V; 12/5: blomstart &amp; -antal inom parentes; 23/5: *knoppar skadade - frost?, 26/5: blomantal inom [ ]</t>
  </si>
  <si>
    <t>8/5: F+?; 12/5: blomstart inom parentes, 20/5: blomstart inom klamrar, blomantal: många knoppar frostskadade och ätna; ; 23/5: *knoppar skadade - frost?; 26/5: blomantal inom [ ]</t>
  </si>
  <si>
    <t>12/5: snigeläten, 23/5: 2/3 skott avb., 26/5: blomantal inom [ ]</t>
  </si>
  <si>
    <t>Shoot heights 1</t>
  </si>
  <si>
    <t>2.69</t>
  </si>
  <si>
    <t>2.91</t>
  </si>
  <si>
    <t>1.86</t>
  </si>
  <si>
    <t>2.30</t>
  </si>
  <si>
    <t>Shoot diameter 1</t>
  </si>
  <si>
    <t>Shoot diameter 2</t>
  </si>
  <si>
    <t>Shoot diameter 3</t>
  </si>
  <si>
    <t>1.25</t>
  </si>
  <si>
    <t>2.54</t>
  </si>
  <si>
    <t>2.34</t>
  </si>
  <si>
    <t>2.14</t>
  </si>
  <si>
    <t>2.04</t>
  </si>
  <si>
    <t>1.87</t>
  </si>
  <si>
    <t>2.87</t>
  </si>
  <si>
    <t>1.56</t>
  </si>
  <si>
    <t>2.21</t>
  </si>
  <si>
    <t>1.91</t>
  </si>
  <si>
    <t>2.84</t>
  </si>
  <si>
    <t>2.55</t>
  </si>
  <si>
    <t>2.46</t>
  </si>
  <si>
    <t>1.85</t>
  </si>
  <si>
    <t>3/5: F?, diameter inom ( )</t>
  </si>
  <si>
    <t>1.95</t>
  </si>
  <si>
    <t>2.95</t>
  </si>
  <si>
    <t>2.00</t>
  </si>
  <si>
    <t>2.36</t>
  </si>
  <si>
    <t>1.92</t>
  </si>
  <si>
    <t>1.84</t>
  </si>
  <si>
    <t>1.04</t>
  </si>
  <si>
    <t>2.68</t>
  </si>
  <si>
    <t>1.74</t>
  </si>
  <si>
    <t>2.06</t>
  </si>
  <si>
    <t>2.52</t>
  </si>
  <si>
    <t>2.49</t>
  </si>
  <si>
    <t>2.28</t>
  </si>
  <si>
    <t>2.43</t>
  </si>
  <si>
    <t>2.24</t>
  </si>
  <si>
    <t>2.57</t>
  </si>
  <si>
    <t>1.67</t>
  </si>
  <si>
    <t>Shoot heights 2</t>
  </si>
  <si>
    <t>Shoot heights 3</t>
  </si>
  <si>
    <t>Comments from 13/7</t>
  </si>
  <si>
    <t>avb.</t>
  </si>
  <si>
    <t>Särskilt kommentarsfält för 13 juli 2017</t>
  </si>
  <si>
    <t>1.78</t>
  </si>
  <si>
    <t>2.78</t>
  </si>
  <si>
    <t>1.69</t>
  </si>
  <si>
    <t>2.13</t>
  </si>
  <si>
    <t>1.79</t>
  </si>
  <si>
    <t>1.62</t>
  </si>
  <si>
    <t>2.44</t>
  </si>
  <si>
    <t>2.40</t>
  </si>
  <si>
    <t>1.40</t>
  </si>
  <si>
    <t>2.12</t>
  </si>
  <si>
    <t>2.41</t>
  </si>
  <si>
    <t>1.41</t>
  </si>
  <si>
    <t>1.94</t>
  </si>
  <si>
    <t>1.93</t>
  </si>
  <si>
    <t>2.05</t>
  </si>
  <si>
    <t>2.02</t>
  </si>
  <si>
    <t>2.72</t>
  </si>
  <si>
    <t>2.23</t>
  </si>
  <si>
    <t>1.88</t>
  </si>
  <si>
    <t>1.28</t>
  </si>
  <si>
    <t>2.01</t>
  </si>
  <si>
    <t>1.82</t>
  </si>
  <si>
    <t>2.11</t>
  </si>
  <si>
    <t>1.66</t>
  </si>
  <si>
    <t>1.71</t>
  </si>
  <si>
    <t>2.17</t>
  </si>
  <si>
    <t>2.37</t>
  </si>
  <si>
    <t>2.31</t>
  </si>
  <si>
    <t>2.29</t>
  </si>
  <si>
    <t>2.60</t>
  </si>
  <si>
    <t>3.07</t>
  </si>
  <si>
    <t>1.96</t>
  </si>
  <si>
    <t>1 sk avb.</t>
  </si>
  <si>
    <t>uppbökad av grävling</t>
  </si>
  <si>
    <t>2.90</t>
  </si>
  <si>
    <t>2.03</t>
  </si>
  <si>
    <t>1.60</t>
  </si>
  <si>
    <t>1.77</t>
  </si>
  <si>
    <t>1.43</t>
  </si>
  <si>
    <t>1.45</t>
  </si>
  <si>
    <t>2.92</t>
  </si>
  <si>
    <t>2.80</t>
  </si>
  <si>
    <t>1.51</t>
  </si>
  <si>
    <t>1.24</t>
  </si>
  <si>
    <t>1.98</t>
  </si>
  <si>
    <t>2.94</t>
  </si>
  <si>
    <t>2.66</t>
  </si>
  <si>
    <t>2.09</t>
  </si>
  <si>
    <t>Shoot diameter 4</t>
  </si>
  <si>
    <t>Shoot diameter 5</t>
  </si>
  <si>
    <t>2.35</t>
  </si>
  <si>
    <t>2.15</t>
  </si>
  <si>
    <t>1.75</t>
  </si>
  <si>
    <t>1.37</t>
  </si>
  <si>
    <t>2.42</t>
  </si>
  <si>
    <t>2.26</t>
  </si>
  <si>
    <t>2.47</t>
  </si>
  <si>
    <t>2.51</t>
  </si>
  <si>
    <t>2.39</t>
  </si>
  <si>
    <t>2.53</t>
  </si>
  <si>
    <t>2.58</t>
  </si>
  <si>
    <t>2.74</t>
  </si>
  <si>
    <t>Shoot heights 4</t>
  </si>
  <si>
    <t>Shoot heights 5</t>
  </si>
  <si>
    <t>ej denna individ som avlästes fram till 20/5 - denna --&gt; NY</t>
  </si>
  <si>
    <t>3 sk avb.</t>
  </si>
  <si>
    <t>troligen mätt som 408</t>
  </si>
  <si>
    <t>1.68</t>
  </si>
  <si>
    <t>1.63</t>
  </si>
  <si>
    <t>2.22</t>
  </si>
  <si>
    <t>1.83</t>
  </si>
  <si>
    <t>2.08</t>
  </si>
  <si>
    <t>1.21</t>
  </si>
  <si>
    <t>1.32</t>
  </si>
  <si>
    <t>1 sk halvt avbrutet</t>
  </si>
  <si>
    <t>2.75</t>
  </si>
  <si>
    <t>1.89</t>
  </si>
  <si>
    <t>2.64</t>
  </si>
  <si>
    <t>3.27</t>
  </si>
  <si>
    <t>3.11</t>
  </si>
  <si>
    <t>1.50</t>
  </si>
  <si>
    <t>2.62</t>
  </si>
  <si>
    <t>1.97</t>
  </si>
  <si>
    <t>0.92</t>
  </si>
  <si>
    <t>1.99</t>
  </si>
  <si>
    <t>1.64</t>
  </si>
  <si>
    <t>1.13</t>
  </si>
  <si>
    <t>1.59</t>
  </si>
  <si>
    <t>1.29</t>
  </si>
  <si>
    <t>1.27</t>
  </si>
  <si>
    <t>2.16</t>
  </si>
  <si>
    <t>2.50</t>
  </si>
  <si>
    <t>1.90</t>
  </si>
  <si>
    <t>2.18</t>
  </si>
  <si>
    <t>2.19</t>
  </si>
  <si>
    <t>Shoot diameter 6</t>
  </si>
  <si>
    <t>1.46</t>
  </si>
  <si>
    <t>0.96</t>
  </si>
  <si>
    <t>1.48</t>
  </si>
  <si>
    <t>0.94</t>
  </si>
  <si>
    <t>1.61</t>
  </si>
  <si>
    <t>avtrampad?</t>
  </si>
  <si>
    <t>avb., är lika med 244</t>
  </si>
  <si>
    <t>avtrampad</t>
  </si>
  <si>
    <t>avb., identitet! Flagg hittad</t>
  </si>
  <si>
    <t>avb., felmärkt, 10 cm söder om 244, NY!</t>
  </si>
  <si>
    <t xml:space="preserve">avb. </t>
  </si>
  <si>
    <t>2.63</t>
  </si>
  <si>
    <t>1.01</t>
  </si>
  <si>
    <t>1.39</t>
  </si>
  <si>
    <t>FFD</t>
  </si>
  <si>
    <r>
      <t xml:space="preserve">New columns created are in </t>
    </r>
    <r>
      <rPr>
        <sz val="10"/>
        <color theme="8"/>
        <rFont val="Arial"/>
        <family val="2"/>
      </rPr>
      <t>blue</t>
    </r>
  </si>
  <si>
    <t>FFD_action</t>
  </si>
  <si>
    <t>impute</t>
  </si>
  <si>
    <t>1 shoot? See comment 16/05</t>
  </si>
  <si>
    <t>n_buds</t>
  </si>
  <si>
    <t>ok</t>
  </si>
  <si>
    <t>FFD_comments</t>
  </si>
  <si>
    <t>Not emerged?</t>
  </si>
  <si>
    <t>Grazed before</t>
  </si>
  <si>
    <t>2 original shoots + 5 replacement</t>
  </si>
  <si>
    <t>replacement shoots</t>
  </si>
  <si>
    <t>3 fruits on 18/05</t>
  </si>
  <si>
    <t>no replacement shoots</t>
  </si>
  <si>
    <t>withered</t>
  </si>
  <si>
    <t>NA</t>
  </si>
  <si>
    <t>2006-2007 - raw data</t>
  </si>
  <si>
    <t>2006-2007_Alicia - raw data + edits by Alicia</t>
  </si>
  <si>
    <t>1 shoot broken before</t>
  </si>
  <si>
    <t>1 shoot eaten 02/05, no replacement shoots</t>
  </si>
  <si>
    <t>some grazing 10/05</t>
  </si>
  <si>
    <t>some grazing 07/05</t>
  </si>
  <si>
    <t>2 shoots eaten 07/05, no replacement shoots</t>
  </si>
  <si>
    <t>2 shoots eaten 10/05</t>
  </si>
  <si>
    <t>Grazed same date</t>
  </si>
  <si>
    <t>some grazing 02/05</t>
  </si>
  <si>
    <t>1 shoots eaten 10/05</t>
  </si>
  <si>
    <t>1 shoot eaten 07/05</t>
  </si>
  <si>
    <t>1 shoot eaten 10/05</t>
  </si>
  <si>
    <t>4 shoots eaten 07/05</t>
  </si>
  <si>
    <t>Sammanställning has a date - ok? - how was this calculated?</t>
  </si>
  <si>
    <t>FFD_corr</t>
  </si>
  <si>
    <t>FFD_corr_comments</t>
  </si>
  <si>
    <t>3 fl open--&gt; assigned 1 day earlier than pl with same date and 1 fl open, equal bud size previous date</t>
  </si>
  <si>
    <t>Bud size L on 12/05</t>
  </si>
  <si>
    <t>No bud size on 12/05, 1 fl open</t>
  </si>
  <si>
    <t>No bud size on 12/05, 2 fl open</t>
  </si>
  <si>
    <t>No bud size on 12/05, 6 fl open</t>
  </si>
  <si>
    <t>No bud size on 12/05, 4 fl open</t>
  </si>
  <si>
    <t>…</t>
  </si>
  <si>
    <t>All plants with FFD=12/05 had buds L on 08/05. This pl 1 fl open</t>
  </si>
  <si>
    <t>FFD=12/05</t>
  </si>
  <si>
    <t>Actual date</t>
  </si>
  <si>
    <t>Previous date</t>
  </si>
  <si>
    <t>No fls open</t>
  </si>
  <si>
    <t>Fls open</t>
  </si>
  <si>
    <t>ID 16 (1 fl open)</t>
  </si>
  <si>
    <t>ID 17 (3 fl open)</t>
  </si>
  <si>
    <t>ID 55 (3 fl open)</t>
  </si>
  <si>
    <t>FFD=16/05</t>
  </si>
  <si>
    <t>ID 8 (L buds 12/05)</t>
  </si>
  <si>
    <t>ID 93 (L buds 12/05)</t>
  </si>
  <si>
    <t>ID 94 (L buds 12/05)</t>
  </si>
  <si>
    <t>ID 5 (6 fl open)</t>
  </si>
  <si>
    <t>ID 64 (4 fl open)</t>
  </si>
  <si>
    <t>ID 69 (4 fl open)</t>
  </si>
  <si>
    <t>ID 3 (2 fl open)</t>
  </si>
  <si>
    <t>ID 57 (2 fl open)</t>
  </si>
  <si>
    <t>ID 2 (1 fl open)</t>
  </si>
  <si>
    <t>ID 67 (1 fl open)</t>
  </si>
  <si>
    <t>ID 68 (1 fl open)</t>
  </si>
  <si>
    <t>ID 71 (1 fl open)</t>
  </si>
  <si>
    <t>ID 122 (1 fl open)</t>
  </si>
  <si>
    <t>Examples correction of FFD</t>
  </si>
  <si>
    <t>All 3 plants with FFD=12/05 had L buds on 08/05. Assgined FFD_corr=11/05 for a pl with 1 fl open, and FFD_corr=09/05 for two plants with 3 fl open</t>
  </si>
  <si>
    <t>3 plants with FFD=16/05 had L buds on 12/05, assigned FFD_corr=13/05 for those. Assgined FFD_corr=14/05 for pls with 6 or 4 fl open, FFD_corr=15/05 for pls with 2 fl open, and FFD_corr=16/05 for pls with 1 fl open</t>
  </si>
  <si>
    <t>Data</t>
  </si>
  <si>
    <t>Examples problems with grazing</t>
  </si>
  <si>
    <t>Comments_Alicia</t>
  </si>
  <si>
    <t>Plant grazed on 12/05 (bete=1), first fl seen on 16/05, the plant did not produce replacement shoots</t>
  </si>
  <si>
    <t>Does bete=1 mean that 1 shoot was grazed (there are 5 shoots in the beginning and 4 shoots when they were measured, so this makes sense)</t>
  </si>
  <si>
    <t>FFD thus corresponds to the original shoots, but maybe if there was no grazing the pl would have flowered earlier? Keep original FFD or impute based on shoot volume?</t>
  </si>
  <si>
    <t>Grazed on 08/05, 12/05 and 18/05 (bete=3), first fl seen on 18/05</t>
  </si>
  <si>
    <t>First it had 5 shoots (03/05), then 3 of them were grazed and 3 replacement shoots were produced (08/05, 8 shoots of which 3 of the original were grazed, 2 of the original were intact and 3 were new replacement shoots)</t>
  </si>
  <si>
    <t>On 12/05, still 3 grazed, 2 original intact and 3 replacement shoots</t>
  </si>
  <si>
    <t>On 18/05, still 2 grazed, 2 original intact, 3 replacement shoots from before, and 2 new replacement shoots (a total of 10 shoots noted on 18/05)</t>
  </si>
  <si>
    <t>Thus the plant produced a total of 5 replacement shoots (3 detected on 12/05 and 2 on 18/05)</t>
  </si>
  <si>
    <t>So FFD=18/05 may either correspond to an original shoot (of the 2 remaining) or to a replacement shoot (of the 5 produced). How to know? Impute?</t>
  </si>
  <si>
    <t>Here I assume that bete=1-12 means the number of shoots grazed</t>
  </si>
  <si>
    <t>Grazed on 08/05 (bete=3), first fl seen on 18/05</t>
  </si>
  <si>
    <t>First it had 8 shoots (03/05). On 08/05 3 of the original shoots were grazed, 5 of the original remained intact and 6 new shoots appeared (a total of 14 shoots noted on 08/05)</t>
  </si>
  <si>
    <t>So FFD=18/05 may either correspond to an original shoot (of the 5 remaining) or to a new/replacement shoot (of the 6 produced). How to know? Impute?</t>
  </si>
  <si>
    <t>Comment Johan</t>
  </si>
  <si>
    <t>I agree this is more tricky as only 2 of 5 shoots remained intact. In this case it seems likely that the shoots that were grazed early also had an earlier flowering phenology that the ones left intact. Using the value from the ungrazed is this probably biased. So in this case it might be better to impute. Perhaps we could decide that if at least 50% of shoots were intact, then we used the observed value. While if less than 50% remained, then we imputed a value. Still, it might be intrresting to compare the imputed value to the latst possible FFD given by the remaining shoots in these cases. (Also, this plant should have 5 shoots in our size calculations.)</t>
  </si>
  <si>
    <t>Yes, it means that 1 of 5 shoots were eaten, and then I think it makes most sense to use the FFD recorded in the remaining shoots. Even if this might mean that the value is not necessarily correct as the eaten shoot might have been earlier than the remaining, it is still probably a better estimate than what we would get from imputations. However, this is a delicate trade-off and see my suggestion in the comment to the next example.</t>
  </si>
  <si>
    <t>In this case I think we can be sure that the FFD correspond to flowers on an original shoot as medium bud sizes were recorded already on 08/05 and large buds 12/05. I would say that it usually takes more than two weeks from that a shoot is grazed until flowers in a replacement shoot can start to flower. Hence, if we follow the rule of thumb suggested above, we should use the recorded value as less than half of the initial shoots were grazed.</t>
  </si>
  <si>
    <t>id</t>
  </si>
  <si>
    <t>grazing</t>
  </si>
  <si>
    <t>shoot_vol</t>
  </si>
  <si>
    <t>cum_n_fl</t>
  </si>
  <si>
    <t>LFD_corr</t>
  </si>
  <si>
    <t>n_fruits</t>
  </si>
  <si>
    <t>n_seeds</t>
  </si>
  <si>
    <t>n_pred_seeds</t>
  </si>
  <si>
    <t>n_intact_seeds</t>
  </si>
  <si>
    <t>variable</t>
  </si>
  <si>
    <t>Important variables needed for each individual</t>
  </si>
  <si>
    <t>shoot_vol_comments</t>
  </si>
  <si>
    <t>Assumed pl had only one shoot. Then 1 shoot eaten. But the shoot measured is counted as intact! Use diameter of this shoot (which should be the grazed one) + reestimate size using corr. Diameter-size?)</t>
  </si>
  <si>
    <t>shoot_vol_action</t>
  </si>
  <si>
    <t>recalc</t>
  </si>
  <si>
    <t>cum_n_fl_acttion</t>
  </si>
  <si>
    <t>Pl had only one shoot. Then 1 shoot eaten. But the shoot measured is counted as intact! Use diameter of this shoot (which should be the grazed one) + reestimate size using corr. Diameter-size?)</t>
  </si>
  <si>
    <t>2 shoots, 1 of them grazed, only data on 1 intact shoot</t>
  </si>
  <si>
    <t>grazed</t>
  </si>
  <si>
    <t>all_data_OK</t>
  </si>
  <si>
    <t>5 shoots, 1 of them grazed, only data on 4 intact shoots</t>
  </si>
  <si>
    <t>Grazed before &lt; 50%, no replacement shoots</t>
  </si>
  <si>
    <t>ok_g</t>
  </si>
  <si>
    <t>Pl had 3 shoots, all of them were grazed. 2 shoots measured, noted as intact</t>
  </si>
  <si>
    <t>Pl had 3 shoots, 1 of them grazed, only data on 2 intact shoots (although it says 3 were measured, there is only data on 2!)</t>
  </si>
  <si>
    <t>2 original shoots + 5 replacement, FFD is taken from an original shoot, because there are not more than 2 weeks among grazing and FFD, but &gt;50% shoots were grazed</t>
  </si>
  <si>
    <t>Info on 7 shoots, but only 2 of these are original (which values to take?). Missing info on 3 grazed, original shoots</t>
  </si>
  <si>
    <t>grazed + repl</t>
  </si>
  <si>
    <t>6 replacement shoots, but FFD taken from original (not &gt; 2 weeks among grazing and FFD, &lt;50% shoots grazed)</t>
  </si>
  <si>
    <t>Info on 13 shoots noted as intact, but only 8 original shoots (5 intact and 3 grazed)</t>
  </si>
  <si>
    <t>Info on 2 shoots, but 3 shoots present on 12/05</t>
  </si>
  <si>
    <t>1 replacement shoot, FFD from original shoot (not &gt; 2 weeks among grazing and FFD, &lt;50% shoots grazed)</t>
  </si>
  <si>
    <t>Info on 1 shoots, but 3 original shoots (2 intact and 1 grazed)</t>
  </si>
  <si>
    <t>Info on 5 shoots, but before counted only 4. No grazing. Consider all shoots for volume?</t>
  </si>
  <si>
    <t>2 replacement shoots, 2 original shoots grazed</t>
  </si>
  <si>
    <t>Info on 1 intact and 1 grazed, only grazed is original (missing info on another original grazed shoot)</t>
  </si>
  <si>
    <t>fruits_seeds</t>
  </si>
  <si>
    <t>from_repl</t>
  </si>
  <si>
    <t>Info on 2 intact, but 1 of them is grazed</t>
  </si>
  <si>
    <t>Info on 8 intact + 4 grazed, original shoots are 2 intact + 12 grazed</t>
  </si>
  <si>
    <t>11 replacement shoots, &gt;50% shoots grazed</t>
  </si>
  <si>
    <t>1 replacement shoot, &gt;50% shoots grazed</t>
  </si>
  <si>
    <t>Info on 3 intact, original shoots are 2 intact + 3 grazed</t>
  </si>
  <si>
    <t>Info on 1 intact + 1 grazed, original shoots are 2 intact + 1 grazed</t>
  </si>
  <si>
    <t>Info on 2 intact + 1 grazed, original shoots are 1 intact + 1 grazed</t>
  </si>
  <si>
    <t>Info on 1 intact, original shoot is 1 grazed</t>
  </si>
  <si>
    <t>Info on 1 intact, original shoots are 2 grazed</t>
  </si>
  <si>
    <t>Info on 2 intact, original shoots are 2 grazed</t>
  </si>
  <si>
    <t>2 replacement shoots, FFD from original shoot (not &gt; 2 weeks among grazing and FFD, &lt;50% shoots grazed)</t>
  </si>
  <si>
    <t>ok_g + withered</t>
  </si>
  <si>
    <t>withered_prop</t>
  </si>
  <si>
    <t>Info on 5 intact, original shoots are 3 intact + 2 grazed</t>
  </si>
  <si>
    <t>Info on 2 intact + 1 grazed, original shoots are 3 intact + 1 grazed (not noted in bete)</t>
  </si>
  <si>
    <t>Info on 2 intact + 1 grazed (not noted in bete) = correct, but reestimate height for grazed</t>
  </si>
  <si>
    <t>Info on 3 intact, original shoots are 2 intact</t>
  </si>
  <si>
    <t>no replacement shoots, &gt; 50% shoots grazed</t>
  </si>
  <si>
    <t>Info on 1 intact, original shoots are 1 intact + 2 grazed</t>
  </si>
  <si>
    <t>Info on 2 intact, original shoots are 1 intact + 2 grazed</t>
  </si>
  <si>
    <t>no replacement shoots, &lt;50% shoots grazed</t>
  </si>
  <si>
    <t>Info on 2 intact, original shoots are 2 intact + 1 grazed</t>
  </si>
  <si>
    <t>12/05: 1 shoot small and dry, not counted</t>
  </si>
  <si>
    <t>ok_added</t>
  </si>
  <si>
    <t>no replacement shoots, 50% shoots grazed</t>
  </si>
  <si>
    <t>Info on 2 intact, original shoots are 1 intact + 1 grazed</t>
  </si>
  <si>
    <t>Info on 3 intact, original are 4 grazed</t>
  </si>
  <si>
    <t>Info on 1 intact, orginal are 2 intact, but comment on 16/05 says "1 shoot almost broken"</t>
  </si>
  <si>
    <t>Info on 1 intact, original are 2 intact</t>
  </si>
  <si>
    <t>Info on 2 intact, original are 3 intact</t>
  </si>
  <si>
    <t>Original are 1 intact + 1 grazed, but no info</t>
  </si>
  <si>
    <t>Info on 1 intact, original are 3 intact</t>
  </si>
  <si>
    <t>Info on 1 intact, original are 2 intact, but comment on 22/05 says "1 shoot broken"</t>
  </si>
  <si>
    <t>Info on 2 intact, original are 4 intact + 1 grazed</t>
  </si>
  <si>
    <t>ok_added + withered</t>
  </si>
  <si>
    <t>1 replacement shoot, &lt;50% shoots grazed</t>
  </si>
  <si>
    <t>Info on 4 intact, original are 2 intact + 1 grazed</t>
  </si>
  <si>
    <t>Info on 2 intact (one must be repl shoot) + 1 grazed, original are 2 grazed</t>
  </si>
  <si>
    <t>replacement shoots, maybe &gt; 2 wks among grazing and FFD, all original grazed</t>
  </si>
  <si>
    <t>Info on 2 intact, original are 2 grazed</t>
  </si>
  <si>
    <t>2 replacement shoots, all original grazed</t>
  </si>
  <si>
    <t>Info on 2 intact, original are 5 grazed</t>
  </si>
  <si>
    <t>2 replacement shoots, the 1 original grazed</t>
  </si>
  <si>
    <t>Info on 3 intact, original is 1 grazed</t>
  </si>
  <si>
    <t>Info on 6 intact, original are 3 intact</t>
  </si>
  <si>
    <t>Original is 1 grazed, but no info</t>
  </si>
  <si>
    <t>Info on 2 intact, original is 1 intact</t>
  </si>
  <si>
    <t>FFD_ok</t>
  </si>
  <si>
    <t>shoot_vol_ok</t>
  </si>
  <si>
    <t>cum_n_fl_ok</t>
  </si>
  <si>
    <t>fruits_seeds_ok</t>
  </si>
  <si>
    <t>all_OK</t>
  </si>
  <si>
    <t>all_OK_except_fr_seeds</t>
  </si>
  <si>
    <t>total</t>
  </si>
  <si>
    <t>yes</t>
  </si>
  <si>
    <t>no</t>
  </si>
  <si>
    <t>category</t>
  </si>
  <si>
    <t>Summary plants with data (i.e. vegetatives or plants not found are not included)</t>
  </si>
  <si>
    <t>not ok</t>
  </si>
  <si>
    <t>fruits_seed</t>
  </si>
  <si>
    <t>identitet osäker, 15/5: klasar med 12 blr avb. NOTE: 12 flowers grazed</t>
  </si>
  <si>
    <t>24/5: 1 sk avb topp, 2 bl. NOTE: 2 flowers grazed</t>
  </si>
  <si>
    <t>3/5: Av? F?, 8/5: blomstart och -antal inom parentes.; 25/4: Avtrampad av oss Note: trampled by us - exclude from analyses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</si>
</sst>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0.0"/>
  </numFmts>
  <fonts count="59" x14ac:knownFonts="1">
    <font>
      <sz val="10"/>
      <name val="Arial"/>
    </font>
    <font>
      <sz val="11"/>
      <color theme="1"/>
      <name val="Calibri"/>
      <family val="2"/>
      <scheme val="minor"/>
    </font>
    <font>
      <sz val="11"/>
      <color theme="1"/>
      <name val="Calibri"/>
      <family val="2"/>
      <scheme val="minor"/>
    </font>
    <font>
      <sz val="11"/>
      <color indexed="8"/>
      <name val="Calibri"/>
      <family val="2"/>
    </font>
    <font>
      <b/>
      <sz val="8"/>
      <color indexed="81"/>
      <name val="Tahoma"/>
      <family val="2"/>
    </font>
    <font>
      <sz val="8"/>
      <color indexed="81"/>
      <name val="Tahoma"/>
      <family val="2"/>
    </font>
    <font>
      <sz val="8"/>
      <name val="Arial"/>
      <family val="2"/>
    </font>
    <font>
      <b/>
      <i/>
      <sz val="11"/>
      <name val="Calibri"/>
      <family val="2"/>
    </font>
    <font>
      <sz val="11"/>
      <name val="Calibri"/>
      <family val="2"/>
    </font>
    <font>
      <b/>
      <sz val="11"/>
      <name val="Calibri"/>
      <family val="2"/>
    </font>
    <font>
      <i/>
      <sz val="11"/>
      <name val="Calibri"/>
      <family val="2"/>
    </font>
    <font>
      <sz val="11"/>
      <name val="Calibri"/>
      <family val="2"/>
    </font>
    <font>
      <i/>
      <sz val="11"/>
      <name val="Calibri"/>
      <family val="2"/>
    </font>
    <font>
      <sz val="11"/>
      <name val="Calibri"/>
      <family val="2"/>
    </font>
    <font>
      <sz val="10"/>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b/>
      <sz val="9"/>
      <color indexed="81"/>
      <name val="Tahoma"/>
      <family val="2"/>
    </font>
    <font>
      <sz val="9"/>
      <color indexed="81"/>
      <name val="Tahoma"/>
      <family val="2"/>
    </font>
    <font>
      <b/>
      <sz val="11"/>
      <name val="Calibri"/>
      <family val="2"/>
      <scheme val="minor"/>
    </font>
    <font>
      <sz val="11"/>
      <name val="Calibri"/>
      <family val="2"/>
      <scheme val="minor"/>
    </font>
    <font>
      <b/>
      <i/>
      <sz val="11"/>
      <name val="Calibri"/>
      <family val="2"/>
      <scheme val="minor"/>
    </font>
    <font>
      <sz val="11"/>
      <color rgb="FFFF0000"/>
      <name val="Calibri"/>
      <family val="2"/>
      <scheme val="minor"/>
    </font>
    <font>
      <i/>
      <sz val="11"/>
      <name val="Calibri"/>
      <family val="2"/>
      <scheme val="minor"/>
    </font>
    <font>
      <vertAlign val="superscript"/>
      <sz val="11"/>
      <name val="Calibri"/>
      <family val="2"/>
    </font>
    <font>
      <sz val="11"/>
      <color rgb="FFFF0000"/>
      <name val="Calibri"/>
      <family val="2"/>
    </font>
    <font>
      <b/>
      <sz val="10"/>
      <name val="Arial"/>
      <family val="2"/>
    </font>
    <font>
      <sz val="11"/>
      <color rgb="FF1F497D"/>
      <name val="Times New Roman"/>
      <family val="1"/>
    </font>
    <font>
      <b/>
      <vertAlign val="superscript"/>
      <sz val="11"/>
      <name val="Calibri"/>
      <family val="2"/>
    </font>
    <font>
      <sz val="10"/>
      <name val="Calibri"/>
      <family val="2"/>
      <scheme val="minor"/>
    </font>
    <font>
      <sz val="11"/>
      <color theme="8"/>
      <name val="Calibri"/>
      <family val="2"/>
    </font>
    <font>
      <sz val="10"/>
      <color theme="8"/>
      <name val="Arial"/>
      <family val="2"/>
    </font>
    <font>
      <sz val="9"/>
      <color indexed="81"/>
      <name val="Tahoma"/>
      <charset val="1"/>
    </font>
    <font>
      <b/>
      <sz val="9"/>
      <color indexed="81"/>
      <name val="Tahoma"/>
      <charset val="1"/>
    </font>
    <font>
      <i/>
      <sz val="9"/>
      <color indexed="81"/>
      <name val="Tahoma"/>
      <family val="2"/>
    </font>
    <font>
      <b/>
      <sz val="12"/>
      <name val="Arial"/>
      <family val="2"/>
    </font>
    <font>
      <i/>
      <sz val="10"/>
      <name val="Arial"/>
      <family val="2"/>
    </font>
    <font>
      <sz val="10"/>
      <color rgb="FFFF0000"/>
      <name val="Arial"/>
      <family val="2"/>
    </font>
    <font>
      <sz val="10"/>
      <color rgb="FF00B050"/>
      <name val="Arial"/>
      <family val="2"/>
    </font>
    <font>
      <sz val="11"/>
      <color rgb="FF00B050"/>
      <name val="Calibri"/>
      <family val="2"/>
    </font>
    <font>
      <sz val="11"/>
      <color theme="4"/>
      <name val="Calibri"/>
      <family val="2"/>
    </font>
    <font>
      <sz val="10"/>
      <color theme="4"/>
      <name val="Arial"/>
      <family val="2"/>
    </font>
    <font>
      <b/>
      <i/>
      <sz val="11"/>
      <color theme="4"/>
      <name val="Calibri"/>
      <family val="2"/>
    </font>
    <font>
      <b/>
      <u/>
      <sz val="9"/>
      <color indexed="81"/>
      <name val="Tahoma"/>
      <family val="2"/>
    </font>
    <font>
      <u/>
      <sz val="9"/>
      <color indexed="81"/>
      <name val="Tahoma"/>
      <family val="2"/>
    </font>
    <font>
      <i/>
      <u/>
      <sz val="9"/>
      <color indexed="81"/>
      <name val="Tahoma"/>
      <family val="2"/>
    </font>
  </fonts>
  <fills count="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indexed="22"/>
      </patternFill>
    </fill>
    <fill>
      <patternFill patternType="solid">
        <fgColor indexed="55"/>
      </patternFill>
    </fill>
    <fill>
      <patternFill patternType="solid">
        <fgColor indexed="13"/>
        <bgColor indexed="64"/>
      </patternFill>
    </fill>
    <fill>
      <patternFill patternType="solid">
        <fgColor rgb="FFFFFF00"/>
        <bgColor indexed="64"/>
      </patternFill>
    </fill>
    <fill>
      <patternFill patternType="solid">
        <fgColor rgb="FF00B0F0"/>
        <bgColor indexed="64"/>
      </patternFill>
    </fill>
    <fill>
      <patternFill patternType="solid">
        <fgColor theme="0" tint="-0.499984740745262"/>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rgb="FFFFC000"/>
        <bgColor indexed="64"/>
      </patternFill>
    </fill>
    <fill>
      <patternFill patternType="solid">
        <fgColor rgb="FFFF0000"/>
        <bgColor indexed="64"/>
      </patternFill>
    </fill>
  </fills>
  <borders count="36">
    <border>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
        <color indexed="64"/>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6">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29" fillId="12" borderId="0" applyNumberFormat="0" applyBorder="0" applyAlignment="0" applyProtection="0"/>
    <xf numFmtId="0" fontId="29" fillId="9" borderId="0" applyNumberFormat="0" applyBorder="0" applyAlignment="0" applyProtection="0"/>
    <xf numFmtId="0" fontId="29" fillId="10" borderId="0" applyNumberFormat="0" applyBorder="0" applyAlignment="0" applyProtection="0"/>
    <xf numFmtId="0" fontId="29" fillId="13"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29" fillId="13" borderId="0" applyNumberFormat="0" applyBorder="0" applyAlignment="0" applyProtection="0"/>
    <xf numFmtId="0" fontId="29" fillId="14" borderId="0" applyNumberFormat="0" applyBorder="0" applyAlignment="0" applyProtection="0"/>
    <xf numFmtId="0" fontId="29" fillId="19" borderId="0" applyNumberFormat="0" applyBorder="0" applyAlignment="0" applyProtection="0"/>
    <xf numFmtId="0" fontId="20" fillId="3" borderId="0" applyNumberFormat="0" applyBorder="0" applyAlignment="0" applyProtection="0"/>
    <xf numFmtId="0" fontId="23" fillId="21" borderId="2" applyNumberFormat="0" applyAlignment="0" applyProtection="0"/>
    <xf numFmtId="0" fontId="25" fillId="22" borderId="3" applyNumberFormat="0" applyAlignment="0" applyProtection="0"/>
    <xf numFmtId="0" fontId="27" fillId="0" borderId="0" applyNumberFormat="0" applyFill="0" applyBorder="0" applyAlignment="0" applyProtection="0"/>
    <xf numFmtId="0" fontId="19" fillId="4" borderId="0" applyNumberFormat="0" applyBorder="0" applyAlignment="0" applyProtection="0"/>
    <xf numFmtId="0" fontId="16" fillId="0" borderId="4" applyNumberFormat="0" applyFill="0" applyAlignment="0" applyProtection="0"/>
    <xf numFmtId="0" fontId="17" fillId="0" borderId="5" applyNumberFormat="0" applyFill="0" applyAlignment="0" applyProtection="0"/>
    <xf numFmtId="0" fontId="18" fillId="0" borderId="6" applyNumberFormat="0" applyFill="0" applyAlignment="0" applyProtection="0"/>
    <xf numFmtId="0" fontId="18" fillId="0" borderId="0" applyNumberFormat="0" applyFill="0" applyBorder="0" applyAlignment="0" applyProtection="0"/>
    <xf numFmtId="0" fontId="21" fillId="7" borderId="2" applyNumberFormat="0" applyAlignment="0" applyProtection="0"/>
    <xf numFmtId="0" fontId="24" fillId="0" borderId="7" applyNumberFormat="0" applyFill="0" applyAlignment="0" applyProtection="0"/>
    <xf numFmtId="0" fontId="14" fillId="0" borderId="0"/>
    <xf numFmtId="0" fontId="14" fillId="0" borderId="0"/>
    <xf numFmtId="0" fontId="3" fillId="0" borderId="0"/>
    <xf numFmtId="0" fontId="14" fillId="20" borderId="1" applyNumberFormat="0" applyFont="0" applyAlignment="0" applyProtection="0"/>
    <xf numFmtId="0" fontId="22" fillId="21" borderId="8" applyNumberFormat="0" applyAlignment="0" applyProtection="0"/>
    <xf numFmtId="0" fontId="15" fillId="0" borderId="0" applyNumberFormat="0" applyFill="0" applyBorder="0" applyAlignment="0" applyProtection="0"/>
    <xf numFmtId="0" fontId="28" fillId="0" borderId="9" applyNumberFormat="0" applyFill="0" applyAlignment="0" applyProtection="0"/>
    <xf numFmtId="0" fontId="26" fillId="0" borderId="0" applyNumberFormat="0" applyFill="0" applyBorder="0" applyAlignment="0" applyProtection="0"/>
    <xf numFmtId="0" fontId="14" fillId="0" borderId="0"/>
    <xf numFmtId="0" fontId="14" fillId="0" borderId="0"/>
  </cellStyleXfs>
  <cellXfs count="924">
    <xf numFmtId="0" fontId="0" fillId="0" borderId="0" xfId="0"/>
    <xf numFmtId="0" fontId="0" fillId="0" borderId="0" xfId="0" applyBorder="1"/>
    <xf numFmtId="0" fontId="7" fillId="0" borderId="0" xfId="0" applyFont="1" applyBorder="1" applyAlignment="1"/>
    <xf numFmtId="164" fontId="7" fillId="0" borderId="0" xfId="0" applyNumberFormat="1" applyFont="1" applyBorder="1" applyAlignment="1"/>
    <xf numFmtId="0" fontId="8" fillId="0" borderId="0" xfId="0" applyFont="1" applyBorder="1"/>
    <xf numFmtId="0" fontId="8" fillId="0" borderId="0" xfId="0" applyFont="1" applyBorder="1" applyAlignment="1">
      <alignment horizontal="center"/>
    </xf>
    <xf numFmtId="0" fontId="7" fillId="0" borderId="0" xfId="0" applyFont="1" applyBorder="1" applyAlignment="1">
      <alignment horizontal="center"/>
    </xf>
    <xf numFmtId="0" fontId="8" fillId="0" borderId="0" xfId="0" applyFont="1" applyBorder="1" applyAlignment="1">
      <alignment horizontal="right"/>
    </xf>
    <xf numFmtId="164" fontId="8" fillId="0" borderId="0" xfId="0" applyNumberFormat="1" applyFont="1" applyBorder="1" applyAlignment="1">
      <alignment horizontal="center"/>
    </xf>
    <xf numFmtId="14" fontId="8" fillId="0" borderId="0" xfId="0" applyNumberFormat="1" applyFont="1" applyBorder="1" applyAlignment="1">
      <alignment horizontal="center"/>
    </xf>
    <xf numFmtId="0" fontId="8" fillId="0" borderId="0" xfId="0" applyFont="1" applyBorder="1" applyAlignment="1">
      <alignment horizontal="left"/>
    </xf>
    <xf numFmtId="2" fontId="8" fillId="0" borderId="0" xfId="0" applyNumberFormat="1" applyFont="1" applyBorder="1" applyAlignment="1">
      <alignment horizontal="center"/>
    </xf>
    <xf numFmtId="13" fontId="8" fillId="0" borderId="0" xfId="0" applyNumberFormat="1" applyFont="1" applyBorder="1" applyAlignment="1">
      <alignment horizontal="center"/>
    </xf>
    <xf numFmtId="0" fontId="8" fillId="0" borderId="0" xfId="0" applyFont="1" applyBorder="1" applyAlignment="1"/>
    <xf numFmtId="9" fontId="8" fillId="0" borderId="0" xfId="0" applyNumberFormat="1" applyFont="1" applyBorder="1" applyAlignment="1">
      <alignment horizontal="center"/>
    </xf>
    <xf numFmtId="0" fontId="8" fillId="0" borderId="0" xfId="0" applyFont="1" applyFill="1" applyBorder="1" applyAlignment="1">
      <alignment horizontal="center"/>
    </xf>
    <xf numFmtId="164" fontId="8" fillId="0" borderId="0" xfId="0" applyNumberFormat="1" applyFont="1"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applyAlignment="1">
      <alignment horizontal="center"/>
    </xf>
    <xf numFmtId="13" fontId="8" fillId="0" borderId="0" xfId="0" applyNumberFormat="1" applyFont="1" applyFill="1" applyBorder="1" applyAlignment="1">
      <alignment horizontal="center"/>
    </xf>
    <xf numFmtId="12" fontId="8" fillId="0" borderId="0" xfId="0" applyNumberFormat="1" applyFont="1" applyBorder="1" applyAlignment="1">
      <alignment horizontal="center"/>
    </xf>
    <xf numFmtId="12" fontId="8" fillId="0" borderId="0" xfId="0" applyNumberFormat="1" applyFont="1" applyFill="1" applyBorder="1" applyAlignment="1">
      <alignment horizontal="center"/>
    </xf>
    <xf numFmtId="164" fontId="8" fillId="0" borderId="0" xfId="0" applyNumberFormat="1" applyFont="1" applyBorder="1"/>
    <xf numFmtId="0" fontId="10" fillId="0" borderId="0" xfId="0" applyFont="1" applyBorder="1"/>
    <xf numFmtId="0" fontId="10" fillId="0" borderId="0" xfId="0" applyFont="1" applyBorder="1" applyAlignment="1">
      <alignment horizontal="left"/>
    </xf>
    <xf numFmtId="0" fontId="10" fillId="0" borderId="0" xfId="0" applyFont="1" applyBorder="1" applyAlignment="1"/>
    <xf numFmtId="0" fontId="8" fillId="0" borderId="0" xfId="0" applyFont="1"/>
    <xf numFmtId="13" fontId="8" fillId="0" borderId="0" xfId="0" applyNumberFormat="1" applyFont="1" applyBorder="1" applyAlignment="1">
      <alignment horizontal="center"/>
    </xf>
    <xf numFmtId="0" fontId="8" fillId="0" borderId="0" xfId="0" applyNumberFormat="1" applyFont="1" applyBorder="1" applyAlignment="1">
      <alignment horizontal="center"/>
    </xf>
    <xf numFmtId="12" fontId="8" fillId="0" borderId="0" xfId="0" applyNumberFormat="1" applyFont="1" applyBorder="1" applyAlignment="1">
      <alignment horizontal="center"/>
    </xf>
    <xf numFmtId="0" fontId="9" fillId="0" borderId="10" xfId="0" applyFont="1" applyBorder="1"/>
    <xf numFmtId="0" fontId="0" fillId="0" borderId="10" xfId="0" applyBorder="1"/>
    <xf numFmtId="0" fontId="8" fillId="0" borderId="10" xfId="0" applyFont="1" applyBorder="1" applyAlignment="1">
      <alignment horizontal="center"/>
    </xf>
    <xf numFmtId="0" fontId="8" fillId="0" borderId="10" xfId="0" applyFont="1" applyBorder="1"/>
    <xf numFmtId="0" fontId="7" fillId="0" borderId="10" xfId="0" applyFont="1" applyBorder="1" applyAlignment="1"/>
    <xf numFmtId="0" fontId="9" fillId="0" borderId="0" xfId="0" applyFont="1" applyBorder="1" applyAlignment="1"/>
    <xf numFmtId="0" fontId="9" fillId="0" borderId="0" xfId="0" applyFont="1" applyBorder="1"/>
    <xf numFmtId="0" fontId="8" fillId="0" borderId="10" xfId="0" applyFont="1" applyBorder="1" applyAlignment="1"/>
    <xf numFmtId="0" fontId="8" fillId="0" borderId="11" xfId="0" applyFont="1" applyBorder="1" applyAlignment="1"/>
    <xf numFmtId="14" fontId="8" fillId="0" borderId="0" xfId="0" applyNumberFormat="1" applyFont="1"/>
    <xf numFmtId="164" fontId="8" fillId="0" borderId="10" xfId="0" applyNumberFormat="1" applyFont="1" applyBorder="1" applyAlignment="1">
      <alignment horizontal="center"/>
    </xf>
    <xf numFmtId="164" fontId="8" fillId="0" borderId="11" xfId="0" applyNumberFormat="1" applyFont="1" applyBorder="1" applyAlignment="1">
      <alignment horizontal="center"/>
    </xf>
    <xf numFmtId="0" fontId="8" fillId="0" borderId="10" xfId="0" applyFont="1" applyFill="1" applyBorder="1" applyAlignment="1">
      <alignment horizontal="center"/>
    </xf>
    <xf numFmtId="0" fontId="8" fillId="0" borderId="11" xfId="0" applyFont="1" applyBorder="1"/>
    <xf numFmtId="0" fontId="8" fillId="0" borderId="10" xfId="0" applyFont="1" applyBorder="1" applyAlignment="1">
      <alignment horizontal="left"/>
    </xf>
    <xf numFmtId="0" fontId="8" fillId="0" borderId="11" xfId="0" applyFont="1" applyBorder="1" applyAlignment="1">
      <alignment horizontal="left"/>
    </xf>
    <xf numFmtId="0" fontId="8" fillId="0" borderId="11" xfId="0" applyFont="1" applyBorder="1" applyAlignment="1">
      <alignment horizontal="center"/>
    </xf>
    <xf numFmtId="0" fontId="8" fillId="0" borderId="10" xfId="0" applyFont="1" applyFill="1" applyBorder="1" applyAlignment="1">
      <alignment horizontal="left"/>
    </xf>
    <xf numFmtId="0" fontId="8" fillId="0" borderId="0" xfId="0" applyNumberFormat="1" applyFont="1" applyFill="1" applyBorder="1" applyAlignment="1">
      <alignment horizontal="center"/>
    </xf>
    <xf numFmtId="0" fontId="12" fillId="0" borderId="0" xfId="0" applyFont="1" applyBorder="1"/>
    <xf numFmtId="0" fontId="12" fillId="0" borderId="0" xfId="0" applyFont="1" applyBorder="1" applyAlignment="1">
      <alignment horizontal="left"/>
    </xf>
    <xf numFmtId="0" fontId="12" fillId="0" borderId="0" xfId="0" applyFont="1" applyBorder="1" applyAlignment="1"/>
    <xf numFmtId="164" fontId="8" fillId="0" borderId="10" xfId="0" applyNumberFormat="1" applyFont="1" applyFill="1" applyBorder="1" applyAlignment="1">
      <alignment horizontal="center"/>
    </xf>
    <xf numFmtId="164" fontId="8" fillId="0" borderId="11" xfId="0" applyNumberFormat="1" applyFont="1" applyFill="1" applyBorder="1" applyAlignment="1">
      <alignment horizontal="center"/>
    </xf>
    <xf numFmtId="164" fontId="8" fillId="0" borderId="0" xfId="0" applyNumberFormat="1" applyFont="1"/>
    <xf numFmtId="164" fontId="8" fillId="0" borderId="0" xfId="0" applyNumberFormat="1" applyFont="1" applyBorder="1" applyAlignment="1">
      <alignment horizontal="center" vertical="center"/>
    </xf>
    <xf numFmtId="0" fontId="8" fillId="0" borderId="0" xfId="0" applyFont="1" applyBorder="1" applyAlignment="1">
      <alignment horizontal="center" vertical="center"/>
    </xf>
    <xf numFmtId="0" fontId="8" fillId="0" borderId="0" xfId="0" applyFont="1" applyFill="1"/>
    <xf numFmtId="0" fontId="8" fillId="0" borderId="10" xfId="0" applyFont="1" applyFill="1" applyBorder="1"/>
    <xf numFmtId="164" fontId="8" fillId="0" borderId="0" xfId="0" applyNumberFormat="1" applyFont="1" applyFill="1"/>
    <xf numFmtId="0" fontId="8" fillId="0" borderId="0" xfId="0" applyNumberFormat="1" applyFont="1"/>
    <xf numFmtId="9" fontId="8" fillId="0" borderId="11" xfId="0" applyNumberFormat="1" applyFont="1" applyBorder="1" applyAlignment="1">
      <alignment horizontal="center"/>
    </xf>
    <xf numFmtId="0" fontId="8" fillId="0" borderId="11" xfId="0" applyFont="1" applyFill="1" applyBorder="1" applyAlignment="1">
      <alignment horizontal="center"/>
    </xf>
    <xf numFmtId="0" fontId="8" fillId="0" borderId="11" xfId="0" applyFont="1" applyBorder="1" applyAlignment="1">
      <alignment horizontal="center" vertical="center"/>
    </xf>
    <xf numFmtId="164" fontId="8" fillId="0" borderId="0" xfId="0" applyNumberFormat="1" applyFont="1" applyBorder="1" applyAlignment="1">
      <alignment vertical="center"/>
    </xf>
    <xf numFmtId="164" fontId="8" fillId="0" borderId="11" xfId="0" applyNumberFormat="1" applyFont="1" applyBorder="1"/>
    <xf numFmtId="164" fontId="8" fillId="0" borderId="11" xfId="0" applyNumberFormat="1" applyFont="1" applyBorder="1" applyAlignment="1">
      <alignment horizontal="center" vertical="center"/>
    </xf>
    <xf numFmtId="0" fontId="8" fillId="0" borderId="11" xfId="0" applyNumberFormat="1" applyFont="1" applyBorder="1" applyAlignment="1">
      <alignment horizontal="center"/>
    </xf>
    <xf numFmtId="0" fontId="8" fillId="0" borderId="11" xfId="0" applyNumberFormat="1" applyFont="1" applyFill="1" applyBorder="1" applyAlignment="1">
      <alignment horizontal="center"/>
    </xf>
    <xf numFmtId="0" fontId="8" fillId="0" borderId="0" xfId="0" applyFont="1" applyAlignment="1">
      <alignment horizontal="center"/>
    </xf>
    <xf numFmtId="0" fontId="8" fillId="0" borderId="0" xfId="0" applyNumberFormat="1" applyFont="1" applyAlignment="1">
      <alignment horizontal="center"/>
    </xf>
    <xf numFmtId="0" fontId="8" fillId="0" borderId="0" xfId="0" applyFont="1" applyFill="1" applyAlignment="1">
      <alignment horizontal="center"/>
    </xf>
    <xf numFmtId="164" fontId="8" fillId="0" borderId="0" xfId="0" applyNumberFormat="1" applyFont="1" applyAlignment="1">
      <alignment horizontal="center"/>
    </xf>
    <xf numFmtId="14" fontId="8" fillId="0" borderId="11" xfId="0" applyNumberFormat="1" applyFont="1" applyBorder="1" applyAlignment="1">
      <alignment horizontal="center"/>
    </xf>
    <xf numFmtId="164" fontId="7" fillId="0" borderId="11" xfId="0" applyNumberFormat="1" applyFont="1" applyBorder="1" applyAlignment="1"/>
    <xf numFmtId="0" fontId="10" fillId="0" borderId="0" xfId="0" applyFont="1"/>
    <xf numFmtId="14" fontId="8" fillId="0" borderId="10" xfId="0" applyNumberFormat="1" applyFont="1" applyBorder="1" applyAlignment="1">
      <alignment horizontal="center"/>
    </xf>
    <xf numFmtId="0" fontId="0" fillId="0" borderId="0" xfId="0" applyFill="1"/>
    <xf numFmtId="0" fontId="0" fillId="0" borderId="0" xfId="0" applyAlignment="1">
      <alignment horizontal="center"/>
    </xf>
    <xf numFmtId="0" fontId="8" fillId="0" borderId="0" xfId="0" applyFont="1" applyAlignment="1">
      <alignment horizontal="left"/>
    </xf>
    <xf numFmtId="1" fontId="8" fillId="0" borderId="0" xfId="0" applyNumberFormat="1" applyFont="1" applyFill="1"/>
    <xf numFmtId="2" fontId="8" fillId="0" borderId="0" xfId="0" applyNumberFormat="1" applyFont="1" applyAlignment="1">
      <alignment horizontal="center"/>
    </xf>
    <xf numFmtId="14" fontId="8" fillId="0" borderId="0" xfId="0" applyNumberFormat="1" applyFont="1" applyAlignment="1">
      <alignment horizontal="center"/>
    </xf>
    <xf numFmtId="0" fontId="8" fillId="0" borderId="10" xfId="0" applyFont="1" applyBorder="1" applyAlignment="1">
      <alignment horizontal="right"/>
    </xf>
    <xf numFmtId="1" fontId="8" fillId="0" borderId="0" xfId="0" applyNumberFormat="1" applyFont="1" applyAlignment="1">
      <alignment horizontal="center"/>
    </xf>
    <xf numFmtId="1" fontId="8" fillId="0" borderId="0" xfId="0" applyNumberFormat="1" applyFont="1" applyFill="1" applyAlignment="1">
      <alignment horizontal="center"/>
    </xf>
    <xf numFmtId="1" fontId="0" fillId="0" borderId="0" xfId="0" applyNumberFormat="1" applyAlignment="1">
      <alignment horizontal="center"/>
    </xf>
    <xf numFmtId="1" fontId="8" fillId="0" borderId="0" xfId="0" applyNumberFormat="1" applyFont="1" applyBorder="1" applyAlignment="1">
      <alignment horizontal="center"/>
    </xf>
    <xf numFmtId="1" fontId="8" fillId="0" borderId="0" xfId="0" applyNumberFormat="1" applyFont="1" applyFill="1" applyBorder="1" applyAlignment="1">
      <alignment horizontal="center"/>
    </xf>
    <xf numFmtId="0" fontId="8" fillId="0" borderId="0" xfId="0" applyFont="1" applyFill="1" applyBorder="1"/>
    <xf numFmtId="14" fontId="8" fillId="0" borderId="0" xfId="0" applyNumberFormat="1" applyFont="1" applyBorder="1"/>
    <xf numFmtId="1" fontId="8" fillId="0" borderId="0" xfId="0" applyNumberFormat="1" applyFont="1" applyBorder="1"/>
    <xf numFmtId="164" fontId="8" fillId="0" borderId="0" xfId="0" applyNumberFormat="1" applyFont="1" applyFill="1" applyBorder="1"/>
    <xf numFmtId="14" fontId="8" fillId="0" borderId="0" xfId="0" applyNumberFormat="1" applyFont="1" applyFill="1" applyAlignment="1">
      <alignment horizontal="center"/>
    </xf>
    <xf numFmtId="164" fontId="9" fillId="0" borderId="0" xfId="0" applyNumberFormat="1" applyFont="1" applyBorder="1" applyAlignment="1">
      <alignment horizontal="center"/>
    </xf>
    <xf numFmtId="0" fontId="9" fillId="0" borderId="0" xfId="0" applyFont="1" applyBorder="1" applyAlignment="1">
      <alignment horizontal="center"/>
    </xf>
    <xf numFmtId="0" fontId="9" fillId="0" borderId="0" xfId="0" applyFont="1" applyBorder="1" applyAlignment="1">
      <alignment horizontal="left"/>
    </xf>
    <xf numFmtId="14" fontId="8" fillId="0" borderId="0" xfId="0" applyNumberFormat="1" applyFont="1" applyFill="1" applyBorder="1" applyAlignment="1">
      <alignment horizontal="center"/>
    </xf>
    <xf numFmtId="0" fontId="8" fillId="0" borderId="0" xfId="0" applyNumberFormat="1" applyFont="1" applyBorder="1" applyAlignment="1">
      <alignment horizontal="left"/>
    </xf>
    <xf numFmtId="9" fontId="8" fillId="0" borderId="0" xfId="0" applyNumberFormat="1" applyFont="1" applyBorder="1" applyAlignment="1">
      <alignment horizontal="left"/>
    </xf>
    <xf numFmtId="0" fontId="0" fillId="0" borderId="0" xfId="0" applyAlignment="1">
      <alignment horizontal="left"/>
    </xf>
    <xf numFmtId="0" fontId="3" fillId="0" borderId="0" xfId="38"/>
    <xf numFmtId="0" fontId="14" fillId="0" borderId="0" xfId="37"/>
    <xf numFmtId="0" fontId="14" fillId="0" borderId="0" xfId="37" applyAlignment="1">
      <alignment horizontal="right"/>
    </xf>
    <xf numFmtId="0" fontId="8" fillId="0" borderId="0" xfId="38" applyFont="1"/>
    <xf numFmtId="0" fontId="3" fillId="0" borderId="0" xfId="38" applyFont="1" applyBorder="1" applyAlignment="1">
      <alignment horizontal="right"/>
    </xf>
    <xf numFmtId="0" fontId="8" fillId="0" borderId="0" xfId="38" applyFont="1" applyFill="1" applyBorder="1" applyAlignment="1">
      <alignment horizontal="right"/>
    </xf>
    <xf numFmtId="0" fontId="8" fillId="0" borderId="0" xfId="38" applyFont="1" applyBorder="1" applyAlignment="1">
      <alignment horizontal="right"/>
    </xf>
    <xf numFmtId="0" fontId="8" fillId="0" borderId="0" xfId="37" applyFont="1" applyBorder="1" applyAlignment="1">
      <alignment horizontal="right"/>
    </xf>
    <xf numFmtId="0" fontId="3" fillId="0" borderId="0" xfId="38" applyFont="1"/>
    <xf numFmtId="14" fontId="8" fillId="0" borderId="10" xfId="0" applyNumberFormat="1" applyFont="1" applyBorder="1"/>
    <xf numFmtId="14" fontId="8" fillId="0" borderId="11" xfId="0" applyNumberFormat="1" applyFont="1" applyBorder="1"/>
    <xf numFmtId="0" fontId="11" fillId="0" borderId="0" xfId="0" applyFont="1" applyAlignment="1">
      <alignment horizontal="center"/>
    </xf>
    <xf numFmtId="0" fontId="13" fillId="0" borderId="0" xfId="0" applyFont="1" applyAlignment="1">
      <alignment horizontal="center"/>
    </xf>
    <xf numFmtId="0" fontId="8" fillId="0" borderId="10" xfId="0" applyNumberFormat="1" applyFont="1" applyBorder="1" applyAlignment="1">
      <alignment horizontal="center"/>
    </xf>
    <xf numFmtId="0" fontId="8" fillId="0" borderId="10" xfId="0" applyNumberFormat="1" applyFont="1" applyFill="1" applyBorder="1" applyAlignment="1">
      <alignment horizontal="center"/>
    </xf>
    <xf numFmtId="0" fontId="9" fillId="0" borderId="0" xfId="0" applyFont="1" applyBorder="1" applyAlignment="1">
      <alignment horizontal="center" vertical="top" wrapText="1"/>
    </xf>
    <xf numFmtId="0" fontId="14" fillId="0" borderId="0" xfId="36" applyAlignment="1">
      <alignment horizontal="center"/>
    </xf>
    <xf numFmtId="0" fontId="14" fillId="0" borderId="0" xfId="36"/>
    <xf numFmtId="0" fontId="8" fillId="0" borderId="0" xfId="36" applyFont="1" applyBorder="1"/>
    <xf numFmtId="0" fontId="8" fillId="0" borderId="0" xfId="36" applyFont="1" applyBorder="1" applyAlignment="1">
      <alignment horizontal="center"/>
    </xf>
    <xf numFmtId="0" fontId="8" fillId="0" borderId="0" xfId="36" applyFont="1" applyFill="1" applyBorder="1" applyAlignment="1">
      <alignment horizontal="center"/>
    </xf>
    <xf numFmtId="1" fontId="8" fillId="23" borderId="0" xfId="0" applyNumberFormat="1" applyFont="1" applyFill="1" applyBorder="1" applyAlignment="1">
      <alignment horizontal="center"/>
    </xf>
    <xf numFmtId="0" fontId="8" fillId="23" borderId="0" xfId="0" applyFont="1" applyFill="1" applyAlignment="1">
      <alignment horizontal="left"/>
    </xf>
    <xf numFmtId="0" fontId="8" fillId="24" borderId="0" xfId="0" applyFont="1" applyFill="1" applyBorder="1" applyAlignment="1">
      <alignment horizontal="center"/>
    </xf>
    <xf numFmtId="0" fontId="0" fillId="0" borderId="11" xfId="0" applyBorder="1"/>
    <xf numFmtId="0" fontId="8" fillId="25" borderId="0" xfId="0" applyFont="1" applyFill="1"/>
    <xf numFmtId="0" fontId="8" fillId="25" borderId="10" xfId="0" applyFont="1" applyFill="1" applyBorder="1"/>
    <xf numFmtId="0" fontId="8" fillId="25" borderId="0" xfId="0" applyFont="1" applyFill="1" applyBorder="1"/>
    <xf numFmtId="0" fontId="8" fillId="25" borderId="11" xfId="0" applyFont="1" applyFill="1" applyBorder="1"/>
    <xf numFmtId="0" fontId="8" fillId="0" borderId="11" xfId="0" applyFont="1" applyFill="1" applyBorder="1"/>
    <xf numFmtId="0" fontId="8" fillId="24" borderId="0" xfId="0" applyFont="1" applyFill="1" applyAlignment="1">
      <alignment horizontal="center"/>
    </xf>
    <xf numFmtId="0" fontId="10" fillId="0" borderId="0" xfId="0" applyFont="1" applyBorder="1" applyAlignment="1">
      <alignment horizontal="left"/>
    </xf>
    <xf numFmtId="0" fontId="0" fillId="0" borderId="0" xfId="0" applyFill="1" applyAlignment="1">
      <alignment horizontal="center"/>
    </xf>
    <xf numFmtId="0" fontId="32" fillId="0" borderId="0" xfId="0" applyFont="1" applyBorder="1" applyAlignment="1">
      <alignment horizontal="left"/>
    </xf>
    <xf numFmtId="0" fontId="33" fillId="0" borderId="0" xfId="0" applyFont="1"/>
    <xf numFmtId="0" fontId="32" fillId="0" borderId="0" xfId="0" applyFont="1" applyBorder="1"/>
    <xf numFmtId="0" fontId="33" fillId="0" borderId="10" xfId="0" applyFont="1" applyBorder="1"/>
    <xf numFmtId="0" fontId="33" fillId="0" borderId="0" xfId="0" applyFont="1" applyBorder="1"/>
    <xf numFmtId="0" fontId="33" fillId="0" borderId="11" xfId="0" applyFont="1" applyBorder="1"/>
    <xf numFmtId="0" fontId="32" fillId="0" borderId="10" xfId="0" applyFont="1" applyBorder="1"/>
    <xf numFmtId="0" fontId="34" fillId="0" borderId="0" xfId="0" applyFont="1" applyBorder="1" applyAlignment="1"/>
    <xf numFmtId="164" fontId="34" fillId="0" borderId="0" xfId="0" applyNumberFormat="1" applyFont="1" applyBorder="1" applyAlignment="1"/>
    <xf numFmtId="0" fontId="33" fillId="0" borderId="10" xfId="0" applyFont="1" applyBorder="1" applyAlignment="1">
      <alignment horizontal="center"/>
    </xf>
    <xf numFmtId="0" fontId="33" fillId="0" borderId="0" xfId="0" applyFont="1" applyBorder="1" applyAlignment="1">
      <alignment horizontal="center"/>
    </xf>
    <xf numFmtId="0" fontId="33" fillId="0" borderId="0" xfId="0" applyFont="1" applyBorder="1" applyAlignment="1">
      <alignment horizontal="right"/>
    </xf>
    <xf numFmtId="0" fontId="33" fillId="0" borderId="0" xfId="0" applyFont="1" applyFill="1" applyBorder="1" applyAlignment="1">
      <alignment horizontal="center"/>
    </xf>
    <xf numFmtId="164" fontId="33" fillId="0" borderId="0" xfId="0" applyNumberFormat="1" applyFont="1" applyBorder="1" applyAlignment="1">
      <alignment horizontal="center"/>
    </xf>
    <xf numFmtId="0" fontId="33" fillId="0" borderId="0" xfId="0" applyNumberFormat="1" applyFont="1" applyBorder="1" applyAlignment="1">
      <alignment horizontal="center"/>
    </xf>
    <xf numFmtId="164" fontId="33" fillId="0" borderId="10" xfId="0" applyNumberFormat="1" applyFont="1" applyBorder="1" applyAlignment="1">
      <alignment horizontal="center"/>
    </xf>
    <xf numFmtId="164" fontId="33" fillId="0" borderId="11" xfId="0" applyNumberFormat="1" applyFont="1" applyBorder="1" applyAlignment="1">
      <alignment horizontal="center"/>
    </xf>
    <xf numFmtId="0" fontId="33" fillId="0" borderId="11" xfId="0" applyFont="1" applyBorder="1" applyAlignment="1">
      <alignment horizontal="center"/>
    </xf>
    <xf numFmtId="0" fontId="33" fillId="0" borderId="0" xfId="0" applyFont="1" applyBorder="1" applyAlignment="1">
      <alignment horizontal="left"/>
    </xf>
    <xf numFmtId="2" fontId="33" fillId="0" borderId="0" xfId="0" applyNumberFormat="1" applyFont="1" applyBorder="1" applyAlignment="1">
      <alignment horizontal="center"/>
    </xf>
    <xf numFmtId="13" fontId="33" fillId="0" borderId="0" xfId="0" applyNumberFormat="1" applyFont="1" applyBorder="1" applyAlignment="1">
      <alignment horizontal="center"/>
    </xf>
    <xf numFmtId="0" fontId="33" fillId="0" borderId="10" xfId="0" applyFont="1" applyBorder="1" applyAlignment="1">
      <alignment horizontal="left"/>
    </xf>
    <xf numFmtId="0" fontId="35" fillId="0" borderId="0" xfId="0" applyNumberFormat="1" applyFont="1" applyBorder="1" applyAlignment="1">
      <alignment horizontal="center"/>
    </xf>
    <xf numFmtId="0" fontId="35" fillId="0" borderId="10" xfId="0" applyFont="1" applyBorder="1" applyAlignment="1">
      <alignment horizontal="center"/>
    </xf>
    <xf numFmtId="0" fontId="35" fillId="0" borderId="0" xfId="0" applyFont="1" applyBorder="1" applyAlignment="1">
      <alignment horizontal="center"/>
    </xf>
    <xf numFmtId="2" fontId="35" fillId="0" borderId="0" xfId="0" applyNumberFormat="1" applyFont="1" applyBorder="1" applyAlignment="1">
      <alignment horizontal="center"/>
    </xf>
    <xf numFmtId="165" fontId="33" fillId="0" borderId="10" xfId="0" applyNumberFormat="1" applyFont="1" applyBorder="1" applyAlignment="1">
      <alignment horizontal="center"/>
    </xf>
    <xf numFmtId="9" fontId="33" fillId="0" borderId="0" xfId="0" applyNumberFormat="1" applyFont="1" applyBorder="1" applyAlignment="1">
      <alignment horizontal="center"/>
    </xf>
    <xf numFmtId="49" fontId="33" fillId="0" borderId="0" xfId="0" applyNumberFormat="1" applyFont="1" applyBorder="1" applyAlignment="1">
      <alignment horizontal="center"/>
    </xf>
    <xf numFmtId="9" fontId="33" fillId="0" borderId="11" xfId="0" applyNumberFormat="1" applyFont="1" applyBorder="1" applyAlignment="1">
      <alignment horizontal="center"/>
    </xf>
    <xf numFmtId="164" fontId="33" fillId="0" borderId="0" xfId="0" applyNumberFormat="1" applyFont="1"/>
    <xf numFmtId="164" fontId="33" fillId="24" borderId="11" xfId="0" applyNumberFormat="1" applyFont="1" applyFill="1" applyBorder="1" applyAlignment="1">
      <alignment horizontal="center"/>
    </xf>
    <xf numFmtId="0" fontId="33" fillId="0" borderId="0" xfId="0" applyNumberFormat="1" applyFont="1" applyFill="1" applyBorder="1" applyAlignment="1">
      <alignment horizontal="center"/>
    </xf>
    <xf numFmtId="0" fontId="33" fillId="0" borderId="10" xfId="0" applyFont="1" applyFill="1" applyBorder="1" applyAlignment="1">
      <alignment horizontal="center"/>
    </xf>
    <xf numFmtId="164" fontId="33" fillId="0" borderId="10" xfId="0" applyNumberFormat="1" applyFont="1" applyFill="1" applyBorder="1" applyAlignment="1">
      <alignment horizontal="center"/>
    </xf>
    <xf numFmtId="164" fontId="33" fillId="0" borderId="0" xfId="0" applyNumberFormat="1" applyFont="1" applyFill="1" applyBorder="1" applyAlignment="1">
      <alignment horizontal="center"/>
    </xf>
    <xf numFmtId="164" fontId="33" fillId="0" borderId="11" xfId="0" applyNumberFormat="1" applyFont="1" applyFill="1" applyBorder="1" applyAlignment="1">
      <alignment horizontal="center"/>
    </xf>
    <xf numFmtId="0" fontId="33" fillId="0" borderId="11" xfId="0" applyFont="1" applyFill="1" applyBorder="1" applyAlignment="1">
      <alignment horizontal="center"/>
    </xf>
    <xf numFmtId="0" fontId="33" fillId="0" borderId="0" xfId="0" applyFont="1" applyFill="1" applyBorder="1" applyAlignment="1">
      <alignment horizontal="left"/>
    </xf>
    <xf numFmtId="2" fontId="33" fillId="0" borderId="0" xfId="0" applyNumberFormat="1" applyFont="1" applyFill="1" applyBorder="1" applyAlignment="1">
      <alignment horizontal="center"/>
    </xf>
    <xf numFmtId="13" fontId="33" fillId="0" borderId="0" xfId="0" applyNumberFormat="1" applyFont="1" applyFill="1" applyBorder="1" applyAlignment="1">
      <alignment horizontal="center"/>
    </xf>
    <xf numFmtId="165" fontId="33" fillId="0" borderId="10" xfId="0" applyNumberFormat="1" applyFont="1" applyFill="1" applyBorder="1" applyAlignment="1">
      <alignment horizontal="center"/>
    </xf>
    <xf numFmtId="9" fontId="33" fillId="0" borderId="0" xfId="0" applyNumberFormat="1" applyFont="1" applyFill="1" applyBorder="1" applyAlignment="1">
      <alignment horizontal="center"/>
    </xf>
    <xf numFmtId="14" fontId="33" fillId="0" borderId="0" xfId="0" applyNumberFormat="1" applyFont="1"/>
    <xf numFmtId="0" fontId="33" fillId="0" borderId="0" xfId="0" applyFont="1" applyAlignment="1">
      <alignment horizontal="left"/>
    </xf>
    <xf numFmtId="165" fontId="33" fillId="0" borderId="0" xfId="0" applyNumberFormat="1" applyFont="1" applyBorder="1" applyAlignment="1">
      <alignment horizontal="center"/>
    </xf>
    <xf numFmtId="12" fontId="33" fillId="0" borderId="0" xfId="0" applyNumberFormat="1" applyFont="1" applyBorder="1" applyAlignment="1">
      <alignment horizontal="center"/>
    </xf>
    <xf numFmtId="12" fontId="33" fillId="0" borderId="0" xfId="0" applyNumberFormat="1" applyFont="1" applyFill="1" applyBorder="1" applyAlignment="1">
      <alignment horizontal="center"/>
    </xf>
    <xf numFmtId="14" fontId="33" fillId="0" borderId="0" xfId="0" applyNumberFormat="1" applyFont="1" applyBorder="1" applyAlignment="1">
      <alignment horizontal="center"/>
    </xf>
    <xf numFmtId="14" fontId="33" fillId="0" borderId="11" xfId="0" applyNumberFormat="1" applyFont="1" applyBorder="1" applyAlignment="1">
      <alignment horizontal="center"/>
    </xf>
    <xf numFmtId="14" fontId="33" fillId="0" borderId="10" xfId="0" applyNumberFormat="1" applyFont="1" applyBorder="1" applyAlignment="1">
      <alignment horizontal="center"/>
    </xf>
    <xf numFmtId="0" fontId="33" fillId="0" borderId="13" xfId="0" applyFont="1" applyBorder="1" applyAlignment="1">
      <alignment horizontal="left"/>
    </xf>
    <xf numFmtId="0" fontId="33" fillId="0" borderId="13" xfId="0" applyFont="1" applyBorder="1"/>
    <xf numFmtId="164" fontId="33" fillId="0" borderId="0" xfId="0" applyNumberFormat="1" applyFont="1" applyBorder="1"/>
    <xf numFmtId="0" fontId="36" fillId="0" borderId="0" xfId="0" applyFont="1" applyBorder="1"/>
    <xf numFmtId="0" fontId="33" fillId="0" borderId="0" xfId="0" applyFont="1" applyAlignment="1">
      <alignment horizontal="center"/>
    </xf>
    <xf numFmtId="0" fontId="36" fillId="0" borderId="0" xfId="0" applyFont="1" applyBorder="1" applyAlignment="1"/>
    <xf numFmtId="0" fontId="36" fillId="0" borderId="0" xfId="0" applyFont="1" applyBorder="1" applyAlignment="1">
      <alignment horizontal="left"/>
    </xf>
    <xf numFmtId="164" fontId="33" fillId="0" borderId="14" xfId="0" applyNumberFormat="1" applyFont="1" applyBorder="1" applyAlignment="1">
      <alignment horizontal="center"/>
    </xf>
    <xf numFmtId="0" fontId="33" fillId="0" borderId="14" xfId="0" applyFont="1" applyBorder="1" applyAlignment="1">
      <alignment horizontal="center"/>
    </xf>
    <xf numFmtId="164" fontId="33" fillId="0" borderId="10" xfId="0" applyNumberFormat="1" applyFont="1" applyBorder="1" applyAlignment="1">
      <alignment horizontal="center" vertical="center" wrapText="1"/>
    </xf>
    <xf numFmtId="164" fontId="33" fillId="0" borderId="15" xfId="0" applyNumberFormat="1" applyFont="1" applyBorder="1" applyAlignment="1">
      <alignment horizontal="center"/>
    </xf>
    <xf numFmtId="164" fontId="33" fillId="0" borderId="17" xfId="0" applyNumberFormat="1" applyFont="1" applyBorder="1" applyAlignment="1">
      <alignment horizontal="center"/>
    </xf>
    <xf numFmtId="0" fontId="33" fillId="0" borderId="0" xfId="0" applyFont="1" applyBorder="1" applyAlignment="1">
      <alignment horizontal="center"/>
    </xf>
    <xf numFmtId="0" fontId="33" fillId="24" borderId="0" xfId="0" applyFont="1" applyFill="1" applyBorder="1" applyAlignment="1">
      <alignment horizontal="center"/>
    </xf>
    <xf numFmtId="0" fontId="33" fillId="0" borderId="0" xfId="0" applyFont="1" applyBorder="1" applyAlignment="1">
      <alignment horizontal="center"/>
    </xf>
    <xf numFmtId="0" fontId="33" fillId="0" borderId="10" xfId="0" applyFont="1" applyBorder="1" applyAlignment="1">
      <alignment horizontal="center"/>
    </xf>
    <xf numFmtId="164" fontId="33" fillId="0" borderId="0" xfId="0" applyNumberFormat="1" applyFont="1" applyBorder="1" applyAlignment="1">
      <alignment horizontal="center" vertical="center" wrapText="1"/>
    </xf>
    <xf numFmtId="165" fontId="35" fillId="0" borderId="0" xfId="0" applyNumberFormat="1" applyFont="1" applyBorder="1" applyAlignment="1">
      <alignment horizontal="center"/>
    </xf>
    <xf numFmtId="165" fontId="33" fillId="0" borderId="0" xfId="0" applyNumberFormat="1" applyFont="1" applyFill="1" applyBorder="1" applyAlignment="1">
      <alignment horizontal="center"/>
    </xf>
    <xf numFmtId="164" fontId="33" fillId="0" borderId="0" xfId="0" applyNumberFormat="1" applyFont="1" applyFill="1" applyBorder="1" applyAlignment="1">
      <alignment horizontal="center" vertical="center" wrapText="1"/>
    </xf>
    <xf numFmtId="1" fontId="33" fillId="0" borderId="0" xfId="0" applyNumberFormat="1" applyFont="1" applyBorder="1" applyAlignment="1">
      <alignment horizontal="center"/>
    </xf>
    <xf numFmtId="1" fontId="33" fillId="0" borderId="0" xfId="0" applyNumberFormat="1" applyFont="1" applyBorder="1"/>
    <xf numFmtId="1" fontId="33" fillId="0" borderId="0" xfId="0" applyNumberFormat="1" applyFont="1" applyFill="1" applyBorder="1" applyAlignment="1">
      <alignment horizontal="center"/>
    </xf>
    <xf numFmtId="164" fontId="33" fillId="0" borderId="11" xfId="0" applyNumberFormat="1" applyFont="1" applyFill="1" applyBorder="1" applyAlignment="1">
      <alignment horizontal="center" vertical="center" wrapText="1"/>
    </xf>
    <xf numFmtId="165" fontId="33" fillId="0" borderId="11" xfId="0" applyNumberFormat="1" applyFont="1" applyBorder="1" applyAlignment="1">
      <alignment horizontal="center"/>
    </xf>
    <xf numFmtId="1" fontId="33" fillId="0" borderId="11" xfId="0" applyNumberFormat="1" applyFont="1" applyBorder="1" applyAlignment="1">
      <alignment horizontal="center"/>
    </xf>
    <xf numFmtId="165" fontId="33" fillId="0" borderId="11" xfId="0" applyNumberFormat="1" applyFont="1" applyFill="1"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165" fontId="2" fillId="0" borderId="0" xfId="0" applyNumberFormat="1" applyFont="1" applyBorder="1" applyAlignment="1">
      <alignment horizontal="center"/>
    </xf>
    <xf numFmtId="0" fontId="35" fillId="0" borderId="11" xfId="0" applyFont="1" applyBorder="1"/>
    <xf numFmtId="0" fontId="35" fillId="0" borderId="0" xfId="0" applyFont="1" applyAlignment="1">
      <alignment horizontal="center"/>
    </xf>
    <xf numFmtId="0" fontId="35" fillId="0" borderId="0" xfId="0" applyFont="1" applyFill="1" applyAlignment="1">
      <alignment horizontal="center"/>
    </xf>
    <xf numFmtId="0" fontId="33" fillId="0" borderId="0" xfId="0" applyFont="1" applyBorder="1" applyAlignment="1">
      <alignment horizontal="center"/>
    </xf>
    <xf numFmtId="0" fontId="33" fillId="0" borderId="0" xfId="0" applyFont="1" applyAlignment="1">
      <alignment horizontal="center"/>
    </xf>
    <xf numFmtId="0" fontId="33" fillId="0" borderId="0" xfId="0" applyFont="1" applyBorder="1" applyAlignment="1">
      <alignment horizontal="center"/>
    </xf>
    <xf numFmtId="0" fontId="33" fillId="0" borderId="10" xfId="0" applyFont="1" applyBorder="1" applyAlignment="1">
      <alignment horizontal="center"/>
    </xf>
    <xf numFmtId="0" fontId="33" fillId="0" borderId="11" xfId="0" applyFont="1" applyBorder="1" applyAlignment="1">
      <alignment horizontal="center"/>
    </xf>
    <xf numFmtId="0" fontId="33" fillId="0" borderId="0" xfId="0" applyFont="1" applyAlignment="1">
      <alignment horizontal="center"/>
    </xf>
    <xf numFmtId="0" fontId="32" fillId="0" borderId="10" xfId="0" applyFont="1" applyBorder="1" applyAlignment="1">
      <alignment horizontal="left"/>
    </xf>
    <xf numFmtId="164" fontId="33" fillId="0" borderId="15" xfId="0" applyNumberFormat="1" applyFont="1" applyBorder="1" applyAlignment="1">
      <alignment horizontal="center" vertical="center" wrapText="1"/>
    </xf>
    <xf numFmtId="164" fontId="33" fillId="0" borderId="14" xfId="0" applyNumberFormat="1" applyFont="1" applyFill="1" applyBorder="1" applyAlignment="1">
      <alignment horizontal="center" vertical="center" wrapText="1"/>
    </xf>
    <xf numFmtId="164" fontId="33" fillId="0" borderId="17" xfId="0" applyNumberFormat="1" applyFont="1" applyFill="1" applyBorder="1" applyAlignment="1">
      <alignment horizontal="center" vertical="center" wrapText="1"/>
    </xf>
    <xf numFmtId="164" fontId="33" fillId="24" borderId="0" xfId="0" applyNumberFormat="1" applyFont="1" applyFill="1" applyBorder="1" applyAlignment="1">
      <alignment horizontal="center"/>
    </xf>
    <xf numFmtId="1" fontId="33" fillId="0" borderId="18" xfId="0" applyNumberFormat="1" applyFont="1" applyBorder="1" applyAlignment="1">
      <alignment horizontal="center"/>
    </xf>
    <xf numFmtId="0" fontId="33" fillId="24" borderId="0" xfId="0" applyFont="1" applyFill="1" applyAlignment="1">
      <alignment horizontal="center"/>
    </xf>
    <xf numFmtId="0" fontId="33" fillId="0" borderId="0" xfId="0" applyFont="1" applyFill="1" applyAlignment="1">
      <alignment horizontal="center"/>
    </xf>
    <xf numFmtId="0" fontId="33" fillId="0" borderId="11" xfId="0" applyFont="1" applyBorder="1" applyAlignment="1">
      <alignment horizontal="center"/>
    </xf>
    <xf numFmtId="0" fontId="33" fillId="0" borderId="0" xfId="0" applyFont="1" applyFill="1"/>
    <xf numFmtId="0" fontId="33" fillId="0" borderId="0" xfId="0" applyFont="1" applyFill="1" applyBorder="1"/>
    <xf numFmtId="0" fontId="0" fillId="0" borderId="11" xfId="0" applyFont="1" applyBorder="1" applyAlignment="1">
      <alignment horizontal="center"/>
    </xf>
    <xf numFmtId="0" fontId="0" fillId="0" borderId="0" xfId="0" applyFont="1"/>
    <xf numFmtId="1" fontId="8" fillId="0" borderId="11" xfId="0" applyNumberFormat="1" applyFont="1" applyFill="1" applyBorder="1"/>
    <xf numFmtId="0" fontId="0" fillId="0" borderId="11" xfId="0" applyFill="1" applyBorder="1"/>
    <xf numFmtId="0" fontId="10" fillId="0" borderId="10" xfId="0" applyFont="1" applyBorder="1" applyAlignment="1">
      <alignment horizontal="left"/>
    </xf>
    <xf numFmtId="0" fontId="33" fillId="0" borderId="0" xfId="0" applyFont="1" applyBorder="1" applyAlignment="1">
      <alignment horizontal="center"/>
    </xf>
    <xf numFmtId="0" fontId="33" fillId="0" borderId="10" xfId="0" applyFont="1" applyBorder="1" applyAlignment="1">
      <alignment horizontal="center"/>
    </xf>
    <xf numFmtId="0" fontId="33" fillId="0" borderId="11" xfId="0" applyFont="1" applyBorder="1" applyAlignment="1">
      <alignment horizontal="center"/>
    </xf>
    <xf numFmtId="0" fontId="33" fillId="0" borderId="0" xfId="0" applyFont="1" applyAlignment="1">
      <alignment horizontal="center"/>
    </xf>
    <xf numFmtId="0" fontId="14" fillId="0" borderId="0" xfId="0" applyFont="1"/>
    <xf numFmtId="2" fontId="8" fillId="0" borderId="10" xfId="0" applyNumberFormat="1" applyFont="1" applyBorder="1" applyAlignment="1">
      <alignment horizontal="center"/>
    </xf>
    <xf numFmtId="2" fontId="8" fillId="0" borderId="0" xfId="0" applyNumberFormat="1" applyFont="1" applyFill="1" applyAlignment="1">
      <alignment horizontal="center"/>
    </xf>
    <xf numFmtId="2" fontId="8" fillId="0" borderId="0" xfId="0" applyNumberFormat="1" applyFont="1" applyFill="1"/>
    <xf numFmtId="2" fontId="0" fillId="0" borderId="0" xfId="0" applyNumberFormat="1" applyFill="1"/>
    <xf numFmtId="14" fontId="38" fillId="0" borderId="0" xfId="0" applyNumberFormat="1" applyFont="1" applyFill="1"/>
    <xf numFmtId="164" fontId="8" fillId="24" borderId="0" xfId="0" applyNumberFormat="1" applyFont="1" applyFill="1" applyBorder="1" applyAlignment="1">
      <alignment horizontal="center"/>
    </xf>
    <xf numFmtId="14" fontId="8" fillId="24" borderId="0" xfId="0" applyNumberFormat="1" applyFont="1" applyFill="1"/>
    <xf numFmtId="14" fontId="38" fillId="0" borderId="0" xfId="0" applyNumberFormat="1" applyFont="1" applyFill="1" applyBorder="1" applyAlignment="1">
      <alignment horizontal="center"/>
    </xf>
    <xf numFmtId="0" fontId="38" fillId="0" borderId="0" xfId="0" applyFont="1" applyFill="1" applyAlignment="1">
      <alignment horizontal="center"/>
    </xf>
    <xf numFmtId="14" fontId="8" fillId="24" borderId="0" xfId="0" applyNumberFormat="1" applyFont="1" applyFill="1" applyAlignment="1">
      <alignment horizontal="center"/>
    </xf>
    <xf numFmtId="14" fontId="38" fillId="0" borderId="0" xfId="0" applyNumberFormat="1" applyFont="1" applyFill="1" applyAlignment="1">
      <alignment horizontal="center"/>
    </xf>
    <xf numFmtId="0" fontId="38" fillId="0" borderId="0" xfId="0" applyFont="1" applyFill="1" applyBorder="1" applyAlignment="1">
      <alignment horizontal="center"/>
    </xf>
    <xf numFmtId="14" fontId="38" fillId="0" borderId="0" xfId="0" applyNumberFormat="1" applyFont="1" applyFill="1" applyBorder="1"/>
    <xf numFmtId="2" fontId="0" fillId="0" borderId="0" xfId="0" applyNumberFormat="1" applyFill="1" applyAlignment="1">
      <alignment horizontal="center"/>
    </xf>
    <xf numFmtId="0" fontId="9" fillId="0" borderId="11" xfId="0" applyFont="1" applyBorder="1" applyAlignment="1">
      <alignment horizontal="center" vertical="top" wrapText="1"/>
    </xf>
    <xf numFmtId="2" fontId="8" fillId="0" borderId="11" xfId="0" applyNumberFormat="1" applyFont="1" applyBorder="1" applyAlignment="1">
      <alignment horizontal="center"/>
    </xf>
    <xf numFmtId="0" fontId="9" fillId="0" borderId="11" xfId="0" applyFont="1" applyBorder="1" applyAlignment="1">
      <alignment horizontal="center" vertical="center"/>
    </xf>
    <xf numFmtId="0" fontId="8" fillId="0" borderId="11" xfId="0" applyFont="1" applyFill="1" applyBorder="1" applyAlignment="1"/>
    <xf numFmtId="2" fontId="8" fillId="0" borderId="0" xfId="0" applyNumberFormat="1" applyFont="1" applyBorder="1" applyAlignment="1">
      <alignment horizontal="center" vertical="center"/>
    </xf>
    <xf numFmtId="0" fontId="0" fillId="24" borderId="0" xfId="0" applyFill="1"/>
    <xf numFmtId="164" fontId="38" fillId="0" borderId="0" xfId="0" applyNumberFormat="1" applyFont="1" applyFill="1" applyBorder="1" applyAlignment="1">
      <alignment horizontal="center"/>
    </xf>
    <xf numFmtId="0" fontId="10" fillId="0" borderId="10" xfId="0" applyFont="1" applyBorder="1"/>
    <xf numFmtId="2" fontId="8" fillId="0" borderId="0" xfId="0" applyNumberFormat="1" applyFont="1" applyFill="1" applyBorder="1"/>
    <xf numFmtId="14" fontId="38" fillId="0" borderId="0" xfId="0" applyNumberFormat="1" applyFont="1" applyBorder="1" applyAlignment="1">
      <alignment horizontal="center"/>
    </xf>
    <xf numFmtId="14" fontId="8" fillId="24" borderId="0" xfId="0" applyNumberFormat="1" applyFont="1" applyFill="1" applyBorder="1" applyAlignment="1">
      <alignment horizontal="center"/>
    </xf>
    <xf numFmtId="0" fontId="8" fillId="24" borderId="10" xfId="0" applyFont="1" applyFill="1" applyBorder="1" applyAlignment="1">
      <alignment horizontal="center"/>
    </xf>
    <xf numFmtId="2" fontId="0" fillId="0" borderId="0" xfId="0" applyNumberFormat="1" applyAlignment="1">
      <alignment horizontal="center"/>
    </xf>
    <xf numFmtId="0" fontId="33" fillId="0" borderId="11" xfId="0" applyFont="1" applyBorder="1" applyAlignment="1"/>
    <xf numFmtId="0" fontId="33" fillId="0" borderId="11" xfId="0" applyFont="1" applyFill="1" applyBorder="1" applyAlignment="1"/>
    <xf numFmtId="2" fontId="33" fillId="0" borderId="0" xfId="0" applyNumberFormat="1" applyFont="1" applyFill="1"/>
    <xf numFmtId="2" fontId="33" fillId="0" borderId="0" xfId="0" applyNumberFormat="1" applyFont="1" applyFill="1" applyBorder="1"/>
    <xf numFmtId="0" fontId="14" fillId="0" borderId="11" xfId="0" applyFont="1" applyBorder="1" applyAlignment="1">
      <alignment horizontal="center"/>
    </xf>
    <xf numFmtId="0" fontId="33" fillId="0" borderId="11" xfId="0" applyFont="1" applyFill="1" applyBorder="1"/>
    <xf numFmtId="0" fontId="33" fillId="0" borderId="10" xfId="0" applyFont="1" applyFill="1" applyBorder="1" applyAlignment="1">
      <alignment horizontal="left"/>
    </xf>
    <xf numFmtId="14" fontId="33" fillId="24" borderId="0" xfId="0" applyNumberFormat="1" applyFont="1" applyFill="1" applyBorder="1" applyAlignment="1">
      <alignment horizontal="center"/>
    </xf>
    <xf numFmtId="2" fontId="10" fillId="0" borderId="0" xfId="0" applyNumberFormat="1" applyFont="1" applyBorder="1" applyAlignment="1">
      <alignment horizontal="center"/>
    </xf>
    <xf numFmtId="0" fontId="33" fillId="0" borderId="10" xfId="0" applyFont="1" applyBorder="1" applyAlignment="1">
      <alignment horizontal="center"/>
    </xf>
    <xf numFmtId="0" fontId="33" fillId="0" borderId="0" xfId="0" applyFont="1" applyBorder="1" applyAlignment="1">
      <alignment horizontal="center"/>
    </xf>
    <xf numFmtId="0" fontId="7" fillId="0" borderId="0" xfId="0" applyFont="1" applyBorder="1" applyAlignment="1">
      <alignment horizontal="center"/>
    </xf>
    <xf numFmtId="2" fontId="8" fillId="0" borderId="0" xfId="0" applyNumberFormat="1" applyFont="1" applyBorder="1" applyAlignment="1"/>
    <xf numFmtId="0" fontId="38" fillId="0" borderId="0" xfId="0" applyFont="1" applyFill="1"/>
    <xf numFmtId="164" fontId="38" fillId="0" borderId="0" xfId="0" applyNumberFormat="1" applyFont="1" applyFill="1"/>
    <xf numFmtId="164" fontId="8" fillId="24" borderId="0" xfId="0" applyNumberFormat="1" applyFont="1" applyFill="1"/>
    <xf numFmtId="164" fontId="38" fillId="0" borderId="0" xfId="0" applyNumberFormat="1" applyFont="1" applyFill="1" applyBorder="1"/>
    <xf numFmtId="164" fontId="8" fillId="24" borderId="0" xfId="0" applyNumberFormat="1" applyFont="1" applyFill="1" applyBorder="1"/>
    <xf numFmtId="0" fontId="33" fillId="0" borderId="10" xfId="0" applyFont="1" applyBorder="1" applyAlignment="1">
      <alignment horizontal="center"/>
    </xf>
    <xf numFmtId="0" fontId="33" fillId="0" borderId="0" xfId="0" applyFont="1" applyBorder="1" applyAlignment="1">
      <alignment horizontal="center"/>
    </xf>
    <xf numFmtId="0" fontId="33" fillId="0" borderId="11" xfId="0" applyFont="1" applyBorder="1" applyAlignment="1">
      <alignment horizontal="center"/>
    </xf>
    <xf numFmtId="0" fontId="36" fillId="0" borderId="0" xfId="0" applyFont="1" applyBorder="1" applyAlignment="1">
      <alignment horizontal="left"/>
    </xf>
    <xf numFmtId="164" fontId="34" fillId="0" borderId="0" xfId="0" applyNumberFormat="1" applyFont="1" applyBorder="1" applyAlignment="1">
      <alignment horizontal="center"/>
    </xf>
    <xf numFmtId="0" fontId="33" fillId="0" borderId="0" xfId="0" applyFont="1" applyAlignment="1">
      <alignment horizontal="center"/>
    </xf>
    <xf numFmtId="0" fontId="34" fillId="0" borderId="0" xfId="0" applyFont="1" applyBorder="1" applyAlignment="1">
      <alignment horizontal="center"/>
    </xf>
    <xf numFmtId="0" fontId="10" fillId="0" borderId="10" xfId="0" applyFont="1" applyBorder="1" applyAlignment="1">
      <alignment horizontal="left"/>
    </xf>
    <xf numFmtId="0" fontId="8" fillId="0" borderId="13" xfId="0" applyFont="1" applyBorder="1"/>
    <xf numFmtId="0" fontId="8" fillId="0" borderId="13" xfId="0" applyFont="1" applyBorder="1" applyAlignment="1">
      <alignment horizontal="center"/>
    </xf>
    <xf numFmtId="0" fontId="8" fillId="0" borderId="13" xfId="0" applyFont="1" applyBorder="1" applyAlignment="1">
      <alignment horizontal="left"/>
    </xf>
    <xf numFmtId="164" fontId="33" fillId="0" borderId="20" xfId="0" applyNumberFormat="1" applyFont="1" applyFill="1" applyBorder="1" applyAlignment="1">
      <alignment horizontal="center"/>
    </xf>
    <xf numFmtId="0" fontId="33" fillId="0" borderId="0" xfId="0" applyFont="1" applyFill="1" applyBorder="1" applyAlignment="1"/>
    <xf numFmtId="2" fontId="33" fillId="0" borderId="10" xfId="0" applyNumberFormat="1" applyFont="1" applyFill="1" applyBorder="1" applyAlignment="1">
      <alignment horizontal="center"/>
    </xf>
    <xf numFmtId="2" fontId="33" fillId="0" borderId="11" xfId="0" applyNumberFormat="1" applyFont="1" applyFill="1" applyBorder="1" applyAlignment="1">
      <alignment horizontal="center"/>
    </xf>
    <xf numFmtId="9" fontId="33" fillId="0" borderId="11" xfId="0" applyNumberFormat="1" applyFont="1" applyFill="1" applyBorder="1" applyAlignment="1">
      <alignment horizontal="center"/>
    </xf>
    <xf numFmtId="9" fontId="33" fillId="0" borderId="10" xfId="0" applyNumberFormat="1" applyFont="1" applyFill="1" applyBorder="1" applyAlignment="1">
      <alignment horizontal="center"/>
    </xf>
    <xf numFmtId="164" fontId="33" fillId="0" borderId="0" xfId="0" applyNumberFormat="1" applyFont="1" applyFill="1"/>
    <xf numFmtId="0" fontId="35" fillId="0" borderId="0" xfId="0" applyFont="1" applyFill="1" applyBorder="1" applyAlignment="1">
      <alignment horizontal="center"/>
    </xf>
    <xf numFmtId="165" fontId="1" fillId="0" borderId="0" xfId="0" applyNumberFormat="1" applyFont="1" applyFill="1" applyBorder="1" applyAlignment="1">
      <alignment horizontal="center"/>
    </xf>
    <xf numFmtId="165" fontId="35" fillId="0" borderId="0" xfId="0" applyNumberFormat="1" applyFont="1" applyFill="1" applyBorder="1" applyAlignment="1">
      <alignment horizontal="center"/>
    </xf>
    <xf numFmtId="0" fontId="33" fillId="0" borderId="10" xfId="0" applyFont="1" applyFill="1" applyBorder="1"/>
    <xf numFmtId="1" fontId="33" fillId="0" borderId="0" xfId="0" applyNumberFormat="1" applyFont="1" applyFill="1" applyBorder="1"/>
    <xf numFmtId="14" fontId="33" fillId="0" borderId="0" xfId="0" applyNumberFormat="1" applyFont="1" applyFill="1"/>
    <xf numFmtId="0" fontId="35" fillId="0" borderId="0" xfId="0" applyNumberFormat="1" applyFont="1" applyFill="1" applyBorder="1" applyAlignment="1">
      <alignment horizontal="center"/>
    </xf>
    <xf numFmtId="14" fontId="33" fillId="0" borderId="0" xfId="0" applyNumberFormat="1" applyFont="1" applyFill="1" applyBorder="1" applyAlignment="1">
      <alignment horizontal="center"/>
    </xf>
    <xf numFmtId="14" fontId="33" fillId="0" borderId="11" xfId="0" applyNumberFormat="1" applyFont="1" applyFill="1" applyBorder="1" applyAlignment="1">
      <alignment horizontal="center"/>
    </xf>
    <xf numFmtId="0" fontId="33" fillId="0" borderId="11" xfId="0" applyFont="1" applyFill="1" applyBorder="1" applyAlignment="1">
      <alignment horizontal="left"/>
    </xf>
    <xf numFmtId="0" fontId="35" fillId="0" borderId="10" xfId="0" applyFont="1" applyFill="1" applyBorder="1" applyAlignment="1">
      <alignment horizontal="center"/>
    </xf>
    <xf numFmtId="0" fontId="33" fillId="0" borderId="13" xfId="0" applyFont="1" applyFill="1" applyBorder="1"/>
    <xf numFmtId="164" fontId="33" fillId="0" borderId="0" xfId="0" applyNumberFormat="1" applyFont="1" applyFill="1" applyBorder="1"/>
    <xf numFmtId="14" fontId="33" fillId="0" borderId="10" xfId="0" applyNumberFormat="1" applyFont="1" applyFill="1" applyBorder="1" applyAlignment="1">
      <alignment horizontal="center"/>
    </xf>
    <xf numFmtId="0" fontId="33" fillId="0" borderId="0" xfId="0" applyFont="1" applyFill="1" applyAlignment="1">
      <alignment horizontal="left"/>
    </xf>
    <xf numFmtId="0" fontId="36" fillId="0" borderId="10" xfId="0" applyFont="1" applyBorder="1"/>
    <xf numFmtId="0" fontId="36" fillId="0" borderId="10" xfId="0" applyFont="1" applyBorder="1" applyAlignment="1">
      <alignment horizontal="left"/>
    </xf>
    <xf numFmtId="0" fontId="0" fillId="0" borderId="13" xfId="0" applyBorder="1"/>
    <xf numFmtId="0" fontId="12" fillId="0" borderId="10" xfId="0" applyFont="1" applyBorder="1"/>
    <xf numFmtId="0" fontId="12" fillId="0" borderId="10" xfId="0" applyFont="1" applyBorder="1" applyAlignment="1">
      <alignment horizontal="left"/>
    </xf>
    <xf numFmtId="0" fontId="12" fillId="0" borderId="10" xfId="0" applyFont="1" applyBorder="1" applyAlignment="1"/>
    <xf numFmtId="0" fontId="0" fillId="0" borderId="10" xfId="0" applyBorder="1" applyAlignment="1">
      <alignment horizontal="center"/>
    </xf>
    <xf numFmtId="0" fontId="0" fillId="0" borderId="0" xfId="0" applyFill="1" applyBorder="1"/>
    <xf numFmtId="0" fontId="33" fillId="0" borderId="10" xfId="0" applyFont="1" applyBorder="1" applyAlignment="1">
      <alignment horizontal="right"/>
    </xf>
    <xf numFmtId="2" fontId="33" fillId="0" borderId="14" xfId="0" applyNumberFormat="1" applyFont="1" applyFill="1" applyBorder="1" applyAlignment="1">
      <alignment horizontal="center"/>
    </xf>
    <xf numFmtId="0" fontId="33" fillId="0" borderId="14" xfId="0" applyFont="1" applyFill="1" applyBorder="1" applyAlignment="1">
      <alignment horizontal="center"/>
    </xf>
    <xf numFmtId="0" fontId="39" fillId="0" borderId="0" xfId="0" applyFont="1"/>
    <xf numFmtId="0" fontId="33" fillId="0" borderId="0" xfId="0" applyFont="1" applyBorder="1" applyAlignment="1">
      <alignment horizontal="center"/>
    </xf>
    <xf numFmtId="164" fontId="34" fillId="0" borderId="0" xfId="0" applyNumberFormat="1" applyFont="1" applyBorder="1" applyAlignment="1">
      <alignment horizontal="center"/>
    </xf>
    <xf numFmtId="0" fontId="33" fillId="0" borderId="0" xfId="0" applyFont="1" applyAlignment="1">
      <alignment horizontal="center"/>
    </xf>
    <xf numFmtId="0" fontId="33" fillId="0" borderId="11" xfId="0" applyFont="1" applyBorder="1" applyAlignment="1">
      <alignment horizontal="center"/>
    </xf>
    <xf numFmtId="0" fontId="36" fillId="0" borderId="0" xfId="0" applyFont="1" applyBorder="1" applyAlignment="1">
      <alignment horizontal="left"/>
    </xf>
    <xf numFmtId="0" fontId="33" fillId="0" borderId="0" xfId="0" applyFont="1" applyBorder="1" applyAlignment="1">
      <alignment horizontal="center"/>
    </xf>
    <xf numFmtId="0" fontId="33" fillId="0" borderId="0" xfId="0" applyFont="1" applyAlignment="1">
      <alignment horizontal="center"/>
    </xf>
    <xf numFmtId="0" fontId="33" fillId="0" borderId="20" xfId="0" applyFont="1" applyBorder="1" applyAlignment="1">
      <alignment horizontal="center"/>
    </xf>
    <xf numFmtId="0" fontId="33" fillId="0" borderId="0" xfId="0" quotePrefix="1" applyFont="1" applyFill="1" applyBorder="1" applyAlignment="1">
      <alignment horizontal="center"/>
    </xf>
    <xf numFmtId="164" fontId="33" fillId="0" borderId="14" xfId="0" applyNumberFormat="1" applyFont="1" applyBorder="1" applyAlignment="1">
      <alignment horizontal="center" vertical="center" wrapText="1"/>
    </xf>
    <xf numFmtId="0" fontId="34" fillId="0" borderId="10" xfId="0" applyFont="1" applyBorder="1" applyAlignment="1">
      <alignment horizontal="center"/>
    </xf>
    <xf numFmtId="0" fontId="33" fillId="0" borderId="10" xfId="0" applyFont="1" applyBorder="1" applyAlignment="1">
      <alignment horizontal="center"/>
    </xf>
    <xf numFmtId="16" fontId="33" fillId="0" borderId="0" xfId="0" applyNumberFormat="1" applyFont="1" applyFill="1" applyBorder="1" applyAlignment="1">
      <alignment horizontal="left"/>
    </xf>
    <xf numFmtId="0" fontId="33" fillId="0" borderId="0" xfId="0" applyFont="1" applyBorder="1" applyAlignment="1">
      <alignment horizontal="center"/>
    </xf>
    <xf numFmtId="0" fontId="33" fillId="0" borderId="0" xfId="0" applyFont="1" applyAlignment="1">
      <alignment horizontal="center"/>
    </xf>
    <xf numFmtId="16" fontId="33" fillId="0" borderId="0" xfId="0" applyNumberFormat="1" applyFont="1"/>
    <xf numFmtId="164" fontId="33" fillId="0" borderId="0" xfId="0" applyNumberFormat="1" applyFont="1" applyFill="1" applyAlignment="1">
      <alignment horizontal="center"/>
    </xf>
    <xf numFmtId="164" fontId="33" fillId="0" borderId="0" xfId="0" applyNumberFormat="1" applyFont="1" applyAlignment="1">
      <alignment horizontal="center"/>
    </xf>
    <xf numFmtId="164" fontId="34" fillId="0" borderId="10" xfId="0" applyNumberFormat="1" applyFont="1" applyBorder="1" applyAlignment="1"/>
    <xf numFmtId="0" fontId="33" fillId="0" borderId="10" xfId="0" quotePrefix="1" applyFont="1" applyFill="1" applyBorder="1" applyAlignment="1">
      <alignment horizontal="center"/>
    </xf>
    <xf numFmtId="164" fontId="34" fillId="0" borderId="11" xfId="0" applyNumberFormat="1" applyFont="1" applyBorder="1" applyAlignment="1"/>
    <xf numFmtId="1" fontId="33" fillId="0" borderId="11" xfId="0" applyNumberFormat="1" applyFont="1" applyFill="1" applyBorder="1" applyAlignment="1">
      <alignment horizontal="center"/>
    </xf>
    <xf numFmtId="2" fontId="33" fillId="0" borderId="0" xfId="0" applyNumberFormat="1" applyFont="1" applyFill="1" applyAlignment="1">
      <alignment horizontal="center"/>
    </xf>
    <xf numFmtId="2" fontId="33" fillId="0" borderId="0" xfId="0" applyNumberFormat="1" applyFont="1" applyAlignment="1">
      <alignment horizontal="center"/>
    </xf>
    <xf numFmtId="1" fontId="33" fillId="0" borderId="10" xfId="0" applyNumberFormat="1" applyFont="1" applyFill="1" applyBorder="1" applyAlignment="1">
      <alignment horizontal="center"/>
    </xf>
    <xf numFmtId="1" fontId="33" fillId="0" borderId="0" xfId="0" applyNumberFormat="1" applyFont="1" applyFill="1" applyAlignment="1">
      <alignment horizontal="center"/>
    </xf>
    <xf numFmtId="1" fontId="33" fillId="0" borderId="0" xfId="0" applyNumberFormat="1" applyFont="1" applyAlignment="1">
      <alignment horizontal="center"/>
    </xf>
    <xf numFmtId="1" fontId="33" fillId="0" borderId="10" xfId="0" quotePrefix="1" applyNumberFormat="1" applyFont="1" applyFill="1" applyBorder="1" applyAlignment="1">
      <alignment horizontal="center"/>
    </xf>
    <xf numFmtId="0" fontId="33" fillId="0" borderId="0" xfId="0" applyFont="1" applyBorder="1" applyAlignment="1">
      <alignment horizontal="center"/>
    </xf>
    <xf numFmtId="0" fontId="33" fillId="0" borderId="0" xfId="0" applyFont="1" applyAlignment="1">
      <alignment horizontal="center"/>
    </xf>
    <xf numFmtId="0" fontId="33" fillId="0" borderId="0" xfId="0" quotePrefix="1" applyFont="1" applyFill="1" applyBorder="1" applyAlignment="1"/>
    <xf numFmtId="0" fontId="33" fillId="0" borderId="0" xfId="0" quotePrefix="1" applyFont="1" applyFill="1"/>
    <xf numFmtId="164" fontId="33" fillId="0" borderId="0" xfId="0" applyNumberFormat="1" applyFont="1" applyBorder="1" applyAlignment="1">
      <alignment horizontal="left" vertical="center"/>
    </xf>
    <xf numFmtId="164" fontId="33" fillId="0" borderId="0" xfId="0" applyNumberFormat="1" applyFont="1" applyBorder="1" applyAlignment="1">
      <alignment vertical="center"/>
    </xf>
    <xf numFmtId="164" fontId="33" fillId="0" borderId="0" xfId="0" applyNumberFormat="1" applyFont="1" applyBorder="1" applyAlignment="1">
      <alignment horizontal="left" vertical="center" wrapText="1"/>
    </xf>
    <xf numFmtId="164" fontId="33" fillId="0" borderId="0" xfId="0" applyNumberFormat="1" applyFont="1" applyBorder="1" applyAlignment="1">
      <alignment vertical="center" wrapText="1"/>
    </xf>
    <xf numFmtId="0" fontId="33" fillId="0" borderId="0" xfId="0" applyFont="1" applyBorder="1" applyAlignment="1"/>
    <xf numFmtId="0" fontId="8" fillId="0" borderId="0" xfId="0" applyFont="1" applyBorder="1" applyAlignment="1">
      <alignment horizontal="left" vertical="center" wrapText="1"/>
    </xf>
    <xf numFmtId="0" fontId="8" fillId="0" borderId="0" xfId="0" applyFont="1" applyBorder="1" applyAlignment="1">
      <alignment vertical="center" wrapText="1"/>
    </xf>
    <xf numFmtId="0" fontId="33" fillId="0" borderId="0" xfId="0" applyFont="1" applyBorder="1" applyAlignment="1">
      <alignment horizontal="left" vertical="top" wrapText="1"/>
    </xf>
    <xf numFmtId="0" fontId="33" fillId="0" borderId="0" xfId="0" applyFont="1" applyBorder="1" applyAlignment="1">
      <alignment vertical="top" wrapText="1"/>
    </xf>
    <xf numFmtId="0" fontId="33" fillId="0" borderId="0" xfId="0" applyFont="1" applyBorder="1" applyAlignment="1">
      <alignment horizontal="left" vertical="center" wrapText="1"/>
    </xf>
    <xf numFmtId="0" fontId="33" fillId="0" borderId="0" xfId="0" applyFont="1" applyBorder="1" applyAlignment="1">
      <alignment vertical="center" wrapText="1"/>
    </xf>
    <xf numFmtId="0" fontId="33" fillId="0" borderId="0" xfId="0" applyFont="1" applyBorder="1" applyAlignment="1">
      <alignment horizontal="center"/>
    </xf>
    <xf numFmtId="164" fontId="33" fillId="0" borderId="14" xfId="0" applyNumberFormat="1" applyFont="1" applyBorder="1" applyAlignment="1">
      <alignment horizontal="center" vertical="center" wrapText="1"/>
    </xf>
    <xf numFmtId="164" fontId="34" fillId="0" borderId="0" xfId="0" applyNumberFormat="1" applyFont="1" applyBorder="1" applyAlignment="1">
      <alignment horizontal="center"/>
    </xf>
    <xf numFmtId="0" fontId="34" fillId="0" borderId="10" xfId="0" applyFont="1" applyBorder="1" applyAlignment="1">
      <alignment horizontal="center"/>
    </xf>
    <xf numFmtId="0" fontId="33" fillId="0" borderId="0" xfId="0" applyFont="1" applyAlignment="1">
      <alignment horizontal="center"/>
    </xf>
    <xf numFmtId="0" fontId="33" fillId="0" borderId="10" xfId="0" applyFont="1" applyBorder="1" applyAlignment="1">
      <alignment horizontal="center"/>
    </xf>
    <xf numFmtId="0" fontId="33" fillId="0" borderId="11" xfId="0" applyFont="1" applyBorder="1" applyAlignment="1">
      <alignment horizontal="center"/>
    </xf>
    <xf numFmtId="0" fontId="36" fillId="0" borderId="0" xfId="0" applyFont="1" applyBorder="1" applyAlignment="1">
      <alignment horizontal="left"/>
    </xf>
    <xf numFmtId="0" fontId="33" fillId="0" borderId="0" xfId="0" applyFont="1" applyAlignment="1">
      <alignment horizontal="center"/>
    </xf>
    <xf numFmtId="16" fontId="33" fillId="0" borderId="20" xfId="0" applyNumberFormat="1" applyFont="1" applyBorder="1" applyAlignment="1">
      <alignment horizontal="center"/>
    </xf>
    <xf numFmtId="16" fontId="33" fillId="0" borderId="10" xfId="0" applyNumberFormat="1" applyFont="1" applyFill="1" applyBorder="1" applyAlignment="1">
      <alignment horizontal="center"/>
    </xf>
    <xf numFmtId="16" fontId="33" fillId="0" borderId="11" xfId="0" applyNumberFormat="1" applyFont="1" applyFill="1" applyBorder="1" applyAlignment="1">
      <alignment horizontal="left"/>
    </xf>
    <xf numFmtId="16" fontId="33" fillId="0" borderId="11" xfId="0" applyNumberFormat="1" applyFont="1" applyFill="1" applyBorder="1"/>
    <xf numFmtId="16" fontId="33" fillId="0" borderId="0" xfId="0" applyNumberFormat="1" applyFont="1" applyAlignment="1">
      <alignment horizontal="center"/>
    </xf>
    <xf numFmtId="0" fontId="33" fillId="0" borderId="0" xfId="0" quotePrefix="1" applyFont="1" applyFill="1" applyAlignment="1">
      <alignment horizontal="center"/>
    </xf>
    <xf numFmtId="0" fontId="33" fillId="0" borderId="0" xfId="0" applyFont="1" applyBorder="1" applyAlignment="1">
      <alignment horizontal="center"/>
    </xf>
    <xf numFmtId="164" fontId="34" fillId="0" borderId="0" xfId="0" applyNumberFormat="1" applyFont="1" applyBorder="1" applyAlignment="1">
      <alignment horizontal="center"/>
    </xf>
    <xf numFmtId="0" fontId="34" fillId="0" borderId="0" xfId="0" applyFont="1" applyBorder="1" applyAlignment="1">
      <alignment horizontal="center"/>
    </xf>
    <xf numFmtId="0" fontId="33" fillId="0" borderId="0" xfId="0" applyFont="1" applyAlignment="1">
      <alignment horizontal="center"/>
    </xf>
    <xf numFmtId="0" fontId="33" fillId="0" borderId="10" xfId="0" applyFont="1" applyBorder="1" applyAlignment="1">
      <alignment horizontal="center"/>
    </xf>
    <xf numFmtId="0" fontId="33" fillId="0" borderId="11" xfId="0" applyFont="1" applyBorder="1" applyAlignment="1">
      <alignment horizontal="center"/>
    </xf>
    <xf numFmtId="0" fontId="36" fillId="0" borderId="0" xfId="0" applyFont="1" applyBorder="1" applyAlignment="1">
      <alignment horizontal="left"/>
    </xf>
    <xf numFmtId="164" fontId="0" fillId="0" borderId="0" xfId="0" applyNumberFormat="1" applyBorder="1" applyAlignment="1">
      <alignment horizontal="center"/>
    </xf>
    <xf numFmtId="49" fontId="33" fillId="0" borderId="0" xfId="0" applyNumberFormat="1" applyFont="1" applyFill="1" applyBorder="1" applyAlignment="1">
      <alignment horizontal="center"/>
    </xf>
    <xf numFmtId="49" fontId="33" fillId="0" borderId="10" xfId="0" applyNumberFormat="1" applyFont="1" applyFill="1" applyBorder="1" applyAlignment="1">
      <alignment horizontal="center"/>
    </xf>
    <xf numFmtId="14" fontId="33" fillId="26" borderId="10" xfId="0" applyNumberFormat="1" applyFont="1" applyFill="1" applyBorder="1" applyAlignment="1">
      <alignment horizontal="center"/>
    </xf>
    <xf numFmtId="14" fontId="33" fillId="26" borderId="0" xfId="0" applyNumberFormat="1" applyFont="1" applyFill="1" applyBorder="1" applyAlignment="1">
      <alignment horizontal="center"/>
    </xf>
    <xf numFmtId="0" fontId="33" fillId="0" borderId="13" xfId="0" applyFont="1" applyFill="1" applyBorder="1" applyAlignment="1">
      <alignment horizontal="left"/>
    </xf>
    <xf numFmtId="49" fontId="33" fillId="0" borderId="10" xfId="0" applyNumberFormat="1" applyFont="1" applyBorder="1" applyAlignment="1">
      <alignment horizontal="center"/>
    </xf>
    <xf numFmtId="49" fontId="33" fillId="0" borderId="13" xfId="0" applyNumberFormat="1" applyFont="1" applyBorder="1" applyAlignment="1">
      <alignment horizontal="center"/>
    </xf>
    <xf numFmtId="16" fontId="33" fillId="0" borderId="13" xfId="0" applyNumberFormat="1" applyFont="1" applyBorder="1" applyAlignment="1">
      <alignment horizontal="left"/>
    </xf>
    <xf numFmtId="0" fontId="33" fillId="0" borderId="11" xfId="0" quotePrefix="1" applyFont="1" applyFill="1" applyBorder="1" applyAlignment="1"/>
    <xf numFmtId="0" fontId="33" fillId="0" borderId="0" xfId="0" quotePrefix="1" applyNumberFormat="1" applyFont="1" applyFill="1" applyBorder="1" applyAlignment="1">
      <alignment horizontal="center"/>
    </xf>
    <xf numFmtId="16" fontId="33" fillId="26" borderId="10" xfId="0" applyNumberFormat="1" applyFont="1" applyFill="1" applyBorder="1" applyAlignment="1">
      <alignment horizontal="center"/>
    </xf>
    <xf numFmtId="0" fontId="33" fillId="26" borderId="0" xfId="0" applyFont="1" applyFill="1" applyBorder="1" applyAlignment="1">
      <alignment horizontal="center"/>
    </xf>
    <xf numFmtId="16" fontId="33" fillId="26" borderId="0" xfId="0" applyNumberFormat="1" applyFont="1" applyFill="1" applyBorder="1" applyAlignment="1">
      <alignment horizontal="center"/>
    </xf>
    <xf numFmtId="0" fontId="36" fillId="0" borderId="0" xfId="0" applyFont="1" applyBorder="1" applyAlignment="1">
      <alignment horizontal="center"/>
    </xf>
    <xf numFmtId="0" fontId="33" fillId="26" borderId="10" xfId="0" applyFont="1" applyFill="1" applyBorder="1" applyAlignment="1">
      <alignment horizontal="center"/>
    </xf>
    <xf numFmtId="14" fontId="0" fillId="0" borderId="10" xfId="0" applyNumberFormat="1" applyBorder="1" applyAlignment="1">
      <alignment horizontal="center"/>
    </xf>
    <xf numFmtId="16" fontId="33" fillId="26" borderId="0" xfId="0" applyNumberFormat="1" applyFont="1" applyFill="1" applyAlignment="1">
      <alignment horizontal="center"/>
    </xf>
    <xf numFmtId="0" fontId="33" fillId="26" borderId="0" xfId="0" applyFont="1" applyFill="1" applyAlignment="1">
      <alignment horizontal="center"/>
    </xf>
    <xf numFmtId="14" fontId="33" fillId="26" borderId="0" xfId="0" applyNumberFormat="1" applyFont="1" applyFill="1" applyAlignment="1">
      <alignment horizontal="center"/>
    </xf>
    <xf numFmtId="0" fontId="33" fillId="27" borderId="0" xfId="0" applyFont="1" applyFill="1" applyBorder="1" applyAlignment="1">
      <alignment horizontal="left"/>
    </xf>
    <xf numFmtId="0" fontId="33" fillId="0" borderId="0" xfId="0" quotePrefix="1" applyFont="1" applyAlignment="1">
      <alignment horizontal="center"/>
    </xf>
    <xf numFmtId="0" fontId="33" fillId="0" borderId="0" xfId="0" quotePrefix="1" applyFont="1"/>
    <xf numFmtId="0" fontId="33" fillId="0" borderId="14" xfId="0" applyFont="1" applyBorder="1" applyAlignment="1">
      <alignment horizontal="left"/>
    </xf>
    <xf numFmtId="0" fontId="33" fillId="0" borderId="14" xfId="0" applyFont="1" applyBorder="1"/>
    <xf numFmtId="164" fontId="33" fillId="0" borderId="14" xfId="0" applyNumberFormat="1" applyFont="1" applyFill="1" applyBorder="1" applyAlignment="1">
      <alignment horizontal="center"/>
    </xf>
    <xf numFmtId="0" fontId="33" fillId="0" borderId="14" xfId="0" applyNumberFormat="1" applyFont="1" applyBorder="1" applyAlignment="1">
      <alignment horizontal="center"/>
    </xf>
    <xf numFmtId="0" fontId="33" fillId="0" borderId="14" xfId="0" applyNumberFormat="1" applyFont="1" applyFill="1" applyBorder="1" applyAlignment="1">
      <alignment horizontal="center"/>
    </xf>
    <xf numFmtId="0" fontId="33" fillId="0" borderId="15" xfId="0" applyFont="1" applyBorder="1" applyAlignment="1">
      <alignment horizontal="center"/>
    </xf>
    <xf numFmtId="0" fontId="0" fillId="0" borderId="14" xfId="0" applyBorder="1"/>
    <xf numFmtId="49" fontId="33" fillId="0" borderId="14" xfId="0" applyNumberFormat="1" applyFont="1" applyBorder="1" applyAlignment="1">
      <alignment horizontal="center"/>
    </xf>
    <xf numFmtId="49" fontId="33" fillId="0" borderId="15" xfId="0" applyNumberFormat="1" applyFont="1" applyBorder="1" applyAlignment="1">
      <alignment horizontal="center"/>
    </xf>
    <xf numFmtId="0" fontId="33" fillId="26" borderId="14" xfId="0" applyFont="1" applyFill="1" applyBorder="1" applyAlignment="1">
      <alignment horizontal="center"/>
    </xf>
    <xf numFmtId="0" fontId="33" fillId="0" borderId="17" xfId="0" applyFont="1" applyBorder="1" applyAlignment="1">
      <alignment horizontal="center"/>
    </xf>
    <xf numFmtId="2" fontId="33" fillId="0" borderId="15" xfId="0" applyNumberFormat="1" applyFont="1" applyFill="1" applyBorder="1" applyAlignment="1">
      <alignment horizontal="center"/>
    </xf>
    <xf numFmtId="2" fontId="33" fillId="0" borderId="17" xfId="0" applyNumberFormat="1" applyFont="1" applyFill="1" applyBorder="1" applyAlignment="1">
      <alignment horizontal="center"/>
    </xf>
    <xf numFmtId="0" fontId="33" fillId="0" borderId="15" xfId="0" applyFont="1" applyBorder="1" applyAlignment="1">
      <alignment horizontal="left"/>
    </xf>
    <xf numFmtId="164" fontId="0" fillId="0" borderId="10" xfId="0" applyNumberFormat="1" applyBorder="1" applyAlignment="1">
      <alignment horizontal="center"/>
    </xf>
    <xf numFmtId="49" fontId="0" fillId="0" borderId="13" xfId="0" applyNumberFormat="1" applyBorder="1"/>
    <xf numFmtId="0" fontId="0" fillId="26" borderId="0" xfId="0" applyFill="1" applyBorder="1"/>
    <xf numFmtId="0" fontId="0" fillId="0" borderId="13" xfId="0" applyBorder="1" applyAlignment="1">
      <alignment horizontal="left"/>
    </xf>
    <xf numFmtId="0" fontId="0" fillId="0" borderId="14" xfId="0" applyBorder="1" applyAlignment="1">
      <alignment horizontal="center"/>
    </xf>
    <xf numFmtId="0" fontId="0" fillId="0" borderId="15" xfId="0" applyBorder="1"/>
    <xf numFmtId="164" fontId="0" fillId="0" borderId="14" xfId="0" applyNumberFormat="1" applyBorder="1" applyAlignment="1">
      <alignment horizontal="center"/>
    </xf>
    <xf numFmtId="164" fontId="0" fillId="0" borderId="15" xfId="0" applyNumberFormat="1" applyBorder="1" applyAlignment="1">
      <alignment horizontal="center"/>
    </xf>
    <xf numFmtId="49" fontId="0" fillId="0" borderId="16" xfId="0" applyNumberFormat="1" applyBorder="1"/>
    <xf numFmtId="0" fontId="0" fillId="26" borderId="14" xfId="0" applyFill="1" applyBorder="1"/>
    <xf numFmtId="0" fontId="0" fillId="0" borderId="16" xfId="0" applyBorder="1" applyAlignment="1">
      <alignment horizontal="left"/>
    </xf>
    <xf numFmtId="164" fontId="0" fillId="0" borderId="0" xfId="0" applyNumberFormat="1" applyAlignment="1">
      <alignment horizontal="center"/>
    </xf>
    <xf numFmtId="0" fontId="0" fillId="26" borderId="0" xfId="0" applyFill="1"/>
    <xf numFmtId="0" fontId="14" fillId="0" borderId="0" xfId="0" applyFont="1" applyAlignment="1">
      <alignment horizontal="left"/>
    </xf>
    <xf numFmtId="0" fontId="0" fillId="0" borderId="14" xfId="0" applyBorder="1" applyAlignment="1">
      <alignment horizontal="left"/>
    </xf>
    <xf numFmtId="0" fontId="0" fillId="0" borderId="0" xfId="0" applyBorder="1" applyAlignment="1">
      <alignment horizontal="left"/>
    </xf>
    <xf numFmtId="0" fontId="0" fillId="27" borderId="0" xfId="0" applyFill="1" applyBorder="1" applyAlignment="1">
      <alignment horizontal="left"/>
    </xf>
    <xf numFmtId="0" fontId="14" fillId="0" borderId="13" xfId="0" applyFont="1" applyBorder="1" applyAlignment="1">
      <alignment horizontal="left"/>
    </xf>
    <xf numFmtId="0" fontId="0" fillId="27" borderId="14" xfId="0" applyFill="1" applyBorder="1" applyAlignment="1">
      <alignment horizontal="left"/>
    </xf>
    <xf numFmtId="0" fontId="33" fillId="0" borderId="16" xfId="0" applyFont="1" applyFill="1" applyBorder="1" applyAlignment="1">
      <alignment horizontal="left"/>
    </xf>
    <xf numFmtId="0" fontId="0" fillId="27" borderId="0" xfId="0" applyFill="1" applyAlignment="1">
      <alignment horizontal="left"/>
    </xf>
    <xf numFmtId="0" fontId="34" fillId="0" borderId="0" xfId="0" applyFont="1" applyBorder="1" applyAlignment="1">
      <alignment horizontal="center"/>
    </xf>
    <xf numFmtId="0" fontId="33" fillId="0" borderId="0" xfId="0" applyFont="1" applyBorder="1" applyAlignment="1">
      <alignment horizontal="center"/>
    </xf>
    <xf numFmtId="0" fontId="40" fillId="0" borderId="0" xfId="0" applyFont="1"/>
    <xf numFmtId="0" fontId="32" fillId="26" borderId="14" xfId="0" applyFont="1" applyFill="1" applyBorder="1" applyAlignment="1">
      <alignment horizontal="center"/>
    </xf>
    <xf numFmtId="0" fontId="32" fillId="26" borderId="15" xfId="0" applyFont="1" applyFill="1" applyBorder="1" applyAlignment="1">
      <alignment horizontal="center"/>
    </xf>
    <xf numFmtId="164" fontId="32" fillId="0" borderId="14" xfId="0" applyNumberFormat="1" applyFont="1" applyBorder="1" applyAlignment="1">
      <alignment horizontal="center"/>
    </xf>
    <xf numFmtId="164" fontId="32" fillId="0" borderId="0" xfId="0" applyNumberFormat="1" applyFont="1" applyBorder="1" applyAlignment="1">
      <alignment horizontal="center"/>
    </xf>
    <xf numFmtId="164" fontId="32" fillId="0" borderId="15" xfId="0" applyNumberFormat="1" applyFont="1" applyFill="1" applyBorder="1" applyAlignment="1">
      <alignment horizontal="center" wrapText="1"/>
    </xf>
    <xf numFmtId="164" fontId="32" fillId="0" borderId="13" xfId="0" applyNumberFormat="1" applyFont="1" applyBorder="1" applyAlignment="1">
      <alignment horizontal="center"/>
    </xf>
    <xf numFmtId="0" fontId="32" fillId="0" borderId="0" xfId="0" applyFont="1"/>
    <xf numFmtId="0" fontId="32" fillId="0" borderId="0" xfId="0" applyFont="1" applyAlignment="1">
      <alignment horizontal="center"/>
    </xf>
    <xf numFmtId="0" fontId="32" fillId="0" borderId="0" xfId="0" applyFont="1" applyBorder="1" applyAlignment="1">
      <alignment horizontal="center"/>
    </xf>
    <xf numFmtId="0" fontId="32" fillId="0" borderId="13" xfId="0" applyFont="1" applyBorder="1" applyAlignment="1">
      <alignment horizontal="left"/>
    </xf>
    <xf numFmtId="0" fontId="32" fillId="26" borderId="0" xfId="0" applyFont="1" applyFill="1" applyBorder="1" applyAlignment="1">
      <alignment horizontal="center"/>
    </xf>
    <xf numFmtId="164" fontId="32" fillId="0" borderId="10" xfId="0" applyNumberFormat="1" applyFont="1" applyBorder="1" applyAlignment="1">
      <alignment horizontal="center"/>
    </xf>
    <xf numFmtId="0" fontId="32" fillId="0" borderId="0" xfId="0" applyFont="1" applyAlignment="1">
      <alignment horizontal="left"/>
    </xf>
    <xf numFmtId="0" fontId="33" fillId="0" borderId="0" xfId="0" quotePrefix="1" applyFont="1" applyBorder="1" applyAlignment="1">
      <alignment horizontal="center"/>
    </xf>
    <xf numFmtId="164" fontId="32" fillId="0" borderId="16" xfId="0" applyNumberFormat="1" applyFont="1" applyBorder="1" applyAlignment="1">
      <alignment horizontal="center"/>
    </xf>
    <xf numFmtId="0" fontId="0" fillId="0" borderId="0" xfId="0" applyFill="1" applyBorder="1" applyAlignment="1">
      <alignment horizontal="center"/>
    </xf>
    <xf numFmtId="164" fontId="33" fillId="0" borderId="13" xfId="0" applyNumberFormat="1" applyFont="1" applyBorder="1" applyAlignment="1">
      <alignment horizontal="center"/>
    </xf>
    <xf numFmtId="164" fontId="32" fillId="0" borderId="16" xfId="0" applyNumberFormat="1" applyFont="1" applyFill="1" applyBorder="1" applyAlignment="1">
      <alignment horizontal="center" wrapText="1"/>
    </xf>
    <xf numFmtId="164" fontId="0" fillId="0" borderId="13" xfId="0" applyNumberFormat="1" applyBorder="1" applyAlignment="1">
      <alignment horizontal="center"/>
    </xf>
    <xf numFmtId="164" fontId="0" fillId="0" borderId="16" xfId="0" applyNumberFormat="1" applyBorder="1" applyAlignment="1">
      <alignment horizontal="center"/>
    </xf>
    <xf numFmtId="14" fontId="0" fillId="0" borderId="10" xfId="0" applyNumberFormat="1" applyBorder="1"/>
    <xf numFmtId="14" fontId="42" fillId="0" borderId="10" xfId="0" applyNumberFormat="1" applyFont="1" applyBorder="1"/>
    <xf numFmtId="14" fontId="0" fillId="0" borderId="0" xfId="0" applyNumberFormat="1" applyBorder="1"/>
    <xf numFmtId="1" fontId="32" fillId="0" borderId="0" xfId="0" applyNumberFormat="1" applyFont="1" applyBorder="1"/>
    <xf numFmtId="1" fontId="0" fillId="0" borderId="0" xfId="0" applyNumberFormat="1" applyBorder="1" applyAlignment="1">
      <alignment horizontal="center"/>
    </xf>
    <xf numFmtId="1" fontId="0" fillId="0" borderId="0" xfId="0" applyNumberFormat="1" applyBorder="1"/>
    <xf numFmtId="1" fontId="0" fillId="0" borderId="14" xfId="0" applyNumberFormat="1" applyBorder="1" applyAlignment="1">
      <alignment horizontal="center"/>
    </xf>
    <xf numFmtId="1" fontId="0" fillId="0" borderId="14" xfId="0" applyNumberFormat="1" applyBorder="1"/>
    <xf numFmtId="49" fontId="14" fillId="0" borderId="10" xfId="0" applyNumberFormat="1" applyFont="1" applyBorder="1" applyAlignment="1">
      <alignment horizontal="center"/>
    </xf>
    <xf numFmtId="0" fontId="39" fillId="0" borderId="14" xfId="0" applyFont="1" applyBorder="1"/>
    <xf numFmtId="0" fontId="33" fillId="28" borderId="15" xfId="0" applyFont="1" applyFill="1" applyBorder="1" applyAlignment="1">
      <alignment horizontal="center"/>
    </xf>
    <xf numFmtId="49" fontId="33" fillId="28" borderId="10" xfId="0" applyNumberFormat="1" applyFont="1" applyFill="1" applyBorder="1" applyAlignment="1">
      <alignment horizontal="center"/>
    </xf>
    <xf numFmtId="16" fontId="33" fillId="0" borderId="0" xfId="0" applyNumberFormat="1" applyFont="1" applyFill="1" applyBorder="1" applyAlignment="1">
      <alignment horizontal="center"/>
    </xf>
    <xf numFmtId="49" fontId="0" fillId="28" borderId="10" xfId="0" applyNumberFormat="1" applyFill="1" applyBorder="1"/>
    <xf numFmtId="49" fontId="0" fillId="28" borderId="15" xfId="0" applyNumberFormat="1" applyFill="1" applyBorder="1"/>
    <xf numFmtId="0" fontId="0" fillId="0" borderId="14" xfId="0" applyFill="1" applyBorder="1"/>
    <xf numFmtId="0" fontId="0" fillId="28" borderId="0" xfId="0" applyFill="1"/>
    <xf numFmtId="49" fontId="0" fillId="0" borderId="10" xfId="0" applyNumberFormat="1" applyBorder="1" applyAlignment="1">
      <alignment horizontal="center"/>
    </xf>
    <xf numFmtId="49" fontId="0" fillId="0" borderId="15" xfId="0" applyNumberFormat="1" applyBorder="1" applyAlignment="1">
      <alignment horizontal="center"/>
    </xf>
    <xf numFmtId="0" fontId="32" fillId="0" borderId="0" xfId="0" applyFont="1" applyBorder="1" applyAlignment="1">
      <alignment horizontal="center"/>
    </xf>
    <xf numFmtId="0" fontId="32" fillId="0" borderId="11" xfId="0" applyFont="1" applyBorder="1" applyAlignment="1">
      <alignment horizontal="center"/>
    </xf>
    <xf numFmtId="164" fontId="32" fillId="0" borderId="0" xfId="0" applyNumberFormat="1" applyFont="1" applyBorder="1" applyAlignment="1">
      <alignment horizontal="center"/>
    </xf>
    <xf numFmtId="1" fontId="32" fillId="0" borderId="0" xfId="0" applyNumberFormat="1" applyFont="1" applyBorder="1" applyAlignment="1">
      <alignment horizontal="center"/>
    </xf>
    <xf numFmtId="0" fontId="33" fillId="0" borderId="0" xfId="0" applyFont="1" applyBorder="1" applyAlignment="1">
      <alignment horizontal="center"/>
    </xf>
    <xf numFmtId="0" fontId="33" fillId="0" borderId="11" xfId="0" applyFont="1" applyBorder="1" applyAlignment="1">
      <alignment horizontal="center"/>
    </xf>
    <xf numFmtId="49" fontId="0" fillId="0" borderId="13" xfId="0" applyNumberFormat="1" applyBorder="1" applyAlignment="1">
      <alignment horizontal="center"/>
    </xf>
    <xf numFmtId="49" fontId="0" fillId="0" borderId="16" xfId="0" applyNumberFormat="1" applyBorder="1" applyAlignment="1">
      <alignment horizontal="center"/>
    </xf>
    <xf numFmtId="49" fontId="0" fillId="0" borderId="0" xfId="0" applyNumberFormat="1" applyBorder="1" applyAlignment="1">
      <alignment horizontal="center"/>
    </xf>
    <xf numFmtId="49" fontId="0" fillId="0" borderId="14" xfId="0" applyNumberFormat="1" applyBorder="1" applyAlignment="1">
      <alignment horizontal="center"/>
    </xf>
    <xf numFmtId="0" fontId="0" fillId="0" borderId="0" xfId="0" quotePrefix="1" applyAlignment="1">
      <alignment horizontal="center"/>
    </xf>
    <xf numFmtId="49" fontId="34" fillId="0" borderId="0" xfId="0" applyNumberFormat="1" applyFont="1" applyBorder="1" applyAlignment="1">
      <alignment horizontal="center"/>
    </xf>
    <xf numFmtId="49" fontId="32" fillId="0" borderId="14" xfId="0" applyNumberFormat="1" applyFont="1" applyFill="1" applyBorder="1" applyAlignment="1">
      <alignment horizontal="center" wrapText="1"/>
    </xf>
    <xf numFmtId="49" fontId="33" fillId="0" borderId="15" xfId="0" applyNumberFormat="1" applyFont="1" applyFill="1" applyBorder="1" applyAlignment="1">
      <alignment horizontal="center"/>
    </xf>
    <xf numFmtId="49" fontId="0" fillId="0" borderId="0" xfId="0" applyNumberFormat="1" applyAlignment="1">
      <alignment horizontal="center"/>
    </xf>
    <xf numFmtId="0" fontId="14" fillId="0" borderId="0" xfId="0" applyFont="1" applyBorder="1" applyAlignment="1">
      <alignment horizontal="center"/>
    </xf>
    <xf numFmtId="0" fontId="14" fillId="0" borderId="0" xfId="0" applyFont="1" applyFill="1" applyBorder="1" applyAlignment="1">
      <alignment horizontal="center"/>
    </xf>
    <xf numFmtId="164" fontId="14" fillId="0" borderId="0" xfId="0" applyNumberFormat="1" applyFont="1" applyAlignment="1">
      <alignment horizontal="center"/>
    </xf>
    <xf numFmtId="49" fontId="32" fillId="0" borderId="14" xfId="0" applyNumberFormat="1" applyFont="1" applyBorder="1" applyAlignment="1">
      <alignment horizontal="center"/>
    </xf>
    <xf numFmtId="49" fontId="14" fillId="0" borderId="0" xfId="0" applyNumberFormat="1" applyFont="1" applyBorder="1" applyAlignment="1">
      <alignment horizontal="center"/>
    </xf>
    <xf numFmtId="49" fontId="14" fillId="0" borderId="14" xfId="0" applyNumberFormat="1" applyFont="1" applyBorder="1" applyAlignment="1">
      <alignment horizontal="center"/>
    </xf>
    <xf numFmtId="164" fontId="32" fillId="0" borderId="17" xfId="0" applyNumberFormat="1" applyFont="1" applyBorder="1" applyAlignment="1">
      <alignment horizontal="center"/>
    </xf>
    <xf numFmtId="49" fontId="32" fillId="0" borderId="10" xfId="0" applyNumberFormat="1" applyFont="1" applyBorder="1" applyAlignment="1">
      <alignment horizontal="center"/>
    </xf>
    <xf numFmtId="49" fontId="32" fillId="0" borderId="0" xfId="0" applyNumberFormat="1" applyFont="1" applyBorder="1" applyAlignment="1">
      <alignment horizontal="center"/>
    </xf>
    <xf numFmtId="0" fontId="33" fillId="0" borderId="13" xfId="0" applyFont="1" applyBorder="1" applyAlignment="1">
      <alignment horizontal="center"/>
    </xf>
    <xf numFmtId="0" fontId="33" fillId="0" borderId="13" xfId="0" applyFont="1" applyFill="1" applyBorder="1" applyAlignment="1">
      <alignment horizontal="center"/>
    </xf>
    <xf numFmtId="0" fontId="33" fillId="0" borderId="16" xfId="0" applyFont="1" applyBorder="1" applyAlignment="1">
      <alignment horizontal="center"/>
    </xf>
    <xf numFmtId="0" fontId="0" fillId="0" borderId="13" xfId="0" applyBorder="1" applyAlignment="1">
      <alignment horizontal="center"/>
    </xf>
    <xf numFmtId="0" fontId="0" fillId="0" borderId="16" xfId="0" applyBorder="1" applyAlignment="1">
      <alignment horizontal="center"/>
    </xf>
    <xf numFmtId="14" fontId="33" fillId="0" borderId="15" xfId="0" applyNumberFormat="1" applyFont="1" applyBorder="1" applyAlignment="1">
      <alignment horizontal="center"/>
    </xf>
    <xf numFmtId="14" fontId="14" fillId="0" borderId="10" xfId="0" applyNumberFormat="1" applyFont="1" applyBorder="1"/>
    <xf numFmtId="0" fontId="0" fillId="0" borderId="0" xfId="0" applyFill="1" applyBorder="1" applyAlignment="1">
      <alignment horizontal="left"/>
    </xf>
    <xf numFmtId="0" fontId="0" fillId="0" borderId="14" xfId="0" applyFill="1" applyBorder="1" applyAlignment="1">
      <alignment horizontal="left"/>
    </xf>
    <xf numFmtId="1" fontId="33" fillId="0" borderId="10" xfId="0" applyNumberFormat="1" applyFont="1" applyBorder="1" applyAlignment="1">
      <alignment horizontal="left"/>
    </xf>
    <xf numFmtId="1" fontId="33" fillId="0" borderId="0" xfId="0" applyNumberFormat="1" applyFont="1" applyBorder="1" applyAlignment="1">
      <alignment horizontal="left"/>
    </xf>
    <xf numFmtId="1" fontId="32" fillId="0" borderId="10" xfId="0" applyNumberFormat="1" applyFont="1" applyBorder="1" applyAlignment="1">
      <alignment horizontal="left"/>
    </xf>
    <xf numFmtId="1" fontId="32" fillId="0" borderId="0" xfId="0" applyNumberFormat="1" applyFont="1" applyBorder="1" applyAlignment="1">
      <alignment horizontal="left"/>
    </xf>
    <xf numFmtId="1" fontId="33" fillId="0" borderId="10" xfId="0" applyNumberFormat="1" applyFont="1" applyFill="1" applyBorder="1" applyAlignment="1">
      <alignment horizontal="left"/>
    </xf>
    <xf numFmtId="1" fontId="33" fillId="0" borderId="0" xfId="0" applyNumberFormat="1" applyFont="1" applyFill="1" applyBorder="1" applyAlignment="1">
      <alignment horizontal="left"/>
    </xf>
    <xf numFmtId="1" fontId="33" fillId="0" borderId="10" xfId="0" applyNumberFormat="1" applyFont="1" applyBorder="1" applyAlignment="1">
      <alignment horizontal="center"/>
    </xf>
    <xf numFmtId="1" fontId="33" fillId="0" borderId="15" xfId="0" applyNumberFormat="1" applyFont="1" applyBorder="1" applyAlignment="1">
      <alignment horizontal="center"/>
    </xf>
    <xf numFmtId="1" fontId="33" fillId="0" borderId="14" xfId="0" applyNumberFormat="1" applyFont="1" applyBorder="1"/>
    <xf numFmtId="1" fontId="33" fillId="0" borderId="14" xfId="0" applyNumberFormat="1" applyFont="1" applyBorder="1" applyAlignment="1">
      <alignment horizontal="center"/>
    </xf>
    <xf numFmtId="1" fontId="33" fillId="0" borderId="15" xfId="0" applyNumberFormat="1" applyFont="1" applyBorder="1" applyAlignment="1">
      <alignment horizontal="left"/>
    </xf>
    <xf numFmtId="1" fontId="33" fillId="0" borderId="14" xfId="0" applyNumberFormat="1" applyFont="1" applyBorder="1" applyAlignment="1">
      <alignment horizontal="left"/>
    </xf>
    <xf numFmtId="1" fontId="14" fillId="0" borderId="10" xfId="0" applyNumberFormat="1" applyFont="1" applyBorder="1" applyAlignment="1">
      <alignment horizontal="left"/>
    </xf>
    <xf numFmtId="1" fontId="0" fillId="0" borderId="0" xfId="0" applyNumberFormat="1" applyBorder="1" applyAlignment="1">
      <alignment horizontal="left"/>
    </xf>
    <xf numFmtId="1" fontId="0" fillId="0" borderId="10" xfId="0" applyNumberFormat="1" applyBorder="1" applyAlignment="1">
      <alignment horizontal="left"/>
    </xf>
    <xf numFmtId="1" fontId="14" fillId="0" borderId="15" xfId="0" applyNumberFormat="1" applyFont="1" applyBorder="1" applyAlignment="1">
      <alignment horizontal="left"/>
    </xf>
    <xf numFmtId="1" fontId="0" fillId="0" borderId="14" xfId="0" applyNumberFormat="1" applyBorder="1" applyAlignment="1">
      <alignment horizontal="left"/>
    </xf>
    <xf numFmtId="1" fontId="0" fillId="0" borderId="10" xfId="0" applyNumberFormat="1" applyBorder="1" applyAlignment="1">
      <alignment horizontal="center"/>
    </xf>
    <xf numFmtId="1" fontId="14" fillId="0" borderId="0" xfId="0" applyNumberFormat="1" applyFont="1" applyBorder="1"/>
    <xf numFmtId="1" fontId="14" fillId="0" borderId="0" xfId="0" applyNumberFormat="1" applyFont="1" applyBorder="1" applyAlignment="1">
      <alignment horizontal="left"/>
    </xf>
    <xf numFmtId="1" fontId="0" fillId="0" borderId="15" xfId="0" applyNumberFormat="1" applyBorder="1" applyAlignment="1">
      <alignment horizontal="center"/>
    </xf>
    <xf numFmtId="1" fontId="14" fillId="0" borderId="14" xfId="0" applyNumberFormat="1" applyFont="1" applyBorder="1"/>
    <xf numFmtId="1" fontId="0" fillId="0" borderId="15" xfId="0" applyNumberFormat="1" applyBorder="1" applyAlignment="1">
      <alignment horizontal="left"/>
    </xf>
    <xf numFmtId="1" fontId="14" fillId="0" borderId="14" xfId="0" applyNumberFormat="1" applyFont="1" applyBorder="1" applyAlignment="1">
      <alignment horizontal="left"/>
    </xf>
    <xf numFmtId="1" fontId="0" fillId="0" borderId="0" xfId="0" applyNumberFormat="1"/>
    <xf numFmtId="1" fontId="0" fillId="0" borderId="0" xfId="0" applyNumberFormat="1" applyAlignment="1">
      <alignment horizontal="left"/>
    </xf>
    <xf numFmtId="0" fontId="0" fillId="0" borderId="0" xfId="0" quotePrefix="1" applyBorder="1" applyAlignment="1">
      <alignment horizontal="center"/>
    </xf>
    <xf numFmtId="49" fontId="14" fillId="0" borderId="15" xfId="0" applyNumberFormat="1" applyFont="1" applyBorder="1" applyAlignment="1">
      <alignment horizontal="center"/>
    </xf>
    <xf numFmtId="49" fontId="32" fillId="0" borderId="15" xfId="0" applyNumberFormat="1" applyFont="1" applyBorder="1" applyAlignment="1">
      <alignment horizontal="center"/>
    </xf>
    <xf numFmtId="0" fontId="0" fillId="0" borderId="14" xfId="0" quotePrefix="1" applyBorder="1" applyAlignment="1">
      <alignment horizontal="center"/>
    </xf>
    <xf numFmtId="0" fontId="39" fillId="0" borderId="11" xfId="0" applyFont="1" applyBorder="1"/>
    <xf numFmtId="0" fontId="39" fillId="0" borderId="11" xfId="0" applyFont="1" applyBorder="1" applyAlignment="1">
      <alignment horizontal="center"/>
    </xf>
    <xf numFmtId="0" fontId="39" fillId="0" borderId="0" xfId="0" applyFont="1" applyAlignment="1">
      <alignment horizontal="center"/>
    </xf>
    <xf numFmtId="0" fontId="39" fillId="0" borderId="10" xfId="0" applyFont="1" applyBorder="1"/>
    <xf numFmtId="0" fontId="39" fillId="0" borderId="0" xfId="0" applyFont="1" applyBorder="1"/>
    <xf numFmtId="0" fontId="39" fillId="0" borderId="13" xfId="0" applyFont="1" applyBorder="1"/>
    <xf numFmtId="0" fontId="39" fillId="0" borderId="13" xfId="0" applyFont="1" applyBorder="1" applyAlignment="1">
      <alignment horizontal="center"/>
    </xf>
    <xf numFmtId="0" fontId="39" fillId="0" borderId="21" xfId="0" applyFont="1" applyBorder="1"/>
    <xf numFmtId="0" fontId="39" fillId="0" borderId="19" xfId="0" applyFont="1" applyBorder="1"/>
    <xf numFmtId="0" fontId="39" fillId="0" borderId="21" xfId="0" applyFont="1" applyFill="1" applyBorder="1"/>
    <xf numFmtId="0" fontId="39" fillId="0" borderId="22" xfId="0" applyFont="1" applyBorder="1"/>
    <xf numFmtId="0" fontId="0" fillId="0" borderId="17" xfId="0" applyBorder="1"/>
    <xf numFmtId="0" fontId="0" fillId="0" borderId="16" xfId="0" applyBorder="1"/>
    <xf numFmtId="14" fontId="0" fillId="0" borderId="0" xfId="0" applyNumberFormat="1"/>
    <xf numFmtId="14" fontId="0" fillId="0" borderId="14" xfId="0" applyNumberFormat="1" applyBorder="1"/>
    <xf numFmtId="0" fontId="0" fillId="0" borderId="0" xfId="0" quotePrefix="1"/>
    <xf numFmtId="0" fontId="39" fillId="0" borderId="0" xfId="0" applyFont="1" applyBorder="1" applyAlignment="1">
      <alignment horizontal="center"/>
    </xf>
    <xf numFmtId="0" fontId="14" fillId="0" borderId="13" xfId="0" applyFont="1" applyBorder="1"/>
    <xf numFmtId="0" fontId="14" fillId="0" borderId="0" xfId="0" applyFont="1" applyBorder="1"/>
    <xf numFmtId="0" fontId="14" fillId="0" borderId="0" xfId="0" applyFont="1" applyFill="1" applyBorder="1"/>
    <xf numFmtId="0" fontId="0" fillId="0" borderId="0" xfId="0" applyFont="1" applyFill="1" applyBorder="1"/>
    <xf numFmtId="0" fontId="14" fillId="0" borderId="14" xfId="0" applyFont="1" applyBorder="1"/>
    <xf numFmtId="0" fontId="14" fillId="0" borderId="10" xfId="0" applyFont="1" applyBorder="1"/>
    <xf numFmtId="0" fontId="14" fillId="0" borderId="15" xfId="0" applyFont="1" applyBorder="1"/>
    <xf numFmtId="0" fontId="14" fillId="0" borderId="0" xfId="0" quotePrefix="1" applyFont="1"/>
    <xf numFmtId="14" fontId="14" fillId="0" borderId="0" xfId="0" applyNumberFormat="1" applyFont="1"/>
    <xf numFmtId="0" fontId="39" fillId="0" borderId="23" xfId="0" applyFont="1" applyBorder="1"/>
    <xf numFmtId="0" fontId="14" fillId="0" borderId="13" xfId="0" applyFont="1" applyFill="1" applyBorder="1"/>
    <xf numFmtId="0" fontId="0" fillId="0" borderId="13" xfId="0" applyFont="1" applyFill="1" applyBorder="1"/>
    <xf numFmtId="0" fontId="14" fillId="0" borderId="16" xfId="0" applyFont="1" applyBorder="1"/>
    <xf numFmtId="0" fontId="14" fillId="0" borderId="10" xfId="0" applyFont="1" applyFill="1" applyBorder="1"/>
    <xf numFmtId="0" fontId="14" fillId="0" borderId="13" xfId="0" quotePrefix="1" applyFont="1" applyBorder="1"/>
    <xf numFmtId="0" fontId="14" fillId="0" borderId="0" xfId="0" quotePrefix="1" applyFont="1" applyBorder="1"/>
    <xf numFmtId="0" fontId="39" fillId="0" borderId="19" xfId="0" applyFont="1" applyFill="1" applyBorder="1"/>
    <xf numFmtId="0" fontId="0" fillId="0" borderId="0" xfId="0" quotePrefix="1" applyFont="1" applyFill="1" applyBorder="1"/>
    <xf numFmtId="1" fontId="39" fillId="0" borderId="0" xfId="0" applyNumberFormat="1" applyFont="1"/>
    <xf numFmtId="1" fontId="39" fillId="0" borderId="19" xfId="0" applyNumberFormat="1" applyFont="1" applyBorder="1"/>
    <xf numFmtId="1" fontId="0" fillId="0" borderId="0" xfId="0" applyNumberFormat="1" applyFill="1" applyBorder="1"/>
    <xf numFmtId="1" fontId="0" fillId="0" borderId="0" xfId="0" quotePrefix="1" applyNumberFormat="1"/>
    <xf numFmtId="1" fontId="14" fillId="0" borderId="0" xfId="0" applyNumberFormat="1" applyFont="1"/>
    <xf numFmtId="0" fontId="14" fillId="0" borderId="0" xfId="0" quotePrefix="1" applyFont="1" applyFill="1" applyBorder="1"/>
    <xf numFmtId="0" fontId="0" fillId="27" borderId="11" xfId="0" applyFill="1" applyBorder="1"/>
    <xf numFmtId="0" fontId="39" fillId="0" borderId="13" xfId="0" applyFont="1" applyBorder="1" applyAlignment="1"/>
    <xf numFmtId="0" fontId="39" fillId="0" borderId="23" xfId="0" applyFont="1" applyBorder="1" applyAlignment="1"/>
    <xf numFmtId="0" fontId="0" fillId="0" borderId="13" xfId="0" applyBorder="1" applyAlignment="1"/>
    <xf numFmtId="0" fontId="14" fillId="0" borderId="13" xfId="0" applyFont="1" applyBorder="1" applyAlignment="1"/>
    <xf numFmtId="0" fontId="0" fillId="0" borderId="16" xfId="0" applyBorder="1" applyAlignment="1"/>
    <xf numFmtId="0" fontId="0" fillId="0" borderId="11" xfId="0" applyBorder="1" applyAlignment="1"/>
    <xf numFmtId="0" fontId="0" fillId="0" borderId="0" xfId="0" quotePrefix="1" applyBorder="1"/>
    <xf numFmtId="0" fontId="0" fillId="0" borderId="0" xfId="0" quotePrefix="1" applyFill="1" applyBorder="1"/>
    <xf numFmtId="0" fontId="14" fillId="0" borderId="16" xfId="0" applyFont="1" applyBorder="1" applyAlignment="1"/>
    <xf numFmtId="0" fontId="0" fillId="0" borderId="0" xfId="0" applyBorder="1" applyAlignment="1"/>
    <xf numFmtId="0" fontId="14" fillId="0" borderId="11" xfId="0" applyFont="1" applyFill="1" applyBorder="1"/>
    <xf numFmtId="0" fontId="14" fillId="0" borderId="11" xfId="0" applyFont="1" applyBorder="1"/>
    <xf numFmtId="0" fontId="0" fillId="0" borderId="10" xfId="0" applyFill="1" applyBorder="1"/>
    <xf numFmtId="0" fontId="33" fillId="0" borderId="0" xfId="0" applyFont="1" applyBorder="1" applyAlignment="1">
      <alignment horizontal="center"/>
    </xf>
    <xf numFmtId="0" fontId="33" fillId="0" borderId="0" xfId="44" applyFont="1" applyBorder="1" applyAlignment="1">
      <alignment horizontal="right"/>
    </xf>
    <xf numFmtId="0" fontId="9" fillId="0" borderId="0" xfId="45" applyFont="1" applyBorder="1" applyAlignment="1"/>
    <xf numFmtId="0" fontId="9" fillId="0" borderId="0" xfId="45" applyFont="1" applyBorder="1"/>
    <xf numFmtId="0" fontId="14" fillId="0" borderId="10" xfId="45" applyBorder="1"/>
    <xf numFmtId="0" fontId="14" fillId="0" borderId="0" xfId="45"/>
    <xf numFmtId="0" fontId="8" fillId="0" borderId="0" xfId="45" applyFont="1"/>
    <xf numFmtId="0" fontId="14" fillId="0" borderId="12" xfId="36" applyFont="1" applyBorder="1"/>
    <xf numFmtId="0" fontId="14" fillId="0" borderId="0" xfId="36" applyFont="1" applyAlignment="1">
      <alignment horizontal="center"/>
    </xf>
    <xf numFmtId="0" fontId="43" fillId="0" borderId="0" xfId="0" applyFont="1" applyBorder="1"/>
    <xf numFmtId="0" fontId="43" fillId="0" borderId="0" xfId="0" applyFont="1" applyBorder="1" applyAlignment="1">
      <alignment horizontal="left"/>
    </xf>
    <xf numFmtId="164" fontId="43" fillId="0" borderId="0" xfId="0" applyNumberFormat="1" applyFont="1" applyBorder="1" applyAlignment="1">
      <alignment horizontal="center"/>
    </xf>
    <xf numFmtId="14" fontId="43" fillId="0" borderId="0" xfId="0" applyNumberFormat="1" applyFont="1" applyBorder="1" applyAlignment="1">
      <alignment horizontal="center"/>
    </xf>
    <xf numFmtId="0" fontId="44" fillId="0" borderId="0" xfId="0" applyFont="1"/>
    <xf numFmtId="0" fontId="43" fillId="0" borderId="0" xfId="0" applyFont="1" applyBorder="1" applyAlignment="1">
      <alignment horizontal="center"/>
    </xf>
    <xf numFmtId="14" fontId="43" fillId="0" borderId="0" xfId="0" applyNumberFormat="1" applyFont="1" applyBorder="1" applyAlignment="1">
      <alignment horizontal="left"/>
    </xf>
    <xf numFmtId="0" fontId="44" fillId="0" borderId="0" xfId="0" applyFont="1" applyAlignment="1">
      <alignment horizontal="left"/>
    </xf>
    <xf numFmtId="0" fontId="43" fillId="0" borderId="0" xfId="0" applyFont="1" applyBorder="1" applyAlignment="1"/>
    <xf numFmtId="0" fontId="43" fillId="0" borderId="0" xfId="0" applyFont="1"/>
    <xf numFmtId="0" fontId="44" fillId="0" borderId="0" xfId="0" applyFont="1" applyBorder="1" applyAlignment="1">
      <alignment horizontal="left"/>
    </xf>
    <xf numFmtId="0" fontId="8" fillId="0" borderId="0" xfId="0" applyFont="1" applyBorder="1" applyAlignment="1">
      <alignment horizontal="center" vertical="center"/>
    </xf>
    <xf numFmtId="164" fontId="8" fillId="0" borderId="0" xfId="0" applyNumberFormat="1" applyFont="1" applyBorder="1" applyAlignment="1">
      <alignment horizontal="center" vertical="center"/>
    </xf>
    <xf numFmtId="0" fontId="10" fillId="0" borderId="0" xfId="0" applyFont="1" applyBorder="1" applyAlignment="1">
      <alignment horizontal="left"/>
    </xf>
    <xf numFmtId="0" fontId="8" fillId="0" borderId="11" xfId="0" applyFont="1" applyBorder="1" applyAlignment="1">
      <alignment horizontal="center" vertical="center"/>
    </xf>
    <xf numFmtId="0" fontId="33" fillId="0" borderId="0" xfId="0" applyFont="1" applyBorder="1" applyAlignment="1">
      <alignment horizontal="center"/>
    </xf>
    <xf numFmtId="0" fontId="0" fillId="0" borderId="0" xfId="0" applyAlignment="1">
      <alignment horizontal="center"/>
    </xf>
    <xf numFmtId="0" fontId="0" fillId="0" borderId="11" xfId="0" applyBorder="1" applyAlignment="1">
      <alignment horizontal="center"/>
    </xf>
    <xf numFmtId="0" fontId="8" fillId="0" borderId="0" xfId="0" applyFont="1" applyBorder="1" applyAlignment="1">
      <alignment horizontal="center" vertical="center"/>
    </xf>
    <xf numFmtId="164" fontId="8" fillId="0" borderId="0" xfId="0" applyNumberFormat="1" applyFont="1" applyBorder="1" applyAlignment="1">
      <alignment horizontal="center" vertical="center"/>
    </xf>
    <xf numFmtId="0" fontId="7" fillId="0" borderId="0" xfId="0" applyFont="1" applyBorder="1" applyAlignment="1">
      <alignment horizontal="center"/>
    </xf>
    <xf numFmtId="0" fontId="8" fillId="0" borderId="11" xfId="0" applyFont="1" applyBorder="1" applyAlignment="1">
      <alignment horizontal="center" vertical="center"/>
    </xf>
    <xf numFmtId="0" fontId="48" fillId="0" borderId="0" xfId="0" applyFont="1"/>
    <xf numFmtId="0" fontId="14" fillId="0" borderId="0" xfId="0" applyFont="1" applyAlignment="1">
      <alignment horizontal="center"/>
    </xf>
    <xf numFmtId="16" fontId="0" fillId="0" borderId="12" xfId="0" applyNumberFormat="1" applyBorder="1" applyAlignment="1">
      <alignment horizontal="center"/>
    </xf>
    <xf numFmtId="0" fontId="49" fillId="0" borderId="24" xfId="0" applyFont="1" applyBorder="1"/>
    <xf numFmtId="0" fontId="0" fillId="0" borderId="25" xfId="0" applyBorder="1"/>
    <xf numFmtId="0" fontId="49" fillId="0" borderId="26" xfId="0" applyFont="1" applyBorder="1"/>
    <xf numFmtId="0" fontId="14" fillId="0" borderId="27" xfId="0" applyFont="1" applyBorder="1" applyAlignment="1">
      <alignment horizontal="center"/>
    </xf>
    <xf numFmtId="0" fontId="14" fillId="0" borderId="28" xfId="0" applyFont="1" applyBorder="1" applyAlignment="1">
      <alignment horizontal="center"/>
    </xf>
    <xf numFmtId="16" fontId="0" fillId="0" borderId="29" xfId="0" applyNumberFormat="1" applyBorder="1" applyAlignment="1">
      <alignment horizontal="center"/>
    </xf>
    <xf numFmtId="16" fontId="0" fillId="0" borderId="30" xfId="0" applyNumberFormat="1" applyBorder="1" applyAlignment="1">
      <alignment horizontal="center"/>
    </xf>
    <xf numFmtId="0" fontId="0" fillId="0" borderId="27" xfId="0" applyBorder="1"/>
    <xf numFmtId="0" fontId="0" fillId="0" borderId="27" xfId="0" applyBorder="1" applyAlignment="1">
      <alignment horizontal="center"/>
    </xf>
    <xf numFmtId="0" fontId="0" fillId="0" borderId="31" xfId="0" applyBorder="1"/>
    <xf numFmtId="0" fontId="0" fillId="0" borderId="19" xfId="0" applyBorder="1"/>
    <xf numFmtId="0" fontId="14" fillId="0" borderId="19" xfId="0" applyFont="1" applyBorder="1" applyAlignment="1">
      <alignment horizontal="center"/>
    </xf>
    <xf numFmtId="0" fontId="14" fillId="0" borderId="32" xfId="0" applyFont="1" applyBorder="1" applyAlignment="1">
      <alignment horizontal="center"/>
    </xf>
    <xf numFmtId="0" fontId="0" fillId="0" borderId="28" xfId="0" applyBorder="1"/>
    <xf numFmtId="0" fontId="0" fillId="0" borderId="31" xfId="0" applyBorder="1" applyAlignment="1">
      <alignment horizontal="center"/>
    </xf>
    <xf numFmtId="0" fontId="0" fillId="0" borderId="19" xfId="0" applyBorder="1" applyAlignment="1">
      <alignment horizontal="center"/>
    </xf>
    <xf numFmtId="0" fontId="0" fillId="0" borderId="32" xfId="0" applyBorder="1" applyAlignment="1">
      <alignment horizontal="center"/>
    </xf>
    <xf numFmtId="0" fontId="43" fillId="0" borderId="33" xfId="0" applyFont="1" applyBorder="1" applyAlignment="1">
      <alignment horizontal="center"/>
    </xf>
    <xf numFmtId="14" fontId="43" fillId="0" borderId="34" xfId="0" applyNumberFormat="1" applyFont="1" applyBorder="1" applyAlignment="1">
      <alignment horizontal="left"/>
    </xf>
    <xf numFmtId="14" fontId="43" fillId="0" borderId="34" xfId="0" applyNumberFormat="1" applyFont="1" applyBorder="1" applyAlignment="1">
      <alignment horizontal="center"/>
    </xf>
    <xf numFmtId="14" fontId="43" fillId="0" borderId="35" xfId="0" applyNumberFormat="1" applyFont="1" applyBorder="1" applyAlignment="1">
      <alignment horizontal="left"/>
    </xf>
    <xf numFmtId="0" fontId="50" fillId="0" borderId="0" xfId="0" applyFont="1"/>
    <xf numFmtId="0" fontId="38" fillId="0" borderId="0" xfId="0" applyFont="1" applyBorder="1" applyAlignment="1">
      <alignment horizontal="left"/>
    </xf>
    <xf numFmtId="0" fontId="38" fillId="0" borderId="0" xfId="0" applyFont="1" applyBorder="1" applyAlignment="1">
      <alignment horizontal="center"/>
    </xf>
    <xf numFmtId="0" fontId="38" fillId="0" borderId="13" xfId="0" applyFont="1" applyBorder="1" applyAlignment="1">
      <alignment horizontal="center"/>
    </xf>
    <xf numFmtId="0" fontId="38" fillId="0" borderId="11" xfId="0" applyFont="1" applyBorder="1" applyAlignment="1">
      <alignment horizontal="center"/>
    </xf>
    <xf numFmtId="14" fontId="38" fillId="0" borderId="0" xfId="0" applyNumberFormat="1" applyFont="1" applyBorder="1" applyAlignment="1">
      <alignment horizontal="left"/>
    </xf>
    <xf numFmtId="0" fontId="38" fillId="0" borderId="10" xfId="0" applyNumberFormat="1" applyFont="1" applyBorder="1" applyAlignment="1">
      <alignment horizontal="center"/>
    </xf>
    <xf numFmtId="0" fontId="38" fillId="0" borderId="0" xfId="0" applyNumberFormat="1" applyFont="1" applyBorder="1" applyAlignment="1">
      <alignment horizontal="center"/>
    </xf>
    <xf numFmtId="0" fontId="38" fillId="0" borderId="11" xfId="0" applyNumberFormat="1" applyFont="1" applyBorder="1" applyAlignment="1">
      <alignment horizontal="center"/>
    </xf>
    <xf numFmtId="0" fontId="38" fillId="0" borderId="13" xfId="0" applyFont="1" applyBorder="1" applyAlignment="1">
      <alignment horizontal="left"/>
    </xf>
    <xf numFmtId="0" fontId="38" fillId="0" borderId="0" xfId="0" applyFont="1" applyAlignment="1">
      <alignment horizontal="center"/>
    </xf>
    <xf numFmtId="0" fontId="38" fillId="0" borderId="0" xfId="0" applyFont="1" applyAlignment="1">
      <alignment horizontal="left"/>
    </xf>
    <xf numFmtId="2" fontId="38" fillId="0" borderId="10" xfId="0" applyNumberFormat="1" applyFont="1" applyBorder="1" applyAlignment="1">
      <alignment horizontal="center"/>
    </xf>
    <xf numFmtId="2" fontId="38" fillId="0" borderId="0" xfId="0" applyNumberFormat="1" applyFont="1" applyAlignment="1">
      <alignment horizontal="center"/>
    </xf>
    <xf numFmtId="0" fontId="38" fillId="0" borderId="10" xfId="0" applyFont="1" applyBorder="1" applyAlignment="1">
      <alignment horizontal="left"/>
    </xf>
    <xf numFmtId="1" fontId="38" fillId="0" borderId="0" xfId="0" applyNumberFormat="1" applyFont="1" applyFill="1" applyAlignment="1">
      <alignment horizontal="center"/>
    </xf>
    <xf numFmtId="0" fontId="38" fillId="0" borderId="10" xfId="0" applyFont="1" applyBorder="1"/>
    <xf numFmtId="2" fontId="38" fillId="0" borderId="0" xfId="0" applyNumberFormat="1" applyFont="1" applyBorder="1" applyAlignment="1">
      <alignment horizontal="center"/>
    </xf>
    <xf numFmtId="1" fontId="38" fillId="0" borderId="0" xfId="0" applyNumberFormat="1" applyFont="1" applyBorder="1" applyAlignment="1">
      <alignment horizontal="center"/>
    </xf>
    <xf numFmtId="2" fontId="38" fillId="0" borderId="0" xfId="0" applyNumberFormat="1" applyFont="1" applyFill="1" applyBorder="1" applyAlignment="1">
      <alignment horizontal="center"/>
    </xf>
    <xf numFmtId="164" fontId="38" fillId="0" borderId="0" xfId="0" applyNumberFormat="1" applyFont="1"/>
    <xf numFmtId="1" fontId="38" fillId="0" borderId="0" xfId="0" applyNumberFormat="1" applyFont="1" applyAlignment="1">
      <alignment horizontal="center"/>
    </xf>
    <xf numFmtId="0" fontId="51" fillId="0" borderId="0" xfId="0" applyFont="1" applyAlignment="1">
      <alignment horizontal="center" vertical="center"/>
    </xf>
    <xf numFmtId="0" fontId="52" fillId="0" borderId="0" xfId="0" applyFont="1" applyBorder="1" applyAlignment="1">
      <alignment horizontal="left"/>
    </xf>
    <xf numFmtId="0" fontId="8" fillId="0" borderId="0" xfId="0" applyFont="1" applyBorder="1" applyAlignment="1">
      <alignment horizontal="center" vertical="center"/>
    </xf>
    <xf numFmtId="0" fontId="7" fillId="0" borderId="0" xfId="0" applyFont="1" applyBorder="1" applyAlignment="1">
      <alignment horizontal="center"/>
    </xf>
    <xf numFmtId="0" fontId="53" fillId="0" borderId="0" xfId="0" applyFont="1" applyBorder="1"/>
    <xf numFmtId="0" fontId="53" fillId="29" borderId="0" xfId="0" applyFont="1" applyFill="1" applyBorder="1"/>
    <xf numFmtId="0" fontId="53" fillId="0" borderId="0" xfId="0" applyFont="1" applyBorder="1" applyAlignment="1">
      <alignment horizontal="center" vertical="center"/>
    </xf>
    <xf numFmtId="164" fontId="53" fillId="0" borderId="0" xfId="0" applyNumberFormat="1" applyFont="1" applyBorder="1" applyAlignment="1">
      <alignment horizontal="center" vertical="center"/>
    </xf>
    <xf numFmtId="0" fontId="53" fillId="0" borderId="0" xfId="0" applyNumberFormat="1" applyFont="1" applyBorder="1" applyAlignment="1">
      <alignment horizontal="center"/>
    </xf>
    <xf numFmtId="0" fontId="53" fillId="0" borderId="0" xfId="0" applyFont="1" applyBorder="1" applyAlignment="1">
      <alignment horizontal="center"/>
    </xf>
    <xf numFmtId="0" fontId="54" fillId="0" borderId="0" xfId="0" applyFont="1"/>
    <xf numFmtId="0" fontId="53" fillId="29" borderId="0" xfId="0" applyFont="1" applyFill="1"/>
    <xf numFmtId="0" fontId="55" fillId="0" borderId="0" xfId="0" applyFont="1" applyBorder="1" applyAlignment="1"/>
    <xf numFmtId="164" fontId="55" fillId="0" borderId="0" xfId="0" applyNumberFormat="1" applyFont="1" applyBorder="1" applyAlignment="1"/>
    <xf numFmtId="164" fontId="55" fillId="0" borderId="11" xfId="0" applyNumberFormat="1" applyFont="1" applyBorder="1" applyAlignment="1"/>
    <xf numFmtId="0" fontId="53" fillId="0" borderId="13" xfId="0" applyFont="1" applyBorder="1"/>
    <xf numFmtId="0" fontId="53" fillId="0" borderId="11" xfId="0" applyFont="1" applyBorder="1"/>
    <xf numFmtId="0" fontId="53" fillId="0" borderId="11" xfId="0" applyFont="1" applyBorder="1" applyAlignment="1">
      <alignment horizontal="center"/>
    </xf>
    <xf numFmtId="0" fontId="54" fillId="0" borderId="0" xfId="0" applyFont="1" applyAlignment="1">
      <alignment horizontal="left"/>
    </xf>
    <xf numFmtId="0" fontId="53" fillId="0" borderId="10" xfId="0" applyFont="1" applyBorder="1"/>
    <xf numFmtId="0" fontId="53" fillId="0" borderId="0" xfId="0" applyFont="1"/>
    <xf numFmtId="0" fontId="53" fillId="0" borderId="0" xfId="0" applyFont="1" applyAlignment="1">
      <alignment horizontal="center"/>
    </xf>
    <xf numFmtId="0" fontId="53" fillId="29" borderId="0" xfId="0" applyFont="1" applyFill="1" applyAlignment="1">
      <alignment horizontal="center"/>
    </xf>
    <xf numFmtId="2" fontId="53" fillId="0" borderId="0" xfId="0" applyNumberFormat="1" applyFont="1" applyAlignment="1">
      <alignment horizontal="center"/>
    </xf>
    <xf numFmtId="2" fontId="53" fillId="0" borderId="0" xfId="0" applyNumberFormat="1" applyFont="1" applyBorder="1" applyAlignment="1">
      <alignment horizontal="center"/>
    </xf>
    <xf numFmtId="0" fontId="54" fillId="0" borderId="0" xfId="0" applyFont="1" applyAlignment="1">
      <alignment horizontal="center"/>
    </xf>
    <xf numFmtId="14" fontId="53" fillId="0" borderId="0" xfId="0" applyNumberFormat="1" applyFont="1"/>
    <xf numFmtId="14" fontId="53" fillId="0" borderId="0" xfId="0" applyNumberFormat="1" applyFont="1" applyFill="1"/>
    <xf numFmtId="14" fontId="53" fillId="24" borderId="0" xfId="0" applyNumberFormat="1" applyFont="1" applyFill="1"/>
    <xf numFmtId="14" fontId="53" fillId="0" borderId="0" xfId="0" applyNumberFormat="1" applyFont="1" applyFill="1" applyBorder="1" applyAlignment="1">
      <alignment horizontal="center"/>
    </xf>
    <xf numFmtId="14" fontId="53" fillId="0" borderId="0" xfId="0" applyNumberFormat="1" applyFont="1" applyFill="1" applyAlignment="1">
      <alignment horizontal="center"/>
    </xf>
    <xf numFmtId="164" fontId="53" fillId="0" borderId="0" xfId="0" applyNumberFormat="1" applyFont="1"/>
    <xf numFmtId="0" fontId="0" fillId="0" borderId="0" xfId="0" applyAlignment="1">
      <alignment horizontal="center"/>
    </xf>
    <xf numFmtId="0" fontId="53" fillId="0" borderId="0" xfId="0" applyFont="1" applyBorder="1" applyAlignment="1">
      <alignment horizontal="left" vertical="center" wrapText="1"/>
    </xf>
    <xf numFmtId="0" fontId="53" fillId="0" borderId="0" xfId="0" applyFont="1" applyAlignment="1">
      <alignment horizontal="left"/>
    </xf>
    <xf numFmtId="0" fontId="53" fillId="0" borderId="0" xfId="0" applyFont="1" applyBorder="1" applyAlignment="1">
      <alignment horizontal="left"/>
    </xf>
    <xf numFmtId="2" fontId="53" fillId="0" borderId="0" xfId="0" applyNumberFormat="1" applyFont="1" applyAlignment="1">
      <alignment horizontal="left"/>
    </xf>
    <xf numFmtId="2" fontId="53" fillId="0" borderId="0" xfId="0" applyNumberFormat="1" applyFont="1" applyBorder="1" applyAlignment="1">
      <alignment horizontal="left"/>
    </xf>
    <xf numFmtId="0" fontId="54" fillId="0" borderId="0" xfId="0" applyFont="1" applyBorder="1" applyAlignment="1">
      <alignment horizontal="left"/>
    </xf>
    <xf numFmtId="0" fontId="53" fillId="24" borderId="0" xfId="0" applyFont="1" applyFill="1" applyAlignment="1">
      <alignment horizontal="center"/>
    </xf>
    <xf numFmtId="0" fontId="53" fillId="0" borderId="0" xfId="0" applyFont="1" applyFill="1" applyAlignment="1">
      <alignment horizontal="center"/>
    </xf>
    <xf numFmtId="0" fontId="53" fillId="0" borderId="0" xfId="0" applyFont="1" applyAlignment="1">
      <alignment horizontal="center" vertical="center"/>
    </xf>
    <xf numFmtId="0" fontId="53" fillId="0" borderId="0" xfId="0" applyFont="1" applyAlignment="1">
      <alignment horizontal="center" vertical="center" wrapText="1"/>
    </xf>
    <xf numFmtId="0" fontId="0" fillId="0" borderId="0" xfId="0" applyAlignment="1">
      <alignment horizontal="center"/>
    </xf>
    <xf numFmtId="0" fontId="43" fillId="0" borderId="0" xfId="0" applyNumberFormat="1" applyFont="1" applyBorder="1" applyAlignment="1">
      <alignment horizontal="center"/>
    </xf>
    <xf numFmtId="0" fontId="53" fillId="0" borderId="0" xfId="0" applyFont="1" applyAlignment="1">
      <alignment vertical="center" wrapText="1"/>
    </xf>
    <xf numFmtId="164" fontId="53" fillId="0" borderId="0" xfId="0" applyNumberFormat="1" applyFont="1" applyBorder="1" applyAlignment="1">
      <alignment horizontal="center"/>
    </xf>
    <xf numFmtId="14" fontId="53" fillId="0" borderId="0" xfId="0" applyNumberFormat="1" applyFont="1" applyBorder="1" applyAlignment="1">
      <alignment horizontal="center"/>
    </xf>
    <xf numFmtId="164" fontId="53" fillId="0" borderId="0" xfId="0" applyNumberFormat="1" applyFont="1" applyBorder="1" applyAlignment="1">
      <alignment horizontal="left"/>
    </xf>
    <xf numFmtId="0" fontId="8" fillId="0" borderId="0" xfId="0" applyFont="1" applyBorder="1" applyAlignment="1">
      <alignment horizontal="center" vertical="top" wrapText="1"/>
    </xf>
    <xf numFmtId="0" fontId="9" fillId="0" borderId="0" xfId="0" applyFont="1" applyFill="1" applyBorder="1" applyAlignment="1">
      <alignment horizontal="center" vertical="center"/>
    </xf>
    <xf numFmtId="0" fontId="8" fillId="0" borderId="0" xfId="0" applyFont="1" applyBorder="1" applyAlignment="1">
      <alignment horizontal="center" vertical="center"/>
    </xf>
    <xf numFmtId="0" fontId="8" fillId="0" borderId="0" xfId="0" applyFont="1" applyBorder="1" applyAlignment="1">
      <alignment horizontal="center" vertical="center" wrapText="1"/>
    </xf>
    <xf numFmtId="164" fontId="8" fillId="0" borderId="0" xfId="0" applyNumberFormat="1" applyFont="1" applyBorder="1" applyAlignment="1">
      <alignment horizontal="center" vertical="center"/>
    </xf>
    <xf numFmtId="0" fontId="8" fillId="0" borderId="10" xfId="0" applyFont="1" applyBorder="1" applyAlignment="1">
      <alignment horizontal="center" vertical="center" wrapText="1"/>
    </xf>
    <xf numFmtId="164" fontId="8" fillId="0" borderId="11" xfId="0" applyNumberFormat="1" applyFont="1" applyBorder="1" applyAlignment="1">
      <alignment horizontal="center" vertical="center" wrapText="1"/>
    </xf>
    <xf numFmtId="0" fontId="8" fillId="0" borderId="13"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3" xfId="0" applyFont="1" applyBorder="1" applyAlignment="1">
      <alignment horizontal="center" wrapText="1"/>
    </xf>
    <xf numFmtId="0" fontId="8" fillId="0" borderId="16" xfId="0" applyFont="1" applyBorder="1" applyAlignment="1">
      <alignment horizontal="center" wrapText="1"/>
    </xf>
    <xf numFmtId="0" fontId="8" fillId="0" borderId="14" xfId="0" applyFont="1" applyBorder="1" applyAlignment="1">
      <alignment horizontal="center" vertical="center" wrapText="1"/>
    </xf>
    <xf numFmtId="0" fontId="8" fillId="0" borderId="0" xfId="0" applyFont="1" applyFill="1" applyBorder="1" applyAlignment="1">
      <alignment horizontal="center" vertical="center" wrapText="1"/>
    </xf>
    <xf numFmtId="0" fontId="8" fillId="0" borderId="0" xfId="0" applyFont="1" applyBorder="1" applyAlignment="1">
      <alignment horizontal="center" wrapText="1"/>
    </xf>
    <xf numFmtId="0" fontId="8" fillId="0" borderId="14" xfId="0" applyFont="1" applyBorder="1" applyAlignment="1">
      <alignment horizontal="center" wrapText="1"/>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14" xfId="0" applyFont="1" applyBorder="1" applyAlignment="1">
      <alignment horizontal="center" vertical="top" wrapText="1"/>
    </xf>
    <xf numFmtId="0" fontId="8" fillId="23" borderId="0" xfId="0" applyFont="1" applyFill="1" applyAlignment="1">
      <alignment horizontal="center" vertical="center" wrapText="1"/>
    </xf>
    <xf numFmtId="0" fontId="53" fillId="0" borderId="0" xfId="0" applyFont="1" applyAlignment="1">
      <alignment horizontal="center" vertical="center"/>
    </xf>
    <xf numFmtId="0" fontId="53" fillId="0" borderId="0" xfId="0" applyFont="1" applyBorder="1" applyAlignment="1">
      <alignment horizontal="left" vertical="center" wrapText="1"/>
    </xf>
    <xf numFmtId="0" fontId="53" fillId="0" borderId="0" xfId="0" applyFont="1" applyBorder="1" applyAlignment="1">
      <alignment horizontal="center" vertical="center" wrapText="1"/>
    </xf>
    <xf numFmtId="0" fontId="53" fillId="0" borderId="0" xfId="0" applyFont="1" applyAlignment="1">
      <alignment horizontal="center" vertical="center" wrapText="1"/>
    </xf>
    <xf numFmtId="0" fontId="50" fillId="0" borderId="0" xfId="0" applyFont="1" applyAlignment="1">
      <alignment horizontal="center" vertical="center"/>
    </xf>
    <xf numFmtId="0" fontId="8" fillId="0" borderId="0" xfId="38" applyFont="1" applyBorder="1" applyAlignment="1">
      <alignment horizontal="center" vertical="center" wrapText="1"/>
    </xf>
    <xf numFmtId="0" fontId="8" fillId="0" borderId="11" xfId="38" applyFont="1" applyBorder="1" applyAlignment="1">
      <alignment horizontal="center" vertical="center" wrapText="1"/>
    </xf>
    <xf numFmtId="0" fontId="8" fillId="0" borderId="0" xfId="44" applyFont="1" applyBorder="1" applyAlignment="1">
      <alignment horizontal="center" vertical="center"/>
    </xf>
    <xf numFmtId="0" fontId="8" fillId="0" borderId="0" xfId="44" applyFont="1" applyBorder="1" applyAlignment="1">
      <alignment horizontal="justify" vertical="center"/>
    </xf>
    <xf numFmtId="0" fontId="8" fillId="0" borderId="0" xfId="44" applyFont="1" applyFill="1" applyBorder="1" applyAlignment="1">
      <alignment horizontal="center" vertical="center" wrapText="1"/>
    </xf>
    <xf numFmtId="0" fontId="8" fillId="0" borderId="0" xfId="0" applyFont="1" applyFill="1" applyAlignment="1">
      <alignment horizontal="center" vertical="center" wrapText="1"/>
    </xf>
    <xf numFmtId="0" fontId="7" fillId="0" borderId="0" xfId="0" applyFont="1" applyBorder="1" applyAlignment="1">
      <alignment horizontal="center"/>
    </xf>
    <xf numFmtId="0" fontId="8" fillId="0" borderId="0" xfId="0" applyFont="1" applyBorder="1" applyAlignment="1">
      <alignment horizontal="center" vertical="justify"/>
    </xf>
    <xf numFmtId="164" fontId="8" fillId="0" borderId="0" xfId="0" applyNumberFormat="1" applyFont="1" applyBorder="1" applyAlignment="1">
      <alignment horizontal="center" vertical="center" wrapText="1"/>
    </xf>
    <xf numFmtId="0" fontId="10" fillId="0" borderId="0" xfId="0" applyFont="1" applyBorder="1" applyAlignment="1">
      <alignment horizontal="left"/>
    </xf>
    <xf numFmtId="0" fontId="8" fillId="0" borderId="11" xfId="0" applyFont="1" applyBorder="1" applyAlignment="1">
      <alignment horizontal="center" vertical="center" wrapText="1"/>
    </xf>
    <xf numFmtId="0" fontId="8" fillId="0" borderId="11" xfId="0" applyFont="1" applyBorder="1" applyAlignment="1">
      <alignment horizontal="center" vertical="center"/>
    </xf>
    <xf numFmtId="0" fontId="8" fillId="0" borderId="11" xfId="0" applyFont="1" applyBorder="1" applyAlignment="1">
      <alignment horizontal="center" vertical="top" wrapText="1"/>
    </xf>
    <xf numFmtId="0" fontId="8" fillId="0" borderId="0" xfId="45" applyFont="1" applyBorder="1" applyAlignment="1">
      <alignment horizontal="center" vertical="center" wrapText="1"/>
    </xf>
    <xf numFmtId="0" fontId="8" fillId="0" borderId="11" xfId="45" applyFont="1" applyBorder="1" applyAlignment="1">
      <alignment horizontal="center" vertical="center" wrapText="1"/>
    </xf>
    <xf numFmtId="0" fontId="8" fillId="0" borderId="10" xfId="45" applyFont="1" applyBorder="1" applyAlignment="1">
      <alignment horizontal="center" vertical="center" wrapText="1"/>
    </xf>
    <xf numFmtId="0" fontId="8" fillId="0" borderId="10" xfId="0" applyFont="1" applyBorder="1" applyAlignment="1">
      <alignment horizontal="center" vertical="top" wrapText="1"/>
    </xf>
    <xf numFmtId="0" fontId="33" fillId="0" borderId="0" xfId="0" applyFont="1" applyBorder="1" applyAlignment="1">
      <alignment horizontal="left" vertical="center"/>
    </xf>
    <xf numFmtId="0" fontId="33" fillId="0" borderId="14" xfId="0" applyFont="1" applyBorder="1" applyAlignment="1">
      <alignment horizontal="left" vertical="center"/>
    </xf>
    <xf numFmtId="0" fontId="33" fillId="0" borderId="0" xfId="0" applyFont="1" applyBorder="1" applyAlignment="1">
      <alignment horizontal="center" vertical="center" wrapText="1"/>
    </xf>
    <xf numFmtId="0" fontId="33" fillId="0" borderId="14" xfId="0" applyFont="1" applyBorder="1" applyAlignment="1">
      <alignment horizontal="center" vertical="center" wrapText="1"/>
    </xf>
    <xf numFmtId="164" fontId="33" fillId="0" borderId="10" xfId="0" applyNumberFormat="1" applyFont="1" applyBorder="1" applyAlignment="1">
      <alignment horizontal="center" vertical="center"/>
    </xf>
    <xf numFmtId="164" fontId="33" fillId="0" borderId="15" xfId="0" applyNumberFormat="1" applyFont="1" applyBorder="1" applyAlignment="1">
      <alignment horizontal="center" vertical="center"/>
    </xf>
    <xf numFmtId="164" fontId="33" fillId="0" borderId="0" xfId="0" applyNumberFormat="1" applyFont="1" applyBorder="1" applyAlignment="1">
      <alignment horizontal="center" vertical="center" wrapText="1"/>
    </xf>
    <xf numFmtId="164" fontId="33" fillId="0" borderId="14" xfId="0" applyNumberFormat="1" applyFont="1" applyBorder="1" applyAlignment="1">
      <alignment horizontal="center" vertical="center" wrapText="1"/>
    </xf>
    <xf numFmtId="164" fontId="33" fillId="0" borderId="0" xfId="0" applyNumberFormat="1" applyFont="1" applyBorder="1" applyAlignment="1">
      <alignment horizontal="center" vertical="center"/>
    </xf>
    <xf numFmtId="164" fontId="33" fillId="0" borderId="14" xfId="0" applyNumberFormat="1" applyFont="1" applyBorder="1" applyAlignment="1">
      <alignment horizontal="center" vertical="center"/>
    </xf>
    <xf numFmtId="0" fontId="33" fillId="0" borderId="13" xfId="0" applyFont="1" applyBorder="1" applyAlignment="1">
      <alignment horizontal="center" vertical="center" wrapText="1"/>
    </xf>
    <xf numFmtId="0" fontId="33" fillId="0" borderId="16"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1" xfId="0" applyFont="1" applyBorder="1" applyAlignment="1">
      <alignment horizontal="center" vertical="center"/>
    </xf>
    <xf numFmtId="0" fontId="33" fillId="0" borderId="10" xfId="0" applyFont="1" applyBorder="1" applyAlignment="1">
      <alignment horizontal="center"/>
    </xf>
    <xf numFmtId="0" fontId="33" fillId="0" borderId="0" xfId="0" applyFont="1" applyBorder="1" applyAlignment="1">
      <alignment horizontal="center"/>
    </xf>
    <xf numFmtId="0" fontId="33" fillId="0" borderId="11" xfId="0" applyFont="1" applyBorder="1" applyAlignment="1">
      <alignment horizontal="center"/>
    </xf>
    <xf numFmtId="0" fontId="33" fillId="0" borderId="10" xfId="0" applyFont="1" applyBorder="1" applyAlignment="1">
      <alignment horizontal="center" vertical="center"/>
    </xf>
    <xf numFmtId="0" fontId="33" fillId="0" borderId="15" xfId="0" applyFont="1" applyBorder="1" applyAlignment="1">
      <alignment horizontal="center" vertical="center"/>
    </xf>
    <xf numFmtId="0" fontId="33" fillId="0" borderId="0" xfId="0" applyFont="1" applyAlignment="1">
      <alignment horizontal="center" vertical="center"/>
    </xf>
    <xf numFmtId="0" fontId="36" fillId="0" borderId="0" xfId="0" applyFont="1" applyBorder="1" applyAlignment="1">
      <alignment horizontal="left"/>
    </xf>
    <xf numFmtId="0" fontId="33" fillId="0" borderId="0" xfId="0" applyFont="1" applyAlignment="1">
      <alignment horizontal="center" vertical="center" wrapText="1"/>
    </xf>
    <xf numFmtId="0" fontId="33" fillId="0" borderId="0" xfId="0" applyFont="1" applyFill="1" applyAlignment="1">
      <alignment horizontal="center" vertical="center" wrapText="1"/>
    </xf>
    <xf numFmtId="0" fontId="33" fillId="0" borderId="0" xfId="0" applyFont="1" applyFill="1" applyBorder="1" applyAlignment="1">
      <alignment horizontal="center" vertical="center" wrapText="1"/>
    </xf>
    <xf numFmtId="9" fontId="33" fillId="0" borderId="0" xfId="0" applyNumberFormat="1" applyFont="1" applyFill="1" applyBorder="1" applyAlignment="1">
      <alignment horizontal="center" vertical="center" wrapText="1"/>
    </xf>
    <xf numFmtId="0" fontId="0" fillId="0" borderId="0" xfId="0" applyFill="1" applyBorder="1" applyAlignment="1">
      <alignment horizontal="center" vertical="center" wrapText="1"/>
    </xf>
    <xf numFmtId="0" fontId="33" fillId="0" borderId="10" xfId="0" applyFont="1" applyBorder="1" applyAlignment="1">
      <alignment horizontal="left" vertical="center" wrapText="1"/>
    </xf>
    <xf numFmtId="164" fontId="34" fillId="0" borderId="10" xfId="0" applyNumberFormat="1" applyFont="1" applyBorder="1" applyAlignment="1">
      <alignment horizontal="center"/>
    </xf>
    <xf numFmtId="164" fontId="34" fillId="0" borderId="0" xfId="0" applyNumberFormat="1" applyFont="1" applyBorder="1" applyAlignment="1">
      <alignment horizontal="center"/>
    </xf>
    <xf numFmtId="164" fontId="34" fillId="0" borderId="11" xfId="0" applyNumberFormat="1" applyFont="1" applyBorder="1" applyAlignment="1">
      <alignment horizontal="center"/>
    </xf>
    <xf numFmtId="0" fontId="33" fillId="0" borderId="0" xfId="0" applyFont="1" applyAlignment="1">
      <alignment horizontal="center"/>
    </xf>
    <xf numFmtId="0" fontId="34" fillId="0" borderId="0" xfId="0" applyFont="1" applyBorder="1" applyAlignment="1">
      <alignment horizontal="center"/>
    </xf>
    <xf numFmtId="0" fontId="33" fillId="0" borderId="0" xfId="0" applyFont="1" applyBorder="1" applyAlignment="1">
      <alignment horizontal="center" vertical="center"/>
    </xf>
    <xf numFmtId="0" fontId="33" fillId="0" borderId="14" xfId="0" applyFont="1" applyBorder="1" applyAlignment="1">
      <alignment horizontal="center" vertical="center"/>
    </xf>
    <xf numFmtId="0" fontId="33" fillId="0" borderId="11" xfId="0" applyFont="1" applyBorder="1" applyAlignment="1">
      <alignment horizontal="center" vertical="center" wrapText="1"/>
    </xf>
    <xf numFmtId="0" fontId="33" fillId="0" borderId="17" xfId="0" applyFont="1" applyBorder="1" applyAlignment="1">
      <alignment horizontal="center" vertical="center"/>
    </xf>
    <xf numFmtId="0" fontId="33" fillId="0" borderId="17" xfId="0" applyFont="1" applyBorder="1" applyAlignment="1">
      <alignment horizontal="center" vertical="center" wrapText="1"/>
    </xf>
    <xf numFmtId="164" fontId="33" fillId="0" borderId="11" xfId="0" applyNumberFormat="1" applyFont="1" applyBorder="1" applyAlignment="1">
      <alignment horizontal="center" vertical="center"/>
    </xf>
    <xf numFmtId="0" fontId="34" fillId="0" borderId="10" xfId="0" applyFont="1" applyBorder="1" applyAlignment="1">
      <alignment horizontal="center"/>
    </xf>
    <xf numFmtId="0" fontId="33" fillId="0" borderId="0" xfId="0" applyFont="1" applyBorder="1" applyAlignment="1">
      <alignment horizontal="center" vertical="top" wrapText="1"/>
    </xf>
    <xf numFmtId="2" fontId="33" fillId="0" borderId="0" xfId="0" applyNumberFormat="1" applyFont="1" applyBorder="1" applyAlignment="1">
      <alignment horizontal="center" vertical="center" wrapText="1"/>
    </xf>
    <xf numFmtId="0" fontId="32" fillId="0" borderId="0" xfId="0" applyFont="1" applyFill="1" applyBorder="1" applyAlignment="1">
      <alignment horizontal="center" vertical="center" wrapText="1"/>
    </xf>
    <xf numFmtId="0" fontId="32" fillId="0" borderId="14" xfId="0" applyFont="1" applyFill="1" applyBorder="1" applyAlignment="1">
      <alignment horizontal="center" vertical="center" wrapText="1"/>
    </xf>
    <xf numFmtId="0" fontId="32" fillId="0" borderId="0" xfId="0" applyFont="1" applyBorder="1" applyAlignment="1">
      <alignment horizontal="center" vertical="center"/>
    </xf>
    <xf numFmtId="0" fontId="32" fillId="0" borderId="14" xfId="0" applyFont="1" applyBorder="1" applyAlignment="1">
      <alignment horizontal="center" vertical="center"/>
    </xf>
    <xf numFmtId="0" fontId="32" fillId="0" borderId="0" xfId="0" applyFont="1" applyBorder="1" applyAlignment="1">
      <alignment horizontal="center" vertical="center" wrapText="1"/>
    </xf>
    <xf numFmtId="0" fontId="32" fillId="0" borderId="14" xfId="0" applyFont="1" applyBorder="1" applyAlignment="1">
      <alignment horizontal="center" vertical="center" wrapText="1"/>
    </xf>
    <xf numFmtId="0" fontId="32" fillId="0" borderId="10" xfId="0" applyFont="1" applyBorder="1" applyAlignment="1">
      <alignment horizontal="center" vertical="center" wrapText="1"/>
    </xf>
    <xf numFmtId="0" fontId="32" fillId="0" borderId="15" xfId="0" applyFont="1" applyBorder="1" applyAlignment="1">
      <alignment horizontal="center" vertical="center" wrapText="1"/>
    </xf>
    <xf numFmtId="0" fontId="9" fillId="0" borderId="0" xfId="0" applyFont="1" applyBorder="1" applyAlignment="1">
      <alignment horizontal="center" vertical="center" wrapText="1"/>
    </xf>
    <xf numFmtId="0" fontId="32" fillId="0" borderId="11" xfId="0" applyFont="1" applyBorder="1" applyAlignment="1">
      <alignment horizontal="center" vertical="center"/>
    </xf>
    <xf numFmtId="0" fontId="32" fillId="0" borderId="17" xfId="0" applyFont="1" applyBorder="1" applyAlignment="1">
      <alignment horizontal="center" vertical="center"/>
    </xf>
    <xf numFmtId="0" fontId="9" fillId="0" borderId="11" xfId="0" applyFont="1" applyBorder="1" applyAlignment="1">
      <alignment horizontal="center" vertical="center" wrapText="1"/>
    </xf>
    <xf numFmtId="0" fontId="32" fillId="0" borderId="0" xfId="0" applyFont="1" applyBorder="1" applyAlignment="1">
      <alignment horizontal="center" vertical="top" wrapText="1"/>
    </xf>
    <xf numFmtId="0" fontId="32" fillId="0" borderId="11" xfId="0" applyFont="1" applyBorder="1" applyAlignment="1">
      <alignment horizontal="center" vertical="center" wrapText="1"/>
    </xf>
    <xf numFmtId="0" fontId="32" fillId="0" borderId="0" xfId="0" applyFont="1" applyBorder="1" applyAlignment="1">
      <alignment horizontal="center"/>
    </xf>
    <xf numFmtId="0" fontId="32" fillId="0" borderId="0" xfId="0" applyFont="1" applyBorder="1" applyAlignment="1">
      <alignment horizontal="left" vertical="center"/>
    </xf>
    <xf numFmtId="0" fontId="32" fillId="0" borderId="14" xfId="0" applyFont="1" applyBorder="1" applyAlignment="1">
      <alignment horizontal="left" vertical="center"/>
    </xf>
    <xf numFmtId="0" fontId="32" fillId="0" borderId="0" xfId="0" applyFont="1" applyBorder="1" applyAlignment="1">
      <alignment horizontal="justify" vertical="center"/>
    </xf>
    <xf numFmtId="0" fontId="32" fillId="0" borderId="14" xfId="0" applyFont="1" applyBorder="1" applyAlignment="1">
      <alignment horizontal="justify" vertical="center"/>
    </xf>
    <xf numFmtId="164" fontId="32" fillId="0" borderId="0" xfId="0" applyNumberFormat="1" applyFont="1" applyBorder="1" applyAlignment="1">
      <alignment horizontal="center" vertical="center"/>
    </xf>
    <xf numFmtId="164" fontId="32" fillId="0" borderId="14" xfId="0" applyNumberFormat="1" applyFont="1" applyBorder="1" applyAlignment="1">
      <alignment horizontal="center" vertical="center"/>
    </xf>
    <xf numFmtId="164" fontId="32" fillId="0" borderId="0" xfId="0" applyNumberFormat="1" applyFont="1" applyBorder="1" applyAlignment="1">
      <alignment horizontal="center" wrapText="1"/>
    </xf>
    <xf numFmtId="164" fontId="32" fillId="0" borderId="14" xfId="0" applyNumberFormat="1" applyFont="1" applyBorder="1" applyAlignment="1">
      <alignment horizontal="center" wrapText="1"/>
    </xf>
    <xf numFmtId="0" fontId="32" fillId="0" borderId="11" xfId="0" applyFont="1" applyBorder="1" applyAlignment="1">
      <alignment horizontal="center"/>
    </xf>
    <xf numFmtId="1" fontId="32" fillId="0" borderId="0" xfId="0" applyNumberFormat="1" applyFont="1" applyBorder="1" applyAlignment="1">
      <alignment horizontal="center"/>
    </xf>
    <xf numFmtId="1" fontId="32" fillId="0" borderId="11" xfId="0" applyNumberFormat="1" applyFont="1" applyBorder="1" applyAlignment="1">
      <alignment horizontal="center"/>
    </xf>
    <xf numFmtId="0" fontId="32" fillId="26" borderId="10" xfId="0" applyFont="1" applyFill="1" applyBorder="1" applyAlignment="1">
      <alignment horizontal="center"/>
    </xf>
    <xf numFmtId="0" fontId="32" fillId="26" borderId="0" xfId="0" applyFont="1" applyFill="1" applyBorder="1" applyAlignment="1">
      <alignment horizontal="center"/>
    </xf>
    <xf numFmtId="0" fontId="32" fillId="26" borderId="11" xfId="0" applyFont="1" applyFill="1" applyBorder="1" applyAlignment="1">
      <alignment horizontal="center"/>
    </xf>
    <xf numFmtId="0" fontId="32" fillId="0" borderId="13" xfId="0" applyFont="1" applyBorder="1" applyAlignment="1">
      <alignment horizontal="left" vertical="center"/>
    </xf>
    <xf numFmtId="0" fontId="32" fillId="0" borderId="16" xfId="0" applyFont="1" applyBorder="1" applyAlignment="1">
      <alignment horizontal="left" vertical="center"/>
    </xf>
    <xf numFmtId="14" fontId="32" fillId="0" borderId="10" xfId="0" applyNumberFormat="1" applyFont="1" applyBorder="1" applyAlignment="1">
      <alignment horizontal="center"/>
    </xf>
    <xf numFmtId="14" fontId="32" fillId="0" borderId="0" xfId="0" applyNumberFormat="1" applyFont="1" applyBorder="1" applyAlignment="1">
      <alignment horizontal="center"/>
    </xf>
    <xf numFmtId="164" fontId="32" fillId="0" borderId="0" xfId="0" applyNumberFormat="1" applyFont="1" applyBorder="1" applyAlignment="1">
      <alignment horizontal="center"/>
    </xf>
    <xf numFmtId="1" fontId="32" fillId="0" borderId="10" xfId="0" applyNumberFormat="1" applyFont="1" applyBorder="1" applyAlignment="1">
      <alignment horizontal="left"/>
    </xf>
    <xf numFmtId="1" fontId="32" fillId="0" borderId="0" xfId="0" applyNumberFormat="1" applyFont="1" applyBorder="1" applyAlignment="1">
      <alignment horizontal="left"/>
    </xf>
    <xf numFmtId="1" fontId="32" fillId="0" borderId="11" xfId="0" applyNumberFormat="1" applyFont="1" applyBorder="1" applyAlignment="1">
      <alignment horizontal="left"/>
    </xf>
    <xf numFmtId="14" fontId="39" fillId="0" borderId="10" xfId="0" applyNumberFormat="1" applyFont="1" applyBorder="1" applyAlignment="1">
      <alignment horizontal="center"/>
    </xf>
    <xf numFmtId="0" fontId="39" fillId="0" borderId="0" xfId="0" applyFont="1" applyAlignment="1">
      <alignment horizontal="center"/>
    </xf>
    <xf numFmtId="0" fontId="39" fillId="0" borderId="11" xfId="0" applyFont="1" applyBorder="1" applyAlignment="1">
      <alignment horizontal="center"/>
    </xf>
    <xf numFmtId="0" fontId="0" fillId="0" borderId="0" xfId="0" applyAlignment="1">
      <alignment horizontal="center"/>
    </xf>
    <xf numFmtId="0" fontId="0" fillId="0" borderId="11" xfId="0" applyBorder="1" applyAlignment="1">
      <alignment horizontal="center"/>
    </xf>
    <xf numFmtId="49" fontId="33" fillId="24" borderId="13" xfId="0" applyNumberFormat="1" applyFont="1" applyFill="1" applyBorder="1" applyAlignment="1">
      <alignment horizontal="center"/>
    </xf>
    <xf numFmtId="49" fontId="32" fillId="24" borderId="13" xfId="0" applyNumberFormat="1" applyFont="1" applyFill="1" applyBorder="1" applyAlignment="1">
      <alignment horizontal="center"/>
    </xf>
    <xf numFmtId="0" fontId="32" fillId="24" borderId="0" xfId="0" applyFont="1" applyFill="1" applyBorder="1" applyAlignment="1">
      <alignment horizontal="center"/>
    </xf>
    <xf numFmtId="164" fontId="32" fillId="24" borderId="16" xfId="0" applyNumberFormat="1" applyFont="1" applyFill="1" applyBorder="1" applyAlignment="1">
      <alignment horizontal="center"/>
    </xf>
    <xf numFmtId="164" fontId="32" fillId="24" borderId="14" xfId="0" applyNumberFormat="1" applyFont="1" applyFill="1" applyBorder="1" applyAlignment="1">
      <alignment horizontal="center"/>
    </xf>
    <xf numFmtId="49" fontId="33" fillId="24" borderId="10" xfId="0" applyNumberFormat="1" applyFont="1" applyFill="1" applyBorder="1" applyAlignment="1">
      <alignment horizontal="center"/>
    </xf>
    <xf numFmtId="0" fontId="33" fillId="24" borderId="10" xfId="0" applyFont="1" applyFill="1" applyBorder="1" applyAlignment="1">
      <alignment horizontal="center"/>
    </xf>
    <xf numFmtId="0" fontId="0" fillId="24" borderId="10" xfId="0" applyFill="1" applyBorder="1" applyAlignment="1">
      <alignment horizontal="center"/>
    </xf>
    <xf numFmtId="49" fontId="33" fillId="24" borderId="15" xfId="0" applyNumberFormat="1" applyFont="1" applyFill="1" applyBorder="1" applyAlignment="1">
      <alignment horizontal="center"/>
    </xf>
    <xf numFmtId="0" fontId="33" fillId="24" borderId="15" xfId="0" applyFont="1" applyFill="1" applyBorder="1" applyAlignment="1">
      <alignment horizontal="center"/>
    </xf>
    <xf numFmtId="49" fontId="33" fillId="24" borderId="0" xfId="0" applyNumberFormat="1" applyFont="1" applyFill="1" applyBorder="1" applyAlignment="1">
      <alignment horizontal="center"/>
    </xf>
    <xf numFmtId="49" fontId="0" fillId="24" borderId="13" xfId="0" applyNumberFormat="1" applyFill="1" applyBorder="1" applyAlignment="1">
      <alignment horizontal="center"/>
    </xf>
    <xf numFmtId="49" fontId="0" fillId="24" borderId="0" xfId="0" applyNumberFormat="1" applyFill="1" applyBorder="1" applyAlignment="1">
      <alignment horizontal="center"/>
    </xf>
    <xf numFmtId="49" fontId="0" fillId="24" borderId="16" xfId="0" applyNumberFormat="1" applyFill="1" applyBorder="1" applyAlignment="1">
      <alignment horizontal="center"/>
    </xf>
    <xf numFmtId="49" fontId="0" fillId="24" borderId="14" xfId="0" applyNumberFormat="1" applyFill="1" applyBorder="1" applyAlignment="1">
      <alignment horizontal="center"/>
    </xf>
    <xf numFmtId="49" fontId="14" fillId="24" borderId="10" xfId="0" applyNumberFormat="1" applyFont="1" applyFill="1" applyBorder="1" applyAlignment="1">
      <alignment horizontal="center"/>
    </xf>
    <xf numFmtId="49" fontId="0" fillId="24" borderId="10" xfId="0" applyNumberFormat="1" applyFill="1" applyBorder="1" applyAlignment="1">
      <alignment horizontal="center"/>
    </xf>
    <xf numFmtId="0" fontId="14" fillId="24" borderId="10" xfId="0" applyFont="1" applyFill="1" applyBorder="1" applyAlignment="1">
      <alignment horizontal="center"/>
    </xf>
    <xf numFmtId="49" fontId="0" fillId="24" borderId="15" xfId="0" applyNumberFormat="1" applyFill="1" applyBorder="1" applyAlignment="1">
      <alignment horizontal="center"/>
    </xf>
    <xf numFmtId="0" fontId="0" fillId="24" borderId="15" xfId="0" applyFill="1" applyBorder="1" applyAlignment="1">
      <alignment horizontal="center"/>
    </xf>
    <xf numFmtId="49" fontId="14" fillId="24" borderId="0" xfId="0" applyNumberFormat="1" applyFont="1" applyFill="1" applyBorder="1" applyAlignment="1">
      <alignment horizontal="center"/>
    </xf>
    <xf numFmtId="0" fontId="0" fillId="24" borderId="0" xfId="0" applyFill="1" applyBorder="1" applyAlignment="1">
      <alignment horizontal="center"/>
    </xf>
    <xf numFmtId="49" fontId="14" fillId="24" borderId="15" xfId="0" applyNumberFormat="1" applyFont="1" applyFill="1" applyBorder="1" applyAlignment="1">
      <alignment horizontal="center"/>
    </xf>
    <xf numFmtId="1" fontId="0" fillId="24" borderId="13" xfId="0" applyNumberFormat="1" applyFill="1" applyBorder="1" applyAlignment="1">
      <alignment horizontal="center"/>
    </xf>
    <xf numFmtId="1" fontId="0" fillId="24" borderId="0" xfId="0" applyNumberFormat="1" applyFill="1" applyBorder="1" applyAlignment="1">
      <alignment horizontal="center"/>
    </xf>
    <xf numFmtId="0" fontId="0" fillId="24" borderId="0" xfId="0" applyFill="1" applyAlignment="1">
      <alignment horizontal="center"/>
    </xf>
    <xf numFmtId="0" fontId="33" fillId="30" borderId="13" xfId="0" applyFont="1" applyFill="1" applyBorder="1" applyAlignment="1">
      <alignment horizontal="left"/>
    </xf>
    <xf numFmtId="49" fontId="33" fillId="30" borderId="13" xfId="0" applyNumberFormat="1" applyFont="1" applyFill="1" applyBorder="1" applyAlignment="1">
      <alignment horizontal="left"/>
    </xf>
    <xf numFmtId="0" fontId="33" fillId="30" borderId="16" xfId="0" applyFont="1" applyFill="1" applyBorder="1" applyAlignment="1">
      <alignment horizontal="left"/>
    </xf>
    <xf numFmtId="0" fontId="0" fillId="30" borderId="13" xfId="0" applyFill="1" applyBorder="1" applyAlignment="1">
      <alignment horizontal="left"/>
    </xf>
    <xf numFmtId="0" fontId="14" fillId="30" borderId="13" xfId="0" applyFont="1" applyFill="1" applyBorder="1" applyAlignment="1">
      <alignment horizontal="left"/>
    </xf>
    <xf numFmtId="0" fontId="14" fillId="30" borderId="16" xfId="0" applyFont="1" applyFill="1" applyBorder="1" applyAlignment="1">
      <alignment horizontal="left"/>
    </xf>
    <xf numFmtId="0" fontId="14" fillId="30" borderId="13" xfId="0" applyFont="1" applyFill="1" applyBorder="1" applyAlignment="1"/>
    <xf numFmtId="0" fontId="39" fillId="24" borderId="11" xfId="0" applyFont="1" applyFill="1" applyBorder="1" applyAlignment="1">
      <alignment horizontal="center"/>
    </xf>
    <xf numFmtId="0" fontId="39" fillId="24" borderId="21" xfId="0" applyFont="1" applyFill="1" applyBorder="1" applyAlignment="1">
      <alignment horizontal="center"/>
    </xf>
    <xf numFmtId="0" fontId="0" fillId="24" borderId="11" xfId="0" applyFill="1" applyBorder="1" applyAlignment="1">
      <alignment horizontal="center"/>
    </xf>
    <xf numFmtId="14" fontId="0" fillId="24" borderId="11" xfId="0" applyNumberFormat="1" applyFill="1" applyBorder="1" applyAlignment="1">
      <alignment horizontal="center"/>
    </xf>
    <xf numFmtId="0" fontId="0" fillId="24" borderId="17" xfId="0" applyFill="1" applyBorder="1" applyAlignment="1">
      <alignment horizontal="center"/>
    </xf>
    <xf numFmtId="14" fontId="14" fillId="24" borderId="11" xfId="0" applyNumberFormat="1" applyFont="1" applyFill="1" applyBorder="1" applyAlignment="1">
      <alignment horizontal="center"/>
    </xf>
    <xf numFmtId="0" fontId="39" fillId="24" borderId="11" xfId="0" applyFont="1" applyFill="1" applyBorder="1" applyAlignment="1">
      <alignment horizontal="right"/>
    </xf>
    <xf numFmtId="14" fontId="39" fillId="24" borderId="21" xfId="0" applyNumberFormat="1" applyFont="1" applyFill="1" applyBorder="1" applyAlignment="1">
      <alignment horizontal="right"/>
    </xf>
    <xf numFmtId="0" fontId="14" fillId="24" borderId="11" xfId="0" applyFont="1" applyFill="1" applyBorder="1" applyAlignment="1">
      <alignment horizontal="right"/>
    </xf>
    <xf numFmtId="14" fontId="0" fillId="24" borderId="11" xfId="0" applyNumberFormat="1" applyFill="1" applyBorder="1" applyAlignment="1">
      <alignment horizontal="right"/>
    </xf>
    <xf numFmtId="0" fontId="0" fillId="24" borderId="11" xfId="0" applyFill="1" applyBorder="1" applyAlignment="1">
      <alignment horizontal="right"/>
    </xf>
    <xf numFmtId="0" fontId="0" fillId="24" borderId="17" xfId="0" applyFill="1" applyBorder="1" applyAlignment="1">
      <alignment horizontal="right"/>
    </xf>
    <xf numFmtId="14" fontId="14" fillId="24" borderId="11" xfId="0" applyNumberFormat="1" applyFont="1" applyFill="1" applyBorder="1" applyAlignment="1">
      <alignment horizontal="right"/>
    </xf>
    <xf numFmtId="14" fontId="0" fillId="24" borderId="17" xfId="0" applyNumberFormat="1" applyFill="1" applyBorder="1" applyAlignment="1">
      <alignment horizontal="right"/>
    </xf>
    <xf numFmtId="0" fontId="0" fillId="24" borderId="0" xfId="0" applyFill="1" applyBorder="1" applyAlignment="1">
      <alignment horizontal="right"/>
    </xf>
    <xf numFmtId="0" fontId="39" fillId="24" borderId="0" xfId="0" applyFont="1" applyFill="1" applyBorder="1"/>
    <xf numFmtId="0" fontId="39" fillId="24" borderId="0" xfId="0" applyFont="1" applyFill="1" applyBorder="1" applyAlignment="1">
      <alignment horizontal="center"/>
    </xf>
    <xf numFmtId="0" fontId="39" fillId="24" borderId="19" xfId="0" applyFont="1" applyFill="1" applyBorder="1"/>
    <xf numFmtId="0" fontId="14" fillId="24" borderId="0" xfId="0" applyFont="1" applyFill="1" applyBorder="1"/>
    <xf numFmtId="0" fontId="0" fillId="24" borderId="0" xfId="0" applyFill="1" applyBorder="1"/>
    <xf numFmtId="0" fontId="0" fillId="24" borderId="14" xfId="0" applyFill="1" applyBorder="1"/>
    <xf numFmtId="0" fontId="0" fillId="24" borderId="0" xfId="0" applyFont="1" applyFill="1" applyBorder="1"/>
    <xf numFmtId="0" fontId="14" fillId="24" borderId="14" xfId="0" applyFont="1" applyFill="1" applyBorder="1"/>
  </cellXfs>
  <cellStyles count="46">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Explanatory Text" xfId="28"/>
    <cellStyle name="Good" xfId="29"/>
    <cellStyle name="Heading 1" xfId="30"/>
    <cellStyle name="Heading 2" xfId="31"/>
    <cellStyle name="Heading 3" xfId="32"/>
    <cellStyle name="Heading 4" xfId="33"/>
    <cellStyle name="Input" xfId="34"/>
    <cellStyle name="Linked Cell" xfId="35"/>
    <cellStyle name="Normal" xfId="0" builtinId="0"/>
    <cellStyle name="Normal 2" xfId="44"/>
    <cellStyle name="Normal_lathyrus_grad_balja09_121016" xfId="36"/>
    <cellStyle name="Normal_LathyrusVMT-06" xfId="37"/>
    <cellStyle name="Normal_LathyrusVMT-09_NasetStigendata110815 2" xfId="45"/>
    <cellStyle name="Normal_VMT06_NasetStigendata_110815" xfId="38"/>
    <cellStyle name="Note" xfId="39"/>
    <cellStyle name="Output" xfId="40"/>
    <cellStyle name="Title" xfId="41"/>
    <cellStyle name="Total" xfId="42"/>
    <cellStyle name="Warning Text" xfId="4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'2006_summary'!$N$4</c:f>
              <c:strCache>
                <c:ptCount val="1"/>
                <c:pt idx="0">
                  <c:v>ok</c:v>
                </c:pt>
              </c:strCache>
            </c:strRef>
          </c:tx>
          <c:spPr>
            <a:solidFill>
              <a:schemeClr val="accent1"/>
            </a:solidFill>
            <a:ln>
              <a:noFill/>
            </a:ln>
            <a:effectLst/>
          </c:spPr>
          <c:invertIfNegative val="0"/>
          <c:cat>
            <c:strRef>
              <c:f>'2006_summary'!$O$3:$R$3</c:f>
              <c:strCache>
                <c:ptCount val="4"/>
                <c:pt idx="0">
                  <c:v>FFD</c:v>
                </c:pt>
                <c:pt idx="1">
                  <c:v>shoot_vol</c:v>
                </c:pt>
                <c:pt idx="2">
                  <c:v>cum_n_fl</c:v>
                </c:pt>
                <c:pt idx="3">
                  <c:v>fruits_seed</c:v>
                </c:pt>
              </c:strCache>
            </c:strRef>
          </c:cat>
          <c:val>
            <c:numRef>
              <c:f>'2006_summary'!$O$4:$R$4</c:f>
              <c:numCache>
                <c:formatCode>General</c:formatCode>
                <c:ptCount val="4"/>
                <c:pt idx="0">
                  <c:v>64</c:v>
                </c:pt>
                <c:pt idx="1">
                  <c:v>56</c:v>
                </c:pt>
                <c:pt idx="2">
                  <c:v>72</c:v>
                </c:pt>
                <c:pt idx="3">
                  <c:v>62</c:v>
                </c:pt>
              </c:numCache>
            </c:numRef>
          </c:val>
          <c:extLst xmlns:c16r2="http://schemas.microsoft.com/office/drawing/2015/06/chart">
            <c:ext xmlns:c16="http://schemas.microsoft.com/office/drawing/2014/chart" uri="{C3380CC4-5D6E-409C-BE32-E72D297353CC}">
              <c16:uniqueId val="{00000000-7253-4EF1-B8DE-6A58EE3B8B6F}"/>
            </c:ext>
          </c:extLst>
        </c:ser>
        <c:ser>
          <c:idx val="1"/>
          <c:order val="1"/>
          <c:tx>
            <c:strRef>
              <c:f>'2006_summary'!$N$5</c:f>
              <c:strCache>
                <c:ptCount val="1"/>
                <c:pt idx="0">
                  <c:v>withered</c:v>
                </c:pt>
              </c:strCache>
            </c:strRef>
          </c:tx>
          <c:spPr>
            <a:solidFill>
              <a:schemeClr val="accent2"/>
            </a:solidFill>
            <a:ln>
              <a:noFill/>
            </a:ln>
            <a:effectLst/>
          </c:spPr>
          <c:invertIfNegative val="0"/>
          <c:cat>
            <c:strRef>
              <c:f>'2006_summary'!$O$3:$R$3</c:f>
              <c:strCache>
                <c:ptCount val="4"/>
                <c:pt idx="0">
                  <c:v>FFD</c:v>
                </c:pt>
                <c:pt idx="1">
                  <c:v>shoot_vol</c:v>
                </c:pt>
                <c:pt idx="2">
                  <c:v>cum_n_fl</c:v>
                </c:pt>
                <c:pt idx="3">
                  <c:v>fruits_seed</c:v>
                </c:pt>
              </c:strCache>
            </c:strRef>
          </c:cat>
          <c:val>
            <c:numRef>
              <c:f>'2006_summary'!$O$5:$R$5</c:f>
              <c:numCache>
                <c:formatCode>General</c:formatCode>
                <c:ptCount val="4"/>
                <c:pt idx="0">
                  <c:v>21</c:v>
                </c:pt>
              </c:numCache>
            </c:numRef>
          </c:val>
          <c:extLst xmlns:c16r2="http://schemas.microsoft.com/office/drawing/2015/06/chart">
            <c:ext xmlns:c16="http://schemas.microsoft.com/office/drawing/2014/chart" uri="{C3380CC4-5D6E-409C-BE32-E72D297353CC}">
              <c16:uniqueId val="{00000001-7253-4EF1-B8DE-6A58EE3B8B6F}"/>
            </c:ext>
          </c:extLst>
        </c:ser>
        <c:ser>
          <c:idx val="2"/>
          <c:order val="2"/>
          <c:tx>
            <c:strRef>
              <c:f>'2006_summary'!$N$6</c:f>
              <c:strCache>
                <c:ptCount val="1"/>
                <c:pt idx="0">
                  <c:v>not ok</c:v>
                </c:pt>
              </c:strCache>
            </c:strRef>
          </c:tx>
          <c:spPr>
            <a:solidFill>
              <a:schemeClr val="accent3"/>
            </a:solidFill>
            <a:ln>
              <a:noFill/>
            </a:ln>
            <a:effectLst/>
          </c:spPr>
          <c:invertIfNegative val="0"/>
          <c:cat>
            <c:strRef>
              <c:f>'2006_summary'!$O$3:$R$3</c:f>
              <c:strCache>
                <c:ptCount val="4"/>
                <c:pt idx="0">
                  <c:v>FFD</c:v>
                </c:pt>
                <c:pt idx="1">
                  <c:v>shoot_vol</c:v>
                </c:pt>
                <c:pt idx="2">
                  <c:v>cum_n_fl</c:v>
                </c:pt>
                <c:pt idx="3">
                  <c:v>fruits_seed</c:v>
                </c:pt>
              </c:strCache>
            </c:strRef>
          </c:cat>
          <c:val>
            <c:numRef>
              <c:f>'2006_summary'!$O$6:$R$6</c:f>
              <c:numCache>
                <c:formatCode>General</c:formatCode>
                <c:ptCount val="4"/>
                <c:pt idx="0">
                  <c:v>21</c:v>
                </c:pt>
                <c:pt idx="1">
                  <c:v>50</c:v>
                </c:pt>
                <c:pt idx="2">
                  <c:v>34</c:v>
                </c:pt>
                <c:pt idx="3">
                  <c:v>44</c:v>
                </c:pt>
              </c:numCache>
            </c:numRef>
          </c:val>
          <c:extLst xmlns:c16r2="http://schemas.microsoft.com/office/drawing/2015/06/chart">
            <c:ext xmlns:c16="http://schemas.microsoft.com/office/drawing/2014/chart" uri="{C3380CC4-5D6E-409C-BE32-E72D297353CC}">
              <c16:uniqueId val="{00000002-7253-4EF1-B8DE-6A58EE3B8B6F}"/>
            </c:ext>
          </c:extLst>
        </c:ser>
        <c:dLbls>
          <c:showLegendKey val="0"/>
          <c:showVal val="0"/>
          <c:showCatName val="0"/>
          <c:showSerName val="0"/>
          <c:showPercent val="0"/>
          <c:showBubbleSize val="0"/>
        </c:dLbls>
        <c:gapWidth val="150"/>
        <c:overlap val="100"/>
        <c:axId val="453913160"/>
        <c:axId val="453913552"/>
      </c:barChart>
      <c:catAx>
        <c:axId val="453913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53913552"/>
        <c:crosses val="autoZero"/>
        <c:auto val="1"/>
        <c:lblAlgn val="ctr"/>
        <c:lblOffset val="100"/>
        <c:noMultiLvlLbl val="0"/>
      </c:catAx>
      <c:valAx>
        <c:axId val="453913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5391316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'2006_summary'!$S$4</c:f>
              <c:strCache>
                <c:ptCount val="1"/>
                <c:pt idx="0">
                  <c:v>yes</c:v>
                </c:pt>
              </c:strCache>
            </c:strRef>
          </c:tx>
          <c:spPr>
            <a:solidFill>
              <a:schemeClr val="accent1"/>
            </a:solidFill>
            <a:ln>
              <a:noFill/>
            </a:ln>
            <a:effectLst/>
          </c:spPr>
          <c:invertIfNegative val="0"/>
          <c:cat>
            <c:strRef>
              <c:f>'2006_summary'!$T$3:$U$3</c:f>
              <c:strCache>
                <c:ptCount val="2"/>
                <c:pt idx="0">
                  <c:v>all_OK</c:v>
                </c:pt>
                <c:pt idx="1">
                  <c:v>all_OK_except_fr_seeds</c:v>
                </c:pt>
              </c:strCache>
            </c:strRef>
          </c:cat>
          <c:val>
            <c:numRef>
              <c:f>'2006_summary'!$T$4:$U$4</c:f>
              <c:numCache>
                <c:formatCode>General</c:formatCode>
                <c:ptCount val="2"/>
                <c:pt idx="0">
                  <c:v>38</c:v>
                </c:pt>
                <c:pt idx="1">
                  <c:v>54</c:v>
                </c:pt>
              </c:numCache>
            </c:numRef>
          </c:val>
          <c:extLst xmlns:c16r2="http://schemas.microsoft.com/office/drawing/2015/06/chart">
            <c:ext xmlns:c16="http://schemas.microsoft.com/office/drawing/2014/chart" uri="{C3380CC4-5D6E-409C-BE32-E72D297353CC}">
              <c16:uniqueId val="{00000000-47E8-4B77-93A9-C1B9D27757AF}"/>
            </c:ext>
          </c:extLst>
        </c:ser>
        <c:ser>
          <c:idx val="1"/>
          <c:order val="1"/>
          <c:tx>
            <c:strRef>
              <c:f>'2006_summary'!$S$5</c:f>
              <c:strCache>
                <c:ptCount val="1"/>
                <c:pt idx="0">
                  <c:v>no</c:v>
                </c:pt>
              </c:strCache>
            </c:strRef>
          </c:tx>
          <c:spPr>
            <a:solidFill>
              <a:schemeClr val="accent2"/>
            </a:solidFill>
            <a:ln>
              <a:noFill/>
            </a:ln>
            <a:effectLst/>
          </c:spPr>
          <c:invertIfNegative val="0"/>
          <c:cat>
            <c:strRef>
              <c:f>'2006_summary'!$T$3:$U$3</c:f>
              <c:strCache>
                <c:ptCount val="2"/>
                <c:pt idx="0">
                  <c:v>all_OK</c:v>
                </c:pt>
                <c:pt idx="1">
                  <c:v>all_OK_except_fr_seeds</c:v>
                </c:pt>
              </c:strCache>
            </c:strRef>
          </c:cat>
          <c:val>
            <c:numRef>
              <c:f>'2006_summary'!$T$5:$U$5</c:f>
              <c:numCache>
                <c:formatCode>General</c:formatCode>
                <c:ptCount val="2"/>
                <c:pt idx="0">
                  <c:v>68</c:v>
                </c:pt>
                <c:pt idx="1">
                  <c:v>52</c:v>
                </c:pt>
              </c:numCache>
            </c:numRef>
          </c:val>
          <c:extLst xmlns:c16r2="http://schemas.microsoft.com/office/drawing/2015/06/chart">
            <c:ext xmlns:c16="http://schemas.microsoft.com/office/drawing/2014/chart" uri="{C3380CC4-5D6E-409C-BE32-E72D297353CC}">
              <c16:uniqueId val="{00000001-47E8-4B77-93A9-C1B9D27757AF}"/>
            </c:ext>
          </c:extLst>
        </c:ser>
        <c:dLbls>
          <c:showLegendKey val="0"/>
          <c:showVal val="0"/>
          <c:showCatName val="0"/>
          <c:showSerName val="0"/>
          <c:showPercent val="0"/>
          <c:showBubbleSize val="0"/>
        </c:dLbls>
        <c:gapWidth val="150"/>
        <c:overlap val="100"/>
        <c:axId val="453908456"/>
        <c:axId val="453913944"/>
      </c:barChart>
      <c:catAx>
        <c:axId val="453908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53913944"/>
        <c:crosses val="autoZero"/>
        <c:auto val="1"/>
        <c:lblAlgn val="ctr"/>
        <c:lblOffset val="100"/>
        <c:noMultiLvlLbl val="0"/>
      </c:catAx>
      <c:valAx>
        <c:axId val="453913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4539084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13</xdr:col>
      <xdr:colOff>0</xdr:colOff>
      <xdr:row>9</xdr:row>
      <xdr:rowOff>60966</xdr:rowOff>
    </xdr:from>
    <xdr:to>
      <xdr:col>16</xdr:col>
      <xdr:colOff>220980</xdr:colOff>
      <xdr:row>24</xdr:row>
      <xdr:rowOff>53346</xdr:rowOff>
    </xdr:to>
    <xdr:graphicFrame macro="">
      <xdr:nvGraphicFramePr>
        <xdr:cNvPr id="7" name="Gráfico 6">
          <a:extLst>
            <a:ext uri="{FF2B5EF4-FFF2-40B4-BE49-F238E27FC236}">
              <a16:creationId xmlns:a16="http://schemas.microsoft.com/office/drawing/2014/main" xmlns="" id="{578C335C-7D3F-4B54-B3D8-DBF643303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274320</xdr:colOff>
      <xdr:row>9</xdr:row>
      <xdr:rowOff>60966</xdr:rowOff>
    </xdr:from>
    <xdr:to>
      <xdr:col>20</xdr:col>
      <xdr:colOff>899160</xdr:colOff>
      <xdr:row>24</xdr:row>
      <xdr:rowOff>53346</xdr:rowOff>
    </xdr:to>
    <xdr:graphicFrame macro="">
      <xdr:nvGraphicFramePr>
        <xdr:cNvPr id="8" name="Gráfico 7">
          <a:extLst>
            <a:ext uri="{FF2B5EF4-FFF2-40B4-BE49-F238E27FC236}">
              <a16:creationId xmlns:a16="http://schemas.microsoft.com/office/drawing/2014/main" xmlns="" id="{BC301B15-BE39-44CB-AAD5-FC3AEA905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I261"/>
  <sheetViews>
    <sheetView workbookViewId="0">
      <pane xSplit="3" ySplit="4" topLeftCell="D5" activePane="bottomRight" state="frozenSplit"/>
      <selection pane="topRight" activeCell="D1" sqref="D1"/>
      <selection pane="bottomLeft" activeCell="A5" sqref="A5"/>
      <selection pane="bottomRight"/>
    </sheetView>
  </sheetViews>
  <sheetFormatPr defaultColWidth="8.85546875" defaultRowHeight="12.75" x14ac:dyDescent="0.2"/>
  <cols>
    <col min="5" max="5" width="13.28515625" customWidth="1"/>
    <col min="8" max="8" width="10.42578125" bestFit="1" customWidth="1"/>
    <col min="9" max="96" width="10.42578125" customWidth="1"/>
    <col min="97" max="97" width="62.7109375" bestFit="1" customWidth="1"/>
    <col min="98" max="98" width="33.28515625" bestFit="1" customWidth="1"/>
    <col min="99" max="99" width="59.7109375" bestFit="1" customWidth="1"/>
    <col min="100" max="100" width="68.42578125" bestFit="1" customWidth="1"/>
    <col min="101" max="101" width="27.5703125" bestFit="1" customWidth="1"/>
    <col min="102" max="102" width="69.7109375" bestFit="1" customWidth="1"/>
    <col min="103" max="103" width="46.85546875" bestFit="1" customWidth="1"/>
    <col min="104" max="104" width="79.5703125" bestFit="1" customWidth="1"/>
    <col min="105" max="105" width="10.42578125" customWidth="1"/>
    <col min="106" max="137" width="9.140625" style="78"/>
    <col min="138" max="138" width="12.28515625" style="78" customWidth="1"/>
    <col min="139" max="139" width="10.7109375" style="78" customWidth="1"/>
    <col min="140" max="140" width="10.5703125" style="78" customWidth="1"/>
    <col min="141" max="141" width="10.140625" style="78" customWidth="1"/>
    <col min="142" max="145" width="9.140625" style="78"/>
    <col min="147" max="147" width="9.140625" style="77"/>
    <col min="154" max="154" width="9.140625" style="77"/>
    <col min="155" max="155" width="5.7109375" customWidth="1"/>
    <col min="156" max="158" width="10.42578125" bestFit="1" customWidth="1"/>
  </cols>
  <sheetData>
    <row r="1" spans="1:165" ht="15" x14ac:dyDescent="0.25">
      <c r="A1" s="35" t="s">
        <v>101</v>
      </c>
      <c r="B1" s="26"/>
      <c r="C1" s="26"/>
      <c r="D1" s="26"/>
      <c r="E1" s="36" t="s">
        <v>51</v>
      </c>
      <c r="F1" s="36"/>
      <c r="G1" s="43"/>
      <c r="H1" s="4"/>
      <c r="I1" s="4"/>
      <c r="J1" s="4"/>
      <c r="K1" s="4"/>
      <c r="L1" s="4"/>
      <c r="M1" s="4"/>
      <c r="N1" s="4"/>
      <c r="O1" s="4"/>
      <c r="P1" s="4"/>
      <c r="Q1" s="4"/>
      <c r="R1" s="4"/>
      <c r="S1" s="4"/>
      <c r="T1" s="298"/>
      <c r="U1" s="4"/>
      <c r="V1" s="4"/>
      <c r="W1" s="4"/>
      <c r="X1" s="4"/>
      <c r="Y1" s="4"/>
      <c r="Z1" s="4"/>
      <c r="AA1" s="4"/>
      <c r="AB1" s="4"/>
      <c r="AC1" s="4"/>
      <c r="AD1" s="4"/>
      <c r="AE1" s="43"/>
      <c r="AF1" s="4"/>
      <c r="AG1" s="4"/>
      <c r="AH1" s="4"/>
      <c r="AI1" s="4"/>
      <c r="AJ1" s="4"/>
      <c r="AK1" s="4"/>
      <c r="AL1" s="4"/>
      <c r="AM1" s="4"/>
      <c r="AN1" s="4"/>
      <c r="AO1" s="4"/>
      <c r="AP1" s="43"/>
      <c r="AQ1" s="4"/>
      <c r="AR1" s="4"/>
      <c r="AS1" s="4"/>
      <c r="AT1" s="4"/>
      <c r="AU1" s="4"/>
      <c r="AV1" s="4"/>
      <c r="AW1" s="4"/>
      <c r="AX1" s="4"/>
      <c r="AY1" s="4"/>
      <c r="AZ1" s="43"/>
      <c r="BA1" s="4"/>
      <c r="BB1" s="4"/>
      <c r="BC1" s="4"/>
      <c r="BD1" s="4"/>
      <c r="BE1" s="4"/>
      <c r="BF1" s="4"/>
      <c r="BG1" s="4"/>
      <c r="BH1" s="4"/>
      <c r="BI1" s="4"/>
      <c r="BJ1" s="4"/>
      <c r="BK1" s="33"/>
      <c r="BL1" s="26"/>
      <c r="BM1" s="26"/>
      <c r="BN1" s="26"/>
      <c r="BO1" s="26"/>
      <c r="BP1" s="26"/>
      <c r="BQ1" s="43"/>
      <c r="BR1" s="26"/>
      <c r="BS1" s="26"/>
      <c r="BT1" s="26"/>
      <c r="BU1" s="26"/>
      <c r="BV1" s="26"/>
      <c r="BW1" s="26"/>
      <c r="BX1" s="43"/>
      <c r="BY1" s="26"/>
      <c r="BZ1" s="26"/>
      <c r="CA1" s="26"/>
      <c r="CB1" s="26"/>
      <c r="CC1" s="26"/>
      <c r="CD1" s="26"/>
      <c r="CE1" s="26"/>
      <c r="CF1" s="26"/>
      <c r="CG1" s="26"/>
      <c r="CH1" s="43"/>
      <c r="CI1" s="26"/>
      <c r="CJ1" s="26"/>
      <c r="CK1" s="26"/>
      <c r="CL1" s="26"/>
      <c r="CM1" s="26"/>
      <c r="CN1" s="26"/>
      <c r="CO1" s="26"/>
      <c r="CP1" s="26"/>
      <c r="CQ1" s="26"/>
      <c r="CR1" s="43"/>
      <c r="CS1" s="26"/>
      <c r="CT1" s="26"/>
      <c r="CU1" s="26"/>
      <c r="CV1" s="26"/>
      <c r="CW1" s="26"/>
      <c r="CX1" s="26"/>
      <c r="CY1" s="26"/>
      <c r="CZ1" s="4"/>
      <c r="DA1" s="298"/>
      <c r="DB1" s="96" t="s">
        <v>88</v>
      </c>
      <c r="DC1" s="5"/>
      <c r="DD1" s="5"/>
      <c r="DE1" s="5"/>
      <c r="DF1" s="5"/>
      <c r="DG1" s="5"/>
      <c r="DH1" s="5"/>
      <c r="DI1" s="5"/>
      <c r="DJ1" s="5"/>
      <c r="DK1" s="5"/>
      <c r="DL1" s="5"/>
      <c r="DM1" s="5"/>
      <c r="DN1" s="5"/>
      <c r="DO1" s="5"/>
      <c r="DP1" s="5"/>
      <c r="DQ1" s="69"/>
      <c r="DR1" s="69"/>
      <c r="DS1" s="69"/>
      <c r="DT1" s="69"/>
      <c r="DU1" s="69"/>
      <c r="DV1" s="69"/>
      <c r="DW1" s="69"/>
      <c r="DX1" s="69"/>
      <c r="DY1" s="69"/>
      <c r="DZ1" s="69"/>
      <c r="EA1" s="69"/>
      <c r="EB1" s="69"/>
      <c r="EC1" s="69"/>
      <c r="ED1" s="69"/>
      <c r="EE1" s="69"/>
      <c r="EF1" s="69"/>
      <c r="EG1" s="69"/>
      <c r="EH1" s="69"/>
      <c r="EI1" s="69"/>
      <c r="EJ1" s="69"/>
      <c r="EK1" s="69"/>
      <c r="EL1" s="69"/>
      <c r="EM1" s="69"/>
      <c r="EN1" s="69"/>
      <c r="EO1" s="69"/>
      <c r="EP1" s="30" t="s">
        <v>43</v>
      </c>
      <c r="EQ1" s="57"/>
      <c r="ER1" s="30" t="s">
        <v>89</v>
      </c>
      <c r="ES1" s="36"/>
      <c r="ET1" s="36"/>
      <c r="EU1" s="26"/>
      <c r="EV1" s="26"/>
      <c r="EW1" s="26"/>
      <c r="EX1" s="57"/>
      <c r="EY1" s="26"/>
      <c r="EZ1" s="26"/>
      <c r="FA1" s="26"/>
      <c r="FB1" s="26"/>
      <c r="FC1" s="26"/>
      <c r="FD1" s="26"/>
      <c r="FE1" s="26"/>
      <c r="FF1" s="26"/>
      <c r="FG1" s="26"/>
      <c r="FH1" s="26"/>
      <c r="FI1" s="26"/>
    </row>
    <row r="2" spans="1:165" ht="15" x14ac:dyDescent="0.25">
      <c r="A2" s="26"/>
      <c r="B2" s="2"/>
      <c r="C2" s="2"/>
      <c r="D2" s="2"/>
      <c r="E2" s="3"/>
      <c r="F2" s="3"/>
      <c r="G2" s="74"/>
      <c r="H2" s="2"/>
      <c r="I2" s="4"/>
      <c r="J2" s="4"/>
      <c r="K2" s="4"/>
      <c r="L2" s="4"/>
      <c r="M2" s="4"/>
      <c r="N2" s="4"/>
      <c r="O2" s="4"/>
      <c r="P2" s="4"/>
      <c r="Q2" s="4"/>
      <c r="R2" s="4"/>
      <c r="S2" s="4"/>
      <c r="T2" s="298"/>
      <c r="U2" s="4"/>
      <c r="V2" s="4"/>
      <c r="W2" s="4"/>
      <c r="X2" s="4"/>
      <c r="Y2" s="4"/>
      <c r="Z2" s="4"/>
      <c r="AA2" s="4"/>
      <c r="AB2" s="4"/>
      <c r="AC2" s="4"/>
      <c r="AD2" s="4"/>
      <c r="AE2" s="43"/>
      <c r="AF2" s="5"/>
      <c r="AG2" s="5"/>
      <c r="AH2" s="5"/>
      <c r="AI2" s="5"/>
      <c r="AJ2" s="5"/>
      <c r="AK2" s="5"/>
      <c r="AL2" s="5"/>
      <c r="AM2" s="5"/>
      <c r="AN2" s="5"/>
      <c r="AO2" s="5"/>
      <c r="AP2" s="46"/>
      <c r="AQ2" s="4"/>
      <c r="AR2" s="4"/>
      <c r="AS2" s="4"/>
      <c r="AT2" s="4"/>
      <c r="AU2" s="4"/>
      <c r="AV2" s="4"/>
      <c r="AW2" s="4"/>
      <c r="AX2" s="4"/>
      <c r="AY2" s="4"/>
      <c r="AZ2" s="43"/>
      <c r="BA2" s="4"/>
      <c r="BB2" s="4"/>
      <c r="BC2" s="4"/>
      <c r="BD2" s="4"/>
      <c r="BE2" s="4"/>
      <c r="BF2" s="4"/>
      <c r="BG2" s="4"/>
      <c r="BH2" s="4"/>
      <c r="BI2" s="4"/>
      <c r="BJ2" s="4"/>
      <c r="BK2" s="33"/>
      <c r="BL2" s="4"/>
      <c r="BM2" s="4"/>
      <c r="BN2" s="4"/>
      <c r="BO2" s="4"/>
      <c r="BP2" s="4"/>
      <c r="BQ2" s="43"/>
      <c r="BR2" s="4"/>
      <c r="BS2" s="4"/>
      <c r="BT2" s="4"/>
      <c r="BU2" s="4"/>
      <c r="BV2" s="4"/>
      <c r="BW2" s="4"/>
      <c r="BX2" s="43"/>
      <c r="BY2" s="4"/>
      <c r="BZ2" s="4"/>
      <c r="CA2" s="4"/>
      <c r="CB2" s="4"/>
      <c r="CC2" s="4"/>
      <c r="CD2" s="4"/>
      <c r="CE2" s="4"/>
      <c r="CF2" s="4"/>
      <c r="CG2" s="4"/>
      <c r="CH2" s="43"/>
      <c r="CI2" s="4"/>
      <c r="CJ2" s="4"/>
      <c r="CK2" s="4"/>
      <c r="CL2" s="4"/>
      <c r="CM2" s="4"/>
      <c r="CN2" s="4"/>
      <c r="CO2" s="4"/>
      <c r="CP2" s="4"/>
      <c r="CQ2" s="4"/>
      <c r="CR2" s="43"/>
      <c r="CS2" s="4"/>
      <c r="CT2" s="4"/>
      <c r="CU2" s="4"/>
      <c r="CV2" s="4"/>
      <c r="CW2" s="4"/>
      <c r="CX2" s="4"/>
      <c r="CY2" s="4"/>
      <c r="CZ2" s="4"/>
      <c r="DA2" s="298"/>
      <c r="DB2" s="283"/>
      <c r="DC2" s="745" t="s">
        <v>95</v>
      </c>
      <c r="DD2" s="746"/>
      <c r="DE2" s="746"/>
      <c r="DF2" s="746"/>
      <c r="DG2" s="56"/>
      <c r="DH2" s="56"/>
      <c r="DI2" s="56"/>
      <c r="DJ2" s="56"/>
      <c r="DK2" s="56"/>
      <c r="DL2" s="56"/>
      <c r="DM2" s="56"/>
      <c r="DN2" s="56"/>
      <c r="DO2" s="56"/>
      <c r="DP2" s="745" t="s">
        <v>96</v>
      </c>
      <c r="DQ2" s="746"/>
      <c r="DR2" s="746"/>
      <c r="DS2" s="746"/>
      <c r="DT2" s="56"/>
      <c r="DU2" s="56"/>
      <c r="DV2" s="56"/>
      <c r="DW2" s="56"/>
      <c r="DX2" s="56"/>
      <c r="DY2" s="56"/>
      <c r="DZ2" s="56"/>
      <c r="EA2" s="56"/>
      <c r="EB2" s="56"/>
      <c r="EC2" s="5"/>
      <c r="ED2" s="5"/>
      <c r="EE2" s="5"/>
      <c r="EF2" s="5"/>
      <c r="EG2" s="5"/>
      <c r="EH2" s="5"/>
      <c r="EI2" s="5"/>
      <c r="EJ2" s="5"/>
      <c r="EK2" s="5"/>
      <c r="EL2" s="5"/>
      <c r="EM2" s="5"/>
      <c r="EN2" s="5"/>
      <c r="EO2" s="5"/>
      <c r="EP2" s="33" t="s">
        <v>654</v>
      </c>
      <c r="EQ2" s="57"/>
      <c r="ER2" s="33"/>
      <c r="ES2" s="4"/>
      <c r="ET2" s="4"/>
      <c r="EU2" s="4"/>
      <c r="EV2" s="4"/>
      <c r="EW2" s="4"/>
      <c r="EX2" s="89"/>
      <c r="EY2" s="26"/>
      <c r="EZ2" s="26"/>
      <c r="FA2" s="26"/>
      <c r="FB2" s="26"/>
      <c r="FC2" s="26"/>
      <c r="FD2" s="26"/>
      <c r="FE2" s="26"/>
      <c r="FF2" s="26"/>
      <c r="FG2" s="26"/>
      <c r="FH2" s="26"/>
      <c r="FI2" s="26"/>
    </row>
    <row r="3" spans="1:165" ht="20.25" customHeight="1" x14ac:dyDescent="0.25">
      <c r="A3" s="746" t="s">
        <v>78</v>
      </c>
      <c r="B3" s="747" t="s">
        <v>18</v>
      </c>
      <c r="C3" s="749" t="s">
        <v>966</v>
      </c>
      <c r="D3" s="746" t="s">
        <v>752</v>
      </c>
      <c r="E3" s="748" t="s">
        <v>0</v>
      </c>
      <c r="F3" s="748" t="s">
        <v>79</v>
      </c>
      <c r="G3" s="750" t="s">
        <v>77</v>
      </c>
      <c r="H3" s="13" t="s">
        <v>45</v>
      </c>
      <c r="I3" s="13"/>
      <c r="J3" s="13"/>
      <c r="K3" s="13"/>
      <c r="L3" s="13"/>
      <c r="M3" s="13"/>
      <c r="N3" s="13"/>
      <c r="O3" s="13"/>
      <c r="P3" s="13"/>
      <c r="Q3" s="13"/>
      <c r="R3" s="13"/>
      <c r="S3" s="13"/>
      <c r="T3" s="751" t="s">
        <v>993</v>
      </c>
      <c r="U3" s="13" t="s">
        <v>1</v>
      </c>
      <c r="V3" s="13"/>
      <c r="W3" s="13"/>
      <c r="X3" s="13"/>
      <c r="Y3" s="13"/>
      <c r="Z3" s="13"/>
      <c r="AA3" s="13"/>
      <c r="AB3" s="13"/>
      <c r="AC3" s="13"/>
      <c r="AD3" s="13"/>
      <c r="AE3" s="38"/>
      <c r="AF3" s="13" t="s">
        <v>64</v>
      </c>
      <c r="AG3" s="10"/>
      <c r="AH3" s="10"/>
      <c r="AI3" s="10"/>
      <c r="AJ3" s="10"/>
      <c r="AK3" s="10"/>
      <c r="AL3" s="10"/>
      <c r="AM3" s="10"/>
      <c r="AN3" s="10"/>
      <c r="AO3" s="10"/>
      <c r="AP3" s="45"/>
      <c r="AQ3" s="13" t="s">
        <v>612</v>
      </c>
      <c r="AR3" s="10"/>
      <c r="AS3" s="10"/>
      <c r="AT3" s="10"/>
      <c r="AU3" s="10"/>
      <c r="AV3" s="10"/>
      <c r="AW3" s="10"/>
      <c r="AX3" s="10"/>
      <c r="AY3" s="10"/>
      <c r="AZ3" s="45"/>
      <c r="BA3" s="10" t="s">
        <v>83</v>
      </c>
      <c r="BB3" s="10"/>
      <c r="BC3" s="10"/>
      <c r="BD3" s="10"/>
      <c r="BE3" s="10"/>
      <c r="BF3" s="10"/>
      <c r="BG3" s="10"/>
      <c r="BH3" s="10"/>
      <c r="BI3" s="10"/>
      <c r="BJ3" s="10"/>
      <c r="BK3" s="33" t="s">
        <v>84</v>
      </c>
      <c r="BL3" s="13"/>
      <c r="BM3" s="13"/>
      <c r="BN3" s="13"/>
      <c r="BO3" s="13"/>
      <c r="BP3" s="13"/>
      <c r="BQ3" s="43"/>
      <c r="BR3" s="13" t="s">
        <v>87</v>
      </c>
      <c r="BS3" s="56"/>
      <c r="BT3" s="56"/>
      <c r="BU3" s="56"/>
      <c r="BV3" s="56"/>
      <c r="BW3" s="56"/>
      <c r="BX3" s="63"/>
      <c r="BY3" s="13" t="s">
        <v>86</v>
      </c>
      <c r="BZ3" s="56"/>
      <c r="CA3" s="56"/>
      <c r="CB3" s="56"/>
      <c r="CC3" s="56"/>
      <c r="CD3" s="56"/>
      <c r="CE3" s="56"/>
      <c r="CF3" s="56"/>
      <c r="CG3" s="56"/>
      <c r="CH3" s="63"/>
      <c r="CI3" s="13" t="s">
        <v>85</v>
      </c>
      <c r="CJ3" s="56"/>
      <c r="CK3" s="56"/>
      <c r="CL3" s="56"/>
      <c r="CM3" s="56"/>
      <c r="CN3" s="56"/>
      <c r="CO3" s="56"/>
      <c r="CP3" s="56"/>
      <c r="CQ3" s="56"/>
      <c r="CR3" s="63"/>
      <c r="CS3" s="26" t="s">
        <v>4</v>
      </c>
      <c r="CT3" s="26"/>
      <c r="CU3" s="26"/>
      <c r="CV3" s="26"/>
      <c r="CW3" s="26"/>
      <c r="CX3" s="26"/>
      <c r="CY3" s="26"/>
      <c r="CZ3" s="4"/>
      <c r="DA3" s="753" t="s">
        <v>994</v>
      </c>
      <c r="DB3" s="744" t="s">
        <v>45</v>
      </c>
      <c r="DC3" s="744" t="s">
        <v>91</v>
      </c>
      <c r="DD3" s="744" t="s">
        <v>94</v>
      </c>
      <c r="DE3" s="744" t="s">
        <v>93</v>
      </c>
      <c r="DF3" s="744" t="s">
        <v>92</v>
      </c>
      <c r="DG3" s="744" t="s">
        <v>560</v>
      </c>
      <c r="DH3" s="744" t="s">
        <v>561</v>
      </c>
      <c r="DI3" s="744" t="s">
        <v>562</v>
      </c>
      <c r="DJ3" s="744" t="s">
        <v>563</v>
      </c>
      <c r="DK3" s="744" t="s">
        <v>564</v>
      </c>
      <c r="DL3" s="744" t="s">
        <v>565</v>
      </c>
      <c r="DM3" s="744" t="s">
        <v>566</v>
      </c>
      <c r="DN3" s="744" t="s">
        <v>567</v>
      </c>
      <c r="DO3" s="744" t="s">
        <v>568</v>
      </c>
      <c r="DP3" s="744" t="s">
        <v>97</v>
      </c>
      <c r="DQ3" s="744" t="s">
        <v>98</v>
      </c>
      <c r="DR3" s="744" t="s">
        <v>99</v>
      </c>
      <c r="DS3" s="744" t="s">
        <v>100</v>
      </c>
      <c r="DT3" s="744" t="s">
        <v>569</v>
      </c>
      <c r="DU3" s="744" t="s">
        <v>570</v>
      </c>
      <c r="DV3" s="744" t="s">
        <v>571</v>
      </c>
      <c r="DW3" s="744" t="s">
        <v>572</v>
      </c>
      <c r="DX3" s="744" t="s">
        <v>573</v>
      </c>
      <c r="DY3" s="744" t="s">
        <v>574</v>
      </c>
      <c r="DZ3" s="744" t="s">
        <v>575</v>
      </c>
      <c r="EA3" s="744" t="s">
        <v>576</v>
      </c>
      <c r="EB3" s="744" t="s">
        <v>577</v>
      </c>
      <c r="EC3" s="744" t="s">
        <v>66</v>
      </c>
      <c r="ED3" s="744" t="s">
        <v>968</v>
      </c>
      <c r="EE3" s="744" t="s">
        <v>969</v>
      </c>
      <c r="EF3" s="744" t="s">
        <v>970</v>
      </c>
      <c r="EG3" s="744" t="s">
        <v>971</v>
      </c>
      <c r="EH3" s="744" t="s">
        <v>972</v>
      </c>
      <c r="EI3" s="744" t="s">
        <v>973</v>
      </c>
      <c r="EJ3" s="744" t="s">
        <v>975</v>
      </c>
      <c r="EK3" s="744" t="s">
        <v>974</v>
      </c>
      <c r="EL3" s="746" t="s">
        <v>4</v>
      </c>
      <c r="EM3" s="749" t="s">
        <v>976</v>
      </c>
      <c r="EN3" s="747" t="s">
        <v>977</v>
      </c>
      <c r="EO3" s="747" t="s">
        <v>978</v>
      </c>
      <c r="EP3" s="749" t="s">
        <v>38</v>
      </c>
      <c r="EQ3" s="756" t="s">
        <v>59</v>
      </c>
      <c r="ER3" s="749" t="s">
        <v>38</v>
      </c>
      <c r="ES3" s="757" t="s">
        <v>993</v>
      </c>
      <c r="ET3" s="757" t="s">
        <v>994</v>
      </c>
      <c r="EU3" s="747" t="s">
        <v>995</v>
      </c>
      <c r="EV3" s="744" t="s">
        <v>5</v>
      </c>
      <c r="EW3" s="744" t="s">
        <v>52</v>
      </c>
      <c r="EX3" s="747" t="s">
        <v>978</v>
      </c>
      <c r="EY3" s="760" t="s">
        <v>46</v>
      </c>
      <c r="EZ3" s="760" t="s">
        <v>47</v>
      </c>
      <c r="FA3" s="760" t="s">
        <v>48</v>
      </c>
      <c r="FB3" s="760" t="s">
        <v>49</v>
      </c>
      <c r="FC3" s="760" t="s">
        <v>60</v>
      </c>
      <c r="FD3" s="760" t="s">
        <v>63</v>
      </c>
      <c r="FE3" s="760" t="s">
        <v>74</v>
      </c>
      <c r="FF3" s="760" t="s">
        <v>62</v>
      </c>
      <c r="FG3" s="760" t="s">
        <v>61</v>
      </c>
      <c r="FH3" s="762" t="s">
        <v>979</v>
      </c>
      <c r="FI3" s="759" t="s">
        <v>58</v>
      </c>
    </row>
    <row r="4" spans="1:165" ht="24" customHeight="1" x14ac:dyDescent="0.25">
      <c r="A4" s="746"/>
      <c r="B4" s="747"/>
      <c r="C4" s="749"/>
      <c r="D4" s="746"/>
      <c r="E4" s="748"/>
      <c r="F4" s="748"/>
      <c r="G4" s="750"/>
      <c r="H4" s="8">
        <v>38840</v>
      </c>
      <c r="I4" s="8">
        <v>38845</v>
      </c>
      <c r="J4" s="8">
        <v>38849</v>
      </c>
      <c r="K4" s="8">
        <v>38853</v>
      </c>
      <c r="L4" s="8">
        <v>38854</v>
      </c>
      <c r="M4" s="8">
        <v>38855</v>
      </c>
      <c r="N4" s="8">
        <v>38856</v>
      </c>
      <c r="O4" s="8">
        <v>38859</v>
      </c>
      <c r="P4" s="8">
        <v>38863</v>
      </c>
      <c r="Q4" s="8">
        <v>38866</v>
      </c>
      <c r="R4" s="8">
        <v>38868</v>
      </c>
      <c r="S4" s="8">
        <v>38873</v>
      </c>
      <c r="T4" s="752"/>
      <c r="U4" s="8">
        <v>38840</v>
      </c>
      <c r="V4" s="8">
        <v>38845</v>
      </c>
      <c r="W4" s="8">
        <v>38849</v>
      </c>
      <c r="X4" s="8">
        <v>38853</v>
      </c>
      <c r="Y4" s="8">
        <v>38854</v>
      </c>
      <c r="Z4" s="8">
        <v>38855</v>
      </c>
      <c r="AA4" s="8">
        <v>38856</v>
      </c>
      <c r="AB4" s="8">
        <v>38859</v>
      </c>
      <c r="AC4" s="8">
        <v>38863</v>
      </c>
      <c r="AD4" s="8">
        <v>38868</v>
      </c>
      <c r="AE4" s="41">
        <v>38873</v>
      </c>
      <c r="AF4" s="8">
        <v>38840</v>
      </c>
      <c r="AG4" s="8">
        <v>38845</v>
      </c>
      <c r="AH4" s="8">
        <v>38849</v>
      </c>
      <c r="AI4" s="8">
        <v>38853</v>
      </c>
      <c r="AJ4" s="8">
        <v>38854</v>
      </c>
      <c r="AK4" s="8">
        <v>38855</v>
      </c>
      <c r="AL4" s="8">
        <v>38856</v>
      </c>
      <c r="AM4" s="8">
        <v>38859</v>
      </c>
      <c r="AN4" s="8">
        <v>38863</v>
      </c>
      <c r="AO4" s="8">
        <v>38868</v>
      </c>
      <c r="AP4" s="41">
        <v>38873</v>
      </c>
      <c r="AQ4" s="8">
        <v>38849</v>
      </c>
      <c r="AR4" s="8">
        <v>38853</v>
      </c>
      <c r="AS4" s="8">
        <v>38854</v>
      </c>
      <c r="AT4" s="8">
        <v>38855</v>
      </c>
      <c r="AU4" s="8">
        <v>38856</v>
      </c>
      <c r="AV4" s="8">
        <v>38859</v>
      </c>
      <c r="AW4" s="8">
        <v>38863</v>
      </c>
      <c r="AX4" s="8">
        <v>38866</v>
      </c>
      <c r="AY4" s="8">
        <v>38868</v>
      </c>
      <c r="AZ4" s="41">
        <v>38873</v>
      </c>
      <c r="BA4" s="8">
        <v>38849</v>
      </c>
      <c r="BB4" s="8">
        <v>38853</v>
      </c>
      <c r="BC4" s="8">
        <v>38854</v>
      </c>
      <c r="BD4" s="8">
        <v>38855</v>
      </c>
      <c r="BE4" s="8">
        <v>38856</v>
      </c>
      <c r="BF4" s="8">
        <v>38858</v>
      </c>
      <c r="BG4" s="8">
        <v>38859</v>
      </c>
      <c r="BH4" s="8">
        <v>38863</v>
      </c>
      <c r="BI4" s="8">
        <v>38866</v>
      </c>
      <c r="BJ4" s="8">
        <v>38868</v>
      </c>
      <c r="BK4" s="40">
        <v>38855</v>
      </c>
      <c r="BL4" s="8">
        <v>38856</v>
      </c>
      <c r="BM4" s="8">
        <v>38859</v>
      </c>
      <c r="BN4" s="8">
        <v>38863</v>
      </c>
      <c r="BO4" s="8">
        <v>38866</v>
      </c>
      <c r="BP4" s="8">
        <v>38868</v>
      </c>
      <c r="BQ4" s="65">
        <v>38873</v>
      </c>
      <c r="BR4" s="64">
        <v>38855</v>
      </c>
      <c r="BS4" s="55">
        <v>38856</v>
      </c>
      <c r="BT4" s="55">
        <v>38859</v>
      </c>
      <c r="BU4" s="55">
        <v>38863</v>
      </c>
      <c r="BV4" s="55">
        <v>38866</v>
      </c>
      <c r="BW4" s="55">
        <v>38868</v>
      </c>
      <c r="BX4" s="66">
        <v>38873</v>
      </c>
      <c r="BY4" s="64">
        <v>38840</v>
      </c>
      <c r="BZ4" s="55">
        <v>38845</v>
      </c>
      <c r="CA4" s="55">
        <v>38849</v>
      </c>
      <c r="CB4" s="55">
        <v>38853</v>
      </c>
      <c r="CC4" s="55">
        <v>38855</v>
      </c>
      <c r="CD4" s="55">
        <v>38856</v>
      </c>
      <c r="CE4" s="55">
        <v>38859</v>
      </c>
      <c r="CF4" s="55">
        <v>38866</v>
      </c>
      <c r="CG4" s="55">
        <v>38868</v>
      </c>
      <c r="CH4" s="66">
        <v>38873</v>
      </c>
      <c r="CI4" s="55">
        <v>38845</v>
      </c>
      <c r="CJ4" s="55">
        <v>38849</v>
      </c>
      <c r="CK4" s="55">
        <v>38853</v>
      </c>
      <c r="CL4" s="55">
        <v>38854</v>
      </c>
      <c r="CM4" s="55">
        <v>38855</v>
      </c>
      <c r="CN4" s="55">
        <v>38856</v>
      </c>
      <c r="CO4" s="55">
        <v>38859</v>
      </c>
      <c r="CP4" s="55">
        <v>38863</v>
      </c>
      <c r="CQ4" s="55">
        <v>38868</v>
      </c>
      <c r="CR4" s="66">
        <v>38873</v>
      </c>
      <c r="CS4" s="55">
        <v>38845</v>
      </c>
      <c r="CT4" s="55">
        <v>38849</v>
      </c>
      <c r="CU4" s="55">
        <v>38853</v>
      </c>
      <c r="CV4" s="55">
        <v>38855</v>
      </c>
      <c r="CW4" s="55">
        <v>38859</v>
      </c>
      <c r="CX4" s="55">
        <v>38863</v>
      </c>
      <c r="CY4" s="54">
        <v>38868</v>
      </c>
      <c r="CZ4" s="22">
        <v>38873</v>
      </c>
      <c r="DA4" s="754"/>
      <c r="DB4" s="744"/>
      <c r="DC4" s="744"/>
      <c r="DD4" s="744"/>
      <c r="DE4" s="744"/>
      <c r="DF4" s="744"/>
      <c r="DG4" s="744"/>
      <c r="DH4" s="744"/>
      <c r="DI4" s="744"/>
      <c r="DJ4" s="744"/>
      <c r="DK4" s="744"/>
      <c r="DL4" s="744"/>
      <c r="DM4" s="744"/>
      <c r="DN4" s="744"/>
      <c r="DO4" s="744"/>
      <c r="DP4" s="744"/>
      <c r="DQ4" s="744"/>
      <c r="DR4" s="744"/>
      <c r="DS4" s="744"/>
      <c r="DT4" s="744"/>
      <c r="DU4" s="744"/>
      <c r="DV4" s="744"/>
      <c r="DW4" s="744"/>
      <c r="DX4" s="744"/>
      <c r="DY4" s="744"/>
      <c r="DZ4" s="744"/>
      <c r="EA4" s="744"/>
      <c r="EB4" s="744"/>
      <c r="EC4" s="744"/>
      <c r="ED4" s="744"/>
      <c r="EE4" s="744"/>
      <c r="EF4" s="744"/>
      <c r="EG4" s="744"/>
      <c r="EH4" s="744"/>
      <c r="EI4" s="744"/>
      <c r="EJ4" s="744"/>
      <c r="EK4" s="744"/>
      <c r="EL4" s="746"/>
      <c r="EM4" s="749"/>
      <c r="EN4" s="747"/>
      <c r="EO4" s="747"/>
      <c r="EP4" s="749"/>
      <c r="EQ4" s="756"/>
      <c r="ER4" s="749"/>
      <c r="ES4" s="758"/>
      <c r="ET4" s="758"/>
      <c r="EU4" s="755"/>
      <c r="EV4" s="761"/>
      <c r="EW4" s="761"/>
      <c r="EX4" s="755"/>
      <c r="EY4" s="760"/>
      <c r="EZ4" s="760"/>
      <c r="FA4" s="760"/>
      <c r="FB4" s="760"/>
      <c r="FC4" s="760"/>
      <c r="FD4" s="760"/>
      <c r="FE4" s="760"/>
      <c r="FF4" s="760"/>
      <c r="FG4" s="760"/>
      <c r="FH4" s="762"/>
      <c r="FI4" s="759"/>
    </row>
    <row r="5" spans="1:165" ht="15" x14ac:dyDescent="0.25">
      <c r="A5" s="10">
        <v>1</v>
      </c>
      <c r="B5" s="15" t="s">
        <v>540</v>
      </c>
      <c r="C5" s="42"/>
      <c r="D5" s="15">
        <v>1</v>
      </c>
      <c r="E5" s="97">
        <v>38853</v>
      </c>
      <c r="F5" s="28">
        <v>1</v>
      </c>
      <c r="G5" s="67">
        <v>1</v>
      </c>
      <c r="H5" s="5"/>
      <c r="I5" s="5"/>
      <c r="J5" s="5"/>
      <c r="K5" s="5">
        <v>1</v>
      </c>
      <c r="L5" s="5"/>
      <c r="M5" s="5"/>
      <c r="N5" s="5"/>
      <c r="O5" s="5"/>
      <c r="P5" s="5"/>
      <c r="Q5" s="5"/>
      <c r="R5" s="5"/>
      <c r="S5" s="5"/>
      <c r="T5" s="299">
        <f>MAX(H5:S5)</f>
        <v>1</v>
      </c>
      <c r="U5" s="5"/>
      <c r="V5" s="5"/>
      <c r="W5" s="5"/>
      <c r="X5" s="5" t="s">
        <v>118</v>
      </c>
      <c r="Y5" s="5"/>
      <c r="Z5" s="5"/>
      <c r="AA5" s="5"/>
      <c r="AB5" s="5"/>
      <c r="AC5" s="5"/>
      <c r="AD5" s="5"/>
      <c r="AE5" s="46"/>
      <c r="AF5" s="5"/>
      <c r="AG5" s="5"/>
      <c r="AH5" s="5"/>
      <c r="AI5" s="5">
        <v>12</v>
      </c>
      <c r="AJ5" s="5"/>
      <c r="AK5" s="5"/>
      <c r="AL5" s="5"/>
      <c r="AM5" s="5"/>
      <c r="AN5" s="5"/>
      <c r="AO5" s="5"/>
      <c r="AP5" s="46"/>
      <c r="AQ5" s="5"/>
      <c r="AR5" s="5"/>
      <c r="AS5" s="5"/>
      <c r="AT5" s="5"/>
      <c r="AU5" s="5"/>
      <c r="AV5" s="5"/>
      <c r="AW5" s="5"/>
      <c r="AX5" s="5"/>
      <c r="AY5" s="5"/>
      <c r="AZ5" s="46"/>
      <c r="BA5" s="9"/>
      <c r="BB5" s="9"/>
      <c r="BC5" s="9"/>
      <c r="BD5" s="9"/>
      <c r="BE5" s="9"/>
      <c r="BF5" s="9"/>
      <c r="BG5" s="9"/>
      <c r="BH5" s="9"/>
      <c r="BI5" s="9"/>
      <c r="BJ5" s="9"/>
      <c r="BK5" s="114"/>
      <c r="BL5" s="28"/>
      <c r="BM5" s="28"/>
      <c r="BN5" s="28"/>
      <c r="BO5" s="28"/>
      <c r="BP5" s="28"/>
      <c r="BQ5" s="67"/>
      <c r="BR5" s="28"/>
      <c r="BS5" s="28"/>
      <c r="BT5" s="28"/>
      <c r="BU5" s="28"/>
      <c r="BV5" s="28"/>
      <c r="BW5" s="28"/>
      <c r="BX5" s="67"/>
      <c r="BY5" s="28"/>
      <c r="BZ5" s="28"/>
      <c r="CA5" s="28"/>
      <c r="CB5" s="28"/>
      <c r="CC5" s="28"/>
      <c r="CD5" s="28">
        <v>1</v>
      </c>
      <c r="CE5" s="28"/>
      <c r="CF5" s="28"/>
      <c r="CG5" s="28"/>
      <c r="CH5" s="67"/>
      <c r="CI5" s="28"/>
      <c r="CJ5" s="28"/>
      <c r="CK5" s="28"/>
      <c r="CL5" s="28"/>
      <c r="CM5" s="28"/>
      <c r="CN5" s="28"/>
      <c r="CO5" s="28"/>
      <c r="CP5" s="28"/>
      <c r="CQ5" s="28"/>
      <c r="CR5" s="67"/>
      <c r="CS5" s="10"/>
      <c r="CT5" s="10"/>
      <c r="CU5" s="10" t="s">
        <v>619</v>
      </c>
      <c r="CV5" s="10"/>
      <c r="CW5" s="10"/>
      <c r="CX5" s="10"/>
      <c r="CY5" s="10"/>
      <c r="CZ5" s="10"/>
      <c r="DA5" s="300">
        <f>DB5+EC5</f>
        <v>1</v>
      </c>
      <c r="DB5" s="69">
        <v>1</v>
      </c>
      <c r="DC5" s="69">
        <v>2.96</v>
      </c>
      <c r="DD5" s="69"/>
      <c r="DE5" s="69"/>
      <c r="DF5" s="69"/>
      <c r="DG5" s="69"/>
      <c r="DH5" s="69"/>
      <c r="DI5" s="69"/>
      <c r="DJ5" s="69"/>
      <c r="DK5" s="69"/>
      <c r="DL5" s="69"/>
      <c r="DM5" s="69"/>
      <c r="DN5" s="69"/>
      <c r="DO5" s="69"/>
      <c r="DP5" s="69">
        <v>266</v>
      </c>
      <c r="DQ5" s="69"/>
      <c r="DR5" s="69"/>
      <c r="DS5" s="69"/>
      <c r="DT5" s="69"/>
      <c r="DU5" s="69"/>
      <c r="DV5" s="69"/>
      <c r="DW5" s="69"/>
      <c r="DX5" s="69"/>
      <c r="DY5" s="69"/>
      <c r="DZ5" s="69"/>
      <c r="EA5" s="69"/>
      <c r="EB5" s="69"/>
      <c r="EC5" s="71">
        <v>0</v>
      </c>
      <c r="ED5" s="71"/>
      <c r="EE5" s="71"/>
      <c r="EF5" s="71"/>
      <c r="EG5" s="69"/>
      <c r="EH5" s="69"/>
      <c r="EI5" s="69"/>
      <c r="EJ5" s="69"/>
      <c r="EK5" s="69"/>
      <c r="EL5" s="79"/>
      <c r="EM5" s="245">
        <f>((DC5^2*PI()*DP5)/4)+((DD5^2*PI()*DQ5)/4)+((DE5^2*PI()*DR5)/4)+((DF5^2*PI()*DS5)/4)+((DG5^2*PI()*DT5)/4)+((DH5^2*PI()*DU5)/4)+((DI5^2*PI()*DV5)/4)+((DJ5^2*PI()*DW5)/4)+((DK5^2*PI()*DX5)/4)+((DL5^2*PI()*DY5)/4)+((DM5^2*PI()*DZ5)/4)+((DN5^2*PI()*EA5)/4)+((DO5^2*PI()*EB5)/4)</f>
        <v>1830.43764988054</v>
      </c>
      <c r="EN5" s="81"/>
      <c r="EO5" s="81">
        <f>EM5+EN5</f>
        <v>1830.43764988054</v>
      </c>
      <c r="EP5" s="44">
        <v>1</v>
      </c>
      <c r="EQ5" s="85">
        <v>0</v>
      </c>
      <c r="ER5" s="33">
        <v>1</v>
      </c>
      <c r="ES5" s="5">
        <v>1</v>
      </c>
      <c r="ET5" s="5">
        <v>1</v>
      </c>
      <c r="EU5" s="69">
        <v>1</v>
      </c>
      <c r="EV5" s="11">
        <v>2.96</v>
      </c>
      <c r="EW5" s="122">
        <v>266</v>
      </c>
      <c r="EX5" s="18">
        <v>1830.43764988054</v>
      </c>
      <c r="EY5" s="69"/>
      <c r="EZ5" s="16"/>
      <c r="FA5" s="54"/>
      <c r="FB5" s="39"/>
      <c r="FC5" s="84"/>
      <c r="FD5" s="69"/>
      <c r="FE5" s="69"/>
      <c r="FF5" s="69"/>
      <c r="FG5" s="69"/>
      <c r="FH5" s="28">
        <v>1</v>
      </c>
      <c r="FI5" s="79" t="s">
        <v>655</v>
      </c>
    </row>
    <row r="6" spans="1:165" ht="15" x14ac:dyDescent="0.25">
      <c r="A6" s="10">
        <v>2</v>
      </c>
      <c r="B6" s="15" t="s">
        <v>110</v>
      </c>
      <c r="C6" s="42">
        <v>1</v>
      </c>
      <c r="D6" s="15">
        <v>1</v>
      </c>
      <c r="E6" s="93">
        <v>38853</v>
      </c>
      <c r="F6" s="69">
        <v>1</v>
      </c>
      <c r="G6" s="46">
        <v>1</v>
      </c>
      <c r="H6" s="69"/>
      <c r="I6" s="69"/>
      <c r="J6" s="69"/>
      <c r="K6" s="69">
        <v>1</v>
      </c>
      <c r="L6" s="69"/>
      <c r="M6" s="69"/>
      <c r="N6" s="69"/>
      <c r="O6" s="69"/>
      <c r="P6" s="69"/>
      <c r="Q6" s="69"/>
      <c r="R6" s="69"/>
      <c r="S6" s="5"/>
      <c r="T6" s="299">
        <f t="shared" ref="T6:T69" si="0">MAX(H6:S6)</f>
        <v>1</v>
      </c>
      <c r="U6" s="69"/>
      <c r="V6" s="69"/>
      <c r="W6" s="69"/>
      <c r="X6" s="69" t="s">
        <v>118</v>
      </c>
      <c r="Y6" s="69"/>
      <c r="Z6" s="69"/>
      <c r="AA6" s="69"/>
      <c r="AB6" s="69"/>
      <c r="AC6" s="69"/>
      <c r="AD6" s="69"/>
      <c r="AE6" s="46"/>
      <c r="AF6" s="69"/>
      <c r="AG6" s="69"/>
      <c r="AH6" s="69"/>
      <c r="AI6" s="69">
        <v>15</v>
      </c>
      <c r="AJ6" s="69"/>
      <c r="AK6" s="69"/>
      <c r="AL6" s="69"/>
      <c r="AM6" s="69"/>
      <c r="AN6" s="69"/>
      <c r="AO6" s="69"/>
      <c r="AP6" s="46"/>
      <c r="AQ6" s="69"/>
      <c r="AR6" s="69">
        <v>1</v>
      </c>
      <c r="AS6" s="69">
        <v>2</v>
      </c>
      <c r="AT6" s="69"/>
      <c r="AU6" s="69"/>
      <c r="AV6" s="69"/>
      <c r="AW6" s="69"/>
      <c r="AX6" s="69"/>
      <c r="AY6" s="69"/>
      <c r="AZ6" s="46"/>
      <c r="BA6" s="82"/>
      <c r="BB6" s="82">
        <v>38853</v>
      </c>
      <c r="BC6" s="82"/>
      <c r="BD6" s="82"/>
      <c r="BE6" s="82"/>
      <c r="BF6" s="82"/>
      <c r="BG6" s="82"/>
      <c r="BH6" s="82"/>
      <c r="BI6" s="82"/>
      <c r="BJ6" s="82"/>
      <c r="BK6" s="32"/>
      <c r="BL6" s="69"/>
      <c r="BM6" s="69"/>
      <c r="BN6" s="69"/>
      <c r="BO6" s="69"/>
      <c r="BP6" s="69"/>
      <c r="BQ6" s="46"/>
      <c r="BR6" s="69"/>
      <c r="BS6" s="69"/>
      <c r="BT6" s="69"/>
      <c r="BU6" s="69"/>
      <c r="BV6" s="69"/>
      <c r="BW6" s="69"/>
      <c r="BX6" s="46"/>
      <c r="BY6" s="69"/>
      <c r="BZ6" s="69"/>
      <c r="CA6" s="69"/>
      <c r="CB6" s="69"/>
      <c r="CC6" s="69"/>
      <c r="CD6" s="69">
        <v>1</v>
      </c>
      <c r="CE6" s="69"/>
      <c r="CF6" s="69"/>
      <c r="CG6" s="69"/>
      <c r="CH6" s="46"/>
      <c r="CI6" s="70"/>
      <c r="CJ6" s="70"/>
      <c r="CK6" s="70"/>
      <c r="CL6" s="70"/>
      <c r="CM6" s="70"/>
      <c r="CN6" s="70"/>
      <c r="CO6" s="70"/>
      <c r="CP6" s="70"/>
      <c r="CQ6" s="70"/>
      <c r="CR6" s="67"/>
      <c r="CS6" s="79"/>
      <c r="CT6" s="79"/>
      <c r="CU6" s="79"/>
      <c r="CV6" s="79"/>
      <c r="CW6" s="79"/>
      <c r="CX6" s="79"/>
      <c r="CY6" s="79"/>
      <c r="CZ6" s="10"/>
      <c r="DA6" s="300">
        <f t="shared" ref="DA6:DA69" si="1">DB6+EC6</f>
        <v>1</v>
      </c>
      <c r="DB6" s="69">
        <v>1</v>
      </c>
      <c r="DC6" s="69">
        <v>3.5</v>
      </c>
      <c r="DD6" s="69"/>
      <c r="DE6" s="69"/>
      <c r="DF6" s="69"/>
      <c r="DG6" s="69"/>
      <c r="DH6" s="69"/>
      <c r="DI6" s="69"/>
      <c r="DJ6" s="69"/>
      <c r="DK6" s="69"/>
      <c r="DL6" s="69"/>
      <c r="DM6" s="69"/>
      <c r="DN6" s="69"/>
      <c r="DO6" s="69"/>
      <c r="DP6" s="69">
        <v>139</v>
      </c>
      <c r="DQ6" s="69"/>
      <c r="DR6" s="69"/>
      <c r="DS6" s="69"/>
      <c r="DT6" s="69"/>
      <c r="DU6" s="69"/>
      <c r="DV6" s="69"/>
      <c r="DW6" s="69"/>
      <c r="DX6" s="69"/>
      <c r="DY6" s="69"/>
      <c r="DZ6" s="69"/>
      <c r="EA6" s="69"/>
      <c r="EB6" s="69"/>
      <c r="EC6" s="71">
        <v>0</v>
      </c>
      <c r="ED6" s="71"/>
      <c r="EE6" s="71"/>
      <c r="EF6" s="71"/>
      <c r="EG6" s="69"/>
      <c r="EH6" s="69"/>
      <c r="EI6" s="69"/>
      <c r="EJ6" s="69"/>
      <c r="EK6" s="69"/>
      <c r="EL6" s="79"/>
      <c r="EM6" s="245">
        <f t="shared" ref="EM6:EM69" si="2">((DC6^2*PI()*DP6)/4)+((DD6^2*PI()*DQ6)/4)+((DE6^2*PI()*DR6)/4)+((DF6^2*PI()*DS6)/4)+((DG6^2*PI()*DT6)/4)+((DH6^2*PI()*DU6)/4)+((DI6^2*PI()*DV6)/4)+((DJ6^2*PI()*DW6)/4)+((DK6^2*PI()*DX6)/4)+((DL6^2*PI()*DY6)/4)+((DM6^2*PI()*DZ6)/4)+((DN6^2*PI()*EA6)/4)+((DO6^2*PI()*EB6)/4)</f>
        <v>1337.3367227250051</v>
      </c>
      <c r="EN6" s="81"/>
      <c r="EO6" s="81">
        <f t="shared" ref="EO6:EO69" si="3">EM6+EN6</f>
        <v>1337.3367227250051</v>
      </c>
      <c r="EP6" s="44">
        <v>2</v>
      </c>
      <c r="EQ6" s="85">
        <v>0</v>
      </c>
      <c r="ER6" s="33">
        <v>2</v>
      </c>
      <c r="ES6" s="5">
        <v>1</v>
      </c>
      <c r="ET6" s="5">
        <v>1</v>
      </c>
      <c r="EU6" s="69">
        <v>1</v>
      </c>
      <c r="EV6" s="11">
        <v>3.5</v>
      </c>
      <c r="EW6" s="122">
        <v>139</v>
      </c>
      <c r="EX6" s="18">
        <v>1337.3367227250051</v>
      </c>
      <c r="EY6" s="69">
        <v>2</v>
      </c>
      <c r="EZ6" s="16">
        <v>38853</v>
      </c>
      <c r="FA6" s="54"/>
      <c r="FB6" s="249">
        <v>38854</v>
      </c>
      <c r="FC6" s="84"/>
      <c r="FD6" s="69"/>
      <c r="FE6" s="69"/>
      <c r="FF6" s="69"/>
      <c r="FG6" s="69"/>
      <c r="FH6" s="70">
        <v>1</v>
      </c>
      <c r="FI6" s="79"/>
    </row>
    <row r="7" spans="1:165" ht="15" x14ac:dyDescent="0.25">
      <c r="A7" s="10">
        <v>3</v>
      </c>
      <c r="B7" s="15" t="s">
        <v>116</v>
      </c>
      <c r="C7" s="42">
        <v>1</v>
      </c>
      <c r="D7" s="15">
        <v>1</v>
      </c>
      <c r="E7" s="93">
        <v>38853</v>
      </c>
      <c r="F7" s="69">
        <v>1</v>
      </c>
      <c r="G7" s="46">
        <v>1</v>
      </c>
      <c r="H7" s="5"/>
      <c r="I7" s="69"/>
      <c r="J7" s="69"/>
      <c r="K7" s="69">
        <v>2</v>
      </c>
      <c r="L7" s="69"/>
      <c r="M7" s="69"/>
      <c r="N7" s="69"/>
      <c r="O7" s="69"/>
      <c r="P7" s="69"/>
      <c r="Q7" s="69"/>
      <c r="R7" s="69"/>
      <c r="S7" s="5"/>
      <c r="T7" s="299">
        <f t="shared" si="0"/>
        <v>2</v>
      </c>
      <c r="U7" s="5"/>
      <c r="V7" s="69"/>
      <c r="W7" s="69"/>
      <c r="X7" s="69" t="s">
        <v>118</v>
      </c>
      <c r="Y7" s="69"/>
      <c r="Z7" s="69"/>
      <c r="AA7" s="69"/>
      <c r="AB7" s="69"/>
      <c r="AC7" s="69"/>
      <c r="AD7" s="69"/>
      <c r="AE7" s="46"/>
      <c r="AF7" s="5"/>
      <c r="AG7" s="69"/>
      <c r="AH7" s="69"/>
      <c r="AI7" s="69">
        <v>34</v>
      </c>
      <c r="AJ7" s="69">
        <v>47</v>
      </c>
      <c r="AK7" s="69"/>
      <c r="AL7" s="69">
        <v>7</v>
      </c>
      <c r="AM7" s="69"/>
      <c r="AN7" s="69"/>
      <c r="AO7" s="69"/>
      <c r="AP7" s="46"/>
      <c r="AQ7" s="69"/>
      <c r="AR7" s="69">
        <v>2</v>
      </c>
      <c r="AS7" s="69">
        <v>3</v>
      </c>
      <c r="AT7" s="69"/>
      <c r="AU7" s="69"/>
      <c r="AV7" s="69"/>
      <c r="AW7" s="69"/>
      <c r="AX7" s="69" t="s">
        <v>580</v>
      </c>
      <c r="AY7" s="69" t="s">
        <v>581</v>
      </c>
      <c r="AZ7" s="46"/>
      <c r="BA7" s="9"/>
      <c r="BB7" s="82">
        <v>38853</v>
      </c>
      <c r="BC7" s="82"/>
      <c r="BD7" s="82"/>
      <c r="BE7" s="82"/>
      <c r="BF7" s="82"/>
      <c r="BG7" s="82"/>
      <c r="BH7" s="82"/>
      <c r="BI7" s="82"/>
      <c r="BJ7" s="82"/>
      <c r="BK7" s="32"/>
      <c r="BL7" s="69"/>
      <c r="BM7" s="69"/>
      <c r="BN7" s="69"/>
      <c r="BO7" s="69">
        <v>2</v>
      </c>
      <c r="BP7" s="69">
        <v>1</v>
      </c>
      <c r="BQ7" s="46"/>
      <c r="BR7" s="69"/>
      <c r="BS7" s="69"/>
      <c r="BT7" s="69"/>
      <c r="BU7" s="69"/>
      <c r="BV7" s="69"/>
      <c r="BW7" s="69"/>
      <c r="BX7" s="46"/>
      <c r="BY7" s="69"/>
      <c r="BZ7" s="69"/>
      <c r="CA7" s="69"/>
      <c r="CB7" s="69"/>
      <c r="CC7" s="69"/>
      <c r="CD7" s="69">
        <v>1</v>
      </c>
      <c r="CE7" s="69"/>
      <c r="CF7" s="69"/>
      <c r="CG7" s="69"/>
      <c r="CH7" s="46"/>
      <c r="CI7" s="70"/>
      <c r="CJ7" s="70"/>
      <c r="CK7" s="70"/>
      <c r="CL7" s="70"/>
      <c r="CM7" s="70"/>
      <c r="CN7" s="70"/>
      <c r="CO7" s="70"/>
      <c r="CP7" s="70"/>
      <c r="CQ7" s="70"/>
      <c r="CR7" s="67"/>
      <c r="CS7" s="79"/>
      <c r="CT7" s="79"/>
      <c r="CU7" s="79"/>
      <c r="CV7" s="79"/>
      <c r="CW7" s="79"/>
      <c r="CX7" s="79"/>
      <c r="CY7" s="79"/>
      <c r="CZ7" s="10"/>
      <c r="DA7" s="300">
        <f t="shared" si="1"/>
        <v>1</v>
      </c>
      <c r="DB7" s="69">
        <v>1</v>
      </c>
      <c r="DC7" s="69">
        <v>3.09</v>
      </c>
      <c r="DD7" s="69"/>
      <c r="DE7" s="69"/>
      <c r="DF7" s="69"/>
      <c r="DG7" s="69"/>
      <c r="DH7" s="69"/>
      <c r="DI7" s="69"/>
      <c r="DJ7" s="69"/>
      <c r="DK7" s="69"/>
      <c r="DL7" s="69"/>
      <c r="DM7" s="69"/>
      <c r="DN7" s="69"/>
      <c r="DO7" s="69"/>
      <c r="DP7" s="69">
        <v>181</v>
      </c>
      <c r="DQ7" s="69"/>
      <c r="DR7" s="69"/>
      <c r="DS7" s="69"/>
      <c r="DT7" s="69"/>
      <c r="DU7" s="69"/>
      <c r="DV7" s="69"/>
      <c r="DW7" s="69"/>
      <c r="DX7" s="69"/>
      <c r="DY7" s="69"/>
      <c r="DZ7" s="69"/>
      <c r="EA7" s="69"/>
      <c r="EB7" s="69"/>
      <c r="EC7" s="71">
        <v>0</v>
      </c>
      <c r="ED7" s="71"/>
      <c r="EE7" s="71"/>
      <c r="EF7" s="71"/>
      <c r="EG7" s="69"/>
      <c r="EH7" s="69"/>
      <c r="EI7" s="69"/>
      <c r="EJ7" s="69"/>
      <c r="EK7" s="69"/>
      <c r="EL7" s="79"/>
      <c r="EM7" s="245">
        <f t="shared" si="2"/>
        <v>1357.3298969122668</v>
      </c>
      <c r="EN7" s="81"/>
      <c r="EO7" s="81">
        <f t="shared" si="3"/>
        <v>1357.3298969122668</v>
      </c>
      <c r="EP7" s="44">
        <v>3</v>
      </c>
      <c r="EQ7" s="85">
        <v>1</v>
      </c>
      <c r="ER7" s="33">
        <v>3</v>
      </c>
      <c r="ES7" s="5">
        <v>2</v>
      </c>
      <c r="ET7" s="5">
        <v>1</v>
      </c>
      <c r="EU7" s="69">
        <v>2</v>
      </c>
      <c r="EV7" s="11">
        <v>3.09</v>
      </c>
      <c r="EW7" s="87">
        <v>181</v>
      </c>
      <c r="EX7" s="18">
        <v>1357.3298969122668</v>
      </c>
      <c r="EY7" s="69">
        <v>8</v>
      </c>
      <c r="EZ7" s="16">
        <v>38853</v>
      </c>
      <c r="FA7" s="54"/>
      <c r="FB7" s="249">
        <v>38870</v>
      </c>
      <c r="FC7" s="84">
        <v>1</v>
      </c>
      <c r="FD7" s="69">
        <v>8</v>
      </c>
      <c r="FE7" s="69">
        <v>2</v>
      </c>
      <c r="FF7" s="69">
        <v>2</v>
      </c>
      <c r="FG7" s="69"/>
      <c r="FH7" s="70">
        <v>1</v>
      </c>
      <c r="FI7" s="79"/>
    </row>
    <row r="8" spans="1:165" ht="15" x14ac:dyDescent="0.25">
      <c r="A8" s="10">
        <v>4</v>
      </c>
      <c r="B8" s="15">
        <v>4</v>
      </c>
      <c r="C8" s="42"/>
      <c r="D8" s="15">
        <v>0</v>
      </c>
      <c r="E8" s="93">
        <v>38840</v>
      </c>
      <c r="F8" s="69">
        <v>0</v>
      </c>
      <c r="G8" s="46"/>
      <c r="H8" s="5"/>
      <c r="I8" s="69"/>
      <c r="J8" s="69"/>
      <c r="K8" s="69"/>
      <c r="L8" s="69"/>
      <c r="M8" s="69"/>
      <c r="N8" s="69"/>
      <c r="O8" s="69"/>
      <c r="P8" s="69"/>
      <c r="Q8" s="69"/>
      <c r="R8" s="69"/>
      <c r="S8" s="5"/>
      <c r="T8" s="299">
        <f t="shared" si="0"/>
        <v>0</v>
      </c>
      <c r="U8" s="5"/>
      <c r="V8" s="69"/>
      <c r="W8" s="69"/>
      <c r="X8" s="69"/>
      <c r="Y8" s="69"/>
      <c r="Z8" s="69"/>
      <c r="AA8" s="69"/>
      <c r="AB8" s="69"/>
      <c r="AC8" s="69"/>
      <c r="AD8" s="69"/>
      <c r="AE8" s="46"/>
      <c r="AF8" s="5"/>
      <c r="AG8" s="69"/>
      <c r="AH8" s="69"/>
      <c r="AI8" s="69"/>
      <c r="AJ8" s="69"/>
      <c r="AK8" s="69"/>
      <c r="AL8" s="69"/>
      <c r="AM8" s="69"/>
      <c r="AN8" s="69"/>
      <c r="AO8" s="69"/>
      <c r="AP8" s="46"/>
      <c r="AQ8" s="69"/>
      <c r="AR8" s="69"/>
      <c r="AS8" s="69"/>
      <c r="AT8" s="69"/>
      <c r="AU8" s="69"/>
      <c r="AV8" s="69"/>
      <c r="AW8" s="69"/>
      <c r="AX8" s="69"/>
      <c r="AY8" s="69"/>
      <c r="AZ8" s="46"/>
      <c r="BA8" s="9"/>
      <c r="BB8" s="82"/>
      <c r="BC8" s="82"/>
      <c r="BD8" s="82"/>
      <c r="BE8" s="82"/>
      <c r="BF8" s="82"/>
      <c r="BG8" s="82"/>
      <c r="BH8" s="82"/>
      <c r="BI8" s="82"/>
      <c r="BJ8" s="82"/>
      <c r="BK8" s="32"/>
      <c r="BL8" s="69"/>
      <c r="BM8" s="69"/>
      <c r="BN8" s="69"/>
      <c r="BO8" s="69"/>
      <c r="BP8" s="69"/>
      <c r="BQ8" s="46"/>
      <c r="BR8" s="69"/>
      <c r="BS8" s="69"/>
      <c r="BT8" s="69"/>
      <c r="BU8" s="69"/>
      <c r="BV8" s="69"/>
      <c r="BW8" s="69"/>
      <c r="BX8" s="46"/>
      <c r="BY8" s="69"/>
      <c r="BZ8" s="69"/>
      <c r="CA8" s="69"/>
      <c r="CB8" s="69"/>
      <c r="CC8" s="69"/>
      <c r="CD8" s="69"/>
      <c r="CE8" s="69"/>
      <c r="CF8" s="69"/>
      <c r="CG8" s="69"/>
      <c r="CH8" s="46"/>
      <c r="CI8" s="70"/>
      <c r="CJ8" s="70"/>
      <c r="CK8" s="70"/>
      <c r="CL8" s="70"/>
      <c r="CM8" s="70"/>
      <c r="CN8" s="70"/>
      <c r="CO8" s="70"/>
      <c r="CP8" s="70"/>
      <c r="CQ8" s="70"/>
      <c r="CR8" s="67"/>
      <c r="CS8" s="79"/>
      <c r="CT8" s="79"/>
      <c r="CU8" s="79"/>
      <c r="CV8" s="79"/>
      <c r="CW8" s="79"/>
      <c r="CX8" s="79"/>
      <c r="CY8" s="79"/>
      <c r="CZ8" s="10"/>
      <c r="DA8" s="300">
        <f t="shared" si="1"/>
        <v>0</v>
      </c>
      <c r="DB8" s="69"/>
      <c r="DC8" s="69"/>
      <c r="DD8" s="69"/>
      <c r="DE8" s="69"/>
      <c r="DF8" s="69"/>
      <c r="DG8" s="69"/>
      <c r="DH8" s="69"/>
      <c r="DI8" s="69"/>
      <c r="DJ8" s="69"/>
      <c r="DK8" s="69"/>
      <c r="DL8" s="69"/>
      <c r="DM8" s="69"/>
      <c r="DN8" s="69"/>
      <c r="DO8" s="69"/>
      <c r="DP8" s="69"/>
      <c r="DQ8" s="69"/>
      <c r="DR8" s="69"/>
      <c r="DS8" s="69"/>
      <c r="DT8" s="69"/>
      <c r="DU8" s="69"/>
      <c r="DV8" s="69"/>
      <c r="DW8" s="69"/>
      <c r="DX8" s="69"/>
      <c r="DY8" s="69"/>
      <c r="DZ8" s="69"/>
      <c r="EA8" s="69"/>
      <c r="EB8" s="69"/>
      <c r="EC8" s="69"/>
      <c r="ED8" s="69"/>
      <c r="EE8" s="69"/>
      <c r="EF8" s="69"/>
      <c r="EG8" s="69"/>
      <c r="EH8" s="69"/>
      <c r="EI8" s="69"/>
      <c r="EJ8" s="69"/>
      <c r="EK8" s="69"/>
      <c r="EL8" s="79" t="s">
        <v>349</v>
      </c>
      <c r="EM8" s="245"/>
      <c r="EN8" s="81"/>
      <c r="EO8" s="81"/>
      <c r="EP8" s="44">
        <v>4</v>
      </c>
      <c r="EQ8" s="85">
        <v>0</v>
      </c>
      <c r="ER8" s="33">
        <v>4</v>
      </c>
      <c r="ES8" s="5">
        <v>0</v>
      </c>
      <c r="ET8" s="5">
        <v>0</v>
      </c>
      <c r="EU8" s="69">
        <v>0</v>
      </c>
      <c r="EV8" s="11"/>
      <c r="EW8" s="87"/>
      <c r="EX8" s="18"/>
      <c r="EY8" s="69"/>
      <c r="EZ8" s="16"/>
      <c r="FA8" s="54"/>
      <c r="FB8" s="39"/>
      <c r="FC8" s="84"/>
      <c r="FD8" s="69"/>
      <c r="FE8" s="69"/>
      <c r="FF8" s="69"/>
      <c r="FG8" s="69"/>
      <c r="FH8" s="70"/>
      <c r="FI8" s="79"/>
    </row>
    <row r="9" spans="1:165" ht="15" x14ac:dyDescent="0.25">
      <c r="A9" s="10">
        <v>5</v>
      </c>
      <c r="B9" s="15" t="s">
        <v>541</v>
      </c>
      <c r="C9" s="42">
        <v>1</v>
      </c>
      <c r="D9" s="15">
        <v>1</v>
      </c>
      <c r="E9" s="97">
        <v>38853</v>
      </c>
      <c r="F9" s="28">
        <v>1</v>
      </c>
      <c r="G9" s="67">
        <v>1</v>
      </c>
      <c r="H9" s="5"/>
      <c r="I9" s="5"/>
      <c r="J9" s="5"/>
      <c r="K9" s="5">
        <v>2</v>
      </c>
      <c r="L9" s="5"/>
      <c r="M9" s="5"/>
      <c r="N9" s="5"/>
      <c r="O9" s="5"/>
      <c r="P9" s="5"/>
      <c r="Q9" s="5"/>
      <c r="R9" s="5"/>
      <c r="S9" s="5"/>
      <c r="T9" s="299">
        <f t="shared" si="0"/>
        <v>2</v>
      </c>
      <c r="U9" s="5"/>
      <c r="V9" s="5"/>
      <c r="W9" s="5"/>
      <c r="X9" s="5" t="s">
        <v>118</v>
      </c>
      <c r="Y9" s="5"/>
      <c r="Z9" s="5"/>
      <c r="AA9" s="5"/>
      <c r="AB9" s="5"/>
      <c r="AC9" s="5"/>
      <c r="AD9" s="5"/>
      <c r="AE9" s="46"/>
      <c r="AF9" s="5"/>
      <c r="AG9" s="5"/>
      <c r="AH9" s="5"/>
      <c r="AI9" s="5">
        <v>38</v>
      </c>
      <c r="AJ9" s="5"/>
      <c r="AK9" s="5"/>
      <c r="AL9" s="5">
        <v>39</v>
      </c>
      <c r="AM9" s="5"/>
      <c r="AN9" s="5"/>
      <c r="AO9" s="5"/>
      <c r="AP9" s="46"/>
      <c r="AQ9" s="5"/>
      <c r="AR9" s="5">
        <v>6</v>
      </c>
      <c r="AS9" s="5" t="s">
        <v>582</v>
      </c>
      <c r="AT9" s="5"/>
      <c r="AU9" s="5" t="s">
        <v>519</v>
      </c>
      <c r="AV9" s="5"/>
      <c r="AW9" s="5"/>
      <c r="AX9" s="5" t="s">
        <v>583</v>
      </c>
      <c r="AY9" s="5" t="s">
        <v>584</v>
      </c>
      <c r="AZ9" s="46"/>
      <c r="BA9" s="9"/>
      <c r="BB9" s="9">
        <v>38853</v>
      </c>
      <c r="BC9" s="9"/>
      <c r="BD9" s="9"/>
      <c r="BE9" s="9"/>
      <c r="BF9" s="9"/>
      <c r="BG9" s="9"/>
      <c r="BH9" s="9"/>
      <c r="BI9" s="9"/>
      <c r="BJ9" s="9"/>
      <c r="BK9" s="114"/>
      <c r="BL9" s="28"/>
      <c r="BM9" s="28"/>
      <c r="BN9" s="28"/>
      <c r="BO9" s="28">
        <v>2</v>
      </c>
      <c r="BP9" s="28">
        <v>1</v>
      </c>
      <c r="BQ9" s="67"/>
      <c r="BR9" s="28"/>
      <c r="BS9" s="28"/>
      <c r="BT9" s="28"/>
      <c r="BU9" s="28"/>
      <c r="BV9" s="28">
        <v>7</v>
      </c>
      <c r="BW9" s="28">
        <v>8</v>
      </c>
      <c r="BX9" s="67"/>
      <c r="BY9" s="28"/>
      <c r="BZ9" s="28"/>
      <c r="CA9" s="28"/>
      <c r="CB9" s="28"/>
      <c r="CC9" s="28"/>
      <c r="CD9" s="28"/>
      <c r="CE9" s="28"/>
      <c r="CF9" s="28"/>
      <c r="CG9" s="28"/>
      <c r="CH9" s="67"/>
      <c r="CI9" s="28"/>
      <c r="CJ9" s="28"/>
      <c r="CK9" s="28"/>
      <c r="CL9" s="28"/>
      <c r="CM9" s="28"/>
      <c r="CN9" s="28"/>
      <c r="CO9" s="28"/>
      <c r="CP9" s="28"/>
      <c r="CQ9" s="28"/>
      <c r="CR9" s="67"/>
      <c r="CS9" s="10"/>
      <c r="CT9" s="10"/>
      <c r="CU9" s="10"/>
      <c r="CV9" s="10"/>
      <c r="CW9" s="10"/>
      <c r="CX9" s="10"/>
      <c r="CY9" s="10"/>
      <c r="CZ9" s="10"/>
      <c r="DA9" s="300">
        <f t="shared" si="1"/>
        <v>2</v>
      </c>
      <c r="DB9" s="69">
        <v>2</v>
      </c>
      <c r="DC9" s="69">
        <v>3.41</v>
      </c>
      <c r="DD9" s="69">
        <v>3.11</v>
      </c>
      <c r="DE9" s="69"/>
      <c r="DF9" s="69"/>
      <c r="DG9" s="69"/>
      <c r="DH9" s="69"/>
      <c r="DI9" s="69"/>
      <c r="DJ9" s="69"/>
      <c r="DK9" s="69"/>
      <c r="DL9" s="69"/>
      <c r="DM9" s="69"/>
      <c r="DN9" s="69"/>
      <c r="DO9" s="69"/>
      <c r="DP9" s="69">
        <v>388</v>
      </c>
      <c r="DQ9" s="69">
        <v>284</v>
      </c>
      <c r="DR9" s="69"/>
      <c r="DS9" s="69"/>
      <c r="DT9" s="69"/>
      <c r="DU9" s="69"/>
      <c r="DV9" s="69"/>
      <c r="DW9" s="69"/>
      <c r="DX9" s="69"/>
      <c r="DY9" s="69"/>
      <c r="DZ9" s="69"/>
      <c r="EA9" s="69"/>
      <c r="EB9" s="69"/>
      <c r="EC9" s="71">
        <v>0</v>
      </c>
      <c r="ED9" s="71"/>
      <c r="EE9" s="71"/>
      <c r="EF9" s="71"/>
      <c r="EG9" s="69"/>
      <c r="EH9" s="69"/>
      <c r="EI9" s="69"/>
      <c r="EJ9" s="69"/>
      <c r="EK9" s="69"/>
      <c r="EL9" s="79"/>
      <c r="EM9" s="245">
        <f t="shared" si="2"/>
        <v>5700.8747725549201</v>
      </c>
      <c r="EN9" s="81"/>
      <c r="EO9" s="81">
        <f t="shared" si="3"/>
        <v>5700.8747725549201</v>
      </c>
      <c r="EP9" s="44">
        <v>5</v>
      </c>
      <c r="EQ9" s="85">
        <v>6</v>
      </c>
      <c r="ER9" s="33">
        <v>5</v>
      </c>
      <c r="ES9" s="5">
        <v>2</v>
      </c>
      <c r="ET9" s="5">
        <v>2</v>
      </c>
      <c r="EU9" s="69">
        <v>2</v>
      </c>
      <c r="EV9" s="11">
        <v>3.41</v>
      </c>
      <c r="EW9" s="87">
        <v>388</v>
      </c>
      <c r="EX9" s="18">
        <v>5700.8747725549201</v>
      </c>
      <c r="EY9" s="69">
        <v>39</v>
      </c>
      <c r="EZ9" s="16">
        <v>38853</v>
      </c>
      <c r="FA9" s="54"/>
      <c r="FB9" s="249">
        <v>38870</v>
      </c>
      <c r="FC9" s="84">
        <v>6</v>
      </c>
      <c r="FD9" s="69">
        <v>32</v>
      </c>
      <c r="FE9" s="69">
        <v>31</v>
      </c>
      <c r="FF9" s="69">
        <v>5</v>
      </c>
      <c r="FG9" s="69"/>
      <c r="FH9" s="28"/>
      <c r="FI9" s="79"/>
    </row>
    <row r="10" spans="1:165" ht="15" x14ac:dyDescent="0.25">
      <c r="A10" s="10">
        <v>6</v>
      </c>
      <c r="B10" s="15" t="s">
        <v>123</v>
      </c>
      <c r="C10" s="42">
        <v>1</v>
      </c>
      <c r="D10" s="15">
        <v>1</v>
      </c>
      <c r="E10" s="97">
        <v>38840</v>
      </c>
      <c r="F10" s="28">
        <v>1</v>
      </c>
      <c r="G10" s="67">
        <v>1</v>
      </c>
      <c r="H10" s="5">
        <v>5</v>
      </c>
      <c r="I10" s="5"/>
      <c r="J10" s="5"/>
      <c r="K10" s="5"/>
      <c r="L10" s="5"/>
      <c r="M10" s="5"/>
      <c r="N10" s="5"/>
      <c r="O10" s="5"/>
      <c r="P10" s="5"/>
      <c r="Q10" s="5"/>
      <c r="R10" s="5"/>
      <c r="S10" s="5"/>
      <c r="T10" s="299">
        <f t="shared" si="0"/>
        <v>5</v>
      </c>
      <c r="U10" s="5"/>
      <c r="V10" s="5"/>
      <c r="W10" s="5" t="s">
        <v>118</v>
      </c>
      <c r="X10" s="5"/>
      <c r="Y10" s="5"/>
      <c r="Z10" s="5"/>
      <c r="AA10" s="5"/>
      <c r="AB10" s="5"/>
      <c r="AC10" s="5"/>
      <c r="AD10" s="5"/>
      <c r="AE10" s="46"/>
      <c r="AF10" s="5"/>
      <c r="AG10" s="5"/>
      <c r="AH10" s="5">
        <v>40</v>
      </c>
      <c r="AI10" s="5">
        <v>68</v>
      </c>
      <c r="AJ10" s="5"/>
      <c r="AK10" s="5"/>
      <c r="AL10" s="5">
        <v>76</v>
      </c>
      <c r="AM10" s="5"/>
      <c r="AN10" s="5"/>
      <c r="AO10" s="5"/>
      <c r="AP10" s="46"/>
      <c r="AQ10" s="5"/>
      <c r="AR10" s="5">
        <v>2</v>
      </c>
      <c r="AS10" s="5">
        <v>5</v>
      </c>
      <c r="AT10" s="5"/>
      <c r="AU10" s="5"/>
      <c r="AV10" s="5"/>
      <c r="AW10" s="5"/>
      <c r="AX10" s="5" t="s">
        <v>585</v>
      </c>
      <c r="AY10" s="5"/>
      <c r="AZ10" s="46">
        <v>76</v>
      </c>
      <c r="BA10" s="9"/>
      <c r="BB10" s="9">
        <v>38853</v>
      </c>
      <c r="BC10" s="9"/>
      <c r="BD10" s="9"/>
      <c r="BE10" s="9"/>
      <c r="BF10" s="9"/>
      <c r="BG10" s="9"/>
      <c r="BH10" s="9"/>
      <c r="BI10" s="9"/>
      <c r="BJ10" s="9"/>
      <c r="BK10" s="114"/>
      <c r="BL10" s="28"/>
      <c r="BM10" s="28"/>
      <c r="BN10" s="28"/>
      <c r="BO10" s="28">
        <v>22</v>
      </c>
      <c r="BP10" s="28">
        <v>17</v>
      </c>
      <c r="BQ10" s="67" t="s">
        <v>613</v>
      </c>
      <c r="BR10" s="28"/>
      <c r="BS10" s="28"/>
      <c r="BT10" s="28"/>
      <c r="BU10" s="28"/>
      <c r="BV10" s="28">
        <v>1</v>
      </c>
      <c r="BW10" s="28">
        <v>14</v>
      </c>
      <c r="BX10" s="67"/>
      <c r="BY10" s="28"/>
      <c r="BZ10" s="28"/>
      <c r="CA10" s="28">
        <v>1</v>
      </c>
      <c r="CB10" s="28"/>
      <c r="CC10" s="28"/>
      <c r="CD10" s="28"/>
      <c r="CE10" s="28"/>
      <c r="CF10" s="28"/>
      <c r="CG10" s="28"/>
      <c r="CH10" s="67"/>
      <c r="CI10" s="28">
        <v>1</v>
      </c>
      <c r="CJ10" s="28"/>
      <c r="CK10" s="28"/>
      <c r="CL10" s="28"/>
      <c r="CM10" s="28"/>
      <c r="CN10" s="28"/>
      <c r="CO10" s="28"/>
      <c r="CP10" s="28"/>
      <c r="CQ10" s="28"/>
      <c r="CR10" s="67"/>
      <c r="CS10" s="10"/>
      <c r="CT10" s="10"/>
      <c r="CU10" s="10"/>
      <c r="CV10" s="10"/>
      <c r="CW10" s="10"/>
      <c r="CX10" s="10"/>
      <c r="CY10" s="10"/>
      <c r="CZ10" s="10"/>
      <c r="DA10" s="300">
        <f t="shared" si="1"/>
        <v>4</v>
      </c>
      <c r="DB10" s="69">
        <v>4</v>
      </c>
      <c r="DC10" s="69">
        <v>2.79</v>
      </c>
      <c r="DD10" s="69">
        <v>3.04</v>
      </c>
      <c r="DE10" s="69">
        <v>2.71</v>
      </c>
      <c r="DF10" s="69">
        <v>3.07</v>
      </c>
      <c r="DG10" s="69"/>
      <c r="DH10" s="69"/>
      <c r="DI10" s="69"/>
      <c r="DJ10" s="69"/>
      <c r="DK10" s="69"/>
      <c r="DL10" s="69"/>
      <c r="DM10" s="69"/>
      <c r="DN10" s="69"/>
      <c r="DO10" s="69"/>
      <c r="DP10" s="69">
        <v>298</v>
      </c>
      <c r="DQ10" s="69">
        <v>322</v>
      </c>
      <c r="DR10" s="69">
        <v>285</v>
      </c>
      <c r="DS10" s="69">
        <v>323</v>
      </c>
      <c r="DT10" s="69"/>
      <c r="DU10" s="69"/>
      <c r="DV10" s="69"/>
      <c r="DW10" s="69"/>
      <c r="DX10" s="69"/>
      <c r="DY10" s="69"/>
      <c r="DZ10" s="69"/>
      <c r="EA10" s="69"/>
      <c r="EB10" s="69"/>
      <c r="EC10" s="71">
        <v>0</v>
      </c>
      <c r="ED10" s="71"/>
      <c r="EE10" s="71"/>
      <c r="EF10" s="71"/>
      <c r="EG10" s="69"/>
      <c r="EH10" s="69"/>
      <c r="EI10" s="69"/>
      <c r="EJ10" s="69"/>
      <c r="EK10" s="69"/>
      <c r="EL10" s="79"/>
      <c r="EM10" s="245">
        <f t="shared" si="2"/>
        <v>8193.8769834313025</v>
      </c>
      <c r="EN10" s="81"/>
      <c r="EO10" s="81">
        <f t="shared" si="3"/>
        <v>8193.8769834313025</v>
      </c>
      <c r="EP10" s="44">
        <v>6</v>
      </c>
      <c r="EQ10" s="85">
        <v>17</v>
      </c>
      <c r="ER10" s="33">
        <v>6</v>
      </c>
      <c r="ES10" s="5">
        <v>5</v>
      </c>
      <c r="ET10" s="5">
        <v>4</v>
      </c>
      <c r="EU10" s="69">
        <v>5</v>
      </c>
      <c r="EV10" s="11">
        <v>3.04</v>
      </c>
      <c r="EW10" s="87">
        <v>322</v>
      </c>
      <c r="EX10" s="18">
        <v>8193.8769834313025</v>
      </c>
      <c r="EY10" s="69">
        <v>76</v>
      </c>
      <c r="EZ10" s="16">
        <v>38853</v>
      </c>
      <c r="FA10" s="54"/>
      <c r="FB10" s="249">
        <v>38876</v>
      </c>
      <c r="FC10" s="84">
        <v>17</v>
      </c>
      <c r="FD10" s="69">
        <v>183</v>
      </c>
      <c r="FE10" s="69">
        <v>64</v>
      </c>
      <c r="FF10" s="69">
        <v>25</v>
      </c>
      <c r="FG10" s="69"/>
      <c r="FH10" s="28">
        <v>1</v>
      </c>
      <c r="FI10" s="79"/>
    </row>
    <row r="11" spans="1:165" ht="15" x14ac:dyDescent="0.25">
      <c r="A11" s="10">
        <v>7</v>
      </c>
      <c r="B11" s="15">
        <v>7</v>
      </c>
      <c r="C11" s="42"/>
      <c r="D11" s="15">
        <v>0</v>
      </c>
      <c r="E11" s="93">
        <v>38840</v>
      </c>
      <c r="F11" s="69">
        <v>1</v>
      </c>
      <c r="G11" s="46">
        <v>1</v>
      </c>
      <c r="H11" s="5">
        <v>1</v>
      </c>
      <c r="I11" s="69"/>
      <c r="J11" s="69">
        <v>3</v>
      </c>
      <c r="K11" s="69"/>
      <c r="L11" s="69"/>
      <c r="M11" s="69"/>
      <c r="N11" s="69"/>
      <c r="O11" s="69"/>
      <c r="P11" s="69"/>
      <c r="Q11" s="69"/>
      <c r="R11" s="69"/>
      <c r="S11" s="5"/>
      <c r="T11" s="299">
        <f t="shared" si="0"/>
        <v>3</v>
      </c>
      <c r="U11" s="5"/>
      <c r="V11" s="69"/>
      <c r="W11" s="69"/>
      <c r="X11" s="69"/>
      <c r="Y11" s="69"/>
      <c r="Z11" s="69" t="s">
        <v>117</v>
      </c>
      <c r="AA11" s="69"/>
      <c r="AB11" s="69"/>
      <c r="AC11" s="69"/>
      <c r="AD11" s="69"/>
      <c r="AE11" s="46"/>
      <c r="AF11" s="5"/>
      <c r="AG11" s="69"/>
      <c r="AH11" s="69"/>
      <c r="AI11" s="69"/>
      <c r="AJ11" s="69"/>
      <c r="AK11" s="69"/>
      <c r="AL11" s="69"/>
      <c r="AM11" s="69"/>
      <c r="AN11" s="69"/>
      <c r="AO11" s="69"/>
      <c r="AP11" s="46"/>
      <c r="AQ11" s="69"/>
      <c r="AR11" s="69"/>
      <c r="AS11" s="69"/>
      <c r="AT11" s="69"/>
      <c r="AU11" s="69"/>
      <c r="AV11" s="69"/>
      <c r="AW11" s="69"/>
      <c r="AX11" s="69"/>
      <c r="AY11" s="69"/>
      <c r="AZ11" s="46"/>
      <c r="BA11" s="9"/>
      <c r="BB11" s="82"/>
      <c r="BC11" s="82"/>
      <c r="BD11" s="82"/>
      <c r="BE11" s="82"/>
      <c r="BF11" s="82"/>
      <c r="BG11" s="82"/>
      <c r="BH11" s="82"/>
      <c r="BI11" s="82"/>
      <c r="BJ11" s="82"/>
      <c r="BK11" s="32"/>
      <c r="BL11" s="69"/>
      <c r="BM11" s="69"/>
      <c r="BN11" s="69"/>
      <c r="BO11" s="69"/>
      <c r="BP11" s="69"/>
      <c r="BQ11" s="46"/>
      <c r="BR11" s="69"/>
      <c r="BS11" s="69"/>
      <c r="BT11" s="69"/>
      <c r="BU11" s="69"/>
      <c r="BV11" s="69"/>
      <c r="BW11" s="69"/>
      <c r="BX11" s="46"/>
      <c r="BY11" s="69"/>
      <c r="BZ11" s="69"/>
      <c r="CA11" s="69"/>
      <c r="CB11" s="69"/>
      <c r="CC11" s="69">
        <v>2</v>
      </c>
      <c r="CD11" s="69"/>
      <c r="CE11" s="69">
        <v>3</v>
      </c>
      <c r="CF11" s="69"/>
      <c r="CG11" s="69"/>
      <c r="CH11" s="46"/>
      <c r="CI11" s="70"/>
      <c r="CJ11" s="70">
        <v>1</v>
      </c>
      <c r="CK11" s="70"/>
      <c r="CL11" s="70"/>
      <c r="CM11" s="70"/>
      <c r="CN11" s="70"/>
      <c r="CO11" s="70"/>
      <c r="CP11" s="70"/>
      <c r="CQ11" s="70"/>
      <c r="CR11" s="67"/>
      <c r="CS11" s="79"/>
      <c r="CT11" s="79"/>
      <c r="CU11" s="79"/>
      <c r="CV11" s="79"/>
      <c r="CW11" s="79"/>
      <c r="CX11" s="79"/>
      <c r="CY11" s="79"/>
      <c r="CZ11" s="10" t="s">
        <v>487</v>
      </c>
      <c r="DA11" s="300">
        <f t="shared" si="1"/>
        <v>2</v>
      </c>
      <c r="DB11" s="69">
        <v>2</v>
      </c>
      <c r="DC11" s="69">
        <v>1.93</v>
      </c>
      <c r="DD11" s="69">
        <v>2.61</v>
      </c>
      <c r="DE11" s="69"/>
      <c r="DF11" s="69"/>
      <c r="DG11" s="69"/>
      <c r="DH11" s="69"/>
      <c r="DI11" s="69"/>
      <c r="DJ11" s="69"/>
      <c r="DK11" s="69"/>
      <c r="DL11" s="69"/>
      <c r="DM11" s="69"/>
      <c r="DN11" s="69"/>
      <c r="DO11" s="69"/>
      <c r="DP11" s="69">
        <v>180</v>
      </c>
      <c r="DQ11" s="69">
        <v>303</v>
      </c>
      <c r="DR11" s="69"/>
      <c r="DS11" s="69"/>
      <c r="DT11" s="69"/>
      <c r="DU11" s="69"/>
      <c r="DV11" s="69"/>
      <c r="DW11" s="69"/>
      <c r="DX11" s="69"/>
      <c r="DY11" s="69"/>
      <c r="DZ11" s="69"/>
      <c r="EA11" s="69"/>
      <c r="EB11" s="69"/>
      <c r="EC11" s="69"/>
      <c r="ED11" s="69"/>
      <c r="EE11" s="69"/>
      <c r="EF11" s="69"/>
      <c r="EG11" s="69"/>
      <c r="EH11" s="69"/>
      <c r="EI11" s="69"/>
      <c r="EJ11" s="69"/>
      <c r="EK11" s="69"/>
      <c r="EL11" s="79"/>
      <c r="EM11" s="245">
        <f t="shared" si="2"/>
        <v>2147.7092125416139</v>
      </c>
      <c r="EN11" s="81"/>
      <c r="EO11" s="81">
        <f t="shared" si="3"/>
        <v>2147.7092125416139</v>
      </c>
      <c r="EP11" s="44">
        <v>7</v>
      </c>
      <c r="EQ11" s="85">
        <v>0</v>
      </c>
      <c r="ER11" s="33">
        <v>7</v>
      </c>
      <c r="ES11" s="5">
        <v>3</v>
      </c>
      <c r="ET11" s="5">
        <v>2</v>
      </c>
      <c r="EU11" s="5">
        <v>3</v>
      </c>
      <c r="EV11" s="11">
        <v>2.61</v>
      </c>
      <c r="EW11" s="122">
        <v>303</v>
      </c>
      <c r="EX11" s="18">
        <v>2147.7092125416139</v>
      </c>
      <c r="EY11" s="69"/>
      <c r="EZ11" s="16"/>
      <c r="FA11" s="54"/>
      <c r="FB11" s="39"/>
      <c r="FC11" s="84"/>
      <c r="FD11" s="69"/>
      <c r="FE11" s="69"/>
      <c r="FF11" s="69"/>
      <c r="FG11" s="69"/>
      <c r="FH11" s="70">
        <v>3</v>
      </c>
      <c r="FI11" s="79"/>
    </row>
    <row r="12" spans="1:165" ht="15" x14ac:dyDescent="0.25">
      <c r="A12" s="10">
        <v>8</v>
      </c>
      <c r="B12" s="15" t="s">
        <v>126</v>
      </c>
      <c r="C12" s="42">
        <v>1</v>
      </c>
      <c r="D12" s="15">
        <v>1</v>
      </c>
      <c r="E12" s="93">
        <v>38840</v>
      </c>
      <c r="F12" s="69">
        <v>1</v>
      </c>
      <c r="G12" s="46">
        <v>1</v>
      </c>
      <c r="H12" s="69">
        <v>1</v>
      </c>
      <c r="I12" s="69">
        <v>2</v>
      </c>
      <c r="J12" s="69"/>
      <c r="K12" s="69"/>
      <c r="L12" s="69"/>
      <c r="M12" s="69"/>
      <c r="N12" s="69"/>
      <c r="O12" s="69"/>
      <c r="P12" s="69"/>
      <c r="Q12" s="69">
        <v>3</v>
      </c>
      <c r="R12" s="69"/>
      <c r="S12" s="5"/>
      <c r="T12" s="299">
        <f t="shared" si="0"/>
        <v>3</v>
      </c>
      <c r="U12" s="69"/>
      <c r="V12" s="69"/>
      <c r="W12" s="69" t="s">
        <v>118</v>
      </c>
      <c r="X12" s="69"/>
      <c r="Y12" s="69"/>
      <c r="Z12" s="69"/>
      <c r="AA12" s="69"/>
      <c r="AB12" s="69"/>
      <c r="AC12" s="69"/>
      <c r="AD12" s="69"/>
      <c r="AE12" s="46"/>
      <c r="AF12" s="69"/>
      <c r="AG12" s="69"/>
      <c r="AH12" s="69">
        <v>25</v>
      </c>
      <c r="AI12" s="69">
        <v>56</v>
      </c>
      <c r="AJ12" s="69"/>
      <c r="AK12" s="69"/>
      <c r="AL12" s="69">
        <v>59</v>
      </c>
      <c r="AM12" s="69"/>
      <c r="AN12" s="69"/>
      <c r="AO12" s="69"/>
      <c r="AP12" s="46"/>
      <c r="AQ12" s="69"/>
      <c r="AR12" s="69">
        <v>4</v>
      </c>
      <c r="AS12" s="69">
        <v>5</v>
      </c>
      <c r="AT12" s="69"/>
      <c r="AU12" s="69" t="s">
        <v>586</v>
      </c>
      <c r="AV12" s="69"/>
      <c r="AW12" s="69"/>
      <c r="AX12" s="69" t="s">
        <v>587</v>
      </c>
      <c r="AY12" s="69"/>
      <c r="AZ12" s="46"/>
      <c r="BA12" s="82"/>
      <c r="BB12" s="82">
        <v>38853</v>
      </c>
      <c r="BC12" s="82"/>
      <c r="BD12" s="82"/>
      <c r="BE12" s="82"/>
      <c r="BF12" s="82"/>
      <c r="BG12" s="82"/>
      <c r="BH12" s="82"/>
      <c r="BI12" s="82"/>
      <c r="BJ12" s="82"/>
      <c r="BK12" s="32"/>
      <c r="BL12" s="69"/>
      <c r="BM12" s="69"/>
      <c r="BN12" s="69"/>
      <c r="BO12" s="69" t="s">
        <v>614</v>
      </c>
      <c r="BP12" s="69"/>
      <c r="BQ12" s="46"/>
      <c r="BR12" s="69"/>
      <c r="BS12" s="69"/>
      <c r="BT12" s="69"/>
      <c r="BU12" s="69"/>
      <c r="BV12" s="69">
        <v>3</v>
      </c>
      <c r="BW12" s="69">
        <v>7</v>
      </c>
      <c r="BX12" s="46"/>
      <c r="BY12" s="69"/>
      <c r="BZ12" s="69"/>
      <c r="CA12" s="69"/>
      <c r="CB12" s="69"/>
      <c r="CC12" s="69"/>
      <c r="CD12" s="69"/>
      <c r="CE12" s="69"/>
      <c r="CF12" s="69"/>
      <c r="CG12" s="69">
        <v>1</v>
      </c>
      <c r="CH12" s="46"/>
      <c r="CI12" s="70">
        <v>1</v>
      </c>
      <c r="CJ12" s="70"/>
      <c r="CK12" s="70"/>
      <c r="CL12" s="70"/>
      <c r="CM12" s="70"/>
      <c r="CN12" s="70"/>
      <c r="CO12" s="70"/>
      <c r="CP12" s="70"/>
      <c r="CQ12" s="70"/>
      <c r="CR12" s="67"/>
      <c r="CS12" s="79"/>
      <c r="CT12" s="79"/>
      <c r="CU12" s="79"/>
      <c r="CV12" s="79"/>
      <c r="CW12" s="79"/>
      <c r="CX12" s="79"/>
      <c r="CY12" s="79"/>
      <c r="CZ12" s="10"/>
      <c r="DA12" s="300">
        <f t="shared" si="1"/>
        <v>3</v>
      </c>
      <c r="DB12" s="69">
        <v>3</v>
      </c>
      <c r="DC12" s="69">
        <v>2.19</v>
      </c>
      <c r="DD12" s="69">
        <v>2.59</v>
      </c>
      <c r="DE12" s="69"/>
      <c r="DF12" s="69"/>
      <c r="DG12" s="69"/>
      <c r="DH12" s="69"/>
      <c r="DI12" s="69"/>
      <c r="DJ12" s="69"/>
      <c r="DK12" s="69"/>
      <c r="DL12" s="69"/>
      <c r="DM12" s="69"/>
      <c r="DN12" s="69"/>
      <c r="DO12" s="69"/>
      <c r="DP12" s="69">
        <v>227</v>
      </c>
      <c r="DQ12" s="69">
        <v>221</v>
      </c>
      <c r="DR12" s="69"/>
      <c r="DS12" s="69"/>
      <c r="DT12" s="69"/>
      <c r="DU12" s="69"/>
      <c r="DV12" s="69"/>
      <c r="DW12" s="69"/>
      <c r="DX12" s="69"/>
      <c r="DY12" s="69"/>
      <c r="DZ12" s="69"/>
      <c r="EA12" s="69"/>
      <c r="EB12" s="69"/>
      <c r="EC12" s="71">
        <v>0</v>
      </c>
      <c r="ED12" s="71"/>
      <c r="EE12" s="71"/>
      <c r="EF12" s="71"/>
      <c r="EG12" s="69"/>
      <c r="EH12" s="69"/>
      <c r="EI12" s="69"/>
      <c r="EJ12" s="69"/>
      <c r="EK12" s="69"/>
      <c r="EL12" s="79"/>
      <c r="EM12" s="245">
        <f t="shared" si="2"/>
        <v>2019.4195276387031</v>
      </c>
      <c r="EN12" s="81"/>
      <c r="EO12" s="81">
        <f t="shared" si="3"/>
        <v>2019.4195276387031</v>
      </c>
      <c r="EP12" s="44">
        <v>8</v>
      </c>
      <c r="EQ12" s="85">
        <v>3</v>
      </c>
      <c r="ER12" s="33">
        <v>8</v>
      </c>
      <c r="ES12" s="5">
        <v>3</v>
      </c>
      <c r="ET12" s="5">
        <v>3</v>
      </c>
      <c r="EU12" s="69">
        <v>3</v>
      </c>
      <c r="EV12" s="11">
        <v>2.19</v>
      </c>
      <c r="EW12" s="87">
        <v>227</v>
      </c>
      <c r="EX12" s="18">
        <v>2019.4195276387031</v>
      </c>
      <c r="EY12" s="69">
        <v>26</v>
      </c>
      <c r="EZ12" s="16">
        <v>38853</v>
      </c>
      <c r="FA12" s="54"/>
      <c r="FB12" s="249">
        <v>38868</v>
      </c>
      <c r="FC12" s="84">
        <v>3</v>
      </c>
      <c r="FD12" s="69">
        <v>30</v>
      </c>
      <c r="FE12" s="69">
        <v>12</v>
      </c>
      <c r="FF12" s="69">
        <v>4</v>
      </c>
      <c r="FG12" s="69"/>
      <c r="FH12" s="70">
        <v>1</v>
      </c>
      <c r="FI12" s="79"/>
    </row>
    <row r="13" spans="1:165" ht="15" x14ac:dyDescent="0.25">
      <c r="A13" s="10">
        <v>9</v>
      </c>
      <c r="B13" s="15">
        <v>9</v>
      </c>
      <c r="C13" s="42">
        <v>1</v>
      </c>
      <c r="D13" s="15">
        <v>0</v>
      </c>
      <c r="E13" s="93">
        <v>38840</v>
      </c>
      <c r="F13" s="69">
        <v>1</v>
      </c>
      <c r="G13" s="46">
        <v>1</v>
      </c>
      <c r="H13" s="5">
        <v>5</v>
      </c>
      <c r="I13" s="69">
        <v>8</v>
      </c>
      <c r="J13" s="69"/>
      <c r="K13" s="69"/>
      <c r="L13" s="69"/>
      <c r="M13" s="69">
        <v>10</v>
      </c>
      <c r="N13" s="69"/>
      <c r="O13" s="69"/>
      <c r="P13" s="69"/>
      <c r="Q13" s="69"/>
      <c r="R13" s="69"/>
      <c r="S13" s="5"/>
      <c r="T13" s="299">
        <f t="shared" si="0"/>
        <v>10</v>
      </c>
      <c r="U13" s="5"/>
      <c r="V13" s="69"/>
      <c r="W13" s="69" t="s">
        <v>118</v>
      </c>
      <c r="X13" s="69"/>
      <c r="Y13" s="69"/>
      <c r="Z13" s="69"/>
      <c r="AA13" s="69"/>
      <c r="AB13" s="69"/>
      <c r="AC13" s="69"/>
      <c r="AD13" s="69"/>
      <c r="AE13" s="46"/>
      <c r="AF13" s="5"/>
      <c r="AG13" s="69"/>
      <c r="AH13" s="69">
        <v>11</v>
      </c>
      <c r="AI13" s="69"/>
      <c r="AJ13" s="69"/>
      <c r="AK13" s="69">
        <v>18</v>
      </c>
      <c r="AL13" s="69"/>
      <c r="AM13" s="69"/>
      <c r="AN13" s="69"/>
      <c r="AO13" s="69"/>
      <c r="AP13" s="46"/>
      <c r="AQ13" s="69"/>
      <c r="AR13" s="69"/>
      <c r="AS13" s="69"/>
      <c r="AT13" s="69">
        <v>2</v>
      </c>
      <c r="AU13" s="69"/>
      <c r="AV13" s="69">
        <v>4</v>
      </c>
      <c r="AW13" s="69"/>
      <c r="AX13" s="69"/>
      <c r="AY13" s="69">
        <v>4</v>
      </c>
      <c r="AZ13" s="46">
        <v>0</v>
      </c>
      <c r="BA13" s="9"/>
      <c r="BB13" s="82"/>
      <c r="BC13" s="82"/>
      <c r="BD13" s="82">
        <v>38855</v>
      </c>
      <c r="BE13" s="82"/>
      <c r="BF13" s="82"/>
      <c r="BG13" s="82"/>
      <c r="BH13" s="82"/>
      <c r="BI13" s="82"/>
      <c r="BJ13" s="82"/>
      <c r="BK13" s="32"/>
      <c r="BL13" s="69"/>
      <c r="BM13" s="69"/>
      <c r="BN13" s="69">
        <v>27</v>
      </c>
      <c r="BO13" s="69"/>
      <c r="BP13" s="69">
        <v>5</v>
      </c>
      <c r="BQ13" s="46">
        <v>0</v>
      </c>
      <c r="BR13" s="69"/>
      <c r="BS13" s="69"/>
      <c r="BT13" s="69"/>
      <c r="BU13" s="69"/>
      <c r="BV13" s="69"/>
      <c r="BW13" s="69">
        <v>5</v>
      </c>
      <c r="BX13" s="46">
        <v>7</v>
      </c>
      <c r="BY13" s="69"/>
      <c r="BZ13" s="69">
        <v>3</v>
      </c>
      <c r="CA13" s="69">
        <v>3</v>
      </c>
      <c r="CB13" s="69"/>
      <c r="CC13" s="69">
        <v>3</v>
      </c>
      <c r="CD13" s="69"/>
      <c r="CE13" s="69"/>
      <c r="CF13" s="69"/>
      <c r="CG13" s="69"/>
      <c r="CH13" s="46"/>
      <c r="CI13" s="70"/>
      <c r="CJ13" s="70"/>
      <c r="CK13" s="70"/>
      <c r="CL13" s="70"/>
      <c r="CM13" s="70"/>
      <c r="CN13" s="70"/>
      <c r="CO13" s="70"/>
      <c r="CP13" s="70"/>
      <c r="CQ13" s="70"/>
      <c r="CR13" s="67">
        <v>1</v>
      </c>
      <c r="CS13" s="79"/>
      <c r="CT13" s="79"/>
      <c r="CU13" s="79"/>
      <c r="CV13" s="79"/>
      <c r="CW13" s="79"/>
      <c r="CX13" s="79" t="s">
        <v>488</v>
      </c>
      <c r="CY13" s="79"/>
      <c r="CZ13" s="10"/>
      <c r="DA13" s="300">
        <f t="shared" si="1"/>
        <v>7</v>
      </c>
      <c r="DB13" s="69">
        <v>7</v>
      </c>
      <c r="DC13" s="69">
        <v>1.78</v>
      </c>
      <c r="DD13" s="69">
        <v>2.17</v>
      </c>
      <c r="DE13" s="69">
        <v>2.5</v>
      </c>
      <c r="DF13" s="69">
        <v>1.95</v>
      </c>
      <c r="DG13" s="69">
        <v>2.31</v>
      </c>
      <c r="DH13" s="69">
        <v>1.87</v>
      </c>
      <c r="DI13" s="69">
        <v>1.82</v>
      </c>
      <c r="DJ13" s="69"/>
      <c r="DK13" s="69"/>
      <c r="DL13" s="69"/>
      <c r="DM13" s="69"/>
      <c r="DN13" s="69"/>
      <c r="DO13" s="69"/>
      <c r="DP13" s="69">
        <v>205</v>
      </c>
      <c r="DQ13" s="69">
        <v>238</v>
      </c>
      <c r="DR13" s="69">
        <v>199</v>
      </c>
      <c r="DS13" s="69">
        <v>129</v>
      </c>
      <c r="DT13" s="69">
        <v>253</v>
      </c>
      <c r="DU13" s="69">
        <v>224</v>
      </c>
      <c r="DV13" s="69">
        <v>257</v>
      </c>
      <c r="DW13" s="69"/>
      <c r="DX13" s="69"/>
      <c r="DY13" s="69"/>
      <c r="DZ13" s="69"/>
      <c r="EA13" s="69"/>
      <c r="EB13" s="69"/>
      <c r="EC13" s="69"/>
      <c r="ED13" s="69"/>
      <c r="EE13" s="69"/>
      <c r="EF13" s="69"/>
      <c r="EG13" s="69"/>
      <c r="EH13" s="69"/>
      <c r="EI13" s="69"/>
      <c r="EJ13" s="69"/>
      <c r="EK13" s="69"/>
      <c r="EL13" s="79"/>
      <c r="EM13" s="245">
        <f t="shared" si="2"/>
        <v>5096.5573813918563</v>
      </c>
      <c r="EN13" s="81"/>
      <c r="EO13" s="81">
        <f t="shared" si="3"/>
        <v>5096.5573813918563</v>
      </c>
      <c r="EP13" s="44">
        <v>9</v>
      </c>
      <c r="EQ13" s="85">
        <v>5</v>
      </c>
      <c r="ER13" s="33">
        <v>9</v>
      </c>
      <c r="ES13" s="5">
        <v>10</v>
      </c>
      <c r="ET13" s="5">
        <v>7</v>
      </c>
      <c r="EU13" s="69">
        <v>10</v>
      </c>
      <c r="EV13" s="11">
        <v>1.82</v>
      </c>
      <c r="EW13" s="87">
        <v>224</v>
      </c>
      <c r="EX13" s="18">
        <v>5096.5573813918563</v>
      </c>
      <c r="EY13" s="69">
        <v>33</v>
      </c>
      <c r="EZ13" s="16">
        <v>38855</v>
      </c>
      <c r="FA13" s="54"/>
      <c r="FB13" s="249">
        <v>38871</v>
      </c>
      <c r="FC13" s="84">
        <v>5</v>
      </c>
      <c r="FD13" s="69">
        <v>45</v>
      </c>
      <c r="FE13" s="69">
        <v>19</v>
      </c>
      <c r="FF13" s="69">
        <v>11</v>
      </c>
      <c r="FG13" s="69"/>
      <c r="FH13" s="70">
        <v>3</v>
      </c>
      <c r="FI13" s="79"/>
    </row>
    <row r="14" spans="1:165" ht="15" x14ac:dyDescent="0.25">
      <c r="A14" s="10">
        <v>10</v>
      </c>
      <c r="B14" s="15">
        <v>10</v>
      </c>
      <c r="C14" s="42">
        <v>1</v>
      </c>
      <c r="D14" s="15">
        <v>0</v>
      </c>
      <c r="E14" s="93">
        <v>38840</v>
      </c>
      <c r="F14" s="69">
        <v>1</v>
      </c>
      <c r="G14" s="46">
        <v>1</v>
      </c>
      <c r="H14" s="5">
        <v>8</v>
      </c>
      <c r="I14" s="69">
        <v>14</v>
      </c>
      <c r="J14" s="69"/>
      <c r="K14" s="69"/>
      <c r="L14" s="69"/>
      <c r="M14" s="69"/>
      <c r="N14" s="69"/>
      <c r="O14" s="69"/>
      <c r="P14" s="69">
        <v>3</v>
      </c>
      <c r="Q14" s="69"/>
      <c r="R14" s="69"/>
      <c r="S14" s="5"/>
      <c r="T14" s="299">
        <f t="shared" si="0"/>
        <v>14</v>
      </c>
      <c r="U14" s="5"/>
      <c r="V14" s="69" t="s">
        <v>111</v>
      </c>
      <c r="W14" s="69" t="s">
        <v>118</v>
      </c>
      <c r="X14" s="69"/>
      <c r="Y14" s="69"/>
      <c r="Z14" s="69"/>
      <c r="AA14" s="69"/>
      <c r="AB14" s="69"/>
      <c r="AC14" s="69"/>
      <c r="AD14" s="69"/>
      <c r="AE14" s="46"/>
      <c r="AF14" s="5"/>
      <c r="AG14" s="69"/>
      <c r="AH14" s="69">
        <v>87</v>
      </c>
      <c r="AI14" s="69"/>
      <c r="AJ14" s="69"/>
      <c r="AK14" s="69">
        <v>180</v>
      </c>
      <c r="AL14" s="69"/>
      <c r="AM14" s="69"/>
      <c r="AN14" s="69"/>
      <c r="AO14" s="69"/>
      <c r="AP14" s="46"/>
      <c r="AQ14" s="69"/>
      <c r="AR14" s="69"/>
      <c r="AS14" s="69"/>
      <c r="AT14" s="69" t="s">
        <v>489</v>
      </c>
      <c r="AU14" s="69"/>
      <c r="AV14" s="69">
        <v>31</v>
      </c>
      <c r="AW14" s="69"/>
      <c r="AX14" s="69"/>
      <c r="AY14" s="69">
        <v>11</v>
      </c>
      <c r="AZ14" s="46">
        <v>3</v>
      </c>
      <c r="BA14" s="9"/>
      <c r="BB14" s="82"/>
      <c r="BC14" s="82"/>
      <c r="BD14" s="82">
        <v>38855</v>
      </c>
      <c r="BE14" s="82"/>
      <c r="BF14" s="82"/>
      <c r="BG14" s="82"/>
      <c r="BH14" s="82"/>
      <c r="BI14" s="82"/>
      <c r="BJ14" s="82"/>
      <c r="BK14" s="32"/>
      <c r="BL14" s="69"/>
      <c r="BM14" s="69"/>
      <c r="BN14" s="69"/>
      <c r="BO14" s="69"/>
      <c r="BP14" s="69">
        <v>10</v>
      </c>
      <c r="BQ14" s="46">
        <v>0</v>
      </c>
      <c r="BR14" s="69"/>
      <c r="BS14" s="69"/>
      <c r="BT14" s="69"/>
      <c r="BU14" s="69"/>
      <c r="BV14" s="69"/>
      <c r="BW14" s="69">
        <v>70</v>
      </c>
      <c r="BX14" s="46">
        <v>49</v>
      </c>
      <c r="BY14" s="69"/>
      <c r="BZ14" s="69">
        <v>3</v>
      </c>
      <c r="CA14" s="69"/>
      <c r="CB14" s="69"/>
      <c r="CC14" s="69"/>
      <c r="CD14" s="69"/>
      <c r="CE14" s="69"/>
      <c r="CF14" s="69"/>
      <c r="CG14" s="69"/>
      <c r="CH14" s="46"/>
      <c r="CI14" s="70"/>
      <c r="CJ14" s="70"/>
      <c r="CK14" s="70"/>
      <c r="CL14" s="70"/>
      <c r="CM14" s="70"/>
      <c r="CN14" s="70"/>
      <c r="CO14" s="70">
        <v>1</v>
      </c>
      <c r="CP14" s="70"/>
      <c r="CQ14" s="70"/>
      <c r="CR14" s="67"/>
      <c r="CS14" s="79"/>
      <c r="CT14" s="79"/>
      <c r="CU14" s="79"/>
      <c r="CV14" s="79"/>
      <c r="CW14" s="79"/>
      <c r="CX14" s="79" t="s">
        <v>490</v>
      </c>
      <c r="CY14" s="79" t="s">
        <v>491</v>
      </c>
      <c r="CZ14" s="10"/>
      <c r="DA14" s="300">
        <f t="shared" si="1"/>
        <v>13</v>
      </c>
      <c r="DB14" s="69">
        <v>13</v>
      </c>
      <c r="DC14" s="69">
        <v>1.92</v>
      </c>
      <c r="DD14" s="69">
        <v>3.79</v>
      </c>
      <c r="DE14" s="69">
        <v>2.79</v>
      </c>
      <c r="DF14" s="69">
        <v>1.92</v>
      </c>
      <c r="DG14" s="69">
        <v>2.27</v>
      </c>
      <c r="DH14" s="69">
        <v>2.65</v>
      </c>
      <c r="DI14" s="69">
        <v>3.26</v>
      </c>
      <c r="DJ14" s="69">
        <v>2.96</v>
      </c>
      <c r="DK14" s="69">
        <v>2.4500000000000002</v>
      </c>
      <c r="DL14" s="69">
        <v>2.76</v>
      </c>
      <c r="DM14" s="69">
        <v>2.54</v>
      </c>
      <c r="DN14" s="69">
        <v>2.42</v>
      </c>
      <c r="DO14" s="69">
        <v>0.72</v>
      </c>
      <c r="DP14" s="69">
        <v>254</v>
      </c>
      <c r="DQ14" s="69">
        <v>365</v>
      </c>
      <c r="DR14" s="69">
        <v>330</v>
      </c>
      <c r="DS14" s="69">
        <v>274</v>
      </c>
      <c r="DT14" s="69">
        <v>295</v>
      </c>
      <c r="DU14" s="69">
        <v>305</v>
      </c>
      <c r="DV14" s="69">
        <v>298</v>
      </c>
      <c r="DW14" s="69">
        <v>330</v>
      </c>
      <c r="DX14" s="69">
        <v>335</v>
      </c>
      <c r="DY14" s="69">
        <v>337</v>
      </c>
      <c r="DZ14" s="69">
        <v>342</v>
      </c>
      <c r="EA14" s="69">
        <v>287</v>
      </c>
      <c r="EB14" s="69">
        <v>71</v>
      </c>
      <c r="EC14" s="69"/>
      <c r="ED14" s="69"/>
      <c r="EE14" s="69"/>
      <c r="EF14" s="69"/>
      <c r="EG14" s="69"/>
      <c r="EH14" s="69"/>
      <c r="EI14" s="69"/>
      <c r="EJ14" s="69"/>
      <c r="EK14" s="69"/>
      <c r="EL14" s="79"/>
      <c r="EM14" s="245">
        <f t="shared" si="2"/>
        <v>21975.753671568535</v>
      </c>
      <c r="EN14" s="81"/>
      <c r="EO14" s="81">
        <f t="shared" si="3"/>
        <v>21975.753671568535</v>
      </c>
      <c r="EP14" s="44">
        <v>10</v>
      </c>
      <c r="EQ14" s="85">
        <v>25</v>
      </c>
      <c r="ER14" s="33">
        <v>10</v>
      </c>
      <c r="ES14" s="5">
        <v>14</v>
      </c>
      <c r="ET14" s="5">
        <v>13</v>
      </c>
      <c r="EU14" s="69">
        <v>14</v>
      </c>
      <c r="EV14" s="11">
        <v>2.65</v>
      </c>
      <c r="EW14" s="87">
        <v>305</v>
      </c>
      <c r="EX14" s="18">
        <v>21975.753671568535</v>
      </c>
      <c r="EY14" s="69">
        <v>180</v>
      </c>
      <c r="EZ14" s="16">
        <v>38851</v>
      </c>
      <c r="FA14" s="54"/>
      <c r="FB14" s="249">
        <v>38873</v>
      </c>
      <c r="FC14" s="84">
        <v>25</v>
      </c>
      <c r="FD14" s="69">
        <v>223</v>
      </c>
      <c r="FE14" s="69">
        <v>115</v>
      </c>
      <c r="FF14" s="69">
        <v>59</v>
      </c>
      <c r="FG14" s="69"/>
      <c r="FH14" s="70">
        <v>3</v>
      </c>
      <c r="FI14" s="79"/>
    </row>
    <row r="15" spans="1:165" ht="15" x14ac:dyDescent="0.25">
      <c r="A15" s="10">
        <v>11</v>
      </c>
      <c r="B15" s="15" t="s">
        <v>130</v>
      </c>
      <c r="C15" s="42">
        <v>1</v>
      </c>
      <c r="D15" s="15">
        <v>1</v>
      </c>
      <c r="E15" s="93">
        <v>38845</v>
      </c>
      <c r="F15" s="69">
        <v>1</v>
      </c>
      <c r="G15" s="46">
        <v>1</v>
      </c>
      <c r="H15" s="5"/>
      <c r="I15" s="69">
        <v>2</v>
      </c>
      <c r="J15" s="69">
        <v>3</v>
      </c>
      <c r="K15" s="69"/>
      <c r="L15" s="69"/>
      <c r="M15" s="69"/>
      <c r="N15" s="69"/>
      <c r="O15" s="69"/>
      <c r="P15" s="69"/>
      <c r="Q15" s="69"/>
      <c r="R15" s="69"/>
      <c r="S15" s="5"/>
      <c r="T15" s="299">
        <f t="shared" si="0"/>
        <v>3</v>
      </c>
      <c r="U15" s="5"/>
      <c r="V15" s="69"/>
      <c r="W15" s="69" t="s">
        <v>111</v>
      </c>
      <c r="X15" s="69" t="s">
        <v>118</v>
      </c>
      <c r="Y15" s="69"/>
      <c r="Z15" s="69"/>
      <c r="AA15" s="69"/>
      <c r="AB15" s="69"/>
      <c r="AC15" s="69"/>
      <c r="AD15" s="69"/>
      <c r="AE15" s="46"/>
      <c r="AF15" s="5"/>
      <c r="AG15" s="69"/>
      <c r="AH15" s="69">
        <v>8</v>
      </c>
      <c r="AI15" s="69">
        <v>19</v>
      </c>
      <c r="AJ15" s="69"/>
      <c r="AK15" s="69"/>
      <c r="AL15" s="69">
        <v>22</v>
      </c>
      <c r="AM15" s="69"/>
      <c r="AN15" s="69"/>
      <c r="AO15" s="69"/>
      <c r="AP15" s="46"/>
      <c r="AQ15" s="69"/>
      <c r="AR15" s="69"/>
      <c r="AS15" s="69"/>
      <c r="AT15" s="69"/>
      <c r="AU15" s="69">
        <v>2</v>
      </c>
      <c r="AV15" s="69"/>
      <c r="AW15" s="69"/>
      <c r="AX15" s="69">
        <v>15</v>
      </c>
      <c r="AY15" s="69" t="s">
        <v>588</v>
      </c>
      <c r="AZ15" s="46"/>
      <c r="BA15" s="9"/>
      <c r="BB15" s="82"/>
      <c r="BC15" s="82"/>
      <c r="BD15" s="82"/>
      <c r="BE15" s="82">
        <v>38856</v>
      </c>
      <c r="BF15" s="82"/>
      <c r="BG15" s="82"/>
      <c r="BH15" s="82"/>
      <c r="BI15" s="82"/>
      <c r="BJ15" s="82"/>
      <c r="BK15" s="32"/>
      <c r="BL15" s="69"/>
      <c r="BM15" s="69"/>
      <c r="BN15" s="69"/>
      <c r="BO15" s="69">
        <v>3</v>
      </c>
      <c r="BP15" s="69" t="s">
        <v>614</v>
      </c>
      <c r="BQ15" s="46"/>
      <c r="BR15" s="69"/>
      <c r="BS15" s="69"/>
      <c r="BT15" s="69"/>
      <c r="BU15" s="69"/>
      <c r="BV15" s="69"/>
      <c r="BW15" s="69"/>
      <c r="BX15" s="46"/>
      <c r="BY15" s="69"/>
      <c r="BZ15" s="69"/>
      <c r="CA15" s="69"/>
      <c r="CB15" s="69"/>
      <c r="CC15" s="69"/>
      <c r="CD15" s="69"/>
      <c r="CE15" s="69"/>
      <c r="CF15" s="69"/>
      <c r="CG15" s="69"/>
      <c r="CH15" s="46"/>
      <c r="CI15" s="70"/>
      <c r="CJ15" s="70">
        <v>1</v>
      </c>
      <c r="CK15" s="70"/>
      <c r="CL15" s="70"/>
      <c r="CM15" s="70"/>
      <c r="CN15" s="70"/>
      <c r="CO15" s="70"/>
      <c r="CP15" s="70"/>
      <c r="CQ15" s="70"/>
      <c r="CR15" s="67"/>
      <c r="CS15" s="79"/>
      <c r="CT15" s="79"/>
      <c r="CU15" s="79"/>
      <c r="CV15" s="79"/>
      <c r="CW15" s="79"/>
      <c r="CX15" s="79"/>
      <c r="CY15" s="79"/>
      <c r="CZ15" s="10"/>
      <c r="DA15" s="300">
        <f t="shared" si="1"/>
        <v>2</v>
      </c>
      <c r="DB15" s="69">
        <v>2</v>
      </c>
      <c r="DC15" s="69">
        <v>2.81</v>
      </c>
      <c r="DD15" s="69">
        <v>2.33</v>
      </c>
      <c r="DE15" s="69"/>
      <c r="DF15" s="69"/>
      <c r="DG15" s="69"/>
      <c r="DH15" s="69"/>
      <c r="DI15" s="69"/>
      <c r="DJ15" s="69"/>
      <c r="DK15" s="69"/>
      <c r="DL15" s="69"/>
      <c r="DM15" s="69"/>
      <c r="DN15" s="69"/>
      <c r="DO15" s="69"/>
      <c r="DP15" s="69">
        <v>320</v>
      </c>
      <c r="DQ15" s="69">
        <v>192</v>
      </c>
      <c r="DR15" s="69"/>
      <c r="DS15" s="69"/>
      <c r="DT15" s="69"/>
      <c r="DU15" s="69"/>
      <c r="DV15" s="69"/>
      <c r="DW15" s="69"/>
      <c r="DX15" s="69"/>
      <c r="DY15" s="69"/>
      <c r="DZ15" s="69"/>
      <c r="EA15" s="69"/>
      <c r="EB15" s="69"/>
      <c r="EC15" s="71">
        <v>0</v>
      </c>
      <c r="ED15" s="71"/>
      <c r="EE15" s="71"/>
      <c r="EF15" s="71"/>
      <c r="EG15" s="69"/>
      <c r="EH15" s="69"/>
      <c r="EI15" s="69"/>
      <c r="EJ15" s="69"/>
      <c r="EK15" s="69"/>
      <c r="EL15" s="79"/>
      <c r="EM15" s="245">
        <f t="shared" si="2"/>
        <v>2803.1652133003636</v>
      </c>
      <c r="EN15" s="81"/>
      <c r="EO15" s="81">
        <f t="shared" si="3"/>
        <v>2803.1652133003636</v>
      </c>
      <c r="EP15" s="44">
        <v>11</v>
      </c>
      <c r="EQ15" s="85">
        <v>2</v>
      </c>
      <c r="ER15" s="33">
        <v>11</v>
      </c>
      <c r="ES15" s="5">
        <v>3</v>
      </c>
      <c r="ET15" s="5">
        <v>2</v>
      </c>
      <c r="EU15" s="69">
        <v>3</v>
      </c>
      <c r="EV15" s="11">
        <v>2.81</v>
      </c>
      <c r="EW15" s="87">
        <v>320</v>
      </c>
      <c r="EX15" s="18">
        <v>2803.1652133003636</v>
      </c>
      <c r="EY15" s="69">
        <v>22</v>
      </c>
      <c r="EZ15" s="16">
        <v>38856</v>
      </c>
      <c r="FA15" s="54"/>
      <c r="FB15" s="249">
        <v>38870</v>
      </c>
      <c r="FC15" s="84">
        <v>2</v>
      </c>
      <c r="FD15" s="69">
        <v>11</v>
      </c>
      <c r="FE15" s="69">
        <v>14</v>
      </c>
      <c r="FF15" s="69">
        <v>5</v>
      </c>
      <c r="FG15" s="69"/>
      <c r="FH15" s="70"/>
      <c r="FI15" s="79"/>
    </row>
    <row r="16" spans="1:165" ht="15" x14ac:dyDescent="0.25">
      <c r="A16" s="10">
        <v>12</v>
      </c>
      <c r="B16" s="15" t="s">
        <v>131</v>
      </c>
      <c r="C16" s="42">
        <v>1</v>
      </c>
      <c r="D16" s="15">
        <v>1</v>
      </c>
      <c r="E16" s="93">
        <v>38845</v>
      </c>
      <c r="F16" s="69">
        <v>1</v>
      </c>
      <c r="G16" s="46">
        <v>1</v>
      </c>
      <c r="H16" s="5"/>
      <c r="I16" s="69">
        <v>3</v>
      </c>
      <c r="J16" s="69">
        <v>4</v>
      </c>
      <c r="K16" s="69"/>
      <c r="L16" s="69"/>
      <c r="M16" s="69"/>
      <c r="N16" s="69"/>
      <c r="O16" s="69"/>
      <c r="P16" s="69"/>
      <c r="Q16" s="69"/>
      <c r="R16" s="69"/>
      <c r="S16" s="5"/>
      <c r="T16" s="299">
        <f t="shared" si="0"/>
        <v>4</v>
      </c>
      <c r="U16" s="5"/>
      <c r="V16" s="69"/>
      <c r="W16" s="69" t="s">
        <v>118</v>
      </c>
      <c r="X16" s="69"/>
      <c r="Y16" s="69"/>
      <c r="Z16" s="69"/>
      <c r="AA16" s="69"/>
      <c r="AB16" s="69"/>
      <c r="AC16" s="69"/>
      <c r="AD16" s="69"/>
      <c r="AE16" s="46"/>
      <c r="AF16" s="5"/>
      <c r="AG16" s="69"/>
      <c r="AH16" s="69">
        <v>11</v>
      </c>
      <c r="AI16" s="69">
        <v>14</v>
      </c>
      <c r="AJ16" s="69">
        <v>15</v>
      </c>
      <c r="AK16" s="69"/>
      <c r="AL16" s="69"/>
      <c r="AM16" s="69"/>
      <c r="AN16" s="69"/>
      <c r="AO16" s="69"/>
      <c r="AP16" s="46"/>
      <c r="AQ16" s="69"/>
      <c r="AR16" s="69">
        <v>2</v>
      </c>
      <c r="AS16" s="69" t="s">
        <v>589</v>
      </c>
      <c r="AT16" s="69"/>
      <c r="AU16" s="69">
        <v>16</v>
      </c>
      <c r="AV16" s="69"/>
      <c r="AW16" s="69"/>
      <c r="AX16" s="69" t="s">
        <v>590</v>
      </c>
      <c r="AY16" s="69"/>
      <c r="AZ16" s="46"/>
      <c r="BA16" s="9"/>
      <c r="BB16" s="82">
        <v>38853</v>
      </c>
      <c r="BC16" s="82"/>
      <c r="BD16" s="82"/>
      <c r="BE16" s="82"/>
      <c r="BF16" s="82"/>
      <c r="BG16" s="82"/>
      <c r="BH16" s="82"/>
      <c r="BI16" s="82"/>
      <c r="BJ16" s="82"/>
      <c r="BK16" s="32"/>
      <c r="BL16" s="69"/>
      <c r="BM16" s="69"/>
      <c r="BN16" s="69"/>
      <c r="BO16" s="69"/>
      <c r="BP16" s="69"/>
      <c r="BQ16" s="46"/>
      <c r="BR16" s="69"/>
      <c r="BS16" s="69"/>
      <c r="BT16" s="69"/>
      <c r="BU16" s="69"/>
      <c r="BV16" s="69">
        <v>7</v>
      </c>
      <c r="BW16" s="69"/>
      <c r="BX16" s="46"/>
      <c r="BY16" s="69"/>
      <c r="BZ16" s="69">
        <v>1</v>
      </c>
      <c r="CA16" s="69"/>
      <c r="CB16" s="69"/>
      <c r="CC16" s="69"/>
      <c r="CD16" s="69"/>
      <c r="CE16" s="69"/>
      <c r="CF16" s="69"/>
      <c r="CG16" s="69"/>
      <c r="CH16" s="46"/>
      <c r="CI16" s="70"/>
      <c r="CJ16" s="70"/>
      <c r="CK16" s="70"/>
      <c r="CL16" s="70"/>
      <c r="CM16" s="70"/>
      <c r="CN16" s="70"/>
      <c r="CO16" s="70"/>
      <c r="CP16" s="70"/>
      <c r="CQ16" s="70"/>
      <c r="CR16" s="67"/>
      <c r="CS16" s="79"/>
      <c r="CT16" s="79"/>
      <c r="CU16" s="79"/>
      <c r="CV16" s="79"/>
      <c r="CW16" s="79"/>
      <c r="CX16" s="79"/>
      <c r="CY16" s="79"/>
      <c r="CZ16" s="10"/>
      <c r="DA16" s="300">
        <f t="shared" si="1"/>
        <v>1</v>
      </c>
      <c r="DB16" s="69">
        <v>1</v>
      </c>
      <c r="DC16" s="69">
        <v>2.79</v>
      </c>
      <c r="DD16" s="69"/>
      <c r="DE16" s="69"/>
      <c r="DF16" s="69"/>
      <c r="DG16" s="69"/>
      <c r="DH16" s="69"/>
      <c r="DI16" s="69"/>
      <c r="DJ16" s="69"/>
      <c r="DK16" s="69"/>
      <c r="DL16" s="69"/>
      <c r="DM16" s="69"/>
      <c r="DN16" s="69"/>
      <c r="DO16" s="69"/>
      <c r="DP16" s="69">
        <v>283</v>
      </c>
      <c r="DQ16" s="69"/>
      <c r="DR16" s="69"/>
      <c r="DS16" s="69"/>
      <c r="DT16" s="69"/>
      <c r="DU16" s="69"/>
      <c r="DV16" s="69"/>
      <c r="DW16" s="69"/>
      <c r="DX16" s="69"/>
      <c r="DY16" s="69"/>
      <c r="DZ16" s="69"/>
      <c r="EA16" s="69"/>
      <c r="EB16" s="69"/>
      <c r="EC16" s="71">
        <v>0</v>
      </c>
      <c r="ED16" s="71"/>
      <c r="EE16" s="71"/>
      <c r="EF16" s="71"/>
      <c r="EG16" s="69"/>
      <c r="EH16" s="69"/>
      <c r="EI16" s="69"/>
      <c r="EJ16" s="69"/>
      <c r="EK16" s="69"/>
      <c r="EL16" s="79"/>
      <c r="EM16" s="245">
        <f t="shared" si="2"/>
        <v>1730.1538497676879</v>
      </c>
      <c r="EN16" s="81"/>
      <c r="EO16" s="81">
        <f t="shared" si="3"/>
        <v>1730.1538497676879</v>
      </c>
      <c r="EP16" s="44">
        <v>12</v>
      </c>
      <c r="EQ16" s="85">
        <v>6</v>
      </c>
      <c r="ER16" s="33">
        <v>12</v>
      </c>
      <c r="ES16" s="5">
        <v>4</v>
      </c>
      <c r="ET16" s="5">
        <v>1</v>
      </c>
      <c r="EU16" s="69">
        <v>4</v>
      </c>
      <c r="EV16" s="11">
        <v>2.79</v>
      </c>
      <c r="EW16" s="87">
        <v>283</v>
      </c>
      <c r="EX16" s="18">
        <v>1730.1538497676879</v>
      </c>
      <c r="EY16" s="69">
        <v>15</v>
      </c>
      <c r="EZ16" s="16">
        <v>38853</v>
      </c>
      <c r="FA16" s="54"/>
      <c r="FB16" s="249">
        <v>38866</v>
      </c>
      <c r="FC16" s="84">
        <v>6</v>
      </c>
      <c r="FD16" s="69">
        <v>40</v>
      </c>
      <c r="FE16" s="69">
        <v>46</v>
      </c>
      <c r="FF16" s="69">
        <v>8</v>
      </c>
      <c r="FG16" s="69"/>
      <c r="FH16" s="70">
        <v>1</v>
      </c>
      <c r="FI16" s="79"/>
    </row>
    <row r="17" spans="1:165" ht="15" x14ac:dyDescent="0.25">
      <c r="A17" s="10">
        <v>13</v>
      </c>
      <c r="B17" s="15" t="s">
        <v>133</v>
      </c>
      <c r="C17" s="42">
        <v>1</v>
      </c>
      <c r="D17" s="15">
        <v>1</v>
      </c>
      <c r="E17" s="93">
        <v>38840</v>
      </c>
      <c r="F17" s="69">
        <v>1</v>
      </c>
      <c r="G17" s="46">
        <v>1</v>
      </c>
      <c r="H17" s="5">
        <v>2</v>
      </c>
      <c r="I17" s="69">
        <v>3</v>
      </c>
      <c r="J17" s="69">
        <v>4</v>
      </c>
      <c r="K17" s="69"/>
      <c r="L17" s="69"/>
      <c r="M17" s="69"/>
      <c r="N17" s="69"/>
      <c r="O17" s="69"/>
      <c r="P17" s="69"/>
      <c r="Q17" s="69"/>
      <c r="R17" s="69"/>
      <c r="S17" s="5"/>
      <c r="T17" s="299">
        <f t="shared" si="0"/>
        <v>4</v>
      </c>
      <c r="U17" s="5"/>
      <c r="V17" s="69"/>
      <c r="W17" s="69" t="s">
        <v>111</v>
      </c>
      <c r="X17" s="69" t="s">
        <v>118</v>
      </c>
      <c r="Y17" s="69"/>
      <c r="Z17" s="69"/>
      <c r="AA17" s="69"/>
      <c r="AB17" s="69"/>
      <c r="AC17" s="69"/>
      <c r="AD17" s="69"/>
      <c r="AE17" s="46"/>
      <c r="AF17" s="5"/>
      <c r="AG17" s="69"/>
      <c r="AH17" s="69">
        <v>10</v>
      </c>
      <c r="AI17" s="69">
        <v>20</v>
      </c>
      <c r="AJ17" s="69"/>
      <c r="AK17" s="69"/>
      <c r="AL17" s="69">
        <v>25</v>
      </c>
      <c r="AM17" s="69"/>
      <c r="AN17" s="69"/>
      <c r="AO17" s="69"/>
      <c r="AP17" s="46"/>
      <c r="AQ17" s="69"/>
      <c r="AR17" s="69"/>
      <c r="AS17" s="69"/>
      <c r="AT17" s="69"/>
      <c r="AU17" s="69">
        <v>3</v>
      </c>
      <c r="AV17" s="69"/>
      <c r="AW17" s="69"/>
      <c r="AX17" s="69" t="s">
        <v>591</v>
      </c>
      <c r="AY17" s="69"/>
      <c r="AZ17" s="46"/>
      <c r="BA17" s="9"/>
      <c r="BB17" s="82"/>
      <c r="BC17" s="82"/>
      <c r="BD17" s="82"/>
      <c r="BE17" s="82">
        <v>38856</v>
      </c>
      <c r="BF17" s="82"/>
      <c r="BG17" s="82"/>
      <c r="BH17" s="82"/>
      <c r="BI17" s="82"/>
      <c r="BJ17" s="82"/>
      <c r="BK17" s="32"/>
      <c r="BL17" s="69"/>
      <c r="BM17" s="69"/>
      <c r="BN17" s="69"/>
      <c r="BO17" s="69">
        <v>13</v>
      </c>
      <c r="BP17" s="69">
        <v>8</v>
      </c>
      <c r="BQ17" s="46" t="s">
        <v>614</v>
      </c>
      <c r="BR17" s="69"/>
      <c r="BS17" s="69"/>
      <c r="BT17" s="69"/>
      <c r="BU17" s="69"/>
      <c r="BV17" s="69">
        <v>2</v>
      </c>
      <c r="BW17" s="69">
        <v>6</v>
      </c>
      <c r="BX17" s="46"/>
      <c r="BY17" s="69"/>
      <c r="BZ17" s="69"/>
      <c r="CA17" s="69"/>
      <c r="CB17" s="69"/>
      <c r="CC17" s="69"/>
      <c r="CD17" s="69"/>
      <c r="CE17" s="69"/>
      <c r="CF17" s="69"/>
      <c r="CG17" s="69"/>
      <c r="CH17" s="46"/>
      <c r="CI17" s="70">
        <v>1</v>
      </c>
      <c r="CJ17" s="70"/>
      <c r="CK17" s="70"/>
      <c r="CL17" s="70"/>
      <c r="CM17" s="70"/>
      <c r="CN17" s="70"/>
      <c r="CO17" s="70"/>
      <c r="CP17" s="70"/>
      <c r="CQ17" s="70"/>
      <c r="CR17" s="67"/>
      <c r="CS17" s="79"/>
      <c r="CT17" s="79"/>
      <c r="CU17" s="79"/>
      <c r="CV17" s="79"/>
      <c r="CW17" s="79"/>
      <c r="CX17" s="79"/>
      <c r="CY17" s="79"/>
      <c r="CZ17" s="10"/>
      <c r="DA17" s="300">
        <f t="shared" si="1"/>
        <v>5</v>
      </c>
      <c r="DB17" s="69">
        <v>5</v>
      </c>
      <c r="DC17" s="69">
        <v>3.22</v>
      </c>
      <c r="DD17" s="69">
        <v>2.94</v>
      </c>
      <c r="DE17" s="69">
        <v>2.85</v>
      </c>
      <c r="DF17" s="69">
        <v>2.06</v>
      </c>
      <c r="DG17" s="69">
        <v>1.74</v>
      </c>
      <c r="DH17" s="69"/>
      <c r="DI17" s="69"/>
      <c r="DJ17" s="69"/>
      <c r="DK17" s="69"/>
      <c r="DL17" s="69"/>
      <c r="DM17" s="69"/>
      <c r="DN17" s="69"/>
      <c r="DO17" s="69"/>
      <c r="DP17" s="69">
        <v>412</v>
      </c>
      <c r="DQ17" s="69">
        <v>207</v>
      </c>
      <c r="DR17" s="69">
        <v>237</v>
      </c>
      <c r="DS17" s="69">
        <v>250</v>
      </c>
      <c r="DT17" s="69">
        <v>234</v>
      </c>
      <c r="DU17" s="69"/>
      <c r="DV17" s="69"/>
      <c r="DW17" s="69"/>
      <c r="DX17" s="69"/>
      <c r="DY17" s="69"/>
      <c r="DZ17" s="69"/>
      <c r="EA17" s="69"/>
      <c r="EB17" s="69"/>
      <c r="EC17" s="71">
        <v>0</v>
      </c>
      <c r="ED17" s="71"/>
      <c r="EE17" s="71"/>
      <c r="EF17" s="71"/>
      <c r="EG17" s="69"/>
      <c r="EH17" s="69"/>
      <c r="EI17" s="69"/>
      <c r="EJ17" s="69"/>
      <c r="EK17" s="69"/>
      <c r="EL17" s="79"/>
      <c r="EM17" s="245">
        <f t="shared" si="2"/>
        <v>7661.8708084731607</v>
      </c>
      <c r="EN17" s="81"/>
      <c r="EO17" s="81">
        <f t="shared" si="3"/>
        <v>7661.8708084731607</v>
      </c>
      <c r="EP17" s="44">
        <v>13</v>
      </c>
      <c r="EQ17" s="85">
        <v>4</v>
      </c>
      <c r="ER17" s="33">
        <v>13</v>
      </c>
      <c r="ES17" s="5">
        <v>4</v>
      </c>
      <c r="ET17" s="5">
        <v>5</v>
      </c>
      <c r="EU17" s="69">
        <v>5</v>
      </c>
      <c r="EV17" s="11">
        <v>2.85</v>
      </c>
      <c r="EW17" s="87">
        <v>237</v>
      </c>
      <c r="EX17" s="18">
        <v>7661.8708084731607</v>
      </c>
      <c r="EY17" s="69">
        <v>25</v>
      </c>
      <c r="EZ17" s="16">
        <v>38856</v>
      </c>
      <c r="FA17" s="54"/>
      <c r="FB17" s="249">
        <v>38875</v>
      </c>
      <c r="FC17" s="84">
        <v>4</v>
      </c>
      <c r="FD17" s="69">
        <v>27</v>
      </c>
      <c r="FE17" s="69">
        <v>29</v>
      </c>
      <c r="FF17" s="69">
        <v>12</v>
      </c>
      <c r="FG17" s="69"/>
      <c r="FH17" s="70"/>
      <c r="FI17" s="79"/>
    </row>
    <row r="18" spans="1:165" ht="15" x14ac:dyDescent="0.25">
      <c r="A18" s="10">
        <v>14</v>
      </c>
      <c r="B18" s="15">
        <v>14</v>
      </c>
      <c r="C18" s="42"/>
      <c r="D18" s="15">
        <v>0</v>
      </c>
      <c r="E18" s="93">
        <v>38840</v>
      </c>
      <c r="F18" s="69">
        <v>1</v>
      </c>
      <c r="G18" s="46">
        <v>1</v>
      </c>
      <c r="H18" s="5">
        <v>1</v>
      </c>
      <c r="I18" s="69">
        <v>3</v>
      </c>
      <c r="J18" s="69"/>
      <c r="K18" s="69"/>
      <c r="L18" s="69"/>
      <c r="M18" s="69">
        <v>4</v>
      </c>
      <c r="N18" s="69"/>
      <c r="O18" s="69"/>
      <c r="P18" s="69"/>
      <c r="Q18" s="69"/>
      <c r="R18" s="69"/>
      <c r="S18" s="5"/>
      <c r="T18" s="299">
        <f t="shared" si="0"/>
        <v>4</v>
      </c>
      <c r="U18" s="5"/>
      <c r="V18" s="69"/>
      <c r="W18" s="69" t="s">
        <v>118</v>
      </c>
      <c r="X18" s="69"/>
      <c r="Y18" s="69"/>
      <c r="Z18" s="69"/>
      <c r="AA18" s="69"/>
      <c r="AB18" s="69"/>
      <c r="AC18" s="69"/>
      <c r="AD18" s="69"/>
      <c r="AE18" s="46"/>
      <c r="AF18" s="5"/>
      <c r="AG18" s="69"/>
      <c r="AH18" s="69">
        <v>2</v>
      </c>
      <c r="AI18" s="69"/>
      <c r="AJ18" s="69"/>
      <c r="AK18" s="69">
        <v>6</v>
      </c>
      <c r="AL18" s="69"/>
      <c r="AM18" s="69"/>
      <c r="AN18" s="69"/>
      <c r="AO18" s="69"/>
      <c r="AP18" s="46"/>
      <c r="AQ18" s="69"/>
      <c r="AR18" s="69"/>
      <c r="AS18" s="69"/>
      <c r="AT18" s="69">
        <v>1</v>
      </c>
      <c r="AU18" s="69"/>
      <c r="AV18" s="69">
        <v>2</v>
      </c>
      <c r="AW18" s="69"/>
      <c r="AX18" s="69"/>
      <c r="AY18" s="69">
        <v>1</v>
      </c>
      <c r="AZ18" s="46">
        <v>2</v>
      </c>
      <c r="BA18" s="9"/>
      <c r="BB18" s="82"/>
      <c r="BC18" s="82"/>
      <c r="BD18" s="82">
        <v>38855</v>
      </c>
      <c r="BE18" s="82"/>
      <c r="BF18" s="82"/>
      <c r="BG18" s="82"/>
      <c r="BH18" s="82"/>
      <c r="BI18" s="82"/>
      <c r="BJ18" s="82"/>
      <c r="BK18" s="32"/>
      <c r="BL18" s="69"/>
      <c r="BM18" s="69"/>
      <c r="BN18" s="69"/>
      <c r="BO18" s="69"/>
      <c r="BP18" s="69">
        <v>5</v>
      </c>
      <c r="BQ18" s="46">
        <v>0</v>
      </c>
      <c r="BR18" s="69"/>
      <c r="BS18" s="69"/>
      <c r="BT18" s="69"/>
      <c r="BU18" s="69"/>
      <c r="BV18" s="69"/>
      <c r="BW18" s="69">
        <v>0</v>
      </c>
      <c r="BX18" s="46">
        <v>1</v>
      </c>
      <c r="BY18" s="69">
        <v>1</v>
      </c>
      <c r="BZ18" s="69">
        <v>2</v>
      </c>
      <c r="CA18" s="69"/>
      <c r="CB18" s="69"/>
      <c r="CC18" s="69">
        <v>2</v>
      </c>
      <c r="CD18" s="69"/>
      <c r="CE18" s="69"/>
      <c r="CF18" s="69"/>
      <c r="CG18" s="69"/>
      <c r="CH18" s="46"/>
      <c r="CI18" s="70"/>
      <c r="CJ18" s="70"/>
      <c r="CK18" s="70"/>
      <c r="CL18" s="70"/>
      <c r="CM18" s="70"/>
      <c r="CN18" s="70"/>
      <c r="CO18" s="70"/>
      <c r="CP18" s="70"/>
      <c r="CQ18" s="70"/>
      <c r="CR18" s="67"/>
      <c r="CS18" s="79"/>
      <c r="CT18" s="79"/>
      <c r="CU18" s="79"/>
      <c r="CV18" s="79" t="s">
        <v>497</v>
      </c>
      <c r="CW18" s="79" t="s">
        <v>498</v>
      </c>
      <c r="CX18" s="79" t="s">
        <v>499</v>
      </c>
      <c r="CY18" s="79" t="s">
        <v>500</v>
      </c>
      <c r="CZ18" s="10" t="s">
        <v>501</v>
      </c>
      <c r="DA18" s="300">
        <f t="shared" si="1"/>
        <v>2</v>
      </c>
      <c r="DB18" s="69">
        <v>1</v>
      </c>
      <c r="DC18" s="69">
        <v>2.62</v>
      </c>
      <c r="DD18" s="69"/>
      <c r="DE18" s="69"/>
      <c r="DF18" s="69"/>
      <c r="DG18" s="69"/>
      <c r="DH18" s="69"/>
      <c r="DI18" s="69"/>
      <c r="DJ18" s="69"/>
      <c r="DK18" s="69"/>
      <c r="DL18" s="69"/>
      <c r="DM18" s="69"/>
      <c r="DN18" s="69"/>
      <c r="DO18" s="69"/>
      <c r="DP18" s="69">
        <v>242</v>
      </c>
      <c r="DQ18" s="69"/>
      <c r="DR18" s="69"/>
      <c r="DS18" s="69"/>
      <c r="DT18" s="69"/>
      <c r="DU18" s="69"/>
      <c r="DV18" s="69"/>
      <c r="DW18" s="69"/>
      <c r="DX18" s="69"/>
      <c r="DY18" s="69"/>
      <c r="DZ18" s="69"/>
      <c r="EA18" s="69"/>
      <c r="EB18" s="69"/>
      <c r="EC18" s="71">
        <v>1</v>
      </c>
      <c r="ED18" s="69">
        <v>3.21</v>
      </c>
      <c r="EE18" s="69"/>
      <c r="EF18" s="69"/>
      <c r="EG18" s="69"/>
      <c r="EH18" s="81">
        <f>76.858*ED18+63.945</f>
        <v>310.65917999999999</v>
      </c>
      <c r="EI18" s="69"/>
      <c r="EJ18" s="69"/>
      <c r="EK18" s="69"/>
      <c r="EL18" s="79"/>
      <c r="EM18" s="245">
        <f t="shared" si="2"/>
        <v>1304.6914909837576</v>
      </c>
      <c r="EN18" s="81">
        <f t="shared" ref="EN18:EN40" si="4">((ED18^2*PI()*EH18)/4)+((EE18^2*PI()*EI18)/4)+((EF18^2*PI()*EJ18)/4)+((EG18^2*PI()*EK18)/4)</f>
        <v>2514.1092026825399</v>
      </c>
      <c r="EO18" s="81">
        <f t="shared" si="3"/>
        <v>3818.8006936662978</v>
      </c>
      <c r="EP18" s="44">
        <v>14</v>
      </c>
      <c r="EQ18" s="85">
        <v>4</v>
      </c>
      <c r="ER18" s="33">
        <v>14</v>
      </c>
      <c r="ES18" s="5">
        <v>4</v>
      </c>
      <c r="ET18" s="5">
        <v>2</v>
      </c>
      <c r="EU18" s="69">
        <v>4</v>
      </c>
      <c r="EV18" s="11">
        <v>2.62</v>
      </c>
      <c r="EW18" s="87"/>
      <c r="EX18" s="18">
        <v>3818.8006936662978</v>
      </c>
      <c r="EY18" s="131"/>
      <c r="EZ18" s="250"/>
      <c r="FA18" s="59"/>
      <c r="FB18" s="251"/>
      <c r="FC18" s="84">
        <v>4</v>
      </c>
      <c r="FD18" s="69">
        <v>38</v>
      </c>
      <c r="FE18" s="69">
        <v>16</v>
      </c>
      <c r="FF18" s="69">
        <v>5</v>
      </c>
      <c r="FG18" s="69"/>
      <c r="FH18" s="70">
        <v>2</v>
      </c>
      <c r="FI18" s="79"/>
    </row>
    <row r="19" spans="1:165" ht="15" x14ac:dyDescent="0.25">
      <c r="A19" s="10">
        <v>15</v>
      </c>
      <c r="B19" s="15">
        <v>15</v>
      </c>
      <c r="C19" s="42">
        <v>1</v>
      </c>
      <c r="D19" s="15">
        <v>0</v>
      </c>
      <c r="E19" s="93">
        <v>38840</v>
      </c>
      <c r="F19" s="69">
        <v>1</v>
      </c>
      <c r="G19" s="46">
        <v>1</v>
      </c>
      <c r="H19" s="5">
        <v>1</v>
      </c>
      <c r="I19" s="69">
        <v>2</v>
      </c>
      <c r="J19" s="69"/>
      <c r="K19" s="69"/>
      <c r="L19" s="69"/>
      <c r="M19" s="69"/>
      <c r="N19" s="69"/>
      <c r="O19" s="69"/>
      <c r="P19" s="69"/>
      <c r="Q19" s="69"/>
      <c r="R19" s="69"/>
      <c r="S19" s="5"/>
      <c r="T19" s="299">
        <f t="shared" si="0"/>
        <v>2</v>
      </c>
      <c r="U19" s="5"/>
      <c r="V19" s="69" t="s">
        <v>111</v>
      </c>
      <c r="W19" s="69" t="s">
        <v>118</v>
      </c>
      <c r="X19" s="69"/>
      <c r="Y19" s="69"/>
      <c r="Z19" s="69"/>
      <c r="AA19" s="69"/>
      <c r="AB19" s="69"/>
      <c r="AC19" s="69"/>
      <c r="AD19" s="69"/>
      <c r="AE19" s="46"/>
      <c r="AF19" s="5"/>
      <c r="AG19" s="69"/>
      <c r="AH19" s="69">
        <v>26</v>
      </c>
      <c r="AI19" s="69"/>
      <c r="AJ19" s="69"/>
      <c r="AK19" s="69">
        <v>38</v>
      </c>
      <c r="AL19" s="69"/>
      <c r="AM19" s="69"/>
      <c r="AN19" s="69"/>
      <c r="AO19" s="69"/>
      <c r="AP19" s="46"/>
      <c r="AQ19" s="69"/>
      <c r="AR19" s="69"/>
      <c r="AS19" s="69"/>
      <c r="AT19" s="69" t="s">
        <v>502</v>
      </c>
      <c r="AU19" s="69"/>
      <c r="AV19" s="69">
        <v>4</v>
      </c>
      <c r="AW19" s="69"/>
      <c r="AX19" s="69"/>
      <c r="AY19" s="69">
        <v>2</v>
      </c>
      <c r="AZ19" s="46">
        <v>1</v>
      </c>
      <c r="BA19" s="9"/>
      <c r="BB19" s="82"/>
      <c r="BC19" s="82"/>
      <c r="BD19" s="82">
        <v>38855</v>
      </c>
      <c r="BE19" s="82"/>
      <c r="BF19" s="82"/>
      <c r="BG19" s="82"/>
      <c r="BH19" s="82"/>
      <c r="BI19" s="82"/>
      <c r="BJ19" s="82"/>
      <c r="BK19" s="32"/>
      <c r="BL19" s="69"/>
      <c r="BM19" s="69"/>
      <c r="BN19" s="69">
        <v>8</v>
      </c>
      <c r="BO19" s="69"/>
      <c r="BP19" s="69">
        <v>4</v>
      </c>
      <c r="BQ19" s="46">
        <v>0</v>
      </c>
      <c r="BR19" s="69"/>
      <c r="BS19" s="69"/>
      <c r="BT19" s="69">
        <v>2</v>
      </c>
      <c r="BU19" s="69"/>
      <c r="BV19" s="69"/>
      <c r="BW19" s="69">
        <v>14</v>
      </c>
      <c r="BX19" s="46">
        <v>13</v>
      </c>
      <c r="BY19" s="69"/>
      <c r="BZ19" s="69"/>
      <c r="CA19" s="69"/>
      <c r="CB19" s="69"/>
      <c r="CC19" s="69"/>
      <c r="CD19" s="69"/>
      <c r="CE19" s="69"/>
      <c r="CF19" s="69"/>
      <c r="CG19" s="69"/>
      <c r="CH19" s="46">
        <v>1</v>
      </c>
      <c r="CI19" s="70"/>
      <c r="CJ19" s="70">
        <v>1</v>
      </c>
      <c r="CK19" s="70"/>
      <c r="CL19" s="70"/>
      <c r="CM19" s="70"/>
      <c r="CN19" s="70"/>
      <c r="CO19" s="70"/>
      <c r="CP19" s="70"/>
      <c r="CQ19" s="70"/>
      <c r="CR19" s="67"/>
      <c r="CS19" s="79"/>
      <c r="CT19" s="79"/>
      <c r="CU19" s="79"/>
      <c r="CV19" s="79"/>
      <c r="CW19" s="79"/>
      <c r="CX19" s="79"/>
      <c r="CY19" s="79"/>
      <c r="CZ19" s="10"/>
      <c r="DA19" s="300">
        <f t="shared" si="1"/>
        <v>2</v>
      </c>
      <c r="DB19" s="69">
        <v>2</v>
      </c>
      <c r="DC19" s="69">
        <v>3.55</v>
      </c>
      <c r="DD19" s="69">
        <v>1.74</v>
      </c>
      <c r="DE19" s="69"/>
      <c r="DF19" s="69"/>
      <c r="DG19" s="69"/>
      <c r="DH19" s="69"/>
      <c r="DI19" s="69"/>
      <c r="DJ19" s="69"/>
      <c r="DK19" s="69"/>
      <c r="DL19" s="69"/>
      <c r="DM19" s="69"/>
      <c r="DN19" s="69"/>
      <c r="DO19" s="69"/>
      <c r="DP19" s="69">
        <v>335</v>
      </c>
      <c r="DQ19" s="69">
        <v>180</v>
      </c>
      <c r="DR19" s="69"/>
      <c r="DS19" s="69"/>
      <c r="DT19" s="69"/>
      <c r="DU19" s="69"/>
      <c r="DV19" s="69"/>
      <c r="DW19" s="69"/>
      <c r="DX19" s="69"/>
      <c r="DY19" s="69"/>
      <c r="DZ19" s="69"/>
      <c r="EA19" s="69"/>
      <c r="EB19" s="69"/>
      <c r="EC19" s="71">
        <v>0</v>
      </c>
      <c r="ED19" s="69"/>
      <c r="EE19" s="69"/>
      <c r="EF19" s="69"/>
      <c r="EG19" s="69"/>
      <c r="EH19" s="81"/>
      <c r="EI19" s="69"/>
      <c r="EJ19" s="69"/>
      <c r="EK19" s="69"/>
      <c r="EL19" s="79"/>
      <c r="EM19" s="245">
        <f t="shared" si="2"/>
        <v>3743.840284972855</v>
      </c>
      <c r="EN19" s="81"/>
      <c r="EO19" s="81">
        <f t="shared" si="3"/>
        <v>3743.840284972855</v>
      </c>
      <c r="EP19" s="44">
        <v>15</v>
      </c>
      <c r="EQ19" s="85">
        <v>10</v>
      </c>
      <c r="ER19" s="33">
        <v>15</v>
      </c>
      <c r="ES19" s="5">
        <v>2</v>
      </c>
      <c r="ET19" s="5">
        <v>2</v>
      </c>
      <c r="EU19" s="69">
        <v>2</v>
      </c>
      <c r="EV19" s="11">
        <v>3.55</v>
      </c>
      <c r="EW19" s="87">
        <v>335</v>
      </c>
      <c r="EX19" s="18">
        <v>3743.840284972855</v>
      </c>
      <c r="EY19" s="69">
        <v>38</v>
      </c>
      <c r="EZ19" s="82">
        <v>38851</v>
      </c>
      <c r="FA19" s="54"/>
      <c r="FB19" s="249">
        <v>38873</v>
      </c>
      <c r="FC19" s="84">
        <v>10</v>
      </c>
      <c r="FD19" s="69">
        <v>99</v>
      </c>
      <c r="FE19" s="69">
        <v>56</v>
      </c>
      <c r="FF19" s="69">
        <v>23</v>
      </c>
      <c r="FG19" s="69"/>
      <c r="FH19" s="70">
        <v>1</v>
      </c>
      <c r="FI19" s="79"/>
    </row>
    <row r="20" spans="1:165" ht="15" x14ac:dyDescent="0.25">
      <c r="A20" s="10">
        <v>16</v>
      </c>
      <c r="B20" s="15">
        <v>16</v>
      </c>
      <c r="C20" s="42">
        <v>1</v>
      </c>
      <c r="D20" s="15">
        <v>0</v>
      </c>
      <c r="E20" s="93">
        <v>38840</v>
      </c>
      <c r="F20" s="69">
        <v>1</v>
      </c>
      <c r="G20" s="46">
        <v>1</v>
      </c>
      <c r="H20" s="5">
        <v>2</v>
      </c>
      <c r="I20" s="69">
        <v>3</v>
      </c>
      <c r="J20" s="69"/>
      <c r="K20" s="69"/>
      <c r="L20" s="69"/>
      <c r="M20" s="69"/>
      <c r="N20" s="69"/>
      <c r="O20" s="69"/>
      <c r="P20" s="69"/>
      <c r="Q20" s="69"/>
      <c r="R20" s="69"/>
      <c r="S20" s="5"/>
      <c r="T20" s="299">
        <f t="shared" si="0"/>
        <v>3</v>
      </c>
      <c r="U20" s="5"/>
      <c r="V20" s="69" t="s">
        <v>118</v>
      </c>
      <c r="W20" s="69"/>
      <c r="X20" s="69"/>
      <c r="Y20" s="69"/>
      <c r="Z20" s="69"/>
      <c r="AA20" s="69"/>
      <c r="AB20" s="69"/>
      <c r="AC20" s="69"/>
      <c r="AD20" s="69"/>
      <c r="AE20" s="46"/>
      <c r="AF20" s="5"/>
      <c r="AG20" s="69"/>
      <c r="AH20" s="69">
        <v>40</v>
      </c>
      <c r="AI20" s="69"/>
      <c r="AJ20" s="69"/>
      <c r="AK20" s="69"/>
      <c r="AL20" s="69"/>
      <c r="AM20" s="69"/>
      <c r="AN20" s="69"/>
      <c r="AO20" s="69"/>
      <c r="AP20" s="46"/>
      <c r="AQ20" s="69">
        <v>1</v>
      </c>
      <c r="AR20" s="69"/>
      <c r="AS20" s="69"/>
      <c r="AT20" s="69" t="s">
        <v>503</v>
      </c>
      <c r="AU20" s="69"/>
      <c r="AV20" s="69">
        <v>9</v>
      </c>
      <c r="AW20" s="69"/>
      <c r="AX20" s="69"/>
      <c r="AY20" s="69">
        <v>3</v>
      </c>
      <c r="AZ20" s="46">
        <v>2</v>
      </c>
      <c r="BA20" s="9">
        <v>38849</v>
      </c>
      <c r="BB20" s="82"/>
      <c r="BC20" s="82"/>
      <c r="BD20" s="82"/>
      <c r="BE20" s="82"/>
      <c r="BF20" s="82"/>
      <c r="BG20" s="82"/>
      <c r="BH20" s="82"/>
      <c r="BI20" s="82"/>
      <c r="BJ20" s="82"/>
      <c r="BK20" s="32"/>
      <c r="BL20" s="69"/>
      <c r="BM20" s="69"/>
      <c r="BN20" s="69">
        <v>20</v>
      </c>
      <c r="BO20" s="69"/>
      <c r="BP20" s="69">
        <v>13</v>
      </c>
      <c r="BQ20" s="46">
        <v>2</v>
      </c>
      <c r="BR20" s="69"/>
      <c r="BS20" s="69"/>
      <c r="BT20" s="69">
        <v>2</v>
      </c>
      <c r="BU20" s="69"/>
      <c r="BV20" s="69"/>
      <c r="BW20" s="69">
        <v>4</v>
      </c>
      <c r="BX20" s="46">
        <v>5</v>
      </c>
      <c r="BY20" s="69"/>
      <c r="BZ20" s="69"/>
      <c r="CA20" s="69"/>
      <c r="CB20" s="69"/>
      <c r="CC20" s="69"/>
      <c r="CD20" s="69"/>
      <c r="CE20" s="69"/>
      <c r="CF20" s="69"/>
      <c r="CG20" s="69"/>
      <c r="CH20" s="46"/>
      <c r="CI20" s="70"/>
      <c r="CJ20" s="70"/>
      <c r="CK20" s="70"/>
      <c r="CL20" s="70"/>
      <c r="CM20" s="70"/>
      <c r="CN20" s="70"/>
      <c r="CO20" s="70">
        <v>1</v>
      </c>
      <c r="CP20" s="70"/>
      <c r="CQ20" s="70"/>
      <c r="CR20" s="67"/>
      <c r="CS20" s="79"/>
      <c r="CT20" s="79"/>
      <c r="CU20" s="79"/>
      <c r="CV20" s="79"/>
      <c r="CW20" s="79"/>
      <c r="CX20" s="79"/>
      <c r="CY20" s="79"/>
      <c r="CZ20" s="10"/>
      <c r="DA20" s="300">
        <f t="shared" si="1"/>
        <v>3</v>
      </c>
      <c r="DB20" s="69">
        <v>3</v>
      </c>
      <c r="DC20" s="69">
        <v>2.81</v>
      </c>
      <c r="DD20" s="69">
        <v>1.07</v>
      </c>
      <c r="DE20" s="69">
        <v>2.4500000000000002</v>
      </c>
      <c r="DF20" s="69"/>
      <c r="DG20" s="69"/>
      <c r="DH20" s="69"/>
      <c r="DI20" s="69"/>
      <c r="DJ20" s="69"/>
      <c r="DK20" s="69"/>
      <c r="DL20" s="69"/>
      <c r="DM20" s="69"/>
      <c r="DN20" s="69"/>
      <c r="DO20" s="69"/>
      <c r="DP20" s="69">
        <v>257</v>
      </c>
      <c r="DQ20" s="69">
        <v>250</v>
      </c>
      <c r="DR20" s="69">
        <v>204</v>
      </c>
      <c r="DS20" s="69"/>
      <c r="DT20" s="69"/>
      <c r="DU20" s="69"/>
      <c r="DV20" s="69"/>
      <c r="DW20" s="69"/>
      <c r="DX20" s="69"/>
      <c r="DY20" s="69"/>
      <c r="DZ20" s="69"/>
      <c r="EA20" s="69"/>
      <c r="EB20" s="69"/>
      <c r="EC20" s="71">
        <v>0</v>
      </c>
      <c r="ED20" s="69"/>
      <c r="EE20" s="69"/>
      <c r="EF20" s="69"/>
      <c r="EG20" s="69"/>
      <c r="EH20" s="81"/>
      <c r="EI20" s="69"/>
      <c r="EJ20" s="69"/>
      <c r="EK20" s="69"/>
      <c r="EL20" s="79"/>
      <c r="EM20" s="245">
        <f t="shared" si="2"/>
        <v>2780.3351809469104</v>
      </c>
      <c r="EN20" s="81"/>
      <c r="EO20" s="81">
        <f t="shared" si="3"/>
        <v>2780.3351809469104</v>
      </c>
      <c r="EP20" s="44">
        <v>16</v>
      </c>
      <c r="EQ20" s="85">
        <v>2</v>
      </c>
      <c r="ER20" s="33">
        <v>16</v>
      </c>
      <c r="ES20" s="5">
        <v>3</v>
      </c>
      <c r="ET20" s="5">
        <v>3</v>
      </c>
      <c r="EU20" s="69">
        <v>3</v>
      </c>
      <c r="EV20" s="11">
        <v>2.4500000000000002</v>
      </c>
      <c r="EW20" s="87">
        <v>204</v>
      </c>
      <c r="EX20" s="18">
        <v>2780.3351809469104</v>
      </c>
      <c r="EY20" s="69">
        <v>40</v>
      </c>
      <c r="EZ20" s="16">
        <v>38849</v>
      </c>
      <c r="FA20" s="54"/>
      <c r="FB20" s="249">
        <v>38876</v>
      </c>
      <c r="FC20" s="84">
        <v>2</v>
      </c>
      <c r="FD20" s="69">
        <v>22</v>
      </c>
      <c r="FE20" s="69">
        <v>7</v>
      </c>
      <c r="FF20" s="69">
        <v>1</v>
      </c>
      <c r="FG20" s="69"/>
      <c r="FH20" s="70"/>
      <c r="FI20" s="79"/>
    </row>
    <row r="21" spans="1:165" ht="15" x14ac:dyDescent="0.25">
      <c r="A21" s="10">
        <v>17</v>
      </c>
      <c r="B21" s="15">
        <v>17</v>
      </c>
      <c r="C21" s="42">
        <v>1</v>
      </c>
      <c r="D21" s="15">
        <v>0</v>
      </c>
      <c r="E21" s="97">
        <v>38840</v>
      </c>
      <c r="F21" s="28">
        <v>1</v>
      </c>
      <c r="G21" s="67">
        <v>1</v>
      </c>
      <c r="H21" s="5">
        <v>3</v>
      </c>
      <c r="I21" s="5"/>
      <c r="J21" s="5"/>
      <c r="K21" s="5"/>
      <c r="L21" s="5"/>
      <c r="M21" s="5"/>
      <c r="N21" s="5"/>
      <c r="O21" s="5"/>
      <c r="P21" s="5"/>
      <c r="Q21" s="5"/>
      <c r="R21" s="5"/>
      <c r="S21" s="5"/>
      <c r="T21" s="299">
        <f t="shared" si="0"/>
        <v>3</v>
      </c>
      <c r="U21" s="5"/>
      <c r="V21" s="5" t="s">
        <v>118</v>
      </c>
      <c r="W21" s="5"/>
      <c r="X21" s="5"/>
      <c r="Y21" s="5"/>
      <c r="Z21" s="5"/>
      <c r="AA21" s="5"/>
      <c r="AB21" s="5"/>
      <c r="AC21" s="5"/>
      <c r="AD21" s="5"/>
      <c r="AE21" s="46"/>
      <c r="AF21" s="5"/>
      <c r="AG21" s="5">
        <v>32</v>
      </c>
      <c r="AH21" s="5">
        <v>52</v>
      </c>
      <c r="AI21" s="5"/>
      <c r="AJ21" s="5"/>
      <c r="AK21" s="5">
        <v>70</v>
      </c>
      <c r="AL21" s="5"/>
      <c r="AM21" s="5"/>
      <c r="AN21" s="5"/>
      <c r="AO21" s="5"/>
      <c r="AP21" s="46"/>
      <c r="AQ21" s="5">
        <v>3</v>
      </c>
      <c r="AR21" s="5"/>
      <c r="AS21" s="5"/>
      <c r="AT21" s="5" t="s">
        <v>504</v>
      </c>
      <c r="AU21" s="5"/>
      <c r="AV21" s="5">
        <v>11</v>
      </c>
      <c r="AW21" s="5"/>
      <c r="AX21" s="5"/>
      <c r="AY21" s="5">
        <v>0</v>
      </c>
      <c r="AZ21" s="46">
        <v>0</v>
      </c>
      <c r="BA21" s="9">
        <v>38849</v>
      </c>
      <c r="BB21" s="9"/>
      <c r="BC21" s="9"/>
      <c r="BD21" s="9"/>
      <c r="BE21" s="9"/>
      <c r="BF21" s="9"/>
      <c r="BG21" s="9"/>
      <c r="BH21" s="9"/>
      <c r="BI21" s="9"/>
      <c r="BJ21" s="9"/>
      <c r="BK21" s="114"/>
      <c r="BL21" s="28"/>
      <c r="BM21" s="28"/>
      <c r="BN21" s="28">
        <v>4</v>
      </c>
      <c r="BO21" s="28"/>
      <c r="BP21" s="28">
        <v>0</v>
      </c>
      <c r="BQ21" s="67">
        <v>0</v>
      </c>
      <c r="BR21" s="28"/>
      <c r="BS21" s="28"/>
      <c r="BT21" s="28">
        <v>2</v>
      </c>
      <c r="BU21" s="28"/>
      <c r="BV21" s="28"/>
      <c r="BW21" s="28">
        <v>31</v>
      </c>
      <c r="BX21" s="67">
        <v>28</v>
      </c>
      <c r="BY21" s="28"/>
      <c r="BZ21" s="28"/>
      <c r="CA21" s="28"/>
      <c r="CB21" s="28"/>
      <c r="CC21" s="28"/>
      <c r="CD21" s="28"/>
      <c r="CE21" s="28"/>
      <c r="CF21" s="28"/>
      <c r="CG21" s="28"/>
      <c r="CH21" s="67"/>
      <c r="CI21" s="28"/>
      <c r="CJ21" s="28"/>
      <c r="CK21" s="28"/>
      <c r="CL21" s="28"/>
      <c r="CM21" s="28">
        <v>1</v>
      </c>
      <c r="CN21" s="28"/>
      <c r="CO21" s="28"/>
      <c r="CP21" s="28"/>
      <c r="CQ21" s="28"/>
      <c r="CR21" s="67"/>
      <c r="CS21" s="10"/>
      <c r="CT21" s="10"/>
      <c r="CU21" s="10"/>
      <c r="CV21" s="10"/>
      <c r="CW21" s="10"/>
      <c r="CX21" s="10"/>
      <c r="CY21" s="10"/>
      <c r="CZ21" s="10"/>
      <c r="DA21" s="300">
        <f t="shared" si="1"/>
        <v>3</v>
      </c>
      <c r="DB21" s="69">
        <v>3</v>
      </c>
      <c r="DC21" s="69">
        <v>2.4300000000000002</v>
      </c>
      <c r="DD21" s="69">
        <v>1.83</v>
      </c>
      <c r="DE21" s="69">
        <v>2.79</v>
      </c>
      <c r="DF21" s="69"/>
      <c r="DG21" s="69"/>
      <c r="DH21" s="69"/>
      <c r="DI21" s="69"/>
      <c r="DJ21" s="69"/>
      <c r="DK21" s="69"/>
      <c r="DL21" s="69"/>
      <c r="DM21" s="69"/>
      <c r="DN21" s="69"/>
      <c r="DO21" s="69"/>
      <c r="DP21" s="69">
        <v>257</v>
      </c>
      <c r="DQ21" s="69">
        <v>257</v>
      </c>
      <c r="DR21" s="69">
        <v>339</v>
      </c>
      <c r="DS21" s="69"/>
      <c r="DT21" s="69"/>
      <c r="DU21" s="69"/>
      <c r="DV21" s="69"/>
      <c r="DW21" s="69"/>
      <c r="DX21" s="69"/>
      <c r="DY21" s="69"/>
      <c r="DZ21" s="69"/>
      <c r="EA21" s="69"/>
      <c r="EB21" s="69"/>
      <c r="EC21" s="71">
        <v>0</v>
      </c>
      <c r="ED21" s="69"/>
      <c r="EE21" s="69"/>
      <c r="EF21" s="69"/>
      <c r="EG21" s="69"/>
      <c r="EH21" s="81"/>
      <c r="EI21" s="69"/>
      <c r="EJ21" s="69"/>
      <c r="EK21" s="69"/>
      <c r="EL21" s="79"/>
      <c r="EM21" s="245">
        <f t="shared" si="2"/>
        <v>3940.3712527979624</v>
      </c>
      <c r="EN21" s="81"/>
      <c r="EO21" s="81">
        <f t="shared" si="3"/>
        <v>3940.3712527979624</v>
      </c>
      <c r="EP21" s="44">
        <v>17</v>
      </c>
      <c r="EQ21" s="85">
        <v>19</v>
      </c>
      <c r="ER21" s="33">
        <v>17</v>
      </c>
      <c r="ES21" s="5">
        <v>3</v>
      </c>
      <c r="ET21" s="5">
        <v>3</v>
      </c>
      <c r="EU21" s="69">
        <v>3</v>
      </c>
      <c r="EV21" s="11">
        <v>2.4300000000000002</v>
      </c>
      <c r="EW21" s="87">
        <v>257</v>
      </c>
      <c r="EX21" s="18">
        <v>3940.3712527979624</v>
      </c>
      <c r="EY21" s="69">
        <v>70</v>
      </c>
      <c r="EZ21" s="16">
        <v>38849</v>
      </c>
      <c r="FA21" s="26"/>
      <c r="FB21" s="249">
        <v>38866</v>
      </c>
      <c r="FC21" s="84">
        <v>19</v>
      </c>
      <c r="FD21" s="69">
        <v>177</v>
      </c>
      <c r="FE21" s="69">
        <v>81</v>
      </c>
      <c r="FF21" s="69">
        <v>33</v>
      </c>
      <c r="FG21" s="69"/>
      <c r="FH21" s="28"/>
      <c r="FI21" s="79"/>
    </row>
    <row r="22" spans="1:165" ht="15" x14ac:dyDescent="0.25">
      <c r="A22" s="10">
        <v>18</v>
      </c>
      <c r="B22" s="15">
        <v>18</v>
      </c>
      <c r="C22" s="42">
        <v>1</v>
      </c>
      <c r="D22" s="15">
        <v>0</v>
      </c>
      <c r="E22" s="97">
        <v>38840</v>
      </c>
      <c r="F22" s="28">
        <v>1</v>
      </c>
      <c r="G22" s="67">
        <v>1</v>
      </c>
      <c r="H22" s="5">
        <v>2</v>
      </c>
      <c r="I22" s="5"/>
      <c r="J22" s="5"/>
      <c r="K22" s="5"/>
      <c r="L22" s="5"/>
      <c r="M22" s="5"/>
      <c r="N22" s="5"/>
      <c r="O22" s="5"/>
      <c r="P22" s="5"/>
      <c r="Q22" s="5"/>
      <c r="R22" s="5"/>
      <c r="S22" s="5"/>
      <c r="T22" s="299">
        <f t="shared" si="0"/>
        <v>2</v>
      </c>
      <c r="U22" s="5"/>
      <c r="V22" s="5"/>
      <c r="W22" s="5" t="s">
        <v>118</v>
      </c>
      <c r="X22" s="5"/>
      <c r="Y22" s="5"/>
      <c r="Z22" s="5"/>
      <c r="AA22" s="5"/>
      <c r="AB22" s="5"/>
      <c r="AC22" s="5"/>
      <c r="AD22" s="5"/>
      <c r="AE22" s="46"/>
      <c r="AF22" s="5"/>
      <c r="AG22" s="5"/>
      <c r="AH22" s="5">
        <v>9</v>
      </c>
      <c r="AI22" s="5"/>
      <c r="AJ22" s="5"/>
      <c r="AK22" s="5">
        <v>13</v>
      </c>
      <c r="AL22" s="5"/>
      <c r="AM22" s="5"/>
      <c r="AN22" s="5"/>
      <c r="AO22" s="5"/>
      <c r="AP22" s="46"/>
      <c r="AQ22" s="5"/>
      <c r="AR22" s="5"/>
      <c r="AS22" s="5"/>
      <c r="AT22" s="5">
        <v>2</v>
      </c>
      <c r="AU22" s="5"/>
      <c r="AV22" s="5">
        <v>3</v>
      </c>
      <c r="AW22" s="5"/>
      <c r="AX22" s="5"/>
      <c r="AY22" s="5">
        <v>0</v>
      </c>
      <c r="AZ22" s="46">
        <v>0</v>
      </c>
      <c r="BA22" s="9"/>
      <c r="BB22" s="9"/>
      <c r="BC22" s="9"/>
      <c r="BD22" s="9">
        <v>38855</v>
      </c>
      <c r="BE22" s="9"/>
      <c r="BF22" s="9"/>
      <c r="BG22" s="9"/>
      <c r="BH22" s="9"/>
      <c r="BI22" s="9"/>
      <c r="BJ22" s="9"/>
      <c r="BK22" s="114"/>
      <c r="BL22" s="28"/>
      <c r="BM22" s="28"/>
      <c r="BN22" s="28">
        <v>2</v>
      </c>
      <c r="BO22" s="28"/>
      <c r="BP22" s="28">
        <v>0</v>
      </c>
      <c r="BQ22" s="67">
        <v>0</v>
      </c>
      <c r="BR22" s="28"/>
      <c r="BS22" s="28"/>
      <c r="BT22" s="28"/>
      <c r="BU22" s="28"/>
      <c r="BV22" s="28"/>
      <c r="BW22" s="28">
        <v>2</v>
      </c>
      <c r="BX22" s="67">
        <v>3</v>
      </c>
      <c r="BY22" s="28"/>
      <c r="BZ22" s="28"/>
      <c r="CA22" s="28"/>
      <c r="CB22" s="28"/>
      <c r="CC22" s="28"/>
      <c r="CD22" s="28"/>
      <c r="CE22" s="28"/>
      <c r="CF22" s="28"/>
      <c r="CG22" s="28"/>
      <c r="CH22" s="67"/>
      <c r="CI22" s="28">
        <v>1</v>
      </c>
      <c r="CJ22" s="28"/>
      <c r="CK22" s="28"/>
      <c r="CL22" s="28"/>
      <c r="CM22" s="28"/>
      <c r="CN22" s="28"/>
      <c r="CO22" s="28"/>
      <c r="CP22" s="28"/>
      <c r="CQ22" s="28"/>
      <c r="CR22" s="67"/>
      <c r="CS22" s="10"/>
      <c r="CT22" s="10"/>
      <c r="CU22" s="10"/>
      <c r="CV22" s="10"/>
      <c r="CW22" s="10"/>
      <c r="CX22" s="10"/>
      <c r="CY22" s="10"/>
      <c r="CZ22" s="10"/>
      <c r="DA22" s="300">
        <f t="shared" si="1"/>
        <v>2</v>
      </c>
      <c r="DB22" s="69">
        <v>2</v>
      </c>
      <c r="DC22" s="69">
        <v>2.69</v>
      </c>
      <c r="DD22" s="69">
        <v>1.95</v>
      </c>
      <c r="DE22" s="69"/>
      <c r="DF22" s="69"/>
      <c r="DG22" s="69"/>
      <c r="DH22" s="69"/>
      <c r="DI22" s="69"/>
      <c r="DJ22" s="69"/>
      <c r="DK22" s="69"/>
      <c r="DL22" s="69"/>
      <c r="DM22" s="69"/>
      <c r="DN22" s="69"/>
      <c r="DO22" s="69"/>
      <c r="DP22" s="69">
        <v>287</v>
      </c>
      <c r="DQ22" s="69">
        <v>208</v>
      </c>
      <c r="DR22" s="69"/>
      <c r="DS22" s="69"/>
      <c r="DT22" s="69"/>
      <c r="DU22" s="69"/>
      <c r="DV22" s="69"/>
      <c r="DW22" s="69"/>
      <c r="DX22" s="69"/>
      <c r="DY22" s="69"/>
      <c r="DZ22" s="69"/>
      <c r="EA22" s="69"/>
      <c r="EB22" s="69"/>
      <c r="EC22" s="71">
        <v>0</v>
      </c>
      <c r="ED22" s="69"/>
      <c r="EE22" s="69"/>
      <c r="EF22" s="69"/>
      <c r="EG22" s="69"/>
      <c r="EH22" s="81"/>
      <c r="EI22" s="69"/>
      <c r="EJ22" s="69"/>
      <c r="EK22" s="69"/>
      <c r="EL22" s="79"/>
      <c r="EM22" s="245">
        <f t="shared" si="2"/>
        <v>2252.2711549903088</v>
      </c>
      <c r="EN22" s="81"/>
      <c r="EO22" s="81">
        <f t="shared" si="3"/>
        <v>2252.2711549903088</v>
      </c>
      <c r="EP22" s="44">
        <v>18</v>
      </c>
      <c r="EQ22" s="85">
        <v>3</v>
      </c>
      <c r="ER22" s="33">
        <v>18</v>
      </c>
      <c r="ES22" s="5">
        <v>2</v>
      </c>
      <c r="ET22" s="5">
        <v>2</v>
      </c>
      <c r="EU22" s="69">
        <v>2</v>
      </c>
      <c r="EV22" s="11">
        <v>2.69</v>
      </c>
      <c r="EW22" s="87">
        <v>287</v>
      </c>
      <c r="EX22" s="18">
        <v>2252.2711549903088</v>
      </c>
      <c r="EY22" s="69">
        <v>13</v>
      </c>
      <c r="EZ22" s="9">
        <v>38855</v>
      </c>
      <c r="FA22" s="54"/>
      <c r="FB22" s="249">
        <v>38866</v>
      </c>
      <c r="FC22" s="84">
        <v>3</v>
      </c>
      <c r="FD22" s="69">
        <v>21</v>
      </c>
      <c r="FE22" s="69">
        <v>15</v>
      </c>
      <c r="FF22" s="69">
        <v>5</v>
      </c>
      <c r="FG22" s="69"/>
      <c r="FH22" s="28"/>
      <c r="FI22" s="79"/>
    </row>
    <row r="23" spans="1:165" ht="15" x14ac:dyDescent="0.25">
      <c r="A23" s="10">
        <v>19</v>
      </c>
      <c r="B23" s="15">
        <v>19</v>
      </c>
      <c r="C23" s="42">
        <v>1</v>
      </c>
      <c r="D23" s="15">
        <v>0</v>
      </c>
      <c r="E23" s="93">
        <v>38840</v>
      </c>
      <c r="F23" s="69">
        <v>1</v>
      </c>
      <c r="G23" s="46">
        <v>1</v>
      </c>
      <c r="H23" s="69">
        <v>2</v>
      </c>
      <c r="I23" s="69">
        <v>5</v>
      </c>
      <c r="J23" s="69"/>
      <c r="K23" s="69"/>
      <c r="L23" s="69"/>
      <c r="M23" s="69"/>
      <c r="N23" s="69"/>
      <c r="O23" s="69"/>
      <c r="P23" s="69"/>
      <c r="Q23" s="69"/>
      <c r="R23" s="69"/>
      <c r="S23" s="5"/>
      <c r="T23" s="299">
        <f t="shared" si="0"/>
        <v>5</v>
      </c>
      <c r="U23" s="69"/>
      <c r="V23" s="69"/>
      <c r="W23" s="69" t="s">
        <v>118</v>
      </c>
      <c r="X23" s="69"/>
      <c r="Y23" s="69"/>
      <c r="Z23" s="69"/>
      <c r="AA23" s="69"/>
      <c r="AB23" s="69"/>
      <c r="AC23" s="69"/>
      <c r="AD23" s="69"/>
      <c r="AE23" s="46"/>
      <c r="AF23" s="69"/>
      <c r="AG23" s="69"/>
      <c r="AH23" s="69">
        <v>16</v>
      </c>
      <c r="AI23" s="69"/>
      <c r="AJ23" s="69"/>
      <c r="AK23" s="69">
        <v>21</v>
      </c>
      <c r="AL23" s="69"/>
      <c r="AM23" s="69"/>
      <c r="AN23" s="69"/>
      <c r="AO23" s="69"/>
      <c r="AP23" s="46"/>
      <c r="AQ23" s="69"/>
      <c r="AR23" s="69"/>
      <c r="AS23" s="69"/>
      <c r="AT23" s="69" t="s">
        <v>505</v>
      </c>
      <c r="AU23" s="69"/>
      <c r="AV23" s="69">
        <v>3</v>
      </c>
      <c r="AW23" s="69"/>
      <c r="AX23" s="69"/>
      <c r="AY23" s="69">
        <v>2</v>
      </c>
      <c r="AZ23" s="46">
        <v>0</v>
      </c>
      <c r="BA23" s="82"/>
      <c r="BB23" s="82"/>
      <c r="BC23" s="82"/>
      <c r="BD23" s="82">
        <v>38855</v>
      </c>
      <c r="BE23" s="82"/>
      <c r="BF23" s="82"/>
      <c r="BG23" s="82"/>
      <c r="BH23" s="82"/>
      <c r="BI23" s="82"/>
      <c r="BJ23" s="82"/>
      <c r="BK23" s="32"/>
      <c r="BL23" s="69"/>
      <c r="BM23" s="69"/>
      <c r="BN23" s="69">
        <v>2</v>
      </c>
      <c r="BO23" s="69"/>
      <c r="BP23" s="69">
        <v>0</v>
      </c>
      <c r="BQ23" s="46">
        <v>0</v>
      </c>
      <c r="BR23" s="69"/>
      <c r="BS23" s="69"/>
      <c r="BT23" s="69"/>
      <c r="BU23" s="69"/>
      <c r="BV23" s="69"/>
      <c r="BW23" s="69">
        <v>2</v>
      </c>
      <c r="BX23" s="46">
        <v>8</v>
      </c>
      <c r="BY23" s="69"/>
      <c r="BZ23" s="69"/>
      <c r="CA23" s="69"/>
      <c r="CB23" s="69"/>
      <c r="CC23" s="69"/>
      <c r="CD23" s="69"/>
      <c r="CE23" s="69"/>
      <c r="CF23" s="69"/>
      <c r="CG23" s="69"/>
      <c r="CH23" s="46"/>
      <c r="CI23" s="70">
        <v>1</v>
      </c>
      <c r="CJ23" s="70"/>
      <c r="CK23" s="70"/>
      <c r="CL23" s="70"/>
      <c r="CM23" s="70"/>
      <c r="CN23" s="70"/>
      <c r="CO23" s="70"/>
      <c r="CP23" s="70"/>
      <c r="CQ23" s="70"/>
      <c r="CR23" s="67"/>
      <c r="CS23" s="79"/>
      <c r="CT23" s="79"/>
      <c r="CU23" s="79"/>
      <c r="CV23" s="79"/>
      <c r="CW23" s="79"/>
      <c r="CX23" s="79"/>
      <c r="CY23" s="79"/>
      <c r="CZ23" s="10"/>
      <c r="DA23" s="300">
        <f t="shared" si="1"/>
        <v>5</v>
      </c>
      <c r="DB23" s="69">
        <v>5</v>
      </c>
      <c r="DC23" s="69">
        <v>2.36</v>
      </c>
      <c r="DD23" s="69">
        <v>1.93</v>
      </c>
      <c r="DE23" s="69">
        <v>2.78</v>
      </c>
      <c r="DF23" s="69">
        <v>1.38</v>
      </c>
      <c r="DG23" s="69">
        <v>1.38</v>
      </c>
      <c r="DH23" s="69"/>
      <c r="DI23" s="69"/>
      <c r="DJ23" s="69"/>
      <c r="DK23" s="69"/>
      <c r="DL23" s="69"/>
      <c r="DM23" s="69"/>
      <c r="DN23" s="69"/>
      <c r="DO23" s="69"/>
      <c r="DP23" s="69">
        <v>257</v>
      </c>
      <c r="DQ23" s="69">
        <v>223</v>
      </c>
      <c r="DR23" s="69">
        <v>150</v>
      </c>
      <c r="DS23" s="69">
        <v>141</v>
      </c>
      <c r="DT23" s="69">
        <v>174</v>
      </c>
      <c r="DU23" s="69"/>
      <c r="DV23" s="69"/>
      <c r="DW23" s="69"/>
      <c r="DX23" s="69"/>
      <c r="DY23" s="69"/>
      <c r="DZ23" s="69"/>
      <c r="EA23" s="69"/>
      <c r="EB23" s="69"/>
      <c r="EC23" s="71">
        <v>0</v>
      </c>
      <c r="ED23" s="69"/>
      <c r="EE23" s="69"/>
      <c r="EF23" s="69"/>
      <c r="EG23" s="69"/>
      <c r="EH23" s="81"/>
      <c r="EI23" s="69"/>
      <c r="EJ23" s="69"/>
      <c r="EK23" s="69"/>
      <c r="EL23" s="79"/>
      <c r="EM23" s="245">
        <f t="shared" si="2"/>
        <v>3158.232020539715</v>
      </c>
      <c r="EN23" s="81"/>
      <c r="EO23" s="81">
        <f t="shared" si="3"/>
        <v>3158.232020539715</v>
      </c>
      <c r="EP23" s="44">
        <v>19</v>
      </c>
      <c r="EQ23" s="85">
        <v>7</v>
      </c>
      <c r="ER23" s="33">
        <v>19</v>
      </c>
      <c r="ES23" s="5">
        <v>5</v>
      </c>
      <c r="ET23" s="5">
        <v>5</v>
      </c>
      <c r="EU23" s="69">
        <v>5</v>
      </c>
      <c r="EV23" s="11">
        <v>1.93</v>
      </c>
      <c r="EW23" s="87">
        <v>223</v>
      </c>
      <c r="EX23" s="18">
        <v>3158.232020539715</v>
      </c>
      <c r="EY23" s="69">
        <v>21</v>
      </c>
      <c r="EZ23" s="82">
        <v>38851</v>
      </c>
      <c r="FA23" s="54"/>
      <c r="FB23" s="249">
        <v>38868</v>
      </c>
      <c r="FC23" s="84">
        <v>7</v>
      </c>
      <c r="FD23" s="69">
        <v>53</v>
      </c>
      <c r="FE23" s="69">
        <v>30</v>
      </c>
      <c r="FF23" s="69">
        <v>13</v>
      </c>
      <c r="FG23" s="69"/>
      <c r="FH23" s="70"/>
      <c r="FI23" s="79"/>
    </row>
    <row r="24" spans="1:165" ht="15" x14ac:dyDescent="0.25">
      <c r="A24" s="10">
        <v>20</v>
      </c>
      <c r="B24" s="15">
        <v>20</v>
      </c>
      <c r="C24" s="42">
        <v>1</v>
      </c>
      <c r="D24" s="15">
        <v>0</v>
      </c>
      <c r="E24" s="93">
        <v>38840</v>
      </c>
      <c r="F24" s="69">
        <v>1</v>
      </c>
      <c r="G24" s="46">
        <v>1</v>
      </c>
      <c r="H24" s="5">
        <v>4</v>
      </c>
      <c r="I24" s="69">
        <v>5</v>
      </c>
      <c r="J24" s="69"/>
      <c r="K24" s="69"/>
      <c r="L24" s="69"/>
      <c r="M24" s="69"/>
      <c r="N24" s="69"/>
      <c r="O24" s="69"/>
      <c r="P24" s="69"/>
      <c r="Q24" s="69"/>
      <c r="R24" s="69"/>
      <c r="S24" s="5"/>
      <c r="T24" s="299">
        <f t="shared" si="0"/>
        <v>5</v>
      </c>
      <c r="U24" s="5"/>
      <c r="V24" s="69" t="s">
        <v>118</v>
      </c>
      <c r="W24" s="69"/>
      <c r="X24" s="69"/>
      <c r="Y24" s="69"/>
      <c r="Z24" s="69"/>
      <c r="AA24" s="69"/>
      <c r="AB24" s="69"/>
      <c r="AC24" s="69"/>
      <c r="AD24" s="69"/>
      <c r="AE24" s="46"/>
      <c r="AF24" s="5"/>
      <c r="AG24" s="69"/>
      <c r="AH24" s="69">
        <v>32</v>
      </c>
      <c r="AI24" s="69"/>
      <c r="AJ24" s="69"/>
      <c r="AK24" s="69">
        <v>51</v>
      </c>
      <c r="AL24" s="69"/>
      <c r="AM24" s="69"/>
      <c r="AN24" s="69"/>
      <c r="AO24" s="69"/>
      <c r="AP24" s="46"/>
      <c r="AQ24" s="69"/>
      <c r="AR24" s="69"/>
      <c r="AS24" s="69"/>
      <c r="AT24" s="69"/>
      <c r="AU24" s="69"/>
      <c r="AV24" s="69">
        <v>4</v>
      </c>
      <c r="AW24" s="69"/>
      <c r="AX24" s="69"/>
      <c r="AY24" s="69">
        <v>1</v>
      </c>
      <c r="AZ24" s="46">
        <v>0</v>
      </c>
      <c r="BA24" s="9"/>
      <c r="BB24" s="82"/>
      <c r="BC24" s="82"/>
      <c r="BD24" s="82">
        <v>38855</v>
      </c>
      <c r="BE24" s="82"/>
      <c r="BF24" s="82"/>
      <c r="BG24" s="82"/>
      <c r="BH24" s="82"/>
      <c r="BI24" s="82"/>
      <c r="BJ24" s="82"/>
      <c r="BK24" s="32" t="s">
        <v>506</v>
      </c>
      <c r="BL24" s="69"/>
      <c r="BM24" s="69"/>
      <c r="BN24" s="69">
        <v>4</v>
      </c>
      <c r="BO24" s="69"/>
      <c r="BP24" s="69">
        <v>0</v>
      </c>
      <c r="BQ24" s="46">
        <v>0</v>
      </c>
      <c r="BR24" s="69"/>
      <c r="BS24" s="69"/>
      <c r="BT24" s="69"/>
      <c r="BU24" s="69"/>
      <c r="BV24" s="69"/>
      <c r="BW24" s="69">
        <v>24</v>
      </c>
      <c r="BX24" s="46">
        <v>18</v>
      </c>
      <c r="BY24" s="69"/>
      <c r="BZ24" s="69"/>
      <c r="CA24" s="69"/>
      <c r="CB24" s="69"/>
      <c r="CC24" s="69"/>
      <c r="CD24" s="69"/>
      <c r="CE24" s="69"/>
      <c r="CF24" s="69"/>
      <c r="CG24" s="69"/>
      <c r="CH24" s="46"/>
      <c r="CI24" s="70">
        <v>1</v>
      </c>
      <c r="CJ24" s="70"/>
      <c r="CK24" s="70"/>
      <c r="CL24" s="70"/>
      <c r="CM24" s="70"/>
      <c r="CN24" s="70"/>
      <c r="CO24" s="70"/>
      <c r="CP24" s="70"/>
      <c r="CQ24" s="70"/>
      <c r="CR24" s="67"/>
      <c r="CS24" s="79"/>
      <c r="CT24" s="79"/>
      <c r="CU24" s="79"/>
      <c r="CV24" s="79"/>
      <c r="CW24" s="79" t="s">
        <v>507</v>
      </c>
      <c r="CX24" s="79"/>
      <c r="CY24" s="79"/>
      <c r="CZ24" s="10"/>
      <c r="DA24" s="300">
        <f t="shared" si="1"/>
        <v>5</v>
      </c>
      <c r="DB24" s="69">
        <v>5</v>
      </c>
      <c r="DC24" s="69">
        <v>2.95</v>
      </c>
      <c r="DD24" s="69">
        <v>1.82</v>
      </c>
      <c r="DE24" s="69">
        <v>2.34</v>
      </c>
      <c r="DF24" s="69">
        <v>2.99</v>
      </c>
      <c r="DG24" s="69">
        <v>2.41</v>
      </c>
      <c r="DH24" s="69"/>
      <c r="DI24" s="69"/>
      <c r="DJ24" s="69"/>
      <c r="DK24" s="69"/>
      <c r="DL24" s="69"/>
      <c r="DM24" s="69"/>
      <c r="DN24" s="69"/>
      <c r="DO24" s="69"/>
      <c r="DP24" s="69">
        <v>319</v>
      </c>
      <c r="DQ24" s="69">
        <v>225</v>
      </c>
      <c r="DR24" s="69">
        <v>270</v>
      </c>
      <c r="DS24" s="69">
        <v>327</v>
      </c>
      <c r="DT24" s="69">
        <v>251</v>
      </c>
      <c r="DU24" s="69"/>
      <c r="DV24" s="69"/>
      <c r="DW24" s="69"/>
      <c r="DX24" s="69"/>
      <c r="DY24" s="69"/>
      <c r="DZ24" s="69"/>
      <c r="EA24" s="69"/>
      <c r="EB24" s="69"/>
      <c r="EC24" s="71">
        <v>0</v>
      </c>
      <c r="ED24" s="69"/>
      <c r="EE24" s="69"/>
      <c r="EF24" s="69"/>
      <c r="EG24" s="69"/>
      <c r="EH24" s="81"/>
      <c r="EI24" s="69"/>
      <c r="EJ24" s="69"/>
      <c r="EK24" s="69"/>
      <c r="EL24" s="79"/>
      <c r="EM24" s="245">
        <f t="shared" si="2"/>
        <v>7367.8557493682656</v>
      </c>
      <c r="EN24" s="81"/>
      <c r="EO24" s="81">
        <f t="shared" si="3"/>
        <v>7367.8557493682656</v>
      </c>
      <c r="EP24" s="44">
        <v>20</v>
      </c>
      <c r="EQ24" s="85">
        <v>11</v>
      </c>
      <c r="ER24" s="33">
        <v>20</v>
      </c>
      <c r="ES24" s="5">
        <v>5</v>
      </c>
      <c r="ET24" s="5">
        <v>5</v>
      </c>
      <c r="EU24" s="69">
        <v>5</v>
      </c>
      <c r="EV24" s="11">
        <v>2.34</v>
      </c>
      <c r="EW24" s="87">
        <v>270</v>
      </c>
      <c r="EX24" s="18">
        <v>7367.8557493682656</v>
      </c>
      <c r="EY24" s="69">
        <v>51</v>
      </c>
      <c r="EZ24" s="82">
        <v>38855</v>
      </c>
      <c r="FA24" s="54"/>
      <c r="FB24" s="249">
        <v>38868</v>
      </c>
      <c r="FC24" s="84">
        <v>11</v>
      </c>
      <c r="FD24" s="69">
        <v>120</v>
      </c>
      <c r="FE24" s="69">
        <v>51</v>
      </c>
      <c r="FF24" s="69">
        <v>37</v>
      </c>
      <c r="FG24" s="69"/>
      <c r="FH24" s="70"/>
      <c r="FI24" s="79"/>
    </row>
    <row r="25" spans="1:165" ht="15" x14ac:dyDescent="0.25">
      <c r="A25" s="10">
        <v>21</v>
      </c>
      <c r="B25" s="15">
        <v>21</v>
      </c>
      <c r="C25" s="42">
        <v>1</v>
      </c>
      <c r="D25" s="15">
        <v>0</v>
      </c>
      <c r="E25" s="97">
        <v>38840</v>
      </c>
      <c r="F25" s="28">
        <v>1</v>
      </c>
      <c r="G25" s="67">
        <v>1</v>
      </c>
      <c r="H25" s="5">
        <v>2</v>
      </c>
      <c r="I25" s="5">
        <v>3</v>
      </c>
      <c r="J25" s="5"/>
      <c r="K25" s="5"/>
      <c r="L25" s="5"/>
      <c r="M25" s="5"/>
      <c r="N25" s="5"/>
      <c r="O25" s="5"/>
      <c r="P25" s="5"/>
      <c r="Q25" s="5"/>
      <c r="R25" s="5"/>
      <c r="S25" s="5"/>
      <c r="T25" s="299">
        <f t="shared" si="0"/>
        <v>3</v>
      </c>
      <c r="U25" s="5"/>
      <c r="V25" s="5"/>
      <c r="W25" s="5" t="s">
        <v>118</v>
      </c>
      <c r="X25" s="5"/>
      <c r="Y25" s="5"/>
      <c r="Z25" s="5"/>
      <c r="AA25" s="5"/>
      <c r="AB25" s="5"/>
      <c r="AC25" s="5"/>
      <c r="AD25" s="5"/>
      <c r="AE25" s="46"/>
      <c r="AF25" s="5"/>
      <c r="AG25" s="5"/>
      <c r="AH25" s="5">
        <v>15</v>
      </c>
      <c r="AI25" s="5"/>
      <c r="AJ25" s="5"/>
      <c r="AK25" s="5">
        <v>26</v>
      </c>
      <c r="AL25" s="5"/>
      <c r="AM25" s="5"/>
      <c r="AN25" s="5"/>
      <c r="AO25" s="5"/>
      <c r="AP25" s="46"/>
      <c r="AQ25" s="5"/>
      <c r="AR25" s="5"/>
      <c r="AS25" s="5"/>
      <c r="AT25" s="5" t="s">
        <v>508</v>
      </c>
      <c r="AU25" s="5"/>
      <c r="AV25" s="5">
        <v>5</v>
      </c>
      <c r="AW25" s="5"/>
      <c r="AX25" s="5"/>
      <c r="AY25" s="5">
        <v>1</v>
      </c>
      <c r="AZ25" s="46">
        <v>0</v>
      </c>
      <c r="BA25" s="9"/>
      <c r="BB25" s="9"/>
      <c r="BC25" s="9"/>
      <c r="BD25" s="82">
        <v>38855</v>
      </c>
      <c r="BE25" s="9"/>
      <c r="BF25" s="9"/>
      <c r="BG25" s="9"/>
      <c r="BH25" s="9"/>
      <c r="BI25" s="9"/>
      <c r="BJ25" s="9"/>
      <c r="BK25" s="114"/>
      <c r="BL25" s="28"/>
      <c r="BM25" s="28"/>
      <c r="BN25" s="28">
        <v>4</v>
      </c>
      <c r="BO25" s="28"/>
      <c r="BP25" s="28">
        <v>0</v>
      </c>
      <c r="BQ25" s="67">
        <v>0</v>
      </c>
      <c r="BR25" s="28"/>
      <c r="BS25" s="28"/>
      <c r="BT25" s="28"/>
      <c r="BU25" s="28"/>
      <c r="BV25" s="28"/>
      <c r="BW25" s="28">
        <v>15</v>
      </c>
      <c r="BX25" s="67">
        <v>16</v>
      </c>
      <c r="BY25" s="28"/>
      <c r="BZ25" s="28"/>
      <c r="CA25" s="28"/>
      <c r="CB25" s="28"/>
      <c r="CC25" s="28"/>
      <c r="CD25" s="28"/>
      <c r="CE25" s="28"/>
      <c r="CF25" s="28"/>
      <c r="CG25" s="28"/>
      <c r="CH25" s="67"/>
      <c r="CI25" s="28"/>
      <c r="CJ25" s="28">
        <v>1</v>
      </c>
      <c r="CK25" s="28"/>
      <c r="CL25" s="28"/>
      <c r="CM25" s="28"/>
      <c r="CN25" s="28"/>
      <c r="CO25" s="28"/>
      <c r="CP25" s="28"/>
      <c r="CQ25" s="28"/>
      <c r="CR25" s="67"/>
      <c r="CS25" s="10"/>
      <c r="CT25" s="10"/>
      <c r="CU25" s="10"/>
      <c r="CV25" s="10"/>
      <c r="CW25" s="10"/>
      <c r="CX25" s="10" t="s">
        <v>507</v>
      </c>
      <c r="CY25" s="10"/>
      <c r="CZ25" s="10"/>
      <c r="DA25" s="300">
        <f t="shared" si="1"/>
        <v>3</v>
      </c>
      <c r="DB25" s="69">
        <v>3</v>
      </c>
      <c r="DC25" s="69">
        <v>3.41</v>
      </c>
      <c r="DD25" s="69">
        <v>3.36</v>
      </c>
      <c r="DE25" s="69">
        <v>2.35</v>
      </c>
      <c r="DF25" s="69"/>
      <c r="DG25" s="69"/>
      <c r="DH25" s="69"/>
      <c r="DI25" s="69"/>
      <c r="DJ25" s="69"/>
      <c r="DK25" s="69"/>
      <c r="DL25" s="69"/>
      <c r="DM25" s="69"/>
      <c r="DN25" s="69"/>
      <c r="DO25" s="69"/>
      <c r="DP25" s="69">
        <v>284</v>
      </c>
      <c r="DQ25" s="69">
        <v>299</v>
      </c>
      <c r="DR25" s="69">
        <v>273</v>
      </c>
      <c r="DS25" s="69"/>
      <c r="DT25" s="69"/>
      <c r="DU25" s="69"/>
      <c r="DV25" s="69"/>
      <c r="DW25" s="69"/>
      <c r="DX25" s="69"/>
      <c r="DY25" s="69"/>
      <c r="DZ25" s="69"/>
      <c r="EA25" s="69"/>
      <c r="EB25" s="69"/>
      <c r="EC25" s="71">
        <v>0</v>
      </c>
      <c r="ED25" s="69"/>
      <c r="EE25" s="69"/>
      <c r="EF25" s="69"/>
      <c r="EG25" s="69"/>
      <c r="EH25" s="81"/>
      <c r="EI25" s="69"/>
      <c r="EJ25" s="69"/>
      <c r="EK25" s="69"/>
      <c r="EL25" s="79"/>
      <c r="EM25" s="245">
        <f t="shared" si="2"/>
        <v>6428.9656521017268</v>
      </c>
      <c r="EN25" s="81"/>
      <c r="EO25" s="81">
        <f t="shared" si="3"/>
        <v>6428.9656521017268</v>
      </c>
      <c r="EP25" s="44">
        <v>21</v>
      </c>
      <c r="EQ25" s="85">
        <v>10</v>
      </c>
      <c r="ER25" s="33">
        <v>21</v>
      </c>
      <c r="ES25" s="5">
        <v>3</v>
      </c>
      <c r="ET25" s="5">
        <v>3</v>
      </c>
      <c r="EU25" s="69">
        <v>3</v>
      </c>
      <c r="EV25" s="11">
        <v>3.41</v>
      </c>
      <c r="EW25" s="87">
        <v>284</v>
      </c>
      <c r="EX25" s="18">
        <v>6428.9656521017268</v>
      </c>
      <c r="EY25" s="69">
        <v>26</v>
      </c>
      <c r="EZ25" s="82">
        <v>38851</v>
      </c>
      <c r="FA25" s="54"/>
      <c r="FB25" s="252">
        <v>38868</v>
      </c>
      <c r="FC25" s="84">
        <v>10</v>
      </c>
      <c r="FD25" s="69">
        <v>82</v>
      </c>
      <c r="FE25" s="69">
        <v>72</v>
      </c>
      <c r="FF25" s="69">
        <v>38</v>
      </c>
      <c r="FG25" s="69"/>
      <c r="FH25" s="28"/>
      <c r="FI25" s="79"/>
    </row>
    <row r="26" spans="1:165" ht="15" x14ac:dyDescent="0.25">
      <c r="A26" s="10">
        <v>22</v>
      </c>
      <c r="B26" s="15">
        <v>22</v>
      </c>
      <c r="C26" s="42">
        <v>1</v>
      </c>
      <c r="D26" s="15">
        <v>0</v>
      </c>
      <c r="E26" s="93">
        <v>38840</v>
      </c>
      <c r="F26" s="69">
        <v>1</v>
      </c>
      <c r="G26" s="46">
        <v>1</v>
      </c>
      <c r="H26" s="5">
        <v>14</v>
      </c>
      <c r="I26" s="69">
        <v>21</v>
      </c>
      <c r="J26" s="69">
        <v>23</v>
      </c>
      <c r="K26" s="69"/>
      <c r="L26" s="69"/>
      <c r="M26" s="69">
        <v>25</v>
      </c>
      <c r="N26" s="69"/>
      <c r="O26" s="69"/>
      <c r="P26" s="69"/>
      <c r="Q26" s="69"/>
      <c r="R26" s="69"/>
      <c r="S26" s="5"/>
      <c r="T26" s="299">
        <f t="shared" si="0"/>
        <v>25</v>
      </c>
      <c r="U26" s="5"/>
      <c r="V26" s="69"/>
      <c r="W26" s="69"/>
      <c r="X26" s="69"/>
      <c r="Y26" s="69"/>
      <c r="Z26" s="69" t="s">
        <v>118</v>
      </c>
      <c r="AA26" s="69"/>
      <c r="AB26" s="69"/>
      <c r="AC26" s="69"/>
      <c r="AD26" s="69"/>
      <c r="AE26" s="46"/>
      <c r="AF26" s="5"/>
      <c r="AG26" s="69"/>
      <c r="AH26" s="69"/>
      <c r="AI26" s="69"/>
      <c r="AJ26" s="69"/>
      <c r="AK26" s="69">
        <v>40</v>
      </c>
      <c r="AL26" s="69"/>
      <c r="AM26" s="69"/>
      <c r="AN26" s="69"/>
      <c r="AO26" s="69"/>
      <c r="AP26" s="46"/>
      <c r="AQ26" s="69"/>
      <c r="AR26" s="69"/>
      <c r="AS26" s="69"/>
      <c r="AT26" s="69">
        <v>1</v>
      </c>
      <c r="AU26" s="69"/>
      <c r="AV26" s="69">
        <v>13</v>
      </c>
      <c r="AW26" s="69"/>
      <c r="AX26" s="69"/>
      <c r="AY26" s="69">
        <v>7</v>
      </c>
      <c r="AZ26" s="46">
        <v>4</v>
      </c>
      <c r="BA26" s="9"/>
      <c r="BB26" s="82"/>
      <c r="BC26" s="82"/>
      <c r="BD26" s="82">
        <v>38855</v>
      </c>
      <c r="BE26" s="82"/>
      <c r="BF26" s="82"/>
      <c r="BG26" s="82"/>
      <c r="BH26" s="82"/>
      <c r="BI26" s="82"/>
      <c r="BJ26" s="82"/>
      <c r="BK26" s="32"/>
      <c r="BL26" s="69"/>
      <c r="BM26" s="69"/>
      <c r="BN26" s="69">
        <v>21</v>
      </c>
      <c r="BO26" s="69"/>
      <c r="BP26" s="69">
        <v>14</v>
      </c>
      <c r="BQ26" s="46">
        <v>6</v>
      </c>
      <c r="BR26" s="69"/>
      <c r="BS26" s="69"/>
      <c r="BT26" s="69"/>
      <c r="BU26" s="69"/>
      <c r="BV26" s="69"/>
      <c r="BW26" s="69">
        <v>4</v>
      </c>
      <c r="BX26" s="46">
        <v>15</v>
      </c>
      <c r="BY26" s="69">
        <v>12</v>
      </c>
      <c r="BZ26" s="69">
        <v>12</v>
      </c>
      <c r="CA26" s="69"/>
      <c r="CB26" s="69"/>
      <c r="CC26" s="69"/>
      <c r="CD26" s="69"/>
      <c r="CE26" s="69"/>
      <c r="CF26" s="69"/>
      <c r="CG26" s="69"/>
      <c r="CH26" s="46"/>
      <c r="CI26" s="70"/>
      <c r="CJ26" s="70">
        <v>1</v>
      </c>
      <c r="CK26" s="70"/>
      <c r="CL26" s="70"/>
      <c r="CM26" s="70"/>
      <c r="CN26" s="70"/>
      <c r="CO26" s="70"/>
      <c r="CP26" s="70"/>
      <c r="CQ26" s="70"/>
      <c r="CR26" s="67"/>
      <c r="CS26" s="79" t="s">
        <v>509</v>
      </c>
      <c r="CT26" s="79" t="s">
        <v>510</v>
      </c>
      <c r="CU26" s="79"/>
      <c r="CV26" s="79" t="s">
        <v>511</v>
      </c>
      <c r="CW26" s="79"/>
      <c r="CX26" s="79"/>
      <c r="CY26" s="79" t="s">
        <v>512</v>
      </c>
      <c r="CZ26" s="10" t="s">
        <v>513</v>
      </c>
      <c r="DA26" s="300">
        <f t="shared" si="1"/>
        <v>12</v>
      </c>
      <c r="DB26" s="69">
        <v>8</v>
      </c>
      <c r="DC26" s="69">
        <v>3.05</v>
      </c>
      <c r="DD26" s="69">
        <v>2.69</v>
      </c>
      <c r="DE26" s="69">
        <v>2.0499999999999998</v>
      </c>
      <c r="DF26" s="69">
        <v>3.24</v>
      </c>
      <c r="DG26" s="69">
        <v>2.97</v>
      </c>
      <c r="DH26" s="69">
        <v>3.65</v>
      </c>
      <c r="DI26" s="69">
        <v>3.22</v>
      </c>
      <c r="DJ26" s="69">
        <v>2.0099999999999998</v>
      </c>
      <c r="DK26" s="69"/>
      <c r="DL26" s="69"/>
      <c r="DM26" s="69"/>
      <c r="DN26" s="69"/>
      <c r="DO26" s="69"/>
      <c r="DP26" s="69">
        <v>309</v>
      </c>
      <c r="DQ26" s="69">
        <v>334</v>
      </c>
      <c r="DR26" s="69">
        <v>276</v>
      </c>
      <c r="DS26" s="69">
        <v>387</v>
      </c>
      <c r="DT26" s="69">
        <v>351</v>
      </c>
      <c r="DU26" s="69">
        <v>261</v>
      </c>
      <c r="DV26" s="69">
        <v>387</v>
      </c>
      <c r="DW26" s="69">
        <v>266</v>
      </c>
      <c r="DX26" s="69"/>
      <c r="DY26" s="69"/>
      <c r="DZ26" s="69"/>
      <c r="EA26" s="69"/>
      <c r="EB26" s="69"/>
      <c r="EC26" s="71">
        <v>4</v>
      </c>
      <c r="ED26" s="69">
        <v>2.17</v>
      </c>
      <c r="EE26" s="69">
        <v>3.44</v>
      </c>
      <c r="EF26" s="69">
        <v>3.55</v>
      </c>
      <c r="EG26" s="69">
        <v>2.9</v>
      </c>
      <c r="EH26" s="81">
        <f t="shared" ref="EH26:EH40" si="5">76.858*ED26+63.945</f>
        <v>230.72685999999999</v>
      </c>
      <c r="EI26" s="81">
        <f t="shared" ref="EI26" si="6">76.858*EE26+63.945</f>
        <v>328.33652000000001</v>
      </c>
      <c r="EJ26" s="81">
        <f t="shared" ref="EJ26" si="7">76.858*EF26+63.945</f>
        <v>336.79090000000002</v>
      </c>
      <c r="EK26" s="81">
        <f t="shared" ref="EK26" si="8">76.858*EG26+63.945</f>
        <v>286.83320000000003</v>
      </c>
      <c r="EL26" s="79"/>
      <c r="EM26" s="245">
        <f t="shared" si="2"/>
        <v>17415.683475816269</v>
      </c>
      <c r="EN26" s="81">
        <f t="shared" si="4"/>
        <v>9133.0396793438977</v>
      </c>
      <c r="EO26" s="81">
        <f t="shared" si="3"/>
        <v>26548.723155160165</v>
      </c>
      <c r="EP26" s="44">
        <v>22</v>
      </c>
      <c r="EQ26" s="85">
        <v>14</v>
      </c>
      <c r="ER26" s="33">
        <v>22</v>
      </c>
      <c r="ES26" s="5">
        <v>25</v>
      </c>
      <c r="ET26" s="5">
        <v>12</v>
      </c>
      <c r="EU26" s="69">
        <v>25</v>
      </c>
      <c r="EV26" s="11">
        <v>2.69</v>
      </c>
      <c r="EW26" s="87">
        <v>334</v>
      </c>
      <c r="EX26" s="18">
        <v>26548.723155160165</v>
      </c>
      <c r="EY26" s="69">
        <v>40</v>
      </c>
      <c r="EZ26" s="82">
        <v>38855</v>
      </c>
      <c r="FA26" s="54"/>
      <c r="FB26" s="249">
        <v>38876</v>
      </c>
      <c r="FC26" s="84">
        <v>14</v>
      </c>
      <c r="FD26" s="69">
        <v>123</v>
      </c>
      <c r="FE26" s="69">
        <v>70</v>
      </c>
      <c r="FF26" s="69">
        <v>10</v>
      </c>
      <c r="FG26" s="69"/>
      <c r="FH26" s="48">
        <v>12</v>
      </c>
      <c r="FI26" s="123" t="s">
        <v>751</v>
      </c>
    </row>
    <row r="27" spans="1:165" ht="15" x14ac:dyDescent="0.25">
      <c r="A27" s="10">
        <v>23</v>
      </c>
      <c r="B27" s="15">
        <v>23</v>
      </c>
      <c r="C27" s="42"/>
      <c r="D27" s="15">
        <v>0</v>
      </c>
      <c r="E27" s="93">
        <v>38840</v>
      </c>
      <c r="F27" s="69">
        <v>1</v>
      </c>
      <c r="G27" s="46">
        <v>1</v>
      </c>
      <c r="H27" s="5">
        <v>5</v>
      </c>
      <c r="I27" s="69"/>
      <c r="J27" s="69">
        <v>6</v>
      </c>
      <c r="K27" s="69"/>
      <c r="L27" s="69"/>
      <c r="M27" s="69">
        <v>6</v>
      </c>
      <c r="N27" s="69"/>
      <c r="O27" s="69"/>
      <c r="P27" s="69"/>
      <c r="Q27" s="69"/>
      <c r="R27" s="69"/>
      <c r="S27" s="5"/>
      <c r="T27" s="299">
        <f t="shared" si="0"/>
        <v>6</v>
      </c>
      <c r="U27" s="5"/>
      <c r="V27" s="69" t="s">
        <v>118</v>
      </c>
      <c r="W27" s="69"/>
      <c r="X27" s="69"/>
      <c r="Y27" s="69"/>
      <c r="Z27" s="69"/>
      <c r="AA27" s="69"/>
      <c r="AB27" s="69"/>
      <c r="AC27" s="69"/>
      <c r="AD27" s="69"/>
      <c r="AE27" s="46"/>
      <c r="AF27" s="5"/>
      <c r="AG27" s="69"/>
      <c r="AH27" s="69">
        <v>78</v>
      </c>
      <c r="AI27" s="69"/>
      <c r="AJ27" s="69"/>
      <c r="AK27" s="69">
        <v>63</v>
      </c>
      <c r="AL27" s="69"/>
      <c r="AM27" s="69"/>
      <c r="AN27" s="69"/>
      <c r="AO27" s="69"/>
      <c r="AP27" s="46"/>
      <c r="AQ27" s="69"/>
      <c r="AR27" s="69"/>
      <c r="AS27" s="69"/>
      <c r="AT27" s="69" t="s">
        <v>514</v>
      </c>
      <c r="AU27" s="69"/>
      <c r="AV27" s="69">
        <v>6</v>
      </c>
      <c r="AW27" s="69"/>
      <c r="AX27" s="69"/>
      <c r="AY27" s="69">
        <v>0</v>
      </c>
      <c r="AZ27" s="46">
        <v>0</v>
      </c>
      <c r="BA27" s="9"/>
      <c r="BB27" s="82"/>
      <c r="BC27" s="82"/>
      <c r="BD27" s="82">
        <v>38855</v>
      </c>
      <c r="BE27" s="82"/>
      <c r="BF27" s="82"/>
      <c r="BG27" s="82"/>
      <c r="BH27" s="82"/>
      <c r="BI27" s="82"/>
      <c r="BJ27" s="82"/>
      <c r="BK27" s="32"/>
      <c r="BL27" s="69"/>
      <c r="BM27" s="69"/>
      <c r="BN27" s="69"/>
      <c r="BO27" s="69"/>
      <c r="BP27" s="69">
        <v>0</v>
      </c>
      <c r="BQ27" s="46">
        <v>0</v>
      </c>
      <c r="BR27" s="69"/>
      <c r="BS27" s="69"/>
      <c r="BT27" s="69"/>
      <c r="BU27" s="69"/>
      <c r="BV27" s="69"/>
      <c r="BW27" s="69">
        <v>8</v>
      </c>
      <c r="BX27" s="46">
        <v>4</v>
      </c>
      <c r="BY27" s="69"/>
      <c r="BZ27" s="69"/>
      <c r="CA27" s="69">
        <v>1</v>
      </c>
      <c r="CB27" s="69"/>
      <c r="CC27" s="69">
        <v>3</v>
      </c>
      <c r="CD27" s="69"/>
      <c r="CE27" s="69"/>
      <c r="CF27" s="69"/>
      <c r="CG27" s="69"/>
      <c r="CH27" s="46"/>
      <c r="CI27" s="70">
        <v>1</v>
      </c>
      <c r="CJ27" s="70"/>
      <c r="CK27" s="70"/>
      <c r="CL27" s="70"/>
      <c r="CM27" s="70"/>
      <c r="CN27" s="70"/>
      <c r="CO27" s="70"/>
      <c r="CP27" s="70"/>
      <c r="CQ27" s="70"/>
      <c r="CR27" s="67"/>
      <c r="CS27" s="79"/>
      <c r="CT27" s="79"/>
      <c r="CU27" s="79"/>
      <c r="CV27" s="79"/>
      <c r="CW27" s="79"/>
      <c r="CX27" s="79" t="s">
        <v>515</v>
      </c>
      <c r="CY27" s="79"/>
      <c r="CZ27" s="10"/>
      <c r="DA27" s="300">
        <f t="shared" si="1"/>
        <v>3</v>
      </c>
      <c r="DB27" s="69">
        <v>3</v>
      </c>
      <c r="DC27" s="69">
        <v>3.29</v>
      </c>
      <c r="DD27" s="69">
        <v>2.66</v>
      </c>
      <c r="DE27" s="69">
        <v>3.08</v>
      </c>
      <c r="DF27" s="69"/>
      <c r="DG27" s="69"/>
      <c r="DH27" s="69"/>
      <c r="DI27" s="69"/>
      <c r="DJ27" s="69"/>
      <c r="DK27" s="69"/>
      <c r="DL27" s="69"/>
      <c r="DM27" s="69"/>
      <c r="DN27" s="69"/>
      <c r="DO27" s="69"/>
      <c r="DP27" s="69">
        <v>283</v>
      </c>
      <c r="DQ27" s="69">
        <v>292</v>
      </c>
      <c r="DR27" s="69">
        <v>335</v>
      </c>
      <c r="DS27" s="69"/>
      <c r="DT27" s="69"/>
      <c r="DU27" s="69"/>
      <c r="DV27" s="69"/>
      <c r="DW27" s="69"/>
      <c r="DX27" s="69"/>
      <c r="DY27" s="69"/>
      <c r="DZ27" s="69"/>
      <c r="EA27" s="69"/>
      <c r="EB27" s="69"/>
      <c r="EC27" s="71">
        <v>0</v>
      </c>
      <c r="ED27" s="69"/>
      <c r="EE27" s="69"/>
      <c r="EF27" s="69"/>
      <c r="EG27" s="69"/>
      <c r="EH27" s="81"/>
      <c r="EI27" s="69"/>
      <c r="EJ27" s="69"/>
      <c r="EK27" s="69"/>
      <c r="EL27" s="79"/>
      <c r="EM27" s="245">
        <f t="shared" si="2"/>
        <v>6524.4906462027375</v>
      </c>
      <c r="EN27" s="81"/>
      <c r="EO27" s="81">
        <f t="shared" si="3"/>
        <v>6524.4906462027375</v>
      </c>
      <c r="EP27" s="44">
        <v>23</v>
      </c>
      <c r="EQ27" s="85">
        <v>3</v>
      </c>
      <c r="ER27" s="33">
        <v>23</v>
      </c>
      <c r="ES27" s="5">
        <v>6</v>
      </c>
      <c r="ET27" s="5">
        <v>3</v>
      </c>
      <c r="EU27" s="69">
        <v>6</v>
      </c>
      <c r="EV27" s="81">
        <v>3.08</v>
      </c>
      <c r="EW27" s="87">
        <v>335</v>
      </c>
      <c r="EX27" s="18">
        <v>6524.4906462027375</v>
      </c>
      <c r="EY27" s="131"/>
      <c r="EZ27" s="254"/>
      <c r="FA27" s="54"/>
      <c r="FB27" s="251"/>
      <c r="FC27" s="84">
        <v>3</v>
      </c>
      <c r="FD27" s="69">
        <v>23</v>
      </c>
      <c r="FE27" s="69">
        <v>20</v>
      </c>
      <c r="FF27" s="69">
        <v>10</v>
      </c>
      <c r="FG27" s="69"/>
      <c r="FH27" s="48">
        <v>3</v>
      </c>
      <c r="FI27" s="79"/>
    </row>
    <row r="28" spans="1:165" ht="15" x14ac:dyDescent="0.25">
      <c r="A28" s="10">
        <v>24</v>
      </c>
      <c r="B28" s="15">
        <v>24</v>
      </c>
      <c r="C28" s="42">
        <v>1</v>
      </c>
      <c r="D28" s="15">
        <v>0</v>
      </c>
      <c r="E28" s="93">
        <v>38840</v>
      </c>
      <c r="F28" s="69">
        <v>1</v>
      </c>
      <c r="G28" s="46">
        <v>1</v>
      </c>
      <c r="H28" s="5">
        <v>3</v>
      </c>
      <c r="I28" s="69">
        <v>5</v>
      </c>
      <c r="J28" s="69"/>
      <c r="K28" s="69"/>
      <c r="L28" s="69"/>
      <c r="M28" s="69"/>
      <c r="N28" s="69"/>
      <c r="O28" s="69"/>
      <c r="P28" s="69"/>
      <c r="Q28" s="69"/>
      <c r="R28" s="69"/>
      <c r="S28" s="5"/>
      <c r="T28" s="299">
        <f t="shared" si="0"/>
        <v>5</v>
      </c>
      <c r="U28" s="5"/>
      <c r="V28" s="69" t="s">
        <v>117</v>
      </c>
      <c r="W28" s="69" t="s">
        <v>118</v>
      </c>
      <c r="X28" s="69"/>
      <c r="Y28" s="69"/>
      <c r="Z28" s="69"/>
      <c r="AA28" s="69"/>
      <c r="AB28" s="69"/>
      <c r="AC28" s="69"/>
      <c r="AD28" s="69"/>
      <c r="AE28" s="46"/>
      <c r="AF28" s="5"/>
      <c r="AG28" s="69"/>
      <c r="AH28" s="69">
        <v>55</v>
      </c>
      <c r="AI28" s="69"/>
      <c r="AJ28" s="69"/>
      <c r="AK28" s="69">
        <v>39</v>
      </c>
      <c r="AL28" s="69"/>
      <c r="AM28" s="69"/>
      <c r="AN28" s="69"/>
      <c r="AO28" s="69"/>
      <c r="AP28" s="46"/>
      <c r="AQ28" s="69"/>
      <c r="AR28" s="69"/>
      <c r="AS28" s="69"/>
      <c r="AT28" s="69">
        <v>1</v>
      </c>
      <c r="AU28" s="69"/>
      <c r="AV28" s="69">
        <v>2</v>
      </c>
      <c r="AW28" s="69"/>
      <c r="AX28" s="69"/>
      <c r="AY28" s="69">
        <v>2</v>
      </c>
      <c r="AZ28" s="46">
        <v>0</v>
      </c>
      <c r="BA28" s="9"/>
      <c r="BB28" s="82"/>
      <c r="BC28" s="82"/>
      <c r="BD28" s="82">
        <v>38855</v>
      </c>
      <c r="BE28" s="82"/>
      <c r="BF28" s="82"/>
      <c r="BG28" s="82"/>
      <c r="BH28" s="82"/>
      <c r="BI28" s="82"/>
      <c r="BJ28" s="82"/>
      <c r="BK28" s="32"/>
      <c r="BL28" s="69"/>
      <c r="BM28" s="69"/>
      <c r="BN28" s="69">
        <v>8</v>
      </c>
      <c r="BO28" s="69"/>
      <c r="BP28" s="69">
        <v>2</v>
      </c>
      <c r="BQ28" s="46">
        <v>0</v>
      </c>
      <c r="BR28" s="69"/>
      <c r="BS28" s="69"/>
      <c r="BT28" s="69"/>
      <c r="BU28" s="69"/>
      <c r="BV28" s="69"/>
      <c r="BW28" s="69">
        <v>2</v>
      </c>
      <c r="BX28" s="46">
        <v>6</v>
      </c>
      <c r="BY28" s="69"/>
      <c r="BZ28" s="69"/>
      <c r="CA28" s="69"/>
      <c r="CB28" s="69"/>
      <c r="CC28" s="69"/>
      <c r="CD28" s="69"/>
      <c r="CE28" s="69">
        <v>3</v>
      </c>
      <c r="CF28" s="69"/>
      <c r="CG28" s="69"/>
      <c r="CH28" s="46"/>
      <c r="CI28" s="70"/>
      <c r="CJ28" s="70">
        <v>1</v>
      </c>
      <c r="CK28" s="70"/>
      <c r="CL28" s="70"/>
      <c r="CM28" s="70"/>
      <c r="CN28" s="70"/>
      <c r="CO28" s="70"/>
      <c r="CP28" s="70"/>
      <c r="CQ28" s="70"/>
      <c r="CR28" s="67"/>
      <c r="CS28" s="79"/>
      <c r="CT28" s="79"/>
      <c r="CU28" s="79"/>
      <c r="CV28" s="79"/>
      <c r="CW28" s="79"/>
      <c r="CX28" s="79"/>
      <c r="CY28" s="79"/>
      <c r="CZ28" s="10"/>
      <c r="DA28" s="300">
        <f t="shared" si="1"/>
        <v>4</v>
      </c>
      <c r="DB28" s="69">
        <v>3</v>
      </c>
      <c r="DC28" s="69">
        <v>2.12</v>
      </c>
      <c r="DD28" s="69">
        <v>2.77</v>
      </c>
      <c r="DE28" s="69">
        <v>1.63</v>
      </c>
      <c r="DF28" s="69"/>
      <c r="DG28" s="69"/>
      <c r="DH28" s="69"/>
      <c r="DI28" s="69"/>
      <c r="DJ28" s="69"/>
      <c r="DK28" s="69"/>
      <c r="DL28" s="69"/>
      <c r="DM28" s="69"/>
      <c r="DN28" s="69"/>
      <c r="DO28" s="69"/>
      <c r="DP28" s="69">
        <v>303</v>
      </c>
      <c r="DQ28" s="69">
        <v>270</v>
      </c>
      <c r="DR28" s="69">
        <v>230</v>
      </c>
      <c r="DS28" s="69"/>
      <c r="DT28" s="69"/>
      <c r="DU28" s="69"/>
      <c r="DV28" s="69"/>
      <c r="DW28" s="69"/>
      <c r="DX28" s="69"/>
      <c r="DY28" s="69"/>
      <c r="DZ28" s="69"/>
      <c r="EA28" s="69"/>
      <c r="EB28" s="69"/>
      <c r="EC28" s="69">
        <v>1</v>
      </c>
      <c r="ED28" s="69"/>
      <c r="EE28" s="69"/>
      <c r="EF28" s="69"/>
      <c r="EG28" s="69"/>
      <c r="EH28" s="81"/>
      <c r="EI28" s="69"/>
      <c r="EJ28" s="69"/>
      <c r="EK28" s="69"/>
      <c r="EL28" s="79" t="s">
        <v>578</v>
      </c>
      <c r="EM28" s="245">
        <f t="shared" si="2"/>
        <v>3176.6003630065406</v>
      </c>
      <c r="EN28" s="81"/>
      <c r="EO28" s="81">
        <f t="shared" si="3"/>
        <v>3176.6003630065406</v>
      </c>
      <c r="EP28" s="44">
        <v>24</v>
      </c>
      <c r="EQ28" s="85">
        <v>1</v>
      </c>
      <c r="ER28" s="33">
        <v>24</v>
      </c>
      <c r="ES28" s="5">
        <v>5</v>
      </c>
      <c r="ET28" s="5">
        <v>4</v>
      </c>
      <c r="EU28" s="69">
        <v>5</v>
      </c>
      <c r="EV28" s="11">
        <v>2.77</v>
      </c>
      <c r="EW28" s="87">
        <v>270</v>
      </c>
      <c r="EX28" s="18">
        <v>3176.6003630065406</v>
      </c>
      <c r="EY28" s="253">
        <v>39</v>
      </c>
      <c r="EZ28" s="82">
        <v>38855</v>
      </c>
      <c r="FA28" s="54"/>
      <c r="FB28" s="249">
        <v>38876</v>
      </c>
      <c r="FC28" s="84">
        <v>1</v>
      </c>
      <c r="FD28" s="69">
        <v>4</v>
      </c>
      <c r="FE28" s="69">
        <v>10</v>
      </c>
      <c r="FF28" s="69">
        <v>6</v>
      </c>
      <c r="FG28" s="69"/>
      <c r="FH28" s="48">
        <v>3</v>
      </c>
      <c r="FI28" s="79"/>
    </row>
    <row r="29" spans="1:165" ht="15" x14ac:dyDescent="0.25">
      <c r="A29" s="10">
        <v>25</v>
      </c>
      <c r="B29" s="15">
        <v>25</v>
      </c>
      <c r="C29" s="42"/>
      <c r="D29" s="15">
        <v>0</v>
      </c>
      <c r="E29" s="93">
        <v>38840</v>
      </c>
      <c r="F29" s="69">
        <v>1</v>
      </c>
      <c r="G29" s="46">
        <v>1</v>
      </c>
      <c r="H29" s="5">
        <v>1</v>
      </c>
      <c r="I29" s="69">
        <v>3</v>
      </c>
      <c r="J29" s="69"/>
      <c r="K29" s="69"/>
      <c r="L29" s="69"/>
      <c r="M29" s="69">
        <v>3</v>
      </c>
      <c r="N29" s="69"/>
      <c r="O29" s="69"/>
      <c r="P29" s="69"/>
      <c r="Q29" s="69"/>
      <c r="R29" s="69"/>
      <c r="S29" s="5"/>
      <c r="T29" s="299">
        <f t="shared" si="0"/>
        <v>3</v>
      </c>
      <c r="U29" s="5"/>
      <c r="V29" s="69" t="s">
        <v>117</v>
      </c>
      <c r="W29" s="69" t="s">
        <v>118</v>
      </c>
      <c r="X29" s="69"/>
      <c r="Y29" s="69"/>
      <c r="Z29" s="69"/>
      <c r="AA29" s="69"/>
      <c r="AB29" s="69"/>
      <c r="AC29" s="69"/>
      <c r="AD29" s="69"/>
      <c r="AE29" s="46"/>
      <c r="AF29" s="5"/>
      <c r="AG29" s="69"/>
      <c r="AH29" s="69">
        <v>16</v>
      </c>
      <c r="AI29" s="69"/>
      <c r="AJ29" s="69"/>
      <c r="AK29" s="69"/>
      <c r="AL29" s="69"/>
      <c r="AM29" s="69"/>
      <c r="AN29" s="69"/>
      <c r="AO29" s="69"/>
      <c r="AP29" s="46"/>
      <c r="AQ29" s="69"/>
      <c r="AR29" s="69"/>
      <c r="AS29" s="69"/>
      <c r="AT29" s="69"/>
      <c r="AU29" s="69"/>
      <c r="AV29" s="69"/>
      <c r="AW29" s="69"/>
      <c r="AX29" s="69"/>
      <c r="AY29" s="69"/>
      <c r="AZ29" s="46"/>
      <c r="BA29" s="9"/>
      <c r="BB29" s="82"/>
      <c r="BC29" s="82"/>
      <c r="BD29" s="82"/>
      <c r="BE29" s="82"/>
      <c r="BF29" s="82"/>
      <c r="BG29" s="82"/>
      <c r="BH29" s="82"/>
      <c r="BI29" s="82"/>
      <c r="BJ29" s="82"/>
      <c r="BK29" s="32"/>
      <c r="BL29" s="69"/>
      <c r="BM29" s="69"/>
      <c r="BN29" s="69"/>
      <c r="BO29" s="69"/>
      <c r="BP29" s="69"/>
      <c r="BQ29" s="46"/>
      <c r="BR29" s="69"/>
      <c r="BS29" s="69"/>
      <c r="BT29" s="69"/>
      <c r="BU29" s="69"/>
      <c r="BV29" s="69"/>
      <c r="BW29" s="69"/>
      <c r="BX29" s="46"/>
      <c r="BY29" s="69"/>
      <c r="BZ29" s="69"/>
      <c r="CA29" s="69"/>
      <c r="CB29" s="69"/>
      <c r="CC29" s="69">
        <v>1</v>
      </c>
      <c r="CD29" s="69"/>
      <c r="CE29" s="69"/>
      <c r="CF29" s="69"/>
      <c r="CG29" s="69"/>
      <c r="CH29" s="46"/>
      <c r="CI29" s="70"/>
      <c r="CJ29" s="70">
        <v>1</v>
      </c>
      <c r="CK29" s="70"/>
      <c r="CL29" s="70"/>
      <c r="CM29" s="70"/>
      <c r="CN29" s="70"/>
      <c r="CO29" s="70"/>
      <c r="CP29" s="70"/>
      <c r="CQ29" s="70"/>
      <c r="CR29" s="67"/>
      <c r="CS29" s="79"/>
      <c r="CT29" s="79"/>
      <c r="CU29" s="79"/>
      <c r="CV29" s="79" t="s">
        <v>516</v>
      </c>
      <c r="CW29" s="79" t="s">
        <v>516</v>
      </c>
      <c r="CX29" s="79"/>
      <c r="CY29" s="79"/>
      <c r="CZ29" s="10"/>
      <c r="DA29" s="300">
        <f t="shared" si="1"/>
        <v>2</v>
      </c>
      <c r="DB29" s="69">
        <v>1</v>
      </c>
      <c r="DC29" s="69">
        <v>1.68</v>
      </c>
      <c r="DD29" s="69"/>
      <c r="DE29" s="69"/>
      <c r="DF29" s="69"/>
      <c r="DG29" s="69"/>
      <c r="DH29" s="69"/>
      <c r="DI29" s="69"/>
      <c r="DJ29" s="69"/>
      <c r="DK29" s="69"/>
      <c r="DL29" s="69"/>
      <c r="DM29" s="69"/>
      <c r="DN29" s="69"/>
      <c r="DO29" s="69"/>
      <c r="DP29" s="69">
        <v>113</v>
      </c>
      <c r="DQ29" s="69"/>
      <c r="DR29" s="69"/>
      <c r="DS29" s="69"/>
      <c r="DT29" s="69"/>
      <c r="DU29" s="69"/>
      <c r="DV29" s="69"/>
      <c r="DW29" s="69"/>
      <c r="DX29" s="69"/>
      <c r="DY29" s="69"/>
      <c r="DZ29" s="69"/>
      <c r="EA29" s="69"/>
      <c r="EB29" s="69"/>
      <c r="EC29" s="69">
        <v>1</v>
      </c>
      <c r="ED29" s="69">
        <v>2.65</v>
      </c>
      <c r="EE29" s="69"/>
      <c r="EF29" s="69"/>
      <c r="EG29" s="69"/>
      <c r="EH29" s="81">
        <f t="shared" si="5"/>
        <v>267.61869999999999</v>
      </c>
      <c r="EI29" s="69"/>
      <c r="EJ29" s="69"/>
      <c r="EK29" s="69"/>
      <c r="EL29" s="79"/>
      <c r="EM29" s="245">
        <f t="shared" si="2"/>
        <v>250.48797873014425</v>
      </c>
      <c r="EN29" s="81">
        <f t="shared" si="4"/>
        <v>1476.0398610937821</v>
      </c>
      <c r="EO29" s="81">
        <f t="shared" si="3"/>
        <v>1726.5278398239263</v>
      </c>
      <c r="EP29" s="44">
        <v>25</v>
      </c>
      <c r="EQ29" s="85">
        <v>0</v>
      </c>
      <c r="ER29" s="33">
        <v>25</v>
      </c>
      <c r="ES29" s="5">
        <v>3</v>
      </c>
      <c r="ET29" s="5">
        <v>2</v>
      </c>
      <c r="EU29" s="5">
        <v>3</v>
      </c>
      <c r="EV29" s="11">
        <v>1.68</v>
      </c>
      <c r="EW29" s="87">
        <v>113</v>
      </c>
      <c r="EX29" s="18">
        <v>1726.5278398239263</v>
      </c>
      <c r="EY29" s="131"/>
      <c r="EZ29" s="250"/>
      <c r="FA29" s="54"/>
      <c r="FB29" s="251"/>
      <c r="FC29" s="84"/>
      <c r="FD29" s="69"/>
      <c r="FE29" s="69"/>
      <c r="FF29" s="69"/>
      <c r="FG29" s="69"/>
      <c r="FH29" s="48">
        <v>1</v>
      </c>
      <c r="FI29" s="79"/>
    </row>
    <row r="30" spans="1:165" ht="15" x14ac:dyDescent="0.25">
      <c r="A30" s="10">
        <v>26</v>
      </c>
      <c r="B30" s="15">
        <v>26</v>
      </c>
      <c r="C30" s="42">
        <v>1</v>
      </c>
      <c r="D30" s="15">
        <v>0</v>
      </c>
      <c r="E30" s="93">
        <v>38840</v>
      </c>
      <c r="F30" s="69">
        <v>1</v>
      </c>
      <c r="G30" s="46">
        <v>1</v>
      </c>
      <c r="H30" s="5">
        <v>3</v>
      </c>
      <c r="I30" s="69"/>
      <c r="J30" s="69"/>
      <c r="K30" s="69"/>
      <c r="L30" s="69"/>
      <c r="M30" s="69">
        <v>3</v>
      </c>
      <c r="N30" s="69"/>
      <c r="O30" s="69"/>
      <c r="P30" s="69"/>
      <c r="Q30" s="69"/>
      <c r="R30" s="69"/>
      <c r="S30" s="5"/>
      <c r="T30" s="299">
        <f t="shared" si="0"/>
        <v>3</v>
      </c>
      <c r="U30" s="5"/>
      <c r="V30" s="69" t="s">
        <v>111</v>
      </c>
      <c r="W30" s="69" t="s">
        <v>118</v>
      </c>
      <c r="X30" s="69"/>
      <c r="Y30" s="69"/>
      <c r="Z30" s="69"/>
      <c r="AA30" s="69"/>
      <c r="AB30" s="69"/>
      <c r="AC30" s="69"/>
      <c r="AD30" s="69"/>
      <c r="AE30" s="46"/>
      <c r="AF30" s="5"/>
      <c r="AG30" s="69"/>
      <c r="AH30" s="69">
        <v>70</v>
      </c>
      <c r="AI30" s="69"/>
      <c r="AJ30" s="69"/>
      <c r="AK30" s="69"/>
      <c r="AL30" s="69"/>
      <c r="AM30" s="69"/>
      <c r="AN30" s="69"/>
      <c r="AO30" s="69"/>
      <c r="AP30" s="46"/>
      <c r="AQ30" s="69"/>
      <c r="AR30" s="69"/>
      <c r="AS30" s="69"/>
      <c r="AT30" s="69"/>
      <c r="AU30" s="69"/>
      <c r="AV30" s="69"/>
      <c r="AW30" s="69"/>
      <c r="AX30" s="69"/>
      <c r="AY30" s="69"/>
      <c r="AZ30" s="46"/>
      <c r="BA30" s="9"/>
      <c r="BB30" s="82"/>
      <c r="BC30" s="82"/>
      <c r="BD30" s="82"/>
      <c r="BE30" s="82"/>
      <c r="BF30" s="82"/>
      <c r="BG30" s="82"/>
      <c r="BH30" s="82"/>
      <c r="BI30" s="82"/>
      <c r="BJ30" s="82"/>
      <c r="BK30" s="32"/>
      <c r="BL30" s="69"/>
      <c r="BM30" s="69"/>
      <c r="BN30" s="69"/>
      <c r="BO30" s="69"/>
      <c r="BP30" s="69"/>
      <c r="BQ30" s="46"/>
      <c r="BR30" s="69">
        <v>3</v>
      </c>
      <c r="BS30" s="69"/>
      <c r="BT30" s="69"/>
      <c r="BU30" s="69"/>
      <c r="BV30" s="69"/>
      <c r="BW30" s="69"/>
      <c r="BX30" s="46"/>
      <c r="BY30" s="69"/>
      <c r="BZ30" s="69"/>
      <c r="CA30" s="69"/>
      <c r="CB30" s="69"/>
      <c r="CC30" s="69"/>
      <c r="CD30" s="69"/>
      <c r="CE30" s="69"/>
      <c r="CF30" s="69"/>
      <c r="CG30" s="69"/>
      <c r="CH30" s="46"/>
      <c r="CI30" s="70">
        <v>1</v>
      </c>
      <c r="CJ30" s="70"/>
      <c r="CK30" s="70"/>
      <c r="CL30" s="70"/>
      <c r="CM30" s="70"/>
      <c r="CN30" s="70"/>
      <c r="CO30" s="70"/>
      <c r="CP30" s="70"/>
      <c r="CQ30" s="70"/>
      <c r="CR30" s="67"/>
      <c r="CS30" s="79"/>
      <c r="CT30" s="79"/>
      <c r="CU30" s="79"/>
      <c r="CV30" s="79"/>
      <c r="CW30" s="79"/>
      <c r="CX30" s="79"/>
      <c r="CY30" s="79"/>
      <c r="CZ30" s="10"/>
      <c r="DA30" s="300">
        <f t="shared" si="1"/>
        <v>3</v>
      </c>
      <c r="DB30" s="69">
        <v>2</v>
      </c>
      <c r="DC30" s="69">
        <v>2.88</v>
      </c>
      <c r="DD30" s="69">
        <v>3.05</v>
      </c>
      <c r="DE30" s="69"/>
      <c r="DF30" s="69"/>
      <c r="DG30" s="69"/>
      <c r="DH30" s="69"/>
      <c r="DI30" s="69"/>
      <c r="DJ30" s="69"/>
      <c r="DK30" s="69"/>
      <c r="DL30" s="69"/>
      <c r="DM30" s="69"/>
      <c r="DN30" s="69"/>
      <c r="DO30" s="69"/>
      <c r="DP30" s="69">
        <v>125</v>
      </c>
      <c r="DQ30" s="69">
        <v>153</v>
      </c>
      <c r="DR30" s="69"/>
      <c r="DS30" s="69"/>
      <c r="DT30" s="69"/>
      <c r="DU30" s="69"/>
      <c r="DV30" s="69"/>
      <c r="DW30" s="69"/>
      <c r="DX30" s="69"/>
      <c r="DY30" s="69"/>
      <c r="DZ30" s="69"/>
      <c r="EA30" s="69"/>
      <c r="EB30" s="69"/>
      <c r="EC30" s="69">
        <v>1</v>
      </c>
      <c r="ED30" s="69">
        <v>3</v>
      </c>
      <c r="EE30" s="69"/>
      <c r="EF30" s="69"/>
      <c r="EG30" s="69"/>
      <c r="EH30" s="81">
        <f t="shared" si="5"/>
        <v>294.51900000000001</v>
      </c>
      <c r="EI30" s="69"/>
      <c r="EJ30" s="69"/>
      <c r="EK30" s="69"/>
      <c r="EL30" s="79"/>
      <c r="EM30" s="245">
        <f t="shared" si="2"/>
        <v>1932.1442773062026</v>
      </c>
      <c r="EN30" s="81">
        <f>((ED30^2*PI()*EH30)/4)+((EE30^2*PI()*EI30)/4)+((EF30^2*PI()*EJ30)/4)+((EG30^2*PI()*EK30)/4)</f>
        <v>2081.8321351708778</v>
      </c>
      <c r="EO30" s="81">
        <f t="shared" si="3"/>
        <v>4013.9764124770804</v>
      </c>
      <c r="EP30" s="44">
        <v>26</v>
      </c>
      <c r="EQ30" s="85">
        <v>0</v>
      </c>
      <c r="ER30" s="33">
        <v>26</v>
      </c>
      <c r="ES30" s="5">
        <v>3</v>
      </c>
      <c r="ET30" s="5">
        <v>3</v>
      </c>
      <c r="EU30" s="5">
        <v>3</v>
      </c>
      <c r="EV30" s="11">
        <v>3.05</v>
      </c>
      <c r="EW30" s="87">
        <v>153</v>
      </c>
      <c r="EX30" s="18">
        <v>4013.9764124770804</v>
      </c>
      <c r="EY30" s="69">
        <v>3</v>
      </c>
      <c r="EZ30" s="16">
        <v>38851</v>
      </c>
      <c r="FA30" s="54"/>
      <c r="FB30" s="249">
        <v>38853</v>
      </c>
      <c r="FC30" s="84"/>
      <c r="FD30" s="69"/>
      <c r="FE30" s="69"/>
      <c r="FF30" s="69"/>
      <c r="FG30" s="69"/>
      <c r="FH30" s="48"/>
      <c r="FI30" s="79"/>
    </row>
    <row r="31" spans="1:165" ht="15" x14ac:dyDescent="0.25">
      <c r="A31" s="10">
        <v>27</v>
      </c>
      <c r="B31" s="15">
        <v>27</v>
      </c>
      <c r="C31" s="42">
        <v>1</v>
      </c>
      <c r="D31" s="15">
        <v>0</v>
      </c>
      <c r="E31" s="97">
        <v>38840</v>
      </c>
      <c r="F31" s="28">
        <v>1</v>
      </c>
      <c r="G31" s="28">
        <v>1</v>
      </c>
      <c r="H31" s="32">
        <v>2</v>
      </c>
      <c r="I31" s="5"/>
      <c r="J31" s="5"/>
      <c r="K31" s="5"/>
      <c r="L31" s="5"/>
      <c r="M31" s="5"/>
      <c r="N31" s="5"/>
      <c r="O31" s="5"/>
      <c r="P31" s="5"/>
      <c r="Q31" s="5"/>
      <c r="R31" s="5"/>
      <c r="S31" s="5"/>
      <c r="T31" s="299">
        <f t="shared" si="0"/>
        <v>2</v>
      </c>
      <c r="U31" s="5"/>
      <c r="V31" s="5" t="s">
        <v>117</v>
      </c>
      <c r="W31" s="5" t="s">
        <v>118</v>
      </c>
      <c r="X31" s="5"/>
      <c r="Y31" s="5"/>
      <c r="Z31" s="5"/>
      <c r="AA31" s="5"/>
      <c r="AB31" s="5"/>
      <c r="AC31" s="5"/>
      <c r="AD31" s="5"/>
      <c r="AE31" s="5"/>
      <c r="AF31" s="32"/>
      <c r="AG31" s="5"/>
      <c r="AH31" s="5">
        <v>21</v>
      </c>
      <c r="AI31" s="5"/>
      <c r="AJ31" s="5"/>
      <c r="AK31" s="5">
        <v>5</v>
      </c>
      <c r="AL31" s="5"/>
      <c r="AM31" s="5"/>
      <c r="AN31" s="5"/>
      <c r="AO31" s="5"/>
      <c r="AP31" s="46"/>
      <c r="AQ31" s="5"/>
      <c r="AR31" s="5"/>
      <c r="AS31" s="5"/>
      <c r="AT31" s="5">
        <v>2</v>
      </c>
      <c r="AU31" s="5"/>
      <c r="AV31" s="5" t="s">
        <v>494</v>
      </c>
      <c r="AW31" s="5"/>
      <c r="AX31" s="5"/>
      <c r="AY31" s="5">
        <v>0</v>
      </c>
      <c r="AZ31" s="5">
        <v>0</v>
      </c>
      <c r="BA31" s="76"/>
      <c r="BB31" s="9"/>
      <c r="BC31" s="9"/>
      <c r="BD31" s="9"/>
      <c r="BE31" s="9"/>
      <c r="BF31" s="9"/>
      <c r="BG31" s="9"/>
      <c r="BH31" s="9"/>
      <c r="BI31" s="9"/>
      <c r="BJ31" s="9"/>
      <c r="BK31" s="32"/>
      <c r="BL31" s="28"/>
      <c r="BM31" s="28"/>
      <c r="BN31" s="28">
        <v>1</v>
      </c>
      <c r="BO31" s="28"/>
      <c r="BP31" s="28">
        <v>0</v>
      </c>
      <c r="BQ31" s="28">
        <v>0</v>
      </c>
      <c r="BR31" s="32"/>
      <c r="BS31" s="28"/>
      <c r="BT31" s="28"/>
      <c r="BU31" s="28"/>
      <c r="BV31" s="28"/>
      <c r="BW31" s="28">
        <v>1</v>
      </c>
      <c r="BX31" s="28">
        <v>2</v>
      </c>
      <c r="BY31" s="32"/>
      <c r="BZ31" s="28"/>
      <c r="CA31" s="28"/>
      <c r="CB31" s="28"/>
      <c r="CC31" s="28">
        <v>1</v>
      </c>
      <c r="CD31" s="28"/>
      <c r="CE31" s="28"/>
      <c r="CF31" s="28"/>
      <c r="CG31" s="28"/>
      <c r="CH31" s="67"/>
      <c r="CI31" s="28">
        <v>1</v>
      </c>
      <c r="CJ31" s="28"/>
      <c r="CK31" s="28"/>
      <c r="CL31" s="28"/>
      <c r="CM31" s="28"/>
      <c r="CN31" s="28"/>
      <c r="CO31" s="28"/>
      <c r="CP31" s="28"/>
      <c r="CQ31" s="28"/>
      <c r="CR31" s="67"/>
      <c r="CS31" s="10"/>
      <c r="CT31" s="10"/>
      <c r="CU31" s="10"/>
      <c r="CV31" s="10"/>
      <c r="CW31" s="10"/>
      <c r="CX31" s="10"/>
      <c r="CY31" s="10"/>
      <c r="CZ31" s="10" t="s">
        <v>517</v>
      </c>
      <c r="DA31" s="300">
        <f t="shared" si="1"/>
        <v>3</v>
      </c>
      <c r="DB31" s="5">
        <v>2</v>
      </c>
      <c r="DC31" s="69">
        <v>2.19</v>
      </c>
      <c r="DD31" s="69">
        <v>1.2</v>
      </c>
      <c r="DE31" s="69"/>
      <c r="DF31" s="69"/>
      <c r="DG31" s="69"/>
      <c r="DH31" s="69"/>
      <c r="DI31" s="69"/>
      <c r="DJ31" s="69"/>
      <c r="DK31" s="69"/>
      <c r="DL31" s="69"/>
      <c r="DM31" s="69"/>
      <c r="DN31" s="69"/>
      <c r="DO31" s="69"/>
      <c r="DP31" s="69">
        <v>220</v>
      </c>
      <c r="DQ31" s="69">
        <v>130</v>
      </c>
      <c r="DR31" s="69"/>
      <c r="DS31" s="69"/>
      <c r="DT31" s="69"/>
      <c r="DU31" s="69"/>
      <c r="DV31" s="69"/>
      <c r="DW31" s="69"/>
      <c r="DX31" s="69"/>
      <c r="DY31" s="69"/>
      <c r="DZ31" s="69"/>
      <c r="EA31" s="69"/>
      <c r="EB31" s="69"/>
      <c r="EC31" s="69">
        <v>1</v>
      </c>
      <c r="ED31" s="69">
        <v>0.95</v>
      </c>
      <c r="EE31" s="69"/>
      <c r="EF31" s="69"/>
      <c r="EG31" s="69"/>
      <c r="EH31" s="81">
        <f t="shared" si="5"/>
        <v>136.96010000000001</v>
      </c>
      <c r="EI31" s="69"/>
      <c r="EJ31" s="69"/>
      <c r="EK31" s="69"/>
      <c r="EL31" s="79"/>
      <c r="EM31" s="245">
        <f t="shared" si="2"/>
        <v>975.73312511151266</v>
      </c>
      <c r="EN31" s="81">
        <f t="shared" si="4"/>
        <v>97.0803104263546</v>
      </c>
      <c r="EO31" s="81">
        <f t="shared" si="3"/>
        <v>1072.8134355378672</v>
      </c>
      <c r="EP31" s="44">
        <v>27</v>
      </c>
      <c r="EQ31" s="71">
        <v>2</v>
      </c>
      <c r="ER31" s="33">
        <v>27</v>
      </c>
      <c r="ES31" s="5">
        <v>2</v>
      </c>
      <c r="ET31" s="5">
        <v>3</v>
      </c>
      <c r="EU31" s="69">
        <v>3</v>
      </c>
      <c r="EV31" s="81">
        <v>2.19</v>
      </c>
      <c r="EW31" s="84">
        <v>220</v>
      </c>
      <c r="EX31" s="246">
        <v>1072.8134355378672</v>
      </c>
      <c r="EY31" s="253">
        <v>21</v>
      </c>
      <c r="EZ31" s="16">
        <v>38855</v>
      </c>
      <c r="FA31" s="26"/>
      <c r="FB31" s="249">
        <v>38868</v>
      </c>
      <c r="FC31" s="84">
        <v>2</v>
      </c>
      <c r="FD31" s="69">
        <v>7</v>
      </c>
      <c r="FE31" s="69">
        <v>20</v>
      </c>
      <c r="FF31" s="69">
        <v>0</v>
      </c>
      <c r="FG31" s="26"/>
      <c r="FH31" s="28">
        <v>1</v>
      </c>
      <c r="FI31" s="79"/>
    </row>
    <row r="32" spans="1:165" ht="15" x14ac:dyDescent="0.25">
      <c r="A32" s="10">
        <v>28</v>
      </c>
      <c r="B32" s="15"/>
      <c r="C32" s="42"/>
      <c r="D32" s="15"/>
      <c r="E32" s="93"/>
      <c r="F32" s="69"/>
      <c r="G32" s="46"/>
      <c r="H32" s="5"/>
      <c r="I32" s="69"/>
      <c r="J32" s="69"/>
      <c r="K32" s="69"/>
      <c r="L32" s="69"/>
      <c r="M32" s="69"/>
      <c r="N32" s="69"/>
      <c r="O32" s="69"/>
      <c r="P32" s="69"/>
      <c r="Q32" s="69"/>
      <c r="R32" s="69"/>
      <c r="S32" s="5"/>
      <c r="T32" s="299">
        <f t="shared" si="0"/>
        <v>0</v>
      </c>
      <c r="U32" s="5"/>
      <c r="V32" s="69"/>
      <c r="W32" s="69"/>
      <c r="X32" s="69"/>
      <c r="Y32" s="69"/>
      <c r="Z32" s="69"/>
      <c r="AA32" s="69"/>
      <c r="AB32" s="69"/>
      <c r="AC32" s="69"/>
      <c r="AD32" s="69"/>
      <c r="AE32" s="46"/>
      <c r="AF32" s="5"/>
      <c r="AG32" s="69"/>
      <c r="AH32" s="69"/>
      <c r="AI32" s="69"/>
      <c r="AJ32" s="69"/>
      <c r="AK32" s="69"/>
      <c r="AL32" s="69"/>
      <c r="AM32" s="69"/>
      <c r="AN32" s="69"/>
      <c r="AO32" s="69"/>
      <c r="AP32" s="46"/>
      <c r="AQ32" s="69"/>
      <c r="AR32" s="69"/>
      <c r="AS32" s="69"/>
      <c r="AT32" s="69"/>
      <c r="AU32" s="69"/>
      <c r="AV32" s="69"/>
      <c r="AW32" s="69"/>
      <c r="AX32" s="69"/>
      <c r="AY32" s="69"/>
      <c r="AZ32" s="46"/>
      <c r="BA32" s="9"/>
      <c r="BB32" s="82"/>
      <c r="BC32" s="82"/>
      <c r="BD32" s="82"/>
      <c r="BE32" s="82"/>
      <c r="BF32" s="82"/>
      <c r="BG32" s="82"/>
      <c r="BH32" s="82"/>
      <c r="BI32" s="82"/>
      <c r="BJ32" s="82"/>
      <c r="BK32" s="32"/>
      <c r="BL32" s="69"/>
      <c r="BM32" s="69"/>
      <c r="BN32" s="69"/>
      <c r="BO32" s="69"/>
      <c r="BP32" s="69"/>
      <c r="BQ32" s="46"/>
      <c r="BR32" s="69"/>
      <c r="BS32" s="69"/>
      <c r="BT32" s="69"/>
      <c r="BU32" s="69"/>
      <c r="BV32" s="69"/>
      <c r="BW32" s="69"/>
      <c r="BX32" s="46"/>
      <c r="BY32" s="69"/>
      <c r="BZ32" s="69"/>
      <c r="CA32" s="69"/>
      <c r="CB32" s="69"/>
      <c r="CC32" s="69"/>
      <c r="CD32" s="69"/>
      <c r="CE32" s="69"/>
      <c r="CF32" s="69"/>
      <c r="CG32" s="69"/>
      <c r="CH32" s="46"/>
      <c r="CI32" s="70"/>
      <c r="CJ32" s="70"/>
      <c r="CK32" s="70"/>
      <c r="CL32" s="70"/>
      <c r="CM32" s="70"/>
      <c r="CN32" s="70"/>
      <c r="CO32" s="70"/>
      <c r="CP32" s="70"/>
      <c r="CQ32" s="70"/>
      <c r="CR32" s="67"/>
      <c r="CS32" s="79"/>
      <c r="CT32" s="79"/>
      <c r="CU32" s="79"/>
      <c r="CV32" s="79"/>
      <c r="CW32" s="79"/>
      <c r="CX32" s="79"/>
      <c r="CY32" s="79"/>
      <c r="CZ32" s="10"/>
      <c r="DA32" s="300">
        <f t="shared" si="1"/>
        <v>0</v>
      </c>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81"/>
      <c r="EI32" s="69"/>
      <c r="EJ32" s="69"/>
      <c r="EK32" s="69"/>
      <c r="EL32" s="79"/>
      <c r="EM32" s="245"/>
      <c r="EN32" s="81"/>
      <c r="EO32" s="81"/>
      <c r="EP32" s="44">
        <v>28</v>
      </c>
      <c r="EQ32" s="85">
        <v>0</v>
      </c>
      <c r="ER32" s="33">
        <v>28</v>
      </c>
      <c r="ES32" s="5">
        <v>0</v>
      </c>
      <c r="ET32" s="5">
        <v>0</v>
      </c>
      <c r="EU32" s="69"/>
      <c r="EV32" s="11"/>
      <c r="EW32" s="87"/>
      <c r="EX32" s="18"/>
      <c r="EY32" s="69"/>
      <c r="EZ32" s="16"/>
      <c r="FA32" s="54"/>
      <c r="FB32" s="39"/>
      <c r="FC32" s="84"/>
      <c r="FD32" s="69"/>
      <c r="FE32" s="69"/>
      <c r="FF32" s="69"/>
      <c r="FG32" s="69"/>
      <c r="FH32" s="48"/>
      <c r="FI32" s="79" t="s">
        <v>656</v>
      </c>
    </row>
    <row r="33" spans="1:165" ht="15" x14ac:dyDescent="0.25">
      <c r="A33" s="10">
        <v>29</v>
      </c>
      <c r="B33" s="15">
        <v>29</v>
      </c>
      <c r="C33" s="42">
        <v>1</v>
      </c>
      <c r="D33" s="15">
        <v>0</v>
      </c>
      <c r="E33" s="93">
        <v>38840</v>
      </c>
      <c r="F33" s="69">
        <v>1</v>
      </c>
      <c r="G33" s="46">
        <v>1</v>
      </c>
      <c r="H33" s="5">
        <v>2</v>
      </c>
      <c r="I33" s="69"/>
      <c r="J33" s="69"/>
      <c r="K33" s="69"/>
      <c r="L33" s="69"/>
      <c r="M33" s="69"/>
      <c r="N33" s="69"/>
      <c r="O33" s="69"/>
      <c r="P33" s="69"/>
      <c r="Q33" s="69"/>
      <c r="R33" s="69"/>
      <c r="S33" s="5"/>
      <c r="T33" s="299">
        <f t="shared" si="0"/>
        <v>2</v>
      </c>
      <c r="U33" s="5"/>
      <c r="V33" s="69" t="s">
        <v>117</v>
      </c>
      <c r="W33" s="69" t="s">
        <v>118</v>
      </c>
      <c r="X33" s="69"/>
      <c r="Y33" s="69"/>
      <c r="Z33" s="69"/>
      <c r="AA33" s="69"/>
      <c r="AB33" s="69"/>
      <c r="AC33" s="69"/>
      <c r="AD33" s="69"/>
      <c r="AE33" s="46"/>
      <c r="AF33" s="5"/>
      <c r="AG33" s="69"/>
      <c r="AH33" s="69">
        <v>30</v>
      </c>
      <c r="AI33" s="69"/>
      <c r="AJ33" s="69"/>
      <c r="AK33" s="69">
        <v>43</v>
      </c>
      <c r="AL33" s="69"/>
      <c r="AM33" s="69"/>
      <c r="AN33" s="69"/>
      <c r="AO33" s="69"/>
      <c r="AP33" s="46"/>
      <c r="AQ33" s="69"/>
      <c r="AR33" s="69"/>
      <c r="AS33" s="69"/>
      <c r="AT33" s="69">
        <v>1</v>
      </c>
      <c r="AU33" s="69"/>
      <c r="AV33" s="69">
        <v>9</v>
      </c>
      <c r="AW33" s="69"/>
      <c r="AX33" s="69"/>
      <c r="AY33" s="69">
        <v>4</v>
      </c>
      <c r="AZ33" s="46">
        <v>1</v>
      </c>
      <c r="BA33" s="9"/>
      <c r="BB33" s="82"/>
      <c r="BC33" s="82"/>
      <c r="BD33" s="82">
        <v>38855</v>
      </c>
      <c r="BE33" s="82"/>
      <c r="BF33" s="82"/>
      <c r="BG33" s="82"/>
      <c r="BH33" s="82"/>
      <c r="BI33" s="82"/>
      <c r="BJ33" s="82"/>
      <c r="BK33" s="32"/>
      <c r="BL33" s="69"/>
      <c r="BM33" s="69"/>
      <c r="BN33" s="69">
        <v>8</v>
      </c>
      <c r="BO33" s="69"/>
      <c r="BP33" s="69">
        <v>3</v>
      </c>
      <c r="BQ33" s="46">
        <v>0</v>
      </c>
      <c r="BR33" s="69"/>
      <c r="BS33" s="69"/>
      <c r="BT33" s="69"/>
      <c r="BU33" s="69"/>
      <c r="BV33" s="69"/>
      <c r="BW33" s="69">
        <v>3</v>
      </c>
      <c r="BX33" s="46">
        <v>4</v>
      </c>
      <c r="BY33" s="69"/>
      <c r="BZ33" s="69"/>
      <c r="CA33" s="69"/>
      <c r="CB33" s="69"/>
      <c r="CC33" s="69"/>
      <c r="CD33" s="69"/>
      <c r="CE33" s="69"/>
      <c r="CF33" s="69"/>
      <c r="CG33" s="69"/>
      <c r="CH33" s="46"/>
      <c r="CI33" s="70"/>
      <c r="CJ33" s="70">
        <v>1</v>
      </c>
      <c r="CK33" s="70"/>
      <c r="CL33" s="70"/>
      <c r="CM33" s="70"/>
      <c r="CN33" s="70"/>
      <c r="CO33" s="70"/>
      <c r="CP33" s="70"/>
      <c r="CQ33" s="70"/>
      <c r="CR33" s="67"/>
      <c r="CS33" s="79"/>
      <c r="CT33" s="79"/>
      <c r="CU33" s="79"/>
      <c r="CV33" s="79"/>
      <c r="CW33" s="79"/>
      <c r="CX33" s="79"/>
      <c r="CY33" s="79"/>
      <c r="CZ33" s="10"/>
      <c r="DA33" s="300">
        <f t="shared" si="1"/>
        <v>2</v>
      </c>
      <c r="DB33" s="69">
        <v>2</v>
      </c>
      <c r="DC33" s="69">
        <v>2.4900000000000002</v>
      </c>
      <c r="DD33" s="69">
        <v>2.95</v>
      </c>
      <c r="DE33" s="69"/>
      <c r="DF33" s="69"/>
      <c r="DG33" s="69"/>
      <c r="DH33" s="69"/>
      <c r="DI33" s="69"/>
      <c r="DJ33" s="69"/>
      <c r="DK33" s="69"/>
      <c r="DL33" s="69"/>
      <c r="DM33" s="69"/>
      <c r="DN33" s="69"/>
      <c r="DO33" s="69"/>
      <c r="DP33" s="69">
        <v>226</v>
      </c>
      <c r="DQ33" s="69">
        <v>282</v>
      </c>
      <c r="DR33" s="69"/>
      <c r="DS33" s="69"/>
      <c r="DT33" s="69"/>
      <c r="DU33" s="69"/>
      <c r="DV33" s="69"/>
      <c r="DW33" s="69"/>
      <c r="DX33" s="69"/>
      <c r="DY33" s="69"/>
      <c r="DZ33" s="69"/>
      <c r="EA33" s="69"/>
      <c r="EB33" s="69"/>
      <c r="EC33" s="69"/>
      <c r="ED33" s="69"/>
      <c r="EE33" s="69"/>
      <c r="EF33" s="69"/>
      <c r="EG33" s="69"/>
      <c r="EH33" s="81"/>
      <c r="EI33" s="69"/>
      <c r="EJ33" s="69"/>
      <c r="EK33" s="69"/>
      <c r="EL33" s="79"/>
      <c r="EM33" s="245">
        <f t="shared" si="2"/>
        <v>3027.9672163354926</v>
      </c>
      <c r="EN33" s="81"/>
      <c r="EO33" s="81">
        <f t="shared" si="3"/>
        <v>3027.9672163354926</v>
      </c>
      <c r="EP33" s="44">
        <v>29</v>
      </c>
      <c r="EQ33" s="85">
        <v>4</v>
      </c>
      <c r="ER33" s="33">
        <v>29</v>
      </c>
      <c r="ES33" s="5">
        <v>2</v>
      </c>
      <c r="ET33" s="5">
        <v>2</v>
      </c>
      <c r="EU33" s="69">
        <v>2</v>
      </c>
      <c r="EV33" s="11">
        <v>2.95</v>
      </c>
      <c r="EW33" s="87">
        <v>282</v>
      </c>
      <c r="EX33" s="18">
        <v>3027.9672163354926</v>
      </c>
      <c r="EY33" s="69">
        <v>43</v>
      </c>
      <c r="EZ33" s="16">
        <v>38855</v>
      </c>
      <c r="FA33" s="54"/>
      <c r="FB33" s="249">
        <v>38873</v>
      </c>
      <c r="FC33" s="84">
        <v>4</v>
      </c>
      <c r="FD33" s="69">
        <v>28</v>
      </c>
      <c r="FE33" s="69">
        <v>30</v>
      </c>
      <c r="FF33" s="69">
        <v>15</v>
      </c>
      <c r="FG33" s="69"/>
      <c r="FH33" s="48"/>
      <c r="FI33" s="79"/>
    </row>
    <row r="34" spans="1:165" ht="15" x14ac:dyDescent="0.25">
      <c r="A34" s="10">
        <v>30</v>
      </c>
      <c r="B34" s="15">
        <v>30</v>
      </c>
      <c r="C34" s="42"/>
      <c r="D34" s="15">
        <v>0</v>
      </c>
      <c r="E34" s="97">
        <v>38840</v>
      </c>
      <c r="F34" s="28">
        <v>1</v>
      </c>
      <c r="G34" s="67">
        <v>1</v>
      </c>
      <c r="H34" s="5">
        <v>1</v>
      </c>
      <c r="I34" s="5"/>
      <c r="J34" s="5"/>
      <c r="K34" s="5"/>
      <c r="L34" s="5"/>
      <c r="M34" s="5">
        <v>1</v>
      </c>
      <c r="N34" s="5"/>
      <c r="O34" s="5"/>
      <c r="P34" s="5"/>
      <c r="Q34" s="5"/>
      <c r="R34" s="5"/>
      <c r="S34" s="5"/>
      <c r="T34" s="299">
        <f t="shared" si="0"/>
        <v>1</v>
      </c>
      <c r="U34" s="5"/>
      <c r="V34" s="5" t="s">
        <v>117</v>
      </c>
      <c r="W34" s="5" t="s">
        <v>118</v>
      </c>
      <c r="X34" s="5"/>
      <c r="Y34" s="5"/>
      <c r="Z34" s="5"/>
      <c r="AA34" s="5"/>
      <c r="AB34" s="5"/>
      <c r="AC34" s="5"/>
      <c r="AD34" s="5"/>
      <c r="AE34" s="46"/>
      <c r="AF34" s="5"/>
      <c r="AG34" s="5"/>
      <c r="AH34" s="5">
        <v>20</v>
      </c>
      <c r="AI34" s="5"/>
      <c r="AJ34" s="5"/>
      <c r="AK34" s="5"/>
      <c r="AL34" s="5"/>
      <c r="AM34" s="5"/>
      <c r="AN34" s="5"/>
      <c r="AO34" s="5"/>
      <c r="AP34" s="46"/>
      <c r="AQ34" s="5"/>
      <c r="AR34" s="5"/>
      <c r="AS34" s="5"/>
      <c r="AT34" s="5">
        <v>0</v>
      </c>
      <c r="AU34" s="5"/>
      <c r="AV34" s="5"/>
      <c r="AW34" s="5"/>
      <c r="AX34" s="5"/>
      <c r="AY34" s="5"/>
      <c r="AZ34" s="46"/>
      <c r="BA34" s="9"/>
      <c r="BB34" s="9"/>
      <c r="BC34" s="9"/>
      <c r="BD34" s="9"/>
      <c r="BE34" s="9"/>
      <c r="BF34" s="9"/>
      <c r="BG34" s="9"/>
      <c r="BH34" s="9"/>
      <c r="BI34" s="9"/>
      <c r="BJ34" s="9"/>
      <c r="BK34" s="114">
        <v>0</v>
      </c>
      <c r="BL34" s="28"/>
      <c r="BM34" s="28"/>
      <c r="BN34" s="28"/>
      <c r="BO34" s="28"/>
      <c r="BP34" s="28"/>
      <c r="BQ34" s="67"/>
      <c r="BR34" s="28">
        <v>0</v>
      </c>
      <c r="BS34" s="28"/>
      <c r="BT34" s="28"/>
      <c r="BU34" s="28"/>
      <c r="BV34" s="28"/>
      <c r="BW34" s="28"/>
      <c r="BX34" s="67"/>
      <c r="BY34" s="28"/>
      <c r="BZ34" s="28"/>
      <c r="CA34" s="28"/>
      <c r="CB34" s="28"/>
      <c r="CC34" s="28">
        <v>1</v>
      </c>
      <c r="CD34" s="28"/>
      <c r="CE34" s="28"/>
      <c r="CF34" s="28"/>
      <c r="CG34" s="28"/>
      <c r="CH34" s="67"/>
      <c r="CI34" s="28">
        <v>1</v>
      </c>
      <c r="CJ34" s="28"/>
      <c r="CK34" s="28"/>
      <c r="CL34" s="28"/>
      <c r="CM34" s="28"/>
      <c r="CN34" s="28"/>
      <c r="CO34" s="28"/>
      <c r="CP34" s="28"/>
      <c r="CQ34" s="28"/>
      <c r="CR34" s="67"/>
      <c r="CS34" s="10"/>
      <c r="CT34" s="10"/>
      <c r="CU34" s="10"/>
      <c r="CV34" s="10"/>
      <c r="CW34" s="10"/>
      <c r="CX34" s="10"/>
      <c r="CY34" s="10"/>
      <c r="CZ34" s="10"/>
      <c r="DA34" s="300">
        <f t="shared" si="1"/>
        <v>1</v>
      </c>
      <c r="DB34" s="69">
        <v>1</v>
      </c>
      <c r="DC34" s="69">
        <v>3.18</v>
      </c>
      <c r="DD34" s="69"/>
      <c r="DE34" s="69"/>
      <c r="DF34" s="69"/>
      <c r="DG34" s="69"/>
      <c r="DH34" s="69"/>
      <c r="DI34" s="69"/>
      <c r="DJ34" s="69"/>
      <c r="DK34" s="69"/>
      <c r="DL34" s="69"/>
      <c r="DM34" s="69"/>
      <c r="DN34" s="69"/>
      <c r="DO34" s="69"/>
      <c r="DP34" s="69">
        <v>104</v>
      </c>
      <c r="DQ34" s="69"/>
      <c r="DR34" s="69"/>
      <c r="DS34" s="69"/>
      <c r="DT34" s="69"/>
      <c r="DU34" s="69"/>
      <c r="DV34" s="69"/>
      <c r="DW34" s="69"/>
      <c r="DX34" s="69"/>
      <c r="DY34" s="69"/>
      <c r="DZ34" s="69"/>
      <c r="EA34" s="69"/>
      <c r="EB34" s="69"/>
      <c r="EC34" s="69"/>
      <c r="ED34" s="69"/>
      <c r="EE34" s="69"/>
      <c r="EF34" s="69"/>
      <c r="EG34" s="69"/>
      <c r="EH34" s="81"/>
      <c r="EI34" s="69"/>
      <c r="EJ34" s="69"/>
      <c r="EK34" s="69"/>
      <c r="EL34" s="79"/>
      <c r="EM34" s="245">
        <f t="shared" si="2"/>
        <v>825.99508030419702</v>
      </c>
      <c r="EN34" s="81"/>
      <c r="EO34" s="81">
        <f t="shared" si="3"/>
        <v>825.99508030419702</v>
      </c>
      <c r="EP34" s="44">
        <v>30</v>
      </c>
      <c r="EQ34" s="85">
        <v>0</v>
      </c>
      <c r="ER34" s="33">
        <v>30</v>
      </c>
      <c r="ES34" s="5">
        <v>1</v>
      </c>
      <c r="ET34" s="5">
        <v>1</v>
      </c>
      <c r="EU34" s="69">
        <v>1</v>
      </c>
      <c r="EV34" s="11">
        <v>3.18</v>
      </c>
      <c r="EW34" s="122">
        <v>104</v>
      </c>
      <c r="EX34" s="18">
        <v>825.99508030419702</v>
      </c>
      <c r="EY34" s="131"/>
      <c r="EZ34" s="250"/>
      <c r="FA34" s="54"/>
      <c r="FB34" s="251"/>
      <c r="FC34" s="84"/>
      <c r="FD34" s="69"/>
      <c r="FE34" s="69"/>
      <c r="FF34" s="69"/>
      <c r="FG34" s="69"/>
      <c r="FH34" s="28">
        <v>1</v>
      </c>
      <c r="FI34" s="79"/>
    </row>
    <row r="35" spans="1:165" ht="15" x14ac:dyDescent="0.25">
      <c r="A35" s="10">
        <v>31</v>
      </c>
      <c r="B35" s="15">
        <v>31</v>
      </c>
      <c r="C35" s="42">
        <v>1</v>
      </c>
      <c r="D35" s="15">
        <v>0</v>
      </c>
      <c r="E35" s="93">
        <v>38840</v>
      </c>
      <c r="F35" s="69">
        <v>1</v>
      </c>
      <c r="G35" s="46">
        <v>1</v>
      </c>
      <c r="H35" s="5">
        <v>1</v>
      </c>
      <c r="I35" s="69"/>
      <c r="J35" s="69"/>
      <c r="K35" s="69"/>
      <c r="L35" s="69"/>
      <c r="M35" s="69"/>
      <c r="N35" s="69"/>
      <c r="O35" s="69">
        <v>1</v>
      </c>
      <c r="P35" s="69"/>
      <c r="Q35" s="69"/>
      <c r="R35" s="69"/>
      <c r="S35" s="5"/>
      <c r="T35" s="299">
        <f t="shared" si="0"/>
        <v>1</v>
      </c>
      <c r="U35" s="5"/>
      <c r="V35" s="69"/>
      <c r="W35" s="69" t="s">
        <v>118</v>
      </c>
      <c r="X35" s="69"/>
      <c r="Y35" s="69"/>
      <c r="Z35" s="69"/>
      <c r="AA35" s="69"/>
      <c r="AB35" s="69"/>
      <c r="AC35" s="69"/>
      <c r="AD35" s="69"/>
      <c r="AE35" s="46"/>
      <c r="AF35" s="5"/>
      <c r="AG35" s="69"/>
      <c r="AH35" s="69">
        <v>10</v>
      </c>
      <c r="AI35" s="69"/>
      <c r="AJ35" s="69"/>
      <c r="AK35" s="69">
        <v>12</v>
      </c>
      <c r="AL35" s="69"/>
      <c r="AM35" s="69"/>
      <c r="AN35" s="69"/>
      <c r="AO35" s="69"/>
      <c r="AP35" s="46"/>
      <c r="AQ35" s="69"/>
      <c r="AR35" s="69"/>
      <c r="AS35" s="69"/>
      <c r="AT35" s="69">
        <v>3</v>
      </c>
      <c r="AU35" s="69"/>
      <c r="AV35" s="69">
        <v>0</v>
      </c>
      <c r="AW35" s="69"/>
      <c r="AX35" s="69"/>
      <c r="AY35" s="69"/>
      <c r="AZ35" s="46"/>
      <c r="BA35" s="9"/>
      <c r="BB35" s="82"/>
      <c r="BC35" s="82"/>
      <c r="BD35" s="82">
        <v>38855</v>
      </c>
      <c r="BE35" s="82"/>
      <c r="BF35" s="82"/>
      <c r="BG35" s="82"/>
      <c r="BH35" s="82"/>
      <c r="BI35" s="82"/>
      <c r="BJ35" s="82"/>
      <c r="BK35" s="32"/>
      <c r="BL35" s="69"/>
      <c r="BM35" s="69">
        <v>0</v>
      </c>
      <c r="BN35" s="69"/>
      <c r="BO35" s="69"/>
      <c r="BP35" s="69"/>
      <c r="BQ35" s="46"/>
      <c r="BR35" s="69"/>
      <c r="BS35" s="69"/>
      <c r="BT35" s="69">
        <v>0</v>
      </c>
      <c r="BU35" s="69"/>
      <c r="BV35" s="69"/>
      <c r="BW35" s="69"/>
      <c r="BX35" s="46"/>
      <c r="BY35" s="69"/>
      <c r="BZ35" s="69"/>
      <c r="CA35" s="69"/>
      <c r="CB35" s="69"/>
      <c r="CC35" s="69"/>
      <c r="CD35" s="69"/>
      <c r="CE35" s="69">
        <v>1</v>
      </c>
      <c r="CF35" s="69"/>
      <c r="CG35" s="69"/>
      <c r="CH35" s="46"/>
      <c r="CI35" s="70">
        <v>1</v>
      </c>
      <c r="CJ35" s="70"/>
      <c r="CK35" s="70"/>
      <c r="CL35" s="70"/>
      <c r="CM35" s="70"/>
      <c r="CN35" s="70"/>
      <c r="CO35" s="70"/>
      <c r="CP35" s="70"/>
      <c r="CQ35" s="70"/>
      <c r="CR35" s="67"/>
      <c r="CS35" s="79"/>
      <c r="CT35" s="79"/>
      <c r="CU35" s="79"/>
      <c r="CV35" s="79"/>
      <c r="CW35" s="79"/>
      <c r="CX35" s="79"/>
      <c r="CY35" s="79"/>
      <c r="CZ35" s="10"/>
      <c r="DA35" s="300">
        <f t="shared" si="1"/>
        <v>1</v>
      </c>
      <c r="DB35" s="69">
        <v>1</v>
      </c>
      <c r="DC35" s="69">
        <v>2.1800000000000002</v>
      </c>
      <c r="DD35" s="69"/>
      <c r="DE35" s="69"/>
      <c r="DF35" s="69"/>
      <c r="DG35" s="69"/>
      <c r="DH35" s="69"/>
      <c r="DI35" s="69"/>
      <c r="DJ35" s="69"/>
      <c r="DK35" s="69"/>
      <c r="DL35" s="69"/>
      <c r="DM35" s="69"/>
      <c r="DN35" s="69"/>
      <c r="DO35" s="69"/>
      <c r="DP35" s="69">
        <v>123</v>
      </c>
      <c r="DQ35" s="69"/>
      <c r="DR35" s="69"/>
      <c r="DS35" s="69"/>
      <c r="DT35" s="69"/>
      <c r="DU35" s="69"/>
      <c r="DV35" s="69"/>
      <c r="DW35" s="69"/>
      <c r="DX35" s="69"/>
      <c r="DY35" s="69"/>
      <c r="DZ35" s="69"/>
      <c r="EA35" s="69"/>
      <c r="EB35" s="69"/>
      <c r="EC35" s="69"/>
      <c r="ED35" s="69"/>
      <c r="EE35" s="69"/>
      <c r="EF35" s="69"/>
      <c r="EG35" s="69"/>
      <c r="EH35" s="81"/>
      <c r="EI35" s="69"/>
      <c r="EJ35" s="69"/>
      <c r="EK35" s="69"/>
      <c r="EL35" s="79"/>
      <c r="EM35" s="245">
        <f t="shared" si="2"/>
        <v>459.10072650279415</v>
      </c>
      <c r="EN35" s="81"/>
      <c r="EO35" s="81">
        <f t="shared" si="3"/>
        <v>459.10072650279415</v>
      </c>
      <c r="EP35" s="44">
        <v>31</v>
      </c>
      <c r="EQ35" s="85">
        <v>0</v>
      </c>
      <c r="ER35" s="33">
        <v>31</v>
      </c>
      <c r="ES35" s="5">
        <v>1</v>
      </c>
      <c r="ET35" s="5">
        <v>1</v>
      </c>
      <c r="EU35" s="69">
        <v>1</v>
      </c>
      <c r="EV35" s="11">
        <v>2.1800000000000002</v>
      </c>
      <c r="EW35" s="122">
        <v>123</v>
      </c>
      <c r="EX35" s="18">
        <v>459.10072650279415</v>
      </c>
      <c r="EY35" s="253">
        <v>12</v>
      </c>
      <c r="EZ35" s="16">
        <v>38855</v>
      </c>
      <c r="FA35" s="54"/>
      <c r="FB35" s="249">
        <v>38868</v>
      </c>
      <c r="FC35" s="84"/>
      <c r="FD35" s="69"/>
      <c r="FE35" s="69"/>
      <c r="FF35" s="69"/>
      <c r="FG35" s="69"/>
      <c r="FH35" s="48">
        <v>1</v>
      </c>
      <c r="FI35" s="79"/>
    </row>
    <row r="36" spans="1:165" ht="15" x14ac:dyDescent="0.25">
      <c r="A36" s="10">
        <v>32</v>
      </c>
      <c r="B36" s="15">
        <v>32</v>
      </c>
      <c r="C36" s="42">
        <v>1</v>
      </c>
      <c r="D36" s="15">
        <v>0</v>
      </c>
      <c r="E36" s="97">
        <v>38840</v>
      </c>
      <c r="F36" s="28">
        <v>1</v>
      </c>
      <c r="G36" s="67">
        <v>1</v>
      </c>
      <c r="H36" s="5">
        <v>1</v>
      </c>
      <c r="I36" s="5"/>
      <c r="J36" s="5">
        <v>2</v>
      </c>
      <c r="K36" s="5"/>
      <c r="L36" s="5"/>
      <c r="M36" s="5"/>
      <c r="N36" s="5"/>
      <c r="O36" s="5"/>
      <c r="P36" s="5"/>
      <c r="Q36" s="5"/>
      <c r="R36" s="5"/>
      <c r="S36" s="5"/>
      <c r="T36" s="299">
        <f t="shared" si="0"/>
        <v>2</v>
      </c>
      <c r="U36" s="5"/>
      <c r="V36" s="5"/>
      <c r="W36" s="5" t="s">
        <v>118</v>
      </c>
      <c r="X36" s="5"/>
      <c r="Y36" s="5"/>
      <c r="Z36" s="5"/>
      <c r="AA36" s="5"/>
      <c r="AB36" s="5"/>
      <c r="AC36" s="5"/>
      <c r="AD36" s="5"/>
      <c r="AE36" s="46"/>
      <c r="AF36" s="5"/>
      <c r="AG36" s="5"/>
      <c r="AH36" s="5">
        <v>8</v>
      </c>
      <c r="AI36" s="5"/>
      <c r="AJ36" s="5"/>
      <c r="AK36" s="5"/>
      <c r="AL36" s="5"/>
      <c r="AM36" s="5"/>
      <c r="AN36" s="5"/>
      <c r="AO36" s="5"/>
      <c r="AP36" s="46"/>
      <c r="AQ36" s="5"/>
      <c r="AR36" s="5"/>
      <c r="AS36" s="5"/>
      <c r="AT36" s="5">
        <v>2</v>
      </c>
      <c r="AU36" s="5"/>
      <c r="AV36" s="5">
        <v>2</v>
      </c>
      <c r="AW36" s="5"/>
      <c r="AX36" s="5"/>
      <c r="AY36" s="5">
        <v>0</v>
      </c>
      <c r="AZ36" s="46">
        <v>0</v>
      </c>
      <c r="BA36" s="9"/>
      <c r="BB36" s="9"/>
      <c r="BC36" s="9"/>
      <c r="BD36" s="9">
        <v>38855</v>
      </c>
      <c r="BE36" s="9"/>
      <c r="BF36" s="9"/>
      <c r="BG36" s="9"/>
      <c r="BH36" s="9"/>
      <c r="BI36" s="9"/>
      <c r="BJ36" s="9"/>
      <c r="BK36" s="114"/>
      <c r="BL36" s="28"/>
      <c r="BM36" s="28"/>
      <c r="BN36" s="28">
        <v>0</v>
      </c>
      <c r="BO36" s="28"/>
      <c r="BP36" s="28">
        <v>0</v>
      </c>
      <c r="BQ36" s="67">
        <v>0</v>
      </c>
      <c r="BR36" s="28"/>
      <c r="BS36" s="28"/>
      <c r="BT36" s="28"/>
      <c r="BU36" s="28"/>
      <c r="BV36" s="28"/>
      <c r="BW36" s="28">
        <v>4</v>
      </c>
      <c r="BX36" s="67">
        <v>4</v>
      </c>
      <c r="BY36" s="28"/>
      <c r="BZ36" s="28"/>
      <c r="CA36" s="28"/>
      <c r="CB36" s="28"/>
      <c r="CC36" s="28"/>
      <c r="CD36" s="28"/>
      <c r="CE36" s="28"/>
      <c r="CF36" s="28"/>
      <c r="CG36" s="28"/>
      <c r="CH36" s="67"/>
      <c r="CI36" s="28"/>
      <c r="CJ36" s="28"/>
      <c r="CK36" s="28"/>
      <c r="CL36" s="28"/>
      <c r="CM36" s="28"/>
      <c r="CN36" s="28"/>
      <c r="CO36" s="28"/>
      <c r="CP36" s="28"/>
      <c r="CQ36" s="28"/>
      <c r="CR36" s="67">
        <v>1</v>
      </c>
      <c r="CS36" s="10"/>
      <c r="CT36" s="10"/>
      <c r="CU36" s="10"/>
      <c r="CV36" s="10"/>
      <c r="CW36" s="10" t="s">
        <v>507</v>
      </c>
      <c r="CX36" s="10"/>
      <c r="CY36" s="10"/>
      <c r="CZ36" s="10"/>
      <c r="DA36" s="300">
        <f t="shared" si="1"/>
        <v>2</v>
      </c>
      <c r="DB36" s="69">
        <v>2</v>
      </c>
      <c r="DC36" s="69">
        <v>2.33</v>
      </c>
      <c r="DD36" s="69">
        <v>1.22</v>
      </c>
      <c r="DE36" s="69"/>
      <c r="DF36" s="69"/>
      <c r="DG36" s="69"/>
      <c r="DH36" s="69"/>
      <c r="DI36" s="69"/>
      <c r="DJ36" s="69"/>
      <c r="DK36" s="69"/>
      <c r="DL36" s="69"/>
      <c r="DM36" s="69"/>
      <c r="DN36" s="69"/>
      <c r="DO36" s="69"/>
      <c r="DP36" s="69">
        <v>219</v>
      </c>
      <c r="DQ36" s="69">
        <v>167</v>
      </c>
      <c r="DR36" s="69"/>
      <c r="DS36" s="69"/>
      <c r="DT36" s="69"/>
      <c r="DU36" s="69"/>
      <c r="DV36" s="69"/>
      <c r="DW36" s="69"/>
      <c r="DX36" s="69"/>
      <c r="DY36" s="69"/>
      <c r="DZ36" s="69"/>
      <c r="EA36" s="69"/>
      <c r="EB36" s="69"/>
      <c r="EC36" s="69"/>
      <c r="ED36" s="69"/>
      <c r="EE36" s="69"/>
      <c r="EF36" s="69"/>
      <c r="EG36" s="69"/>
      <c r="EH36" s="81"/>
      <c r="EI36" s="69"/>
      <c r="EJ36" s="69"/>
      <c r="EK36" s="69"/>
      <c r="EL36" s="79"/>
      <c r="EM36" s="245">
        <f t="shared" si="2"/>
        <v>1129.0034981587085</v>
      </c>
      <c r="EN36" s="81"/>
      <c r="EO36" s="81">
        <f t="shared" si="3"/>
        <v>1129.0034981587085</v>
      </c>
      <c r="EP36" s="44">
        <v>32</v>
      </c>
      <c r="EQ36" s="85">
        <v>3</v>
      </c>
      <c r="ER36" s="33">
        <v>32</v>
      </c>
      <c r="ES36" s="5">
        <v>2</v>
      </c>
      <c r="ET36" s="5">
        <v>2</v>
      </c>
      <c r="EU36" s="69">
        <v>2</v>
      </c>
      <c r="EV36" s="11">
        <v>2.33</v>
      </c>
      <c r="EW36" s="87">
        <v>219</v>
      </c>
      <c r="EX36" s="18">
        <v>1129.0034981587085</v>
      </c>
      <c r="EY36" s="69">
        <v>8</v>
      </c>
      <c r="EZ36" s="16">
        <v>38855</v>
      </c>
      <c r="FA36" s="26"/>
      <c r="FB36" s="249">
        <v>38859</v>
      </c>
      <c r="FC36" s="84">
        <v>3</v>
      </c>
      <c r="FD36" s="69">
        <v>16</v>
      </c>
      <c r="FE36" s="69">
        <v>28</v>
      </c>
      <c r="FF36" s="69">
        <v>9</v>
      </c>
      <c r="FG36" s="69"/>
      <c r="FH36" s="28"/>
      <c r="FI36" s="79"/>
    </row>
    <row r="37" spans="1:165" ht="15" x14ac:dyDescent="0.25">
      <c r="A37" s="10">
        <v>33</v>
      </c>
      <c r="B37" s="15">
        <v>33</v>
      </c>
      <c r="C37" s="42"/>
      <c r="D37" s="15">
        <v>0</v>
      </c>
      <c r="E37" s="93">
        <v>38840</v>
      </c>
      <c r="F37" s="69">
        <v>1</v>
      </c>
      <c r="G37" s="46">
        <v>1</v>
      </c>
      <c r="H37" s="5">
        <v>2</v>
      </c>
      <c r="I37" s="69"/>
      <c r="J37" s="69"/>
      <c r="K37" s="69"/>
      <c r="L37" s="69"/>
      <c r="M37" s="69">
        <v>2</v>
      </c>
      <c r="N37" s="69"/>
      <c r="O37" s="69"/>
      <c r="P37" s="69"/>
      <c r="Q37" s="69"/>
      <c r="R37" s="69"/>
      <c r="S37" s="5"/>
      <c r="T37" s="299">
        <f t="shared" si="0"/>
        <v>2</v>
      </c>
      <c r="U37" s="5"/>
      <c r="V37" s="69" t="s">
        <v>117</v>
      </c>
      <c r="W37" s="69" t="s">
        <v>118</v>
      </c>
      <c r="X37" s="69"/>
      <c r="Y37" s="69"/>
      <c r="Z37" s="69"/>
      <c r="AA37" s="69"/>
      <c r="AB37" s="69"/>
      <c r="AC37" s="69"/>
      <c r="AD37" s="69"/>
      <c r="AE37" s="46"/>
      <c r="AF37" s="5"/>
      <c r="AG37" s="69"/>
      <c r="AH37" s="69">
        <v>18</v>
      </c>
      <c r="AI37" s="69"/>
      <c r="AJ37" s="69"/>
      <c r="AK37" s="69"/>
      <c r="AL37" s="69"/>
      <c r="AM37" s="69"/>
      <c r="AN37" s="69"/>
      <c r="AO37" s="69"/>
      <c r="AP37" s="46"/>
      <c r="AQ37" s="69"/>
      <c r="AR37" s="69"/>
      <c r="AS37" s="69"/>
      <c r="AT37" s="69">
        <v>0</v>
      </c>
      <c r="AU37" s="69"/>
      <c r="AV37" s="69"/>
      <c r="AW37" s="69"/>
      <c r="AX37" s="69"/>
      <c r="AY37" s="69"/>
      <c r="AZ37" s="46"/>
      <c r="BA37" s="9"/>
      <c r="BB37" s="82"/>
      <c r="BC37" s="82"/>
      <c r="BD37" s="82"/>
      <c r="BE37" s="82"/>
      <c r="BF37" s="82"/>
      <c r="BG37" s="82"/>
      <c r="BH37" s="82"/>
      <c r="BI37" s="82"/>
      <c r="BJ37" s="82"/>
      <c r="BK37" s="32">
        <v>0</v>
      </c>
      <c r="BL37" s="69"/>
      <c r="BM37" s="69"/>
      <c r="BN37" s="69"/>
      <c r="BO37" s="69"/>
      <c r="BP37" s="69"/>
      <c r="BQ37" s="46"/>
      <c r="BR37" s="69">
        <v>0</v>
      </c>
      <c r="BS37" s="69"/>
      <c r="BT37" s="69"/>
      <c r="BU37" s="69"/>
      <c r="BV37" s="69"/>
      <c r="BW37" s="69"/>
      <c r="BX37" s="46"/>
      <c r="BY37" s="69"/>
      <c r="BZ37" s="69"/>
      <c r="CA37" s="69"/>
      <c r="CB37" s="69"/>
      <c r="CC37" s="69">
        <v>2</v>
      </c>
      <c r="CD37" s="69"/>
      <c r="CE37" s="69"/>
      <c r="CF37" s="69"/>
      <c r="CG37" s="69"/>
      <c r="CH37" s="46"/>
      <c r="CI37" s="70"/>
      <c r="CJ37" s="70"/>
      <c r="CK37" s="70"/>
      <c r="CL37" s="70"/>
      <c r="CM37" s="70"/>
      <c r="CN37" s="70"/>
      <c r="CO37" s="70"/>
      <c r="CP37" s="70"/>
      <c r="CQ37" s="70"/>
      <c r="CR37" s="67"/>
      <c r="CS37" s="79"/>
      <c r="CT37" s="79"/>
      <c r="CU37" s="79"/>
      <c r="CV37" s="79"/>
      <c r="CW37" s="79"/>
      <c r="CX37" s="79"/>
      <c r="CY37" s="79"/>
      <c r="CZ37" s="10"/>
      <c r="DA37" s="300">
        <f t="shared" si="1"/>
        <v>1</v>
      </c>
      <c r="DB37" s="69">
        <v>1</v>
      </c>
      <c r="DC37" s="69">
        <v>2.25</v>
      </c>
      <c r="DD37" s="69"/>
      <c r="DE37" s="69"/>
      <c r="DF37" s="69"/>
      <c r="DG37" s="69"/>
      <c r="DH37" s="69"/>
      <c r="DI37" s="69"/>
      <c r="DJ37" s="69"/>
      <c r="DK37" s="69"/>
      <c r="DL37" s="69"/>
      <c r="DM37" s="69"/>
      <c r="DN37" s="69"/>
      <c r="DO37" s="69"/>
      <c r="DP37" s="69">
        <v>151</v>
      </c>
      <c r="DQ37" s="69"/>
      <c r="DR37" s="69"/>
      <c r="DS37" s="69"/>
      <c r="DT37" s="69"/>
      <c r="DU37" s="69"/>
      <c r="DV37" s="69"/>
      <c r="DW37" s="69"/>
      <c r="DX37" s="69"/>
      <c r="DY37" s="69"/>
      <c r="DZ37" s="69"/>
      <c r="EA37" s="69"/>
      <c r="EB37" s="69"/>
      <c r="EC37" s="69"/>
      <c r="ED37" s="69"/>
      <c r="EE37" s="69"/>
      <c r="EF37" s="69"/>
      <c r="EG37" s="69"/>
      <c r="EH37" s="81"/>
      <c r="EI37" s="69"/>
      <c r="EJ37" s="69"/>
      <c r="EK37" s="69"/>
      <c r="EL37" s="79"/>
      <c r="EM37" s="245">
        <f t="shared" si="2"/>
        <v>600.38780853213689</v>
      </c>
      <c r="EN37" s="81"/>
      <c r="EO37" s="81">
        <f t="shared" si="3"/>
        <v>600.38780853213689</v>
      </c>
      <c r="EP37" s="44">
        <v>33</v>
      </c>
      <c r="EQ37" s="85">
        <v>0</v>
      </c>
      <c r="ER37" s="33">
        <v>33</v>
      </c>
      <c r="ES37" s="5">
        <v>2</v>
      </c>
      <c r="ET37" s="5">
        <v>1</v>
      </c>
      <c r="EU37" s="69">
        <v>2</v>
      </c>
      <c r="EV37" s="11">
        <v>2.25</v>
      </c>
      <c r="EW37" s="122">
        <v>151</v>
      </c>
      <c r="EX37" s="18">
        <v>600.38780853213689</v>
      </c>
      <c r="EY37" s="131"/>
      <c r="EZ37" s="250"/>
      <c r="FA37" s="54"/>
      <c r="FB37" s="251"/>
      <c r="FC37" s="84"/>
      <c r="FD37" s="69"/>
      <c r="FE37" s="69"/>
      <c r="FF37" s="69"/>
      <c r="FG37" s="69"/>
      <c r="FH37" s="48">
        <v>2</v>
      </c>
      <c r="FI37" s="79"/>
    </row>
    <row r="38" spans="1:165" ht="15" x14ac:dyDescent="0.25">
      <c r="A38" s="10">
        <v>34</v>
      </c>
      <c r="B38" s="15">
        <v>34</v>
      </c>
      <c r="C38" s="42"/>
      <c r="D38" s="15">
        <v>0</v>
      </c>
      <c r="E38" s="93">
        <v>38840</v>
      </c>
      <c r="F38" s="69">
        <v>1</v>
      </c>
      <c r="G38" s="46">
        <v>1</v>
      </c>
      <c r="H38" s="5">
        <v>2</v>
      </c>
      <c r="I38" s="69"/>
      <c r="J38" s="69"/>
      <c r="K38" s="69"/>
      <c r="L38" s="69"/>
      <c r="M38" s="69">
        <v>2</v>
      </c>
      <c r="N38" s="69"/>
      <c r="O38" s="69"/>
      <c r="P38" s="69"/>
      <c r="Q38" s="69"/>
      <c r="R38" s="69"/>
      <c r="S38" s="5"/>
      <c r="T38" s="299">
        <f t="shared" si="0"/>
        <v>2</v>
      </c>
      <c r="U38" s="5"/>
      <c r="V38" s="69" t="s">
        <v>111</v>
      </c>
      <c r="W38" s="69" t="s">
        <v>118</v>
      </c>
      <c r="X38" s="69"/>
      <c r="Y38" s="69"/>
      <c r="Z38" s="69"/>
      <c r="AA38" s="69"/>
      <c r="AB38" s="69"/>
      <c r="AC38" s="69"/>
      <c r="AD38" s="69"/>
      <c r="AE38" s="46"/>
      <c r="AF38" s="5"/>
      <c r="AG38" s="69"/>
      <c r="AH38" s="69">
        <v>24</v>
      </c>
      <c r="AI38" s="69"/>
      <c r="AJ38" s="69"/>
      <c r="AK38" s="69"/>
      <c r="AL38" s="69"/>
      <c r="AM38" s="69"/>
      <c r="AN38" s="69"/>
      <c r="AO38" s="69"/>
      <c r="AP38" s="46"/>
      <c r="AQ38" s="69"/>
      <c r="AR38" s="69"/>
      <c r="AS38" s="69"/>
      <c r="AT38" s="69">
        <v>0</v>
      </c>
      <c r="AU38" s="69"/>
      <c r="AV38" s="69"/>
      <c r="AW38" s="69"/>
      <c r="AX38" s="69"/>
      <c r="AY38" s="69"/>
      <c r="AZ38" s="46"/>
      <c r="BA38" s="9"/>
      <c r="BB38" s="82"/>
      <c r="BC38" s="82"/>
      <c r="BD38" s="82"/>
      <c r="BE38" s="82"/>
      <c r="BF38" s="82"/>
      <c r="BG38" s="82"/>
      <c r="BH38" s="82"/>
      <c r="BI38" s="82"/>
      <c r="BJ38" s="82"/>
      <c r="BK38" s="32">
        <v>0</v>
      </c>
      <c r="BL38" s="69"/>
      <c r="BM38" s="69"/>
      <c r="BN38" s="69"/>
      <c r="BO38" s="69"/>
      <c r="BP38" s="69"/>
      <c r="BQ38" s="46"/>
      <c r="BR38" s="69">
        <v>0</v>
      </c>
      <c r="BS38" s="69"/>
      <c r="BT38" s="69"/>
      <c r="BU38" s="69"/>
      <c r="BV38" s="69"/>
      <c r="BW38" s="69"/>
      <c r="BX38" s="46"/>
      <c r="BY38" s="69"/>
      <c r="BZ38" s="69"/>
      <c r="CA38" s="69"/>
      <c r="CB38" s="69"/>
      <c r="CC38" s="69">
        <v>2</v>
      </c>
      <c r="CD38" s="69"/>
      <c r="CE38" s="69"/>
      <c r="CF38" s="69"/>
      <c r="CG38" s="69"/>
      <c r="CH38" s="46"/>
      <c r="CI38" s="70"/>
      <c r="CJ38" s="70"/>
      <c r="CK38" s="70"/>
      <c r="CL38" s="70"/>
      <c r="CM38" s="70"/>
      <c r="CN38" s="70"/>
      <c r="CO38" s="70"/>
      <c r="CP38" s="70"/>
      <c r="CQ38" s="70"/>
      <c r="CR38" s="67"/>
      <c r="CS38" s="79"/>
      <c r="CT38" s="79"/>
      <c r="CU38" s="79"/>
      <c r="CV38" s="79"/>
      <c r="CW38" s="79"/>
      <c r="CX38" s="79"/>
      <c r="CY38" s="79"/>
      <c r="CZ38" s="10"/>
      <c r="DA38" s="300">
        <f t="shared" si="1"/>
        <v>2</v>
      </c>
      <c r="DB38" s="69">
        <v>2</v>
      </c>
      <c r="DC38" s="69">
        <v>2.2799999999999998</v>
      </c>
      <c r="DD38" s="69">
        <v>2.99</v>
      </c>
      <c r="DE38" s="69"/>
      <c r="DF38" s="69"/>
      <c r="DG38" s="69"/>
      <c r="DH38" s="69"/>
      <c r="DI38" s="69"/>
      <c r="DJ38" s="69"/>
      <c r="DK38" s="69"/>
      <c r="DL38" s="69"/>
      <c r="DM38" s="69"/>
      <c r="DN38" s="69"/>
      <c r="DO38" s="69"/>
      <c r="DP38" s="69">
        <v>206</v>
      </c>
      <c r="DQ38" s="69">
        <v>246</v>
      </c>
      <c r="DR38" s="69"/>
      <c r="DS38" s="69"/>
      <c r="DT38" s="69"/>
      <c r="DU38" s="69"/>
      <c r="DV38" s="69"/>
      <c r="DW38" s="69"/>
      <c r="DX38" s="69"/>
      <c r="DY38" s="69"/>
      <c r="DZ38" s="69"/>
      <c r="EA38" s="69"/>
      <c r="EB38" s="69"/>
      <c r="EC38" s="69"/>
      <c r="ED38" s="69"/>
      <c r="EE38" s="69"/>
      <c r="EF38" s="69"/>
      <c r="EG38" s="69"/>
      <c r="EH38" s="81"/>
      <c r="EI38" s="69"/>
      <c r="EJ38" s="69"/>
      <c r="EK38" s="69"/>
      <c r="EL38" s="79"/>
      <c r="EM38" s="245">
        <f t="shared" si="2"/>
        <v>2568.3580230617144</v>
      </c>
      <c r="EN38" s="81"/>
      <c r="EO38" s="81">
        <f t="shared" si="3"/>
        <v>2568.3580230617144</v>
      </c>
      <c r="EP38" s="44">
        <v>34</v>
      </c>
      <c r="EQ38" s="85">
        <v>0</v>
      </c>
      <c r="ER38" s="33">
        <v>34</v>
      </c>
      <c r="ES38" s="5">
        <v>2</v>
      </c>
      <c r="ET38" s="5">
        <v>2</v>
      </c>
      <c r="EU38" s="69">
        <v>2</v>
      </c>
      <c r="EV38" s="11">
        <v>2.99</v>
      </c>
      <c r="EW38" s="122">
        <v>246</v>
      </c>
      <c r="EX38" s="18">
        <v>2568.3580230617144</v>
      </c>
      <c r="EY38" s="131"/>
      <c r="EZ38" s="250"/>
      <c r="FA38" s="54"/>
      <c r="FB38" s="251"/>
      <c r="FC38" s="84"/>
      <c r="FD38" s="69"/>
      <c r="FE38" s="69"/>
      <c r="FF38" s="69"/>
      <c r="FG38" s="69"/>
      <c r="FH38" s="48">
        <v>2</v>
      </c>
      <c r="FI38" s="79"/>
    </row>
    <row r="39" spans="1:165" ht="15" x14ac:dyDescent="0.25">
      <c r="A39" s="10">
        <v>35</v>
      </c>
      <c r="B39" s="15">
        <v>35</v>
      </c>
      <c r="C39" s="42">
        <v>1</v>
      </c>
      <c r="D39" s="15">
        <v>0</v>
      </c>
      <c r="E39" s="93">
        <v>38840</v>
      </c>
      <c r="F39" s="69">
        <v>1</v>
      </c>
      <c r="G39" s="46">
        <v>1</v>
      </c>
      <c r="H39" s="5">
        <v>5</v>
      </c>
      <c r="I39" s="69"/>
      <c r="J39" s="69">
        <v>7</v>
      </c>
      <c r="K39" s="69"/>
      <c r="L39" s="69"/>
      <c r="M39" s="69"/>
      <c r="N39" s="69"/>
      <c r="O39" s="69"/>
      <c r="P39" s="69"/>
      <c r="Q39" s="69"/>
      <c r="R39" s="69"/>
      <c r="S39" s="5"/>
      <c r="T39" s="299">
        <f t="shared" si="0"/>
        <v>7</v>
      </c>
      <c r="U39" s="5"/>
      <c r="V39" s="69" t="s">
        <v>111</v>
      </c>
      <c r="W39" s="69" t="s">
        <v>118</v>
      </c>
      <c r="X39" s="69"/>
      <c r="Y39" s="69"/>
      <c r="Z39" s="69"/>
      <c r="AA39" s="69"/>
      <c r="AB39" s="69"/>
      <c r="AC39" s="69"/>
      <c r="AD39" s="69"/>
      <c r="AE39" s="46"/>
      <c r="AF39" s="5"/>
      <c r="AG39" s="69"/>
      <c r="AH39" s="69">
        <v>52</v>
      </c>
      <c r="AI39" s="69"/>
      <c r="AJ39" s="69"/>
      <c r="AK39" s="69">
        <v>100</v>
      </c>
      <c r="AL39" s="69"/>
      <c r="AM39" s="69"/>
      <c r="AN39" s="69"/>
      <c r="AO39" s="69"/>
      <c r="AP39" s="46"/>
      <c r="AQ39" s="69"/>
      <c r="AR39" s="69"/>
      <c r="AS39" s="69"/>
      <c r="AT39" s="69" t="s">
        <v>518</v>
      </c>
      <c r="AU39" s="69"/>
      <c r="AV39" s="69">
        <v>22</v>
      </c>
      <c r="AW39" s="69"/>
      <c r="AX39" s="69"/>
      <c r="AY39" s="69">
        <v>4</v>
      </c>
      <c r="AZ39" s="46">
        <v>2</v>
      </c>
      <c r="BA39" s="9"/>
      <c r="BB39" s="82"/>
      <c r="BC39" s="82"/>
      <c r="BD39" s="82">
        <v>38855</v>
      </c>
      <c r="BE39" s="82"/>
      <c r="BF39" s="82"/>
      <c r="BG39" s="82"/>
      <c r="BH39" s="82"/>
      <c r="BI39" s="82"/>
      <c r="BJ39" s="82"/>
      <c r="BK39" s="32"/>
      <c r="BL39" s="69"/>
      <c r="BM39" s="69"/>
      <c r="BN39" s="69">
        <v>9</v>
      </c>
      <c r="BO39" s="69"/>
      <c r="BP39" s="69">
        <v>7</v>
      </c>
      <c r="BQ39" s="46">
        <v>0</v>
      </c>
      <c r="BR39" s="69"/>
      <c r="BS39" s="69"/>
      <c r="BT39" s="69"/>
      <c r="BU39" s="69"/>
      <c r="BV39" s="69"/>
      <c r="BW39" s="69">
        <v>29</v>
      </c>
      <c r="BX39" s="46">
        <v>30</v>
      </c>
      <c r="BY39" s="69">
        <v>1</v>
      </c>
      <c r="BZ39" s="69"/>
      <c r="CA39" s="69">
        <v>2</v>
      </c>
      <c r="CB39" s="69"/>
      <c r="CC39" s="69"/>
      <c r="CD39" s="69"/>
      <c r="CE39" s="69"/>
      <c r="CF39" s="69"/>
      <c r="CG39" s="69"/>
      <c r="CH39" s="46"/>
      <c r="CI39" s="70">
        <v>1</v>
      </c>
      <c r="CJ39" s="70"/>
      <c r="CK39" s="70"/>
      <c r="CL39" s="70"/>
      <c r="CM39" s="70"/>
      <c r="CN39" s="70"/>
      <c r="CO39" s="70"/>
      <c r="CP39" s="70"/>
      <c r="CQ39" s="70"/>
      <c r="CR39" s="67"/>
      <c r="CS39" s="79"/>
      <c r="CT39" s="79"/>
      <c r="CU39" s="79"/>
      <c r="CV39" s="79"/>
      <c r="CW39" s="79"/>
      <c r="CX39" s="79"/>
      <c r="CY39" s="79"/>
      <c r="CZ39" s="10"/>
      <c r="DA39" s="300">
        <f t="shared" si="1"/>
        <v>5</v>
      </c>
      <c r="DB39" s="69">
        <v>5</v>
      </c>
      <c r="DC39" s="69">
        <v>2.77</v>
      </c>
      <c r="DD39" s="69">
        <v>2.2599999999999998</v>
      </c>
      <c r="DE39" s="69">
        <v>2.1</v>
      </c>
      <c r="DF39" s="69">
        <v>3.01</v>
      </c>
      <c r="DG39" s="69">
        <v>3.05</v>
      </c>
      <c r="DH39" s="69"/>
      <c r="DI39" s="69"/>
      <c r="DJ39" s="69"/>
      <c r="DK39" s="69"/>
      <c r="DL39" s="69"/>
      <c r="DM39" s="69"/>
      <c r="DN39" s="69"/>
      <c r="DO39" s="69"/>
      <c r="DP39" s="69">
        <v>272</v>
      </c>
      <c r="DQ39" s="69">
        <v>229</v>
      </c>
      <c r="DR39" s="69">
        <v>220</v>
      </c>
      <c r="DS39" s="69">
        <v>311</v>
      </c>
      <c r="DT39" s="69">
        <v>335</v>
      </c>
      <c r="DU39" s="69"/>
      <c r="DV39" s="69"/>
      <c r="DW39" s="69"/>
      <c r="DX39" s="69"/>
      <c r="DY39" s="69"/>
      <c r="DZ39" s="69"/>
      <c r="EA39" s="69"/>
      <c r="EB39" s="69"/>
      <c r="EC39" s="71"/>
      <c r="ED39" s="69"/>
      <c r="EE39" s="69"/>
      <c r="EF39" s="69"/>
      <c r="EG39" s="69"/>
      <c r="EH39" s="81"/>
      <c r="EI39" s="69"/>
      <c r="EJ39" s="69"/>
      <c r="EK39" s="69"/>
      <c r="EL39" s="79"/>
      <c r="EM39" s="245">
        <f t="shared" si="2"/>
        <v>7980.350470589171</v>
      </c>
      <c r="EN39" s="81"/>
      <c r="EO39" s="81">
        <f t="shared" si="3"/>
        <v>7980.350470589171</v>
      </c>
      <c r="EP39" s="44">
        <v>35</v>
      </c>
      <c r="EQ39" s="85">
        <v>17</v>
      </c>
      <c r="ER39" s="33">
        <v>35</v>
      </c>
      <c r="ES39" s="5">
        <v>7</v>
      </c>
      <c r="ET39" s="5">
        <v>5</v>
      </c>
      <c r="EU39" s="69">
        <v>7</v>
      </c>
      <c r="EV39" s="11">
        <v>2.77</v>
      </c>
      <c r="EW39" s="87">
        <v>272</v>
      </c>
      <c r="EX39" s="18">
        <v>7980.350470589171</v>
      </c>
      <c r="EY39" s="69">
        <v>100</v>
      </c>
      <c r="EZ39" s="82">
        <v>38851</v>
      </c>
      <c r="FA39" s="54"/>
      <c r="FB39" s="249">
        <v>38873</v>
      </c>
      <c r="FC39" s="84">
        <v>17</v>
      </c>
      <c r="FD39" s="69">
        <v>141</v>
      </c>
      <c r="FE39" s="69">
        <v>105</v>
      </c>
      <c r="FF39" s="69">
        <v>63</v>
      </c>
      <c r="FG39" s="69"/>
      <c r="FH39" s="48">
        <v>2</v>
      </c>
      <c r="FI39" s="79"/>
    </row>
    <row r="40" spans="1:165" ht="15" x14ac:dyDescent="0.25">
      <c r="A40" s="10">
        <v>36</v>
      </c>
      <c r="B40" s="15">
        <v>36</v>
      </c>
      <c r="C40" s="42">
        <v>1</v>
      </c>
      <c r="D40" s="15">
        <v>0</v>
      </c>
      <c r="E40" s="97">
        <v>38840</v>
      </c>
      <c r="F40" s="28">
        <v>1</v>
      </c>
      <c r="G40" s="67">
        <v>1</v>
      </c>
      <c r="H40" s="5">
        <v>2</v>
      </c>
      <c r="I40" s="5"/>
      <c r="J40" s="5">
        <v>4</v>
      </c>
      <c r="K40" s="5"/>
      <c r="L40" s="5"/>
      <c r="M40" s="5"/>
      <c r="N40" s="5"/>
      <c r="O40" s="5"/>
      <c r="P40" s="5"/>
      <c r="Q40" s="5"/>
      <c r="R40" s="5"/>
      <c r="S40" s="5"/>
      <c r="T40" s="299">
        <f t="shared" si="0"/>
        <v>4</v>
      </c>
      <c r="U40" s="5"/>
      <c r="V40" s="5" t="s">
        <v>111</v>
      </c>
      <c r="W40" s="5" t="s">
        <v>118</v>
      </c>
      <c r="X40" s="5"/>
      <c r="Y40" s="5"/>
      <c r="Z40" s="5"/>
      <c r="AA40" s="5"/>
      <c r="AB40" s="5"/>
      <c r="AC40" s="5"/>
      <c r="AD40" s="5"/>
      <c r="AE40" s="46"/>
      <c r="AF40" s="5"/>
      <c r="AG40" s="5"/>
      <c r="AH40" s="5">
        <v>25</v>
      </c>
      <c r="AI40" s="5"/>
      <c r="AJ40" s="5"/>
      <c r="AK40" s="5"/>
      <c r="AL40" s="5"/>
      <c r="AM40" s="5"/>
      <c r="AN40" s="5"/>
      <c r="AO40" s="5"/>
      <c r="AP40" s="46"/>
      <c r="AQ40" s="5"/>
      <c r="AR40" s="5"/>
      <c r="AS40" s="5"/>
      <c r="AT40" s="5"/>
      <c r="AU40" s="5"/>
      <c r="AV40" s="5">
        <v>4</v>
      </c>
      <c r="AW40" s="5"/>
      <c r="AX40" s="5"/>
      <c r="AY40" s="5">
        <v>0</v>
      </c>
      <c r="AZ40" s="46">
        <v>0</v>
      </c>
      <c r="BA40" s="9"/>
      <c r="BB40" s="9"/>
      <c r="BC40" s="9"/>
      <c r="BD40" s="9">
        <v>38855</v>
      </c>
      <c r="BE40" s="9"/>
      <c r="BF40" s="9"/>
      <c r="BG40" s="9"/>
      <c r="BH40" s="9"/>
      <c r="BI40" s="9"/>
      <c r="BJ40" s="9"/>
      <c r="BK40" s="114" t="s">
        <v>519</v>
      </c>
      <c r="BL40" s="28"/>
      <c r="BM40" s="28"/>
      <c r="BN40" s="28">
        <v>0</v>
      </c>
      <c r="BO40" s="28"/>
      <c r="BP40" s="28">
        <v>0</v>
      </c>
      <c r="BQ40" s="67">
        <v>0</v>
      </c>
      <c r="BR40" s="28"/>
      <c r="BS40" s="28"/>
      <c r="BT40" s="28"/>
      <c r="BU40" s="28"/>
      <c r="BV40" s="28"/>
      <c r="BW40" s="28">
        <v>11</v>
      </c>
      <c r="BX40" s="67">
        <v>14</v>
      </c>
      <c r="BY40" s="28"/>
      <c r="BZ40" s="28"/>
      <c r="CA40" s="28"/>
      <c r="CB40" s="28"/>
      <c r="CC40" s="28"/>
      <c r="CD40" s="28"/>
      <c r="CE40" s="28"/>
      <c r="CF40" s="28"/>
      <c r="CG40" s="28"/>
      <c r="CH40" s="67"/>
      <c r="CI40" s="28"/>
      <c r="CJ40" s="28">
        <v>1</v>
      </c>
      <c r="CK40" s="28"/>
      <c r="CL40" s="28"/>
      <c r="CM40" s="28"/>
      <c r="CN40" s="28"/>
      <c r="CO40" s="28"/>
      <c r="CP40" s="28"/>
      <c r="CQ40" s="28"/>
      <c r="CR40" s="67"/>
      <c r="CS40" s="10"/>
      <c r="CT40" s="10"/>
      <c r="CU40" s="10"/>
      <c r="CV40" s="10"/>
      <c r="CW40" s="10"/>
      <c r="CX40" s="10"/>
      <c r="CY40" s="10"/>
      <c r="CZ40" s="10"/>
      <c r="DA40" s="300">
        <f t="shared" si="1"/>
        <v>3</v>
      </c>
      <c r="DB40" s="69">
        <v>2</v>
      </c>
      <c r="DC40" s="69">
        <v>2.35</v>
      </c>
      <c r="DD40" s="69">
        <v>2.42</v>
      </c>
      <c r="DE40" s="69"/>
      <c r="DF40" s="69"/>
      <c r="DG40" s="69"/>
      <c r="DH40" s="69"/>
      <c r="DI40" s="69"/>
      <c r="DJ40" s="69"/>
      <c r="DK40" s="69"/>
      <c r="DL40" s="69"/>
      <c r="DM40" s="69"/>
      <c r="DN40" s="69"/>
      <c r="DO40" s="69"/>
      <c r="DP40" s="69">
        <v>217</v>
      </c>
      <c r="DQ40" s="69">
        <v>395</v>
      </c>
      <c r="DR40" s="69"/>
      <c r="DS40" s="69"/>
      <c r="DT40" s="69"/>
      <c r="DU40" s="69"/>
      <c r="DV40" s="69"/>
      <c r="DW40" s="69"/>
      <c r="DX40" s="69"/>
      <c r="DY40" s="69"/>
      <c r="DZ40" s="69"/>
      <c r="EA40" s="69"/>
      <c r="EB40" s="69"/>
      <c r="EC40" s="71">
        <v>1</v>
      </c>
      <c r="ED40" s="69">
        <v>2.34</v>
      </c>
      <c r="EE40" s="69"/>
      <c r="EF40" s="69"/>
      <c r="EG40" s="69"/>
      <c r="EH40" s="81">
        <f t="shared" si="5"/>
        <v>243.79272</v>
      </c>
      <c r="EI40" s="69"/>
      <c r="EJ40" s="69"/>
      <c r="EK40" s="69"/>
      <c r="EL40" s="79"/>
      <c r="EM40" s="245">
        <f t="shared" si="2"/>
        <v>2758.0517071753648</v>
      </c>
      <c r="EN40" s="81">
        <f t="shared" si="4"/>
        <v>1048.4369757064567</v>
      </c>
      <c r="EO40" s="81">
        <f t="shared" si="3"/>
        <v>3806.4886828818217</v>
      </c>
      <c r="EP40" s="44">
        <v>36</v>
      </c>
      <c r="EQ40" s="85">
        <v>10</v>
      </c>
      <c r="ER40" s="33">
        <v>36</v>
      </c>
      <c r="ES40" s="5">
        <v>4</v>
      </c>
      <c r="ET40" s="5">
        <v>3</v>
      </c>
      <c r="EU40" s="69">
        <v>4</v>
      </c>
      <c r="EV40" s="11">
        <v>2.42</v>
      </c>
      <c r="EW40" s="87">
        <v>395</v>
      </c>
      <c r="EX40" s="18">
        <v>3806.4886828818217</v>
      </c>
      <c r="EY40" s="69">
        <v>25</v>
      </c>
      <c r="EZ40" s="9">
        <v>38855</v>
      </c>
      <c r="FA40" s="54"/>
      <c r="FB40" s="249">
        <v>38859</v>
      </c>
      <c r="FC40" s="84">
        <v>10</v>
      </c>
      <c r="FD40" s="69">
        <v>83</v>
      </c>
      <c r="FE40" s="69">
        <v>63</v>
      </c>
      <c r="FF40" s="69">
        <v>32</v>
      </c>
      <c r="FG40" s="69"/>
      <c r="FH40" s="28"/>
      <c r="FI40" s="79"/>
    </row>
    <row r="41" spans="1:165" ht="15" x14ac:dyDescent="0.25">
      <c r="A41" s="10">
        <v>37</v>
      </c>
      <c r="B41" s="15">
        <v>37</v>
      </c>
      <c r="C41" s="42">
        <v>1</v>
      </c>
      <c r="D41" s="15">
        <v>0</v>
      </c>
      <c r="E41" s="93">
        <v>38840</v>
      </c>
      <c r="F41" s="69">
        <v>1</v>
      </c>
      <c r="G41" s="46">
        <v>1</v>
      </c>
      <c r="H41" s="5">
        <v>2</v>
      </c>
      <c r="I41" s="69"/>
      <c r="J41" s="69"/>
      <c r="K41" s="69"/>
      <c r="L41" s="69"/>
      <c r="M41" s="69"/>
      <c r="N41" s="69"/>
      <c r="O41" s="69"/>
      <c r="P41" s="69"/>
      <c r="Q41" s="69"/>
      <c r="R41" s="69"/>
      <c r="S41" s="5"/>
      <c r="T41" s="299">
        <f t="shared" si="0"/>
        <v>2</v>
      </c>
      <c r="U41" s="5"/>
      <c r="V41" s="69" t="s">
        <v>111</v>
      </c>
      <c r="W41" s="69" t="s">
        <v>118</v>
      </c>
      <c r="X41" s="69"/>
      <c r="Y41" s="69"/>
      <c r="Z41" s="69"/>
      <c r="AA41" s="69"/>
      <c r="AB41" s="69"/>
      <c r="AC41" s="69"/>
      <c r="AD41" s="69"/>
      <c r="AE41" s="46"/>
      <c r="AF41" s="5"/>
      <c r="AG41" s="69"/>
      <c r="AH41" s="69">
        <v>25</v>
      </c>
      <c r="AI41" s="69"/>
      <c r="AJ41" s="69"/>
      <c r="AK41" s="69">
        <v>31</v>
      </c>
      <c r="AL41" s="69"/>
      <c r="AM41" s="69"/>
      <c r="AN41" s="69"/>
      <c r="AO41" s="69"/>
      <c r="AP41" s="46"/>
      <c r="AQ41" s="69"/>
      <c r="AR41" s="69"/>
      <c r="AS41" s="69"/>
      <c r="AT41" s="69" t="s">
        <v>31</v>
      </c>
      <c r="AU41" s="69"/>
      <c r="AV41" s="69">
        <v>5</v>
      </c>
      <c r="AW41" s="69"/>
      <c r="AX41" s="69"/>
      <c r="AY41" s="69">
        <v>0</v>
      </c>
      <c r="AZ41" s="46">
        <v>0</v>
      </c>
      <c r="BA41" s="9"/>
      <c r="BB41" s="82"/>
      <c r="BC41" s="82"/>
      <c r="BD41" s="82">
        <v>38855</v>
      </c>
      <c r="BE41" s="82"/>
      <c r="BF41" s="82"/>
      <c r="BG41" s="82"/>
      <c r="BH41" s="82"/>
      <c r="BI41" s="82"/>
      <c r="BJ41" s="82"/>
      <c r="BK41" s="32"/>
      <c r="BL41" s="69"/>
      <c r="BM41" s="69"/>
      <c r="BN41" s="69">
        <v>1</v>
      </c>
      <c r="BO41" s="69"/>
      <c r="BP41" s="69">
        <v>0</v>
      </c>
      <c r="BQ41" s="46">
        <v>0</v>
      </c>
      <c r="BR41" s="69"/>
      <c r="BS41" s="69"/>
      <c r="BT41" s="69"/>
      <c r="BU41" s="69"/>
      <c r="BV41" s="69"/>
      <c r="BW41" s="69">
        <v>10</v>
      </c>
      <c r="BX41" s="46">
        <v>6</v>
      </c>
      <c r="BY41" s="69"/>
      <c r="BZ41" s="69"/>
      <c r="CA41" s="69"/>
      <c r="CB41" s="69"/>
      <c r="CC41" s="69"/>
      <c r="CD41" s="69"/>
      <c r="CE41" s="69"/>
      <c r="CF41" s="69"/>
      <c r="CG41" s="69"/>
      <c r="CH41" s="46"/>
      <c r="CI41" s="70">
        <v>1</v>
      </c>
      <c r="CJ41" s="70"/>
      <c r="CK41" s="70"/>
      <c r="CL41" s="70"/>
      <c r="CM41" s="70"/>
      <c r="CN41" s="70"/>
      <c r="CO41" s="70"/>
      <c r="CP41" s="70"/>
      <c r="CQ41" s="70"/>
      <c r="CR41" s="67"/>
      <c r="CS41" s="79"/>
      <c r="CT41" s="79"/>
      <c r="CU41" s="79"/>
      <c r="CV41" s="79"/>
      <c r="CW41" s="79"/>
      <c r="CX41" s="79"/>
      <c r="CY41" s="79"/>
      <c r="CZ41" s="10"/>
      <c r="DA41" s="300">
        <f t="shared" si="1"/>
        <v>2</v>
      </c>
      <c r="DB41" s="69">
        <v>2</v>
      </c>
      <c r="DC41" s="69">
        <v>2.08</v>
      </c>
      <c r="DD41" s="69">
        <v>2.17</v>
      </c>
      <c r="DE41" s="69"/>
      <c r="DF41" s="69"/>
      <c r="DG41" s="69"/>
      <c r="DH41" s="69"/>
      <c r="DI41" s="69"/>
      <c r="DJ41" s="69"/>
      <c r="DK41" s="69"/>
      <c r="DL41" s="69"/>
      <c r="DM41" s="69"/>
      <c r="DN41" s="69"/>
      <c r="DO41" s="69"/>
      <c r="DP41" s="69">
        <v>195</v>
      </c>
      <c r="DQ41" s="69">
        <v>206</v>
      </c>
      <c r="DR41" s="69"/>
      <c r="DS41" s="69"/>
      <c r="DT41" s="69"/>
      <c r="DU41" s="69"/>
      <c r="DV41" s="69"/>
      <c r="DW41" s="69"/>
      <c r="DX41" s="69"/>
      <c r="DY41" s="69"/>
      <c r="DZ41" s="69"/>
      <c r="EA41" s="69"/>
      <c r="EB41" s="69"/>
      <c r="EC41" s="71"/>
      <c r="ED41" s="69"/>
      <c r="EE41" s="69"/>
      <c r="EF41" s="69"/>
      <c r="EG41" s="69"/>
      <c r="EH41" s="69"/>
      <c r="EI41" s="69"/>
      <c r="EJ41" s="69"/>
      <c r="EK41" s="69"/>
      <c r="EL41" s="79"/>
      <c r="EM41" s="245">
        <f t="shared" si="2"/>
        <v>1424.4620405481128</v>
      </c>
      <c r="EN41" s="81"/>
      <c r="EO41" s="81">
        <f t="shared" si="3"/>
        <v>1424.4620405481128</v>
      </c>
      <c r="EP41" s="44">
        <v>37</v>
      </c>
      <c r="EQ41" s="85">
        <v>6</v>
      </c>
      <c r="ER41" s="33">
        <v>37</v>
      </c>
      <c r="ES41" s="5">
        <v>2</v>
      </c>
      <c r="ET41" s="5">
        <v>2</v>
      </c>
      <c r="EU41" s="69">
        <v>2</v>
      </c>
      <c r="EV41" s="11">
        <v>2.17</v>
      </c>
      <c r="EW41" s="87">
        <v>206</v>
      </c>
      <c r="EX41" s="18">
        <v>1424.4620405481128</v>
      </c>
      <c r="EY41" s="69">
        <v>31</v>
      </c>
      <c r="EZ41" s="82">
        <v>38851</v>
      </c>
      <c r="FA41" s="54"/>
      <c r="FB41" s="249">
        <v>38866</v>
      </c>
      <c r="FC41" s="84">
        <v>6</v>
      </c>
      <c r="FD41" s="69">
        <v>36</v>
      </c>
      <c r="FE41" s="69">
        <v>38</v>
      </c>
      <c r="FF41" s="69">
        <v>6</v>
      </c>
      <c r="FG41" s="69"/>
      <c r="FH41" s="48"/>
      <c r="FI41" s="79"/>
    </row>
    <row r="42" spans="1:165" ht="15" x14ac:dyDescent="0.25">
      <c r="A42" s="10">
        <v>38</v>
      </c>
      <c r="B42" s="15" t="s">
        <v>154</v>
      </c>
      <c r="C42" s="42">
        <v>1</v>
      </c>
      <c r="D42" s="15">
        <v>1</v>
      </c>
      <c r="E42" s="93">
        <v>38856</v>
      </c>
      <c r="F42" s="69">
        <v>1</v>
      </c>
      <c r="G42" s="46">
        <v>1</v>
      </c>
      <c r="H42" s="5"/>
      <c r="I42" s="69"/>
      <c r="J42" s="69"/>
      <c r="K42" s="69"/>
      <c r="L42" s="69"/>
      <c r="M42" s="69"/>
      <c r="N42" s="69">
        <v>1</v>
      </c>
      <c r="O42" s="69"/>
      <c r="P42" s="69"/>
      <c r="Q42" s="69"/>
      <c r="R42" s="69"/>
      <c r="S42" s="5"/>
      <c r="T42" s="299">
        <f t="shared" si="0"/>
        <v>1</v>
      </c>
      <c r="U42" s="5"/>
      <c r="V42" s="69"/>
      <c r="W42" s="69"/>
      <c r="X42" s="69"/>
      <c r="Y42" s="69"/>
      <c r="Z42" s="69"/>
      <c r="AA42" s="69"/>
      <c r="AB42" s="69"/>
      <c r="AC42" s="69"/>
      <c r="AD42" s="69"/>
      <c r="AE42" s="46"/>
      <c r="AF42" s="5"/>
      <c r="AG42" s="69"/>
      <c r="AH42" s="69"/>
      <c r="AI42" s="69"/>
      <c r="AJ42" s="69"/>
      <c r="AK42" s="69"/>
      <c r="AL42" s="69">
        <v>7</v>
      </c>
      <c r="AM42" s="69"/>
      <c r="AN42" s="69"/>
      <c r="AO42" s="69"/>
      <c r="AP42" s="46"/>
      <c r="AQ42" s="69"/>
      <c r="AR42" s="69"/>
      <c r="AS42" s="69"/>
      <c r="AT42" s="69"/>
      <c r="AU42" s="69">
        <v>3</v>
      </c>
      <c r="AV42" s="69"/>
      <c r="AW42" s="69"/>
      <c r="AX42" s="69">
        <v>4</v>
      </c>
      <c r="AY42" s="69"/>
      <c r="AZ42" s="46"/>
      <c r="BA42" s="9"/>
      <c r="BB42" s="82"/>
      <c r="BC42" s="82"/>
      <c r="BD42" s="82"/>
      <c r="BE42" s="82">
        <v>38856</v>
      </c>
      <c r="BF42" s="82"/>
      <c r="BG42" s="82"/>
      <c r="BH42" s="82"/>
      <c r="BI42" s="82"/>
      <c r="BJ42" s="82"/>
      <c r="BK42" s="32"/>
      <c r="BL42" s="69"/>
      <c r="BM42" s="69"/>
      <c r="BN42" s="69"/>
      <c r="BO42" s="69"/>
      <c r="BP42" s="69"/>
      <c r="BQ42" s="46"/>
      <c r="BR42" s="69"/>
      <c r="BS42" s="69"/>
      <c r="BT42" s="69"/>
      <c r="BU42" s="69"/>
      <c r="BV42" s="69">
        <v>2</v>
      </c>
      <c r="BW42" s="69"/>
      <c r="BX42" s="46"/>
      <c r="BY42" s="69"/>
      <c r="BZ42" s="69"/>
      <c r="CA42" s="69"/>
      <c r="CB42" s="69"/>
      <c r="CC42" s="69"/>
      <c r="CD42" s="69"/>
      <c r="CE42" s="69"/>
      <c r="CF42" s="69"/>
      <c r="CG42" s="69"/>
      <c r="CH42" s="46"/>
      <c r="CI42" s="70"/>
      <c r="CJ42" s="70"/>
      <c r="CK42" s="70"/>
      <c r="CL42" s="70"/>
      <c r="CM42" s="70"/>
      <c r="CN42" s="70"/>
      <c r="CO42" s="70"/>
      <c r="CP42" s="70"/>
      <c r="CQ42" s="70"/>
      <c r="CR42" s="67"/>
      <c r="CS42" s="79"/>
      <c r="CT42" s="79"/>
      <c r="CU42" s="79"/>
      <c r="CV42" s="79"/>
      <c r="CW42" s="79"/>
      <c r="CX42" s="79"/>
      <c r="CY42" s="79"/>
      <c r="CZ42" s="10"/>
      <c r="DA42" s="300">
        <f t="shared" si="1"/>
        <v>1</v>
      </c>
      <c r="DB42" s="69">
        <v>1</v>
      </c>
      <c r="DC42" s="69">
        <v>2.75</v>
      </c>
      <c r="DD42" s="69"/>
      <c r="DE42" s="69"/>
      <c r="DF42" s="69"/>
      <c r="DG42" s="69"/>
      <c r="DH42" s="69"/>
      <c r="DI42" s="69"/>
      <c r="DJ42" s="69"/>
      <c r="DK42" s="69"/>
      <c r="DL42" s="69"/>
      <c r="DM42" s="69"/>
      <c r="DN42" s="69"/>
      <c r="DO42" s="69"/>
      <c r="DP42" s="69">
        <v>244</v>
      </c>
      <c r="DQ42" s="69"/>
      <c r="DR42" s="69"/>
      <c r="DS42" s="69"/>
      <c r="DT42" s="69"/>
      <c r="DU42" s="69"/>
      <c r="DV42" s="69"/>
      <c r="DW42" s="69"/>
      <c r="DX42" s="69"/>
      <c r="DY42" s="69"/>
      <c r="DZ42" s="69"/>
      <c r="EA42" s="69"/>
      <c r="EB42" s="69"/>
      <c r="EC42" s="71">
        <v>0</v>
      </c>
      <c r="ED42" s="71"/>
      <c r="EE42" s="71"/>
      <c r="EF42" s="71"/>
      <c r="EG42" s="69"/>
      <c r="EH42" s="69"/>
      <c r="EI42" s="69"/>
      <c r="EJ42" s="69"/>
      <c r="EK42" s="69"/>
      <c r="EL42" s="79"/>
      <c r="EM42" s="245">
        <f t="shared" si="2"/>
        <v>1449.2559610091414</v>
      </c>
      <c r="EN42" s="81"/>
      <c r="EO42" s="81">
        <f t="shared" si="3"/>
        <v>1449.2559610091414</v>
      </c>
      <c r="EP42" s="47">
        <v>38</v>
      </c>
      <c r="EQ42" s="85">
        <v>3</v>
      </c>
      <c r="ER42" s="33">
        <v>38</v>
      </c>
      <c r="ES42" s="5">
        <v>1</v>
      </c>
      <c r="ET42" s="5">
        <v>1</v>
      </c>
      <c r="EU42" s="69">
        <v>1</v>
      </c>
      <c r="EV42" s="18">
        <v>2.75</v>
      </c>
      <c r="EW42" s="88">
        <v>244</v>
      </c>
      <c r="EX42" s="18">
        <v>1449.2559610091414</v>
      </c>
      <c r="EY42" s="69">
        <v>7</v>
      </c>
      <c r="EZ42" s="16">
        <v>38856</v>
      </c>
      <c r="FA42" s="54"/>
      <c r="FB42" s="249">
        <v>38866</v>
      </c>
      <c r="FC42" s="84">
        <v>3</v>
      </c>
      <c r="FD42" s="69">
        <v>21</v>
      </c>
      <c r="FE42" s="69">
        <v>7</v>
      </c>
      <c r="FF42" s="69">
        <v>6</v>
      </c>
      <c r="FG42" s="69"/>
      <c r="FH42" s="48"/>
      <c r="FI42" s="79"/>
    </row>
    <row r="43" spans="1:165" ht="15" x14ac:dyDescent="0.25">
      <c r="A43" s="10">
        <v>39</v>
      </c>
      <c r="B43" s="15" t="s">
        <v>156</v>
      </c>
      <c r="C43" s="42">
        <v>1</v>
      </c>
      <c r="D43" s="15">
        <v>1</v>
      </c>
      <c r="E43" s="93">
        <v>38856</v>
      </c>
      <c r="F43" s="69">
        <v>1</v>
      </c>
      <c r="G43" s="46">
        <v>1</v>
      </c>
      <c r="H43" s="5"/>
      <c r="I43" s="69"/>
      <c r="J43" s="69"/>
      <c r="K43" s="69"/>
      <c r="L43" s="69"/>
      <c r="M43" s="69"/>
      <c r="N43" s="69">
        <v>2</v>
      </c>
      <c r="O43" s="69"/>
      <c r="P43" s="69"/>
      <c r="Q43" s="69"/>
      <c r="R43" s="69"/>
      <c r="S43" s="5"/>
      <c r="T43" s="299">
        <f t="shared" si="0"/>
        <v>2</v>
      </c>
      <c r="U43" s="5"/>
      <c r="V43" s="69"/>
      <c r="W43" s="69"/>
      <c r="X43" s="69"/>
      <c r="Y43" s="69"/>
      <c r="Z43" s="69"/>
      <c r="AA43" s="69"/>
      <c r="AB43" s="69"/>
      <c r="AC43" s="69"/>
      <c r="AD43" s="69"/>
      <c r="AE43" s="46"/>
      <c r="AF43" s="5"/>
      <c r="AG43" s="69"/>
      <c r="AH43" s="69"/>
      <c r="AI43" s="69"/>
      <c r="AJ43" s="69"/>
      <c r="AK43" s="69"/>
      <c r="AL43" s="69">
        <v>20</v>
      </c>
      <c r="AM43" s="69"/>
      <c r="AN43" s="69"/>
      <c r="AO43" s="69"/>
      <c r="AP43" s="46"/>
      <c r="AQ43" s="69"/>
      <c r="AR43" s="69"/>
      <c r="AS43" s="69"/>
      <c r="AT43" s="69"/>
      <c r="AU43" s="69" t="s">
        <v>581</v>
      </c>
      <c r="AV43" s="69"/>
      <c r="AW43" s="69"/>
      <c r="AX43" s="69" t="s">
        <v>592</v>
      </c>
      <c r="AY43" s="69"/>
      <c r="AZ43" s="46"/>
      <c r="BA43" s="9"/>
      <c r="BB43" s="82"/>
      <c r="BC43" s="82"/>
      <c r="BD43" s="82"/>
      <c r="BE43" s="82">
        <v>38856</v>
      </c>
      <c r="BF43" s="82"/>
      <c r="BG43" s="82"/>
      <c r="BH43" s="82"/>
      <c r="BI43" s="82"/>
      <c r="BJ43" s="82"/>
      <c r="BK43" s="32"/>
      <c r="BL43" s="69"/>
      <c r="BM43" s="69"/>
      <c r="BN43" s="69"/>
      <c r="BO43" s="69">
        <v>13</v>
      </c>
      <c r="BP43" s="69"/>
      <c r="BQ43" s="46"/>
      <c r="BR43" s="69"/>
      <c r="BS43" s="69"/>
      <c r="BT43" s="69"/>
      <c r="BU43" s="69"/>
      <c r="BV43" s="69">
        <v>6</v>
      </c>
      <c r="BW43" s="69"/>
      <c r="BX43" s="46"/>
      <c r="BY43" s="69"/>
      <c r="BZ43" s="69"/>
      <c r="CA43" s="69"/>
      <c r="CB43" s="69"/>
      <c r="CC43" s="69"/>
      <c r="CD43" s="69"/>
      <c r="CE43" s="69"/>
      <c r="CF43" s="69"/>
      <c r="CG43" s="69"/>
      <c r="CH43" s="46"/>
      <c r="CI43" s="70"/>
      <c r="CJ43" s="70"/>
      <c r="CK43" s="70"/>
      <c r="CL43" s="70"/>
      <c r="CM43" s="70"/>
      <c r="CN43" s="70"/>
      <c r="CO43" s="70"/>
      <c r="CP43" s="70"/>
      <c r="CQ43" s="70"/>
      <c r="CR43" s="67"/>
      <c r="CS43" s="79"/>
      <c r="CT43" s="79"/>
      <c r="CU43" s="79"/>
      <c r="CV43" s="79"/>
      <c r="CW43" s="79"/>
      <c r="CX43" s="79"/>
      <c r="CY43" s="79"/>
      <c r="CZ43" s="10"/>
      <c r="DA43" s="300">
        <f t="shared" si="1"/>
        <v>3</v>
      </c>
      <c r="DB43" s="69">
        <v>3</v>
      </c>
      <c r="DC43" s="69">
        <v>2.98</v>
      </c>
      <c r="DD43" s="69">
        <v>2.21</v>
      </c>
      <c r="DE43" s="69">
        <v>2.02</v>
      </c>
      <c r="DF43" s="69"/>
      <c r="DG43" s="69"/>
      <c r="DH43" s="69"/>
      <c r="DI43" s="69"/>
      <c r="DJ43" s="69"/>
      <c r="DK43" s="69"/>
      <c r="DL43" s="69"/>
      <c r="DM43" s="69"/>
      <c r="DN43" s="69"/>
      <c r="DO43" s="69"/>
      <c r="DP43" s="69">
        <v>245</v>
      </c>
      <c r="DQ43" s="69">
        <v>261</v>
      </c>
      <c r="DR43" s="69">
        <v>251</v>
      </c>
      <c r="DS43" s="69"/>
      <c r="DT43" s="69"/>
      <c r="DU43" s="69"/>
      <c r="DV43" s="69"/>
      <c r="DW43" s="69"/>
      <c r="DX43" s="69"/>
      <c r="DY43" s="69"/>
      <c r="DZ43" s="69"/>
      <c r="EA43" s="69"/>
      <c r="EB43" s="69"/>
      <c r="EC43" s="71">
        <v>0</v>
      </c>
      <c r="ED43" s="71"/>
      <c r="EE43" s="71"/>
      <c r="EF43" s="71"/>
      <c r="EG43" s="69"/>
      <c r="EH43" s="69"/>
      <c r="EI43" s="69"/>
      <c r="EJ43" s="69"/>
      <c r="EK43" s="69"/>
      <c r="EL43" s="79"/>
      <c r="EM43" s="245">
        <f t="shared" si="2"/>
        <v>3514.365005785879</v>
      </c>
      <c r="EN43" s="81"/>
      <c r="EO43" s="81">
        <f t="shared" si="3"/>
        <v>3514.365005785879</v>
      </c>
      <c r="EP43" s="44">
        <v>39</v>
      </c>
      <c r="EQ43" s="85">
        <v>1</v>
      </c>
      <c r="ER43" s="33">
        <v>39</v>
      </c>
      <c r="ES43" s="5">
        <v>2</v>
      </c>
      <c r="ET43" s="5">
        <v>3</v>
      </c>
      <c r="EU43" s="69">
        <v>3</v>
      </c>
      <c r="EV43" s="11">
        <v>2.98</v>
      </c>
      <c r="EW43" s="87">
        <v>245</v>
      </c>
      <c r="EX43" s="18">
        <v>3514.365005785879</v>
      </c>
      <c r="EY43" s="69">
        <v>20</v>
      </c>
      <c r="EZ43" s="16">
        <v>38856</v>
      </c>
      <c r="FA43" s="54"/>
      <c r="FB43" s="249">
        <v>38873</v>
      </c>
      <c r="FC43" s="84">
        <v>1</v>
      </c>
      <c r="FD43" s="69">
        <v>5</v>
      </c>
      <c r="FE43" s="69">
        <v>9</v>
      </c>
      <c r="FF43" s="69">
        <v>6</v>
      </c>
      <c r="FG43" s="69"/>
      <c r="FH43" s="48"/>
      <c r="FI43" s="79"/>
    </row>
    <row r="44" spans="1:165" ht="15" x14ac:dyDescent="0.25">
      <c r="A44" s="10">
        <v>40</v>
      </c>
      <c r="B44" s="15">
        <v>40</v>
      </c>
      <c r="C44" s="42">
        <v>1</v>
      </c>
      <c r="D44" s="15">
        <v>0</v>
      </c>
      <c r="E44" s="97">
        <v>38840</v>
      </c>
      <c r="F44" s="28">
        <v>1</v>
      </c>
      <c r="G44" s="67">
        <v>1</v>
      </c>
      <c r="H44" s="5">
        <v>3</v>
      </c>
      <c r="I44" s="5"/>
      <c r="J44" s="5"/>
      <c r="K44" s="5"/>
      <c r="L44" s="5"/>
      <c r="M44" s="5"/>
      <c r="N44" s="5"/>
      <c r="O44" s="5"/>
      <c r="P44" s="5"/>
      <c r="Q44" s="5"/>
      <c r="R44" s="5"/>
      <c r="S44" s="5"/>
      <c r="T44" s="299">
        <f t="shared" si="0"/>
        <v>3</v>
      </c>
      <c r="U44" s="5"/>
      <c r="V44" s="5"/>
      <c r="W44" s="5"/>
      <c r="X44" s="5"/>
      <c r="Y44" s="5"/>
      <c r="Z44" s="5" t="s">
        <v>118</v>
      </c>
      <c r="AA44" s="5"/>
      <c r="AB44" s="5"/>
      <c r="AC44" s="5"/>
      <c r="AD44" s="5"/>
      <c r="AE44" s="46"/>
      <c r="AF44" s="5"/>
      <c r="AG44" s="5"/>
      <c r="AH44" s="5"/>
      <c r="AI44" s="5"/>
      <c r="AJ44" s="5"/>
      <c r="AK44" s="5">
        <v>8</v>
      </c>
      <c r="AL44" s="5"/>
      <c r="AM44" s="5"/>
      <c r="AN44" s="5"/>
      <c r="AO44" s="5"/>
      <c r="AP44" s="46"/>
      <c r="AQ44" s="5"/>
      <c r="AR44" s="5"/>
      <c r="AS44" s="5"/>
      <c r="AT44" s="5"/>
      <c r="AU44" s="5"/>
      <c r="AV44" s="5">
        <v>2</v>
      </c>
      <c r="AW44" s="5"/>
      <c r="AX44" s="5"/>
      <c r="AY44" s="5">
        <v>1</v>
      </c>
      <c r="AZ44" s="46">
        <v>1</v>
      </c>
      <c r="BA44" s="9"/>
      <c r="BB44" s="9"/>
      <c r="BC44" s="9"/>
      <c r="BD44" s="9"/>
      <c r="BE44" s="9"/>
      <c r="BF44" s="9"/>
      <c r="BG44" s="9">
        <v>38859</v>
      </c>
      <c r="BH44" s="9"/>
      <c r="BI44" s="9"/>
      <c r="BJ44" s="9"/>
      <c r="BK44" s="114"/>
      <c r="BL44" s="28"/>
      <c r="BM44" s="28"/>
      <c r="BN44" s="28">
        <v>3</v>
      </c>
      <c r="BO44" s="28"/>
      <c r="BP44" s="28">
        <v>2</v>
      </c>
      <c r="BQ44" s="67">
        <v>0</v>
      </c>
      <c r="BR44" s="28"/>
      <c r="BS44" s="28"/>
      <c r="BT44" s="28"/>
      <c r="BU44" s="28"/>
      <c r="BV44" s="28"/>
      <c r="BW44" s="28">
        <v>1</v>
      </c>
      <c r="BX44" s="67">
        <v>2</v>
      </c>
      <c r="BY44" s="28"/>
      <c r="BZ44" s="28">
        <v>2</v>
      </c>
      <c r="CA44" s="28"/>
      <c r="CB44" s="28"/>
      <c r="CC44" s="28"/>
      <c r="CD44" s="28"/>
      <c r="CE44" s="28"/>
      <c r="CF44" s="28"/>
      <c r="CG44" s="28"/>
      <c r="CH44" s="67"/>
      <c r="CI44" s="28">
        <v>1</v>
      </c>
      <c r="CJ44" s="28"/>
      <c r="CK44" s="28"/>
      <c r="CL44" s="28"/>
      <c r="CM44" s="28"/>
      <c r="CN44" s="28"/>
      <c r="CO44" s="28"/>
      <c r="CP44" s="28"/>
      <c r="CQ44" s="28"/>
      <c r="CR44" s="67"/>
      <c r="CS44" s="10"/>
      <c r="CT44" s="10"/>
      <c r="CU44" s="10"/>
      <c r="CV44" s="10"/>
      <c r="CW44" s="10"/>
      <c r="CX44" s="10"/>
      <c r="CY44" s="10"/>
      <c r="CZ44" s="10"/>
      <c r="DA44" s="300">
        <f t="shared" si="1"/>
        <v>1</v>
      </c>
      <c r="DB44" s="69">
        <v>1</v>
      </c>
      <c r="DC44" s="69">
        <v>3.81</v>
      </c>
      <c r="DD44" s="69"/>
      <c r="DE44" s="69"/>
      <c r="DF44" s="69"/>
      <c r="DG44" s="69"/>
      <c r="DH44" s="69"/>
      <c r="DI44" s="69"/>
      <c r="DJ44" s="69"/>
      <c r="DK44" s="69"/>
      <c r="DL44" s="69"/>
      <c r="DM44" s="69"/>
      <c r="DN44" s="69"/>
      <c r="DO44" s="69"/>
      <c r="DP44" s="69">
        <v>335</v>
      </c>
      <c r="DQ44" s="69"/>
      <c r="DR44" s="69"/>
      <c r="DS44" s="69"/>
      <c r="DT44" s="69"/>
      <c r="DU44" s="69"/>
      <c r="DV44" s="69"/>
      <c r="DW44" s="69"/>
      <c r="DX44" s="69"/>
      <c r="DY44" s="69"/>
      <c r="DZ44" s="69"/>
      <c r="EA44" s="69"/>
      <c r="EB44" s="69"/>
      <c r="EC44" s="71">
        <v>0</v>
      </c>
      <c r="ED44" s="69"/>
      <c r="EE44" s="69"/>
      <c r="EF44" s="69"/>
      <c r="EG44" s="69"/>
      <c r="EH44" s="69"/>
      <c r="EI44" s="69"/>
      <c r="EJ44" s="69"/>
      <c r="EK44" s="69"/>
      <c r="EL44" s="79"/>
      <c r="EM44" s="245">
        <f t="shared" si="2"/>
        <v>3819.3076236973889</v>
      </c>
      <c r="EN44" s="81"/>
      <c r="EO44" s="81">
        <f t="shared" si="3"/>
        <v>3819.3076236973889</v>
      </c>
      <c r="EP44" s="44">
        <v>40</v>
      </c>
      <c r="EQ44" s="85">
        <v>0</v>
      </c>
      <c r="ER44" s="33">
        <v>40</v>
      </c>
      <c r="ES44" s="5">
        <v>3</v>
      </c>
      <c r="ET44" s="5">
        <v>1</v>
      </c>
      <c r="EU44" s="69">
        <v>3</v>
      </c>
      <c r="EV44" s="11">
        <v>3.81</v>
      </c>
      <c r="EW44" s="87">
        <v>335</v>
      </c>
      <c r="EX44" s="18">
        <v>3819.3076236973889</v>
      </c>
      <c r="EY44" s="69">
        <v>8</v>
      </c>
      <c r="EZ44" s="16">
        <v>38859</v>
      </c>
      <c r="FA44" s="54"/>
      <c r="FB44" s="249">
        <v>38873</v>
      </c>
      <c r="FC44" s="84"/>
      <c r="FD44" s="69"/>
      <c r="FE44" s="69"/>
      <c r="FF44" s="69"/>
      <c r="FG44" s="69"/>
      <c r="FH44" s="28">
        <v>2</v>
      </c>
      <c r="FI44" s="79"/>
    </row>
    <row r="45" spans="1:165" ht="15" x14ac:dyDescent="0.25">
      <c r="A45" s="10">
        <v>41</v>
      </c>
      <c r="B45" s="15"/>
      <c r="C45" s="42"/>
      <c r="D45" s="15"/>
      <c r="E45" s="97"/>
      <c r="F45" s="28"/>
      <c r="G45" s="67"/>
      <c r="H45" s="5"/>
      <c r="I45" s="5"/>
      <c r="J45" s="5"/>
      <c r="K45" s="5"/>
      <c r="L45" s="5"/>
      <c r="M45" s="5"/>
      <c r="N45" s="5"/>
      <c r="O45" s="5"/>
      <c r="P45" s="5"/>
      <c r="Q45" s="5"/>
      <c r="R45" s="5"/>
      <c r="S45" s="5"/>
      <c r="T45" s="299">
        <f t="shared" si="0"/>
        <v>0</v>
      </c>
      <c r="U45" s="5"/>
      <c r="V45" s="5"/>
      <c r="W45" s="5"/>
      <c r="X45" s="5"/>
      <c r="Y45" s="5"/>
      <c r="Z45" s="5"/>
      <c r="AA45" s="5"/>
      <c r="AB45" s="5"/>
      <c r="AC45" s="5"/>
      <c r="AD45" s="5"/>
      <c r="AE45" s="46"/>
      <c r="AF45" s="5"/>
      <c r="AG45" s="5"/>
      <c r="AH45" s="5"/>
      <c r="AI45" s="5"/>
      <c r="AJ45" s="5"/>
      <c r="AK45" s="5"/>
      <c r="AL45" s="5"/>
      <c r="AM45" s="5"/>
      <c r="AN45" s="5"/>
      <c r="AO45" s="5"/>
      <c r="AP45" s="46"/>
      <c r="AQ45" s="5"/>
      <c r="AR45" s="5"/>
      <c r="AS45" s="5"/>
      <c r="AT45" s="5"/>
      <c r="AU45" s="5"/>
      <c r="AV45" s="5"/>
      <c r="AW45" s="5"/>
      <c r="AX45" s="5"/>
      <c r="AY45" s="5"/>
      <c r="AZ45" s="46"/>
      <c r="BA45" s="9"/>
      <c r="BB45" s="9"/>
      <c r="BC45" s="9"/>
      <c r="BD45" s="9"/>
      <c r="BE45" s="9"/>
      <c r="BF45" s="9"/>
      <c r="BG45" s="9"/>
      <c r="BH45" s="9"/>
      <c r="BI45" s="9"/>
      <c r="BJ45" s="9"/>
      <c r="BK45" s="114"/>
      <c r="BL45" s="28"/>
      <c r="BM45" s="28"/>
      <c r="BN45" s="28"/>
      <c r="BO45" s="28"/>
      <c r="BP45" s="28"/>
      <c r="BQ45" s="67"/>
      <c r="BR45" s="28"/>
      <c r="BS45" s="28"/>
      <c r="BT45" s="28"/>
      <c r="BU45" s="28"/>
      <c r="BV45" s="28"/>
      <c r="BW45" s="28"/>
      <c r="BX45" s="67"/>
      <c r="BY45" s="28"/>
      <c r="BZ45" s="28"/>
      <c r="CA45" s="28"/>
      <c r="CB45" s="28"/>
      <c r="CC45" s="28"/>
      <c r="CD45" s="28"/>
      <c r="CE45" s="28"/>
      <c r="CF45" s="28"/>
      <c r="CG45" s="28"/>
      <c r="CH45" s="67"/>
      <c r="CI45" s="28"/>
      <c r="CJ45" s="28"/>
      <c r="CK45" s="28"/>
      <c r="CL45" s="28"/>
      <c r="CM45" s="28"/>
      <c r="CN45" s="28"/>
      <c r="CO45" s="28"/>
      <c r="CP45" s="28"/>
      <c r="CQ45" s="28"/>
      <c r="CR45" s="67"/>
      <c r="CS45" s="10"/>
      <c r="CT45" s="10"/>
      <c r="CU45" s="10"/>
      <c r="CV45" s="10"/>
      <c r="CW45" s="10"/>
      <c r="CX45" s="10"/>
      <c r="CY45" s="10"/>
      <c r="CZ45" s="10"/>
      <c r="DA45" s="300">
        <f t="shared" si="1"/>
        <v>0</v>
      </c>
      <c r="DB45" s="69"/>
      <c r="DC45" s="69"/>
      <c r="DD45" s="69"/>
      <c r="DE45" s="69"/>
      <c r="DF45" s="69"/>
      <c r="DG45" s="69"/>
      <c r="DH45" s="69"/>
      <c r="DI45" s="69"/>
      <c r="DJ45" s="69"/>
      <c r="DK45" s="69"/>
      <c r="DL45" s="69"/>
      <c r="DM45" s="69"/>
      <c r="DN45" s="69"/>
      <c r="DO45" s="69"/>
      <c r="DP45" s="69"/>
      <c r="DQ45" s="69"/>
      <c r="DR45" s="69"/>
      <c r="DS45" s="69"/>
      <c r="DT45" s="69"/>
      <c r="DU45" s="69"/>
      <c r="DV45" s="69"/>
      <c r="DW45" s="69"/>
      <c r="DX45" s="69"/>
      <c r="DY45" s="69"/>
      <c r="DZ45" s="69"/>
      <c r="EA45" s="69"/>
      <c r="EB45" s="69"/>
      <c r="EC45" s="69"/>
      <c r="ED45" s="69"/>
      <c r="EE45" s="69"/>
      <c r="EF45" s="69"/>
      <c r="EG45" s="69"/>
      <c r="EH45" s="69"/>
      <c r="EI45" s="69"/>
      <c r="EJ45" s="69"/>
      <c r="EK45" s="69"/>
      <c r="EL45" s="79"/>
      <c r="EM45" s="245"/>
      <c r="EN45" s="81"/>
      <c r="EO45" s="81"/>
      <c r="EP45" s="44">
        <v>41</v>
      </c>
      <c r="EQ45" s="85">
        <v>0</v>
      </c>
      <c r="ER45" s="33">
        <v>41</v>
      </c>
      <c r="ES45" s="5">
        <v>0</v>
      </c>
      <c r="ET45" s="5">
        <v>0</v>
      </c>
      <c r="EU45" s="69"/>
      <c r="EV45" s="11"/>
      <c r="EW45" s="87"/>
      <c r="EX45" s="18"/>
      <c r="EY45" s="69"/>
      <c r="EZ45" s="16"/>
      <c r="FA45" s="54"/>
      <c r="FB45" s="39"/>
      <c r="FC45" s="84"/>
      <c r="FD45" s="69"/>
      <c r="FE45" s="69"/>
      <c r="FF45" s="69"/>
      <c r="FG45" s="69"/>
      <c r="FH45" s="28"/>
      <c r="FI45" s="79" t="s">
        <v>656</v>
      </c>
    </row>
    <row r="46" spans="1:165" ht="15" x14ac:dyDescent="0.25">
      <c r="A46" s="10">
        <v>42</v>
      </c>
      <c r="B46" s="15"/>
      <c r="C46" s="42"/>
      <c r="D46" s="15"/>
      <c r="E46" s="93"/>
      <c r="F46" s="69"/>
      <c r="G46" s="46"/>
      <c r="H46" s="5"/>
      <c r="I46" s="69"/>
      <c r="J46" s="69"/>
      <c r="K46" s="69"/>
      <c r="L46" s="69"/>
      <c r="M46" s="69"/>
      <c r="N46" s="69"/>
      <c r="O46" s="69"/>
      <c r="P46" s="69"/>
      <c r="Q46" s="69"/>
      <c r="R46" s="69"/>
      <c r="S46" s="5"/>
      <c r="T46" s="299">
        <f t="shared" si="0"/>
        <v>0</v>
      </c>
      <c r="U46" s="5"/>
      <c r="V46" s="69"/>
      <c r="W46" s="69"/>
      <c r="X46" s="69"/>
      <c r="Y46" s="69"/>
      <c r="Z46" s="69"/>
      <c r="AA46" s="69"/>
      <c r="AB46" s="69"/>
      <c r="AC46" s="69"/>
      <c r="AD46" s="69"/>
      <c r="AE46" s="46"/>
      <c r="AF46" s="5"/>
      <c r="AG46" s="69"/>
      <c r="AH46" s="69"/>
      <c r="AI46" s="69"/>
      <c r="AJ46" s="69"/>
      <c r="AK46" s="69"/>
      <c r="AL46" s="69"/>
      <c r="AM46" s="69"/>
      <c r="AN46" s="69"/>
      <c r="AO46" s="69"/>
      <c r="AP46" s="46"/>
      <c r="AQ46" s="69"/>
      <c r="AR46" s="69"/>
      <c r="AS46" s="69"/>
      <c r="AT46" s="69"/>
      <c r="AU46" s="69"/>
      <c r="AV46" s="69"/>
      <c r="AW46" s="69"/>
      <c r="AX46" s="69"/>
      <c r="AY46" s="69"/>
      <c r="AZ46" s="46"/>
      <c r="BA46" s="9"/>
      <c r="BB46" s="82"/>
      <c r="BC46" s="82"/>
      <c r="BD46" s="82"/>
      <c r="BE46" s="82"/>
      <c r="BF46" s="82"/>
      <c r="BG46" s="82"/>
      <c r="BH46" s="82"/>
      <c r="BI46" s="82"/>
      <c r="BJ46" s="82"/>
      <c r="BK46" s="32"/>
      <c r="BL46" s="69"/>
      <c r="BM46" s="69"/>
      <c r="BN46" s="69"/>
      <c r="BO46" s="69"/>
      <c r="BP46" s="69"/>
      <c r="BQ46" s="46"/>
      <c r="BR46" s="69"/>
      <c r="BS46" s="69"/>
      <c r="BT46" s="69"/>
      <c r="BU46" s="69"/>
      <c r="BV46" s="69"/>
      <c r="BW46" s="69"/>
      <c r="BX46" s="46"/>
      <c r="BY46" s="69"/>
      <c r="BZ46" s="69"/>
      <c r="CA46" s="69"/>
      <c r="CB46" s="69"/>
      <c r="CC46" s="69"/>
      <c r="CD46" s="69"/>
      <c r="CE46" s="69"/>
      <c r="CF46" s="69"/>
      <c r="CG46" s="69"/>
      <c r="CH46" s="46"/>
      <c r="CI46" s="70"/>
      <c r="CJ46" s="70"/>
      <c r="CK46" s="70"/>
      <c r="CL46" s="70"/>
      <c r="CM46" s="70"/>
      <c r="CN46" s="70"/>
      <c r="CO46" s="70"/>
      <c r="CP46" s="70"/>
      <c r="CQ46" s="70"/>
      <c r="CR46" s="67"/>
      <c r="CS46" s="79"/>
      <c r="CT46" s="79"/>
      <c r="CU46" s="79"/>
      <c r="CV46" s="79"/>
      <c r="CW46" s="79"/>
      <c r="CX46" s="79"/>
      <c r="CY46" s="79"/>
      <c r="CZ46" s="10"/>
      <c r="DA46" s="300">
        <f t="shared" si="1"/>
        <v>0</v>
      </c>
      <c r="DB46" s="69"/>
      <c r="DC46" s="69"/>
      <c r="DD46" s="69"/>
      <c r="DE46" s="69"/>
      <c r="DF46" s="69"/>
      <c r="DG46" s="69"/>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79"/>
      <c r="EM46" s="245"/>
      <c r="EN46" s="81"/>
      <c r="EO46" s="81"/>
      <c r="EP46" s="44">
        <v>42</v>
      </c>
      <c r="EQ46" s="85">
        <v>0</v>
      </c>
      <c r="ER46" s="33">
        <v>42</v>
      </c>
      <c r="ES46" s="5">
        <v>0</v>
      </c>
      <c r="ET46" s="5">
        <v>0</v>
      </c>
      <c r="EU46" s="69"/>
      <c r="EV46" s="11"/>
      <c r="EW46" s="87"/>
      <c r="EX46" s="18"/>
      <c r="EY46" s="69"/>
      <c r="EZ46" s="16"/>
      <c r="FA46" s="54"/>
      <c r="FB46" s="39"/>
      <c r="FC46" s="84"/>
      <c r="FD46" s="69"/>
      <c r="FE46" s="69"/>
      <c r="FF46" s="69"/>
      <c r="FG46" s="69"/>
      <c r="FH46" s="48"/>
      <c r="FI46" s="79" t="s">
        <v>656</v>
      </c>
    </row>
    <row r="47" spans="1:165" ht="15" x14ac:dyDescent="0.25">
      <c r="A47" s="10">
        <v>43</v>
      </c>
      <c r="B47" s="15">
        <v>43</v>
      </c>
      <c r="C47" s="42"/>
      <c r="D47" s="15">
        <v>0</v>
      </c>
      <c r="E47" s="93">
        <v>38845</v>
      </c>
      <c r="F47" s="69">
        <v>1</v>
      </c>
      <c r="G47" s="46">
        <v>1</v>
      </c>
      <c r="H47" s="69"/>
      <c r="I47" s="69">
        <v>1</v>
      </c>
      <c r="J47" s="69"/>
      <c r="K47" s="69"/>
      <c r="L47" s="69"/>
      <c r="M47" s="69"/>
      <c r="N47" s="69"/>
      <c r="O47" s="69"/>
      <c r="P47" s="69"/>
      <c r="Q47" s="69"/>
      <c r="R47" s="69"/>
      <c r="S47" s="5"/>
      <c r="T47" s="299">
        <f t="shared" si="0"/>
        <v>1</v>
      </c>
      <c r="U47" s="69"/>
      <c r="V47" s="69" t="s">
        <v>117</v>
      </c>
      <c r="W47" s="69" t="s">
        <v>118</v>
      </c>
      <c r="X47" s="69"/>
      <c r="Y47" s="69"/>
      <c r="Z47" s="69"/>
      <c r="AA47" s="69"/>
      <c r="AB47" s="69"/>
      <c r="AC47" s="69"/>
      <c r="AD47" s="69"/>
      <c r="AE47" s="46"/>
      <c r="AF47" s="69"/>
      <c r="AG47" s="69"/>
      <c r="AH47" s="69">
        <v>10</v>
      </c>
      <c r="AI47" s="69"/>
      <c r="AJ47" s="69"/>
      <c r="AK47" s="69"/>
      <c r="AL47" s="69"/>
      <c r="AM47" s="69"/>
      <c r="AN47" s="69"/>
      <c r="AO47" s="69"/>
      <c r="AP47" s="46"/>
      <c r="AQ47" s="69"/>
      <c r="AR47" s="69"/>
      <c r="AS47" s="69"/>
      <c r="AT47" s="69"/>
      <c r="AU47" s="69"/>
      <c r="AV47" s="69"/>
      <c r="AW47" s="69"/>
      <c r="AX47" s="69"/>
      <c r="AY47" s="69"/>
      <c r="AZ47" s="46"/>
      <c r="BA47" s="82"/>
      <c r="BB47" s="82"/>
      <c r="BC47" s="82"/>
      <c r="BD47" s="82"/>
      <c r="BE47" s="82"/>
      <c r="BF47" s="82"/>
      <c r="BG47" s="82"/>
      <c r="BH47" s="82"/>
      <c r="BI47" s="82"/>
      <c r="BJ47" s="82"/>
      <c r="BK47" s="32"/>
      <c r="BL47" s="69"/>
      <c r="BM47" s="69"/>
      <c r="BN47" s="69"/>
      <c r="BO47" s="69"/>
      <c r="BP47" s="69"/>
      <c r="BQ47" s="46"/>
      <c r="BR47" s="69"/>
      <c r="BS47" s="69"/>
      <c r="BT47" s="69"/>
      <c r="BU47" s="69"/>
      <c r="BV47" s="69"/>
      <c r="BW47" s="69"/>
      <c r="BX47" s="46"/>
      <c r="BY47" s="69"/>
      <c r="BZ47" s="69"/>
      <c r="CA47" s="69"/>
      <c r="CB47" s="69"/>
      <c r="CC47" s="69">
        <v>1</v>
      </c>
      <c r="CD47" s="69"/>
      <c r="CE47" s="69"/>
      <c r="CF47" s="69"/>
      <c r="CG47" s="69"/>
      <c r="CH47" s="46"/>
      <c r="CI47" s="70"/>
      <c r="CJ47" s="70"/>
      <c r="CK47" s="70"/>
      <c r="CL47" s="70"/>
      <c r="CM47" s="70"/>
      <c r="CN47" s="70"/>
      <c r="CO47" s="70"/>
      <c r="CP47" s="70"/>
      <c r="CQ47" s="70"/>
      <c r="CR47" s="67"/>
      <c r="CS47" s="79"/>
      <c r="CT47" s="79"/>
      <c r="CU47" s="79"/>
      <c r="CV47" s="79"/>
      <c r="CW47" s="79"/>
      <c r="CX47" s="79"/>
      <c r="CY47" s="79"/>
      <c r="CZ47" s="10"/>
      <c r="DA47" s="300">
        <f t="shared" si="1"/>
        <v>2</v>
      </c>
      <c r="DB47" s="69">
        <v>1</v>
      </c>
      <c r="DC47" s="69">
        <v>1</v>
      </c>
      <c r="DD47" s="69"/>
      <c r="DE47" s="69"/>
      <c r="DF47" s="69"/>
      <c r="DG47" s="69"/>
      <c r="DH47" s="69"/>
      <c r="DI47" s="69"/>
      <c r="DJ47" s="69"/>
      <c r="DK47" s="69"/>
      <c r="DL47" s="69"/>
      <c r="DM47" s="69"/>
      <c r="DN47" s="69"/>
      <c r="DO47" s="69"/>
      <c r="DP47" s="69">
        <v>119</v>
      </c>
      <c r="DQ47" s="69"/>
      <c r="DR47" s="69"/>
      <c r="DS47" s="69"/>
      <c r="DT47" s="69"/>
      <c r="DU47" s="69"/>
      <c r="DV47" s="69"/>
      <c r="DW47" s="69"/>
      <c r="DX47" s="69"/>
      <c r="DY47" s="69"/>
      <c r="DZ47" s="69"/>
      <c r="EA47" s="69"/>
      <c r="EB47" s="69"/>
      <c r="EC47" s="69">
        <v>1</v>
      </c>
      <c r="ED47" s="69"/>
      <c r="EE47" s="69"/>
      <c r="EF47" s="69"/>
      <c r="EG47" s="69"/>
      <c r="EH47" s="69"/>
      <c r="EI47" s="69"/>
      <c r="EJ47" s="69"/>
      <c r="EK47" s="69"/>
      <c r="EL47" s="79" t="s">
        <v>578</v>
      </c>
      <c r="EM47" s="245">
        <f t="shared" si="2"/>
        <v>93.462381444296341</v>
      </c>
      <c r="EN47" s="81"/>
      <c r="EO47" s="81">
        <f t="shared" si="3"/>
        <v>93.462381444296341</v>
      </c>
      <c r="EP47" s="44">
        <v>43</v>
      </c>
      <c r="EQ47" s="85">
        <v>0</v>
      </c>
      <c r="ER47" s="33">
        <v>43</v>
      </c>
      <c r="ES47" s="5">
        <v>1</v>
      </c>
      <c r="ET47" s="5">
        <v>2</v>
      </c>
      <c r="EU47" s="69">
        <v>2</v>
      </c>
      <c r="EV47" s="11">
        <v>1</v>
      </c>
      <c r="EW47" s="87">
        <v>119</v>
      </c>
      <c r="EX47" s="18">
        <v>93.462381444296341</v>
      </c>
      <c r="EY47" s="131"/>
      <c r="EZ47" s="250"/>
      <c r="FA47" s="54"/>
      <c r="FB47" s="251"/>
      <c r="FC47" s="84"/>
      <c r="FD47" s="69"/>
      <c r="FE47" s="69"/>
      <c r="FF47" s="69"/>
      <c r="FG47" s="69"/>
      <c r="FH47" s="48">
        <v>1</v>
      </c>
      <c r="FI47" s="79"/>
    </row>
    <row r="48" spans="1:165" ht="15" x14ac:dyDescent="0.25">
      <c r="A48" s="10">
        <v>44</v>
      </c>
      <c r="B48" s="15"/>
      <c r="C48" s="42"/>
      <c r="D48" s="15"/>
      <c r="E48" s="93"/>
      <c r="F48" s="69"/>
      <c r="G48" s="46"/>
      <c r="H48" s="69"/>
      <c r="I48" s="69"/>
      <c r="J48" s="69"/>
      <c r="K48" s="69"/>
      <c r="L48" s="69"/>
      <c r="M48" s="69"/>
      <c r="N48" s="69"/>
      <c r="O48" s="69"/>
      <c r="P48" s="69"/>
      <c r="Q48" s="69"/>
      <c r="R48" s="69"/>
      <c r="S48" s="5"/>
      <c r="T48" s="299">
        <f t="shared" si="0"/>
        <v>0</v>
      </c>
      <c r="U48" s="69"/>
      <c r="V48" s="69"/>
      <c r="W48" s="69"/>
      <c r="X48" s="69"/>
      <c r="Y48" s="69"/>
      <c r="Z48" s="69"/>
      <c r="AA48" s="69"/>
      <c r="AB48" s="69"/>
      <c r="AC48" s="69"/>
      <c r="AD48" s="69"/>
      <c r="AE48" s="46"/>
      <c r="AF48" s="69"/>
      <c r="AG48" s="69"/>
      <c r="AH48" s="69"/>
      <c r="AI48" s="69"/>
      <c r="AJ48" s="69"/>
      <c r="AK48" s="69"/>
      <c r="AL48" s="69"/>
      <c r="AM48" s="69"/>
      <c r="AN48" s="69"/>
      <c r="AO48" s="69"/>
      <c r="AP48" s="46"/>
      <c r="AQ48" s="69"/>
      <c r="AR48" s="69"/>
      <c r="AS48" s="69"/>
      <c r="AT48" s="69"/>
      <c r="AU48" s="69"/>
      <c r="AV48" s="69"/>
      <c r="AW48" s="69"/>
      <c r="AX48" s="69"/>
      <c r="AY48" s="69"/>
      <c r="AZ48" s="46"/>
      <c r="BA48" s="82"/>
      <c r="BB48" s="82"/>
      <c r="BC48" s="82"/>
      <c r="BD48" s="82"/>
      <c r="BE48" s="82"/>
      <c r="BF48" s="82"/>
      <c r="BG48" s="82"/>
      <c r="BH48" s="82"/>
      <c r="BI48" s="82"/>
      <c r="BJ48" s="82"/>
      <c r="BK48" s="32"/>
      <c r="BL48" s="69"/>
      <c r="BM48" s="69"/>
      <c r="BN48" s="69"/>
      <c r="BO48" s="69"/>
      <c r="BP48" s="69"/>
      <c r="BQ48" s="46"/>
      <c r="BR48" s="69"/>
      <c r="BS48" s="69"/>
      <c r="BT48" s="69"/>
      <c r="BU48" s="69"/>
      <c r="BV48" s="69"/>
      <c r="BW48" s="69"/>
      <c r="BX48" s="46"/>
      <c r="BY48" s="69"/>
      <c r="BZ48" s="69"/>
      <c r="CA48" s="69"/>
      <c r="CB48" s="69"/>
      <c r="CC48" s="69"/>
      <c r="CD48" s="69"/>
      <c r="CE48" s="69"/>
      <c r="CF48" s="69"/>
      <c r="CG48" s="69"/>
      <c r="CH48" s="46"/>
      <c r="CI48" s="70"/>
      <c r="CJ48" s="70"/>
      <c r="CK48" s="70"/>
      <c r="CL48" s="70"/>
      <c r="CM48" s="70"/>
      <c r="CN48" s="70"/>
      <c r="CO48" s="70"/>
      <c r="CP48" s="70"/>
      <c r="CQ48" s="70"/>
      <c r="CR48" s="67"/>
      <c r="CS48" s="79"/>
      <c r="CT48" s="79"/>
      <c r="CU48" s="79"/>
      <c r="CV48" s="79"/>
      <c r="CW48" s="79"/>
      <c r="CX48" s="79"/>
      <c r="CY48" s="79"/>
      <c r="CZ48" s="10"/>
      <c r="DA48" s="300">
        <f t="shared" si="1"/>
        <v>0</v>
      </c>
      <c r="DB48" s="69"/>
      <c r="DC48" s="69"/>
      <c r="DD48" s="69"/>
      <c r="DE48" s="69"/>
      <c r="DF48" s="69"/>
      <c r="DG48" s="69"/>
      <c r="DH48" s="69"/>
      <c r="DI48" s="69"/>
      <c r="DJ48" s="69"/>
      <c r="DK48" s="69"/>
      <c r="DL48" s="69"/>
      <c r="DM48" s="69"/>
      <c r="DN48" s="69"/>
      <c r="DO48" s="69"/>
      <c r="DP48" s="69"/>
      <c r="DQ48" s="69"/>
      <c r="DR48" s="69"/>
      <c r="DS48" s="69"/>
      <c r="DT48" s="69"/>
      <c r="DU48" s="69"/>
      <c r="DV48" s="69"/>
      <c r="DW48" s="69"/>
      <c r="DX48" s="69"/>
      <c r="DY48" s="69"/>
      <c r="DZ48" s="69"/>
      <c r="EA48" s="69"/>
      <c r="EB48" s="69"/>
      <c r="EC48" s="69"/>
      <c r="ED48" s="69"/>
      <c r="EE48" s="69"/>
      <c r="EF48" s="69"/>
      <c r="EG48" s="69"/>
      <c r="EH48" s="69"/>
      <c r="EI48" s="69"/>
      <c r="EJ48" s="69"/>
      <c r="EK48" s="69"/>
      <c r="EL48" s="79"/>
      <c r="EM48" s="245"/>
      <c r="EN48" s="81"/>
      <c r="EO48" s="81"/>
      <c r="EP48" s="44">
        <v>44</v>
      </c>
      <c r="EQ48" s="85">
        <v>0</v>
      </c>
      <c r="ER48" s="33">
        <v>44</v>
      </c>
      <c r="ES48" s="5">
        <v>0</v>
      </c>
      <c r="ET48" s="5">
        <v>0</v>
      </c>
      <c r="EU48" s="69"/>
      <c r="EV48" s="11"/>
      <c r="EW48" s="87"/>
      <c r="EX48" s="18"/>
      <c r="EY48" s="69"/>
      <c r="EZ48" s="16"/>
      <c r="FA48" s="54"/>
      <c r="FB48" s="39"/>
      <c r="FC48" s="84"/>
      <c r="FD48" s="69"/>
      <c r="FE48" s="69"/>
      <c r="FF48" s="69"/>
      <c r="FG48" s="69"/>
      <c r="FH48" s="48"/>
      <c r="FI48" s="79" t="s">
        <v>656</v>
      </c>
    </row>
    <row r="49" spans="1:165" ht="15" x14ac:dyDescent="0.25">
      <c r="A49" s="10">
        <v>45</v>
      </c>
      <c r="B49" s="15"/>
      <c r="C49" s="42"/>
      <c r="D49" s="15"/>
      <c r="E49" s="93"/>
      <c r="F49" s="69"/>
      <c r="G49" s="46"/>
      <c r="H49" s="69"/>
      <c r="I49" s="69"/>
      <c r="J49" s="69"/>
      <c r="K49" s="69"/>
      <c r="L49" s="69"/>
      <c r="M49" s="69"/>
      <c r="N49" s="69"/>
      <c r="O49" s="69"/>
      <c r="P49" s="69"/>
      <c r="Q49" s="69"/>
      <c r="R49" s="69"/>
      <c r="S49" s="5"/>
      <c r="T49" s="299">
        <f t="shared" si="0"/>
        <v>0</v>
      </c>
      <c r="U49" s="69"/>
      <c r="V49" s="69"/>
      <c r="W49" s="69"/>
      <c r="X49" s="69"/>
      <c r="Y49" s="69"/>
      <c r="Z49" s="69"/>
      <c r="AA49" s="69"/>
      <c r="AB49" s="69"/>
      <c r="AC49" s="69"/>
      <c r="AD49" s="69"/>
      <c r="AE49" s="46"/>
      <c r="AF49" s="69"/>
      <c r="AG49" s="69"/>
      <c r="AH49" s="69"/>
      <c r="AI49" s="69"/>
      <c r="AJ49" s="69"/>
      <c r="AK49" s="69"/>
      <c r="AL49" s="69"/>
      <c r="AM49" s="69"/>
      <c r="AN49" s="69"/>
      <c r="AO49" s="69"/>
      <c r="AP49" s="46"/>
      <c r="AQ49" s="69"/>
      <c r="AR49" s="69"/>
      <c r="AS49" s="69"/>
      <c r="AT49" s="69"/>
      <c r="AU49" s="69"/>
      <c r="AV49" s="69"/>
      <c r="AW49" s="69"/>
      <c r="AX49" s="69"/>
      <c r="AY49" s="69"/>
      <c r="AZ49" s="46"/>
      <c r="BA49" s="82"/>
      <c r="BB49" s="82"/>
      <c r="BC49" s="82"/>
      <c r="BD49" s="82"/>
      <c r="BE49" s="82"/>
      <c r="BF49" s="82"/>
      <c r="BG49" s="82"/>
      <c r="BH49" s="82"/>
      <c r="BI49" s="82"/>
      <c r="BJ49" s="82"/>
      <c r="BK49" s="32"/>
      <c r="BL49" s="69"/>
      <c r="BM49" s="69"/>
      <c r="BN49" s="69"/>
      <c r="BO49" s="69"/>
      <c r="BP49" s="69"/>
      <c r="BQ49" s="46"/>
      <c r="BR49" s="69"/>
      <c r="BS49" s="69"/>
      <c r="BT49" s="69"/>
      <c r="BU49" s="69"/>
      <c r="BV49" s="69"/>
      <c r="BW49" s="69"/>
      <c r="BX49" s="46"/>
      <c r="BY49" s="69"/>
      <c r="BZ49" s="69"/>
      <c r="CA49" s="69"/>
      <c r="CB49" s="69"/>
      <c r="CC49" s="69"/>
      <c r="CD49" s="69"/>
      <c r="CE49" s="69"/>
      <c r="CF49" s="69"/>
      <c r="CG49" s="69"/>
      <c r="CH49" s="46"/>
      <c r="CI49" s="70"/>
      <c r="CJ49" s="70"/>
      <c r="CK49" s="70"/>
      <c r="CL49" s="70"/>
      <c r="CM49" s="70"/>
      <c r="CN49" s="70"/>
      <c r="CO49" s="70"/>
      <c r="CP49" s="70"/>
      <c r="CQ49" s="70"/>
      <c r="CR49" s="67"/>
      <c r="CS49" s="79"/>
      <c r="CT49" s="79"/>
      <c r="CU49" s="79"/>
      <c r="CV49" s="79"/>
      <c r="CW49" s="79"/>
      <c r="CX49" s="79"/>
      <c r="CY49" s="79"/>
      <c r="CZ49" s="10"/>
      <c r="DA49" s="300">
        <f t="shared" si="1"/>
        <v>0</v>
      </c>
      <c r="DB49" s="69"/>
      <c r="DC49" s="69"/>
      <c r="DD49" s="69"/>
      <c r="DE49" s="69"/>
      <c r="DF49" s="69"/>
      <c r="DG49" s="69"/>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79"/>
      <c r="EM49" s="245"/>
      <c r="EN49" s="81"/>
      <c r="EO49" s="81"/>
      <c r="EP49" s="44">
        <v>45</v>
      </c>
      <c r="EQ49" s="85">
        <v>0</v>
      </c>
      <c r="ER49" s="33">
        <v>45</v>
      </c>
      <c r="ES49" s="5">
        <v>0</v>
      </c>
      <c r="ET49" s="5">
        <v>0</v>
      </c>
      <c r="EU49" s="69"/>
      <c r="EV49" s="11"/>
      <c r="EW49" s="87"/>
      <c r="EX49" s="18"/>
      <c r="EY49" s="69"/>
      <c r="EZ49" s="16"/>
      <c r="FA49" s="54"/>
      <c r="FB49" s="39"/>
      <c r="FC49" s="84"/>
      <c r="FD49" s="69"/>
      <c r="FE49" s="69"/>
      <c r="FF49" s="69"/>
      <c r="FG49" s="69"/>
      <c r="FH49" s="48"/>
      <c r="FI49" s="79" t="s">
        <v>656</v>
      </c>
    </row>
    <row r="50" spans="1:165" ht="15" x14ac:dyDescent="0.25">
      <c r="A50" s="10">
        <v>46</v>
      </c>
      <c r="B50" s="15">
        <v>46</v>
      </c>
      <c r="C50" s="42">
        <v>1</v>
      </c>
      <c r="D50" s="15">
        <v>0</v>
      </c>
      <c r="E50" s="93">
        <v>38845</v>
      </c>
      <c r="F50" s="69">
        <v>1</v>
      </c>
      <c r="G50" s="46">
        <v>1</v>
      </c>
      <c r="H50" s="69"/>
      <c r="I50" s="69">
        <v>1</v>
      </c>
      <c r="J50" s="69"/>
      <c r="K50" s="69"/>
      <c r="L50" s="69"/>
      <c r="M50" s="69"/>
      <c r="N50" s="69"/>
      <c r="O50" s="69"/>
      <c r="P50" s="69"/>
      <c r="Q50" s="69"/>
      <c r="R50" s="69"/>
      <c r="S50" s="5"/>
      <c r="T50" s="299">
        <f t="shared" si="0"/>
        <v>1</v>
      </c>
      <c r="U50" s="69"/>
      <c r="V50" s="69" t="s">
        <v>111</v>
      </c>
      <c r="W50" s="69" t="s">
        <v>118</v>
      </c>
      <c r="X50" s="69"/>
      <c r="Y50" s="69"/>
      <c r="Z50" s="69"/>
      <c r="AA50" s="69"/>
      <c r="AB50" s="69"/>
      <c r="AC50" s="69"/>
      <c r="AD50" s="69"/>
      <c r="AE50" s="46"/>
      <c r="AF50" s="69"/>
      <c r="AG50" s="69"/>
      <c r="AH50" s="69">
        <v>6</v>
      </c>
      <c r="AI50" s="69"/>
      <c r="AJ50" s="69"/>
      <c r="AK50" s="69"/>
      <c r="AL50" s="69"/>
      <c r="AM50" s="69"/>
      <c r="AN50" s="69"/>
      <c r="AO50" s="69"/>
      <c r="AP50" s="46"/>
      <c r="AQ50" s="69"/>
      <c r="AR50" s="69"/>
      <c r="AS50" s="69"/>
      <c r="AT50" s="69" t="s">
        <v>28</v>
      </c>
      <c r="AU50" s="69"/>
      <c r="AV50" s="69" t="s">
        <v>35</v>
      </c>
      <c r="AW50" s="69"/>
      <c r="AX50" s="69"/>
      <c r="AY50" s="69">
        <v>0</v>
      </c>
      <c r="AZ50" s="46">
        <v>0</v>
      </c>
      <c r="BA50" s="82"/>
      <c r="BB50" s="82"/>
      <c r="BC50" s="82"/>
      <c r="BD50" s="82">
        <v>38855</v>
      </c>
      <c r="BE50" s="82"/>
      <c r="BF50" s="82"/>
      <c r="BG50" s="82"/>
      <c r="BH50" s="82"/>
      <c r="BI50" s="82"/>
      <c r="BJ50" s="82"/>
      <c r="BK50" s="32">
        <v>0</v>
      </c>
      <c r="BL50" s="69"/>
      <c r="BM50" s="69">
        <v>0</v>
      </c>
      <c r="BN50" s="69">
        <v>0</v>
      </c>
      <c r="BO50" s="69"/>
      <c r="BP50" s="69">
        <v>0</v>
      </c>
      <c r="BQ50" s="46">
        <v>0</v>
      </c>
      <c r="BR50" s="69"/>
      <c r="BS50" s="69"/>
      <c r="BT50" s="69">
        <v>2</v>
      </c>
      <c r="BU50" s="69"/>
      <c r="BV50" s="69"/>
      <c r="BW50" s="69">
        <v>3</v>
      </c>
      <c r="BX50" s="46">
        <v>3</v>
      </c>
      <c r="BY50" s="69"/>
      <c r="BZ50" s="69"/>
      <c r="CA50" s="69"/>
      <c r="CB50" s="69"/>
      <c r="CC50" s="69">
        <v>1</v>
      </c>
      <c r="CD50" s="69"/>
      <c r="CE50" s="69"/>
      <c r="CF50" s="69"/>
      <c r="CG50" s="69"/>
      <c r="CH50" s="46"/>
      <c r="CI50" s="70"/>
      <c r="CJ50" s="70"/>
      <c r="CK50" s="70"/>
      <c r="CL50" s="70"/>
      <c r="CM50" s="70"/>
      <c r="CN50" s="70"/>
      <c r="CO50" s="70"/>
      <c r="CP50" s="70"/>
      <c r="CQ50" s="70"/>
      <c r="CR50" s="67"/>
      <c r="CS50" s="79"/>
      <c r="CT50" s="79"/>
      <c r="CU50" s="79"/>
      <c r="CV50" s="79"/>
      <c r="CW50" s="79"/>
      <c r="CX50" s="79"/>
      <c r="CY50" s="79"/>
      <c r="CZ50" s="10"/>
      <c r="DA50" s="300">
        <f t="shared" si="1"/>
        <v>1</v>
      </c>
      <c r="DB50" s="69">
        <v>1</v>
      </c>
      <c r="DC50" s="69">
        <v>1.93</v>
      </c>
      <c r="DD50" s="69"/>
      <c r="DE50" s="69"/>
      <c r="DF50" s="69"/>
      <c r="DG50" s="69"/>
      <c r="DH50" s="69"/>
      <c r="DI50" s="69"/>
      <c r="DJ50" s="69"/>
      <c r="DK50" s="69"/>
      <c r="DL50" s="69"/>
      <c r="DM50" s="69"/>
      <c r="DN50" s="69"/>
      <c r="DO50" s="69"/>
      <c r="DP50" s="69">
        <v>208</v>
      </c>
      <c r="DQ50" s="69"/>
      <c r="DR50" s="69"/>
      <c r="DS50" s="69"/>
      <c r="DT50" s="69"/>
      <c r="DU50" s="69"/>
      <c r="DV50" s="69"/>
      <c r="DW50" s="69"/>
      <c r="DX50" s="69"/>
      <c r="DY50" s="69"/>
      <c r="DZ50" s="69"/>
      <c r="EA50" s="69"/>
      <c r="EB50" s="69"/>
      <c r="EC50" s="69"/>
      <c r="ED50" s="69"/>
      <c r="EE50" s="69"/>
      <c r="EF50" s="69"/>
      <c r="EG50" s="69"/>
      <c r="EH50" s="69"/>
      <c r="EI50" s="69"/>
      <c r="EJ50" s="69"/>
      <c r="EK50" s="69"/>
      <c r="EL50" s="79"/>
      <c r="EM50" s="245">
        <f t="shared" si="2"/>
        <v>608.51016071854428</v>
      </c>
      <c r="EN50" s="81"/>
      <c r="EO50" s="81">
        <f t="shared" si="3"/>
        <v>608.51016071854428</v>
      </c>
      <c r="EP50" s="44">
        <v>46</v>
      </c>
      <c r="EQ50" s="85">
        <v>3</v>
      </c>
      <c r="ER50" s="33">
        <v>46</v>
      </c>
      <c r="ES50" s="5">
        <v>1</v>
      </c>
      <c r="ET50" s="5">
        <v>1</v>
      </c>
      <c r="EU50" s="69">
        <v>1</v>
      </c>
      <c r="EV50" s="11">
        <v>1.93</v>
      </c>
      <c r="EW50" s="122">
        <v>208</v>
      </c>
      <c r="EX50" s="18">
        <v>608.51016071854428</v>
      </c>
      <c r="EY50" s="69">
        <v>6</v>
      </c>
      <c r="EZ50" s="82">
        <v>38851</v>
      </c>
      <c r="FA50" s="54"/>
      <c r="FB50" s="249">
        <v>38859</v>
      </c>
      <c r="FC50" s="84">
        <v>3</v>
      </c>
      <c r="FD50" s="69">
        <v>15</v>
      </c>
      <c r="FE50" s="69">
        <v>13</v>
      </c>
      <c r="FF50" s="69">
        <v>4</v>
      </c>
      <c r="FG50" s="69"/>
      <c r="FH50" s="48">
        <v>1</v>
      </c>
      <c r="FI50" s="79"/>
    </row>
    <row r="51" spans="1:165" ht="15" x14ac:dyDescent="0.25">
      <c r="A51" s="10">
        <v>47</v>
      </c>
      <c r="B51" s="15">
        <v>47</v>
      </c>
      <c r="C51" s="42">
        <v>1</v>
      </c>
      <c r="D51" s="15">
        <v>0</v>
      </c>
      <c r="E51" s="93">
        <v>38845</v>
      </c>
      <c r="F51" s="69">
        <v>1</v>
      </c>
      <c r="G51" s="46">
        <v>1</v>
      </c>
      <c r="H51" s="69"/>
      <c r="I51" s="69">
        <v>1</v>
      </c>
      <c r="J51" s="69"/>
      <c r="K51" s="69"/>
      <c r="L51" s="69"/>
      <c r="M51" s="69"/>
      <c r="N51" s="69"/>
      <c r="O51" s="69"/>
      <c r="P51" s="69"/>
      <c r="Q51" s="69"/>
      <c r="R51" s="69"/>
      <c r="S51" s="5"/>
      <c r="T51" s="299">
        <f t="shared" si="0"/>
        <v>1</v>
      </c>
      <c r="U51" s="69"/>
      <c r="V51" s="69"/>
      <c r="W51" s="69" t="s">
        <v>118</v>
      </c>
      <c r="X51" s="69"/>
      <c r="Y51" s="69"/>
      <c r="Z51" s="69"/>
      <c r="AA51" s="69"/>
      <c r="AB51" s="69"/>
      <c r="AC51" s="69"/>
      <c r="AD51" s="69"/>
      <c r="AE51" s="46"/>
      <c r="AF51" s="69"/>
      <c r="AG51" s="69"/>
      <c r="AH51" s="69">
        <v>9</v>
      </c>
      <c r="AI51" s="69"/>
      <c r="AJ51" s="69"/>
      <c r="AK51" s="69">
        <v>12</v>
      </c>
      <c r="AL51" s="69"/>
      <c r="AM51" s="69"/>
      <c r="AN51" s="69"/>
      <c r="AO51" s="69"/>
      <c r="AP51" s="46"/>
      <c r="AQ51" s="69"/>
      <c r="AR51" s="69"/>
      <c r="AS51" s="69"/>
      <c r="AT51" s="69">
        <v>3</v>
      </c>
      <c r="AU51" s="69"/>
      <c r="AV51" s="69">
        <v>4</v>
      </c>
      <c r="AW51" s="69"/>
      <c r="AX51" s="69"/>
      <c r="AY51" s="69">
        <v>0</v>
      </c>
      <c r="AZ51" s="46">
        <v>1</v>
      </c>
      <c r="BA51" s="82"/>
      <c r="BB51" s="82"/>
      <c r="BC51" s="82"/>
      <c r="BD51" s="82">
        <v>38855</v>
      </c>
      <c r="BE51" s="82"/>
      <c r="BF51" s="82"/>
      <c r="BG51" s="82"/>
      <c r="BH51" s="82"/>
      <c r="BI51" s="82"/>
      <c r="BJ51" s="82"/>
      <c r="BK51" s="32"/>
      <c r="BL51" s="69"/>
      <c r="BM51" s="69"/>
      <c r="BN51" s="69">
        <v>0</v>
      </c>
      <c r="BO51" s="69"/>
      <c r="BP51" s="69">
        <v>3</v>
      </c>
      <c r="BQ51" s="46">
        <v>1</v>
      </c>
      <c r="BR51" s="69"/>
      <c r="BS51" s="69"/>
      <c r="BT51" s="69"/>
      <c r="BU51" s="69"/>
      <c r="BV51" s="69"/>
      <c r="BW51" s="69">
        <v>5</v>
      </c>
      <c r="BX51" s="46">
        <v>2</v>
      </c>
      <c r="BY51" s="69"/>
      <c r="BZ51" s="69"/>
      <c r="CA51" s="69"/>
      <c r="CB51" s="69"/>
      <c r="CC51" s="69"/>
      <c r="CD51" s="69"/>
      <c r="CE51" s="69"/>
      <c r="CF51" s="69"/>
      <c r="CG51" s="69"/>
      <c r="CH51" s="46"/>
      <c r="CI51" s="70"/>
      <c r="CJ51" s="70"/>
      <c r="CK51" s="70"/>
      <c r="CL51" s="70"/>
      <c r="CM51" s="70"/>
      <c r="CN51" s="70"/>
      <c r="CO51" s="70"/>
      <c r="CP51" s="70"/>
      <c r="CQ51" s="70"/>
      <c r="CR51" s="67"/>
      <c r="CS51" s="79"/>
      <c r="CT51" s="79"/>
      <c r="CU51" s="79"/>
      <c r="CV51" s="79"/>
      <c r="CW51" s="79"/>
      <c r="CX51" s="79"/>
      <c r="CY51" s="79"/>
      <c r="CZ51" s="10"/>
      <c r="DA51" s="300">
        <f t="shared" si="1"/>
        <v>1</v>
      </c>
      <c r="DB51" s="69">
        <v>1</v>
      </c>
      <c r="DC51" s="69">
        <v>2.63</v>
      </c>
      <c r="DD51" s="69"/>
      <c r="DE51" s="69"/>
      <c r="DF51" s="69"/>
      <c r="DG51" s="69"/>
      <c r="DH51" s="69"/>
      <c r="DI51" s="69"/>
      <c r="DJ51" s="69"/>
      <c r="DK51" s="69"/>
      <c r="DL51" s="69"/>
      <c r="DM51" s="69"/>
      <c r="DN51" s="69"/>
      <c r="DO51" s="69"/>
      <c r="DP51" s="69">
        <v>319</v>
      </c>
      <c r="DQ51" s="69"/>
      <c r="DR51" s="69"/>
      <c r="DS51" s="69"/>
      <c r="DT51" s="69"/>
      <c r="DU51" s="69"/>
      <c r="DV51" s="69"/>
      <c r="DW51" s="69"/>
      <c r="DX51" s="69"/>
      <c r="DY51" s="69"/>
      <c r="DZ51" s="69"/>
      <c r="EA51" s="69"/>
      <c r="EB51" s="69"/>
      <c r="EC51" s="71">
        <v>0</v>
      </c>
      <c r="ED51" s="69"/>
      <c r="EE51" s="69"/>
      <c r="EF51" s="69"/>
      <c r="EG51" s="69"/>
      <c r="EH51" s="69"/>
      <c r="EI51" s="69"/>
      <c r="EJ51" s="69"/>
      <c r="EK51" s="69"/>
      <c r="EL51" s="79"/>
      <c r="EM51" s="245">
        <f t="shared" si="2"/>
        <v>1732.9740574928153</v>
      </c>
      <c r="EN51" s="81"/>
      <c r="EO51" s="81">
        <f t="shared" si="3"/>
        <v>1732.9740574928153</v>
      </c>
      <c r="EP51" s="44">
        <v>47</v>
      </c>
      <c r="EQ51" s="85">
        <v>3</v>
      </c>
      <c r="ER51" s="33">
        <v>47</v>
      </c>
      <c r="ES51" s="5">
        <v>1</v>
      </c>
      <c r="ET51" s="5">
        <v>1</v>
      </c>
      <c r="EU51" s="69">
        <v>1</v>
      </c>
      <c r="EV51" s="11">
        <v>2.63</v>
      </c>
      <c r="EW51" s="87">
        <v>319</v>
      </c>
      <c r="EX51" s="18">
        <v>1732.9740574928153</v>
      </c>
      <c r="EY51" s="69">
        <v>12</v>
      </c>
      <c r="EZ51" s="16">
        <v>38855</v>
      </c>
      <c r="FA51" s="54"/>
      <c r="FB51" s="249">
        <v>38876</v>
      </c>
      <c r="FC51" s="84">
        <v>3</v>
      </c>
      <c r="FD51" s="69">
        <v>22</v>
      </c>
      <c r="FE51" s="69">
        <v>17</v>
      </c>
      <c r="FF51" s="69">
        <v>5</v>
      </c>
      <c r="FG51" s="69"/>
      <c r="FH51" s="48"/>
      <c r="FI51" s="79"/>
    </row>
    <row r="52" spans="1:165" ht="15" x14ac:dyDescent="0.25">
      <c r="A52" s="10">
        <v>48</v>
      </c>
      <c r="B52" s="15">
        <v>48</v>
      </c>
      <c r="C52" s="42">
        <v>1</v>
      </c>
      <c r="D52" s="15">
        <v>0</v>
      </c>
      <c r="E52" s="93">
        <v>38845</v>
      </c>
      <c r="F52" s="69">
        <v>1</v>
      </c>
      <c r="G52" s="46">
        <v>1</v>
      </c>
      <c r="H52" s="69"/>
      <c r="I52" s="69">
        <v>2</v>
      </c>
      <c r="J52" s="69"/>
      <c r="K52" s="69"/>
      <c r="L52" s="69"/>
      <c r="M52" s="69"/>
      <c r="N52" s="69"/>
      <c r="O52" s="69"/>
      <c r="P52" s="69"/>
      <c r="Q52" s="69"/>
      <c r="R52" s="69"/>
      <c r="S52" s="5"/>
      <c r="T52" s="299">
        <f t="shared" si="0"/>
        <v>2</v>
      </c>
      <c r="U52" s="69"/>
      <c r="V52" s="69"/>
      <c r="W52" s="69" t="s">
        <v>118</v>
      </c>
      <c r="X52" s="69"/>
      <c r="Y52" s="69"/>
      <c r="Z52" s="69"/>
      <c r="AA52" s="69"/>
      <c r="AB52" s="69"/>
      <c r="AC52" s="69"/>
      <c r="AD52" s="69"/>
      <c r="AE52" s="46"/>
      <c r="AF52" s="69"/>
      <c r="AG52" s="69"/>
      <c r="AH52" s="69">
        <v>18</v>
      </c>
      <c r="AI52" s="69"/>
      <c r="AJ52" s="69"/>
      <c r="AK52" s="69">
        <v>34</v>
      </c>
      <c r="AL52" s="69"/>
      <c r="AM52" s="69"/>
      <c r="AN52" s="69"/>
      <c r="AO52" s="69"/>
      <c r="AP52" s="46"/>
      <c r="AQ52" s="69"/>
      <c r="AR52" s="69"/>
      <c r="AS52" s="69"/>
      <c r="AT52" s="69" t="s">
        <v>523</v>
      </c>
      <c r="AU52" s="69"/>
      <c r="AV52" s="69">
        <v>6</v>
      </c>
      <c r="AW52" s="69"/>
      <c r="AX52" s="69"/>
      <c r="AY52" s="69">
        <v>0</v>
      </c>
      <c r="AZ52" s="46">
        <v>0</v>
      </c>
      <c r="BA52" s="82"/>
      <c r="BB52" s="82"/>
      <c r="BC52" s="82"/>
      <c r="BD52" s="82">
        <v>38855</v>
      </c>
      <c r="BE52" s="82"/>
      <c r="BF52" s="82"/>
      <c r="BG52" s="82"/>
      <c r="BH52" s="82"/>
      <c r="BI52" s="82"/>
      <c r="BJ52" s="82"/>
      <c r="BK52" s="32"/>
      <c r="BL52" s="69"/>
      <c r="BM52" s="69"/>
      <c r="BN52" s="69">
        <v>1</v>
      </c>
      <c r="BO52" s="69"/>
      <c r="BP52" s="69">
        <v>0</v>
      </c>
      <c r="BQ52" s="46">
        <v>0</v>
      </c>
      <c r="BR52" s="69"/>
      <c r="BS52" s="69"/>
      <c r="BT52" s="69"/>
      <c r="BU52" s="69"/>
      <c r="BV52" s="69"/>
      <c r="BW52" s="69">
        <v>13</v>
      </c>
      <c r="BX52" s="46">
        <v>8</v>
      </c>
      <c r="BY52" s="69"/>
      <c r="BZ52" s="69"/>
      <c r="CA52" s="69"/>
      <c r="CB52" s="69"/>
      <c r="CC52" s="69"/>
      <c r="CD52" s="69"/>
      <c r="CE52" s="69"/>
      <c r="CF52" s="69"/>
      <c r="CG52" s="69"/>
      <c r="CH52" s="46"/>
      <c r="CI52" s="70"/>
      <c r="CJ52" s="70">
        <v>1</v>
      </c>
      <c r="CK52" s="70"/>
      <c r="CL52" s="70"/>
      <c r="CM52" s="70"/>
      <c r="CN52" s="70"/>
      <c r="CO52" s="70"/>
      <c r="CP52" s="70"/>
      <c r="CQ52" s="70"/>
      <c r="CR52" s="67"/>
      <c r="CS52" s="79"/>
      <c r="CT52" s="79"/>
      <c r="CU52" s="79"/>
      <c r="CV52" s="79"/>
      <c r="CW52" s="79"/>
      <c r="CX52" s="79"/>
      <c r="CY52" s="79"/>
      <c r="CZ52" s="10"/>
      <c r="DA52" s="300">
        <f t="shared" si="1"/>
        <v>2</v>
      </c>
      <c r="DB52" s="69">
        <v>2</v>
      </c>
      <c r="DC52" s="69">
        <v>2.94</v>
      </c>
      <c r="DD52" s="69">
        <v>2.4700000000000002</v>
      </c>
      <c r="DE52" s="69"/>
      <c r="DF52" s="69"/>
      <c r="DG52" s="69"/>
      <c r="DH52" s="69"/>
      <c r="DI52" s="69"/>
      <c r="DJ52" s="69"/>
      <c r="DK52" s="69"/>
      <c r="DL52" s="69"/>
      <c r="DM52" s="69"/>
      <c r="DN52" s="69"/>
      <c r="DO52" s="69"/>
      <c r="DP52" s="69">
        <v>325</v>
      </c>
      <c r="DQ52" s="69">
        <v>376</v>
      </c>
      <c r="DR52" s="69"/>
      <c r="DS52" s="69"/>
      <c r="DT52" s="69"/>
      <c r="DU52" s="69"/>
      <c r="DV52" s="69"/>
      <c r="DW52" s="69"/>
      <c r="DX52" s="69"/>
      <c r="DY52" s="69"/>
      <c r="DZ52" s="69"/>
      <c r="EA52" s="69"/>
      <c r="EB52" s="69"/>
      <c r="EC52" s="71"/>
      <c r="ED52" s="69"/>
      <c r="EE52" s="69"/>
      <c r="EF52" s="69"/>
      <c r="EG52" s="69"/>
      <c r="EH52" s="69"/>
      <c r="EI52" s="69"/>
      <c r="EJ52" s="69"/>
      <c r="EK52" s="69"/>
      <c r="EL52" s="79"/>
      <c r="EM52" s="245">
        <f t="shared" si="2"/>
        <v>4007.9719649780909</v>
      </c>
      <c r="EN52" s="81"/>
      <c r="EO52" s="81">
        <f t="shared" si="3"/>
        <v>4007.9719649780909</v>
      </c>
      <c r="EP52" s="44">
        <v>48</v>
      </c>
      <c r="EQ52" s="85">
        <v>5</v>
      </c>
      <c r="ER52" s="33">
        <v>48</v>
      </c>
      <c r="ES52" s="5">
        <v>2</v>
      </c>
      <c r="ET52" s="5">
        <v>2</v>
      </c>
      <c r="EU52" s="69">
        <v>2</v>
      </c>
      <c r="EV52" s="11">
        <v>2.4700000000000002</v>
      </c>
      <c r="EW52" s="87">
        <v>376</v>
      </c>
      <c r="EX52" s="18">
        <v>4007.9719649780909</v>
      </c>
      <c r="EY52" s="69">
        <v>34</v>
      </c>
      <c r="EZ52" s="82">
        <v>38851</v>
      </c>
      <c r="FA52" s="54"/>
      <c r="FB52" s="249">
        <v>38866</v>
      </c>
      <c r="FC52" s="84">
        <v>5</v>
      </c>
      <c r="FD52" s="69">
        <v>44</v>
      </c>
      <c r="FE52" s="69">
        <v>24</v>
      </c>
      <c r="FF52" s="69">
        <v>22</v>
      </c>
      <c r="FG52" s="69"/>
      <c r="FH52" s="48"/>
      <c r="FI52" s="79"/>
    </row>
    <row r="53" spans="1:165" ht="15" x14ac:dyDescent="0.25">
      <c r="A53" s="10">
        <v>49</v>
      </c>
      <c r="B53" s="15">
        <v>49</v>
      </c>
      <c r="C53" s="42">
        <v>1</v>
      </c>
      <c r="D53" s="15">
        <v>0</v>
      </c>
      <c r="E53" s="97">
        <v>38845</v>
      </c>
      <c r="F53" s="28">
        <v>1</v>
      </c>
      <c r="G53" s="67">
        <v>1</v>
      </c>
      <c r="H53" s="69"/>
      <c r="I53" s="5">
        <v>5</v>
      </c>
      <c r="J53" s="5">
        <v>6</v>
      </c>
      <c r="K53" s="5"/>
      <c r="L53" s="5"/>
      <c r="M53" s="5">
        <v>6</v>
      </c>
      <c r="N53" s="5"/>
      <c r="O53" s="5"/>
      <c r="P53" s="5"/>
      <c r="Q53" s="5"/>
      <c r="R53" s="5"/>
      <c r="S53" s="5"/>
      <c r="T53" s="299">
        <f t="shared" si="0"/>
        <v>6</v>
      </c>
      <c r="U53" s="69"/>
      <c r="V53" s="5"/>
      <c r="W53" s="5" t="s">
        <v>118</v>
      </c>
      <c r="X53" s="5"/>
      <c r="Y53" s="5"/>
      <c r="Z53" s="5"/>
      <c r="AA53" s="5"/>
      <c r="AB53" s="5"/>
      <c r="AC53" s="5"/>
      <c r="AD53" s="5"/>
      <c r="AE53" s="46"/>
      <c r="AF53" s="69"/>
      <c r="AG53" s="5"/>
      <c r="AH53" s="5">
        <v>8</v>
      </c>
      <c r="AI53" s="5"/>
      <c r="AJ53" s="5"/>
      <c r="AK53" s="5"/>
      <c r="AL53" s="5"/>
      <c r="AM53" s="5"/>
      <c r="AN53" s="5"/>
      <c r="AO53" s="5"/>
      <c r="AP53" s="46"/>
      <c r="AQ53" s="5"/>
      <c r="AR53" s="5"/>
      <c r="AS53" s="5"/>
      <c r="AT53" s="5">
        <v>2</v>
      </c>
      <c r="AU53" s="5"/>
      <c r="AV53" s="5">
        <v>7</v>
      </c>
      <c r="AW53" s="5"/>
      <c r="AX53" s="5"/>
      <c r="AY53" s="5">
        <v>2</v>
      </c>
      <c r="AZ53" s="46">
        <v>1</v>
      </c>
      <c r="BA53" s="82"/>
      <c r="BB53" s="9"/>
      <c r="BC53" s="9"/>
      <c r="BD53" s="9">
        <v>38855</v>
      </c>
      <c r="BE53" s="9"/>
      <c r="BF53" s="9"/>
      <c r="BG53" s="9"/>
      <c r="BH53" s="9"/>
      <c r="BI53" s="9"/>
      <c r="BJ53" s="9"/>
      <c r="BK53" s="32"/>
      <c r="BL53" s="5"/>
      <c r="BM53" s="5"/>
      <c r="BN53" s="5">
        <v>5</v>
      </c>
      <c r="BO53" s="5"/>
      <c r="BP53" s="5">
        <v>2</v>
      </c>
      <c r="BQ53" s="46">
        <v>0</v>
      </c>
      <c r="BR53" s="5"/>
      <c r="BS53" s="5"/>
      <c r="BT53" s="5"/>
      <c r="BU53" s="5"/>
      <c r="BV53" s="5"/>
      <c r="BW53" s="5">
        <v>3</v>
      </c>
      <c r="BX53" s="46">
        <v>5</v>
      </c>
      <c r="BY53" s="5"/>
      <c r="BZ53" s="5">
        <v>2</v>
      </c>
      <c r="CA53" s="5">
        <v>3</v>
      </c>
      <c r="CB53" s="5"/>
      <c r="CC53" s="5">
        <v>4</v>
      </c>
      <c r="CD53" s="5"/>
      <c r="CE53" s="5"/>
      <c r="CF53" s="5"/>
      <c r="CG53" s="5"/>
      <c r="CH53" s="46"/>
      <c r="CI53" s="28"/>
      <c r="CJ53" s="28"/>
      <c r="CK53" s="28"/>
      <c r="CL53" s="28"/>
      <c r="CM53" s="28">
        <v>1</v>
      </c>
      <c r="CN53" s="28"/>
      <c r="CO53" s="28"/>
      <c r="CP53" s="28"/>
      <c r="CQ53" s="28"/>
      <c r="CR53" s="67"/>
      <c r="CS53" s="10"/>
      <c r="CT53" s="10"/>
      <c r="CU53" s="10"/>
      <c r="CV53" s="10"/>
      <c r="CW53" s="10"/>
      <c r="CX53" s="10"/>
      <c r="CY53" s="10"/>
      <c r="CZ53" s="10"/>
      <c r="DA53" s="300">
        <f t="shared" si="1"/>
        <v>2</v>
      </c>
      <c r="DB53" s="69">
        <v>2</v>
      </c>
      <c r="DC53" s="69">
        <v>2.83</v>
      </c>
      <c r="DD53" s="69">
        <v>2.5099999999999998</v>
      </c>
      <c r="DE53" s="69"/>
      <c r="DF53" s="69"/>
      <c r="DG53" s="69"/>
      <c r="DH53" s="69"/>
      <c r="DI53" s="69"/>
      <c r="DJ53" s="69"/>
      <c r="DK53" s="69"/>
      <c r="DL53" s="69"/>
      <c r="DM53" s="69"/>
      <c r="DN53" s="69"/>
      <c r="DO53" s="69"/>
      <c r="DP53" s="69">
        <v>324</v>
      </c>
      <c r="DQ53" s="69">
        <v>251</v>
      </c>
      <c r="DR53" s="69"/>
      <c r="DS53" s="69"/>
      <c r="DT53" s="69"/>
      <c r="DU53" s="69"/>
      <c r="DV53" s="69"/>
      <c r="DW53" s="69"/>
      <c r="DX53" s="69"/>
      <c r="DY53" s="69"/>
      <c r="DZ53" s="69"/>
      <c r="EA53" s="69"/>
      <c r="EB53" s="69"/>
      <c r="EC53" s="71"/>
      <c r="ED53" s="69"/>
      <c r="EE53" s="69"/>
      <c r="EF53" s="69"/>
      <c r="EG53" s="69"/>
      <c r="EH53" s="69"/>
      <c r="EI53" s="69"/>
      <c r="EJ53" s="69"/>
      <c r="EK53" s="69"/>
      <c r="EL53" s="79"/>
      <c r="EM53" s="245">
        <f t="shared" si="2"/>
        <v>3279.9866429444446</v>
      </c>
      <c r="EN53" s="81"/>
      <c r="EO53" s="81">
        <f t="shared" si="3"/>
        <v>3279.9866429444446</v>
      </c>
      <c r="EP53" s="44">
        <v>49</v>
      </c>
      <c r="EQ53" s="85">
        <v>4</v>
      </c>
      <c r="ER53" s="33">
        <v>49</v>
      </c>
      <c r="ES53" s="5">
        <v>6</v>
      </c>
      <c r="ET53" s="5">
        <v>2</v>
      </c>
      <c r="EU53" s="69">
        <v>6</v>
      </c>
      <c r="EV53" s="11">
        <v>2.5099999999999998</v>
      </c>
      <c r="EW53" s="87">
        <v>324</v>
      </c>
      <c r="EX53" s="18">
        <v>3279.9866429444446</v>
      </c>
      <c r="EY53" s="69">
        <v>10</v>
      </c>
      <c r="EZ53" s="16">
        <v>38855</v>
      </c>
      <c r="FA53" s="54"/>
      <c r="FB53" s="249">
        <v>38873</v>
      </c>
      <c r="FC53" s="84">
        <v>4</v>
      </c>
      <c r="FD53" s="69">
        <v>23</v>
      </c>
      <c r="FE53" s="69">
        <v>15</v>
      </c>
      <c r="FF53" s="69">
        <v>11</v>
      </c>
      <c r="FG53" s="69"/>
      <c r="FH53" s="28">
        <v>4</v>
      </c>
      <c r="FI53" s="79"/>
    </row>
    <row r="54" spans="1:165" ht="15" x14ac:dyDescent="0.25">
      <c r="A54" s="10">
        <v>50</v>
      </c>
      <c r="B54" s="15">
        <v>50</v>
      </c>
      <c r="C54" s="42">
        <v>1</v>
      </c>
      <c r="D54" s="15">
        <v>0</v>
      </c>
      <c r="E54" s="93">
        <v>38845</v>
      </c>
      <c r="F54" s="69">
        <v>1</v>
      </c>
      <c r="G54" s="46">
        <v>1</v>
      </c>
      <c r="H54" s="69"/>
      <c r="I54" s="69">
        <v>3</v>
      </c>
      <c r="J54" s="69"/>
      <c r="K54" s="69"/>
      <c r="L54" s="69"/>
      <c r="M54" s="69"/>
      <c r="N54" s="69"/>
      <c r="O54" s="69"/>
      <c r="P54" s="69"/>
      <c r="Q54" s="69"/>
      <c r="R54" s="69"/>
      <c r="S54" s="5"/>
      <c r="T54" s="299">
        <f t="shared" si="0"/>
        <v>3</v>
      </c>
      <c r="U54" s="69"/>
      <c r="V54" s="69"/>
      <c r="W54" s="69" t="s">
        <v>118</v>
      </c>
      <c r="X54" s="69"/>
      <c r="Y54" s="69"/>
      <c r="Z54" s="69"/>
      <c r="AA54" s="69"/>
      <c r="AB54" s="69"/>
      <c r="AC54" s="69"/>
      <c r="AD54" s="69"/>
      <c r="AE54" s="46"/>
      <c r="AF54" s="69"/>
      <c r="AG54" s="69"/>
      <c r="AH54" s="69">
        <v>23</v>
      </c>
      <c r="AI54" s="69"/>
      <c r="AJ54" s="69"/>
      <c r="AK54" s="69">
        <v>40</v>
      </c>
      <c r="AL54" s="69"/>
      <c r="AM54" s="69"/>
      <c r="AN54" s="69"/>
      <c r="AO54" s="69"/>
      <c r="AP54" s="46"/>
      <c r="AQ54" s="69"/>
      <c r="AR54" s="69"/>
      <c r="AS54" s="69"/>
      <c r="AT54" s="69" t="s">
        <v>524</v>
      </c>
      <c r="AU54" s="69"/>
      <c r="AV54" s="69">
        <v>6</v>
      </c>
      <c r="AW54" s="69"/>
      <c r="AX54" s="69"/>
      <c r="AY54" s="69">
        <v>4</v>
      </c>
      <c r="AZ54" s="46">
        <v>2</v>
      </c>
      <c r="BA54" s="82"/>
      <c r="BB54" s="82"/>
      <c r="BC54" s="82"/>
      <c r="BD54" s="82">
        <v>38855</v>
      </c>
      <c r="BE54" s="82"/>
      <c r="BF54" s="82"/>
      <c r="BG54" s="82"/>
      <c r="BH54" s="82"/>
      <c r="BI54" s="82"/>
      <c r="BJ54" s="82"/>
      <c r="BK54" s="32"/>
      <c r="BL54" s="69"/>
      <c r="BM54" s="69"/>
      <c r="BN54" s="69">
        <v>12</v>
      </c>
      <c r="BO54" s="69"/>
      <c r="BP54" s="69">
        <v>6</v>
      </c>
      <c r="BQ54" s="46">
        <v>0</v>
      </c>
      <c r="BR54" s="69"/>
      <c r="BS54" s="69"/>
      <c r="BT54" s="69">
        <v>1</v>
      </c>
      <c r="BU54" s="69"/>
      <c r="BV54" s="69"/>
      <c r="BW54" s="69">
        <v>9</v>
      </c>
      <c r="BX54" s="46">
        <v>19</v>
      </c>
      <c r="BY54" s="69"/>
      <c r="BZ54" s="69"/>
      <c r="CA54" s="69">
        <v>1</v>
      </c>
      <c r="CB54" s="69"/>
      <c r="CC54" s="69"/>
      <c r="CD54" s="69"/>
      <c r="CE54" s="69"/>
      <c r="CF54" s="69"/>
      <c r="CG54" s="69"/>
      <c r="CH54" s="46"/>
      <c r="CI54" s="70"/>
      <c r="CJ54" s="70"/>
      <c r="CK54" s="70"/>
      <c r="CL54" s="70"/>
      <c r="CM54" s="70">
        <v>1</v>
      </c>
      <c r="CN54" s="70"/>
      <c r="CO54" s="70"/>
      <c r="CP54" s="70"/>
      <c r="CQ54" s="70"/>
      <c r="CR54" s="67"/>
      <c r="CS54" s="79"/>
      <c r="CT54" s="79"/>
      <c r="CU54" s="79"/>
      <c r="CV54" s="79"/>
      <c r="CW54" s="79"/>
      <c r="CX54" s="79"/>
      <c r="CY54" s="79"/>
      <c r="CZ54" s="10"/>
      <c r="DA54" s="300">
        <f t="shared" si="1"/>
        <v>2</v>
      </c>
      <c r="DB54" s="69">
        <v>2</v>
      </c>
      <c r="DC54" s="69">
        <v>2.33</v>
      </c>
      <c r="DD54" s="69">
        <v>2.34</v>
      </c>
      <c r="DE54" s="69"/>
      <c r="DF54" s="69"/>
      <c r="DG54" s="69"/>
      <c r="DH54" s="69"/>
      <c r="DI54" s="69"/>
      <c r="DJ54" s="69"/>
      <c r="DK54" s="69"/>
      <c r="DL54" s="69"/>
      <c r="DM54" s="69"/>
      <c r="DN54" s="69"/>
      <c r="DO54" s="69"/>
      <c r="DP54" s="69">
        <v>260</v>
      </c>
      <c r="DQ54" s="69">
        <v>291</v>
      </c>
      <c r="DR54" s="69"/>
      <c r="DS54" s="69"/>
      <c r="DT54" s="69"/>
      <c r="DU54" s="69"/>
      <c r="DV54" s="69"/>
      <c r="DW54" s="69"/>
      <c r="DX54" s="69"/>
      <c r="DY54" s="69"/>
      <c r="DZ54" s="69"/>
      <c r="EA54" s="69"/>
      <c r="EB54" s="69"/>
      <c r="EC54" s="71">
        <v>0</v>
      </c>
      <c r="ED54" s="69"/>
      <c r="EE54" s="69"/>
      <c r="EF54" s="69"/>
      <c r="EG54" s="69"/>
      <c r="EH54" s="69"/>
      <c r="EI54" s="69"/>
      <c r="EJ54" s="69"/>
      <c r="EK54" s="69"/>
      <c r="EL54" s="79"/>
      <c r="EM54" s="245">
        <f t="shared" si="2"/>
        <v>2360.0536226080148</v>
      </c>
      <c r="EN54" s="81"/>
      <c r="EO54" s="81">
        <f t="shared" si="3"/>
        <v>2360.0536226080148</v>
      </c>
      <c r="EP54" s="44">
        <v>50</v>
      </c>
      <c r="EQ54" s="85">
        <v>9</v>
      </c>
      <c r="ER54" s="33">
        <v>50</v>
      </c>
      <c r="ES54" s="5">
        <v>3</v>
      </c>
      <c r="ET54" s="5">
        <v>2</v>
      </c>
      <c r="EU54" s="69">
        <v>3</v>
      </c>
      <c r="EV54" s="11">
        <v>2.34</v>
      </c>
      <c r="EW54" s="87">
        <v>291</v>
      </c>
      <c r="EX54" s="18">
        <v>2360.0536226080148</v>
      </c>
      <c r="EY54" s="69">
        <v>40</v>
      </c>
      <c r="EZ54" s="82">
        <v>38851</v>
      </c>
      <c r="FA54" s="54"/>
      <c r="FB54" s="249">
        <v>38873</v>
      </c>
      <c r="FC54" s="84">
        <v>9</v>
      </c>
      <c r="FD54" s="69">
        <v>73</v>
      </c>
      <c r="FE54" s="69">
        <v>66</v>
      </c>
      <c r="FF54" s="69">
        <v>33</v>
      </c>
      <c r="FG54" s="69"/>
      <c r="FH54" s="48">
        <v>1</v>
      </c>
      <c r="FI54" s="79"/>
    </row>
    <row r="55" spans="1:165" ht="15" x14ac:dyDescent="0.25">
      <c r="A55" s="10">
        <v>51</v>
      </c>
      <c r="B55" s="15">
        <v>51</v>
      </c>
      <c r="C55" s="42"/>
      <c r="D55" s="15">
        <v>0</v>
      </c>
      <c r="E55" s="97">
        <v>38845</v>
      </c>
      <c r="F55" s="28">
        <v>1</v>
      </c>
      <c r="G55" s="67">
        <v>0</v>
      </c>
      <c r="H55" s="70"/>
      <c r="I55" s="28">
        <v>1</v>
      </c>
      <c r="J55" s="28"/>
      <c r="K55" s="28"/>
      <c r="L55" s="28"/>
      <c r="M55" s="28"/>
      <c r="N55" s="28"/>
      <c r="O55" s="28"/>
      <c r="P55" s="28"/>
      <c r="Q55" s="28"/>
      <c r="R55" s="28"/>
      <c r="S55" s="28"/>
      <c r="T55" s="299">
        <f t="shared" si="0"/>
        <v>1</v>
      </c>
      <c r="U55" s="70"/>
      <c r="V55" s="28"/>
      <c r="W55" s="28"/>
      <c r="X55" s="28"/>
      <c r="Y55" s="28"/>
      <c r="Z55" s="28"/>
      <c r="AA55" s="28"/>
      <c r="AB55" s="28"/>
      <c r="AC55" s="28"/>
      <c r="AD55" s="28"/>
      <c r="AE55" s="67"/>
      <c r="AF55" s="70"/>
      <c r="AG55" s="28"/>
      <c r="AH55" s="28"/>
      <c r="AI55" s="28"/>
      <c r="AJ55" s="28"/>
      <c r="AK55" s="28"/>
      <c r="AL55" s="28"/>
      <c r="AM55" s="28"/>
      <c r="AN55" s="28"/>
      <c r="AO55" s="28"/>
      <c r="AP55" s="67"/>
      <c r="AQ55" s="28"/>
      <c r="AR55" s="28"/>
      <c r="AS55" s="28"/>
      <c r="AT55" s="28"/>
      <c r="AU55" s="28"/>
      <c r="AV55" s="28"/>
      <c r="AW55" s="28"/>
      <c r="AX55" s="28"/>
      <c r="AY55" s="28"/>
      <c r="AZ55" s="67"/>
      <c r="BA55" s="82"/>
      <c r="BB55" s="9"/>
      <c r="BC55" s="9"/>
      <c r="BD55" s="9"/>
      <c r="BE55" s="9"/>
      <c r="BF55" s="9"/>
      <c r="BG55" s="9"/>
      <c r="BH55" s="9"/>
      <c r="BI55" s="9"/>
      <c r="BJ55" s="9"/>
      <c r="BK55" s="114"/>
      <c r="BL55" s="28"/>
      <c r="BM55" s="28"/>
      <c r="BN55" s="28"/>
      <c r="BO55" s="28"/>
      <c r="BP55" s="28"/>
      <c r="BQ55" s="67"/>
      <c r="BR55" s="28"/>
      <c r="BS55" s="28"/>
      <c r="BT55" s="28"/>
      <c r="BU55" s="28"/>
      <c r="BV55" s="28"/>
      <c r="BW55" s="28"/>
      <c r="BX55" s="67"/>
      <c r="BY55" s="28"/>
      <c r="BZ55" s="28"/>
      <c r="CA55" s="28"/>
      <c r="CB55" s="28"/>
      <c r="CC55" s="28"/>
      <c r="CD55" s="28"/>
      <c r="CE55" s="28"/>
      <c r="CF55" s="28"/>
      <c r="CG55" s="28"/>
      <c r="CH55" s="67"/>
      <c r="CI55" s="28"/>
      <c r="CJ55" s="28"/>
      <c r="CK55" s="28"/>
      <c r="CL55" s="28"/>
      <c r="CM55" s="28"/>
      <c r="CN55" s="28"/>
      <c r="CO55" s="28"/>
      <c r="CP55" s="28"/>
      <c r="CQ55" s="28"/>
      <c r="CR55" s="67"/>
      <c r="CS55" s="98" t="s">
        <v>525</v>
      </c>
      <c r="CT55" s="98"/>
      <c r="CU55" s="98"/>
      <c r="CV55" s="98"/>
      <c r="CW55" s="98"/>
      <c r="CX55" s="98"/>
      <c r="CY55" s="98"/>
      <c r="CZ55" s="98"/>
      <c r="DA55" s="300">
        <f t="shared" si="1"/>
        <v>1</v>
      </c>
      <c r="DB55" s="69">
        <v>1</v>
      </c>
      <c r="DC55" s="69">
        <v>1.61</v>
      </c>
      <c r="DD55" s="69"/>
      <c r="DE55" s="69"/>
      <c r="DF55" s="69"/>
      <c r="DG55" s="69"/>
      <c r="DH55" s="69"/>
      <c r="DI55" s="69"/>
      <c r="DJ55" s="69"/>
      <c r="DK55" s="69"/>
      <c r="DL55" s="69"/>
      <c r="DM55" s="69"/>
      <c r="DN55" s="69"/>
      <c r="DO55" s="69"/>
      <c r="DP55" s="69">
        <v>160</v>
      </c>
      <c r="DQ55" s="69"/>
      <c r="DR55" s="69"/>
      <c r="DS55" s="69"/>
      <c r="DT55" s="69"/>
      <c r="DU55" s="69"/>
      <c r="DV55" s="69"/>
      <c r="DW55" s="69"/>
      <c r="DX55" s="69"/>
      <c r="DY55" s="69"/>
      <c r="DZ55" s="69"/>
      <c r="EA55" s="69"/>
      <c r="EB55" s="69"/>
      <c r="EC55" s="71">
        <v>0</v>
      </c>
      <c r="ED55" s="69"/>
      <c r="EE55" s="69"/>
      <c r="EF55" s="69"/>
      <c r="EG55" s="69"/>
      <c r="EH55" s="69"/>
      <c r="EI55" s="69"/>
      <c r="EJ55" s="69"/>
      <c r="EK55" s="69"/>
      <c r="EL55" s="79"/>
      <c r="EM55" s="245">
        <f t="shared" si="2"/>
        <v>325.73289269480415</v>
      </c>
      <c r="EN55" s="81"/>
      <c r="EO55" s="81">
        <f t="shared" si="3"/>
        <v>325.73289269480415</v>
      </c>
      <c r="EP55" s="44">
        <v>51</v>
      </c>
      <c r="EQ55" s="85">
        <v>0</v>
      </c>
      <c r="ER55" s="33">
        <v>51</v>
      </c>
      <c r="ES55" s="5">
        <v>1</v>
      </c>
      <c r="ET55" s="5">
        <v>1</v>
      </c>
      <c r="EU55" s="69">
        <v>1</v>
      </c>
      <c r="EV55" s="11">
        <v>1.61</v>
      </c>
      <c r="EW55" s="87">
        <v>160</v>
      </c>
      <c r="EX55" s="18">
        <v>325.73289269480415</v>
      </c>
      <c r="EY55" s="69"/>
      <c r="EZ55" s="16"/>
      <c r="FA55" s="54"/>
      <c r="FB55" s="39"/>
      <c r="FC55" s="84"/>
      <c r="FD55" s="69"/>
      <c r="FE55" s="69"/>
      <c r="FF55" s="69"/>
      <c r="FG55" s="69"/>
      <c r="FH55" s="28"/>
      <c r="FI55" s="79"/>
    </row>
    <row r="56" spans="1:165" ht="15" x14ac:dyDescent="0.25">
      <c r="A56" s="10">
        <v>52</v>
      </c>
      <c r="B56" s="15">
        <v>52</v>
      </c>
      <c r="C56" s="42"/>
      <c r="D56" s="15">
        <v>0</v>
      </c>
      <c r="E56" s="97">
        <v>38845</v>
      </c>
      <c r="F56" s="48">
        <v>1</v>
      </c>
      <c r="G56" s="68">
        <v>0</v>
      </c>
      <c r="H56" s="71"/>
      <c r="I56" s="15">
        <v>1</v>
      </c>
      <c r="J56" s="15"/>
      <c r="K56" s="15"/>
      <c r="L56" s="15"/>
      <c r="M56" s="15"/>
      <c r="N56" s="15"/>
      <c r="O56" s="15"/>
      <c r="P56" s="15"/>
      <c r="Q56" s="15"/>
      <c r="R56" s="15"/>
      <c r="S56" s="15"/>
      <c r="T56" s="299">
        <f t="shared" si="0"/>
        <v>1</v>
      </c>
      <c r="U56" s="71"/>
      <c r="V56" s="15"/>
      <c r="W56" s="15"/>
      <c r="X56" s="15"/>
      <c r="Y56" s="15"/>
      <c r="Z56" s="15"/>
      <c r="AA56" s="15"/>
      <c r="AB56" s="15"/>
      <c r="AC56" s="15"/>
      <c r="AD56" s="15"/>
      <c r="AE56" s="62"/>
      <c r="AF56" s="71"/>
      <c r="AG56" s="15"/>
      <c r="AH56" s="15"/>
      <c r="AI56" s="15"/>
      <c r="AJ56" s="15"/>
      <c r="AK56" s="15"/>
      <c r="AL56" s="15"/>
      <c r="AM56" s="15"/>
      <c r="AN56" s="15"/>
      <c r="AO56" s="15"/>
      <c r="AP56" s="62"/>
      <c r="AQ56" s="15"/>
      <c r="AR56" s="15"/>
      <c r="AS56" s="15"/>
      <c r="AT56" s="15"/>
      <c r="AU56" s="15"/>
      <c r="AV56" s="15"/>
      <c r="AW56" s="15"/>
      <c r="AX56" s="15"/>
      <c r="AY56" s="15"/>
      <c r="AZ56" s="62"/>
      <c r="BA56" s="93"/>
      <c r="BB56" s="97"/>
      <c r="BC56" s="97"/>
      <c r="BD56" s="97"/>
      <c r="BE56" s="97"/>
      <c r="BF56" s="97"/>
      <c r="BG56" s="97"/>
      <c r="BH56" s="97"/>
      <c r="BI56" s="97"/>
      <c r="BJ56" s="97"/>
      <c r="BK56" s="115"/>
      <c r="BL56" s="48"/>
      <c r="BM56" s="48"/>
      <c r="BN56" s="48"/>
      <c r="BO56" s="48"/>
      <c r="BP56" s="48"/>
      <c r="BQ56" s="68"/>
      <c r="BR56" s="48"/>
      <c r="BS56" s="48"/>
      <c r="BT56" s="48"/>
      <c r="BU56" s="48"/>
      <c r="BV56" s="48"/>
      <c r="BW56" s="48"/>
      <c r="BX56" s="68"/>
      <c r="BY56" s="48"/>
      <c r="BZ56" s="48"/>
      <c r="CA56" s="48"/>
      <c r="CB56" s="48"/>
      <c r="CC56" s="48"/>
      <c r="CD56" s="48"/>
      <c r="CE56" s="48"/>
      <c r="CF56" s="48"/>
      <c r="CG56" s="48"/>
      <c r="CH56" s="68"/>
      <c r="CI56" s="48"/>
      <c r="CJ56" s="48"/>
      <c r="CK56" s="48"/>
      <c r="CL56" s="48"/>
      <c r="CM56" s="48"/>
      <c r="CN56" s="48"/>
      <c r="CO56" s="48"/>
      <c r="CP56" s="48"/>
      <c r="CQ56" s="48"/>
      <c r="CR56" s="68">
        <v>1</v>
      </c>
      <c r="CS56" s="17" t="s">
        <v>525</v>
      </c>
      <c r="CT56" s="17"/>
      <c r="CU56" s="17"/>
      <c r="CV56" s="17"/>
      <c r="CW56" s="17"/>
      <c r="CX56" s="17"/>
      <c r="CY56" s="17"/>
      <c r="CZ56" s="17"/>
      <c r="DA56" s="300">
        <f t="shared" si="1"/>
        <v>1</v>
      </c>
      <c r="DB56" s="69">
        <v>1</v>
      </c>
      <c r="DC56" s="69">
        <v>1.28</v>
      </c>
      <c r="DD56" s="69"/>
      <c r="DE56" s="69"/>
      <c r="DF56" s="69"/>
      <c r="DG56" s="69"/>
      <c r="DH56" s="69"/>
      <c r="DI56" s="69"/>
      <c r="DJ56" s="69"/>
      <c r="DK56" s="69"/>
      <c r="DL56" s="69"/>
      <c r="DM56" s="69"/>
      <c r="DN56" s="69"/>
      <c r="DO56" s="69"/>
      <c r="DP56" s="69">
        <v>155</v>
      </c>
      <c r="DQ56" s="69"/>
      <c r="DR56" s="69"/>
      <c r="DS56" s="69"/>
      <c r="DT56" s="69"/>
      <c r="DU56" s="69"/>
      <c r="DV56" s="69"/>
      <c r="DW56" s="69"/>
      <c r="DX56" s="69"/>
      <c r="DY56" s="69"/>
      <c r="DZ56" s="69"/>
      <c r="EA56" s="69"/>
      <c r="EB56" s="69"/>
      <c r="EC56" s="71">
        <v>0</v>
      </c>
      <c r="ED56" s="69"/>
      <c r="EE56" s="69"/>
      <c r="EF56" s="69"/>
      <c r="EG56" s="69"/>
      <c r="EH56" s="69"/>
      <c r="EI56" s="69"/>
      <c r="EJ56" s="69"/>
      <c r="EK56" s="69"/>
      <c r="EL56" s="79"/>
      <c r="EM56" s="245">
        <f t="shared" si="2"/>
        <v>199.45343439110877</v>
      </c>
      <c r="EN56" s="81"/>
      <c r="EO56" s="81">
        <f t="shared" si="3"/>
        <v>199.45343439110877</v>
      </c>
      <c r="EP56" s="47">
        <v>52</v>
      </c>
      <c r="EQ56" s="85">
        <v>0</v>
      </c>
      <c r="ER56" s="33">
        <v>52</v>
      </c>
      <c r="ES56" s="5">
        <v>1</v>
      </c>
      <c r="ET56" s="5">
        <v>1</v>
      </c>
      <c r="EU56" s="69">
        <v>1</v>
      </c>
      <c r="EV56" s="18">
        <v>1.28</v>
      </c>
      <c r="EW56" s="88">
        <v>155</v>
      </c>
      <c r="EX56" s="18">
        <v>199.45343439110877</v>
      </c>
      <c r="EY56" s="69"/>
      <c r="EZ56" s="16"/>
      <c r="FA56" s="54"/>
      <c r="FB56" s="39"/>
      <c r="FC56" s="84"/>
      <c r="FD56" s="69"/>
      <c r="FE56" s="69"/>
      <c r="FF56" s="69"/>
      <c r="FG56" s="69"/>
      <c r="FH56" s="48"/>
      <c r="FI56" s="79"/>
    </row>
    <row r="57" spans="1:165" ht="15" x14ac:dyDescent="0.25">
      <c r="A57" s="10">
        <v>53</v>
      </c>
      <c r="B57" s="15">
        <v>53</v>
      </c>
      <c r="C57" s="42">
        <v>1</v>
      </c>
      <c r="D57" s="15">
        <v>0</v>
      </c>
      <c r="E57" s="97">
        <v>38845</v>
      </c>
      <c r="F57" s="28">
        <v>1</v>
      </c>
      <c r="G57" s="67">
        <v>1</v>
      </c>
      <c r="H57" s="5"/>
      <c r="I57" s="5">
        <v>2</v>
      </c>
      <c r="J57" s="5">
        <v>3</v>
      </c>
      <c r="K57" s="5"/>
      <c r="L57" s="5"/>
      <c r="M57" s="5">
        <v>2</v>
      </c>
      <c r="N57" s="5"/>
      <c r="O57" s="5"/>
      <c r="P57" s="5"/>
      <c r="Q57" s="5"/>
      <c r="R57" s="5"/>
      <c r="S57" s="5"/>
      <c r="T57" s="299">
        <f t="shared" si="0"/>
        <v>3</v>
      </c>
      <c r="U57" s="5"/>
      <c r="V57" s="5" t="s">
        <v>117</v>
      </c>
      <c r="W57" s="5" t="s">
        <v>118</v>
      </c>
      <c r="X57" s="5"/>
      <c r="Y57" s="5"/>
      <c r="Z57" s="5"/>
      <c r="AA57" s="5"/>
      <c r="AB57" s="5"/>
      <c r="AC57" s="5"/>
      <c r="AD57" s="5"/>
      <c r="AE57" s="46"/>
      <c r="AF57" s="5"/>
      <c r="AG57" s="5"/>
      <c r="AH57" s="5">
        <v>23</v>
      </c>
      <c r="AI57" s="5"/>
      <c r="AJ57" s="5"/>
      <c r="AK57" s="5">
        <v>34</v>
      </c>
      <c r="AL57" s="5"/>
      <c r="AM57" s="5"/>
      <c r="AN57" s="5"/>
      <c r="AO57" s="5"/>
      <c r="AP57" s="46"/>
      <c r="AQ57" s="5"/>
      <c r="AR57" s="5"/>
      <c r="AS57" s="5"/>
      <c r="AT57" s="5" t="s">
        <v>527</v>
      </c>
      <c r="AU57" s="5"/>
      <c r="AV57" s="5">
        <v>6</v>
      </c>
      <c r="AW57" s="5"/>
      <c r="AX57" s="5"/>
      <c r="AY57" s="5">
        <v>1</v>
      </c>
      <c r="AZ57" s="46">
        <v>0</v>
      </c>
      <c r="BA57" s="9"/>
      <c r="BB57" s="9"/>
      <c r="BC57" s="9"/>
      <c r="BD57" s="82">
        <v>38855</v>
      </c>
      <c r="BE57" s="9"/>
      <c r="BF57" s="9"/>
      <c r="BG57" s="9"/>
      <c r="BH57" s="9"/>
      <c r="BI57" s="9"/>
      <c r="BJ57" s="9"/>
      <c r="BK57" s="114"/>
      <c r="BL57" s="28"/>
      <c r="BM57" s="28"/>
      <c r="BN57" s="28">
        <v>5</v>
      </c>
      <c r="BO57" s="28"/>
      <c r="BP57" s="28">
        <v>0</v>
      </c>
      <c r="BQ57" s="67">
        <v>0</v>
      </c>
      <c r="BR57" s="28"/>
      <c r="BS57" s="28"/>
      <c r="BT57" s="28"/>
      <c r="BU57" s="28"/>
      <c r="BV57" s="28"/>
      <c r="BW57" s="28">
        <v>11</v>
      </c>
      <c r="BX57" s="67">
        <v>14</v>
      </c>
      <c r="BY57" s="28"/>
      <c r="BZ57" s="28"/>
      <c r="CA57" s="28"/>
      <c r="CB57" s="28"/>
      <c r="CC57" s="28"/>
      <c r="CD57" s="28"/>
      <c r="CE57" s="28"/>
      <c r="CF57" s="28"/>
      <c r="CG57" s="28"/>
      <c r="CH57" s="67"/>
      <c r="CI57" s="28"/>
      <c r="CJ57" s="28"/>
      <c r="CK57" s="28"/>
      <c r="CL57" s="28"/>
      <c r="CM57" s="28">
        <v>1</v>
      </c>
      <c r="CN57" s="28"/>
      <c r="CO57" s="28"/>
      <c r="CP57" s="28"/>
      <c r="CQ57" s="28"/>
      <c r="CR57" s="67"/>
      <c r="CS57" s="10"/>
      <c r="CT57" s="10" t="s">
        <v>526</v>
      </c>
      <c r="CU57" s="10"/>
      <c r="CV57" s="10"/>
      <c r="CW57" s="10"/>
      <c r="CX57" s="10"/>
      <c r="CY57" s="10"/>
      <c r="CZ57" s="10"/>
      <c r="DA57" s="300">
        <f t="shared" si="1"/>
        <v>2</v>
      </c>
      <c r="DB57" s="69">
        <v>2</v>
      </c>
      <c r="DC57" s="69">
        <v>2.95</v>
      </c>
      <c r="DD57" s="69">
        <v>2.33</v>
      </c>
      <c r="DE57" s="69"/>
      <c r="DF57" s="69"/>
      <c r="DG57" s="69"/>
      <c r="DH57" s="69"/>
      <c r="DI57" s="69"/>
      <c r="DJ57" s="69"/>
      <c r="DK57" s="69"/>
      <c r="DL57" s="69"/>
      <c r="DM57" s="69"/>
      <c r="DN57" s="69"/>
      <c r="DO57" s="69"/>
      <c r="DP57" s="69">
        <v>297</v>
      </c>
      <c r="DQ57" s="69">
        <v>275</v>
      </c>
      <c r="DR57" s="69"/>
      <c r="DS57" s="69"/>
      <c r="DT57" s="69"/>
      <c r="DU57" s="69"/>
      <c r="DV57" s="69"/>
      <c r="DW57" s="69"/>
      <c r="DX57" s="69"/>
      <c r="DY57" s="69"/>
      <c r="DZ57" s="69"/>
      <c r="EA57" s="69"/>
      <c r="EB57" s="69"/>
      <c r="EC57" s="71">
        <v>0</v>
      </c>
      <c r="ED57" s="69"/>
      <c r="EE57" s="69"/>
      <c r="EF57" s="69"/>
      <c r="EG57" s="69"/>
      <c r="EH57" s="69"/>
      <c r="EI57" s="69"/>
      <c r="EJ57" s="69"/>
      <c r="EK57" s="69"/>
      <c r="EL57" s="79"/>
      <c r="EM57" s="245">
        <f t="shared" si="2"/>
        <v>3202.5316970878011</v>
      </c>
      <c r="EN57" s="81"/>
      <c r="EO57" s="81">
        <f t="shared" si="3"/>
        <v>3202.5316970878011</v>
      </c>
      <c r="EP57" s="44">
        <v>53</v>
      </c>
      <c r="EQ57" s="85">
        <v>8</v>
      </c>
      <c r="ER57" s="33">
        <v>53</v>
      </c>
      <c r="ES57" s="5">
        <v>3</v>
      </c>
      <c r="ET57" s="5">
        <v>2</v>
      </c>
      <c r="EU57" s="69">
        <v>3</v>
      </c>
      <c r="EV57" s="11">
        <v>2.95</v>
      </c>
      <c r="EW57" s="87">
        <v>297</v>
      </c>
      <c r="EX57" s="18">
        <v>3202.5316970878011</v>
      </c>
      <c r="EY57" s="69">
        <v>34</v>
      </c>
      <c r="EZ57" s="82">
        <v>38851</v>
      </c>
      <c r="FA57" s="54"/>
      <c r="FB57" s="249">
        <v>38868</v>
      </c>
      <c r="FC57" s="84">
        <v>8</v>
      </c>
      <c r="FD57" s="69">
        <v>85</v>
      </c>
      <c r="FE57" s="69">
        <v>33</v>
      </c>
      <c r="FF57" s="69">
        <v>33</v>
      </c>
      <c r="FG57" s="69"/>
      <c r="FH57" s="28"/>
      <c r="FI57" s="79"/>
    </row>
    <row r="58" spans="1:165" ht="15" x14ac:dyDescent="0.25">
      <c r="A58" s="10">
        <v>54</v>
      </c>
      <c r="B58" s="15">
        <v>54</v>
      </c>
      <c r="C58" s="42">
        <v>1</v>
      </c>
      <c r="D58" s="15">
        <v>0</v>
      </c>
      <c r="E58" s="97">
        <v>38845</v>
      </c>
      <c r="F58" s="28">
        <v>1</v>
      </c>
      <c r="G58" s="67">
        <v>1</v>
      </c>
      <c r="H58" s="69"/>
      <c r="I58" s="5">
        <v>2</v>
      </c>
      <c r="J58" s="5">
        <v>3</v>
      </c>
      <c r="K58" s="5"/>
      <c r="L58" s="5"/>
      <c r="M58" s="5"/>
      <c r="N58" s="5"/>
      <c r="O58" s="5"/>
      <c r="P58" s="5"/>
      <c r="Q58" s="5"/>
      <c r="R58" s="5"/>
      <c r="S58" s="5"/>
      <c r="T58" s="299">
        <f t="shared" si="0"/>
        <v>3</v>
      </c>
      <c r="U58" s="69"/>
      <c r="V58" s="5"/>
      <c r="W58" s="5" t="s">
        <v>111</v>
      </c>
      <c r="X58" s="5"/>
      <c r="Y58" s="5"/>
      <c r="Z58" s="5" t="s">
        <v>118</v>
      </c>
      <c r="AA58" s="5"/>
      <c r="AB58" s="5"/>
      <c r="AC58" s="5"/>
      <c r="AD58" s="5"/>
      <c r="AE58" s="46"/>
      <c r="AF58" s="69"/>
      <c r="AG58" s="5"/>
      <c r="AH58" s="5">
        <v>13</v>
      </c>
      <c r="AI58" s="5"/>
      <c r="AJ58" s="5"/>
      <c r="AK58" s="5">
        <v>21</v>
      </c>
      <c r="AL58" s="5"/>
      <c r="AM58" s="5"/>
      <c r="AN58" s="5"/>
      <c r="AO58" s="5"/>
      <c r="AP58" s="46"/>
      <c r="AQ58" s="5"/>
      <c r="AR58" s="5"/>
      <c r="AS58" s="5"/>
      <c r="AT58" s="5"/>
      <c r="AU58" s="5"/>
      <c r="AV58" s="5" t="s">
        <v>32</v>
      </c>
      <c r="AW58" s="5"/>
      <c r="AX58" s="5"/>
      <c r="AY58" s="5">
        <v>0</v>
      </c>
      <c r="AZ58" s="46">
        <v>0</v>
      </c>
      <c r="BA58" s="82"/>
      <c r="BB58" s="9"/>
      <c r="BC58" s="9"/>
      <c r="BD58" s="9"/>
      <c r="BE58" s="9"/>
      <c r="BF58" s="9"/>
      <c r="BG58" s="9">
        <v>38859</v>
      </c>
      <c r="BH58" s="9"/>
      <c r="BI58" s="9"/>
      <c r="BJ58" s="9"/>
      <c r="BK58" s="114"/>
      <c r="BL58" s="28"/>
      <c r="BM58" s="28"/>
      <c r="BN58" s="28">
        <v>3</v>
      </c>
      <c r="BO58" s="28"/>
      <c r="BP58" s="28">
        <v>0</v>
      </c>
      <c r="BQ58" s="67">
        <v>0</v>
      </c>
      <c r="BR58" s="28"/>
      <c r="BS58" s="28"/>
      <c r="BT58" s="28"/>
      <c r="BU58" s="28"/>
      <c r="BV58" s="28"/>
      <c r="BW58" s="28">
        <v>4</v>
      </c>
      <c r="BX58" s="67">
        <v>5</v>
      </c>
      <c r="BY58" s="28"/>
      <c r="BZ58" s="28"/>
      <c r="CA58" s="28"/>
      <c r="CB58" s="28"/>
      <c r="CC58" s="28"/>
      <c r="CD58" s="28"/>
      <c r="CE58" s="28"/>
      <c r="CF58" s="28"/>
      <c r="CG58" s="28"/>
      <c r="CH58" s="67"/>
      <c r="CI58" s="28"/>
      <c r="CJ58" s="28">
        <v>1</v>
      </c>
      <c r="CK58" s="28"/>
      <c r="CL58" s="28"/>
      <c r="CM58" s="28"/>
      <c r="CN58" s="28"/>
      <c r="CO58" s="28"/>
      <c r="CP58" s="28"/>
      <c r="CQ58" s="28"/>
      <c r="CR58" s="67"/>
      <c r="CS58" s="10"/>
      <c r="CT58" s="10"/>
      <c r="CU58" s="10"/>
      <c r="CV58" s="10"/>
      <c r="CW58" s="10"/>
      <c r="CX58" s="10"/>
      <c r="CY58" s="10"/>
      <c r="CZ58" s="10"/>
      <c r="DA58" s="300">
        <f t="shared" si="1"/>
        <v>3</v>
      </c>
      <c r="DB58" s="69">
        <v>3</v>
      </c>
      <c r="DC58" s="69">
        <v>0.97</v>
      </c>
      <c r="DD58" s="69">
        <v>2.3199999999999998</v>
      </c>
      <c r="DE58" s="69">
        <v>1.45</v>
      </c>
      <c r="DF58" s="69"/>
      <c r="DG58" s="69"/>
      <c r="DH58" s="69"/>
      <c r="DI58" s="69"/>
      <c r="DJ58" s="69"/>
      <c r="DK58" s="69"/>
      <c r="DL58" s="69"/>
      <c r="DM58" s="69"/>
      <c r="DN58" s="69"/>
      <c r="DO58" s="69"/>
      <c r="DP58" s="69">
        <v>107</v>
      </c>
      <c r="DQ58" s="69">
        <v>202</v>
      </c>
      <c r="DR58" s="69">
        <v>146</v>
      </c>
      <c r="DS58" s="69"/>
      <c r="DT58" s="69"/>
      <c r="DU58" s="69"/>
      <c r="DV58" s="69"/>
      <c r="DW58" s="69"/>
      <c r="DX58" s="69"/>
      <c r="DY58" s="69"/>
      <c r="DZ58" s="69"/>
      <c r="EA58" s="69"/>
      <c r="EB58" s="69"/>
      <c r="EC58" s="71">
        <v>0</v>
      </c>
      <c r="ED58" s="69"/>
      <c r="EE58" s="69"/>
      <c r="EF58" s="69"/>
      <c r="EG58" s="69"/>
      <c r="EH58" s="69"/>
      <c r="EI58" s="69"/>
      <c r="EJ58" s="69"/>
      <c r="EK58" s="69"/>
      <c r="EL58" s="79"/>
      <c r="EM58" s="245">
        <f t="shared" si="2"/>
        <v>1174.0807974283741</v>
      </c>
      <c r="EN58" s="81"/>
      <c r="EO58" s="81">
        <f t="shared" si="3"/>
        <v>1174.0807974283741</v>
      </c>
      <c r="EP58" s="44">
        <v>54</v>
      </c>
      <c r="EQ58" s="85">
        <v>3</v>
      </c>
      <c r="ER58" s="33">
        <v>54</v>
      </c>
      <c r="ES58" s="5">
        <v>3</v>
      </c>
      <c r="ET58" s="5">
        <v>3</v>
      </c>
      <c r="EU58" s="69">
        <v>3</v>
      </c>
      <c r="EV58" s="11">
        <v>1.45</v>
      </c>
      <c r="EW58" s="87">
        <v>146</v>
      </c>
      <c r="EX58" s="18">
        <v>1174.0807974283741</v>
      </c>
      <c r="EY58" s="69">
        <v>21</v>
      </c>
      <c r="EZ58" s="9">
        <v>38857</v>
      </c>
      <c r="FA58" s="54"/>
      <c r="FB58" s="249">
        <v>38866</v>
      </c>
      <c r="FC58" s="84">
        <v>3</v>
      </c>
      <c r="FD58" s="69">
        <v>24</v>
      </c>
      <c r="FE58" s="69">
        <v>11</v>
      </c>
      <c r="FF58" s="69">
        <v>11</v>
      </c>
      <c r="FG58" s="69"/>
      <c r="FH58" s="28"/>
      <c r="FI58" s="79"/>
    </row>
    <row r="59" spans="1:165" ht="15" x14ac:dyDescent="0.25">
      <c r="A59" s="10">
        <v>55</v>
      </c>
      <c r="B59" s="15">
        <v>55</v>
      </c>
      <c r="C59" s="42">
        <v>1</v>
      </c>
      <c r="D59" s="15">
        <v>0</v>
      </c>
      <c r="E59" s="97">
        <v>38845</v>
      </c>
      <c r="F59" s="28">
        <v>1</v>
      </c>
      <c r="G59" s="67">
        <v>1</v>
      </c>
      <c r="H59" s="69"/>
      <c r="I59" s="5">
        <v>1</v>
      </c>
      <c r="J59" s="5">
        <v>2</v>
      </c>
      <c r="K59" s="5"/>
      <c r="L59" s="5"/>
      <c r="M59" s="5"/>
      <c r="N59" s="5"/>
      <c r="O59" s="5"/>
      <c r="P59" s="5"/>
      <c r="Q59" s="5"/>
      <c r="R59" s="5"/>
      <c r="S59" s="5"/>
      <c r="T59" s="299">
        <f t="shared" si="0"/>
        <v>2</v>
      </c>
      <c r="U59" s="69"/>
      <c r="V59" s="5" t="s">
        <v>118</v>
      </c>
      <c r="W59" s="5" t="s">
        <v>118</v>
      </c>
      <c r="X59" s="5"/>
      <c r="Y59" s="5"/>
      <c r="Z59" s="5"/>
      <c r="AA59" s="5"/>
      <c r="AB59" s="5"/>
      <c r="AC59" s="5"/>
      <c r="AD59" s="5"/>
      <c r="AE59" s="46"/>
      <c r="AF59" s="69"/>
      <c r="AG59" s="5">
        <v>9</v>
      </c>
      <c r="AH59" s="5">
        <v>18</v>
      </c>
      <c r="AI59" s="5"/>
      <c r="AJ59" s="5"/>
      <c r="AK59" s="5"/>
      <c r="AL59" s="5"/>
      <c r="AM59" s="5"/>
      <c r="AN59" s="5"/>
      <c r="AO59" s="5"/>
      <c r="AP59" s="46"/>
      <c r="AQ59" s="5">
        <v>3</v>
      </c>
      <c r="AR59" s="5"/>
      <c r="AS59" s="5"/>
      <c r="AT59" s="5" t="s">
        <v>30</v>
      </c>
      <c r="AU59" s="5"/>
      <c r="AV59" s="5">
        <v>3</v>
      </c>
      <c r="AW59" s="5"/>
      <c r="AX59" s="5"/>
      <c r="AY59" s="5">
        <v>0</v>
      </c>
      <c r="AZ59" s="46">
        <v>0</v>
      </c>
      <c r="BA59" s="82">
        <v>38849</v>
      </c>
      <c r="BB59" s="9"/>
      <c r="BC59" s="9"/>
      <c r="BD59" s="9"/>
      <c r="BE59" s="9"/>
      <c r="BF59" s="9"/>
      <c r="BG59" s="9"/>
      <c r="BH59" s="9"/>
      <c r="BI59" s="9"/>
      <c r="BJ59" s="9"/>
      <c r="BK59" s="32"/>
      <c r="BL59" s="5"/>
      <c r="BM59" s="5">
        <v>0</v>
      </c>
      <c r="BN59" s="5">
        <v>0</v>
      </c>
      <c r="BO59" s="5"/>
      <c r="BP59" s="5">
        <v>0</v>
      </c>
      <c r="BQ59" s="46">
        <v>0</v>
      </c>
      <c r="BR59" s="5"/>
      <c r="BS59" s="5"/>
      <c r="BT59" s="5"/>
      <c r="BU59" s="5"/>
      <c r="BV59" s="5"/>
      <c r="BW59" s="5">
        <v>7</v>
      </c>
      <c r="BX59" s="46">
        <v>6</v>
      </c>
      <c r="BY59" s="5"/>
      <c r="BZ59" s="5"/>
      <c r="CA59" s="5"/>
      <c r="CB59" s="5"/>
      <c r="CC59" s="5"/>
      <c r="CD59" s="5"/>
      <c r="CE59" s="5"/>
      <c r="CF59" s="5"/>
      <c r="CG59" s="5"/>
      <c r="CH59" s="46"/>
      <c r="CI59" s="28"/>
      <c r="CJ59" s="28">
        <v>1</v>
      </c>
      <c r="CK59" s="28"/>
      <c r="CL59" s="28"/>
      <c r="CM59" s="28"/>
      <c r="CN59" s="28"/>
      <c r="CO59" s="28"/>
      <c r="CP59" s="28"/>
      <c r="CQ59" s="28"/>
      <c r="CR59" s="67"/>
      <c r="CS59" s="10"/>
      <c r="CT59" s="10"/>
      <c r="CU59" s="10"/>
      <c r="CV59" s="10"/>
      <c r="CW59" s="10"/>
      <c r="CX59" s="10"/>
      <c r="CY59" s="10"/>
      <c r="CZ59" s="10"/>
      <c r="DA59" s="300">
        <f t="shared" si="1"/>
        <v>2</v>
      </c>
      <c r="DB59" s="69">
        <v>2</v>
      </c>
      <c r="DC59" s="69">
        <v>1.61</v>
      </c>
      <c r="DD59" s="69">
        <v>2.2999999999999998</v>
      </c>
      <c r="DE59" s="69"/>
      <c r="DF59" s="69"/>
      <c r="DG59" s="69"/>
      <c r="DH59" s="69"/>
      <c r="DI59" s="69"/>
      <c r="DJ59" s="69"/>
      <c r="DK59" s="69"/>
      <c r="DL59" s="69"/>
      <c r="DM59" s="69"/>
      <c r="DN59" s="69"/>
      <c r="DO59" s="69"/>
      <c r="DP59" s="69">
        <v>165</v>
      </c>
      <c r="DQ59" s="69">
        <v>250</v>
      </c>
      <c r="DR59" s="69"/>
      <c r="DS59" s="69"/>
      <c r="DT59" s="69"/>
      <c r="DU59" s="69"/>
      <c r="DV59" s="69"/>
      <c r="DW59" s="69"/>
      <c r="DX59" s="69"/>
      <c r="DY59" s="69"/>
      <c r="DZ59" s="69"/>
      <c r="EA59" s="69"/>
      <c r="EB59" s="69"/>
      <c r="EC59" s="69"/>
      <c r="ED59" s="69"/>
      <c r="EE59" s="69"/>
      <c r="EF59" s="69"/>
      <c r="EG59" s="69"/>
      <c r="EH59" s="69"/>
      <c r="EI59" s="69"/>
      <c r="EJ59" s="69"/>
      <c r="EK59" s="69"/>
      <c r="EL59" s="79"/>
      <c r="EM59" s="245">
        <f t="shared" si="2"/>
        <v>1374.601116684642</v>
      </c>
      <c r="EN59" s="81"/>
      <c r="EO59" s="81">
        <f t="shared" si="3"/>
        <v>1374.601116684642</v>
      </c>
      <c r="EP59" s="44">
        <v>55</v>
      </c>
      <c r="EQ59" s="85">
        <v>6</v>
      </c>
      <c r="ER59" s="33">
        <v>55</v>
      </c>
      <c r="ES59" s="5">
        <v>2</v>
      </c>
      <c r="ET59" s="5">
        <v>2</v>
      </c>
      <c r="EU59" s="69">
        <v>2</v>
      </c>
      <c r="EV59" s="11">
        <v>2.2999999999999998</v>
      </c>
      <c r="EW59" s="87">
        <v>250</v>
      </c>
      <c r="EX59" s="18">
        <v>1374.601116684642</v>
      </c>
      <c r="EY59" s="69">
        <v>18</v>
      </c>
      <c r="EZ59" s="16">
        <v>38849</v>
      </c>
      <c r="FA59" s="54"/>
      <c r="FB59" s="249">
        <v>38859</v>
      </c>
      <c r="FC59" s="84">
        <v>6</v>
      </c>
      <c r="FD59" s="69">
        <v>61</v>
      </c>
      <c r="FE59" s="69">
        <v>25</v>
      </c>
      <c r="FF59" s="69">
        <v>0</v>
      </c>
      <c r="FG59" s="69"/>
      <c r="FH59" s="28"/>
      <c r="FI59" s="79"/>
    </row>
    <row r="60" spans="1:165" ht="15" x14ac:dyDescent="0.25">
      <c r="A60" s="10">
        <v>56</v>
      </c>
      <c r="B60" s="15">
        <v>56</v>
      </c>
      <c r="C60" s="42">
        <v>1</v>
      </c>
      <c r="D60" s="15">
        <v>0</v>
      </c>
      <c r="E60" s="97">
        <v>38853</v>
      </c>
      <c r="F60" s="28">
        <v>1</v>
      </c>
      <c r="G60" s="67">
        <v>1</v>
      </c>
      <c r="H60" s="69"/>
      <c r="I60" s="5"/>
      <c r="J60" s="5"/>
      <c r="K60" s="5">
        <v>3</v>
      </c>
      <c r="L60" s="5"/>
      <c r="M60" s="5"/>
      <c r="N60" s="5"/>
      <c r="O60" s="5"/>
      <c r="P60" s="5"/>
      <c r="Q60" s="5"/>
      <c r="R60" s="5"/>
      <c r="S60" s="5"/>
      <c r="T60" s="299">
        <f t="shared" si="0"/>
        <v>3</v>
      </c>
      <c r="U60" s="69"/>
      <c r="V60" s="5"/>
      <c r="W60" s="5"/>
      <c r="X60" s="5" t="s">
        <v>117</v>
      </c>
      <c r="Y60" s="5"/>
      <c r="Z60" s="5"/>
      <c r="AA60" s="5"/>
      <c r="AB60" s="5" t="s">
        <v>118</v>
      </c>
      <c r="AC60" s="5"/>
      <c r="AD60" s="5"/>
      <c r="AE60" s="46"/>
      <c r="AF60" s="69"/>
      <c r="AG60" s="5"/>
      <c r="AH60" s="5"/>
      <c r="AI60" s="5">
        <v>1</v>
      </c>
      <c r="AJ60" s="5"/>
      <c r="AK60" s="5">
        <v>2</v>
      </c>
      <c r="AL60" s="5"/>
      <c r="AM60" s="5">
        <v>1</v>
      </c>
      <c r="AN60" s="5"/>
      <c r="AO60" s="5"/>
      <c r="AP60" s="46"/>
      <c r="AQ60" s="5"/>
      <c r="AR60" s="5"/>
      <c r="AS60" s="5"/>
      <c r="AT60" s="5"/>
      <c r="AU60" s="5"/>
      <c r="AV60" s="5"/>
      <c r="AW60" s="5">
        <v>0</v>
      </c>
      <c r="AX60" s="5"/>
      <c r="AY60" s="5">
        <v>0</v>
      </c>
      <c r="AZ60" s="46">
        <v>1</v>
      </c>
      <c r="BA60" s="82"/>
      <c r="BB60" s="9"/>
      <c r="BC60" s="9"/>
      <c r="BD60" s="9"/>
      <c r="BE60" s="9"/>
      <c r="BF60" s="9"/>
      <c r="BG60" s="9"/>
      <c r="BH60" s="9"/>
      <c r="BI60" s="9"/>
      <c r="BJ60" s="9"/>
      <c r="BK60" s="114"/>
      <c r="BL60" s="28"/>
      <c r="BM60" s="28"/>
      <c r="BN60" s="28">
        <v>1</v>
      </c>
      <c r="BO60" s="28"/>
      <c r="BP60" s="28">
        <v>4</v>
      </c>
      <c r="BQ60" s="67">
        <v>0</v>
      </c>
      <c r="BR60" s="28"/>
      <c r="BS60" s="28"/>
      <c r="BT60" s="28"/>
      <c r="BU60" s="28">
        <v>0</v>
      </c>
      <c r="BV60" s="28"/>
      <c r="BW60" s="28">
        <v>0</v>
      </c>
      <c r="BX60" s="67">
        <v>0</v>
      </c>
      <c r="BY60" s="28"/>
      <c r="BZ60" s="28"/>
      <c r="CA60" s="28"/>
      <c r="CB60" s="28"/>
      <c r="CC60" s="28"/>
      <c r="CD60" s="28"/>
      <c r="CE60" s="28"/>
      <c r="CF60" s="28"/>
      <c r="CG60" s="28"/>
      <c r="CH60" s="67"/>
      <c r="CI60" s="28"/>
      <c r="CJ60" s="28"/>
      <c r="CK60" s="28">
        <v>1</v>
      </c>
      <c r="CL60" s="28"/>
      <c r="CM60" s="28"/>
      <c r="CN60" s="28"/>
      <c r="CO60" s="28"/>
      <c r="CP60" s="28"/>
      <c r="CQ60" s="28"/>
      <c r="CR60" s="67"/>
      <c r="CS60" s="10"/>
      <c r="CT60" s="10"/>
      <c r="CU60" s="10"/>
      <c r="CV60" s="10"/>
      <c r="CW60" s="10"/>
      <c r="CX60" s="10"/>
      <c r="CY60" s="10"/>
      <c r="CZ60" s="10"/>
      <c r="DA60" s="300">
        <f t="shared" si="1"/>
        <v>3</v>
      </c>
      <c r="DB60" s="69">
        <v>3</v>
      </c>
      <c r="DC60" s="69">
        <v>1.96</v>
      </c>
      <c r="DD60" s="69">
        <v>2.89</v>
      </c>
      <c r="DE60" s="69">
        <v>1.94</v>
      </c>
      <c r="DF60" s="69"/>
      <c r="DG60" s="69"/>
      <c r="DH60" s="69"/>
      <c r="DI60" s="69"/>
      <c r="DJ60" s="69"/>
      <c r="DK60" s="69"/>
      <c r="DL60" s="69"/>
      <c r="DM60" s="69"/>
      <c r="DN60" s="69"/>
      <c r="DO60" s="69"/>
      <c r="DP60" s="69">
        <v>133</v>
      </c>
      <c r="DQ60" s="69">
        <v>255</v>
      </c>
      <c r="DR60" s="69">
        <v>270</v>
      </c>
      <c r="DS60" s="69"/>
      <c r="DT60" s="69"/>
      <c r="DU60" s="69"/>
      <c r="DV60" s="69"/>
      <c r="DW60" s="69"/>
      <c r="DX60" s="69"/>
      <c r="DY60" s="69"/>
      <c r="DZ60" s="69"/>
      <c r="EA60" s="69"/>
      <c r="EB60" s="69"/>
      <c r="EC60" s="69"/>
      <c r="ED60" s="69"/>
      <c r="EE60" s="69"/>
      <c r="EF60" s="69"/>
      <c r="EG60" s="69"/>
      <c r="EH60" s="69"/>
      <c r="EI60" s="69"/>
      <c r="EJ60" s="69"/>
      <c r="EK60" s="69"/>
      <c r="EL60" s="79"/>
      <c r="EM60" s="245">
        <f t="shared" si="2"/>
        <v>2872.1149253659437</v>
      </c>
      <c r="EN60" s="81"/>
      <c r="EO60" s="81">
        <f t="shared" si="3"/>
        <v>2872.1149253659437</v>
      </c>
      <c r="EP60" s="47">
        <v>56</v>
      </c>
      <c r="EQ60" s="85">
        <v>0</v>
      </c>
      <c r="ER60" s="33">
        <v>56</v>
      </c>
      <c r="ES60" s="5">
        <v>3</v>
      </c>
      <c r="ET60" s="5">
        <v>3</v>
      </c>
      <c r="EU60" s="69">
        <v>3</v>
      </c>
      <c r="EV60" s="18">
        <v>2.89</v>
      </c>
      <c r="EW60" s="88">
        <v>255</v>
      </c>
      <c r="EX60" s="18">
        <v>2872.1149253659437</v>
      </c>
      <c r="EY60" s="69">
        <v>1</v>
      </c>
      <c r="EZ60" s="16">
        <v>38873</v>
      </c>
      <c r="FA60" s="54"/>
      <c r="FB60" s="249">
        <v>38873</v>
      </c>
      <c r="FC60" s="84"/>
      <c r="FD60" s="69"/>
      <c r="FE60" s="69"/>
      <c r="FF60" s="69"/>
      <c r="FG60" s="69"/>
      <c r="FH60" s="28"/>
      <c r="FI60" s="79"/>
    </row>
    <row r="61" spans="1:165" ht="15" x14ac:dyDescent="0.25">
      <c r="A61" s="10">
        <v>57</v>
      </c>
      <c r="B61" s="15">
        <v>57</v>
      </c>
      <c r="C61" s="42">
        <v>1</v>
      </c>
      <c r="D61" s="15">
        <v>0</v>
      </c>
      <c r="E61" s="97">
        <v>38853</v>
      </c>
      <c r="F61" s="28">
        <v>1</v>
      </c>
      <c r="G61" s="67">
        <v>1</v>
      </c>
      <c r="H61" s="69"/>
      <c r="I61" s="5"/>
      <c r="J61" s="5"/>
      <c r="K61" s="5">
        <v>2</v>
      </c>
      <c r="L61" s="5"/>
      <c r="M61" s="5"/>
      <c r="N61" s="5"/>
      <c r="O61" s="5"/>
      <c r="P61" s="5"/>
      <c r="Q61" s="5"/>
      <c r="R61" s="5"/>
      <c r="S61" s="5"/>
      <c r="T61" s="299">
        <f t="shared" si="0"/>
        <v>2</v>
      </c>
      <c r="U61" s="69"/>
      <c r="V61" s="5"/>
      <c r="W61" s="5"/>
      <c r="X61" s="5" t="s">
        <v>118</v>
      </c>
      <c r="Y61" s="5"/>
      <c r="Z61" s="5"/>
      <c r="AA61" s="5"/>
      <c r="AB61" s="5"/>
      <c r="AC61" s="5"/>
      <c r="AD61" s="5"/>
      <c r="AE61" s="46"/>
      <c r="AF61" s="69"/>
      <c r="AG61" s="5"/>
      <c r="AH61" s="5"/>
      <c r="AI61" s="5">
        <v>40</v>
      </c>
      <c r="AJ61" s="5"/>
      <c r="AK61" s="5"/>
      <c r="AL61" s="5"/>
      <c r="AM61" s="5"/>
      <c r="AN61" s="5"/>
      <c r="AO61" s="5"/>
      <c r="AP61" s="46"/>
      <c r="AQ61" s="5"/>
      <c r="AR61" s="5">
        <v>2</v>
      </c>
      <c r="AS61" s="5"/>
      <c r="AT61" s="5">
        <v>5</v>
      </c>
      <c r="AU61" s="5"/>
      <c r="AV61" s="5">
        <v>9</v>
      </c>
      <c r="AW61" s="5"/>
      <c r="AX61" s="5"/>
      <c r="AY61" s="5">
        <v>7</v>
      </c>
      <c r="AZ61" s="46">
        <v>2</v>
      </c>
      <c r="BA61" s="82"/>
      <c r="BB61" s="9">
        <v>38853</v>
      </c>
      <c r="BC61" s="9"/>
      <c r="BD61" s="9"/>
      <c r="BE61" s="9"/>
      <c r="BF61" s="9"/>
      <c r="BG61" s="9"/>
      <c r="BH61" s="9"/>
      <c r="BI61" s="9"/>
      <c r="BJ61" s="9"/>
      <c r="BK61" s="114"/>
      <c r="BL61" s="28"/>
      <c r="BM61" s="28"/>
      <c r="BN61" s="28">
        <v>16</v>
      </c>
      <c r="BO61" s="28"/>
      <c r="BP61" s="28">
        <v>6</v>
      </c>
      <c r="BQ61" s="67">
        <v>0</v>
      </c>
      <c r="BR61" s="28"/>
      <c r="BS61" s="28"/>
      <c r="BT61" s="28"/>
      <c r="BU61" s="28"/>
      <c r="BV61" s="28"/>
      <c r="BW61" s="28">
        <v>13</v>
      </c>
      <c r="BX61" s="67">
        <v>15</v>
      </c>
      <c r="BY61" s="28"/>
      <c r="BZ61" s="28"/>
      <c r="CA61" s="28"/>
      <c r="CB61" s="28"/>
      <c r="CC61" s="28"/>
      <c r="CD61" s="28"/>
      <c r="CE61" s="28"/>
      <c r="CF61" s="28"/>
      <c r="CG61" s="28"/>
      <c r="CH61" s="67"/>
      <c r="CI61" s="28"/>
      <c r="CJ61" s="28"/>
      <c r="CK61" s="28"/>
      <c r="CL61" s="28"/>
      <c r="CM61" s="28"/>
      <c r="CN61" s="28"/>
      <c r="CO61" s="28"/>
      <c r="CP61" s="28"/>
      <c r="CQ61" s="28"/>
      <c r="CR61" s="67"/>
      <c r="CS61" s="10"/>
      <c r="CT61" s="10"/>
      <c r="CU61" s="10"/>
      <c r="CV61" s="10"/>
      <c r="CW61" s="10"/>
      <c r="CX61" s="10"/>
      <c r="CY61" s="10"/>
      <c r="CZ61" s="10"/>
      <c r="DA61" s="300">
        <f t="shared" si="1"/>
        <v>2</v>
      </c>
      <c r="DB61" s="69">
        <v>2</v>
      </c>
      <c r="DC61" s="69">
        <v>2.33</v>
      </c>
      <c r="DD61" s="69">
        <v>2.87</v>
      </c>
      <c r="DE61" s="69"/>
      <c r="DF61" s="69"/>
      <c r="DG61" s="69"/>
      <c r="DH61" s="69"/>
      <c r="DI61" s="69"/>
      <c r="DJ61" s="69"/>
      <c r="DK61" s="69"/>
      <c r="DL61" s="69"/>
      <c r="DM61" s="69"/>
      <c r="DN61" s="69"/>
      <c r="DO61" s="69"/>
      <c r="DP61" s="69">
        <v>233</v>
      </c>
      <c r="DQ61" s="69">
        <v>271</v>
      </c>
      <c r="DR61" s="69"/>
      <c r="DS61" s="69"/>
      <c r="DT61" s="69"/>
      <c r="DU61" s="69"/>
      <c r="DV61" s="69"/>
      <c r="DW61" s="69"/>
      <c r="DX61" s="69"/>
      <c r="DY61" s="69"/>
      <c r="DZ61" s="69"/>
      <c r="EA61" s="69"/>
      <c r="EB61" s="69"/>
      <c r="EC61" s="69"/>
      <c r="ED61" s="69"/>
      <c r="EE61" s="69"/>
      <c r="EF61" s="69"/>
      <c r="EG61" s="69"/>
      <c r="EH61" s="69"/>
      <c r="EI61" s="69"/>
      <c r="EJ61" s="69"/>
      <c r="EK61" s="69"/>
      <c r="EL61" s="79"/>
      <c r="EM61" s="245">
        <f t="shared" si="2"/>
        <v>2746.6423065955064</v>
      </c>
      <c r="EN61" s="81"/>
      <c r="EO61" s="81">
        <f t="shared" si="3"/>
        <v>2746.6423065955064</v>
      </c>
      <c r="EP61" s="44">
        <v>57</v>
      </c>
      <c r="EQ61" s="85">
        <v>9</v>
      </c>
      <c r="ER61" s="33">
        <v>57</v>
      </c>
      <c r="ES61" s="5">
        <v>2</v>
      </c>
      <c r="ET61" s="5">
        <v>2</v>
      </c>
      <c r="EU61" s="69">
        <v>2</v>
      </c>
      <c r="EV61" s="11">
        <v>2.87</v>
      </c>
      <c r="EW61" s="87">
        <v>271</v>
      </c>
      <c r="EX61" s="18">
        <v>2746.6423065955064</v>
      </c>
      <c r="EY61" s="69">
        <v>40</v>
      </c>
      <c r="EZ61" s="16">
        <v>38853</v>
      </c>
      <c r="FA61" s="54"/>
      <c r="FB61" s="249">
        <v>38873</v>
      </c>
      <c r="FC61" s="84">
        <v>9</v>
      </c>
      <c r="FD61" s="69">
        <v>90</v>
      </c>
      <c r="FE61" s="69">
        <v>46</v>
      </c>
      <c r="FF61" s="69">
        <v>20</v>
      </c>
      <c r="FG61" s="69"/>
      <c r="FH61" s="28"/>
      <c r="FI61" s="79"/>
    </row>
    <row r="62" spans="1:165" ht="15" x14ac:dyDescent="0.25">
      <c r="A62" s="10">
        <v>58</v>
      </c>
      <c r="B62" s="15">
        <v>58</v>
      </c>
      <c r="C62" s="42">
        <v>1</v>
      </c>
      <c r="D62" s="15">
        <v>0</v>
      </c>
      <c r="E62" s="97">
        <v>38853</v>
      </c>
      <c r="F62" s="28">
        <v>1</v>
      </c>
      <c r="G62" s="67">
        <v>1</v>
      </c>
      <c r="H62" s="69"/>
      <c r="I62" s="5"/>
      <c r="J62" s="5"/>
      <c r="K62" s="5">
        <v>2</v>
      </c>
      <c r="L62" s="5"/>
      <c r="M62" s="5"/>
      <c r="N62" s="5"/>
      <c r="O62" s="5"/>
      <c r="P62" s="5"/>
      <c r="Q62" s="5"/>
      <c r="R62" s="5"/>
      <c r="S62" s="5"/>
      <c r="T62" s="299">
        <f t="shared" si="0"/>
        <v>2</v>
      </c>
      <c r="U62" s="69"/>
      <c r="V62" s="5"/>
      <c r="W62" s="5"/>
      <c r="X62" s="5" t="s">
        <v>118</v>
      </c>
      <c r="Y62" s="5"/>
      <c r="Z62" s="5"/>
      <c r="AA62" s="5"/>
      <c r="AB62" s="5"/>
      <c r="AC62" s="5"/>
      <c r="AD62" s="5"/>
      <c r="AE62" s="46"/>
      <c r="AF62" s="69"/>
      <c r="AG62" s="5"/>
      <c r="AH62" s="5"/>
      <c r="AI62" s="5">
        <v>7</v>
      </c>
      <c r="AJ62" s="5"/>
      <c r="AK62" s="5"/>
      <c r="AL62" s="5"/>
      <c r="AM62" s="5"/>
      <c r="AN62" s="5"/>
      <c r="AO62" s="5"/>
      <c r="AP62" s="46"/>
      <c r="AQ62" s="5"/>
      <c r="AR62" s="5"/>
      <c r="AS62" s="5"/>
      <c r="AT62" s="5">
        <v>0</v>
      </c>
      <c r="AU62" s="5"/>
      <c r="AV62" s="5">
        <v>2</v>
      </c>
      <c r="AW62" s="5"/>
      <c r="AX62" s="5"/>
      <c r="AY62" s="5">
        <v>1</v>
      </c>
      <c r="AZ62" s="46">
        <v>0</v>
      </c>
      <c r="BA62" s="82"/>
      <c r="BB62" s="9"/>
      <c r="BC62" s="9"/>
      <c r="BD62" s="9"/>
      <c r="BE62" s="9"/>
      <c r="BF62" s="9"/>
      <c r="BG62" s="9">
        <v>38859</v>
      </c>
      <c r="BH62" s="9"/>
      <c r="BI62" s="9"/>
      <c r="BJ62" s="9"/>
      <c r="BK62" s="114">
        <v>7</v>
      </c>
      <c r="BL62" s="28"/>
      <c r="BM62" s="28"/>
      <c r="BN62" s="28">
        <v>1</v>
      </c>
      <c r="BO62" s="28"/>
      <c r="BP62" s="28">
        <v>0</v>
      </c>
      <c r="BQ62" s="67">
        <v>0</v>
      </c>
      <c r="BR62" s="28">
        <v>0</v>
      </c>
      <c r="BS62" s="28"/>
      <c r="BT62" s="28"/>
      <c r="BU62" s="28"/>
      <c r="BV62" s="28"/>
      <c r="BW62" s="28">
        <v>2</v>
      </c>
      <c r="BX62" s="67">
        <v>5</v>
      </c>
      <c r="BY62" s="28"/>
      <c r="BZ62" s="28"/>
      <c r="CA62" s="28"/>
      <c r="CB62" s="28"/>
      <c r="CC62" s="28">
        <v>1</v>
      </c>
      <c r="CD62" s="28"/>
      <c r="CE62" s="28"/>
      <c r="CF62" s="28"/>
      <c r="CG62" s="28"/>
      <c r="CH62" s="67"/>
      <c r="CI62" s="28"/>
      <c r="CJ62" s="28"/>
      <c r="CK62" s="28">
        <v>1</v>
      </c>
      <c r="CL62" s="28"/>
      <c r="CM62" s="28"/>
      <c r="CN62" s="28"/>
      <c r="CO62" s="28"/>
      <c r="CP62" s="28"/>
      <c r="CQ62" s="28"/>
      <c r="CR62" s="67"/>
      <c r="CS62" s="10"/>
      <c r="CT62" s="10"/>
      <c r="CU62" s="10"/>
      <c r="CV62" s="10"/>
      <c r="CW62" s="10"/>
      <c r="CX62" s="10"/>
      <c r="CY62" s="10"/>
      <c r="CZ62" s="10"/>
      <c r="DA62" s="300">
        <f t="shared" si="1"/>
        <v>2</v>
      </c>
      <c r="DB62" s="69">
        <v>2</v>
      </c>
      <c r="DC62" s="69">
        <v>0.88</v>
      </c>
      <c r="DD62" s="69">
        <v>2.12</v>
      </c>
      <c r="DE62" s="69"/>
      <c r="DF62" s="69"/>
      <c r="DG62" s="69"/>
      <c r="DH62" s="69"/>
      <c r="DI62" s="69"/>
      <c r="DJ62" s="69"/>
      <c r="DK62" s="69"/>
      <c r="DL62" s="69"/>
      <c r="DM62" s="69"/>
      <c r="DN62" s="69"/>
      <c r="DO62" s="69"/>
      <c r="DP62" s="69">
        <v>60</v>
      </c>
      <c r="DQ62" s="69">
        <v>141</v>
      </c>
      <c r="DR62" s="69"/>
      <c r="DS62" s="69"/>
      <c r="DT62" s="69"/>
      <c r="DU62" s="69"/>
      <c r="DV62" s="69"/>
      <c r="DW62" s="69"/>
      <c r="DX62" s="69"/>
      <c r="DY62" s="69"/>
      <c r="DZ62" s="69"/>
      <c r="EA62" s="69"/>
      <c r="EB62" s="69"/>
      <c r="EC62" s="69"/>
      <c r="ED62" s="69"/>
      <c r="EE62" s="69"/>
      <c r="EF62" s="69"/>
      <c r="EG62" s="69"/>
      <c r="EH62" s="69"/>
      <c r="EI62" s="69"/>
      <c r="EJ62" s="69"/>
      <c r="EK62" s="69"/>
      <c r="EL62" s="79"/>
      <c r="EM62" s="245">
        <f t="shared" si="2"/>
        <v>534.20772454996143</v>
      </c>
      <c r="EN62" s="81"/>
      <c r="EO62" s="81">
        <f t="shared" si="3"/>
        <v>534.20772454996143</v>
      </c>
      <c r="EP62" s="44">
        <v>58</v>
      </c>
      <c r="EQ62" s="85">
        <v>3</v>
      </c>
      <c r="ER62" s="33">
        <v>58</v>
      </c>
      <c r="ES62" s="5">
        <v>2</v>
      </c>
      <c r="ET62" s="5">
        <v>2</v>
      </c>
      <c r="EU62" s="69">
        <v>2</v>
      </c>
      <c r="EV62" s="11">
        <v>2.12</v>
      </c>
      <c r="EW62" s="87">
        <v>141</v>
      </c>
      <c r="EX62" s="18">
        <v>534.20772454996143</v>
      </c>
      <c r="EY62" s="69">
        <v>7</v>
      </c>
      <c r="EZ62" s="16">
        <v>38859</v>
      </c>
      <c r="FA62" s="54"/>
      <c r="FB62" s="249">
        <v>38868</v>
      </c>
      <c r="FC62" s="84">
        <v>3</v>
      </c>
      <c r="FD62" s="69">
        <v>21</v>
      </c>
      <c r="FE62" s="69">
        <v>13</v>
      </c>
      <c r="FF62" s="69">
        <v>0</v>
      </c>
      <c r="FG62" s="69"/>
      <c r="FH62" s="28">
        <v>1</v>
      </c>
      <c r="FI62" s="79"/>
    </row>
    <row r="63" spans="1:165" ht="15" x14ac:dyDescent="0.25">
      <c r="A63" s="10">
        <v>59</v>
      </c>
      <c r="B63" s="15">
        <v>59</v>
      </c>
      <c r="C63" s="42">
        <v>1</v>
      </c>
      <c r="D63" s="15">
        <v>0</v>
      </c>
      <c r="E63" s="93">
        <v>38853</v>
      </c>
      <c r="F63" s="69">
        <v>1</v>
      </c>
      <c r="G63" s="46">
        <v>1</v>
      </c>
      <c r="H63" s="69"/>
      <c r="I63" s="69"/>
      <c r="J63" s="69"/>
      <c r="K63" s="69">
        <v>1</v>
      </c>
      <c r="L63" s="69"/>
      <c r="M63" s="69">
        <v>2</v>
      </c>
      <c r="N63" s="69"/>
      <c r="O63" s="69"/>
      <c r="P63" s="69"/>
      <c r="Q63" s="69"/>
      <c r="R63" s="69"/>
      <c r="S63" s="5"/>
      <c r="T63" s="299">
        <f t="shared" si="0"/>
        <v>2</v>
      </c>
      <c r="U63" s="69"/>
      <c r="V63" s="69"/>
      <c r="W63" s="69"/>
      <c r="X63" s="69" t="s">
        <v>118</v>
      </c>
      <c r="Y63" s="69"/>
      <c r="Z63" s="69"/>
      <c r="AA63" s="69"/>
      <c r="AB63" s="69"/>
      <c r="AC63" s="69"/>
      <c r="AD63" s="69"/>
      <c r="AE63" s="46"/>
      <c r="AF63" s="69"/>
      <c r="AG63" s="69"/>
      <c r="AH63" s="69"/>
      <c r="AI63" s="69">
        <v>10</v>
      </c>
      <c r="AJ63" s="69"/>
      <c r="AK63" s="69"/>
      <c r="AL63" s="69"/>
      <c r="AM63" s="69"/>
      <c r="AN63" s="69"/>
      <c r="AO63" s="69"/>
      <c r="AP63" s="46"/>
      <c r="AQ63" s="69"/>
      <c r="AR63" s="69"/>
      <c r="AS63" s="69"/>
      <c r="AT63" s="69"/>
      <c r="AU63" s="69"/>
      <c r="AV63" s="69">
        <v>3</v>
      </c>
      <c r="AW63" s="69"/>
      <c r="AX63" s="69"/>
      <c r="AY63" s="69">
        <v>1</v>
      </c>
      <c r="AZ63" s="46">
        <v>0</v>
      </c>
      <c r="BA63" s="82"/>
      <c r="BB63" s="82"/>
      <c r="BC63" s="82"/>
      <c r="BD63" s="82"/>
      <c r="BE63" s="82"/>
      <c r="BF63" s="82"/>
      <c r="BG63" s="82">
        <v>38859</v>
      </c>
      <c r="BH63" s="82"/>
      <c r="BI63" s="82"/>
      <c r="BJ63" s="82"/>
      <c r="BK63" s="32">
        <v>10</v>
      </c>
      <c r="BL63" s="69"/>
      <c r="BM63" s="69"/>
      <c r="BN63" s="69">
        <v>2</v>
      </c>
      <c r="BO63" s="69"/>
      <c r="BP63" s="70">
        <v>0</v>
      </c>
      <c r="BQ63" s="67">
        <v>0</v>
      </c>
      <c r="BR63" s="69"/>
      <c r="BS63" s="69"/>
      <c r="BT63" s="69"/>
      <c r="BU63" s="69"/>
      <c r="BV63" s="69"/>
      <c r="BW63" s="69">
        <v>2</v>
      </c>
      <c r="BX63" s="46">
        <v>7</v>
      </c>
      <c r="BY63" s="69"/>
      <c r="BZ63" s="69"/>
      <c r="CA63" s="69"/>
      <c r="CB63" s="69"/>
      <c r="CC63" s="69"/>
      <c r="CD63" s="69"/>
      <c r="CE63" s="69"/>
      <c r="CF63" s="69"/>
      <c r="CG63" s="69"/>
      <c r="CH63" s="46"/>
      <c r="CI63" s="70"/>
      <c r="CJ63" s="70"/>
      <c r="CK63" s="70">
        <v>1</v>
      </c>
      <c r="CL63" s="70"/>
      <c r="CM63" s="70"/>
      <c r="CN63" s="70"/>
      <c r="CO63" s="70"/>
      <c r="CP63" s="70"/>
      <c r="CQ63" s="70"/>
      <c r="CR63" s="67"/>
      <c r="CS63" s="79"/>
      <c r="CT63" s="79"/>
      <c r="CU63" s="79"/>
      <c r="CV63" s="79"/>
      <c r="CW63" s="79"/>
      <c r="CX63" s="79"/>
      <c r="CY63" s="79"/>
      <c r="CZ63" s="10"/>
      <c r="DA63" s="300">
        <f t="shared" si="1"/>
        <v>2</v>
      </c>
      <c r="DB63" s="69">
        <v>2</v>
      </c>
      <c r="DC63" s="69">
        <v>2</v>
      </c>
      <c r="DD63" s="69">
        <v>0.89</v>
      </c>
      <c r="DE63" s="69"/>
      <c r="DF63" s="69"/>
      <c r="DG63" s="69"/>
      <c r="DH63" s="69"/>
      <c r="DI63" s="69"/>
      <c r="DJ63" s="69"/>
      <c r="DK63" s="69"/>
      <c r="DL63" s="69"/>
      <c r="DM63" s="69"/>
      <c r="DN63" s="69"/>
      <c r="DO63" s="69"/>
      <c r="DP63" s="69">
        <v>247</v>
      </c>
      <c r="DQ63" s="69">
        <v>125</v>
      </c>
      <c r="DR63" s="69"/>
      <c r="DS63" s="69"/>
      <c r="DT63" s="69"/>
      <c r="DU63" s="69"/>
      <c r="DV63" s="69"/>
      <c r="DW63" s="69"/>
      <c r="DX63" s="69"/>
      <c r="DY63" s="69"/>
      <c r="DZ63" s="69"/>
      <c r="EA63" s="69"/>
      <c r="EB63" s="69"/>
      <c r="EC63" s="71"/>
      <c r="ED63" s="69"/>
      <c r="EE63" s="69"/>
      <c r="EF63" s="69"/>
      <c r="EG63" s="69"/>
      <c r="EH63" s="69"/>
      <c r="EI63" s="69"/>
      <c r="EJ63" s="69"/>
      <c r="EK63" s="69"/>
      <c r="EL63" s="79"/>
      <c r="EM63" s="245">
        <f t="shared" si="2"/>
        <v>853.73762109006873</v>
      </c>
      <c r="EN63" s="81"/>
      <c r="EO63" s="81">
        <f t="shared" si="3"/>
        <v>853.73762109006873</v>
      </c>
      <c r="EP63" s="44">
        <v>59</v>
      </c>
      <c r="EQ63" s="85">
        <v>1</v>
      </c>
      <c r="ER63" s="33">
        <v>59</v>
      </c>
      <c r="ES63" s="5">
        <v>2</v>
      </c>
      <c r="ET63" s="5">
        <v>2</v>
      </c>
      <c r="EU63" s="69">
        <v>2</v>
      </c>
      <c r="EV63" s="11">
        <v>2</v>
      </c>
      <c r="EW63" s="87">
        <v>247</v>
      </c>
      <c r="EX63" s="18">
        <v>853.73762109006873</v>
      </c>
      <c r="EY63" s="69">
        <v>10</v>
      </c>
      <c r="EZ63" s="16">
        <v>38859</v>
      </c>
      <c r="FA63" s="54"/>
      <c r="FB63" s="249">
        <v>38868</v>
      </c>
      <c r="FC63" s="84">
        <v>1</v>
      </c>
      <c r="FD63" s="69">
        <v>8</v>
      </c>
      <c r="FE63" s="69">
        <v>5</v>
      </c>
      <c r="FF63" s="69">
        <v>1</v>
      </c>
      <c r="FG63" s="69"/>
      <c r="FH63" s="48"/>
      <c r="FI63" s="79"/>
    </row>
    <row r="64" spans="1:165" ht="15" x14ac:dyDescent="0.25">
      <c r="A64" s="10">
        <v>60</v>
      </c>
      <c r="B64" s="15">
        <v>60</v>
      </c>
      <c r="C64" s="42">
        <v>1</v>
      </c>
      <c r="D64" s="15">
        <v>0</v>
      </c>
      <c r="E64" s="97">
        <v>38853</v>
      </c>
      <c r="F64" s="28">
        <v>1</v>
      </c>
      <c r="G64" s="67">
        <v>1</v>
      </c>
      <c r="H64" s="69"/>
      <c r="I64" s="5"/>
      <c r="J64" s="5"/>
      <c r="K64" s="5">
        <v>1</v>
      </c>
      <c r="L64" s="5"/>
      <c r="M64" s="5"/>
      <c r="N64" s="5"/>
      <c r="O64" s="5"/>
      <c r="P64" s="5"/>
      <c r="Q64" s="5"/>
      <c r="R64" s="5"/>
      <c r="S64" s="5"/>
      <c r="T64" s="299">
        <f t="shared" si="0"/>
        <v>1</v>
      </c>
      <c r="U64" s="69"/>
      <c r="V64" s="5"/>
      <c r="W64" s="5"/>
      <c r="X64" s="5" t="s">
        <v>118</v>
      </c>
      <c r="Y64" s="5"/>
      <c r="Z64" s="5"/>
      <c r="AA64" s="5"/>
      <c r="AB64" s="5"/>
      <c r="AC64" s="5"/>
      <c r="AD64" s="5"/>
      <c r="AE64" s="46"/>
      <c r="AF64" s="69"/>
      <c r="AG64" s="5"/>
      <c r="AH64" s="5"/>
      <c r="AI64" s="5">
        <v>12</v>
      </c>
      <c r="AJ64" s="5"/>
      <c r="AK64" s="5"/>
      <c r="AL64" s="5"/>
      <c r="AM64" s="5"/>
      <c r="AN64" s="5"/>
      <c r="AO64" s="5"/>
      <c r="AP64" s="46"/>
      <c r="AQ64" s="5"/>
      <c r="AR64" s="5"/>
      <c r="AS64" s="5"/>
      <c r="AT64" s="5">
        <v>1</v>
      </c>
      <c r="AU64" s="5"/>
      <c r="AV64" s="5">
        <v>3</v>
      </c>
      <c r="AW64" s="5"/>
      <c r="AX64" s="5"/>
      <c r="AY64" s="5">
        <v>1</v>
      </c>
      <c r="AZ64" s="46">
        <v>1</v>
      </c>
      <c r="BA64" s="82"/>
      <c r="BB64" s="9"/>
      <c r="BC64" s="9"/>
      <c r="BD64" s="9">
        <v>38855</v>
      </c>
      <c r="BE64" s="9"/>
      <c r="BF64" s="9"/>
      <c r="BG64" s="9"/>
      <c r="BH64" s="9"/>
      <c r="BI64" s="9"/>
      <c r="BJ64" s="9"/>
      <c r="BK64" s="32"/>
      <c r="BL64" s="5"/>
      <c r="BM64" s="5"/>
      <c r="BN64" s="5">
        <v>2</v>
      </c>
      <c r="BO64" s="5"/>
      <c r="BP64" s="28">
        <v>1</v>
      </c>
      <c r="BQ64" s="67">
        <v>0</v>
      </c>
      <c r="BR64" s="14"/>
      <c r="BS64" s="14"/>
      <c r="BT64" s="14"/>
      <c r="BU64" s="14"/>
      <c r="BV64" s="14"/>
      <c r="BW64" s="28">
        <v>4</v>
      </c>
      <c r="BX64" s="67">
        <v>4</v>
      </c>
      <c r="BY64" s="14"/>
      <c r="BZ64" s="14"/>
      <c r="CA64" s="14"/>
      <c r="CB64" s="14"/>
      <c r="CC64" s="14"/>
      <c r="CD64" s="14"/>
      <c r="CE64" s="14"/>
      <c r="CF64" s="14"/>
      <c r="CG64" s="14"/>
      <c r="CH64" s="61"/>
      <c r="CI64" s="28"/>
      <c r="CJ64" s="28"/>
      <c r="CK64" s="28"/>
      <c r="CL64" s="28"/>
      <c r="CM64" s="28"/>
      <c r="CN64" s="28"/>
      <c r="CO64" s="28">
        <v>1</v>
      </c>
      <c r="CP64" s="28"/>
      <c r="CQ64" s="28"/>
      <c r="CR64" s="67"/>
      <c r="CS64" s="99"/>
      <c r="CT64" s="99"/>
      <c r="CU64" s="99"/>
      <c r="CV64" s="99"/>
      <c r="CW64" s="99"/>
      <c r="CX64" s="99"/>
      <c r="CY64" s="99"/>
      <c r="CZ64" s="10"/>
      <c r="DA64" s="300">
        <f t="shared" si="1"/>
        <v>1</v>
      </c>
      <c r="DB64" s="69">
        <v>1</v>
      </c>
      <c r="DC64" s="69">
        <v>3.37</v>
      </c>
      <c r="DD64" s="69"/>
      <c r="DE64" s="69"/>
      <c r="DF64" s="69"/>
      <c r="DG64" s="69"/>
      <c r="DH64" s="69"/>
      <c r="DI64" s="69"/>
      <c r="DJ64" s="69"/>
      <c r="DK64" s="69"/>
      <c r="DL64" s="69"/>
      <c r="DM64" s="69"/>
      <c r="DN64" s="69"/>
      <c r="DO64" s="69"/>
      <c r="DP64" s="69">
        <v>270</v>
      </c>
      <c r="DQ64" s="69"/>
      <c r="DR64" s="69"/>
      <c r="DS64" s="69"/>
      <c r="DT64" s="69"/>
      <c r="DU64" s="69"/>
      <c r="DV64" s="69"/>
      <c r="DW64" s="69"/>
      <c r="DX64" s="69"/>
      <c r="DY64" s="69"/>
      <c r="DZ64" s="69"/>
      <c r="EA64" s="69"/>
      <c r="EB64" s="69"/>
      <c r="EC64" s="71"/>
      <c r="ED64" s="69"/>
      <c r="EE64" s="69"/>
      <c r="EF64" s="69"/>
      <c r="EG64" s="69"/>
      <c r="EH64" s="69"/>
      <c r="EI64" s="69"/>
      <c r="EJ64" s="69"/>
      <c r="EK64" s="69"/>
      <c r="EL64" s="79"/>
      <c r="EM64" s="245">
        <f t="shared" si="2"/>
        <v>2408.3158685098897</v>
      </c>
      <c r="EN64" s="81"/>
      <c r="EO64" s="81">
        <f t="shared" si="3"/>
        <v>2408.3158685098897</v>
      </c>
      <c r="EP64" s="44">
        <v>60</v>
      </c>
      <c r="EQ64" s="85">
        <v>3</v>
      </c>
      <c r="ER64" s="33">
        <v>60</v>
      </c>
      <c r="ES64" s="5">
        <v>1</v>
      </c>
      <c r="ET64" s="5">
        <v>1</v>
      </c>
      <c r="EU64" s="69">
        <v>1</v>
      </c>
      <c r="EV64" s="11">
        <v>3.37</v>
      </c>
      <c r="EW64" s="87">
        <v>270</v>
      </c>
      <c r="EX64" s="18">
        <v>2408.3158685098897</v>
      </c>
      <c r="EY64" s="69">
        <v>12</v>
      </c>
      <c r="EZ64" s="16">
        <v>38855</v>
      </c>
      <c r="FA64" s="54"/>
      <c r="FB64" s="249">
        <v>38873</v>
      </c>
      <c r="FC64" s="84">
        <v>3</v>
      </c>
      <c r="FD64" s="69">
        <v>21</v>
      </c>
      <c r="FE64" s="69">
        <v>18</v>
      </c>
      <c r="FF64" s="69">
        <v>8</v>
      </c>
      <c r="FG64" s="69"/>
      <c r="FH64" s="28"/>
      <c r="FI64" s="79"/>
    </row>
    <row r="65" spans="1:165" ht="15" x14ac:dyDescent="0.25">
      <c r="A65" s="10">
        <v>61</v>
      </c>
      <c r="B65" s="15">
        <v>61</v>
      </c>
      <c r="C65" s="42">
        <v>1</v>
      </c>
      <c r="D65" s="15">
        <v>0</v>
      </c>
      <c r="E65" s="97">
        <v>38853</v>
      </c>
      <c r="F65" s="28">
        <v>1</v>
      </c>
      <c r="G65" s="67">
        <v>1</v>
      </c>
      <c r="H65" s="69"/>
      <c r="I65" s="5"/>
      <c r="J65" s="5"/>
      <c r="K65" s="5">
        <v>2</v>
      </c>
      <c r="L65" s="5"/>
      <c r="M65" s="5"/>
      <c r="N65" s="5"/>
      <c r="O65" s="5"/>
      <c r="P65" s="5"/>
      <c r="Q65" s="5"/>
      <c r="R65" s="5"/>
      <c r="S65" s="5"/>
      <c r="T65" s="299">
        <f t="shared" si="0"/>
        <v>2</v>
      </c>
      <c r="U65" s="69"/>
      <c r="V65" s="5"/>
      <c r="W65" s="5"/>
      <c r="X65" s="5" t="s">
        <v>118</v>
      </c>
      <c r="Y65" s="5"/>
      <c r="Z65" s="5"/>
      <c r="AA65" s="5"/>
      <c r="AB65" s="5"/>
      <c r="AC65" s="5"/>
      <c r="AD65" s="5"/>
      <c r="AE65" s="46"/>
      <c r="AF65" s="69"/>
      <c r="AG65" s="5"/>
      <c r="AH65" s="5"/>
      <c r="AI65" s="5">
        <v>5</v>
      </c>
      <c r="AJ65" s="5"/>
      <c r="AK65" s="5"/>
      <c r="AL65" s="5"/>
      <c r="AM65" s="5"/>
      <c r="AN65" s="5"/>
      <c r="AO65" s="5"/>
      <c r="AP65" s="46"/>
      <c r="AQ65" s="5"/>
      <c r="AR65" s="5"/>
      <c r="AS65" s="5"/>
      <c r="AT65" s="5"/>
      <c r="AU65" s="5"/>
      <c r="AV65" s="5">
        <v>2</v>
      </c>
      <c r="AW65" s="5"/>
      <c r="AX65" s="5"/>
      <c r="AY65" s="5">
        <v>0</v>
      </c>
      <c r="AZ65" s="46">
        <v>0</v>
      </c>
      <c r="BA65" s="82"/>
      <c r="BB65" s="9"/>
      <c r="BC65" s="9"/>
      <c r="BD65" s="9"/>
      <c r="BE65" s="9"/>
      <c r="BF65" s="9"/>
      <c r="BG65" s="9">
        <v>38859</v>
      </c>
      <c r="BH65" s="9"/>
      <c r="BI65" s="9"/>
      <c r="BJ65" s="9"/>
      <c r="BK65" s="32">
        <v>5</v>
      </c>
      <c r="BL65" s="5"/>
      <c r="BM65" s="5"/>
      <c r="BN65" s="5">
        <v>1</v>
      </c>
      <c r="BO65" s="5"/>
      <c r="BP65" s="28">
        <v>1</v>
      </c>
      <c r="BQ65" s="67">
        <v>0</v>
      </c>
      <c r="BR65" s="5"/>
      <c r="BS65" s="5"/>
      <c r="BT65" s="5"/>
      <c r="BU65" s="5"/>
      <c r="BV65" s="5"/>
      <c r="BW65" s="5">
        <v>0</v>
      </c>
      <c r="BX65" s="46">
        <v>0</v>
      </c>
      <c r="BY65" s="5"/>
      <c r="BZ65" s="5"/>
      <c r="CA65" s="5"/>
      <c r="CB65" s="5"/>
      <c r="CC65" s="5"/>
      <c r="CD65" s="5"/>
      <c r="CE65" s="5"/>
      <c r="CF65" s="5"/>
      <c r="CG65" s="5"/>
      <c r="CH65" s="46"/>
      <c r="CI65" s="28"/>
      <c r="CJ65" s="28"/>
      <c r="CK65" s="28"/>
      <c r="CL65" s="28"/>
      <c r="CM65" s="28"/>
      <c r="CN65" s="28"/>
      <c r="CO65" s="28"/>
      <c r="CP65" s="28"/>
      <c r="CQ65" s="28"/>
      <c r="CR65" s="67"/>
      <c r="CS65" s="10"/>
      <c r="CT65" s="10"/>
      <c r="CU65" s="10"/>
      <c r="CV65" s="10"/>
      <c r="CW65" s="10"/>
      <c r="CX65" s="10"/>
      <c r="CY65" s="10"/>
      <c r="CZ65" s="10"/>
      <c r="DA65" s="300">
        <f t="shared" si="1"/>
        <v>2</v>
      </c>
      <c r="DB65" s="69">
        <v>2</v>
      </c>
      <c r="DC65" s="69">
        <v>1.55</v>
      </c>
      <c r="DD65" s="69">
        <v>1.3</v>
      </c>
      <c r="DE65" s="69"/>
      <c r="DF65" s="69"/>
      <c r="DG65" s="69"/>
      <c r="DH65" s="69"/>
      <c r="DI65" s="69"/>
      <c r="DJ65" s="69"/>
      <c r="DK65" s="69"/>
      <c r="DL65" s="69"/>
      <c r="DM65" s="69"/>
      <c r="DN65" s="69"/>
      <c r="DO65" s="69"/>
      <c r="DP65" s="69">
        <v>140</v>
      </c>
      <c r="DQ65" s="69">
        <v>162</v>
      </c>
      <c r="DR65" s="69"/>
      <c r="DS65" s="69"/>
      <c r="DT65" s="69"/>
      <c r="DU65" s="69"/>
      <c r="DV65" s="69"/>
      <c r="DW65" s="69"/>
      <c r="DX65" s="69"/>
      <c r="DY65" s="69"/>
      <c r="DZ65" s="69"/>
      <c r="EA65" s="69"/>
      <c r="EB65" s="69"/>
      <c r="EC65" s="71"/>
      <c r="ED65" s="69"/>
      <c r="EE65" s="69"/>
      <c r="EF65" s="69"/>
      <c r="EG65" s="69"/>
      <c r="EH65" s="69"/>
      <c r="EI65" s="69"/>
      <c r="EJ65" s="69"/>
      <c r="EK65" s="69"/>
      <c r="EL65" s="79"/>
      <c r="EM65" s="245">
        <f t="shared" si="2"/>
        <v>479.19498143368514</v>
      </c>
      <c r="EN65" s="81"/>
      <c r="EO65" s="81">
        <f t="shared" si="3"/>
        <v>479.19498143368514</v>
      </c>
      <c r="EP65" s="44">
        <v>61</v>
      </c>
      <c r="EQ65" s="85">
        <v>0</v>
      </c>
      <c r="ER65" s="33">
        <v>61</v>
      </c>
      <c r="ES65" s="5">
        <v>2</v>
      </c>
      <c r="ET65" s="5">
        <v>2</v>
      </c>
      <c r="EU65" s="69">
        <v>2</v>
      </c>
      <c r="EV65" s="11">
        <v>1.3</v>
      </c>
      <c r="EW65" s="87">
        <v>162</v>
      </c>
      <c r="EX65" s="18">
        <v>479.19498143368514</v>
      </c>
      <c r="EY65" s="69">
        <v>5</v>
      </c>
      <c r="EZ65" s="16">
        <v>38859</v>
      </c>
      <c r="FA65" s="54"/>
      <c r="FB65" s="249">
        <v>38871</v>
      </c>
      <c r="FC65" s="84"/>
      <c r="FD65" s="69"/>
      <c r="FE65" s="69"/>
      <c r="FF65" s="69"/>
      <c r="FG65" s="69"/>
      <c r="FH65" s="28"/>
      <c r="FI65" s="79"/>
    </row>
    <row r="66" spans="1:165" ht="15" x14ac:dyDescent="0.25">
      <c r="A66" s="10">
        <v>62</v>
      </c>
      <c r="B66" s="15">
        <v>62</v>
      </c>
      <c r="C66" s="42">
        <v>1</v>
      </c>
      <c r="D66" s="15">
        <v>0</v>
      </c>
      <c r="E66" s="97">
        <v>38853</v>
      </c>
      <c r="F66" s="28">
        <v>1</v>
      </c>
      <c r="G66" s="67">
        <v>1</v>
      </c>
      <c r="H66" s="69"/>
      <c r="I66" s="5"/>
      <c r="J66" s="5"/>
      <c r="K66" s="5">
        <v>1</v>
      </c>
      <c r="L66" s="5"/>
      <c r="M66" s="5"/>
      <c r="N66" s="5"/>
      <c r="O66" s="5"/>
      <c r="P66" s="5"/>
      <c r="Q66" s="5"/>
      <c r="R66" s="5"/>
      <c r="S66" s="5"/>
      <c r="T66" s="299">
        <f t="shared" si="0"/>
        <v>1</v>
      </c>
      <c r="U66" s="69"/>
      <c r="V66" s="5"/>
      <c r="W66" s="5"/>
      <c r="X66" s="5" t="s">
        <v>118</v>
      </c>
      <c r="Y66" s="5"/>
      <c r="Z66" s="5"/>
      <c r="AA66" s="5"/>
      <c r="AB66" s="5"/>
      <c r="AC66" s="5"/>
      <c r="AD66" s="5"/>
      <c r="AE66" s="46"/>
      <c r="AF66" s="69"/>
      <c r="AG66" s="5"/>
      <c r="AH66" s="5"/>
      <c r="AI66" s="5">
        <v>4</v>
      </c>
      <c r="AJ66" s="5"/>
      <c r="AK66" s="5"/>
      <c r="AL66" s="5"/>
      <c r="AM66" s="5"/>
      <c r="AN66" s="5"/>
      <c r="AO66" s="5"/>
      <c r="AP66" s="46"/>
      <c r="AQ66" s="5"/>
      <c r="AR66" s="5"/>
      <c r="AS66" s="5"/>
      <c r="AT66" s="5">
        <v>1</v>
      </c>
      <c r="AU66" s="5"/>
      <c r="AV66" s="5" t="s">
        <v>33</v>
      </c>
      <c r="AW66" s="5"/>
      <c r="AX66" s="5"/>
      <c r="AY66" s="5">
        <v>0</v>
      </c>
      <c r="AZ66" s="46">
        <v>0</v>
      </c>
      <c r="BA66" s="82"/>
      <c r="BB66" s="9"/>
      <c r="BC66" s="9"/>
      <c r="BD66" s="9">
        <v>38855</v>
      </c>
      <c r="BE66" s="9"/>
      <c r="BF66" s="9"/>
      <c r="BG66" s="9"/>
      <c r="BH66" s="9"/>
      <c r="BI66" s="9"/>
      <c r="BJ66" s="9"/>
      <c r="BK66" s="32"/>
      <c r="BL66" s="5"/>
      <c r="BM66" s="5"/>
      <c r="BN66" s="5">
        <v>0</v>
      </c>
      <c r="BO66" s="5"/>
      <c r="BP66" s="28">
        <v>0</v>
      </c>
      <c r="BQ66" s="67">
        <v>0</v>
      </c>
      <c r="BR66" s="5"/>
      <c r="BS66" s="5"/>
      <c r="BT66" s="5"/>
      <c r="BU66" s="5"/>
      <c r="BV66" s="5"/>
      <c r="BW66" s="5">
        <v>1</v>
      </c>
      <c r="BX66" s="46">
        <v>0</v>
      </c>
      <c r="BY66" s="5"/>
      <c r="BZ66" s="5"/>
      <c r="CA66" s="5"/>
      <c r="CB66" s="5">
        <v>1</v>
      </c>
      <c r="CC66" s="5"/>
      <c r="CD66" s="5"/>
      <c r="CE66" s="5"/>
      <c r="CF66" s="5"/>
      <c r="CG66" s="5"/>
      <c r="CH66" s="46"/>
      <c r="CI66" s="28"/>
      <c r="CJ66" s="28"/>
      <c r="CK66" s="28">
        <v>1</v>
      </c>
      <c r="CL66" s="28"/>
      <c r="CM66" s="28"/>
      <c r="CN66" s="28"/>
      <c r="CO66" s="28"/>
      <c r="CP66" s="28"/>
      <c r="CQ66" s="28"/>
      <c r="CR66" s="67"/>
      <c r="CS66" s="10"/>
      <c r="CT66" s="10"/>
      <c r="CU66" s="10"/>
      <c r="CV66" s="10"/>
      <c r="CW66" s="10"/>
      <c r="CX66" s="10"/>
      <c r="CY66" s="10"/>
      <c r="CZ66" s="10"/>
      <c r="DA66" s="300">
        <f t="shared" si="1"/>
        <v>1</v>
      </c>
      <c r="DB66" s="69">
        <v>1</v>
      </c>
      <c r="DC66" s="69">
        <v>2.31</v>
      </c>
      <c r="DD66" s="69"/>
      <c r="DE66" s="69"/>
      <c r="DF66" s="69"/>
      <c r="DG66" s="69"/>
      <c r="DH66" s="69"/>
      <c r="DI66" s="69"/>
      <c r="DJ66" s="69"/>
      <c r="DK66" s="69"/>
      <c r="DL66" s="69"/>
      <c r="DM66" s="69"/>
      <c r="DN66" s="69"/>
      <c r="DO66" s="69"/>
      <c r="DP66" s="69">
        <v>122</v>
      </c>
      <c r="DQ66" s="69"/>
      <c r="DR66" s="69"/>
      <c r="DS66" s="69"/>
      <c r="DT66" s="69"/>
      <c r="DU66" s="69"/>
      <c r="DV66" s="69"/>
      <c r="DW66" s="69"/>
      <c r="DX66" s="69"/>
      <c r="DY66" s="69"/>
      <c r="DZ66" s="69"/>
      <c r="EA66" s="69"/>
      <c r="EB66" s="69"/>
      <c r="EC66" s="71"/>
      <c r="ED66" s="69"/>
      <c r="EE66" s="69"/>
      <c r="EF66" s="69"/>
      <c r="EG66" s="69"/>
      <c r="EH66" s="69"/>
      <c r="EI66" s="69"/>
      <c r="EJ66" s="69"/>
      <c r="EK66" s="69"/>
      <c r="EL66" s="79"/>
      <c r="EM66" s="245">
        <f t="shared" si="2"/>
        <v>511.29750304402512</v>
      </c>
      <c r="EN66" s="81"/>
      <c r="EO66" s="81">
        <f t="shared" si="3"/>
        <v>511.29750304402512</v>
      </c>
      <c r="EP66" s="44">
        <v>62</v>
      </c>
      <c r="EQ66" s="85">
        <v>0</v>
      </c>
      <c r="ER66" s="33">
        <v>62</v>
      </c>
      <c r="ES66" s="5">
        <v>1</v>
      </c>
      <c r="ET66" s="5">
        <v>1</v>
      </c>
      <c r="EU66" s="69">
        <v>1</v>
      </c>
      <c r="EV66" s="11">
        <v>2.31</v>
      </c>
      <c r="EW66" s="122">
        <v>122</v>
      </c>
      <c r="EX66" s="18">
        <v>511.29750304402512</v>
      </c>
      <c r="EY66" s="69">
        <v>4</v>
      </c>
      <c r="EZ66" s="16">
        <v>38855</v>
      </c>
      <c r="FA66" s="54"/>
      <c r="FB66" s="249">
        <v>38859</v>
      </c>
      <c r="FC66" s="84"/>
      <c r="FD66" s="69"/>
      <c r="FE66" s="69"/>
      <c r="FF66" s="69"/>
      <c r="FG66" s="69"/>
      <c r="FH66" s="28">
        <v>1</v>
      </c>
      <c r="FI66" s="79"/>
    </row>
    <row r="67" spans="1:165" ht="15" x14ac:dyDescent="0.25">
      <c r="A67" s="10">
        <v>63</v>
      </c>
      <c r="B67" s="15">
        <v>63</v>
      </c>
      <c r="C67" s="42">
        <v>1</v>
      </c>
      <c r="D67" s="15">
        <v>0</v>
      </c>
      <c r="E67" s="93">
        <v>38853</v>
      </c>
      <c r="F67" s="69">
        <v>1</v>
      </c>
      <c r="G67" s="46">
        <v>1</v>
      </c>
      <c r="H67" s="69"/>
      <c r="I67" s="69"/>
      <c r="J67" s="69"/>
      <c r="K67" s="69">
        <v>3</v>
      </c>
      <c r="L67" s="69"/>
      <c r="M67" s="69"/>
      <c r="N67" s="69"/>
      <c r="O67" s="69"/>
      <c r="P67" s="69"/>
      <c r="Q67" s="69"/>
      <c r="R67" s="69"/>
      <c r="S67" s="5"/>
      <c r="T67" s="299">
        <f t="shared" si="0"/>
        <v>3</v>
      </c>
      <c r="U67" s="69"/>
      <c r="V67" s="69"/>
      <c r="W67" s="69"/>
      <c r="X67" s="69" t="s">
        <v>118</v>
      </c>
      <c r="Y67" s="69"/>
      <c r="Z67" s="69"/>
      <c r="AA67" s="69"/>
      <c r="AB67" s="69"/>
      <c r="AC67" s="69"/>
      <c r="AD67" s="69"/>
      <c r="AE67" s="46"/>
      <c r="AF67" s="69"/>
      <c r="AG67" s="69"/>
      <c r="AH67" s="69"/>
      <c r="AI67" s="69">
        <v>13</v>
      </c>
      <c r="AJ67" s="69"/>
      <c r="AK67" s="69">
        <v>10</v>
      </c>
      <c r="AL67" s="69"/>
      <c r="AM67" s="69">
        <v>7</v>
      </c>
      <c r="AN67" s="69"/>
      <c r="AO67" s="69"/>
      <c r="AP67" s="46"/>
      <c r="AQ67" s="69"/>
      <c r="AR67" s="69"/>
      <c r="AS67" s="69"/>
      <c r="AT67" s="69"/>
      <c r="AU67" s="69"/>
      <c r="AV67" s="69" t="s">
        <v>26</v>
      </c>
      <c r="AW67" s="69"/>
      <c r="AX67" s="69"/>
      <c r="AY67" s="69">
        <v>0</v>
      </c>
      <c r="AZ67" s="46">
        <v>0</v>
      </c>
      <c r="BA67" s="82"/>
      <c r="BB67" s="82"/>
      <c r="BC67" s="82"/>
      <c r="BD67" s="82"/>
      <c r="BE67" s="82"/>
      <c r="BF67" s="82"/>
      <c r="BG67" s="82">
        <v>38859</v>
      </c>
      <c r="BH67" s="82"/>
      <c r="BI67" s="82"/>
      <c r="BJ67" s="82"/>
      <c r="BK67" s="32"/>
      <c r="BL67" s="69"/>
      <c r="BM67" s="69"/>
      <c r="BN67" s="69">
        <v>0</v>
      </c>
      <c r="BO67" s="69"/>
      <c r="BP67" s="70">
        <v>0</v>
      </c>
      <c r="BQ67" s="67">
        <v>0</v>
      </c>
      <c r="BR67" s="69"/>
      <c r="BS67" s="69"/>
      <c r="BT67" s="69"/>
      <c r="BU67" s="69"/>
      <c r="BV67" s="69"/>
      <c r="BW67" s="69">
        <v>1</v>
      </c>
      <c r="BX67" s="46">
        <v>2</v>
      </c>
      <c r="BY67" s="69"/>
      <c r="BZ67" s="69"/>
      <c r="CA67" s="69"/>
      <c r="CB67" s="69"/>
      <c r="CC67" s="69"/>
      <c r="CD67" s="69"/>
      <c r="CE67" s="69"/>
      <c r="CF67" s="69"/>
      <c r="CG67" s="69"/>
      <c r="CH67" s="46"/>
      <c r="CI67" s="70"/>
      <c r="CJ67" s="70"/>
      <c r="CK67" s="70">
        <v>1</v>
      </c>
      <c r="CL67" s="70"/>
      <c r="CM67" s="70"/>
      <c r="CN67" s="70"/>
      <c r="CO67" s="70"/>
      <c r="CP67" s="70"/>
      <c r="CQ67" s="70"/>
      <c r="CR67" s="67"/>
      <c r="CS67" s="79"/>
      <c r="CT67" s="79"/>
      <c r="CU67" s="79"/>
      <c r="CV67" s="79"/>
      <c r="CW67" s="79"/>
      <c r="CX67" s="79"/>
      <c r="CY67" s="79"/>
      <c r="CZ67" s="10"/>
      <c r="DA67" s="300">
        <f t="shared" si="1"/>
        <v>3</v>
      </c>
      <c r="DB67" s="69">
        <v>3</v>
      </c>
      <c r="DC67" s="69">
        <v>1.63</v>
      </c>
      <c r="DD67" s="69">
        <v>1.34</v>
      </c>
      <c r="DE67" s="69">
        <v>1.77</v>
      </c>
      <c r="DF67" s="69"/>
      <c r="DG67" s="69"/>
      <c r="DH67" s="69"/>
      <c r="DI67" s="69"/>
      <c r="DJ67" s="69"/>
      <c r="DK67" s="69"/>
      <c r="DL67" s="69"/>
      <c r="DM67" s="69"/>
      <c r="DN67" s="69"/>
      <c r="DO67" s="69"/>
      <c r="DP67" s="69">
        <v>124</v>
      </c>
      <c r="DQ67" s="69">
        <v>105</v>
      </c>
      <c r="DR67" s="69">
        <v>214</v>
      </c>
      <c r="DS67" s="69"/>
      <c r="DT67" s="69"/>
      <c r="DU67" s="69"/>
      <c r="DV67" s="69"/>
      <c r="DW67" s="69"/>
      <c r="DX67" s="69"/>
      <c r="DY67" s="69"/>
      <c r="DZ67" s="69"/>
      <c r="EA67" s="69"/>
      <c r="EB67" s="69"/>
      <c r="EC67" s="71">
        <v>0</v>
      </c>
      <c r="ED67" s="69"/>
      <c r="EE67" s="69"/>
      <c r="EF67" s="69"/>
      <c r="EG67" s="69"/>
      <c r="EH67" s="69"/>
      <c r="EI67" s="69"/>
      <c r="EJ67" s="69"/>
      <c r="EK67" s="69"/>
      <c r="EL67" s="79"/>
      <c r="EM67" s="245">
        <f t="shared" si="2"/>
        <v>933.3940379987157</v>
      </c>
      <c r="EN67" s="81"/>
      <c r="EO67" s="81">
        <f t="shared" si="3"/>
        <v>933.3940379987157</v>
      </c>
      <c r="EP67" s="44">
        <v>63</v>
      </c>
      <c r="EQ67" s="85">
        <v>1</v>
      </c>
      <c r="ER67" s="33">
        <v>63</v>
      </c>
      <c r="ES67" s="5">
        <v>3</v>
      </c>
      <c r="ET67" s="5">
        <v>3</v>
      </c>
      <c r="EU67" s="69">
        <v>3</v>
      </c>
      <c r="EV67" s="11">
        <v>1.63</v>
      </c>
      <c r="EW67" s="87">
        <v>124</v>
      </c>
      <c r="EX67" s="18">
        <v>933.3940379987157</v>
      </c>
      <c r="EY67" s="69">
        <v>7</v>
      </c>
      <c r="EZ67" s="82">
        <v>38857</v>
      </c>
      <c r="FA67" s="54"/>
      <c r="FB67" s="249">
        <v>38862</v>
      </c>
      <c r="FC67" s="84">
        <v>1</v>
      </c>
      <c r="FD67" s="69">
        <v>4</v>
      </c>
      <c r="FE67" s="69">
        <v>8</v>
      </c>
      <c r="FF67" s="69">
        <v>8</v>
      </c>
      <c r="FG67" s="69"/>
      <c r="FH67" s="48"/>
      <c r="FI67" s="79"/>
    </row>
    <row r="68" spans="1:165" ht="15" x14ac:dyDescent="0.25">
      <c r="A68" s="10">
        <v>64</v>
      </c>
      <c r="B68" s="15">
        <v>64</v>
      </c>
      <c r="C68" s="42">
        <v>1</v>
      </c>
      <c r="D68" s="15">
        <v>0</v>
      </c>
      <c r="E68" s="97">
        <v>38853</v>
      </c>
      <c r="F68" s="28">
        <v>1</v>
      </c>
      <c r="G68" s="67">
        <v>1</v>
      </c>
      <c r="H68" s="69"/>
      <c r="I68" s="5"/>
      <c r="J68" s="5"/>
      <c r="K68" s="5">
        <v>2</v>
      </c>
      <c r="L68" s="5"/>
      <c r="M68" s="5"/>
      <c r="N68" s="5"/>
      <c r="O68" s="5"/>
      <c r="P68" s="5"/>
      <c r="Q68" s="5"/>
      <c r="R68" s="5"/>
      <c r="S68" s="5"/>
      <c r="T68" s="299">
        <f t="shared" si="0"/>
        <v>2</v>
      </c>
      <c r="U68" s="69"/>
      <c r="V68" s="5"/>
      <c r="W68" s="5"/>
      <c r="X68" s="5" t="s">
        <v>118</v>
      </c>
      <c r="Y68" s="5"/>
      <c r="Z68" s="5"/>
      <c r="AA68" s="5"/>
      <c r="AB68" s="5"/>
      <c r="AC68" s="5"/>
      <c r="AD68" s="5"/>
      <c r="AE68" s="46"/>
      <c r="AF68" s="69"/>
      <c r="AG68" s="5"/>
      <c r="AH68" s="5"/>
      <c r="AI68" s="5">
        <v>28</v>
      </c>
      <c r="AJ68" s="5"/>
      <c r="AK68" s="5"/>
      <c r="AL68" s="5"/>
      <c r="AM68" s="5"/>
      <c r="AN68" s="5"/>
      <c r="AO68" s="5"/>
      <c r="AP68" s="46"/>
      <c r="AQ68" s="5"/>
      <c r="AR68" s="5">
        <v>4</v>
      </c>
      <c r="AS68" s="5"/>
      <c r="AT68" s="5" t="s">
        <v>528</v>
      </c>
      <c r="AU68" s="5"/>
      <c r="AV68" s="5">
        <v>5</v>
      </c>
      <c r="AW68" s="5"/>
      <c r="AX68" s="5"/>
      <c r="AY68" s="5">
        <v>1</v>
      </c>
      <c r="AZ68" s="46">
        <v>0</v>
      </c>
      <c r="BA68" s="82"/>
      <c r="BB68" s="9">
        <v>38853</v>
      </c>
      <c r="BC68" s="9"/>
      <c r="BD68" s="9"/>
      <c r="BE68" s="9"/>
      <c r="BF68" s="9"/>
      <c r="BG68" s="9"/>
      <c r="BH68" s="9"/>
      <c r="BI68" s="9"/>
      <c r="BJ68" s="9"/>
      <c r="BK68" s="32"/>
      <c r="BL68" s="5"/>
      <c r="BM68" s="5"/>
      <c r="BN68" s="5">
        <v>4</v>
      </c>
      <c r="BO68" s="5"/>
      <c r="BP68" s="28">
        <v>0</v>
      </c>
      <c r="BQ68" s="67">
        <v>0</v>
      </c>
      <c r="BR68" s="5"/>
      <c r="BS68" s="5"/>
      <c r="BT68" s="5"/>
      <c r="BU68" s="5"/>
      <c r="BV68" s="5"/>
      <c r="BW68" s="5">
        <v>14</v>
      </c>
      <c r="BX68" s="46">
        <v>15</v>
      </c>
      <c r="BY68" s="5"/>
      <c r="BZ68" s="5"/>
      <c r="CA68" s="5"/>
      <c r="CB68" s="5"/>
      <c r="CC68" s="5"/>
      <c r="CD68" s="5"/>
      <c r="CE68" s="5"/>
      <c r="CF68" s="5"/>
      <c r="CG68" s="5"/>
      <c r="CH68" s="46"/>
      <c r="CI68" s="28"/>
      <c r="CJ68" s="28"/>
      <c r="CK68" s="28"/>
      <c r="CL68" s="28"/>
      <c r="CM68" s="28"/>
      <c r="CN68" s="28"/>
      <c r="CO68" s="28"/>
      <c r="CP68" s="28">
        <v>1</v>
      </c>
      <c r="CQ68" s="28"/>
      <c r="CR68" s="67"/>
      <c r="CS68" s="10"/>
      <c r="CT68" s="10"/>
      <c r="CU68" s="10"/>
      <c r="CV68" s="10"/>
      <c r="CW68" s="10"/>
      <c r="CX68" s="10"/>
      <c r="CY68" s="10"/>
      <c r="CZ68" s="10"/>
      <c r="DA68" s="300">
        <f t="shared" si="1"/>
        <v>2</v>
      </c>
      <c r="DB68" s="69">
        <v>2</v>
      </c>
      <c r="DC68" s="69">
        <v>1.98</v>
      </c>
      <c r="DD68" s="69">
        <v>2.59</v>
      </c>
      <c r="DE68" s="69"/>
      <c r="DF68" s="69"/>
      <c r="DG68" s="69"/>
      <c r="DH68" s="69"/>
      <c r="DI68" s="69"/>
      <c r="DJ68" s="69"/>
      <c r="DK68" s="69"/>
      <c r="DL68" s="69"/>
      <c r="DM68" s="69"/>
      <c r="DN68" s="69"/>
      <c r="DO68" s="69"/>
      <c r="DP68" s="69">
        <v>175</v>
      </c>
      <c r="DQ68" s="69">
        <v>283</v>
      </c>
      <c r="DR68" s="69"/>
      <c r="DS68" s="69"/>
      <c r="DT68" s="69"/>
      <c r="DU68" s="69"/>
      <c r="DV68" s="69"/>
      <c r="DW68" s="69"/>
      <c r="DX68" s="69"/>
      <c r="DY68" s="69"/>
      <c r="DZ68" s="69"/>
      <c r="EA68" s="69"/>
      <c r="EB68" s="69"/>
      <c r="EC68" s="71"/>
      <c r="ED68" s="69"/>
      <c r="EE68" s="69"/>
      <c r="EF68" s="69"/>
      <c r="EG68" s="69"/>
      <c r="EH68" s="69"/>
      <c r="EI68" s="69"/>
      <c r="EJ68" s="69"/>
      <c r="EK68" s="69"/>
      <c r="EL68" s="79"/>
      <c r="EM68" s="245">
        <f t="shared" si="2"/>
        <v>2029.8319437899447</v>
      </c>
      <c r="EN68" s="81"/>
      <c r="EO68" s="81">
        <f t="shared" si="3"/>
        <v>2029.8319437899447</v>
      </c>
      <c r="EP68" s="44">
        <v>64</v>
      </c>
      <c r="EQ68" s="85">
        <v>4</v>
      </c>
      <c r="ER68" s="33">
        <v>64</v>
      </c>
      <c r="ES68" s="5">
        <v>2</v>
      </c>
      <c r="ET68" s="5">
        <v>2</v>
      </c>
      <c r="EU68" s="69">
        <v>2</v>
      </c>
      <c r="EV68" s="11">
        <v>2.59</v>
      </c>
      <c r="EW68" s="87">
        <v>283</v>
      </c>
      <c r="EX68" s="18">
        <v>2029.8319437899447</v>
      </c>
      <c r="EY68" s="69">
        <v>28</v>
      </c>
      <c r="EZ68" s="16">
        <v>38853</v>
      </c>
      <c r="FA68" s="54"/>
      <c r="FB68" s="249">
        <v>38866</v>
      </c>
      <c r="FC68" s="84">
        <v>4</v>
      </c>
      <c r="FD68" s="69">
        <v>26</v>
      </c>
      <c r="FE68" s="69">
        <v>8</v>
      </c>
      <c r="FF68" s="69">
        <v>5</v>
      </c>
      <c r="FG68" s="69"/>
      <c r="FH68" s="28"/>
      <c r="FI68" s="79"/>
    </row>
    <row r="69" spans="1:165" ht="15" x14ac:dyDescent="0.25">
      <c r="A69" s="10">
        <v>65</v>
      </c>
      <c r="B69" s="15">
        <v>65</v>
      </c>
      <c r="C69" s="42">
        <v>1</v>
      </c>
      <c r="D69" s="15">
        <v>0</v>
      </c>
      <c r="E69" s="97">
        <v>38853</v>
      </c>
      <c r="F69" s="28">
        <v>1</v>
      </c>
      <c r="G69" s="67">
        <v>1</v>
      </c>
      <c r="H69" s="5"/>
      <c r="I69" s="5"/>
      <c r="J69" s="5"/>
      <c r="K69" s="5">
        <v>2</v>
      </c>
      <c r="L69" s="5"/>
      <c r="M69" s="5"/>
      <c r="N69" s="5"/>
      <c r="O69" s="5"/>
      <c r="P69" s="5"/>
      <c r="Q69" s="5"/>
      <c r="R69" s="5"/>
      <c r="S69" s="5"/>
      <c r="T69" s="299">
        <f t="shared" si="0"/>
        <v>2</v>
      </c>
      <c r="U69" s="5"/>
      <c r="V69" s="5"/>
      <c r="W69" s="5"/>
      <c r="X69" s="5" t="s">
        <v>118</v>
      </c>
      <c r="Y69" s="5"/>
      <c r="Z69" s="5"/>
      <c r="AA69" s="5"/>
      <c r="AB69" s="5"/>
      <c r="AC69" s="5"/>
      <c r="AD69" s="5"/>
      <c r="AE69" s="46"/>
      <c r="AF69" s="5"/>
      <c r="AG69" s="5"/>
      <c r="AH69" s="5"/>
      <c r="AI69" s="5">
        <v>21</v>
      </c>
      <c r="AJ69" s="5"/>
      <c r="AK69" s="5"/>
      <c r="AL69" s="5"/>
      <c r="AM69" s="5"/>
      <c r="AN69" s="5"/>
      <c r="AO69" s="5"/>
      <c r="AP69" s="46"/>
      <c r="AQ69" s="5"/>
      <c r="AR69" s="5" t="s">
        <v>529</v>
      </c>
      <c r="AS69" s="5"/>
      <c r="AT69" s="5" t="s">
        <v>530</v>
      </c>
      <c r="AU69" s="5"/>
      <c r="AV69" s="5">
        <v>3</v>
      </c>
      <c r="AW69" s="5"/>
      <c r="AX69" s="5"/>
      <c r="AY69" s="5">
        <v>1</v>
      </c>
      <c r="AZ69" s="46">
        <v>0</v>
      </c>
      <c r="BA69" s="9"/>
      <c r="BB69" s="9">
        <v>38853</v>
      </c>
      <c r="BC69" s="9"/>
      <c r="BD69" s="9"/>
      <c r="BE69" s="9"/>
      <c r="BF69" s="9"/>
      <c r="BG69" s="9"/>
      <c r="BH69" s="9"/>
      <c r="BI69" s="9"/>
      <c r="BJ69" s="9"/>
      <c r="BK69" s="32"/>
      <c r="BL69" s="5"/>
      <c r="BM69" s="5"/>
      <c r="BN69" s="5">
        <v>2</v>
      </c>
      <c r="BO69" s="5"/>
      <c r="BP69" s="5">
        <v>0</v>
      </c>
      <c r="BQ69" s="46">
        <v>0</v>
      </c>
      <c r="BR69" s="5"/>
      <c r="BS69" s="5"/>
      <c r="BT69" s="5"/>
      <c r="BU69" s="5"/>
      <c r="BV69" s="5"/>
      <c r="BW69" s="5">
        <v>5</v>
      </c>
      <c r="BX69" s="46">
        <v>4</v>
      </c>
      <c r="BY69" s="5"/>
      <c r="BZ69" s="5"/>
      <c r="CA69" s="5"/>
      <c r="CB69" s="5"/>
      <c r="CC69" s="5"/>
      <c r="CD69" s="5"/>
      <c r="CE69" s="5"/>
      <c r="CF69" s="5"/>
      <c r="CG69" s="5"/>
      <c r="CH69" s="46"/>
      <c r="CI69" s="28"/>
      <c r="CJ69" s="28"/>
      <c r="CK69" s="28">
        <v>1</v>
      </c>
      <c r="CL69" s="28"/>
      <c r="CM69" s="28"/>
      <c r="CN69" s="28"/>
      <c r="CO69" s="28"/>
      <c r="CP69" s="28"/>
      <c r="CQ69" s="28"/>
      <c r="CR69" s="67"/>
      <c r="CS69" s="10"/>
      <c r="CT69" s="10"/>
      <c r="CU69" s="10"/>
      <c r="CV69" s="10"/>
      <c r="CW69" s="10"/>
      <c r="CX69" s="10"/>
      <c r="CY69" s="10"/>
      <c r="CZ69" s="10"/>
      <c r="DA69" s="300">
        <f t="shared" si="1"/>
        <v>2</v>
      </c>
      <c r="DB69" s="69">
        <v>2</v>
      </c>
      <c r="DC69" s="69">
        <v>2.88</v>
      </c>
      <c r="DD69" s="69">
        <v>1.99</v>
      </c>
      <c r="DE69" s="69"/>
      <c r="DF69" s="69"/>
      <c r="DG69" s="69"/>
      <c r="DH69" s="69"/>
      <c r="DI69" s="69"/>
      <c r="DJ69" s="69"/>
      <c r="DK69" s="69"/>
      <c r="DL69" s="69"/>
      <c r="DM69" s="69"/>
      <c r="DN69" s="69"/>
      <c r="DO69" s="69"/>
      <c r="DP69" s="69">
        <v>270</v>
      </c>
      <c r="DQ69" s="69">
        <v>221</v>
      </c>
      <c r="DR69" s="69"/>
      <c r="DS69" s="69"/>
      <c r="DT69" s="69"/>
      <c r="DU69" s="69"/>
      <c r="DV69" s="69"/>
      <c r="DW69" s="69"/>
      <c r="DX69" s="69"/>
      <c r="DY69" s="69"/>
      <c r="DZ69" s="69"/>
      <c r="EA69" s="69"/>
      <c r="EB69" s="69"/>
      <c r="EC69" s="69"/>
      <c r="ED69" s="69"/>
      <c r="EE69" s="69"/>
      <c r="EF69" s="69"/>
      <c r="EG69" s="69"/>
      <c r="EH69" s="69"/>
      <c r="EI69" s="69"/>
      <c r="EJ69" s="69"/>
      <c r="EK69" s="69"/>
      <c r="EL69" s="79"/>
      <c r="EM69" s="245">
        <f t="shared" si="2"/>
        <v>2446.2561761289467</v>
      </c>
      <c r="EN69" s="81"/>
      <c r="EO69" s="81">
        <f t="shared" si="3"/>
        <v>2446.2561761289467</v>
      </c>
      <c r="EP69" s="44">
        <v>65</v>
      </c>
      <c r="EQ69" s="85">
        <v>2</v>
      </c>
      <c r="ER69" s="33">
        <v>65</v>
      </c>
      <c r="ES69" s="5">
        <v>2</v>
      </c>
      <c r="ET69" s="5">
        <v>2</v>
      </c>
      <c r="EU69" s="69">
        <v>2</v>
      </c>
      <c r="EV69" s="11">
        <v>2.88</v>
      </c>
      <c r="EW69" s="87">
        <v>270</v>
      </c>
      <c r="EX69" s="18">
        <v>2446.2561761289467</v>
      </c>
      <c r="EY69" s="69">
        <v>21</v>
      </c>
      <c r="EZ69" s="16">
        <v>38853</v>
      </c>
      <c r="FA69" s="54"/>
      <c r="FB69" s="249">
        <v>38868</v>
      </c>
      <c r="FC69" s="84">
        <v>2</v>
      </c>
      <c r="FD69" s="69">
        <v>7</v>
      </c>
      <c r="FE69" s="69">
        <v>18</v>
      </c>
      <c r="FF69" s="69">
        <v>7</v>
      </c>
      <c r="FG69" s="69"/>
      <c r="FH69" s="28"/>
      <c r="FI69" s="79" t="s">
        <v>659</v>
      </c>
    </row>
    <row r="70" spans="1:165" ht="15" x14ac:dyDescent="0.25">
      <c r="A70" s="10">
        <v>66</v>
      </c>
      <c r="B70" s="15">
        <v>66</v>
      </c>
      <c r="C70" s="42">
        <v>1</v>
      </c>
      <c r="D70" s="15">
        <v>0</v>
      </c>
      <c r="E70" s="97">
        <v>38853</v>
      </c>
      <c r="F70" s="28">
        <v>1</v>
      </c>
      <c r="G70" s="67">
        <v>1</v>
      </c>
      <c r="H70" s="5"/>
      <c r="I70" s="5"/>
      <c r="J70" s="5"/>
      <c r="K70" s="5">
        <v>4</v>
      </c>
      <c r="L70" s="5"/>
      <c r="M70" s="5">
        <v>4</v>
      </c>
      <c r="N70" s="5"/>
      <c r="O70" s="5"/>
      <c r="P70" s="5"/>
      <c r="Q70" s="5"/>
      <c r="R70" s="5"/>
      <c r="S70" s="5"/>
      <c r="T70" s="299">
        <f t="shared" ref="T70:T133" si="9">MAX(H70:S70)</f>
        <v>4</v>
      </c>
      <c r="U70" s="5"/>
      <c r="V70" s="5"/>
      <c r="W70" s="5"/>
      <c r="X70" s="5" t="s">
        <v>118</v>
      </c>
      <c r="Y70" s="5"/>
      <c r="Z70" s="5"/>
      <c r="AA70" s="5"/>
      <c r="AB70" s="5"/>
      <c r="AC70" s="5"/>
      <c r="AD70" s="5"/>
      <c r="AE70" s="46"/>
      <c r="AF70" s="5"/>
      <c r="AG70" s="5"/>
      <c r="AH70" s="5"/>
      <c r="AI70" s="5">
        <v>22</v>
      </c>
      <c r="AJ70" s="5"/>
      <c r="AK70" s="5"/>
      <c r="AL70" s="5"/>
      <c r="AM70" s="5"/>
      <c r="AN70" s="5"/>
      <c r="AO70" s="5"/>
      <c r="AP70" s="46"/>
      <c r="AQ70" s="5"/>
      <c r="AR70" s="5" t="s">
        <v>531</v>
      </c>
      <c r="AS70" s="5"/>
      <c r="AT70" s="5"/>
      <c r="AU70" s="5"/>
      <c r="AV70" s="5"/>
      <c r="AW70" s="5"/>
      <c r="AX70" s="5"/>
      <c r="AY70" s="5"/>
      <c r="AZ70" s="46"/>
      <c r="BA70" s="9"/>
      <c r="BB70" s="9">
        <v>38853</v>
      </c>
      <c r="BC70" s="9"/>
      <c r="BD70" s="9"/>
      <c r="BE70" s="9"/>
      <c r="BF70" s="9"/>
      <c r="BG70" s="9"/>
      <c r="BH70" s="9"/>
      <c r="BI70" s="9"/>
      <c r="BJ70" s="9"/>
      <c r="BK70" s="32"/>
      <c r="BL70" s="5"/>
      <c r="BM70" s="5"/>
      <c r="BN70" s="5"/>
      <c r="BO70" s="5"/>
      <c r="BP70" s="5"/>
      <c r="BQ70" s="46"/>
      <c r="BR70" s="5"/>
      <c r="BS70" s="5"/>
      <c r="BT70" s="5"/>
      <c r="BU70" s="5"/>
      <c r="BV70" s="5"/>
      <c r="BW70" s="5"/>
      <c r="BX70" s="46"/>
      <c r="BY70" s="5"/>
      <c r="BZ70" s="5"/>
      <c r="CA70" s="5"/>
      <c r="CB70" s="5"/>
      <c r="CC70" s="5">
        <v>4</v>
      </c>
      <c r="CD70" s="5"/>
      <c r="CE70" s="5"/>
      <c r="CF70" s="5"/>
      <c r="CG70" s="5"/>
      <c r="CH70" s="46"/>
      <c r="CI70" s="28"/>
      <c r="CJ70" s="28"/>
      <c r="CK70" s="28"/>
      <c r="CL70" s="28"/>
      <c r="CM70" s="28"/>
      <c r="CN70" s="28"/>
      <c r="CO70" s="28"/>
      <c r="CP70" s="28"/>
      <c r="CQ70" s="28"/>
      <c r="CR70" s="67"/>
      <c r="CS70" s="10"/>
      <c r="CT70" s="10"/>
      <c r="CU70" s="10"/>
      <c r="CV70" s="10"/>
      <c r="CW70" s="10"/>
      <c r="CX70" s="10"/>
      <c r="CY70" s="10"/>
      <c r="CZ70" s="10"/>
      <c r="DA70" s="300">
        <f t="shared" ref="DA70:DA133" si="10">DB70+EC70</f>
        <v>3</v>
      </c>
      <c r="DB70" s="69">
        <v>3</v>
      </c>
      <c r="DC70" s="69">
        <v>1.74</v>
      </c>
      <c r="DD70" s="69">
        <v>1.54</v>
      </c>
      <c r="DE70" s="69">
        <v>2.2599999999999998</v>
      </c>
      <c r="DF70" s="69"/>
      <c r="DG70" s="69"/>
      <c r="DH70" s="69"/>
      <c r="DI70" s="69"/>
      <c r="DJ70" s="69"/>
      <c r="DK70" s="69"/>
      <c r="DL70" s="69"/>
      <c r="DM70" s="69"/>
      <c r="DN70" s="69"/>
      <c r="DO70" s="69"/>
      <c r="DP70" s="69">
        <v>182</v>
      </c>
      <c r="DQ70" s="69">
        <v>147</v>
      </c>
      <c r="DR70" s="69">
        <v>212</v>
      </c>
      <c r="DS70" s="69"/>
      <c r="DT70" s="69"/>
      <c r="DU70" s="69"/>
      <c r="DV70" s="69"/>
      <c r="DW70" s="69"/>
      <c r="DX70" s="69"/>
      <c r="DY70" s="69"/>
      <c r="DZ70" s="69"/>
      <c r="EA70" s="69"/>
      <c r="EB70" s="69"/>
      <c r="EC70" s="69"/>
      <c r="ED70" s="69"/>
      <c r="EE70" s="69"/>
      <c r="EF70" s="69"/>
      <c r="EG70" s="69"/>
      <c r="EH70" s="69"/>
      <c r="EI70" s="69"/>
      <c r="EJ70" s="69"/>
      <c r="EK70" s="69"/>
      <c r="EL70" s="79"/>
      <c r="EM70" s="245">
        <f t="shared" ref="EM70:EM126" si="11">((DC70^2*PI()*DP70)/4)+((DD70^2*PI()*DQ70)/4)+((DE70^2*PI()*DR70)/4)+((DF70^2*PI()*DS70)/4)+((DG70^2*PI()*DT70)/4)+((DH70^2*PI()*DU70)/4)+((DI70^2*PI()*DV70)/4)+((DJ70^2*PI()*DW70)/4)+((DK70^2*PI()*DX70)/4)+((DL70^2*PI()*DY70)/4)+((DM70^2*PI()*DZ70)/4)+((DN70^2*PI()*EA70)/4)+((DO70^2*PI()*EB70)/4)</f>
        <v>1557.0201288496396</v>
      </c>
      <c r="EN70" s="81"/>
      <c r="EO70" s="81">
        <f t="shared" ref="EO70:EO126" si="12">EM70+EN70</f>
        <v>1557.0201288496396</v>
      </c>
      <c r="EP70" s="44">
        <v>66</v>
      </c>
      <c r="EQ70" s="85">
        <v>0</v>
      </c>
      <c r="ER70" s="33">
        <v>66</v>
      </c>
      <c r="ES70" s="5">
        <v>4</v>
      </c>
      <c r="ET70" s="5">
        <v>3</v>
      </c>
      <c r="EU70" s="69">
        <v>4</v>
      </c>
      <c r="EV70" s="11">
        <v>1.74</v>
      </c>
      <c r="EW70" s="122">
        <v>182</v>
      </c>
      <c r="EX70" s="18">
        <v>1557.0201288496396</v>
      </c>
      <c r="EY70" s="253">
        <v>22</v>
      </c>
      <c r="EZ70" s="16">
        <v>38853</v>
      </c>
      <c r="FA70" s="54"/>
      <c r="FB70" s="255">
        <v>38868</v>
      </c>
      <c r="FC70" s="84"/>
      <c r="FD70" s="69"/>
      <c r="FE70" s="69"/>
      <c r="FF70" s="69"/>
      <c r="FG70" s="69"/>
      <c r="FH70" s="28">
        <v>4</v>
      </c>
      <c r="FI70" s="79" t="s">
        <v>659</v>
      </c>
    </row>
    <row r="71" spans="1:165" ht="15" x14ac:dyDescent="0.25">
      <c r="A71" s="10">
        <v>67</v>
      </c>
      <c r="B71" s="15">
        <v>67</v>
      </c>
      <c r="C71" s="42">
        <v>1</v>
      </c>
      <c r="D71" s="15">
        <v>0</v>
      </c>
      <c r="E71" s="97">
        <v>38853</v>
      </c>
      <c r="F71" s="28">
        <v>1</v>
      </c>
      <c r="G71" s="67">
        <v>1</v>
      </c>
      <c r="H71" s="5"/>
      <c r="I71" s="5"/>
      <c r="J71" s="5"/>
      <c r="K71" s="5">
        <v>1</v>
      </c>
      <c r="L71" s="5"/>
      <c r="M71" s="5"/>
      <c r="N71" s="5"/>
      <c r="O71" s="5"/>
      <c r="P71" s="5"/>
      <c r="Q71" s="5"/>
      <c r="R71" s="5"/>
      <c r="S71" s="5"/>
      <c r="T71" s="299">
        <f t="shared" si="9"/>
        <v>1</v>
      </c>
      <c r="U71" s="5"/>
      <c r="V71" s="5"/>
      <c r="W71" s="5"/>
      <c r="X71" s="5" t="s">
        <v>118</v>
      </c>
      <c r="Y71" s="5"/>
      <c r="Z71" s="5"/>
      <c r="AA71" s="5"/>
      <c r="AB71" s="5"/>
      <c r="AC71" s="5"/>
      <c r="AD71" s="5"/>
      <c r="AE71" s="46"/>
      <c r="AF71" s="5"/>
      <c r="AG71" s="5"/>
      <c r="AH71" s="5"/>
      <c r="AI71" s="5">
        <v>13</v>
      </c>
      <c r="AJ71" s="5"/>
      <c r="AK71" s="5"/>
      <c r="AL71" s="5"/>
      <c r="AM71" s="5"/>
      <c r="AN71" s="5"/>
      <c r="AO71" s="5"/>
      <c r="AP71" s="46"/>
      <c r="AQ71" s="5"/>
      <c r="AR71" s="5">
        <v>1</v>
      </c>
      <c r="AS71" s="5"/>
      <c r="AT71" s="5">
        <v>2</v>
      </c>
      <c r="AU71" s="5"/>
      <c r="AV71" s="5" t="s">
        <v>30</v>
      </c>
      <c r="AW71" s="5"/>
      <c r="AX71" s="5"/>
      <c r="AY71" s="5">
        <v>0</v>
      </c>
      <c r="AZ71" s="46">
        <v>0</v>
      </c>
      <c r="BA71" s="9"/>
      <c r="BB71" s="9">
        <v>38853</v>
      </c>
      <c r="BC71" s="9"/>
      <c r="BD71" s="9"/>
      <c r="BE71" s="9"/>
      <c r="BF71" s="9"/>
      <c r="BG71" s="9"/>
      <c r="BH71" s="9"/>
      <c r="BI71" s="9"/>
      <c r="BJ71" s="9"/>
      <c r="BK71" s="32"/>
      <c r="BL71" s="5"/>
      <c r="BM71" s="5"/>
      <c r="BN71" s="5">
        <v>0</v>
      </c>
      <c r="BO71" s="5"/>
      <c r="BP71" s="5">
        <v>0</v>
      </c>
      <c r="BQ71" s="46">
        <v>0</v>
      </c>
      <c r="BR71" s="5"/>
      <c r="BS71" s="5"/>
      <c r="BT71" s="5"/>
      <c r="BU71" s="5"/>
      <c r="BV71" s="5"/>
      <c r="BW71" s="5">
        <v>7</v>
      </c>
      <c r="BX71" s="46">
        <v>6</v>
      </c>
      <c r="BY71" s="5"/>
      <c r="BZ71" s="5"/>
      <c r="CA71" s="5"/>
      <c r="CB71" s="5"/>
      <c r="CC71" s="5"/>
      <c r="CD71" s="5"/>
      <c r="CE71" s="5"/>
      <c r="CF71" s="5"/>
      <c r="CG71" s="5"/>
      <c r="CH71" s="46"/>
      <c r="CI71" s="28"/>
      <c r="CJ71" s="28"/>
      <c r="CK71" s="28"/>
      <c r="CL71" s="28"/>
      <c r="CM71" s="28"/>
      <c r="CN71" s="28"/>
      <c r="CO71" s="28"/>
      <c r="CP71" s="28"/>
      <c r="CQ71" s="28">
        <v>1</v>
      </c>
      <c r="CR71" s="67"/>
      <c r="CS71" s="10"/>
      <c r="CT71" s="10"/>
      <c r="CU71" s="10"/>
      <c r="CV71" s="10"/>
      <c r="CW71" s="10"/>
      <c r="CX71" s="10"/>
      <c r="CY71" s="10"/>
      <c r="CZ71" s="10"/>
      <c r="DA71" s="300">
        <f t="shared" si="10"/>
        <v>1</v>
      </c>
      <c r="DB71" s="69">
        <v>1</v>
      </c>
      <c r="DC71" s="69">
        <v>2.62</v>
      </c>
      <c r="DD71" s="69"/>
      <c r="DE71" s="69"/>
      <c r="DF71" s="69"/>
      <c r="DG71" s="69"/>
      <c r="DH71" s="69"/>
      <c r="DI71" s="69"/>
      <c r="DJ71" s="69"/>
      <c r="DK71" s="69"/>
      <c r="DL71" s="69"/>
      <c r="DM71" s="69"/>
      <c r="DN71" s="69"/>
      <c r="DO71" s="69"/>
      <c r="DP71" s="69">
        <v>215</v>
      </c>
      <c r="DQ71" s="69"/>
      <c r="DR71" s="69"/>
      <c r="DS71" s="69"/>
      <c r="DT71" s="69"/>
      <c r="DU71" s="69"/>
      <c r="DV71" s="69"/>
      <c r="DW71" s="69"/>
      <c r="DX71" s="69"/>
      <c r="DY71" s="69"/>
      <c r="DZ71" s="69"/>
      <c r="EA71" s="69"/>
      <c r="EB71" s="69"/>
      <c r="EC71" s="69"/>
      <c r="ED71" s="69"/>
      <c r="EE71" s="69"/>
      <c r="EF71" s="69"/>
      <c r="EG71" s="69"/>
      <c r="EH71" s="69"/>
      <c r="EI71" s="69"/>
      <c r="EJ71" s="69"/>
      <c r="EK71" s="69"/>
      <c r="EL71" s="79"/>
      <c r="EM71" s="245">
        <f t="shared" si="11"/>
        <v>1159.1267378574707</v>
      </c>
      <c r="EN71" s="81"/>
      <c r="EO71" s="81">
        <f t="shared" si="12"/>
        <v>1159.1267378574707</v>
      </c>
      <c r="EP71" s="44">
        <v>67</v>
      </c>
      <c r="EQ71" s="85">
        <v>3</v>
      </c>
      <c r="ER71" s="33">
        <v>67</v>
      </c>
      <c r="ES71" s="5">
        <v>1</v>
      </c>
      <c r="ET71" s="5">
        <v>1</v>
      </c>
      <c r="EU71" s="69">
        <v>1</v>
      </c>
      <c r="EV71" s="11">
        <v>2.62</v>
      </c>
      <c r="EW71" s="87">
        <v>215</v>
      </c>
      <c r="EX71" s="18">
        <v>1159.1267378574707</v>
      </c>
      <c r="EY71" s="69">
        <v>13</v>
      </c>
      <c r="EZ71" s="16">
        <v>38853</v>
      </c>
      <c r="FA71" s="54"/>
      <c r="FB71" s="249">
        <v>38859</v>
      </c>
      <c r="FC71" s="84">
        <v>3</v>
      </c>
      <c r="FD71" s="69">
        <v>30</v>
      </c>
      <c r="FE71" s="69">
        <v>10</v>
      </c>
      <c r="FF71" s="69">
        <v>0</v>
      </c>
      <c r="FG71" s="69"/>
      <c r="FH71" s="28"/>
      <c r="FI71" s="79" t="s">
        <v>659</v>
      </c>
    </row>
    <row r="72" spans="1:165" ht="15" x14ac:dyDescent="0.25">
      <c r="A72" s="10">
        <v>68</v>
      </c>
      <c r="B72" s="15">
        <v>68</v>
      </c>
      <c r="C72" s="42">
        <v>1</v>
      </c>
      <c r="D72" s="15">
        <v>0</v>
      </c>
      <c r="E72" s="97">
        <v>38853</v>
      </c>
      <c r="F72" s="28">
        <v>1</v>
      </c>
      <c r="G72" s="67">
        <v>1</v>
      </c>
      <c r="H72" s="5"/>
      <c r="I72" s="5"/>
      <c r="J72" s="5"/>
      <c r="K72" s="5">
        <v>2</v>
      </c>
      <c r="L72" s="5"/>
      <c r="M72" s="5"/>
      <c r="N72" s="5"/>
      <c r="O72" s="5"/>
      <c r="P72" s="5"/>
      <c r="Q72" s="5"/>
      <c r="R72" s="5"/>
      <c r="S72" s="5"/>
      <c r="T72" s="299">
        <f t="shared" si="9"/>
        <v>2</v>
      </c>
      <c r="U72" s="5"/>
      <c r="V72" s="5"/>
      <c r="W72" s="5"/>
      <c r="X72" s="5" t="s">
        <v>118</v>
      </c>
      <c r="Y72" s="5"/>
      <c r="Z72" s="5"/>
      <c r="AA72" s="5"/>
      <c r="AB72" s="5"/>
      <c r="AC72" s="5"/>
      <c r="AD72" s="5"/>
      <c r="AE72" s="46"/>
      <c r="AF72" s="5"/>
      <c r="AG72" s="5"/>
      <c r="AH72" s="5"/>
      <c r="AI72" s="5">
        <v>14</v>
      </c>
      <c r="AJ72" s="5"/>
      <c r="AK72" s="5"/>
      <c r="AL72" s="5"/>
      <c r="AM72" s="5"/>
      <c r="AN72" s="5"/>
      <c r="AO72" s="5"/>
      <c r="AP72" s="46"/>
      <c r="AQ72" s="5"/>
      <c r="AR72" s="5">
        <v>1</v>
      </c>
      <c r="AS72" s="5"/>
      <c r="AT72" s="5" t="s">
        <v>29</v>
      </c>
      <c r="AU72" s="5"/>
      <c r="AV72" s="5" t="s">
        <v>32</v>
      </c>
      <c r="AW72" s="5"/>
      <c r="AX72" s="5"/>
      <c r="AY72" s="5">
        <v>0</v>
      </c>
      <c r="AZ72" s="46">
        <v>0</v>
      </c>
      <c r="BA72" s="9"/>
      <c r="BB72" s="9">
        <v>38853</v>
      </c>
      <c r="BC72" s="9"/>
      <c r="BD72" s="9"/>
      <c r="BE72" s="9"/>
      <c r="BF72" s="9"/>
      <c r="BG72" s="9"/>
      <c r="BH72" s="9"/>
      <c r="BI72" s="9"/>
      <c r="BJ72" s="9"/>
      <c r="BK72" s="32"/>
      <c r="BL72" s="5"/>
      <c r="BM72" s="5"/>
      <c r="BN72" s="5">
        <v>0</v>
      </c>
      <c r="BO72" s="5"/>
      <c r="BP72" s="5">
        <v>0</v>
      </c>
      <c r="BQ72" s="46">
        <v>0</v>
      </c>
      <c r="BR72" s="5"/>
      <c r="BS72" s="5"/>
      <c r="BT72" s="5"/>
      <c r="BU72" s="5"/>
      <c r="BV72" s="5"/>
      <c r="BW72" s="5">
        <v>6</v>
      </c>
      <c r="BX72" s="46">
        <v>5</v>
      </c>
      <c r="BY72" s="5"/>
      <c r="BZ72" s="5"/>
      <c r="CA72" s="5"/>
      <c r="CB72" s="5"/>
      <c r="CC72" s="5"/>
      <c r="CD72" s="5"/>
      <c r="CE72" s="5"/>
      <c r="CF72" s="5"/>
      <c r="CG72" s="5"/>
      <c r="CH72" s="46"/>
      <c r="CI72" s="28"/>
      <c r="CJ72" s="28"/>
      <c r="CK72" s="28">
        <v>1</v>
      </c>
      <c r="CL72" s="28"/>
      <c r="CM72" s="28"/>
      <c r="CN72" s="28"/>
      <c r="CO72" s="28"/>
      <c r="CP72" s="28"/>
      <c r="CQ72" s="28"/>
      <c r="CR72" s="67"/>
      <c r="CS72" s="10"/>
      <c r="CT72" s="10"/>
      <c r="CU72" s="10"/>
      <c r="CV72" s="10"/>
      <c r="CW72" s="10"/>
      <c r="CX72" s="10"/>
      <c r="CY72" s="10"/>
      <c r="CZ72" s="10"/>
      <c r="DA72" s="300">
        <f t="shared" si="10"/>
        <v>2</v>
      </c>
      <c r="DB72" s="69">
        <v>2</v>
      </c>
      <c r="DC72" s="69">
        <v>1.85</v>
      </c>
      <c r="DD72" s="69">
        <v>1.9</v>
      </c>
      <c r="DE72" s="69"/>
      <c r="DF72" s="69"/>
      <c r="DG72" s="69"/>
      <c r="DH72" s="69"/>
      <c r="DI72" s="69"/>
      <c r="DJ72" s="69"/>
      <c r="DK72" s="69"/>
      <c r="DL72" s="69"/>
      <c r="DM72" s="69"/>
      <c r="DN72" s="69"/>
      <c r="DO72" s="69"/>
      <c r="DP72" s="69">
        <v>200</v>
      </c>
      <c r="DQ72" s="69">
        <v>207</v>
      </c>
      <c r="DR72" s="69"/>
      <c r="DS72" s="69"/>
      <c r="DT72" s="69"/>
      <c r="DU72" s="69"/>
      <c r="DV72" s="69"/>
      <c r="DW72" s="69"/>
      <c r="DX72" s="69"/>
      <c r="DY72" s="69"/>
      <c r="DZ72" s="69"/>
      <c r="EA72" s="69"/>
      <c r="EB72" s="69"/>
      <c r="EC72" s="69"/>
      <c r="ED72" s="69"/>
      <c r="EE72" s="69"/>
      <c r="EF72" s="69"/>
      <c r="EG72" s="69"/>
      <c r="EH72" s="69"/>
      <c r="EI72" s="69"/>
      <c r="EJ72" s="69"/>
      <c r="EK72" s="69"/>
      <c r="EL72" s="79"/>
      <c r="EM72" s="245">
        <f t="shared" si="11"/>
        <v>1124.5095284075646</v>
      </c>
      <c r="EN72" s="81"/>
      <c r="EO72" s="81">
        <f t="shared" si="12"/>
        <v>1124.5095284075646</v>
      </c>
      <c r="EP72" s="44">
        <v>68</v>
      </c>
      <c r="EQ72" s="85">
        <v>0</v>
      </c>
      <c r="ER72" s="33">
        <v>68</v>
      </c>
      <c r="ES72" s="5">
        <v>2</v>
      </c>
      <c r="ET72" s="5">
        <v>2</v>
      </c>
      <c r="EU72" s="69">
        <v>2</v>
      </c>
      <c r="EV72" s="11">
        <v>1.9</v>
      </c>
      <c r="EW72" s="87">
        <v>207</v>
      </c>
      <c r="EX72" s="18">
        <v>1124.5095284075646</v>
      </c>
      <c r="EY72" s="69">
        <v>14</v>
      </c>
      <c r="EZ72" s="16">
        <v>38853</v>
      </c>
      <c r="FA72" s="54"/>
      <c r="FB72" s="249">
        <v>38859</v>
      </c>
      <c r="FC72" s="84"/>
      <c r="FD72" s="69"/>
      <c r="FE72" s="69"/>
      <c r="FF72" s="69"/>
      <c r="FG72" s="69"/>
      <c r="FH72" s="28"/>
      <c r="FI72" s="79" t="s">
        <v>659</v>
      </c>
    </row>
    <row r="73" spans="1:165" ht="15" x14ac:dyDescent="0.25">
      <c r="A73" s="10">
        <v>69</v>
      </c>
      <c r="B73" s="15">
        <v>69</v>
      </c>
      <c r="C73" s="42">
        <v>1</v>
      </c>
      <c r="D73" s="15">
        <v>0</v>
      </c>
      <c r="E73" s="97">
        <v>38853</v>
      </c>
      <c r="F73" s="28">
        <v>1</v>
      </c>
      <c r="G73" s="67">
        <v>1</v>
      </c>
      <c r="H73" s="5"/>
      <c r="I73" s="5"/>
      <c r="J73" s="5"/>
      <c r="K73" s="5">
        <v>2</v>
      </c>
      <c r="L73" s="5"/>
      <c r="M73" s="5"/>
      <c r="N73" s="5"/>
      <c r="O73" s="5"/>
      <c r="P73" s="5"/>
      <c r="Q73" s="5"/>
      <c r="R73" s="5"/>
      <c r="S73" s="5"/>
      <c r="T73" s="299">
        <f t="shared" si="9"/>
        <v>2</v>
      </c>
      <c r="U73" s="5"/>
      <c r="V73" s="5"/>
      <c r="W73" s="5"/>
      <c r="X73" s="5" t="s">
        <v>118</v>
      </c>
      <c r="Y73" s="5"/>
      <c r="Z73" s="5"/>
      <c r="AA73" s="5"/>
      <c r="AB73" s="5"/>
      <c r="AC73" s="5"/>
      <c r="AD73" s="5"/>
      <c r="AE73" s="46"/>
      <c r="AF73" s="5"/>
      <c r="AG73" s="5"/>
      <c r="AH73" s="5"/>
      <c r="AI73" s="5">
        <v>26</v>
      </c>
      <c r="AJ73" s="5"/>
      <c r="AK73" s="5">
        <v>34</v>
      </c>
      <c r="AL73" s="5"/>
      <c r="AM73" s="5"/>
      <c r="AN73" s="5"/>
      <c r="AO73" s="5"/>
      <c r="AP73" s="46"/>
      <c r="AQ73" s="5"/>
      <c r="AR73" s="5">
        <v>4</v>
      </c>
      <c r="AS73" s="5"/>
      <c r="AT73" s="5" t="s">
        <v>26</v>
      </c>
      <c r="AU73" s="5"/>
      <c r="AV73" s="5" t="s">
        <v>532</v>
      </c>
      <c r="AW73" s="5"/>
      <c r="AX73" s="5"/>
      <c r="AY73" s="5">
        <v>0</v>
      </c>
      <c r="AZ73" s="46">
        <v>0</v>
      </c>
      <c r="BA73" s="9"/>
      <c r="BB73" s="9">
        <v>38853</v>
      </c>
      <c r="BC73" s="9"/>
      <c r="BD73" s="9"/>
      <c r="BE73" s="9"/>
      <c r="BF73" s="9"/>
      <c r="BG73" s="9"/>
      <c r="BH73" s="9"/>
      <c r="BI73" s="9"/>
      <c r="BJ73" s="9"/>
      <c r="BK73" s="32"/>
      <c r="BL73" s="5"/>
      <c r="BM73" s="5"/>
      <c r="BN73" s="5">
        <v>6</v>
      </c>
      <c r="BO73" s="5"/>
      <c r="BP73" s="5">
        <v>0</v>
      </c>
      <c r="BQ73" s="46">
        <v>0</v>
      </c>
      <c r="BR73" s="5"/>
      <c r="BS73" s="5"/>
      <c r="BT73" s="5"/>
      <c r="BU73" s="5"/>
      <c r="BV73" s="5"/>
      <c r="BW73" s="5">
        <v>7</v>
      </c>
      <c r="BX73" s="46">
        <v>11</v>
      </c>
      <c r="BY73" s="5"/>
      <c r="BZ73" s="5"/>
      <c r="CA73" s="5"/>
      <c r="CB73" s="5"/>
      <c r="CC73" s="5"/>
      <c r="CD73" s="5"/>
      <c r="CE73" s="5"/>
      <c r="CF73" s="5"/>
      <c r="CG73" s="5"/>
      <c r="CH73" s="46"/>
      <c r="CI73" s="28"/>
      <c r="CJ73" s="28"/>
      <c r="CK73" s="28"/>
      <c r="CL73" s="28"/>
      <c r="CM73" s="28">
        <v>1</v>
      </c>
      <c r="CN73" s="28"/>
      <c r="CO73" s="28"/>
      <c r="CP73" s="28"/>
      <c r="CQ73" s="28"/>
      <c r="CR73" s="67"/>
      <c r="CS73" s="10"/>
      <c r="CT73" s="10"/>
      <c r="CU73" s="10" t="s">
        <v>36</v>
      </c>
      <c r="CV73" s="10"/>
      <c r="CW73" s="10"/>
      <c r="CX73" s="10"/>
      <c r="CY73" s="10"/>
      <c r="CZ73" s="10"/>
      <c r="DA73" s="300">
        <f t="shared" si="10"/>
        <v>1</v>
      </c>
      <c r="DB73" s="69">
        <v>1</v>
      </c>
      <c r="DC73" s="69">
        <v>2.42</v>
      </c>
      <c r="DD73" s="69"/>
      <c r="DE73" s="69"/>
      <c r="DF73" s="69"/>
      <c r="DG73" s="69"/>
      <c r="DH73" s="69"/>
      <c r="DI73" s="69"/>
      <c r="DJ73" s="69"/>
      <c r="DK73" s="69"/>
      <c r="DL73" s="69"/>
      <c r="DM73" s="69"/>
      <c r="DN73" s="69"/>
      <c r="DO73" s="69"/>
      <c r="DP73" s="69">
        <v>266</v>
      </c>
      <c r="DQ73" s="69"/>
      <c r="DR73" s="69"/>
      <c r="DS73" s="69"/>
      <c r="DT73" s="69"/>
      <c r="DU73" s="69"/>
      <c r="DV73" s="69"/>
      <c r="DW73" s="69"/>
      <c r="DX73" s="69"/>
      <c r="DY73" s="69"/>
      <c r="DZ73" s="69"/>
      <c r="EA73" s="69"/>
      <c r="EB73" s="69"/>
      <c r="EC73" s="69"/>
      <c r="ED73" s="69"/>
      <c r="EE73" s="69"/>
      <c r="EF73" s="69"/>
      <c r="EG73" s="69"/>
      <c r="EH73" s="69"/>
      <c r="EI73" s="69"/>
      <c r="EJ73" s="69"/>
      <c r="EK73" s="69"/>
      <c r="EL73" s="79"/>
      <c r="EM73" s="245">
        <f t="shared" si="11"/>
        <v>1223.4951438961371</v>
      </c>
      <c r="EN73" s="81"/>
      <c r="EO73" s="81">
        <f t="shared" si="12"/>
        <v>1223.4951438961371</v>
      </c>
      <c r="EP73" s="44">
        <v>69</v>
      </c>
      <c r="EQ73" s="85">
        <v>2</v>
      </c>
      <c r="ER73" s="33">
        <v>69</v>
      </c>
      <c r="ES73" s="5">
        <v>2</v>
      </c>
      <c r="ET73" s="5">
        <v>1</v>
      </c>
      <c r="EU73" s="69">
        <v>2</v>
      </c>
      <c r="EV73" s="11">
        <v>2.42</v>
      </c>
      <c r="EW73" s="87">
        <v>266</v>
      </c>
      <c r="EX73" s="18">
        <v>1223.4951438961371</v>
      </c>
      <c r="EY73" s="69">
        <v>34</v>
      </c>
      <c r="EZ73" s="16">
        <v>38853</v>
      </c>
      <c r="FA73" s="54"/>
      <c r="FB73" s="249">
        <v>38866</v>
      </c>
      <c r="FC73" s="84">
        <v>2</v>
      </c>
      <c r="FD73" s="69">
        <v>14</v>
      </c>
      <c r="FE73" s="69">
        <v>8</v>
      </c>
      <c r="FF73" s="69">
        <v>0</v>
      </c>
      <c r="FG73" s="69"/>
      <c r="FH73" s="28"/>
      <c r="FI73" s="79" t="s">
        <v>659</v>
      </c>
    </row>
    <row r="74" spans="1:165" ht="15" x14ac:dyDescent="0.25">
      <c r="A74" s="10">
        <v>70</v>
      </c>
      <c r="B74" s="15">
        <v>70</v>
      </c>
      <c r="C74" s="42">
        <v>1</v>
      </c>
      <c r="D74" s="15">
        <v>0</v>
      </c>
      <c r="E74" s="97">
        <v>38853</v>
      </c>
      <c r="F74" s="28">
        <v>1</v>
      </c>
      <c r="G74" s="67">
        <v>1</v>
      </c>
      <c r="H74" s="5"/>
      <c r="I74" s="5"/>
      <c r="J74" s="5"/>
      <c r="K74" s="5">
        <v>3</v>
      </c>
      <c r="L74" s="5"/>
      <c r="M74" s="5"/>
      <c r="N74" s="5"/>
      <c r="O74" s="5"/>
      <c r="P74" s="5"/>
      <c r="Q74" s="5"/>
      <c r="R74" s="5"/>
      <c r="S74" s="5"/>
      <c r="T74" s="299">
        <f t="shared" si="9"/>
        <v>3</v>
      </c>
      <c r="U74" s="5"/>
      <c r="V74" s="5"/>
      <c r="W74" s="5"/>
      <c r="X74" s="5" t="s">
        <v>118</v>
      </c>
      <c r="Y74" s="5"/>
      <c r="Z74" s="5"/>
      <c r="AA74" s="5"/>
      <c r="AB74" s="5"/>
      <c r="AC74" s="5"/>
      <c r="AD74" s="5"/>
      <c r="AE74" s="46"/>
      <c r="AF74" s="5"/>
      <c r="AG74" s="5"/>
      <c r="AH74" s="5"/>
      <c r="AI74" s="5">
        <v>3</v>
      </c>
      <c r="AJ74" s="5"/>
      <c r="AK74" s="5"/>
      <c r="AL74" s="5"/>
      <c r="AM74" s="5"/>
      <c r="AN74" s="5"/>
      <c r="AO74" s="5"/>
      <c r="AP74" s="46"/>
      <c r="AQ74" s="5"/>
      <c r="AR74" s="5"/>
      <c r="AS74" s="5"/>
      <c r="AT74" s="5">
        <v>1</v>
      </c>
      <c r="AU74" s="5"/>
      <c r="AV74" s="5">
        <v>3</v>
      </c>
      <c r="AW74" s="5"/>
      <c r="AX74" s="5"/>
      <c r="AY74" s="5">
        <v>0</v>
      </c>
      <c r="AZ74" s="46">
        <v>0</v>
      </c>
      <c r="BA74" s="9"/>
      <c r="BB74" s="9"/>
      <c r="BC74" s="9"/>
      <c r="BD74" s="9">
        <v>38855</v>
      </c>
      <c r="BE74" s="9"/>
      <c r="BF74" s="9"/>
      <c r="BG74" s="9"/>
      <c r="BH74" s="9"/>
      <c r="BI74" s="9"/>
      <c r="BJ74" s="9"/>
      <c r="BK74" s="32"/>
      <c r="BL74" s="5"/>
      <c r="BM74" s="5">
        <v>0</v>
      </c>
      <c r="BN74" s="5">
        <v>0</v>
      </c>
      <c r="BO74" s="5"/>
      <c r="BP74" s="5">
        <v>0</v>
      </c>
      <c r="BQ74" s="46">
        <v>0</v>
      </c>
      <c r="BR74" s="5"/>
      <c r="BS74" s="5"/>
      <c r="BT74" s="5"/>
      <c r="BU74" s="5"/>
      <c r="BV74" s="5"/>
      <c r="BW74" s="5">
        <v>2</v>
      </c>
      <c r="BX74" s="46">
        <v>2</v>
      </c>
      <c r="BY74" s="5"/>
      <c r="BZ74" s="5"/>
      <c r="CA74" s="5"/>
      <c r="CB74" s="5"/>
      <c r="CC74" s="5"/>
      <c r="CD74" s="5"/>
      <c r="CE74" s="5"/>
      <c r="CF74" s="5"/>
      <c r="CG74" s="5"/>
      <c r="CH74" s="46"/>
      <c r="CI74" s="28"/>
      <c r="CJ74" s="28"/>
      <c r="CK74" s="28"/>
      <c r="CL74" s="28"/>
      <c r="CM74" s="28"/>
      <c r="CN74" s="28"/>
      <c r="CO74" s="28">
        <v>1</v>
      </c>
      <c r="CP74" s="28"/>
      <c r="CQ74" s="28"/>
      <c r="CR74" s="67"/>
      <c r="CS74" s="10"/>
      <c r="CT74" s="10"/>
      <c r="CU74" s="10"/>
      <c r="CV74" s="10"/>
      <c r="CW74" s="10"/>
      <c r="CX74" s="10"/>
      <c r="CY74" s="10"/>
      <c r="CZ74" s="10"/>
      <c r="DA74" s="300">
        <f t="shared" si="10"/>
        <v>3</v>
      </c>
      <c r="DB74" s="69">
        <v>3</v>
      </c>
      <c r="DC74" s="69">
        <v>1.93</v>
      </c>
      <c r="DD74" s="69">
        <v>1.19</v>
      </c>
      <c r="DE74" s="69">
        <v>1.17</v>
      </c>
      <c r="DF74" s="69"/>
      <c r="DG74" s="69"/>
      <c r="DH74" s="69"/>
      <c r="DI74" s="69"/>
      <c r="DJ74" s="69"/>
      <c r="DK74" s="69"/>
      <c r="DL74" s="69"/>
      <c r="DM74" s="69"/>
      <c r="DN74" s="69"/>
      <c r="DO74" s="69"/>
      <c r="DP74" s="69">
        <v>203</v>
      </c>
      <c r="DQ74" s="69">
        <v>121</v>
      </c>
      <c r="DR74" s="69">
        <v>135</v>
      </c>
      <c r="DS74" s="69"/>
      <c r="DT74" s="69"/>
      <c r="DU74" s="69"/>
      <c r="DV74" s="69"/>
      <c r="DW74" s="69"/>
      <c r="DX74" s="69"/>
      <c r="DY74" s="69"/>
      <c r="DZ74" s="69"/>
      <c r="EA74" s="69"/>
      <c r="EB74" s="69"/>
      <c r="EC74" s="69"/>
      <c r="ED74" s="69"/>
      <c r="EE74" s="69"/>
      <c r="EF74" s="69"/>
      <c r="EG74" s="69"/>
      <c r="EH74" s="69"/>
      <c r="EI74" s="69"/>
      <c r="EJ74" s="69"/>
      <c r="EK74" s="69"/>
      <c r="EL74" s="79"/>
      <c r="EM74" s="245">
        <f t="shared" si="11"/>
        <v>873.60175435908423</v>
      </c>
      <c r="EN74" s="81"/>
      <c r="EO74" s="81">
        <f t="shared" si="12"/>
        <v>873.60175435908423</v>
      </c>
      <c r="EP74" s="44">
        <v>70</v>
      </c>
      <c r="EQ74" s="85">
        <v>0</v>
      </c>
      <c r="ER74" s="33">
        <v>70</v>
      </c>
      <c r="ES74" s="5">
        <v>3</v>
      </c>
      <c r="ET74" s="5">
        <v>3</v>
      </c>
      <c r="EU74" s="69">
        <v>3</v>
      </c>
      <c r="EV74" s="11">
        <v>1.17</v>
      </c>
      <c r="EW74" s="87">
        <v>135</v>
      </c>
      <c r="EX74" s="18">
        <v>873.60175435908423</v>
      </c>
      <c r="EY74" s="69">
        <v>3</v>
      </c>
      <c r="EZ74" s="16">
        <v>38855</v>
      </c>
      <c r="FA74" s="54"/>
      <c r="FB74" s="249">
        <v>38859</v>
      </c>
      <c r="FC74" s="84"/>
      <c r="FD74" s="69"/>
      <c r="FE74" s="69"/>
      <c r="FF74" s="69"/>
      <c r="FG74" s="69"/>
      <c r="FH74" s="28"/>
      <c r="FI74" s="79" t="s">
        <v>659</v>
      </c>
    </row>
    <row r="75" spans="1:165" ht="15" x14ac:dyDescent="0.25">
      <c r="A75" s="10">
        <v>71</v>
      </c>
      <c r="B75" s="15">
        <v>71</v>
      </c>
      <c r="C75" s="42">
        <v>1</v>
      </c>
      <c r="D75" s="15">
        <v>0</v>
      </c>
      <c r="E75" s="97">
        <v>38853</v>
      </c>
      <c r="F75" s="28">
        <v>1</v>
      </c>
      <c r="G75" s="67">
        <v>1</v>
      </c>
      <c r="H75" s="5"/>
      <c r="I75" s="5"/>
      <c r="J75" s="5"/>
      <c r="K75" s="5">
        <v>1</v>
      </c>
      <c r="L75" s="5"/>
      <c r="M75" s="5"/>
      <c r="N75" s="5"/>
      <c r="O75" s="5"/>
      <c r="P75" s="5"/>
      <c r="Q75" s="5"/>
      <c r="R75" s="5"/>
      <c r="S75" s="5"/>
      <c r="T75" s="299">
        <f t="shared" si="9"/>
        <v>1</v>
      </c>
      <c r="U75" s="5"/>
      <c r="V75" s="5"/>
      <c r="W75" s="5"/>
      <c r="X75" s="5" t="s">
        <v>118</v>
      </c>
      <c r="Y75" s="5"/>
      <c r="Z75" s="5"/>
      <c r="AA75" s="5"/>
      <c r="AB75" s="5"/>
      <c r="AC75" s="5"/>
      <c r="AD75" s="5"/>
      <c r="AE75" s="46"/>
      <c r="AF75" s="5"/>
      <c r="AG75" s="5"/>
      <c r="AH75" s="5"/>
      <c r="AI75" s="5">
        <v>7</v>
      </c>
      <c r="AJ75" s="5"/>
      <c r="AK75" s="5"/>
      <c r="AL75" s="5"/>
      <c r="AM75" s="5"/>
      <c r="AN75" s="5"/>
      <c r="AO75" s="5"/>
      <c r="AP75" s="46"/>
      <c r="AQ75" s="5"/>
      <c r="AR75" s="5">
        <v>1</v>
      </c>
      <c r="AS75" s="5"/>
      <c r="AT75" s="5" t="s">
        <v>34</v>
      </c>
      <c r="AU75" s="5"/>
      <c r="AV75" s="5" t="s">
        <v>524</v>
      </c>
      <c r="AW75" s="5"/>
      <c r="AX75" s="5"/>
      <c r="AY75" s="5">
        <v>1</v>
      </c>
      <c r="AZ75" s="46">
        <v>0</v>
      </c>
      <c r="BA75" s="9"/>
      <c r="BB75" s="9">
        <v>38853</v>
      </c>
      <c r="BC75" s="9"/>
      <c r="BD75" s="9"/>
      <c r="BE75" s="9"/>
      <c r="BF75" s="9"/>
      <c r="BG75" s="9"/>
      <c r="BH75" s="9"/>
      <c r="BI75" s="9"/>
      <c r="BJ75" s="9"/>
      <c r="BK75" s="32"/>
      <c r="BL75" s="5"/>
      <c r="BM75" s="5"/>
      <c r="BN75" s="5">
        <v>1</v>
      </c>
      <c r="BO75" s="5"/>
      <c r="BP75" s="5">
        <v>1</v>
      </c>
      <c r="BQ75" s="46">
        <v>0</v>
      </c>
      <c r="BR75" s="5"/>
      <c r="BS75" s="5"/>
      <c r="BT75" s="5"/>
      <c r="BU75" s="5"/>
      <c r="BV75" s="5"/>
      <c r="BW75" s="5">
        <v>2</v>
      </c>
      <c r="BX75" s="46">
        <v>2</v>
      </c>
      <c r="BY75" s="5"/>
      <c r="BZ75" s="5"/>
      <c r="CA75" s="5"/>
      <c r="CB75" s="5"/>
      <c r="CC75" s="5"/>
      <c r="CD75" s="5"/>
      <c r="CE75" s="5"/>
      <c r="CF75" s="5"/>
      <c r="CG75" s="5"/>
      <c r="CH75" s="46"/>
      <c r="CI75" s="28"/>
      <c r="CJ75" s="28"/>
      <c r="CK75" s="28"/>
      <c r="CL75" s="28"/>
      <c r="CM75" s="28"/>
      <c r="CN75" s="28"/>
      <c r="CO75" s="28">
        <v>1</v>
      </c>
      <c r="CP75" s="28"/>
      <c r="CQ75" s="28"/>
      <c r="CR75" s="67"/>
      <c r="CS75" s="10"/>
      <c r="CT75" s="10"/>
      <c r="CU75" s="10"/>
      <c r="CV75" s="10"/>
      <c r="CW75" s="10"/>
      <c r="CX75" s="10"/>
      <c r="CY75" s="10"/>
      <c r="CZ75" s="10"/>
      <c r="DA75" s="300">
        <f t="shared" si="10"/>
        <v>1</v>
      </c>
      <c r="DB75" s="69">
        <v>1</v>
      </c>
      <c r="DC75" s="69">
        <v>2</v>
      </c>
      <c r="DD75" s="69"/>
      <c r="DE75" s="69"/>
      <c r="DF75" s="69"/>
      <c r="DG75" s="69"/>
      <c r="DH75" s="69"/>
      <c r="DI75" s="69"/>
      <c r="DJ75" s="69"/>
      <c r="DK75" s="69"/>
      <c r="DL75" s="69"/>
      <c r="DM75" s="69"/>
      <c r="DN75" s="69"/>
      <c r="DO75" s="69"/>
      <c r="DP75" s="69">
        <v>231</v>
      </c>
      <c r="DQ75" s="69"/>
      <c r="DR75" s="69"/>
      <c r="DS75" s="69"/>
      <c r="DT75" s="69"/>
      <c r="DU75" s="69"/>
      <c r="DV75" s="69"/>
      <c r="DW75" s="69"/>
      <c r="DX75" s="69"/>
      <c r="DY75" s="69"/>
      <c r="DZ75" s="69"/>
      <c r="EA75" s="69"/>
      <c r="EB75" s="69"/>
      <c r="EC75" s="69"/>
      <c r="ED75" s="69"/>
      <c r="EE75" s="69"/>
      <c r="EF75" s="69"/>
      <c r="EG75" s="69"/>
      <c r="EH75" s="69"/>
      <c r="EI75" s="69"/>
      <c r="EJ75" s="69"/>
      <c r="EK75" s="69"/>
      <c r="EL75" s="79"/>
      <c r="EM75" s="245">
        <f t="shared" si="11"/>
        <v>725.70790297924225</v>
      </c>
      <c r="EN75" s="81"/>
      <c r="EO75" s="81">
        <f t="shared" si="12"/>
        <v>725.70790297924225</v>
      </c>
      <c r="EP75" s="44">
        <v>71</v>
      </c>
      <c r="EQ75" s="85">
        <v>1</v>
      </c>
      <c r="ER75" s="33">
        <v>71</v>
      </c>
      <c r="ES75" s="5">
        <v>1</v>
      </c>
      <c r="ET75" s="5">
        <v>1</v>
      </c>
      <c r="EU75" s="69">
        <v>1</v>
      </c>
      <c r="EV75" s="11">
        <v>2</v>
      </c>
      <c r="EW75" s="87">
        <v>231</v>
      </c>
      <c r="EX75" s="18">
        <v>725.70790297924225</v>
      </c>
      <c r="EY75" s="69">
        <v>7</v>
      </c>
      <c r="EZ75" s="16">
        <v>38853</v>
      </c>
      <c r="FA75" s="54"/>
      <c r="FB75" s="249">
        <v>38871</v>
      </c>
      <c r="FC75" s="84">
        <v>1</v>
      </c>
      <c r="FD75" s="69">
        <v>0</v>
      </c>
      <c r="FE75" s="69">
        <v>0</v>
      </c>
      <c r="FF75" s="69">
        <v>0</v>
      </c>
      <c r="FG75" s="69"/>
      <c r="FH75" s="28"/>
      <c r="FI75" s="79" t="s">
        <v>659</v>
      </c>
    </row>
    <row r="76" spans="1:165" ht="15" x14ac:dyDescent="0.25">
      <c r="A76" s="10">
        <v>72</v>
      </c>
      <c r="B76" s="15">
        <v>72</v>
      </c>
      <c r="C76" s="42">
        <v>1</v>
      </c>
      <c r="D76" s="15">
        <v>0</v>
      </c>
      <c r="E76" s="97">
        <v>38853</v>
      </c>
      <c r="F76" s="28">
        <v>1</v>
      </c>
      <c r="G76" s="67">
        <v>1</v>
      </c>
      <c r="H76" s="5"/>
      <c r="I76" s="5"/>
      <c r="J76" s="5"/>
      <c r="K76" s="5">
        <v>2</v>
      </c>
      <c r="L76" s="5"/>
      <c r="M76" s="5"/>
      <c r="N76" s="5"/>
      <c r="O76" s="5"/>
      <c r="P76" s="5"/>
      <c r="Q76" s="5"/>
      <c r="R76" s="5"/>
      <c r="S76" s="5"/>
      <c r="T76" s="299">
        <f t="shared" si="9"/>
        <v>2</v>
      </c>
      <c r="U76" s="5"/>
      <c r="V76" s="5"/>
      <c r="W76" s="5"/>
      <c r="X76" s="5" t="s">
        <v>118</v>
      </c>
      <c r="Y76" s="5"/>
      <c r="Z76" s="5"/>
      <c r="AA76" s="5"/>
      <c r="AB76" s="5"/>
      <c r="AC76" s="5"/>
      <c r="AD76" s="5"/>
      <c r="AE76" s="46"/>
      <c r="AF76" s="5"/>
      <c r="AG76" s="5"/>
      <c r="AH76" s="5"/>
      <c r="AI76" s="5">
        <v>20</v>
      </c>
      <c r="AJ76" s="5"/>
      <c r="AK76" s="5"/>
      <c r="AL76" s="5"/>
      <c r="AM76" s="5"/>
      <c r="AN76" s="5"/>
      <c r="AO76" s="5"/>
      <c r="AP76" s="46"/>
      <c r="AQ76" s="5"/>
      <c r="AR76" s="5" t="s">
        <v>26</v>
      </c>
      <c r="AS76" s="5"/>
      <c r="AT76" s="5" t="s">
        <v>533</v>
      </c>
      <c r="AU76" s="5"/>
      <c r="AV76" s="5" t="s">
        <v>532</v>
      </c>
      <c r="AW76" s="5"/>
      <c r="AX76" s="5"/>
      <c r="AY76" s="5">
        <v>1</v>
      </c>
      <c r="AZ76" s="46">
        <v>1</v>
      </c>
      <c r="BA76" s="9"/>
      <c r="BB76" s="9">
        <v>38853</v>
      </c>
      <c r="BC76" s="9"/>
      <c r="BD76" s="9"/>
      <c r="BE76" s="9"/>
      <c r="BF76" s="9"/>
      <c r="BG76" s="9"/>
      <c r="BH76" s="9"/>
      <c r="BI76" s="9"/>
      <c r="BJ76" s="9"/>
      <c r="BK76" s="32"/>
      <c r="BL76" s="5"/>
      <c r="BM76" s="5"/>
      <c r="BN76" s="5">
        <v>4</v>
      </c>
      <c r="BO76" s="5"/>
      <c r="BP76" s="5">
        <v>2</v>
      </c>
      <c r="BQ76" s="46">
        <v>0</v>
      </c>
      <c r="BR76" s="5"/>
      <c r="BS76" s="5"/>
      <c r="BT76" s="5"/>
      <c r="BU76" s="5"/>
      <c r="BV76" s="5"/>
      <c r="BW76" s="5">
        <v>12</v>
      </c>
      <c r="BX76" s="46">
        <v>14</v>
      </c>
      <c r="BY76" s="5"/>
      <c r="BZ76" s="5"/>
      <c r="CA76" s="5"/>
      <c r="CB76" s="5"/>
      <c r="CC76" s="5"/>
      <c r="CD76" s="5"/>
      <c r="CE76" s="5"/>
      <c r="CF76" s="5"/>
      <c r="CG76" s="5"/>
      <c r="CH76" s="46"/>
      <c r="CI76" s="28"/>
      <c r="CJ76" s="28"/>
      <c r="CK76" s="28">
        <v>1</v>
      </c>
      <c r="CL76" s="28"/>
      <c r="CM76" s="28"/>
      <c r="CN76" s="28"/>
      <c r="CO76" s="28"/>
      <c r="CP76" s="28"/>
      <c r="CQ76" s="28"/>
      <c r="CR76" s="67"/>
      <c r="CS76" s="10"/>
      <c r="CT76" s="10"/>
      <c r="CU76" s="10"/>
      <c r="CV76" s="10"/>
      <c r="CW76" s="10"/>
      <c r="CX76" s="10"/>
      <c r="CY76" s="10"/>
      <c r="CZ76" s="10"/>
      <c r="DA76" s="300">
        <f t="shared" si="10"/>
        <v>1</v>
      </c>
      <c r="DB76" s="69">
        <v>1</v>
      </c>
      <c r="DC76" s="69">
        <v>2.79</v>
      </c>
      <c r="DD76" s="69"/>
      <c r="DE76" s="69"/>
      <c r="DF76" s="69"/>
      <c r="DG76" s="69"/>
      <c r="DH76" s="69"/>
      <c r="DI76" s="69"/>
      <c r="DJ76" s="69"/>
      <c r="DK76" s="69"/>
      <c r="DL76" s="69"/>
      <c r="DM76" s="69"/>
      <c r="DN76" s="69"/>
      <c r="DO76" s="69"/>
      <c r="DP76" s="69">
        <v>308</v>
      </c>
      <c r="DQ76" s="69"/>
      <c r="DR76" s="69"/>
      <c r="DS76" s="69"/>
      <c r="DT76" s="69"/>
      <c r="DU76" s="69"/>
      <c r="DV76" s="69"/>
      <c r="DW76" s="69"/>
      <c r="DX76" s="69"/>
      <c r="DY76" s="69"/>
      <c r="DZ76" s="69"/>
      <c r="EA76" s="69"/>
      <c r="EB76" s="69"/>
      <c r="EC76" s="69"/>
      <c r="ED76" s="69"/>
      <c r="EE76" s="69"/>
      <c r="EF76" s="69"/>
      <c r="EG76" s="69"/>
      <c r="EH76" s="69"/>
      <c r="EI76" s="69"/>
      <c r="EJ76" s="69"/>
      <c r="EK76" s="69"/>
      <c r="EL76" s="79"/>
      <c r="EM76" s="245">
        <f t="shared" si="11"/>
        <v>1882.9942958602398</v>
      </c>
      <c r="EN76" s="81"/>
      <c r="EO76" s="81">
        <f t="shared" si="12"/>
        <v>1882.9942958602398</v>
      </c>
      <c r="EP76" s="44">
        <v>72</v>
      </c>
      <c r="EQ76" s="85">
        <v>3</v>
      </c>
      <c r="ER76" s="33">
        <v>72</v>
      </c>
      <c r="ES76" s="5">
        <v>2</v>
      </c>
      <c r="ET76" s="5">
        <v>1</v>
      </c>
      <c r="EU76" s="69">
        <v>2</v>
      </c>
      <c r="EV76" s="18">
        <v>2.79</v>
      </c>
      <c r="EW76" s="88">
        <v>308</v>
      </c>
      <c r="EX76" s="18">
        <v>1882.9942958602398</v>
      </c>
      <c r="EY76" s="69">
        <v>20</v>
      </c>
      <c r="EZ76" s="16">
        <v>38853</v>
      </c>
      <c r="FA76" s="54"/>
      <c r="FB76" s="249">
        <v>38873</v>
      </c>
      <c r="FC76" s="84">
        <v>3</v>
      </c>
      <c r="FD76" s="69">
        <v>19</v>
      </c>
      <c r="FE76" s="69">
        <v>13</v>
      </c>
      <c r="FF76" s="69">
        <v>0</v>
      </c>
      <c r="FG76" s="69"/>
      <c r="FH76" s="28"/>
      <c r="FI76" s="79" t="s">
        <v>659</v>
      </c>
    </row>
    <row r="77" spans="1:165" ht="15" x14ac:dyDescent="0.25">
      <c r="A77" s="10">
        <v>73</v>
      </c>
      <c r="B77" s="15">
        <v>73</v>
      </c>
      <c r="C77" s="42">
        <v>1</v>
      </c>
      <c r="D77" s="15">
        <v>0</v>
      </c>
      <c r="E77" s="97">
        <v>38853</v>
      </c>
      <c r="F77" s="28">
        <v>1</v>
      </c>
      <c r="G77" s="67">
        <v>1</v>
      </c>
      <c r="H77" s="5"/>
      <c r="I77" s="5"/>
      <c r="J77" s="5"/>
      <c r="K77" s="5">
        <v>3</v>
      </c>
      <c r="L77" s="5"/>
      <c r="M77" s="5"/>
      <c r="N77" s="5"/>
      <c r="O77" s="5"/>
      <c r="P77" s="5"/>
      <c r="Q77" s="5"/>
      <c r="R77" s="5"/>
      <c r="S77" s="5"/>
      <c r="T77" s="299">
        <f t="shared" si="9"/>
        <v>3</v>
      </c>
      <c r="U77" s="5"/>
      <c r="V77" s="5"/>
      <c r="W77" s="5"/>
      <c r="X77" s="5" t="s">
        <v>118</v>
      </c>
      <c r="Y77" s="5"/>
      <c r="Z77" s="5"/>
      <c r="AA77" s="5"/>
      <c r="AB77" s="5"/>
      <c r="AC77" s="5"/>
      <c r="AD77" s="5"/>
      <c r="AE77" s="46"/>
      <c r="AF77" s="5"/>
      <c r="AG77" s="5"/>
      <c r="AH77" s="5"/>
      <c r="AI77" s="5">
        <v>22</v>
      </c>
      <c r="AJ77" s="5"/>
      <c r="AK77" s="5"/>
      <c r="AL77" s="5"/>
      <c r="AM77" s="5"/>
      <c r="AN77" s="5"/>
      <c r="AO77" s="5"/>
      <c r="AP77" s="46"/>
      <c r="AQ77" s="5"/>
      <c r="AR77" s="5" t="s">
        <v>534</v>
      </c>
      <c r="AS77" s="5"/>
      <c r="AT77" s="5" t="s">
        <v>535</v>
      </c>
      <c r="AU77" s="5"/>
      <c r="AV77" s="5" t="s">
        <v>537</v>
      </c>
      <c r="AW77" s="5"/>
      <c r="AX77" s="5"/>
      <c r="AY77" s="5">
        <v>0</v>
      </c>
      <c r="AZ77" s="46">
        <v>0</v>
      </c>
      <c r="BA77" s="9"/>
      <c r="BB77" s="9">
        <v>38853</v>
      </c>
      <c r="BC77" s="9"/>
      <c r="BD77" s="9"/>
      <c r="BE77" s="9"/>
      <c r="BF77" s="9"/>
      <c r="BG77" s="9"/>
      <c r="BH77" s="9"/>
      <c r="BI77" s="9"/>
      <c r="BJ77" s="9"/>
      <c r="BK77" s="32"/>
      <c r="BL77" s="5"/>
      <c r="BM77" s="5"/>
      <c r="BN77" s="5">
        <v>1</v>
      </c>
      <c r="BO77" s="5"/>
      <c r="BP77" s="5">
        <v>0</v>
      </c>
      <c r="BQ77" s="46">
        <v>0</v>
      </c>
      <c r="BR77" s="5"/>
      <c r="BS77" s="5"/>
      <c r="BT77" s="5"/>
      <c r="BU77" s="5"/>
      <c r="BV77" s="5"/>
      <c r="BW77" s="5">
        <v>6</v>
      </c>
      <c r="BX77" s="46">
        <v>5</v>
      </c>
      <c r="BY77" s="5"/>
      <c r="BZ77" s="5"/>
      <c r="CA77" s="5"/>
      <c r="CB77" s="5"/>
      <c r="CC77" s="5"/>
      <c r="CD77" s="5"/>
      <c r="CE77" s="5"/>
      <c r="CF77" s="5"/>
      <c r="CG77" s="5"/>
      <c r="CH77" s="46"/>
      <c r="CI77" s="28"/>
      <c r="CJ77" s="28"/>
      <c r="CK77" s="28">
        <v>1</v>
      </c>
      <c r="CL77" s="28"/>
      <c r="CM77" s="28"/>
      <c r="CN77" s="28"/>
      <c r="CO77" s="28"/>
      <c r="CP77" s="28"/>
      <c r="CQ77" s="28"/>
      <c r="CR77" s="67"/>
      <c r="CS77" s="10"/>
      <c r="CT77" s="10"/>
      <c r="CU77" s="10"/>
      <c r="CV77" s="10" t="s">
        <v>536</v>
      </c>
      <c r="CW77" s="10"/>
      <c r="CX77" s="10"/>
      <c r="CY77" s="10"/>
      <c r="CZ77" s="10"/>
      <c r="DA77" s="300">
        <f t="shared" si="10"/>
        <v>2</v>
      </c>
      <c r="DB77" s="69">
        <v>2</v>
      </c>
      <c r="DC77" s="69">
        <v>1.88</v>
      </c>
      <c r="DD77" s="69">
        <v>1.29</v>
      </c>
      <c r="DE77" s="69"/>
      <c r="DF77" s="69"/>
      <c r="DG77" s="69"/>
      <c r="DH77" s="69"/>
      <c r="DI77" s="69"/>
      <c r="DJ77" s="69"/>
      <c r="DK77" s="69"/>
      <c r="DL77" s="69"/>
      <c r="DM77" s="69"/>
      <c r="DN77" s="69"/>
      <c r="DO77" s="69"/>
      <c r="DP77" s="69">
        <v>228</v>
      </c>
      <c r="DQ77" s="69">
        <v>173</v>
      </c>
      <c r="DR77" s="69"/>
      <c r="DS77" s="69"/>
      <c r="DT77" s="69"/>
      <c r="DU77" s="69"/>
      <c r="DV77" s="69"/>
      <c r="DW77" s="69"/>
      <c r="DX77" s="69"/>
      <c r="DY77" s="69"/>
      <c r="DZ77" s="69"/>
      <c r="EA77" s="69"/>
      <c r="EB77" s="69"/>
      <c r="EC77" s="69"/>
      <c r="ED77" s="69"/>
      <c r="EE77" s="69"/>
      <c r="EF77" s="69"/>
      <c r="EG77" s="69"/>
      <c r="EH77" s="69"/>
      <c r="EI77" s="69"/>
      <c r="EJ77" s="69"/>
      <c r="EK77" s="69"/>
      <c r="EL77" s="79"/>
      <c r="EM77" s="245">
        <f t="shared" si="11"/>
        <v>859.01549674809962</v>
      </c>
      <c r="EN77" s="81"/>
      <c r="EO77" s="81">
        <f t="shared" si="12"/>
        <v>859.01549674809962</v>
      </c>
      <c r="EP77" s="44">
        <v>73</v>
      </c>
      <c r="EQ77" s="85">
        <v>2</v>
      </c>
      <c r="ER77" s="33">
        <v>73</v>
      </c>
      <c r="ES77" s="5">
        <v>3</v>
      </c>
      <c r="ET77" s="5">
        <v>2</v>
      </c>
      <c r="EU77" s="69">
        <v>3</v>
      </c>
      <c r="EV77" s="11">
        <v>1.88</v>
      </c>
      <c r="EW77" s="87">
        <v>228</v>
      </c>
      <c r="EX77" s="18">
        <v>859.01549674809962</v>
      </c>
      <c r="EY77" s="69">
        <v>22</v>
      </c>
      <c r="EZ77" s="16">
        <v>38853</v>
      </c>
      <c r="FA77" s="54"/>
      <c r="FB77" s="249">
        <v>38866</v>
      </c>
      <c r="FC77" s="84">
        <v>2</v>
      </c>
      <c r="FD77" s="69">
        <v>14</v>
      </c>
      <c r="FE77" s="69">
        <v>12</v>
      </c>
      <c r="FF77" s="69">
        <v>0</v>
      </c>
      <c r="FG77" s="69"/>
      <c r="FH77" s="28"/>
      <c r="FI77" s="79" t="s">
        <v>659</v>
      </c>
    </row>
    <row r="78" spans="1:165" ht="15" x14ac:dyDescent="0.25">
      <c r="A78" s="10">
        <v>74</v>
      </c>
      <c r="B78" s="15">
        <v>74</v>
      </c>
      <c r="C78" s="42">
        <v>1</v>
      </c>
      <c r="D78" s="15">
        <v>0</v>
      </c>
      <c r="E78" s="97">
        <v>38853</v>
      </c>
      <c r="F78" s="28">
        <v>1</v>
      </c>
      <c r="G78" s="67">
        <v>1</v>
      </c>
      <c r="H78" s="5"/>
      <c r="I78" s="5"/>
      <c r="J78" s="5"/>
      <c r="K78" s="5">
        <v>2</v>
      </c>
      <c r="L78" s="5"/>
      <c r="M78" s="5"/>
      <c r="N78" s="5"/>
      <c r="O78" s="5"/>
      <c r="P78" s="5"/>
      <c r="Q78" s="5"/>
      <c r="R78" s="5"/>
      <c r="S78" s="5"/>
      <c r="T78" s="299">
        <f t="shared" si="9"/>
        <v>2</v>
      </c>
      <c r="U78" s="5"/>
      <c r="V78" s="5"/>
      <c r="W78" s="5"/>
      <c r="X78" s="5" t="s">
        <v>118</v>
      </c>
      <c r="Y78" s="5"/>
      <c r="Z78" s="5"/>
      <c r="AA78" s="5"/>
      <c r="AB78" s="5"/>
      <c r="AC78" s="5"/>
      <c r="AD78" s="5"/>
      <c r="AE78" s="46"/>
      <c r="AF78" s="5"/>
      <c r="AG78" s="5"/>
      <c r="AH78" s="5"/>
      <c r="AI78" s="5">
        <v>9</v>
      </c>
      <c r="AJ78" s="5"/>
      <c r="AK78" s="5"/>
      <c r="AL78" s="5"/>
      <c r="AM78" s="5"/>
      <c r="AN78" s="5"/>
      <c r="AO78" s="5"/>
      <c r="AP78" s="46"/>
      <c r="AQ78" s="5"/>
      <c r="AR78" s="5"/>
      <c r="AS78" s="5"/>
      <c r="AT78" s="5"/>
      <c r="AU78" s="5"/>
      <c r="AV78" s="5" t="s">
        <v>27</v>
      </c>
      <c r="AW78" s="5"/>
      <c r="AX78" s="5"/>
      <c r="AY78" s="5">
        <v>0</v>
      </c>
      <c r="AZ78" s="46">
        <v>0</v>
      </c>
      <c r="BA78" s="9"/>
      <c r="BB78" s="9"/>
      <c r="BC78" s="9"/>
      <c r="BD78" s="9"/>
      <c r="BE78" s="9"/>
      <c r="BF78" s="9"/>
      <c r="BG78" s="9">
        <v>38859</v>
      </c>
      <c r="BH78" s="9"/>
      <c r="BI78" s="9"/>
      <c r="BJ78" s="9"/>
      <c r="BK78" s="32">
        <v>9</v>
      </c>
      <c r="BL78" s="5"/>
      <c r="BM78" s="5"/>
      <c r="BN78" s="5">
        <v>2</v>
      </c>
      <c r="BO78" s="5"/>
      <c r="BP78" s="5">
        <v>0</v>
      </c>
      <c r="BQ78" s="46">
        <v>0</v>
      </c>
      <c r="BR78" s="5"/>
      <c r="BS78" s="5"/>
      <c r="BT78" s="5"/>
      <c r="BU78" s="5"/>
      <c r="BV78" s="5"/>
      <c r="BW78" s="5">
        <v>3</v>
      </c>
      <c r="BX78" s="46">
        <v>5</v>
      </c>
      <c r="BY78" s="5"/>
      <c r="BZ78" s="5"/>
      <c r="CA78" s="5"/>
      <c r="CB78" s="5"/>
      <c r="CC78" s="5"/>
      <c r="CD78" s="5"/>
      <c r="CE78" s="5"/>
      <c r="CF78" s="5"/>
      <c r="CG78" s="5">
        <v>1</v>
      </c>
      <c r="CH78" s="46"/>
      <c r="CI78" s="28"/>
      <c r="CJ78" s="28"/>
      <c r="CK78" s="28">
        <v>1</v>
      </c>
      <c r="CL78" s="28"/>
      <c r="CM78" s="28"/>
      <c r="CN78" s="28"/>
      <c r="CO78" s="28"/>
      <c r="CP78" s="28"/>
      <c r="CQ78" s="28"/>
      <c r="CR78" s="67"/>
      <c r="CS78" s="10"/>
      <c r="CT78" s="10"/>
      <c r="CU78" s="10"/>
      <c r="CV78" s="10"/>
      <c r="CW78" s="10"/>
      <c r="CX78" s="10"/>
      <c r="CY78" s="10"/>
      <c r="CZ78" s="10"/>
      <c r="DA78" s="300">
        <f t="shared" si="10"/>
        <v>0</v>
      </c>
      <c r="DB78" s="69">
        <v>0</v>
      </c>
      <c r="DC78" s="69"/>
      <c r="DD78" s="69"/>
      <c r="DE78" s="69"/>
      <c r="DF78" s="69"/>
      <c r="DG78" s="69"/>
      <c r="DH78" s="69"/>
      <c r="DI78" s="69"/>
      <c r="DJ78" s="69"/>
      <c r="DK78" s="69"/>
      <c r="DL78" s="69"/>
      <c r="DM78" s="69"/>
      <c r="DN78" s="69"/>
      <c r="DO78" s="69"/>
      <c r="DP78" s="69"/>
      <c r="DQ78" s="69"/>
      <c r="DR78" s="69"/>
      <c r="DS78" s="69"/>
      <c r="DT78" s="69"/>
      <c r="DU78" s="69"/>
      <c r="DV78" s="69"/>
      <c r="DW78" s="69"/>
      <c r="DX78" s="69"/>
      <c r="DY78" s="69"/>
      <c r="DZ78" s="69"/>
      <c r="EA78" s="69"/>
      <c r="EB78" s="69"/>
      <c r="EC78" s="69"/>
      <c r="ED78" s="69"/>
      <c r="EE78" s="69"/>
      <c r="EF78" s="69"/>
      <c r="EG78" s="69"/>
      <c r="EH78" s="69"/>
      <c r="EI78" s="69"/>
      <c r="EJ78" s="69"/>
      <c r="EK78" s="69"/>
      <c r="EL78" s="79"/>
      <c r="EM78" s="245"/>
      <c r="EN78" s="81"/>
      <c r="EO78" s="81"/>
      <c r="EP78" s="44">
        <v>74</v>
      </c>
      <c r="EQ78" s="85">
        <v>0</v>
      </c>
      <c r="ER78" s="33">
        <v>74</v>
      </c>
      <c r="ES78" s="5">
        <v>2</v>
      </c>
      <c r="ET78" s="5">
        <v>0</v>
      </c>
      <c r="EU78" s="69">
        <v>2</v>
      </c>
      <c r="EV78" s="11"/>
      <c r="EW78" s="87"/>
      <c r="EX78" s="18"/>
      <c r="EY78" s="69">
        <v>9</v>
      </c>
      <c r="EZ78" s="16">
        <v>38859</v>
      </c>
      <c r="FA78" s="54"/>
      <c r="FB78" s="249">
        <v>38866</v>
      </c>
      <c r="FC78" s="84"/>
      <c r="FD78" s="69"/>
      <c r="FE78" s="69"/>
      <c r="FF78" s="69"/>
      <c r="FG78" s="69"/>
      <c r="FH78" s="28">
        <v>1</v>
      </c>
      <c r="FI78" s="79" t="s">
        <v>659</v>
      </c>
    </row>
    <row r="79" spans="1:165" ht="15" x14ac:dyDescent="0.25">
      <c r="A79" s="10">
        <v>75</v>
      </c>
      <c r="B79" s="15">
        <v>75</v>
      </c>
      <c r="C79" s="42">
        <v>1</v>
      </c>
      <c r="D79" s="15">
        <v>0</v>
      </c>
      <c r="E79" s="97">
        <v>38853</v>
      </c>
      <c r="F79" s="28">
        <v>1</v>
      </c>
      <c r="G79" s="67">
        <v>1</v>
      </c>
      <c r="H79" s="69"/>
      <c r="I79" s="5"/>
      <c r="J79" s="5"/>
      <c r="K79" s="5">
        <v>2</v>
      </c>
      <c r="L79" s="5"/>
      <c r="M79" s="5"/>
      <c r="N79" s="5"/>
      <c r="O79" s="5"/>
      <c r="P79" s="5"/>
      <c r="Q79" s="5"/>
      <c r="R79" s="5"/>
      <c r="S79" s="5"/>
      <c r="T79" s="299">
        <f t="shared" si="9"/>
        <v>2</v>
      </c>
      <c r="U79" s="69"/>
      <c r="V79" s="5"/>
      <c r="W79" s="5"/>
      <c r="X79" s="5" t="s">
        <v>117</v>
      </c>
      <c r="Y79" s="5"/>
      <c r="Z79" s="5"/>
      <c r="AA79" s="5"/>
      <c r="AB79" s="5" t="s">
        <v>118</v>
      </c>
      <c r="AC79" s="5"/>
      <c r="AD79" s="5"/>
      <c r="AE79" s="46"/>
      <c r="AF79" s="69"/>
      <c r="AG79" s="5"/>
      <c r="AH79" s="5"/>
      <c r="AI79" s="5"/>
      <c r="AJ79" s="5"/>
      <c r="AK79" s="5"/>
      <c r="AL79" s="5"/>
      <c r="AM79" s="5">
        <v>3</v>
      </c>
      <c r="AN79" s="5"/>
      <c r="AO79" s="5"/>
      <c r="AP79" s="46"/>
      <c r="AQ79" s="5"/>
      <c r="AR79" s="5"/>
      <c r="AS79" s="5"/>
      <c r="AT79" s="5"/>
      <c r="AU79" s="5"/>
      <c r="AV79" s="5"/>
      <c r="AW79" s="5"/>
      <c r="AX79" s="5"/>
      <c r="AY79" s="5" t="s">
        <v>494</v>
      </c>
      <c r="AZ79" s="46">
        <v>1</v>
      </c>
      <c r="BA79" s="82"/>
      <c r="BB79" s="9"/>
      <c r="BC79" s="9"/>
      <c r="BD79" s="9"/>
      <c r="BE79" s="9"/>
      <c r="BF79" s="9"/>
      <c r="BG79" s="9"/>
      <c r="BH79" s="9"/>
      <c r="BI79" s="9"/>
      <c r="BJ79" s="9">
        <v>38868</v>
      </c>
      <c r="BK79" s="32"/>
      <c r="BL79" s="5"/>
      <c r="BM79" s="5"/>
      <c r="BN79" s="5">
        <v>3</v>
      </c>
      <c r="BO79" s="5"/>
      <c r="BP79" s="5">
        <v>1</v>
      </c>
      <c r="BQ79" s="46">
        <v>0</v>
      </c>
      <c r="BR79" s="5"/>
      <c r="BS79" s="5"/>
      <c r="BT79" s="5"/>
      <c r="BU79" s="5"/>
      <c r="BV79" s="5"/>
      <c r="BW79" s="5">
        <v>0</v>
      </c>
      <c r="BX79" s="46">
        <v>0</v>
      </c>
      <c r="BY79" s="5"/>
      <c r="BZ79" s="5"/>
      <c r="CA79" s="5"/>
      <c r="CB79" s="5"/>
      <c r="CC79" s="5"/>
      <c r="CD79" s="5"/>
      <c r="CE79" s="5"/>
      <c r="CF79" s="5"/>
      <c r="CG79" s="5"/>
      <c r="CH79" s="46"/>
      <c r="CI79" s="28"/>
      <c r="CJ79" s="28"/>
      <c r="CK79" s="28">
        <v>1</v>
      </c>
      <c r="CL79" s="28"/>
      <c r="CM79" s="28"/>
      <c r="CN79" s="28"/>
      <c r="CO79" s="28"/>
      <c r="CP79" s="28"/>
      <c r="CQ79" s="28"/>
      <c r="CR79" s="67"/>
      <c r="CS79" s="10"/>
      <c r="CT79" s="10"/>
      <c r="CU79" s="10"/>
      <c r="CV79" s="10"/>
      <c r="CW79" s="10"/>
      <c r="CX79" s="10"/>
      <c r="CY79" s="10"/>
      <c r="CZ79" s="10"/>
      <c r="DA79" s="300">
        <f t="shared" si="10"/>
        <v>2</v>
      </c>
      <c r="DB79" s="69">
        <v>2</v>
      </c>
      <c r="DC79" s="69">
        <v>2.39</v>
      </c>
      <c r="DD79" s="69">
        <v>1.43</v>
      </c>
      <c r="DE79" s="69"/>
      <c r="DF79" s="69"/>
      <c r="DG79" s="69"/>
      <c r="DH79" s="69"/>
      <c r="DI79" s="69"/>
      <c r="DJ79" s="69"/>
      <c r="DK79" s="69"/>
      <c r="DL79" s="69"/>
      <c r="DM79" s="69"/>
      <c r="DN79" s="69"/>
      <c r="DO79" s="69"/>
      <c r="DP79" s="69">
        <v>260</v>
      </c>
      <c r="DQ79" s="69">
        <v>104</v>
      </c>
      <c r="DR79" s="69"/>
      <c r="DS79" s="69"/>
      <c r="DT79" s="69"/>
      <c r="DU79" s="69"/>
      <c r="DV79" s="69"/>
      <c r="DW79" s="69"/>
      <c r="DX79" s="69"/>
      <c r="DY79" s="69"/>
      <c r="DZ79" s="69"/>
      <c r="EA79" s="69"/>
      <c r="EB79" s="69"/>
      <c r="EC79" s="69"/>
      <c r="ED79" s="69"/>
      <c r="EE79" s="69"/>
      <c r="EF79" s="69"/>
      <c r="EG79" s="69"/>
      <c r="EH79" s="69"/>
      <c r="EI79" s="69"/>
      <c r="EJ79" s="69"/>
      <c r="EK79" s="69"/>
      <c r="EL79" s="79"/>
      <c r="EM79" s="245">
        <f t="shared" si="11"/>
        <v>1333.4612540275366</v>
      </c>
      <c r="EN79" s="81"/>
      <c r="EO79" s="81">
        <f t="shared" si="12"/>
        <v>1333.4612540275366</v>
      </c>
      <c r="EP79" s="44">
        <v>75</v>
      </c>
      <c r="EQ79" s="85">
        <v>0</v>
      </c>
      <c r="ER79" s="33">
        <v>75</v>
      </c>
      <c r="ES79" s="5">
        <v>2</v>
      </c>
      <c r="ET79" s="5">
        <v>2</v>
      </c>
      <c r="EU79" s="69">
        <v>2</v>
      </c>
      <c r="EV79" s="11">
        <v>2.39</v>
      </c>
      <c r="EW79" s="87">
        <v>260</v>
      </c>
      <c r="EX79" s="18">
        <v>1333.4612540275366</v>
      </c>
      <c r="EY79" s="69">
        <v>3</v>
      </c>
      <c r="EZ79" s="9">
        <v>38861</v>
      </c>
      <c r="FA79" s="54"/>
      <c r="FB79" s="249">
        <v>38873</v>
      </c>
      <c r="FC79" s="84"/>
      <c r="FD79" s="69"/>
      <c r="FE79" s="69"/>
      <c r="FF79" s="69"/>
      <c r="FG79" s="69"/>
      <c r="FH79" s="28"/>
      <c r="FI79" s="79"/>
    </row>
    <row r="80" spans="1:165" ht="15" x14ac:dyDescent="0.25">
      <c r="A80" s="10">
        <v>76</v>
      </c>
      <c r="B80" s="15">
        <v>76</v>
      </c>
      <c r="C80" s="42">
        <v>1</v>
      </c>
      <c r="D80" s="15">
        <v>0</v>
      </c>
      <c r="E80" s="97">
        <v>38854</v>
      </c>
      <c r="F80" s="28">
        <v>1</v>
      </c>
      <c r="G80" s="67">
        <v>1</v>
      </c>
      <c r="H80" s="5"/>
      <c r="I80" s="5"/>
      <c r="J80" s="5"/>
      <c r="K80" s="5"/>
      <c r="L80" s="5">
        <v>1</v>
      </c>
      <c r="M80" s="5"/>
      <c r="N80" s="5"/>
      <c r="O80" s="5">
        <v>2</v>
      </c>
      <c r="P80" s="5"/>
      <c r="Q80" s="5"/>
      <c r="R80" s="5"/>
      <c r="S80" s="5"/>
      <c r="T80" s="299">
        <f t="shared" si="9"/>
        <v>2</v>
      </c>
      <c r="U80" s="5"/>
      <c r="V80" s="5"/>
      <c r="W80" s="5"/>
      <c r="X80" s="5"/>
      <c r="Y80" s="5" t="s">
        <v>117</v>
      </c>
      <c r="Z80" s="5"/>
      <c r="AA80" s="5"/>
      <c r="AB80" s="5" t="s">
        <v>118</v>
      </c>
      <c r="AC80" s="5"/>
      <c r="AD80" s="5"/>
      <c r="AE80" s="46"/>
      <c r="AF80" s="5"/>
      <c r="AG80" s="5"/>
      <c r="AH80" s="5"/>
      <c r="AI80" s="5"/>
      <c r="AJ80" s="5"/>
      <c r="AK80" s="5"/>
      <c r="AL80" s="5"/>
      <c r="AM80" s="5">
        <v>8</v>
      </c>
      <c r="AN80" s="5"/>
      <c r="AO80" s="5"/>
      <c r="AP80" s="46"/>
      <c r="AQ80" s="5"/>
      <c r="AR80" s="5"/>
      <c r="AS80" s="5"/>
      <c r="AT80" s="5"/>
      <c r="AU80" s="5"/>
      <c r="AV80" s="5">
        <v>1</v>
      </c>
      <c r="AW80" s="5"/>
      <c r="AX80" s="5"/>
      <c r="AY80" s="5">
        <v>0</v>
      </c>
      <c r="AZ80" s="46">
        <v>0</v>
      </c>
      <c r="BA80" s="9"/>
      <c r="BB80" s="9"/>
      <c r="BC80" s="9"/>
      <c r="BD80" s="9"/>
      <c r="BE80" s="9"/>
      <c r="BF80" s="9"/>
      <c r="BG80" s="9">
        <v>38859</v>
      </c>
      <c r="BH80" s="9"/>
      <c r="BI80" s="9"/>
      <c r="BJ80" s="9"/>
      <c r="BK80" s="32"/>
      <c r="BL80" s="5"/>
      <c r="BM80" s="5"/>
      <c r="BN80" s="5">
        <v>3</v>
      </c>
      <c r="BO80" s="5"/>
      <c r="BP80" s="5">
        <v>0</v>
      </c>
      <c r="BQ80" s="46">
        <v>0</v>
      </c>
      <c r="BR80" s="5"/>
      <c r="BS80" s="5"/>
      <c r="BT80" s="5"/>
      <c r="BU80" s="5"/>
      <c r="BV80" s="5"/>
      <c r="BW80" s="5">
        <v>0</v>
      </c>
      <c r="BX80" s="46">
        <v>1</v>
      </c>
      <c r="BY80" s="5"/>
      <c r="BZ80" s="5"/>
      <c r="CA80" s="5"/>
      <c r="CB80" s="5"/>
      <c r="CC80" s="5"/>
      <c r="CD80" s="5"/>
      <c r="CE80" s="5"/>
      <c r="CF80" s="5"/>
      <c r="CG80" s="5"/>
      <c r="CH80" s="46"/>
      <c r="CI80" s="28"/>
      <c r="CJ80" s="28"/>
      <c r="CK80" s="28"/>
      <c r="CL80" s="28">
        <v>1</v>
      </c>
      <c r="CM80" s="28"/>
      <c r="CN80" s="28"/>
      <c r="CO80" s="28"/>
      <c r="CP80" s="28"/>
      <c r="CQ80" s="28"/>
      <c r="CR80" s="67"/>
      <c r="CS80" s="10"/>
      <c r="CT80" s="10"/>
      <c r="CU80" s="10"/>
      <c r="CV80" s="10"/>
      <c r="CW80" s="10"/>
      <c r="CX80" s="10"/>
      <c r="CY80" s="10"/>
      <c r="CZ80" s="10"/>
      <c r="DA80" s="300">
        <f t="shared" si="10"/>
        <v>2</v>
      </c>
      <c r="DB80" s="69">
        <v>2</v>
      </c>
      <c r="DC80" s="69">
        <v>2.37</v>
      </c>
      <c r="DD80" s="69">
        <v>1.72</v>
      </c>
      <c r="DE80" s="69"/>
      <c r="DF80" s="69"/>
      <c r="DG80" s="69"/>
      <c r="DH80" s="69"/>
      <c r="DI80" s="69"/>
      <c r="DJ80" s="69"/>
      <c r="DK80" s="69"/>
      <c r="DL80" s="69"/>
      <c r="DM80" s="69"/>
      <c r="DN80" s="69"/>
      <c r="DO80" s="69"/>
      <c r="DP80" s="69">
        <v>280</v>
      </c>
      <c r="DQ80" s="69">
        <v>279</v>
      </c>
      <c r="DR80" s="69"/>
      <c r="DS80" s="69"/>
      <c r="DT80" s="69"/>
      <c r="DU80" s="69"/>
      <c r="DV80" s="69"/>
      <c r="DW80" s="69"/>
      <c r="DX80" s="69"/>
      <c r="DY80" s="69"/>
      <c r="DZ80" s="69"/>
      <c r="EA80" s="69"/>
      <c r="EB80" s="69"/>
      <c r="EC80" s="69"/>
      <c r="ED80" s="69"/>
      <c r="EE80" s="69"/>
      <c r="EF80" s="69"/>
      <c r="EG80" s="69"/>
      <c r="EH80" s="69"/>
      <c r="EI80" s="69"/>
      <c r="EJ80" s="69"/>
      <c r="EK80" s="69"/>
      <c r="EL80" s="79"/>
      <c r="EM80" s="245">
        <f t="shared" si="11"/>
        <v>1883.4834418364037</v>
      </c>
      <c r="EN80" s="81"/>
      <c r="EO80" s="81">
        <f t="shared" si="12"/>
        <v>1883.4834418364037</v>
      </c>
      <c r="EP80" s="44">
        <v>76</v>
      </c>
      <c r="EQ80" s="85">
        <v>0</v>
      </c>
      <c r="ER80" s="33">
        <v>76</v>
      </c>
      <c r="ES80" s="5">
        <v>2</v>
      </c>
      <c r="ET80" s="5">
        <v>2</v>
      </c>
      <c r="EU80" s="69">
        <v>2</v>
      </c>
      <c r="EV80" s="11">
        <v>2.37</v>
      </c>
      <c r="EW80" s="87">
        <v>280</v>
      </c>
      <c r="EX80" s="18">
        <v>1883.4834418364037</v>
      </c>
      <c r="EY80" s="69">
        <v>8</v>
      </c>
      <c r="EZ80" s="16">
        <v>38859</v>
      </c>
      <c r="FA80" s="54"/>
      <c r="FB80" s="249">
        <v>38866</v>
      </c>
      <c r="FC80" s="84"/>
      <c r="FD80" s="69"/>
      <c r="FE80" s="69"/>
      <c r="FF80" s="69"/>
      <c r="FG80" s="69"/>
      <c r="FH80" s="28"/>
      <c r="FI80" s="79" t="s">
        <v>659</v>
      </c>
    </row>
    <row r="81" spans="1:165" ht="15" x14ac:dyDescent="0.25">
      <c r="A81" s="10">
        <v>77</v>
      </c>
      <c r="B81" s="15">
        <v>77</v>
      </c>
      <c r="C81" s="42">
        <v>1</v>
      </c>
      <c r="D81" s="15">
        <v>0</v>
      </c>
      <c r="E81" s="97">
        <v>38854</v>
      </c>
      <c r="F81" s="28">
        <v>1</v>
      </c>
      <c r="G81" s="67">
        <v>1</v>
      </c>
      <c r="H81" s="5"/>
      <c r="I81" s="5"/>
      <c r="J81" s="5"/>
      <c r="K81" s="5"/>
      <c r="L81" s="5">
        <v>2</v>
      </c>
      <c r="M81" s="5"/>
      <c r="N81" s="5"/>
      <c r="O81" s="5"/>
      <c r="P81" s="5"/>
      <c r="Q81" s="5"/>
      <c r="R81" s="5"/>
      <c r="S81" s="5"/>
      <c r="T81" s="299">
        <f t="shared" si="9"/>
        <v>2</v>
      </c>
      <c r="U81" s="5"/>
      <c r="V81" s="5"/>
      <c r="W81" s="5"/>
      <c r="X81" s="5"/>
      <c r="Y81" s="5" t="s">
        <v>117</v>
      </c>
      <c r="Z81" s="5"/>
      <c r="AA81" s="5"/>
      <c r="AB81" s="5" t="s">
        <v>118</v>
      </c>
      <c r="AC81" s="5"/>
      <c r="AD81" s="5"/>
      <c r="AE81" s="46"/>
      <c r="AF81" s="5"/>
      <c r="AG81" s="5"/>
      <c r="AH81" s="5"/>
      <c r="AI81" s="5"/>
      <c r="AJ81" s="5"/>
      <c r="AK81" s="5"/>
      <c r="AL81" s="5"/>
      <c r="AM81" s="5">
        <v>3</v>
      </c>
      <c r="AN81" s="5"/>
      <c r="AO81" s="5"/>
      <c r="AP81" s="46"/>
      <c r="AQ81" s="5"/>
      <c r="AR81" s="5"/>
      <c r="AS81" s="5"/>
      <c r="AT81" s="5"/>
      <c r="AU81" s="5"/>
      <c r="AV81" s="5"/>
      <c r="AW81" s="5"/>
      <c r="AX81" s="5"/>
      <c r="AY81" s="5"/>
      <c r="AZ81" s="46">
        <v>1</v>
      </c>
      <c r="BA81" s="9"/>
      <c r="BB81" s="9"/>
      <c r="BC81" s="9"/>
      <c r="BD81" s="9"/>
      <c r="BE81" s="9"/>
      <c r="BF81" s="9"/>
      <c r="BG81" s="9"/>
      <c r="BH81" s="9"/>
      <c r="BI81" s="9"/>
      <c r="BJ81" s="9"/>
      <c r="BK81" s="32"/>
      <c r="BL81" s="5"/>
      <c r="BM81" s="5"/>
      <c r="BN81" s="5">
        <v>3</v>
      </c>
      <c r="BO81" s="5"/>
      <c r="BP81" s="5">
        <v>3</v>
      </c>
      <c r="BQ81" s="46">
        <v>0</v>
      </c>
      <c r="BR81" s="5"/>
      <c r="BS81" s="5"/>
      <c r="BT81" s="5"/>
      <c r="BU81" s="5"/>
      <c r="BV81" s="5"/>
      <c r="BW81" s="5"/>
      <c r="BX81" s="46">
        <v>0</v>
      </c>
      <c r="BY81" s="5"/>
      <c r="BZ81" s="5"/>
      <c r="CA81" s="5"/>
      <c r="CB81" s="5"/>
      <c r="CC81" s="5"/>
      <c r="CD81" s="5"/>
      <c r="CE81" s="5"/>
      <c r="CF81" s="5"/>
      <c r="CG81" s="5"/>
      <c r="CH81" s="46"/>
      <c r="CI81" s="28"/>
      <c r="CJ81" s="28"/>
      <c r="CK81" s="28"/>
      <c r="CL81" s="28"/>
      <c r="CM81" s="28"/>
      <c r="CN81" s="28"/>
      <c r="CO81" s="28">
        <v>1</v>
      </c>
      <c r="CP81" s="28"/>
      <c r="CQ81" s="28"/>
      <c r="CR81" s="67"/>
      <c r="CS81" s="10"/>
      <c r="CT81" s="10"/>
      <c r="CU81" s="10"/>
      <c r="CV81" s="10"/>
      <c r="CW81" s="10"/>
      <c r="CX81" s="10"/>
      <c r="CY81" s="10"/>
      <c r="CZ81" s="10"/>
      <c r="DA81" s="300">
        <f t="shared" si="10"/>
        <v>2</v>
      </c>
      <c r="DB81" s="69">
        <v>2</v>
      </c>
      <c r="DC81" s="69">
        <v>2.14</v>
      </c>
      <c r="DD81" s="69">
        <v>2.08</v>
      </c>
      <c r="DE81" s="69"/>
      <c r="DF81" s="69"/>
      <c r="DG81" s="69"/>
      <c r="DH81" s="69"/>
      <c r="DI81" s="69"/>
      <c r="DJ81" s="69"/>
      <c r="DK81" s="69"/>
      <c r="DL81" s="69"/>
      <c r="DM81" s="69"/>
      <c r="DN81" s="69"/>
      <c r="DO81" s="69"/>
      <c r="DP81" s="69">
        <v>247</v>
      </c>
      <c r="DQ81" s="69">
        <v>282</v>
      </c>
      <c r="DR81" s="69"/>
      <c r="DS81" s="69"/>
      <c r="DT81" s="69"/>
      <c r="DU81" s="69"/>
      <c r="DV81" s="69"/>
      <c r="DW81" s="69"/>
      <c r="DX81" s="69"/>
      <c r="DY81" s="69"/>
      <c r="DZ81" s="69"/>
      <c r="EA81" s="69"/>
      <c r="EB81" s="69"/>
      <c r="EC81" s="69"/>
      <c r="ED81" s="69"/>
      <c r="EE81" s="69"/>
      <c r="EF81" s="69"/>
      <c r="EG81" s="69"/>
      <c r="EH81" s="69"/>
      <c r="EI81" s="69"/>
      <c r="EJ81" s="69"/>
      <c r="EK81" s="69"/>
      <c r="EL81" s="79"/>
      <c r="EM81" s="245">
        <f t="shared" si="11"/>
        <v>1846.6328741690609</v>
      </c>
      <c r="EN81" s="81"/>
      <c r="EO81" s="81">
        <f t="shared" si="12"/>
        <v>1846.6328741690609</v>
      </c>
      <c r="EP81" s="44">
        <v>77</v>
      </c>
      <c r="EQ81" s="85">
        <v>1</v>
      </c>
      <c r="ER81" s="33">
        <v>77</v>
      </c>
      <c r="ES81" s="5">
        <v>2</v>
      </c>
      <c r="ET81" s="5">
        <v>2</v>
      </c>
      <c r="EU81" s="69">
        <v>2</v>
      </c>
      <c r="EV81" s="11">
        <v>2.08</v>
      </c>
      <c r="EW81" s="87">
        <v>282</v>
      </c>
      <c r="EX81" s="18">
        <v>1846.6328741690609</v>
      </c>
      <c r="EY81" s="69">
        <v>3</v>
      </c>
      <c r="EZ81" s="16">
        <v>38870</v>
      </c>
      <c r="FA81" s="54"/>
      <c r="FB81" s="249">
        <v>38873</v>
      </c>
      <c r="FC81" s="84">
        <v>1</v>
      </c>
      <c r="FD81" s="69">
        <v>8</v>
      </c>
      <c r="FE81" s="69">
        <v>3</v>
      </c>
      <c r="FF81" s="69">
        <v>0</v>
      </c>
      <c r="FG81" s="69"/>
      <c r="FH81" s="28"/>
      <c r="FI81" s="79" t="s">
        <v>659</v>
      </c>
    </row>
    <row r="82" spans="1:165" ht="15" x14ac:dyDescent="0.25">
      <c r="A82" s="10">
        <v>78</v>
      </c>
      <c r="B82" s="15">
        <v>78</v>
      </c>
      <c r="C82" s="42">
        <v>1</v>
      </c>
      <c r="D82" s="15">
        <v>0</v>
      </c>
      <c r="E82" s="97">
        <v>38854</v>
      </c>
      <c r="F82" s="28">
        <v>1</v>
      </c>
      <c r="G82" s="67">
        <v>1</v>
      </c>
      <c r="H82" s="5"/>
      <c r="I82" s="5"/>
      <c r="J82" s="5"/>
      <c r="K82" s="5"/>
      <c r="L82" s="5">
        <v>3</v>
      </c>
      <c r="M82" s="5"/>
      <c r="N82" s="5"/>
      <c r="O82" s="5"/>
      <c r="P82" s="5"/>
      <c r="Q82" s="5"/>
      <c r="R82" s="5"/>
      <c r="S82" s="5"/>
      <c r="T82" s="299">
        <f t="shared" si="9"/>
        <v>3</v>
      </c>
      <c r="U82" s="5"/>
      <c r="V82" s="5"/>
      <c r="W82" s="5"/>
      <c r="X82" s="5"/>
      <c r="Y82" s="5" t="s">
        <v>111</v>
      </c>
      <c r="Z82" s="5"/>
      <c r="AA82" s="5"/>
      <c r="AB82" s="5"/>
      <c r="AC82" s="5"/>
      <c r="AD82" s="5"/>
      <c r="AE82" s="46"/>
      <c r="AF82" s="5"/>
      <c r="AG82" s="5"/>
      <c r="AH82" s="5"/>
      <c r="AI82" s="5"/>
      <c r="AJ82" s="5">
        <v>9</v>
      </c>
      <c r="AK82" s="5"/>
      <c r="AL82" s="5"/>
      <c r="AM82" s="5"/>
      <c r="AN82" s="5"/>
      <c r="AO82" s="5"/>
      <c r="AP82" s="46"/>
      <c r="AQ82" s="5"/>
      <c r="AR82" s="5"/>
      <c r="AS82" s="5"/>
      <c r="AT82" s="5"/>
      <c r="AU82" s="5"/>
      <c r="AV82" s="5">
        <v>0</v>
      </c>
      <c r="AW82" s="5">
        <v>2</v>
      </c>
      <c r="AX82" s="5"/>
      <c r="AY82" s="5">
        <v>4</v>
      </c>
      <c r="AZ82" s="46">
        <v>1</v>
      </c>
      <c r="BA82" s="9"/>
      <c r="BB82" s="9"/>
      <c r="BC82" s="9"/>
      <c r="BD82" s="9"/>
      <c r="BE82" s="9"/>
      <c r="BF82" s="9"/>
      <c r="BG82" s="9"/>
      <c r="BH82" s="9">
        <v>38863</v>
      </c>
      <c r="BI82" s="9"/>
      <c r="BJ82" s="9"/>
      <c r="BK82" s="32"/>
      <c r="BL82" s="5"/>
      <c r="BM82" s="5">
        <v>7</v>
      </c>
      <c r="BN82" s="5">
        <v>5</v>
      </c>
      <c r="BO82" s="5"/>
      <c r="BP82" s="5">
        <v>1</v>
      </c>
      <c r="BQ82" s="46">
        <v>0</v>
      </c>
      <c r="BR82" s="5"/>
      <c r="BS82" s="5"/>
      <c r="BT82" s="5">
        <v>0</v>
      </c>
      <c r="BU82" s="5">
        <v>0</v>
      </c>
      <c r="BV82" s="5"/>
      <c r="BW82" s="5">
        <v>0</v>
      </c>
      <c r="BX82" s="46">
        <v>0</v>
      </c>
      <c r="BY82" s="5"/>
      <c r="BZ82" s="5"/>
      <c r="CA82" s="5"/>
      <c r="CB82" s="5"/>
      <c r="CC82" s="5"/>
      <c r="CD82" s="5"/>
      <c r="CE82" s="5"/>
      <c r="CF82" s="5"/>
      <c r="CG82" s="5"/>
      <c r="CH82" s="46"/>
      <c r="CI82" s="28"/>
      <c r="CJ82" s="28"/>
      <c r="CK82" s="28"/>
      <c r="CL82" s="28"/>
      <c r="CM82" s="28"/>
      <c r="CN82" s="28"/>
      <c r="CO82" s="28"/>
      <c r="CP82" s="28"/>
      <c r="CQ82" s="28">
        <v>1</v>
      </c>
      <c r="CR82" s="67"/>
      <c r="CS82" s="10"/>
      <c r="CT82" s="10"/>
      <c r="CU82" s="10"/>
      <c r="CV82" s="10"/>
      <c r="CW82" s="10"/>
      <c r="CX82" s="10"/>
      <c r="CY82" s="10"/>
      <c r="CZ82" s="10"/>
      <c r="DA82" s="300">
        <f t="shared" si="10"/>
        <v>1</v>
      </c>
      <c r="DB82" s="69">
        <v>1</v>
      </c>
      <c r="DC82" s="69">
        <v>1.75</v>
      </c>
      <c r="DD82" s="69"/>
      <c r="DE82" s="69"/>
      <c r="DF82" s="69"/>
      <c r="DG82" s="69"/>
      <c r="DH82" s="69"/>
      <c r="DI82" s="69"/>
      <c r="DJ82" s="69"/>
      <c r="DK82" s="69"/>
      <c r="DL82" s="69"/>
      <c r="DM82" s="69"/>
      <c r="DN82" s="69"/>
      <c r="DO82" s="69"/>
      <c r="DP82" s="69">
        <v>204</v>
      </c>
      <c r="DQ82" s="69"/>
      <c r="DR82" s="69"/>
      <c r="DS82" s="69"/>
      <c r="DT82" s="69"/>
      <c r="DU82" s="69"/>
      <c r="DV82" s="69"/>
      <c r="DW82" s="69"/>
      <c r="DX82" s="69"/>
      <c r="DY82" s="69"/>
      <c r="DZ82" s="69"/>
      <c r="EA82" s="69"/>
      <c r="EB82" s="69"/>
      <c r="EC82" s="69"/>
      <c r="ED82" s="69"/>
      <c r="EE82" s="69"/>
      <c r="EF82" s="69"/>
      <c r="EG82" s="69"/>
      <c r="EH82" s="69"/>
      <c r="EI82" s="69"/>
      <c r="EJ82" s="69"/>
      <c r="EK82" s="69"/>
      <c r="EL82" s="79"/>
      <c r="EM82" s="245">
        <f t="shared" si="11"/>
        <v>490.6775025825558</v>
      </c>
      <c r="EN82" s="81"/>
      <c r="EO82" s="81">
        <f t="shared" si="12"/>
        <v>490.6775025825558</v>
      </c>
      <c r="EP82" s="44">
        <v>78</v>
      </c>
      <c r="EQ82" s="85">
        <v>0</v>
      </c>
      <c r="ER82" s="33">
        <v>78</v>
      </c>
      <c r="ES82" s="5">
        <v>3</v>
      </c>
      <c r="ET82" s="5">
        <v>1</v>
      </c>
      <c r="EU82" s="69">
        <v>3</v>
      </c>
      <c r="EV82" s="11">
        <v>1.75</v>
      </c>
      <c r="EW82" s="87">
        <v>204</v>
      </c>
      <c r="EX82" s="18">
        <v>490.6775025825558</v>
      </c>
      <c r="EY82" s="69">
        <v>9</v>
      </c>
      <c r="EZ82" s="16">
        <v>38863</v>
      </c>
      <c r="FA82" s="54"/>
      <c r="FB82" s="249">
        <v>38873</v>
      </c>
      <c r="FC82" s="84"/>
      <c r="FD82" s="69"/>
      <c r="FE82" s="69"/>
      <c r="FF82" s="69"/>
      <c r="FG82" s="69"/>
      <c r="FH82" s="28"/>
      <c r="FI82" s="79" t="s">
        <v>659</v>
      </c>
    </row>
    <row r="83" spans="1:165" ht="15" x14ac:dyDescent="0.25">
      <c r="A83" s="10">
        <v>79</v>
      </c>
      <c r="B83" s="15">
        <v>79</v>
      </c>
      <c r="C83" s="42">
        <v>1</v>
      </c>
      <c r="D83" s="15">
        <v>0</v>
      </c>
      <c r="E83" s="97">
        <v>38854</v>
      </c>
      <c r="F83" s="28">
        <v>1</v>
      </c>
      <c r="G83" s="67">
        <v>1</v>
      </c>
      <c r="H83" s="5"/>
      <c r="I83" s="5"/>
      <c r="J83" s="5"/>
      <c r="K83" s="5"/>
      <c r="L83" s="5">
        <v>1</v>
      </c>
      <c r="M83" s="5"/>
      <c r="N83" s="5"/>
      <c r="O83" s="5">
        <v>2</v>
      </c>
      <c r="P83" s="5"/>
      <c r="Q83" s="5"/>
      <c r="R83" s="5"/>
      <c r="S83" s="5"/>
      <c r="T83" s="299">
        <f t="shared" si="9"/>
        <v>2</v>
      </c>
      <c r="U83" s="5"/>
      <c r="V83" s="5"/>
      <c r="W83" s="5"/>
      <c r="X83" s="5"/>
      <c r="Y83" s="5" t="s">
        <v>118</v>
      </c>
      <c r="Z83" s="5"/>
      <c r="AA83" s="5"/>
      <c r="AB83" s="5"/>
      <c r="AC83" s="5"/>
      <c r="AD83" s="5"/>
      <c r="AE83" s="46"/>
      <c r="AF83" s="5"/>
      <c r="AG83" s="5"/>
      <c r="AH83" s="5"/>
      <c r="AI83" s="5"/>
      <c r="AJ83" s="5">
        <v>1</v>
      </c>
      <c r="AK83" s="5"/>
      <c r="AL83" s="5"/>
      <c r="AM83" s="5"/>
      <c r="AN83" s="5"/>
      <c r="AO83" s="5"/>
      <c r="AP83" s="46"/>
      <c r="AQ83" s="5"/>
      <c r="AR83" s="5"/>
      <c r="AS83" s="5"/>
      <c r="AT83" s="5"/>
      <c r="AU83" s="5"/>
      <c r="AV83" s="5">
        <v>1</v>
      </c>
      <c r="AW83" s="5"/>
      <c r="AX83" s="5"/>
      <c r="AY83" s="5">
        <v>0</v>
      </c>
      <c r="AZ83" s="46">
        <v>0</v>
      </c>
      <c r="BA83" s="9"/>
      <c r="BB83" s="9"/>
      <c r="BC83" s="9"/>
      <c r="BD83" s="9"/>
      <c r="BE83" s="9"/>
      <c r="BF83" s="9"/>
      <c r="BG83" s="9">
        <v>38859</v>
      </c>
      <c r="BH83" s="9"/>
      <c r="BI83" s="9"/>
      <c r="BJ83" s="9"/>
      <c r="BK83" s="32"/>
      <c r="BL83" s="5"/>
      <c r="BM83" s="5">
        <v>0</v>
      </c>
      <c r="BN83" s="5">
        <v>0</v>
      </c>
      <c r="BO83" s="5"/>
      <c r="BP83" s="5">
        <v>0</v>
      </c>
      <c r="BQ83" s="46">
        <v>0</v>
      </c>
      <c r="BR83" s="5"/>
      <c r="BS83" s="5"/>
      <c r="BT83" s="5">
        <v>0</v>
      </c>
      <c r="BU83" s="5"/>
      <c r="BV83" s="5"/>
      <c r="BW83" s="5">
        <v>0</v>
      </c>
      <c r="BX83" s="46">
        <v>0</v>
      </c>
      <c r="BY83" s="5"/>
      <c r="BZ83" s="5"/>
      <c r="CA83" s="5"/>
      <c r="CB83" s="5"/>
      <c r="CC83" s="5"/>
      <c r="CD83" s="5"/>
      <c r="CE83" s="5"/>
      <c r="CF83" s="5"/>
      <c r="CG83" s="5"/>
      <c r="CH83" s="46"/>
      <c r="CI83" s="28"/>
      <c r="CJ83" s="28"/>
      <c r="CK83" s="28"/>
      <c r="CL83" s="28"/>
      <c r="CM83" s="28"/>
      <c r="CN83" s="28"/>
      <c r="CO83" s="28"/>
      <c r="CP83" s="28">
        <v>1</v>
      </c>
      <c r="CQ83" s="28">
        <v>1</v>
      </c>
      <c r="CR83" s="67"/>
      <c r="CS83" s="10"/>
      <c r="CT83" s="10"/>
      <c r="CU83" s="10"/>
      <c r="CV83" s="10"/>
      <c r="CW83" s="10" t="s">
        <v>538</v>
      </c>
      <c r="CX83" s="10"/>
      <c r="CY83" s="10"/>
      <c r="CZ83" s="10"/>
      <c r="DA83" s="300">
        <f t="shared" si="10"/>
        <v>1</v>
      </c>
      <c r="DB83" s="69">
        <v>1</v>
      </c>
      <c r="DC83" s="69">
        <v>1.58</v>
      </c>
      <c r="DD83" s="69"/>
      <c r="DE83" s="69"/>
      <c r="DF83" s="69"/>
      <c r="DG83" s="69"/>
      <c r="DH83" s="69"/>
      <c r="DI83" s="69"/>
      <c r="DJ83" s="69"/>
      <c r="DK83" s="69"/>
      <c r="DL83" s="69"/>
      <c r="DM83" s="69"/>
      <c r="DN83" s="69"/>
      <c r="DO83" s="69"/>
      <c r="DP83" s="69">
        <v>142</v>
      </c>
      <c r="DQ83" s="69"/>
      <c r="DR83" s="69"/>
      <c r="DS83" s="69"/>
      <c r="DT83" s="69"/>
      <c r="DU83" s="69"/>
      <c r="DV83" s="69"/>
      <c r="DW83" s="69"/>
      <c r="DX83" s="69"/>
      <c r="DY83" s="69"/>
      <c r="DZ83" s="69"/>
      <c r="EA83" s="69"/>
      <c r="EB83" s="69"/>
      <c r="EC83" s="69"/>
      <c r="ED83" s="69"/>
      <c r="EE83" s="69"/>
      <c r="EF83" s="69"/>
      <c r="EG83" s="69"/>
      <c r="EH83" s="69"/>
      <c r="EI83" s="69"/>
      <c r="EJ83" s="69"/>
      <c r="EK83" s="69"/>
      <c r="EL83" s="79"/>
      <c r="EM83" s="245">
        <f t="shared" si="11"/>
        <v>278.41485246496541</v>
      </c>
      <c r="EN83" s="81"/>
      <c r="EO83" s="81">
        <f t="shared" si="12"/>
        <v>278.41485246496541</v>
      </c>
      <c r="EP83" s="44">
        <v>79</v>
      </c>
      <c r="EQ83" s="85">
        <v>0</v>
      </c>
      <c r="ER83" s="33">
        <v>79</v>
      </c>
      <c r="ES83" s="5">
        <v>2</v>
      </c>
      <c r="ET83" s="5">
        <v>1</v>
      </c>
      <c r="EU83" s="69">
        <v>2</v>
      </c>
      <c r="EV83" s="11">
        <v>1.58</v>
      </c>
      <c r="EW83" s="87">
        <v>142</v>
      </c>
      <c r="EX83" s="18">
        <v>278.41485246496541</v>
      </c>
      <c r="EY83" s="69">
        <v>1</v>
      </c>
      <c r="EZ83" s="16">
        <v>38859</v>
      </c>
      <c r="FA83" s="54"/>
      <c r="FB83" s="249">
        <v>38859</v>
      </c>
      <c r="FC83" s="84"/>
      <c r="FD83" s="69"/>
      <c r="FE83" s="69"/>
      <c r="FF83" s="69"/>
      <c r="FG83" s="69"/>
      <c r="FH83" s="28"/>
      <c r="FI83" s="79" t="s">
        <v>659</v>
      </c>
    </row>
    <row r="84" spans="1:165" ht="15" x14ac:dyDescent="0.25">
      <c r="A84" s="10">
        <v>80</v>
      </c>
      <c r="B84" s="15">
        <v>80</v>
      </c>
      <c r="C84" s="42">
        <v>1</v>
      </c>
      <c r="D84" s="15">
        <v>0</v>
      </c>
      <c r="E84" s="97">
        <v>38854</v>
      </c>
      <c r="F84" s="28">
        <v>1</v>
      </c>
      <c r="G84" s="67">
        <v>1</v>
      </c>
      <c r="H84" s="5"/>
      <c r="I84" s="5"/>
      <c r="J84" s="5"/>
      <c r="K84" s="5"/>
      <c r="L84" s="5">
        <v>2</v>
      </c>
      <c r="M84" s="5"/>
      <c r="N84" s="5"/>
      <c r="O84" s="5"/>
      <c r="P84" s="5"/>
      <c r="Q84" s="5"/>
      <c r="R84" s="5"/>
      <c r="S84" s="5"/>
      <c r="T84" s="299">
        <f t="shared" si="9"/>
        <v>2</v>
      </c>
      <c r="U84" s="5"/>
      <c r="V84" s="5"/>
      <c r="W84" s="5"/>
      <c r="X84" s="5"/>
      <c r="Y84" s="5" t="s">
        <v>118</v>
      </c>
      <c r="Z84" s="5"/>
      <c r="AA84" s="5"/>
      <c r="AB84" s="5"/>
      <c r="AC84" s="5"/>
      <c r="AD84" s="5"/>
      <c r="AE84" s="46"/>
      <c r="AF84" s="5"/>
      <c r="AG84" s="5"/>
      <c r="AH84" s="5"/>
      <c r="AI84" s="5"/>
      <c r="AJ84" s="5">
        <v>4</v>
      </c>
      <c r="AK84" s="5"/>
      <c r="AL84" s="5"/>
      <c r="AM84" s="5"/>
      <c r="AN84" s="5"/>
      <c r="AO84" s="5"/>
      <c r="AP84" s="46"/>
      <c r="AQ84" s="5"/>
      <c r="AR84" s="5"/>
      <c r="AS84" s="5"/>
      <c r="AT84" s="5">
        <v>0</v>
      </c>
      <c r="AU84" s="5"/>
      <c r="AV84" s="5" t="s">
        <v>28</v>
      </c>
      <c r="AW84" s="5"/>
      <c r="AX84" s="5"/>
      <c r="AY84" s="5">
        <v>0</v>
      </c>
      <c r="AZ84" s="46">
        <v>0</v>
      </c>
      <c r="BA84" s="9"/>
      <c r="BB84" s="9"/>
      <c r="BC84" s="9"/>
      <c r="BD84" s="9"/>
      <c r="BE84" s="9"/>
      <c r="BF84" s="9"/>
      <c r="BG84" s="9">
        <v>38859</v>
      </c>
      <c r="BH84" s="9"/>
      <c r="BI84" s="9"/>
      <c r="BJ84" s="9"/>
      <c r="BK84" s="114">
        <v>4</v>
      </c>
      <c r="BL84" s="28"/>
      <c r="BM84" s="28">
        <v>0</v>
      </c>
      <c r="BN84" s="28">
        <v>0</v>
      </c>
      <c r="BO84" s="28"/>
      <c r="BP84" s="28">
        <v>0</v>
      </c>
      <c r="BQ84" s="67">
        <v>0</v>
      </c>
      <c r="BR84" s="28">
        <v>0</v>
      </c>
      <c r="BS84" s="28"/>
      <c r="BT84" s="28">
        <v>0</v>
      </c>
      <c r="BU84" s="28"/>
      <c r="BV84" s="28"/>
      <c r="BW84" s="28">
        <v>4</v>
      </c>
      <c r="BX84" s="67">
        <v>3</v>
      </c>
      <c r="BY84" s="28"/>
      <c r="BZ84" s="28"/>
      <c r="CA84" s="28"/>
      <c r="CB84" s="28"/>
      <c r="CC84" s="28"/>
      <c r="CD84" s="28"/>
      <c r="CE84" s="28"/>
      <c r="CF84" s="28"/>
      <c r="CG84" s="28"/>
      <c r="CH84" s="67"/>
      <c r="CI84" s="28"/>
      <c r="CJ84" s="28"/>
      <c r="CK84" s="28"/>
      <c r="CL84" s="28">
        <v>1</v>
      </c>
      <c r="CM84" s="28"/>
      <c r="CN84" s="28"/>
      <c r="CO84" s="28"/>
      <c r="CP84" s="28"/>
      <c r="CQ84" s="28"/>
      <c r="CR84" s="67"/>
      <c r="CS84" s="10"/>
      <c r="CT84" s="10"/>
      <c r="CU84" s="10"/>
      <c r="CV84" s="10"/>
      <c r="CW84" s="10"/>
      <c r="CX84" s="10"/>
      <c r="CY84" s="10"/>
      <c r="CZ84" s="10"/>
      <c r="DA84" s="300">
        <f t="shared" si="10"/>
        <v>2</v>
      </c>
      <c r="DB84" s="69">
        <v>2</v>
      </c>
      <c r="DC84" s="69">
        <v>1.83</v>
      </c>
      <c r="DD84" s="69">
        <v>0.92</v>
      </c>
      <c r="DE84" s="69"/>
      <c r="DF84" s="69"/>
      <c r="DG84" s="69"/>
      <c r="DH84" s="69"/>
      <c r="DI84" s="69"/>
      <c r="DJ84" s="69"/>
      <c r="DK84" s="69"/>
      <c r="DL84" s="69"/>
      <c r="DM84" s="69"/>
      <c r="DN84" s="69"/>
      <c r="DO84" s="69"/>
      <c r="DP84" s="69">
        <v>171</v>
      </c>
      <c r="DQ84" s="69">
        <v>101</v>
      </c>
      <c r="DR84" s="69"/>
      <c r="DS84" s="69"/>
      <c r="DT84" s="69"/>
      <c r="DU84" s="69"/>
      <c r="DV84" s="69"/>
      <c r="DW84" s="69"/>
      <c r="DX84" s="69"/>
      <c r="DY84" s="69"/>
      <c r="DZ84" s="69"/>
      <c r="EA84" s="69"/>
      <c r="EB84" s="69"/>
      <c r="EC84" s="69"/>
      <c r="ED84" s="69"/>
      <c r="EE84" s="69"/>
      <c r="EF84" s="69"/>
      <c r="EG84" s="69"/>
      <c r="EH84" s="69"/>
      <c r="EI84" s="69"/>
      <c r="EJ84" s="69"/>
      <c r="EK84" s="69"/>
      <c r="EL84" s="79"/>
      <c r="EM84" s="245">
        <f t="shared" si="11"/>
        <v>516.90846606315279</v>
      </c>
      <c r="EN84" s="81"/>
      <c r="EO84" s="81">
        <f t="shared" si="12"/>
        <v>516.90846606315279</v>
      </c>
      <c r="EP84" s="44">
        <v>80</v>
      </c>
      <c r="EQ84" s="85">
        <v>0</v>
      </c>
      <c r="ER84" s="33">
        <v>80</v>
      </c>
      <c r="ES84" s="5">
        <v>2</v>
      </c>
      <c r="ET84" s="5">
        <v>2</v>
      </c>
      <c r="EU84" s="69">
        <v>2</v>
      </c>
      <c r="EV84" s="11">
        <v>1.83</v>
      </c>
      <c r="EW84" s="87">
        <v>171</v>
      </c>
      <c r="EX84" s="18">
        <v>516.90846606315279</v>
      </c>
      <c r="EY84" s="69">
        <v>4</v>
      </c>
      <c r="EZ84" s="16">
        <v>38856</v>
      </c>
      <c r="FA84" s="54"/>
      <c r="FB84" s="249">
        <v>38859</v>
      </c>
      <c r="FC84" s="84"/>
      <c r="FD84" s="69"/>
      <c r="FE84" s="69"/>
      <c r="FF84" s="69"/>
      <c r="FG84" s="69"/>
      <c r="FH84" s="28"/>
      <c r="FI84" s="79" t="s">
        <v>659</v>
      </c>
    </row>
    <row r="85" spans="1:165" ht="15" x14ac:dyDescent="0.25">
      <c r="A85" s="10">
        <v>81</v>
      </c>
      <c r="B85" s="15">
        <v>81</v>
      </c>
      <c r="C85" s="42">
        <v>1</v>
      </c>
      <c r="D85" s="15">
        <v>0</v>
      </c>
      <c r="E85" s="97">
        <v>38854</v>
      </c>
      <c r="F85" s="28">
        <v>1</v>
      </c>
      <c r="G85" s="67">
        <v>1</v>
      </c>
      <c r="H85" s="5"/>
      <c r="I85" s="5"/>
      <c r="J85" s="5"/>
      <c r="K85" s="5"/>
      <c r="L85" s="5">
        <v>1</v>
      </c>
      <c r="M85" s="5"/>
      <c r="N85" s="5"/>
      <c r="O85" s="5"/>
      <c r="P85" s="5"/>
      <c r="Q85" s="5"/>
      <c r="R85" s="5"/>
      <c r="S85" s="5"/>
      <c r="T85" s="299">
        <f t="shared" si="9"/>
        <v>1</v>
      </c>
      <c r="U85" s="5"/>
      <c r="V85" s="5"/>
      <c r="W85" s="5"/>
      <c r="X85" s="5"/>
      <c r="Y85" s="5" t="s">
        <v>111</v>
      </c>
      <c r="Z85" s="5" t="s">
        <v>118</v>
      </c>
      <c r="AA85" s="5"/>
      <c r="AB85" s="5"/>
      <c r="AC85" s="5"/>
      <c r="AD85" s="5"/>
      <c r="AE85" s="46"/>
      <c r="AF85" s="5"/>
      <c r="AG85" s="5"/>
      <c r="AH85" s="5"/>
      <c r="AI85" s="5"/>
      <c r="AJ85" s="5">
        <v>2</v>
      </c>
      <c r="AK85" s="5">
        <v>2</v>
      </c>
      <c r="AL85" s="5"/>
      <c r="AM85" s="5"/>
      <c r="AN85" s="5"/>
      <c r="AO85" s="5"/>
      <c r="AP85" s="46"/>
      <c r="AQ85" s="5"/>
      <c r="AR85" s="5"/>
      <c r="AS85" s="5"/>
      <c r="AT85" s="5"/>
      <c r="AU85" s="5"/>
      <c r="AV85" s="5">
        <v>0</v>
      </c>
      <c r="AW85" s="5">
        <v>1</v>
      </c>
      <c r="AX85" s="5"/>
      <c r="AY85" s="5">
        <v>0</v>
      </c>
      <c r="AZ85" s="46">
        <v>0</v>
      </c>
      <c r="BA85" s="9"/>
      <c r="BB85" s="9"/>
      <c r="BC85" s="9"/>
      <c r="BD85" s="9"/>
      <c r="BE85" s="9"/>
      <c r="BF85" s="9"/>
      <c r="BG85" s="9"/>
      <c r="BH85" s="9">
        <v>38863</v>
      </c>
      <c r="BI85" s="9"/>
      <c r="BJ85" s="9"/>
      <c r="BK85" s="32"/>
      <c r="BL85" s="5"/>
      <c r="BM85" s="5">
        <v>2</v>
      </c>
      <c r="BN85" s="5">
        <v>1</v>
      </c>
      <c r="BO85" s="5"/>
      <c r="BP85" s="5">
        <v>0</v>
      </c>
      <c r="BQ85" s="46">
        <v>0</v>
      </c>
      <c r="BR85" s="5"/>
      <c r="BS85" s="5"/>
      <c r="BT85" s="5">
        <v>0</v>
      </c>
      <c r="BU85" s="5">
        <v>0</v>
      </c>
      <c r="BV85" s="5"/>
      <c r="BW85" s="5">
        <v>0</v>
      </c>
      <c r="BX85" s="46">
        <v>1</v>
      </c>
      <c r="BY85" s="5"/>
      <c r="BZ85" s="5"/>
      <c r="CA85" s="5"/>
      <c r="CB85" s="5"/>
      <c r="CC85" s="5"/>
      <c r="CD85" s="5"/>
      <c r="CE85" s="5"/>
      <c r="CF85" s="5"/>
      <c r="CG85" s="5"/>
      <c r="CH85" s="46"/>
      <c r="CI85" s="28"/>
      <c r="CJ85" s="28"/>
      <c r="CK85" s="28"/>
      <c r="CL85" s="28"/>
      <c r="CM85" s="28"/>
      <c r="CN85" s="28"/>
      <c r="CO85" s="28">
        <v>1</v>
      </c>
      <c r="CP85" s="28"/>
      <c r="CQ85" s="28"/>
      <c r="CR85" s="67"/>
      <c r="CS85" s="10"/>
      <c r="CT85" s="10"/>
      <c r="CU85" s="10"/>
      <c r="CV85" s="10"/>
      <c r="CW85" s="10"/>
      <c r="CX85" s="10"/>
      <c r="CY85" s="10"/>
      <c r="CZ85" s="10"/>
      <c r="DA85" s="300">
        <f t="shared" si="10"/>
        <v>1</v>
      </c>
      <c r="DB85" s="69">
        <v>1</v>
      </c>
      <c r="DC85" s="69">
        <v>1.59</v>
      </c>
      <c r="DD85" s="69"/>
      <c r="DE85" s="69"/>
      <c r="DF85" s="69"/>
      <c r="DG85" s="69"/>
      <c r="DH85" s="69"/>
      <c r="DI85" s="69"/>
      <c r="DJ85" s="69"/>
      <c r="DK85" s="69"/>
      <c r="DL85" s="69"/>
      <c r="DM85" s="69"/>
      <c r="DN85" s="69"/>
      <c r="DO85" s="69"/>
      <c r="DP85" s="69">
        <v>194</v>
      </c>
      <c r="DQ85" s="69"/>
      <c r="DR85" s="69"/>
      <c r="DS85" s="69"/>
      <c r="DT85" s="69"/>
      <c r="DU85" s="69"/>
      <c r="DV85" s="69"/>
      <c r="DW85" s="69"/>
      <c r="DX85" s="69"/>
      <c r="DY85" s="69"/>
      <c r="DZ85" s="69"/>
      <c r="EA85" s="69"/>
      <c r="EB85" s="69"/>
      <c r="EC85" s="69"/>
      <c r="ED85" s="69"/>
      <c r="EE85" s="69"/>
      <c r="EF85" s="69"/>
      <c r="EG85" s="69"/>
      <c r="EH85" s="69"/>
      <c r="EI85" s="69"/>
      <c r="EJ85" s="69"/>
      <c r="EK85" s="69"/>
      <c r="EL85" s="79"/>
      <c r="EM85" s="245">
        <f t="shared" si="11"/>
        <v>385.19962879570727</v>
      </c>
      <c r="EN85" s="81"/>
      <c r="EO85" s="81">
        <f t="shared" si="12"/>
        <v>385.19962879570727</v>
      </c>
      <c r="EP85" s="44">
        <v>81</v>
      </c>
      <c r="EQ85" s="85">
        <v>0</v>
      </c>
      <c r="ER85" s="33">
        <v>81</v>
      </c>
      <c r="ES85" s="5">
        <v>1</v>
      </c>
      <c r="ET85" s="5">
        <v>1</v>
      </c>
      <c r="EU85" s="69">
        <v>1</v>
      </c>
      <c r="EV85" s="11">
        <v>1.59</v>
      </c>
      <c r="EW85" s="87">
        <v>194</v>
      </c>
      <c r="EX85" s="18">
        <v>385.19962879570727</v>
      </c>
      <c r="EY85" s="69">
        <v>2</v>
      </c>
      <c r="EZ85" s="16">
        <v>38863</v>
      </c>
      <c r="FA85" s="54"/>
      <c r="FB85" s="249">
        <v>38866</v>
      </c>
      <c r="FC85" s="84"/>
      <c r="FD85" s="69"/>
      <c r="FE85" s="69"/>
      <c r="FF85" s="69"/>
      <c r="FG85" s="69"/>
      <c r="FH85" s="28"/>
      <c r="FI85" s="79" t="s">
        <v>659</v>
      </c>
    </row>
    <row r="86" spans="1:165" ht="15" x14ac:dyDescent="0.25">
      <c r="A86" s="10">
        <v>82</v>
      </c>
      <c r="B86" s="15">
        <v>82</v>
      </c>
      <c r="C86" s="42">
        <v>1</v>
      </c>
      <c r="D86" s="15">
        <v>0</v>
      </c>
      <c r="E86" s="97">
        <v>38854</v>
      </c>
      <c r="F86" s="28">
        <v>1</v>
      </c>
      <c r="G86" s="67">
        <v>1</v>
      </c>
      <c r="H86" s="5"/>
      <c r="I86" s="5"/>
      <c r="J86" s="5"/>
      <c r="K86" s="5"/>
      <c r="L86" s="5">
        <v>2</v>
      </c>
      <c r="M86" s="5"/>
      <c r="N86" s="5"/>
      <c r="O86" s="5"/>
      <c r="P86" s="5"/>
      <c r="Q86" s="5"/>
      <c r="R86" s="5"/>
      <c r="S86" s="5"/>
      <c r="T86" s="299">
        <f t="shared" si="9"/>
        <v>2</v>
      </c>
      <c r="U86" s="5"/>
      <c r="V86" s="5"/>
      <c r="W86" s="5"/>
      <c r="X86" s="5"/>
      <c r="Y86" s="5" t="s">
        <v>111</v>
      </c>
      <c r="Z86" s="5" t="s">
        <v>118</v>
      </c>
      <c r="AA86" s="5"/>
      <c r="AB86" s="5"/>
      <c r="AC86" s="5"/>
      <c r="AD86" s="5"/>
      <c r="AE86" s="46"/>
      <c r="AF86" s="5"/>
      <c r="AG86" s="5"/>
      <c r="AH86" s="5"/>
      <c r="AI86" s="5"/>
      <c r="AJ86" s="5">
        <v>6</v>
      </c>
      <c r="AK86" s="5">
        <v>6</v>
      </c>
      <c r="AL86" s="5"/>
      <c r="AM86" s="5"/>
      <c r="AN86" s="5"/>
      <c r="AO86" s="5"/>
      <c r="AP86" s="46"/>
      <c r="AQ86" s="5"/>
      <c r="AR86" s="5"/>
      <c r="AS86" s="5"/>
      <c r="AT86" s="5"/>
      <c r="AU86" s="5"/>
      <c r="AV86" s="5">
        <v>1</v>
      </c>
      <c r="AW86" s="5"/>
      <c r="AX86" s="5"/>
      <c r="AY86" s="5">
        <v>1</v>
      </c>
      <c r="AZ86" s="46">
        <v>0</v>
      </c>
      <c r="BA86" s="9"/>
      <c r="BB86" s="9"/>
      <c r="BC86" s="9"/>
      <c r="BD86" s="9"/>
      <c r="BE86" s="9"/>
      <c r="BF86" s="9"/>
      <c r="BG86" s="9">
        <v>38859</v>
      </c>
      <c r="BH86" s="9"/>
      <c r="BI86" s="9"/>
      <c r="BJ86" s="9"/>
      <c r="BK86" s="32"/>
      <c r="BL86" s="5"/>
      <c r="BM86" s="5"/>
      <c r="BN86" s="5">
        <v>3</v>
      </c>
      <c r="BO86" s="5"/>
      <c r="BP86" s="5">
        <v>0</v>
      </c>
      <c r="BQ86" s="46">
        <v>0</v>
      </c>
      <c r="BR86" s="5"/>
      <c r="BS86" s="5"/>
      <c r="BT86" s="5"/>
      <c r="BU86" s="5"/>
      <c r="BV86" s="5"/>
      <c r="BW86" s="5">
        <v>0</v>
      </c>
      <c r="BX86" s="46">
        <v>4</v>
      </c>
      <c r="BY86" s="5"/>
      <c r="BZ86" s="5"/>
      <c r="CA86" s="5"/>
      <c r="CB86" s="5"/>
      <c r="CC86" s="5"/>
      <c r="CD86" s="5"/>
      <c r="CE86" s="5"/>
      <c r="CF86" s="5"/>
      <c r="CG86" s="5"/>
      <c r="CH86" s="46"/>
      <c r="CI86" s="28"/>
      <c r="CJ86" s="28"/>
      <c r="CK86" s="28"/>
      <c r="CL86" s="28"/>
      <c r="CM86" s="28"/>
      <c r="CN86" s="28"/>
      <c r="CO86" s="28">
        <v>1</v>
      </c>
      <c r="CP86" s="28"/>
      <c r="CQ86" s="28"/>
      <c r="CR86" s="67"/>
      <c r="CS86" s="10"/>
      <c r="CT86" s="10"/>
      <c r="CU86" s="10"/>
      <c r="CV86" s="10"/>
      <c r="CW86" s="10"/>
      <c r="CX86" s="10"/>
      <c r="CY86" s="10"/>
      <c r="CZ86" s="10"/>
      <c r="DA86" s="300">
        <f t="shared" si="10"/>
        <v>2</v>
      </c>
      <c r="DB86" s="69">
        <v>2</v>
      </c>
      <c r="DC86" s="69">
        <v>1.89</v>
      </c>
      <c r="DD86" s="69">
        <v>1.78</v>
      </c>
      <c r="DE86" s="69"/>
      <c r="DF86" s="69"/>
      <c r="DG86" s="69"/>
      <c r="DH86" s="69"/>
      <c r="DI86" s="69"/>
      <c r="DJ86" s="69"/>
      <c r="DK86" s="69"/>
      <c r="DL86" s="69"/>
      <c r="DM86" s="69"/>
      <c r="DN86" s="69"/>
      <c r="DO86" s="69"/>
      <c r="DP86" s="69">
        <v>249</v>
      </c>
      <c r="DQ86" s="69">
        <v>210</v>
      </c>
      <c r="DR86" s="69"/>
      <c r="DS86" s="69"/>
      <c r="DT86" s="69"/>
      <c r="DU86" s="69"/>
      <c r="DV86" s="69"/>
      <c r="DW86" s="69"/>
      <c r="DX86" s="69"/>
      <c r="DY86" s="69"/>
      <c r="DZ86" s="69"/>
      <c r="EA86" s="69"/>
      <c r="EB86" s="69"/>
      <c r="EC86" s="69"/>
      <c r="ED86" s="69"/>
      <c r="EE86" s="69"/>
      <c r="EF86" s="69"/>
      <c r="EG86" s="69"/>
      <c r="EH86" s="69"/>
      <c r="EI86" s="69"/>
      <c r="EJ86" s="69"/>
      <c r="EK86" s="69"/>
      <c r="EL86" s="79"/>
      <c r="EM86" s="245">
        <f t="shared" si="11"/>
        <v>1221.1503376793139</v>
      </c>
      <c r="EN86" s="81"/>
      <c r="EO86" s="81">
        <f t="shared" si="12"/>
        <v>1221.1503376793139</v>
      </c>
      <c r="EP86" s="44">
        <v>82</v>
      </c>
      <c r="EQ86" s="85">
        <v>0</v>
      </c>
      <c r="ER86" s="33">
        <v>82</v>
      </c>
      <c r="ES86" s="5">
        <v>2</v>
      </c>
      <c r="ET86" s="5">
        <v>2</v>
      </c>
      <c r="EU86" s="69">
        <v>2</v>
      </c>
      <c r="EV86" s="11">
        <v>1.78</v>
      </c>
      <c r="EW86" s="87">
        <v>210</v>
      </c>
      <c r="EX86" s="18">
        <v>1221.1503376793139</v>
      </c>
      <c r="EY86" s="69">
        <v>6</v>
      </c>
      <c r="EZ86" s="16">
        <v>38859</v>
      </c>
      <c r="FA86" s="54"/>
      <c r="FB86" s="249">
        <v>38868</v>
      </c>
      <c r="FC86" s="84"/>
      <c r="FD86" s="69"/>
      <c r="FE86" s="69"/>
      <c r="FF86" s="69"/>
      <c r="FG86" s="69"/>
      <c r="FH86" s="28"/>
      <c r="FI86" s="79" t="s">
        <v>659</v>
      </c>
    </row>
    <row r="87" spans="1:165" ht="15" x14ac:dyDescent="0.25">
      <c r="A87" s="10">
        <v>83</v>
      </c>
      <c r="B87" s="15">
        <v>83</v>
      </c>
      <c r="C87" s="42">
        <v>1</v>
      </c>
      <c r="D87" s="15">
        <v>0</v>
      </c>
      <c r="E87" s="97">
        <v>38854</v>
      </c>
      <c r="F87" s="28">
        <v>1</v>
      </c>
      <c r="G87" s="67">
        <v>1</v>
      </c>
      <c r="H87" s="5"/>
      <c r="I87" s="5"/>
      <c r="J87" s="5"/>
      <c r="K87" s="5"/>
      <c r="L87" s="5">
        <v>1</v>
      </c>
      <c r="M87" s="5"/>
      <c r="N87" s="5"/>
      <c r="O87" s="5"/>
      <c r="P87" s="5"/>
      <c r="Q87" s="5"/>
      <c r="R87" s="5"/>
      <c r="S87" s="5"/>
      <c r="T87" s="299">
        <f t="shared" si="9"/>
        <v>1</v>
      </c>
      <c r="U87" s="5"/>
      <c r="V87" s="5"/>
      <c r="W87" s="5"/>
      <c r="X87" s="5"/>
      <c r="Y87" s="5" t="s">
        <v>111</v>
      </c>
      <c r="Z87" s="5" t="s">
        <v>118</v>
      </c>
      <c r="AA87" s="5"/>
      <c r="AB87" s="5"/>
      <c r="AC87" s="5"/>
      <c r="AD87" s="5"/>
      <c r="AE87" s="46"/>
      <c r="AF87" s="5"/>
      <c r="AG87" s="5"/>
      <c r="AH87" s="5"/>
      <c r="AI87" s="5"/>
      <c r="AJ87" s="5">
        <v>10</v>
      </c>
      <c r="AK87" s="5">
        <v>11</v>
      </c>
      <c r="AL87" s="5"/>
      <c r="AM87" s="5">
        <v>14</v>
      </c>
      <c r="AN87" s="5"/>
      <c r="AO87" s="5"/>
      <c r="AP87" s="46"/>
      <c r="AQ87" s="5"/>
      <c r="AR87" s="5"/>
      <c r="AS87" s="5"/>
      <c r="AT87" s="5"/>
      <c r="AU87" s="5"/>
      <c r="AV87" s="5">
        <v>2</v>
      </c>
      <c r="AW87" s="5"/>
      <c r="AX87" s="5"/>
      <c r="AY87" s="5">
        <v>1</v>
      </c>
      <c r="AZ87" s="46">
        <v>2</v>
      </c>
      <c r="BA87" s="9"/>
      <c r="BB87" s="9"/>
      <c r="BC87" s="9"/>
      <c r="BD87" s="9"/>
      <c r="BE87" s="9"/>
      <c r="BF87" s="9"/>
      <c r="BG87" s="9">
        <v>38859</v>
      </c>
      <c r="BH87" s="9"/>
      <c r="BI87" s="9"/>
      <c r="BJ87" s="9"/>
      <c r="BK87" s="32"/>
      <c r="BL87" s="5"/>
      <c r="BM87" s="5"/>
      <c r="BN87" s="5">
        <v>5</v>
      </c>
      <c r="BO87" s="5"/>
      <c r="BP87" s="5">
        <v>6</v>
      </c>
      <c r="BQ87" s="46">
        <v>0</v>
      </c>
      <c r="BR87" s="5"/>
      <c r="BS87" s="5"/>
      <c r="BT87" s="5"/>
      <c r="BU87" s="5"/>
      <c r="BV87" s="5"/>
      <c r="BW87" s="5">
        <v>0</v>
      </c>
      <c r="BX87" s="46">
        <v>5</v>
      </c>
      <c r="BY87" s="5"/>
      <c r="BZ87" s="5"/>
      <c r="CA87" s="5"/>
      <c r="CB87" s="5"/>
      <c r="CC87" s="5"/>
      <c r="CD87" s="5"/>
      <c r="CE87" s="5"/>
      <c r="CF87" s="5"/>
      <c r="CG87" s="5"/>
      <c r="CH87" s="46"/>
      <c r="CI87" s="28"/>
      <c r="CJ87" s="28"/>
      <c r="CK87" s="28"/>
      <c r="CL87" s="28">
        <v>1</v>
      </c>
      <c r="CM87" s="28"/>
      <c r="CN87" s="28"/>
      <c r="CO87" s="28"/>
      <c r="CP87" s="28"/>
      <c r="CQ87" s="28"/>
      <c r="CR87" s="67"/>
      <c r="CS87" s="10"/>
      <c r="CT87" s="10"/>
      <c r="CU87" s="10"/>
      <c r="CV87" s="10"/>
      <c r="CW87" s="10"/>
      <c r="CX87" s="10"/>
      <c r="CY87" s="10"/>
      <c r="CZ87" s="10"/>
      <c r="DA87" s="300">
        <f t="shared" si="10"/>
        <v>1</v>
      </c>
      <c r="DB87" s="69">
        <v>1</v>
      </c>
      <c r="DC87" s="69">
        <v>2.41</v>
      </c>
      <c r="DD87" s="69"/>
      <c r="DE87" s="69"/>
      <c r="DF87" s="69"/>
      <c r="DG87" s="69"/>
      <c r="DH87" s="69"/>
      <c r="DI87" s="69"/>
      <c r="DJ87" s="69"/>
      <c r="DK87" s="69"/>
      <c r="DL87" s="69"/>
      <c r="DM87" s="69"/>
      <c r="DN87" s="69"/>
      <c r="DO87" s="69"/>
      <c r="DP87" s="69">
        <v>224</v>
      </c>
      <c r="DQ87" s="69"/>
      <c r="DR87" s="69"/>
      <c r="DS87" s="69"/>
      <c r="DT87" s="69"/>
      <c r="DU87" s="69"/>
      <c r="DV87" s="69"/>
      <c r="DW87" s="69"/>
      <c r="DX87" s="69"/>
      <c r="DY87" s="69"/>
      <c r="DZ87" s="69"/>
      <c r="EA87" s="69"/>
      <c r="EB87" s="69"/>
      <c r="EC87" s="69"/>
      <c r="ED87" s="69"/>
      <c r="EE87" s="69"/>
      <c r="EF87" s="69"/>
      <c r="EG87" s="69"/>
      <c r="EH87" s="69"/>
      <c r="EI87" s="69"/>
      <c r="EJ87" s="69"/>
      <c r="EK87" s="69"/>
      <c r="EL87" s="79"/>
      <c r="EM87" s="245">
        <f t="shared" si="11"/>
        <v>1021.8143203136332</v>
      </c>
      <c r="EN87" s="81"/>
      <c r="EO87" s="81">
        <f t="shared" si="12"/>
        <v>1021.8143203136332</v>
      </c>
      <c r="EP87" s="44">
        <v>83</v>
      </c>
      <c r="EQ87" s="85">
        <v>0</v>
      </c>
      <c r="ER87" s="33">
        <v>83</v>
      </c>
      <c r="ES87" s="5">
        <v>1</v>
      </c>
      <c r="ET87" s="5">
        <v>1</v>
      </c>
      <c r="EU87" s="69">
        <v>1</v>
      </c>
      <c r="EV87" s="11">
        <v>2.41</v>
      </c>
      <c r="EW87" s="87">
        <v>224</v>
      </c>
      <c r="EX87" s="18">
        <v>1021.8143203136332</v>
      </c>
      <c r="EY87" s="69">
        <v>14</v>
      </c>
      <c r="EZ87" s="16">
        <v>38859</v>
      </c>
      <c r="FA87" s="54"/>
      <c r="FB87" s="249">
        <v>38873</v>
      </c>
      <c r="FC87" s="84"/>
      <c r="FD87" s="69"/>
      <c r="FE87" s="69"/>
      <c r="FF87" s="69"/>
      <c r="FG87" s="69"/>
      <c r="FH87" s="28"/>
      <c r="FI87" s="79" t="s">
        <v>659</v>
      </c>
    </row>
    <row r="88" spans="1:165" ht="15" x14ac:dyDescent="0.25">
      <c r="A88" s="10">
        <v>84</v>
      </c>
      <c r="B88" s="15">
        <v>84</v>
      </c>
      <c r="C88" s="42">
        <v>1</v>
      </c>
      <c r="D88" s="15">
        <v>0</v>
      </c>
      <c r="E88" s="97">
        <v>38856</v>
      </c>
      <c r="F88" s="28">
        <v>1</v>
      </c>
      <c r="G88" s="67">
        <v>1</v>
      </c>
      <c r="H88" s="69"/>
      <c r="I88" s="5"/>
      <c r="J88" s="5"/>
      <c r="K88" s="5"/>
      <c r="L88" s="5"/>
      <c r="M88" s="5"/>
      <c r="N88" s="5">
        <v>2</v>
      </c>
      <c r="O88" s="5"/>
      <c r="P88" s="5"/>
      <c r="Q88" s="5"/>
      <c r="R88" s="5"/>
      <c r="S88" s="5"/>
      <c r="T88" s="299">
        <f t="shared" si="9"/>
        <v>2</v>
      </c>
      <c r="U88" s="69"/>
      <c r="V88" s="5"/>
      <c r="W88" s="5"/>
      <c r="X88" s="5"/>
      <c r="Y88" s="5"/>
      <c r="Z88" s="5"/>
      <c r="AA88" s="5" t="s">
        <v>117</v>
      </c>
      <c r="AB88" s="5" t="s">
        <v>118</v>
      </c>
      <c r="AC88" s="5"/>
      <c r="AD88" s="5"/>
      <c r="AE88" s="46"/>
      <c r="AF88" s="69"/>
      <c r="AG88" s="5"/>
      <c r="AH88" s="5"/>
      <c r="AI88" s="5"/>
      <c r="AJ88" s="5"/>
      <c r="AK88" s="5"/>
      <c r="AL88" s="5">
        <v>4</v>
      </c>
      <c r="AM88" s="5">
        <v>8</v>
      </c>
      <c r="AN88" s="5"/>
      <c r="AO88" s="5"/>
      <c r="AP88" s="46"/>
      <c r="AQ88" s="5"/>
      <c r="AR88" s="5"/>
      <c r="AS88" s="5"/>
      <c r="AT88" s="5"/>
      <c r="AU88" s="5"/>
      <c r="AV88" s="5"/>
      <c r="AW88" s="5">
        <v>0</v>
      </c>
      <c r="AX88" s="5"/>
      <c r="AY88" s="5">
        <v>1</v>
      </c>
      <c r="AZ88" s="46">
        <v>1</v>
      </c>
      <c r="BA88" s="82"/>
      <c r="BB88" s="9"/>
      <c r="BC88" s="9"/>
      <c r="BD88" s="9"/>
      <c r="BE88" s="9"/>
      <c r="BF88" s="9"/>
      <c r="BG88" s="9"/>
      <c r="BH88" s="9"/>
      <c r="BI88" s="9"/>
      <c r="BJ88" s="9"/>
      <c r="BK88" s="114"/>
      <c r="BL88" s="28"/>
      <c r="BM88" s="28"/>
      <c r="BN88" s="28">
        <v>8</v>
      </c>
      <c r="BO88" s="28"/>
      <c r="BP88" s="28">
        <v>6</v>
      </c>
      <c r="BQ88" s="67">
        <v>0</v>
      </c>
      <c r="BR88" s="28"/>
      <c r="BS88" s="28"/>
      <c r="BT88" s="28"/>
      <c r="BU88" s="28">
        <v>0</v>
      </c>
      <c r="BV88" s="28"/>
      <c r="BW88" s="28">
        <v>0</v>
      </c>
      <c r="BX88" s="67">
        <v>0</v>
      </c>
      <c r="BY88" s="28"/>
      <c r="BZ88" s="28"/>
      <c r="CA88" s="28"/>
      <c r="CB88" s="28"/>
      <c r="CC88" s="28"/>
      <c r="CD88" s="28"/>
      <c r="CE88" s="28"/>
      <c r="CF88" s="28"/>
      <c r="CG88" s="28"/>
      <c r="CH88" s="67"/>
      <c r="CI88" s="28"/>
      <c r="CJ88" s="28"/>
      <c r="CK88" s="28"/>
      <c r="CL88" s="28"/>
      <c r="CM88" s="28"/>
      <c r="CN88" s="28"/>
      <c r="CO88" s="28"/>
      <c r="CP88" s="28"/>
      <c r="CQ88" s="28">
        <v>1</v>
      </c>
      <c r="CR88" s="67"/>
      <c r="CS88" s="10"/>
      <c r="CT88" s="10"/>
      <c r="CU88" s="10"/>
      <c r="CV88" s="10"/>
      <c r="CW88" s="10"/>
      <c r="CX88" s="10"/>
      <c r="CY88" s="10"/>
      <c r="CZ88" s="10"/>
      <c r="DA88" s="300">
        <f t="shared" si="10"/>
        <v>2</v>
      </c>
      <c r="DB88" s="69">
        <v>2</v>
      </c>
      <c r="DC88" s="69">
        <v>1.69</v>
      </c>
      <c r="DD88" s="69">
        <v>2</v>
      </c>
      <c r="DE88" s="69"/>
      <c r="DF88" s="69"/>
      <c r="DG88" s="69"/>
      <c r="DH88" s="69"/>
      <c r="DI88" s="69"/>
      <c r="DJ88" s="69"/>
      <c r="DK88" s="69"/>
      <c r="DL88" s="69"/>
      <c r="DM88" s="69"/>
      <c r="DN88" s="69"/>
      <c r="DO88" s="69"/>
      <c r="DP88" s="69">
        <v>185</v>
      </c>
      <c r="DQ88" s="69">
        <v>188</v>
      </c>
      <c r="DR88" s="69"/>
      <c r="DS88" s="69"/>
      <c r="DT88" s="69"/>
      <c r="DU88" s="69"/>
      <c r="DV88" s="69"/>
      <c r="DW88" s="69"/>
      <c r="DX88" s="69"/>
      <c r="DY88" s="69"/>
      <c r="DZ88" s="69"/>
      <c r="EA88" s="69"/>
      <c r="EB88" s="69"/>
      <c r="EC88" s="71">
        <v>0</v>
      </c>
      <c r="ED88" s="69"/>
      <c r="EE88" s="69"/>
      <c r="EF88" s="69"/>
      <c r="EG88" s="69"/>
      <c r="EH88" s="69"/>
      <c r="EI88" s="69"/>
      <c r="EJ88" s="69"/>
      <c r="EK88" s="69"/>
      <c r="EL88" s="79"/>
      <c r="EM88" s="245">
        <f t="shared" si="11"/>
        <v>1005.6069223535796</v>
      </c>
      <c r="EN88" s="81"/>
      <c r="EO88" s="81">
        <f t="shared" si="12"/>
        <v>1005.6069223535796</v>
      </c>
      <c r="EP88" s="44">
        <v>84</v>
      </c>
      <c r="EQ88" s="85">
        <v>1</v>
      </c>
      <c r="ER88" s="33">
        <v>84</v>
      </c>
      <c r="ES88" s="5">
        <v>2</v>
      </c>
      <c r="ET88" s="5">
        <v>2</v>
      </c>
      <c r="EU88" s="69">
        <v>2</v>
      </c>
      <c r="EV88" s="11">
        <v>2</v>
      </c>
      <c r="EW88" s="87">
        <v>188</v>
      </c>
      <c r="EX88" s="18">
        <v>1005.6069223535796</v>
      </c>
      <c r="EY88" s="69">
        <v>8</v>
      </c>
      <c r="EZ88" s="16">
        <v>38861</v>
      </c>
      <c r="FA88" s="54"/>
      <c r="FB88" s="249">
        <v>38873</v>
      </c>
      <c r="FC88" s="84">
        <v>1</v>
      </c>
      <c r="FD88" s="69">
        <v>8</v>
      </c>
      <c r="FE88" s="69">
        <v>3</v>
      </c>
      <c r="FF88" s="69">
        <v>0</v>
      </c>
      <c r="FG88" s="69"/>
      <c r="FH88" s="28"/>
      <c r="FI88" s="79"/>
    </row>
    <row r="89" spans="1:165" ht="15" x14ac:dyDescent="0.25">
      <c r="A89" s="10">
        <v>85</v>
      </c>
      <c r="B89" s="15">
        <v>85</v>
      </c>
      <c r="C89" s="42">
        <v>1</v>
      </c>
      <c r="D89" s="15">
        <v>0</v>
      </c>
      <c r="E89" s="97">
        <v>38856</v>
      </c>
      <c r="F89" s="28">
        <v>1</v>
      </c>
      <c r="G89" s="67">
        <v>1</v>
      </c>
      <c r="H89" s="69"/>
      <c r="I89" s="5"/>
      <c r="J89" s="5"/>
      <c r="K89" s="5"/>
      <c r="L89" s="5"/>
      <c r="M89" s="5"/>
      <c r="N89" s="5">
        <v>2</v>
      </c>
      <c r="O89" s="5"/>
      <c r="P89" s="5"/>
      <c r="Q89" s="5"/>
      <c r="R89" s="5"/>
      <c r="S89" s="5"/>
      <c r="T89" s="299">
        <f t="shared" si="9"/>
        <v>2</v>
      </c>
      <c r="U89" s="69"/>
      <c r="V89" s="5"/>
      <c r="W89" s="5"/>
      <c r="X89" s="5"/>
      <c r="Y89" s="5"/>
      <c r="Z89" s="5"/>
      <c r="AA89" s="5" t="s">
        <v>118</v>
      </c>
      <c r="AB89" s="5"/>
      <c r="AC89" s="5"/>
      <c r="AD89" s="5"/>
      <c r="AE89" s="46"/>
      <c r="AF89" s="69"/>
      <c r="AG89" s="5"/>
      <c r="AH89" s="5"/>
      <c r="AI89" s="5"/>
      <c r="AJ89" s="5"/>
      <c r="AK89" s="5"/>
      <c r="AL89" s="5">
        <v>16</v>
      </c>
      <c r="AM89" s="5"/>
      <c r="AN89" s="5"/>
      <c r="AO89" s="5"/>
      <c r="AP89" s="46"/>
      <c r="AQ89" s="5"/>
      <c r="AR89" s="5"/>
      <c r="AS89" s="5"/>
      <c r="AT89" s="5"/>
      <c r="AU89" s="5"/>
      <c r="AV89" s="5" t="s">
        <v>539</v>
      </c>
      <c r="AW89" s="5"/>
      <c r="AX89" s="5"/>
      <c r="AY89" s="5">
        <v>0</v>
      </c>
      <c r="AZ89" s="46">
        <v>0</v>
      </c>
      <c r="BA89" s="82"/>
      <c r="BB89" s="9"/>
      <c r="BC89" s="9"/>
      <c r="BD89" s="9"/>
      <c r="BE89" s="9"/>
      <c r="BF89" s="9"/>
      <c r="BG89" s="9">
        <v>38859</v>
      </c>
      <c r="BH89" s="9"/>
      <c r="BI89" s="9"/>
      <c r="BJ89" s="9"/>
      <c r="BK89" s="114"/>
      <c r="BL89" s="28"/>
      <c r="BM89" s="28"/>
      <c r="BN89" s="28">
        <v>1</v>
      </c>
      <c r="BO89" s="28"/>
      <c r="BP89" s="28">
        <v>0</v>
      </c>
      <c r="BQ89" s="67">
        <v>0</v>
      </c>
      <c r="BR89" s="28"/>
      <c r="BS89" s="28"/>
      <c r="BT89" s="28"/>
      <c r="BU89" s="28"/>
      <c r="BV89" s="28"/>
      <c r="BW89" s="28">
        <v>0</v>
      </c>
      <c r="BX89" s="67">
        <v>1</v>
      </c>
      <c r="BY89" s="28"/>
      <c r="BZ89" s="28"/>
      <c r="CA89" s="28"/>
      <c r="CB89" s="28"/>
      <c r="CC89" s="28"/>
      <c r="CD89" s="28"/>
      <c r="CE89" s="28"/>
      <c r="CF89" s="28"/>
      <c r="CG89" s="28"/>
      <c r="CH89" s="67"/>
      <c r="CI89" s="28"/>
      <c r="CJ89" s="28"/>
      <c r="CK89" s="28"/>
      <c r="CL89" s="28"/>
      <c r="CM89" s="28"/>
      <c r="CN89" s="28">
        <v>1</v>
      </c>
      <c r="CO89" s="28"/>
      <c r="CP89" s="28"/>
      <c r="CQ89" s="28"/>
      <c r="CR89" s="67"/>
      <c r="CS89" s="10"/>
      <c r="CT89" s="10"/>
      <c r="CU89" s="10"/>
      <c r="CV89" s="10"/>
      <c r="CW89" s="10"/>
      <c r="CX89" s="10"/>
      <c r="CY89" s="10"/>
      <c r="CZ89" s="10"/>
      <c r="DA89" s="300">
        <f t="shared" si="10"/>
        <v>2</v>
      </c>
      <c r="DB89" s="69">
        <v>2</v>
      </c>
      <c r="DC89" s="69">
        <v>2.15</v>
      </c>
      <c r="DD89" s="69">
        <v>2.44</v>
      </c>
      <c r="DE89" s="69"/>
      <c r="DF89" s="69"/>
      <c r="DG89" s="69"/>
      <c r="DH89" s="69"/>
      <c r="DI89" s="69"/>
      <c r="DJ89" s="69"/>
      <c r="DK89" s="69"/>
      <c r="DL89" s="69"/>
      <c r="DM89" s="69"/>
      <c r="DN89" s="69"/>
      <c r="DO89" s="69"/>
      <c r="DP89" s="69">
        <v>320</v>
      </c>
      <c r="DQ89" s="69">
        <v>333</v>
      </c>
      <c r="DR89" s="69"/>
      <c r="DS89" s="69"/>
      <c r="DT89" s="69"/>
      <c r="DU89" s="69"/>
      <c r="DV89" s="69"/>
      <c r="DW89" s="69"/>
      <c r="DX89" s="69"/>
      <c r="DY89" s="69"/>
      <c r="DZ89" s="69"/>
      <c r="EA89" s="69"/>
      <c r="EB89" s="69"/>
      <c r="EC89" s="71">
        <v>0</v>
      </c>
      <c r="ED89" s="69"/>
      <c r="EE89" s="69"/>
      <c r="EF89" s="69"/>
      <c r="EG89" s="69"/>
      <c r="EH89" s="69"/>
      <c r="EI89" s="69"/>
      <c r="EJ89" s="69"/>
      <c r="EK89" s="69"/>
      <c r="EL89" s="79"/>
      <c r="EM89" s="245">
        <f t="shared" si="11"/>
        <v>2718.8511496633205</v>
      </c>
      <c r="EN89" s="81"/>
      <c r="EO89" s="81">
        <f t="shared" si="12"/>
        <v>2718.8511496633205</v>
      </c>
      <c r="EP89" s="44">
        <v>85</v>
      </c>
      <c r="EQ89" s="85">
        <v>1</v>
      </c>
      <c r="ER89" s="33">
        <v>85</v>
      </c>
      <c r="ES89" s="5">
        <v>2</v>
      </c>
      <c r="ET89" s="5">
        <v>2</v>
      </c>
      <c r="EU89" s="69">
        <v>2</v>
      </c>
      <c r="EV89" s="11">
        <v>2.44</v>
      </c>
      <c r="EW89" s="87">
        <v>333</v>
      </c>
      <c r="EX89" s="18">
        <v>2718.8511496633205</v>
      </c>
      <c r="EY89" s="69">
        <v>16</v>
      </c>
      <c r="EZ89" s="9">
        <v>38858</v>
      </c>
      <c r="FA89" s="54"/>
      <c r="FB89" s="249">
        <v>38866</v>
      </c>
      <c r="FC89" s="84">
        <v>1</v>
      </c>
      <c r="FD89" s="69">
        <v>10</v>
      </c>
      <c r="FE89" s="69">
        <v>4</v>
      </c>
      <c r="FF89" s="69">
        <v>4</v>
      </c>
      <c r="FG89" s="69"/>
      <c r="FH89" s="28"/>
      <c r="FI89" s="79"/>
    </row>
    <row r="90" spans="1:165" ht="15" x14ac:dyDescent="0.25">
      <c r="A90" s="10">
        <v>86</v>
      </c>
      <c r="B90" s="15"/>
      <c r="C90" s="42"/>
      <c r="D90" s="15"/>
      <c r="E90" s="97"/>
      <c r="F90" s="28"/>
      <c r="G90" s="67"/>
      <c r="H90" s="69"/>
      <c r="I90" s="5"/>
      <c r="J90" s="5"/>
      <c r="K90" s="5"/>
      <c r="L90" s="5"/>
      <c r="M90" s="5"/>
      <c r="N90" s="5"/>
      <c r="O90" s="5"/>
      <c r="P90" s="5"/>
      <c r="Q90" s="5"/>
      <c r="R90" s="5"/>
      <c r="S90" s="5"/>
      <c r="T90" s="299">
        <f t="shared" si="9"/>
        <v>0</v>
      </c>
      <c r="U90" s="69"/>
      <c r="V90" s="5"/>
      <c r="W90" s="5"/>
      <c r="X90" s="5"/>
      <c r="Y90" s="5"/>
      <c r="Z90" s="5"/>
      <c r="AA90" s="5"/>
      <c r="AB90" s="5"/>
      <c r="AC90" s="5"/>
      <c r="AD90" s="5"/>
      <c r="AE90" s="46"/>
      <c r="AF90" s="69"/>
      <c r="AG90" s="5"/>
      <c r="AH90" s="5"/>
      <c r="AI90" s="5"/>
      <c r="AJ90" s="5"/>
      <c r="AK90" s="5"/>
      <c r="AL90" s="5"/>
      <c r="AM90" s="5"/>
      <c r="AN90" s="5"/>
      <c r="AO90" s="5"/>
      <c r="AP90" s="46"/>
      <c r="AQ90" s="5"/>
      <c r="AR90" s="5"/>
      <c r="AS90" s="5"/>
      <c r="AT90" s="5"/>
      <c r="AU90" s="5"/>
      <c r="AV90" s="5"/>
      <c r="AW90" s="5"/>
      <c r="AX90" s="5"/>
      <c r="AY90" s="5"/>
      <c r="AZ90" s="46"/>
      <c r="BA90" s="82"/>
      <c r="BB90" s="9"/>
      <c r="BC90" s="9"/>
      <c r="BD90" s="9"/>
      <c r="BE90" s="9"/>
      <c r="BF90" s="9"/>
      <c r="BG90" s="9"/>
      <c r="BH90" s="9"/>
      <c r="BI90" s="9"/>
      <c r="BJ90" s="9"/>
      <c r="BK90" s="114"/>
      <c r="BL90" s="28"/>
      <c r="BM90" s="28"/>
      <c r="BN90" s="28"/>
      <c r="BO90" s="28"/>
      <c r="BP90" s="28"/>
      <c r="BQ90" s="67"/>
      <c r="BR90" s="28"/>
      <c r="BS90" s="28"/>
      <c r="BT90" s="28"/>
      <c r="BU90" s="28"/>
      <c r="BV90" s="28"/>
      <c r="BW90" s="28"/>
      <c r="BX90" s="67"/>
      <c r="BY90" s="28"/>
      <c r="BZ90" s="28"/>
      <c r="CA90" s="28"/>
      <c r="CB90" s="28"/>
      <c r="CC90" s="28"/>
      <c r="CD90" s="28"/>
      <c r="CE90" s="28"/>
      <c r="CF90" s="28"/>
      <c r="CG90" s="28"/>
      <c r="CH90" s="67"/>
      <c r="CI90" s="28"/>
      <c r="CJ90" s="28"/>
      <c r="CK90" s="28"/>
      <c r="CL90" s="28"/>
      <c r="CM90" s="28"/>
      <c r="CN90" s="28"/>
      <c r="CO90" s="28"/>
      <c r="CP90" s="28"/>
      <c r="CQ90" s="28"/>
      <c r="CR90" s="67"/>
      <c r="CS90" s="10"/>
      <c r="CT90" s="10"/>
      <c r="CU90" s="10"/>
      <c r="CV90" s="10"/>
      <c r="CW90" s="10"/>
      <c r="CX90" s="10"/>
      <c r="CY90" s="10"/>
      <c r="CZ90" s="10"/>
      <c r="DA90" s="300">
        <f t="shared" si="10"/>
        <v>0</v>
      </c>
      <c r="DB90" s="69"/>
      <c r="DC90" s="69"/>
      <c r="DD90" s="69"/>
      <c r="DE90" s="69"/>
      <c r="DF90" s="69"/>
      <c r="DG90" s="69"/>
      <c r="DH90" s="69"/>
      <c r="DI90" s="69"/>
      <c r="DJ90" s="69"/>
      <c r="DK90" s="69"/>
      <c r="DL90" s="69"/>
      <c r="DM90" s="69"/>
      <c r="DN90" s="69"/>
      <c r="DO90" s="69"/>
      <c r="DP90" s="69"/>
      <c r="DQ90" s="69"/>
      <c r="DR90" s="69"/>
      <c r="DS90" s="69"/>
      <c r="DT90" s="69"/>
      <c r="DU90" s="69"/>
      <c r="DV90" s="69"/>
      <c r="DW90" s="69"/>
      <c r="DX90" s="69"/>
      <c r="DY90" s="69"/>
      <c r="DZ90" s="69"/>
      <c r="EA90" s="69"/>
      <c r="EB90" s="69"/>
      <c r="EC90" s="69"/>
      <c r="ED90" s="69"/>
      <c r="EE90" s="69"/>
      <c r="EF90" s="69"/>
      <c r="EG90" s="69"/>
      <c r="EH90" s="69"/>
      <c r="EI90" s="69"/>
      <c r="EJ90" s="69"/>
      <c r="EK90" s="69"/>
      <c r="EL90" s="79"/>
      <c r="EM90" s="245"/>
      <c r="EN90" s="81"/>
      <c r="EO90" s="81"/>
      <c r="EP90" s="44">
        <v>86</v>
      </c>
      <c r="EQ90" s="85">
        <v>0</v>
      </c>
      <c r="ER90" s="33">
        <v>86</v>
      </c>
      <c r="ES90" s="5">
        <v>0</v>
      </c>
      <c r="ET90" s="5">
        <v>0</v>
      </c>
      <c r="EU90" s="69"/>
      <c r="EV90" s="11"/>
      <c r="EW90" s="87"/>
      <c r="EX90" s="18"/>
      <c r="EY90" s="69"/>
      <c r="EZ90" s="16"/>
      <c r="FA90" s="54"/>
      <c r="FB90" s="39"/>
      <c r="FC90" s="84"/>
      <c r="FD90" s="69"/>
      <c r="FE90" s="69"/>
      <c r="FF90" s="69"/>
      <c r="FG90" s="69"/>
      <c r="FH90" s="28"/>
      <c r="FI90" s="79" t="s">
        <v>656</v>
      </c>
    </row>
    <row r="91" spans="1:165" ht="15" x14ac:dyDescent="0.25">
      <c r="A91" s="10">
        <v>87</v>
      </c>
      <c r="B91" s="15"/>
      <c r="C91" s="42"/>
      <c r="D91" s="15"/>
      <c r="E91" s="97"/>
      <c r="F91" s="28"/>
      <c r="G91" s="67"/>
      <c r="H91" s="69"/>
      <c r="I91" s="5"/>
      <c r="J91" s="5"/>
      <c r="K91" s="5"/>
      <c r="L91" s="5"/>
      <c r="M91" s="5"/>
      <c r="N91" s="5"/>
      <c r="O91" s="5"/>
      <c r="P91" s="5"/>
      <c r="Q91" s="5"/>
      <c r="R91" s="5"/>
      <c r="S91" s="5"/>
      <c r="T91" s="299">
        <f t="shared" si="9"/>
        <v>0</v>
      </c>
      <c r="U91" s="69"/>
      <c r="V91" s="5"/>
      <c r="W91" s="5"/>
      <c r="X91" s="5"/>
      <c r="Y91" s="5"/>
      <c r="Z91" s="5"/>
      <c r="AA91" s="5"/>
      <c r="AB91" s="5"/>
      <c r="AC91" s="5"/>
      <c r="AD91" s="5"/>
      <c r="AE91" s="46"/>
      <c r="AF91" s="69"/>
      <c r="AG91" s="5"/>
      <c r="AH91" s="5"/>
      <c r="AI91" s="5"/>
      <c r="AJ91" s="5"/>
      <c r="AK91" s="5"/>
      <c r="AL91" s="5"/>
      <c r="AM91" s="5"/>
      <c r="AN91" s="5"/>
      <c r="AO91" s="5"/>
      <c r="AP91" s="46"/>
      <c r="AQ91" s="5"/>
      <c r="AR91" s="5"/>
      <c r="AS91" s="5"/>
      <c r="AT91" s="5"/>
      <c r="AU91" s="5"/>
      <c r="AV91" s="5"/>
      <c r="AW91" s="5"/>
      <c r="AX91" s="5"/>
      <c r="AY91" s="5"/>
      <c r="AZ91" s="46"/>
      <c r="BA91" s="82"/>
      <c r="BB91" s="9"/>
      <c r="BC91" s="9"/>
      <c r="BD91" s="9"/>
      <c r="BE91" s="9"/>
      <c r="BF91" s="9"/>
      <c r="BG91" s="9"/>
      <c r="BH91" s="9"/>
      <c r="BI91" s="9"/>
      <c r="BJ91" s="9"/>
      <c r="BK91" s="114"/>
      <c r="BL91" s="28"/>
      <c r="BM91" s="28"/>
      <c r="BN91" s="28"/>
      <c r="BO91" s="28"/>
      <c r="BP91" s="28"/>
      <c r="BQ91" s="67"/>
      <c r="BR91" s="28"/>
      <c r="BS91" s="28"/>
      <c r="BT91" s="28"/>
      <c r="BU91" s="28"/>
      <c r="BV91" s="28"/>
      <c r="BW91" s="28"/>
      <c r="BX91" s="67"/>
      <c r="BY91" s="28"/>
      <c r="BZ91" s="28"/>
      <c r="CA91" s="28"/>
      <c r="CB91" s="28"/>
      <c r="CC91" s="28"/>
      <c r="CD91" s="28"/>
      <c r="CE91" s="28"/>
      <c r="CF91" s="28"/>
      <c r="CG91" s="28"/>
      <c r="CH91" s="67"/>
      <c r="CI91" s="28"/>
      <c r="CJ91" s="28"/>
      <c r="CK91" s="28"/>
      <c r="CL91" s="28"/>
      <c r="CM91" s="28"/>
      <c r="CN91" s="28"/>
      <c r="CO91" s="28"/>
      <c r="CP91" s="28"/>
      <c r="CQ91" s="28"/>
      <c r="CR91" s="67"/>
      <c r="CS91" s="10"/>
      <c r="CT91" s="10"/>
      <c r="CU91" s="10"/>
      <c r="CV91" s="10"/>
      <c r="CW91" s="10"/>
      <c r="CX91" s="10"/>
      <c r="CY91" s="10"/>
      <c r="CZ91" s="10"/>
      <c r="DA91" s="300">
        <f t="shared" si="10"/>
        <v>0</v>
      </c>
      <c r="DB91" s="69"/>
      <c r="DC91" s="69"/>
      <c r="DD91" s="69"/>
      <c r="DE91" s="69"/>
      <c r="DF91" s="69"/>
      <c r="DG91" s="69"/>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79"/>
      <c r="EM91" s="245"/>
      <c r="EN91" s="81"/>
      <c r="EO91" s="81"/>
      <c r="EP91" s="44">
        <v>87</v>
      </c>
      <c r="EQ91" s="85">
        <v>0</v>
      </c>
      <c r="ER91" s="33">
        <v>87</v>
      </c>
      <c r="ES91" s="5">
        <v>0</v>
      </c>
      <c r="ET91" s="5">
        <v>0</v>
      </c>
      <c r="EU91" s="69"/>
      <c r="EV91" s="11"/>
      <c r="EW91" s="87"/>
      <c r="EX91" s="18"/>
      <c r="EY91" s="69"/>
      <c r="EZ91" s="16"/>
      <c r="FA91" s="54"/>
      <c r="FB91" s="39"/>
      <c r="FC91" s="84"/>
      <c r="FD91" s="69"/>
      <c r="FE91" s="69"/>
      <c r="FF91" s="69"/>
      <c r="FG91" s="69"/>
      <c r="FH91" s="28"/>
      <c r="FI91" s="79" t="s">
        <v>656</v>
      </c>
    </row>
    <row r="92" spans="1:165" ht="15" x14ac:dyDescent="0.25">
      <c r="A92" s="10">
        <v>88</v>
      </c>
      <c r="B92" s="15"/>
      <c r="C92" s="42"/>
      <c r="D92" s="15"/>
      <c r="E92" s="97"/>
      <c r="F92" s="28"/>
      <c r="G92" s="67"/>
      <c r="H92" s="5"/>
      <c r="I92" s="5"/>
      <c r="J92" s="5"/>
      <c r="K92" s="5"/>
      <c r="L92" s="5"/>
      <c r="M92" s="5"/>
      <c r="N92" s="5"/>
      <c r="O92" s="5"/>
      <c r="P92" s="5"/>
      <c r="Q92" s="5"/>
      <c r="R92" s="5"/>
      <c r="S92" s="5"/>
      <c r="T92" s="299">
        <f t="shared" si="9"/>
        <v>0</v>
      </c>
      <c r="U92" s="5"/>
      <c r="V92" s="5"/>
      <c r="W92" s="5"/>
      <c r="X92" s="5"/>
      <c r="Y92" s="5"/>
      <c r="Z92" s="5"/>
      <c r="AA92" s="5"/>
      <c r="AB92" s="5"/>
      <c r="AC92" s="5"/>
      <c r="AD92" s="5"/>
      <c r="AE92" s="46"/>
      <c r="AF92" s="5"/>
      <c r="AG92" s="5"/>
      <c r="AH92" s="5"/>
      <c r="AI92" s="5"/>
      <c r="AJ92" s="5"/>
      <c r="AK92" s="5"/>
      <c r="AL92" s="5"/>
      <c r="AM92" s="5"/>
      <c r="AN92" s="5"/>
      <c r="AO92" s="5"/>
      <c r="AP92" s="46"/>
      <c r="AQ92" s="5"/>
      <c r="AR92" s="5"/>
      <c r="AS92" s="5"/>
      <c r="AT92" s="5"/>
      <c r="AU92" s="5"/>
      <c r="AV92" s="5"/>
      <c r="AW92" s="5"/>
      <c r="AX92" s="5"/>
      <c r="AY92" s="5"/>
      <c r="AZ92" s="46"/>
      <c r="BA92" s="9"/>
      <c r="BB92" s="9"/>
      <c r="BC92" s="9"/>
      <c r="BD92" s="9"/>
      <c r="BE92" s="9"/>
      <c r="BF92" s="9"/>
      <c r="BG92" s="9"/>
      <c r="BH92" s="9"/>
      <c r="BI92" s="9"/>
      <c r="BJ92" s="9"/>
      <c r="BK92" s="32"/>
      <c r="BL92" s="5"/>
      <c r="BM92" s="5"/>
      <c r="BN92" s="5"/>
      <c r="BO92" s="5"/>
      <c r="BP92" s="5"/>
      <c r="BQ92" s="46"/>
      <c r="BR92" s="5"/>
      <c r="BS92" s="5"/>
      <c r="BT92" s="5"/>
      <c r="BU92" s="5"/>
      <c r="BV92" s="5"/>
      <c r="BW92" s="5"/>
      <c r="BX92" s="46"/>
      <c r="BY92" s="5"/>
      <c r="BZ92" s="5"/>
      <c r="CA92" s="5"/>
      <c r="CB92" s="5"/>
      <c r="CC92" s="5"/>
      <c r="CD92" s="5"/>
      <c r="CE92" s="5"/>
      <c r="CF92" s="5"/>
      <c r="CG92" s="5"/>
      <c r="CH92" s="46"/>
      <c r="CI92" s="28"/>
      <c r="CJ92" s="28"/>
      <c r="CK92" s="28"/>
      <c r="CL92" s="28"/>
      <c r="CM92" s="28"/>
      <c r="CN92" s="28"/>
      <c r="CO92" s="28"/>
      <c r="CP92" s="28"/>
      <c r="CQ92" s="28"/>
      <c r="CR92" s="67"/>
      <c r="CS92" s="10"/>
      <c r="CT92" s="10"/>
      <c r="CU92" s="10"/>
      <c r="CV92" s="10"/>
      <c r="CW92" s="10"/>
      <c r="CX92" s="10"/>
      <c r="CY92" s="10"/>
      <c r="CZ92" s="10"/>
      <c r="DA92" s="300">
        <f t="shared" si="10"/>
        <v>0</v>
      </c>
      <c r="DB92" s="69"/>
      <c r="DC92" s="69"/>
      <c r="DD92" s="69"/>
      <c r="DE92" s="69"/>
      <c r="DF92" s="69"/>
      <c r="DG92" s="69"/>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79"/>
      <c r="EM92" s="245"/>
      <c r="EN92" s="81"/>
      <c r="EO92" s="81"/>
      <c r="EP92" s="44">
        <v>88</v>
      </c>
      <c r="EQ92" s="85">
        <v>0</v>
      </c>
      <c r="ER92" s="33">
        <v>88</v>
      </c>
      <c r="ES92" s="5">
        <v>0</v>
      </c>
      <c r="ET92" s="5">
        <v>0</v>
      </c>
      <c r="EU92" s="69"/>
      <c r="EV92" s="11"/>
      <c r="EW92" s="87"/>
      <c r="EX92" s="18"/>
      <c r="EY92" s="69"/>
      <c r="EZ92" s="16"/>
      <c r="FA92" s="54"/>
      <c r="FB92" s="39"/>
      <c r="FC92" s="84"/>
      <c r="FD92" s="69"/>
      <c r="FE92" s="69"/>
      <c r="FF92" s="69"/>
      <c r="FG92" s="69"/>
      <c r="FH92" s="28"/>
      <c r="FI92" s="79" t="s">
        <v>656</v>
      </c>
    </row>
    <row r="93" spans="1:165" ht="15" x14ac:dyDescent="0.25">
      <c r="A93" s="10">
        <v>89</v>
      </c>
      <c r="B93" s="15"/>
      <c r="C93" s="42"/>
      <c r="D93" s="15"/>
      <c r="E93" s="97"/>
      <c r="F93" s="28"/>
      <c r="G93" s="67"/>
      <c r="H93" s="5"/>
      <c r="I93" s="5"/>
      <c r="J93" s="5"/>
      <c r="K93" s="5"/>
      <c r="L93" s="5"/>
      <c r="M93" s="5"/>
      <c r="N93" s="5"/>
      <c r="O93" s="5"/>
      <c r="P93" s="5"/>
      <c r="Q93" s="5"/>
      <c r="R93" s="5"/>
      <c r="S93" s="5"/>
      <c r="T93" s="299">
        <f t="shared" si="9"/>
        <v>0</v>
      </c>
      <c r="U93" s="5"/>
      <c r="V93" s="5"/>
      <c r="W93" s="5"/>
      <c r="X93" s="5"/>
      <c r="Y93" s="5"/>
      <c r="Z93" s="5"/>
      <c r="AA93" s="5"/>
      <c r="AB93" s="5"/>
      <c r="AC93" s="5"/>
      <c r="AD93" s="5"/>
      <c r="AE93" s="46"/>
      <c r="AF93" s="5"/>
      <c r="AG93" s="5"/>
      <c r="AH93" s="5"/>
      <c r="AI93" s="5"/>
      <c r="AJ93" s="5"/>
      <c r="AK93" s="5"/>
      <c r="AL93" s="5"/>
      <c r="AM93" s="5"/>
      <c r="AN93" s="5"/>
      <c r="AO93" s="5"/>
      <c r="AP93" s="46"/>
      <c r="AQ93" s="5"/>
      <c r="AR93" s="5"/>
      <c r="AS93" s="5"/>
      <c r="AT93" s="5"/>
      <c r="AU93" s="5"/>
      <c r="AV93" s="5"/>
      <c r="AW93" s="5"/>
      <c r="AX93" s="5"/>
      <c r="AY93" s="5"/>
      <c r="AZ93" s="46"/>
      <c r="BA93" s="9"/>
      <c r="BB93" s="9"/>
      <c r="BC93" s="9"/>
      <c r="BD93" s="9"/>
      <c r="BE93" s="9"/>
      <c r="BF93" s="9"/>
      <c r="BG93" s="9"/>
      <c r="BH93" s="9"/>
      <c r="BI93" s="9"/>
      <c r="BJ93" s="9"/>
      <c r="BK93" s="32"/>
      <c r="BL93" s="5"/>
      <c r="BM93" s="5"/>
      <c r="BN93" s="5"/>
      <c r="BO93" s="5"/>
      <c r="BP93" s="5"/>
      <c r="BQ93" s="46"/>
      <c r="BR93" s="5"/>
      <c r="BS93" s="5"/>
      <c r="BT93" s="5"/>
      <c r="BU93" s="5"/>
      <c r="BV93" s="5"/>
      <c r="BW93" s="5"/>
      <c r="BX93" s="46"/>
      <c r="BY93" s="5"/>
      <c r="BZ93" s="5"/>
      <c r="CA93" s="5"/>
      <c r="CB93" s="5"/>
      <c r="CC93" s="5"/>
      <c r="CD93" s="5"/>
      <c r="CE93" s="5"/>
      <c r="CF93" s="5"/>
      <c r="CG93" s="5"/>
      <c r="CH93" s="46"/>
      <c r="CI93" s="28"/>
      <c r="CJ93" s="28"/>
      <c r="CK93" s="28"/>
      <c r="CL93" s="28"/>
      <c r="CM93" s="28"/>
      <c r="CN93" s="28"/>
      <c r="CO93" s="28"/>
      <c r="CP93" s="28"/>
      <c r="CQ93" s="28"/>
      <c r="CR93" s="67"/>
      <c r="CS93" s="10"/>
      <c r="CT93" s="10"/>
      <c r="CU93" s="10"/>
      <c r="CV93" s="10"/>
      <c r="CW93" s="10"/>
      <c r="CX93" s="10"/>
      <c r="CY93" s="10"/>
      <c r="CZ93" s="10"/>
      <c r="DA93" s="300">
        <f t="shared" si="10"/>
        <v>0</v>
      </c>
      <c r="DB93" s="69"/>
      <c r="DC93" s="69"/>
      <c r="DD93" s="69"/>
      <c r="DE93" s="69"/>
      <c r="DF93" s="69"/>
      <c r="DG93" s="69"/>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79"/>
      <c r="EM93" s="245"/>
      <c r="EN93" s="81"/>
      <c r="EO93" s="81"/>
      <c r="EP93" s="44">
        <v>89</v>
      </c>
      <c r="EQ93" s="85">
        <v>0</v>
      </c>
      <c r="ER93" s="33">
        <v>89</v>
      </c>
      <c r="ES93" s="5">
        <v>0</v>
      </c>
      <c r="ET93" s="5">
        <v>0</v>
      </c>
      <c r="EU93" s="69"/>
      <c r="EV93" s="11"/>
      <c r="EW93" s="87"/>
      <c r="EX93" s="18"/>
      <c r="EY93" s="69"/>
      <c r="EZ93" s="16"/>
      <c r="FA93" s="54"/>
      <c r="FB93" s="39"/>
      <c r="FC93" s="84"/>
      <c r="FD93" s="69"/>
      <c r="FE93" s="69"/>
      <c r="FF93" s="69"/>
      <c r="FG93" s="69"/>
      <c r="FH93" s="28"/>
      <c r="FI93" s="79" t="s">
        <v>656</v>
      </c>
    </row>
    <row r="94" spans="1:165" ht="15" x14ac:dyDescent="0.25">
      <c r="A94" s="10">
        <v>90</v>
      </c>
      <c r="B94" s="15">
        <v>13</v>
      </c>
      <c r="C94" s="42">
        <v>1</v>
      </c>
      <c r="D94" s="15">
        <v>0</v>
      </c>
      <c r="E94" s="97">
        <v>38840</v>
      </c>
      <c r="F94" s="28">
        <v>1</v>
      </c>
      <c r="G94" s="67">
        <v>1</v>
      </c>
      <c r="H94" s="5">
        <v>4</v>
      </c>
      <c r="I94" s="5"/>
      <c r="J94" s="5"/>
      <c r="K94" s="5"/>
      <c r="L94" s="5"/>
      <c r="M94" s="5"/>
      <c r="N94" s="5"/>
      <c r="O94" s="5"/>
      <c r="P94" s="5"/>
      <c r="Q94" s="5"/>
      <c r="R94" s="5"/>
      <c r="S94" s="5"/>
      <c r="T94" s="299">
        <f t="shared" si="9"/>
        <v>4</v>
      </c>
      <c r="U94" s="5"/>
      <c r="V94" s="5" t="s">
        <v>111</v>
      </c>
      <c r="W94" s="5" t="s">
        <v>118</v>
      </c>
      <c r="X94" s="5"/>
      <c r="Y94" s="5"/>
      <c r="Z94" s="5"/>
      <c r="AA94" s="5"/>
      <c r="AB94" s="5"/>
      <c r="AC94" s="5"/>
      <c r="AD94" s="5"/>
      <c r="AE94" s="46"/>
      <c r="AF94" s="5"/>
      <c r="AG94" s="5"/>
      <c r="AH94" s="5">
        <v>50</v>
      </c>
      <c r="AI94" s="5"/>
      <c r="AJ94" s="5"/>
      <c r="AK94" s="5">
        <v>65</v>
      </c>
      <c r="AL94" s="5"/>
      <c r="AM94" s="5"/>
      <c r="AN94" s="5"/>
      <c r="AO94" s="5"/>
      <c r="AP94" s="46"/>
      <c r="AQ94" s="5"/>
      <c r="AR94" s="5"/>
      <c r="AS94" s="5"/>
      <c r="AT94" s="5" t="s">
        <v>495</v>
      </c>
      <c r="AU94" s="5"/>
      <c r="AV94" s="5">
        <v>8</v>
      </c>
      <c r="AW94" s="5"/>
      <c r="AX94" s="5"/>
      <c r="AY94" s="5">
        <v>3</v>
      </c>
      <c r="AZ94" s="46">
        <v>0</v>
      </c>
      <c r="BA94" s="9"/>
      <c r="BB94" s="9"/>
      <c r="BC94" s="9"/>
      <c r="BD94" s="9">
        <v>38855</v>
      </c>
      <c r="BE94" s="9"/>
      <c r="BF94" s="9"/>
      <c r="BG94" s="9"/>
      <c r="BH94" s="9"/>
      <c r="BI94" s="9"/>
      <c r="BJ94" s="9"/>
      <c r="BK94" s="114"/>
      <c r="BL94" s="28"/>
      <c r="BM94" s="28"/>
      <c r="BN94" s="28">
        <v>10</v>
      </c>
      <c r="BO94" s="28"/>
      <c r="BP94" s="28">
        <v>1</v>
      </c>
      <c r="BQ94" s="67">
        <v>0</v>
      </c>
      <c r="BR94" s="28"/>
      <c r="BS94" s="28"/>
      <c r="BT94" s="28"/>
      <c r="BU94" s="28"/>
      <c r="BV94" s="28"/>
      <c r="BW94" s="28">
        <v>17</v>
      </c>
      <c r="BX94" s="67">
        <v>15</v>
      </c>
      <c r="BY94" s="28"/>
      <c r="BZ94" s="28"/>
      <c r="CA94" s="28"/>
      <c r="CB94" s="28"/>
      <c r="CC94" s="28"/>
      <c r="CD94" s="28"/>
      <c r="CE94" s="28"/>
      <c r="CF94" s="28"/>
      <c r="CG94" s="28"/>
      <c r="CH94" s="67"/>
      <c r="CI94" s="28"/>
      <c r="CJ94" s="28">
        <v>1</v>
      </c>
      <c r="CK94" s="28"/>
      <c r="CL94" s="28"/>
      <c r="CM94" s="28"/>
      <c r="CN94" s="28"/>
      <c r="CO94" s="28"/>
      <c r="CP94" s="28"/>
      <c r="CQ94" s="28"/>
      <c r="CR94" s="67"/>
      <c r="CS94" s="10"/>
      <c r="CT94" s="10"/>
      <c r="CU94" s="10"/>
      <c r="CV94" s="10" t="s">
        <v>496</v>
      </c>
      <c r="CW94" s="10"/>
      <c r="CX94" s="10"/>
      <c r="CY94" s="10"/>
      <c r="CZ94" s="10"/>
      <c r="DA94" s="300">
        <f t="shared" si="10"/>
        <v>5</v>
      </c>
      <c r="DB94" s="69">
        <v>4</v>
      </c>
      <c r="DC94" s="69">
        <v>2.34</v>
      </c>
      <c r="DD94" s="69">
        <v>2.36</v>
      </c>
      <c r="DE94" s="69">
        <v>2.16</v>
      </c>
      <c r="DF94" s="69">
        <v>2.77</v>
      </c>
      <c r="DG94" s="69"/>
      <c r="DH94" s="69"/>
      <c r="DI94" s="69"/>
      <c r="DJ94" s="69"/>
      <c r="DK94" s="69"/>
      <c r="DL94" s="69"/>
      <c r="DM94" s="69"/>
      <c r="DN94" s="69"/>
      <c r="DO94" s="69"/>
      <c r="DP94" s="69">
        <v>252</v>
      </c>
      <c r="DQ94" s="69">
        <v>317</v>
      </c>
      <c r="DR94" s="69">
        <v>158</v>
      </c>
      <c r="DS94" s="69">
        <v>322</v>
      </c>
      <c r="DT94" s="69"/>
      <c r="DU94" s="69"/>
      <c r="DV94" s="69"/>
      <c r="DW94" s="69"/>
      <c r="DX94" s="69"/>
      <c r="DY94" s="69"/>
      <c r="DZ94" s="69"/>
      <c r="EA94" s="69"/>
      <c r="EB94" s="69"/>
      <c r="EC94" s="71">
        <v>1</v>
      </c>
      <c r="ED94" s="69"/>
      <c r="EE94" s="69"/>
      <c r="EF94" s="69"/>
      <c r="EG94" s="69"/>
      <c r="EH94" s="69"/>
      <c r="EI94" s="69"/>
      <c r="EJ94" s="69"/>
      <c r="EK94" s="69"/>
      <c r="EL94" s="79" t="s">
        <v>578</v>
      </c>
      <c r="EM94" s="245">
        <f t="shared" si="11"/>
        <v>4989.8332377993274</v>
      </c>
      <c r="EN94" s="81"/>
      <c r="EO94" s="81">
        <f t="shared" si="12"/>
        <v>4989.8332377993274</v>
      </c>
      <c r="EP94" s="44">
        <v>90</v>
      </c>
      <c r="EQ94" s="85">
        <v>10</v>
      </c>
      <c r="ER94" s="33">
        <v>90</v>
      </c>
      <c r="ES94" s="5">
        <v>4</v>
      </c>
      <c r="ET94" s="5">
        <v>5</v>
      </c>
      <c r="EU94" s="69">
        <v>5</v>
      </c>
      <c r="EV94" s="11">
        <v>2.36</v>
      </c>
      <c r="EW94" s="87">
        <v>317</v>
      </c>
      <c r="EX94" s="18">
        <v>4989.8332377993274</v>
      </c>
      <c r="EY94" s="69">
        <v>65</v>
      </c>
      <c r="EZ94" s="9">
        <v>38851</v>
      </c>
      <c r="FA94" s="54"/>
      <c r="FB94" s="249">
        <v>38871</v>
      </c>
      <c r="FC94" s="84">
        <v>10</v>
      </c>
      <c r="FD94" s="69">
        <v>94</v>
      </c>
      <c r="FE94" s="69">
        <v>62</v>
      </c>
      <c r="FF94" s="69">
        <v>8</v>
      </c>
      <c r="FG94" s="69"/>
      <c r="FH94" s="28"/>
      <c r="FI94" s="79"/>
    </row>
    <row r="95" spans="1:165" ht="15" x14ac:dyDescent="0.25">
      <c r="A95" s="10">
        <v>91</v>
      </c>
      <c r="B95" s="15" t="s">
        <v>175</v>
      </c>
      <c r="C95" s="42">
        <v>1</v>
      </c>
      <c r="D95" s="15">
        <v>1</v>
      </c>
      <c r="E95" s="97">
        <v>38840</v>
      </c>
      <c r="F95" s="28">
        <v>1</v>
      </c>
      <c r="G95" s="67">
        <v>1</v>
      </c>
      <c r="H95" s="5">
        <v>4</v>
      </c>
      <c r="I95" s="5">
        <v>5</v>
      </c>
      <c r="J95" s="5"/>
      <c r="K95" s="5"/>
      <c r="L95" s="5"/>
      <c r="M95" s="5"/>
      <c r="N95" s="5"/>
      <c r="O95" s="5"/>
      <c r="P95" s="5"/>
      <c r="Q95" s="5"/>
      <c r="R95" s="5"/>
      <c r="S95" s="5"/>
      <c r="T95" s="299">
        <f t="shared" si="9"/>
        <v>5</v>
      </c>
      <c r="U95" s="5"/>
      <c r="V95" s="5"/>
      <c r="W95" s="5" t="s">
        <v>118</v>
      </c>
      <c r="X95" s="5"/>
      <c r="Y95" s="5"/>
      <c r="Z95" s="5"/>
      <c r="AA95" s="5"/>
      <c r="AB95" s="5"/>
      <c r="AC95" s="5"/>
      <c r="AD95" s="5"/>
      <c r="AE95" s="46"/>
      <c r="AF95" s="5"/>
      <c r="AG95" s="5"/>
      <c r="AH95" s="5">
        <v>18</v>
      </c>
      <c r="AI95" s="5"/>
      <c r="AJ95" s="5">
        <v>34</v>
      </c>
      <c r="AK95" s="5"/>
      <c r="AL95" s="5"/>
      <c r="AM95" s="5"/>
      <c r="AN95" s="5"/>
      <c r="AO95" s="5"/>
      <c r="AP95" s="46"/>
      <c r="AQ95" s="5"/>
      <c r="AR95" s="5"/>
      <c r="AS95" s="5">
        <v>1</v>
      </c>
      <c r="AT95" s="5"/>
      <c r="AU95" s="5"/>
      <c r="AV95" s="5"/>
      <c r="AW95" s="5"/>
      <c r="AX95" s="5" t="s">
        <v>593</v>
      </c>
      <c r="AY95" s="5"/>
      <c r="AZ95" s="46"/>
      <c r="BA95" s="9"/>
      <c r="BB95" s="9"/>
      <c r="BC95" s="9">
        <v>38854</v>
      </c>
      <c r="BD95" s="9"/>
      <c r="BE95" s="9"/>
      <c r="BF95" s="9"/>
      <c r="BG95" s="9"/>
      <c r="BH95" s="9"/>
      <c r="BI95" s="9"/>
      <c r="BJ95" s="9"/>
      <c r="BK95" s="32"/>
      <c r="BL95" s="5"/>
      <c r="BM95" s="5"/>
      <c r="BN95" s="5"/>
      <c r="BO95" s="5">
        <v>2</v>
      </c>
      <c r="BP95" s="5" t="s">
        <v>615</v>
      </c>
      <c r="BQ95" s="46"/>
      <c r="BR95" s="5"/>
      <c r="BS95" s="5"/>
      <c r="BT95" s="5"/>
      <c r="BU95" s="5"/>
      <c r="BV95" s="5">
        <v>2</v>
      </c>
      <c r="BW95" s="5">
        <v>6</v>
      </c>
      <c r="BX95" s="46"/>
      <c r="BY95" s="5"/>
      <c r="BZ95" s="5"/>
      <c r="CA95" s="5"/>
      <c r="CB95" s="5"/>
      <c r="CC95" s="5"/>
      <c r="CD95" s="5"/>
      <c r="CE95" s="5"/>
      <c r="CF95" s="5"/>
      <c r="CG95" s="5"/>
      <c r="CH95" s="46"/>
      <c r="CI95" s="28">
        <v>1</v>
      </c>
      <c r="CJ95" s="28"/>
      <c r="CK95" s="28"/>
      <c r="CL95" s="28"/>
      <c r="CM95" s="28"/>
      <c r="CN95" s="28"/>
      <c r="CO95" s="28"/>
      <c r="CP95" s="28"/>
      <c r="CQ95" s="28"/>
      <c r="CR95" s="67"/>
      <c r="CS95" s="10"/>
      <c r="CT95" s="10"/>
      <c r="CU95" s="10"/>
      <c r="CV95" s="10"/>
      <c r="CW95" s="10"/>
      <c r="CX95" s="10"/>
      <c r="CY95" s="10"/>
      <c r="CZ95" s="10"/>
      <c r="DA95" s="300">
        <f t="shared" si="10"/>
        <v>5</v>
      </c>
      <c r="DB95" s="69">
        <v>5</v>
      </c>
      <c r="DC95" s="69">
        <v>2.1</v>
      </c>
      <c r="DD95" s="69">
        <v>2.16</v>
      </c>
      <c r="DE95" s="69">
        <v>2.12</v>
      </c>
      <c r="DF95" s="69">
        <v>1.38</v>
      </c>
      <c r="DG95" s="69">
        <v>2.0099999999999998</v>
      </c>
      <c r="DH95" s="69"/>
      <c r="DI95" s="69"/>
      <c r="DJ95" s="69"/>
      <c r="DK95" s="69"/>
      <c r="DL95" s="69"/>
      <c r="DM95" s="69"/>
      <c r="DN95" s="69"/>
      <c r="DO95" s="69"/>
      <c r="DP95" s="69">
        <v>244</v>
      </c>
      <c r="DQ95" s="69">
        <v>213</v>
      </c>
      <c r="DR95" s="69">
        <v>283</v>
      </c>
      <c r="DS95" s="69">
        <v>183</v>
      </c>
      <c r="DT95" s="69">
        <v>204</v>
      </c>
      <c r="DU95" s="69"/>
      <c r="DV95" s="69"/>
      <c r="DW95" s="69"/>
      <c r="DX95" s="69"/>
      <c r="DY95" s="69"/>
      <c r="DZ95" s="69"/>
      <c r="EA95" s="69"/>
      <c r="EB95" s="69"/>
      <c r="EC95" s="71">
        <v>0</v>
      </c>
      <c r="ED95" s="71"/>
      <c r="EE95" s="71"/>
      <c r="EF95" s="71"/>
      <c r="EG95" s="69"/>
      <c r="EH95" s="69"/>
      <c r="EI95" s="69"/>
      <c r="EJ95" s="69"/>
      <c r="EK95" s="69"/>
      <c r="EL95" s="79"/>
      <c r="EM95" s="245">
        <f t="shared" si="11"/>
        <v>3545.6121502564629</v>
      </c>
      <c r="EN95" s="81"/>
      <c r="EO95" s="81">
        <f t="shared" si="12"/>
        <v>3545.6121502564629</v>
      </c>
      <c r="EP95" s="44">
        <v>91</v>
      </c>
      <c r="EQ95" s="85">
        <v>6</v>
      </c>
      <c r="ER95" s="33">
        <v>91</v>
      </c>
      <c r="ES95" s="5">
        <v>5</v>
      </c>
      <c r="ET95" s="5">
        <v>5</v>
      </c>
      <c r="EU95" s="69">
        <v>5</v>
      </c>
      <c r="EV95" s="11">
        <v>2.16</v>
      </c>
      <c r="EW95" s="87">
        <v>213</v>
      </c>
      <c r="EX95" s="18">
        <v>3545.6121502564629</v>
      </c>
      <c r="EY95" s="69">
        <v>34</v>
      </c>
      <c r="EZ95" s="16">
        <v>38854</v>
      </c>
      <c r="FA95" s="54"/>
      <c r="FB95" s="249">
        <v>38870</v>
      </c>
      <c r="FC95" s="84">
        <v>6</v>
      </c>
      <c r="FD95" s="69">
        <v>45</v>
      </c>
      <c r="FE95" s="69">
        <v>27</v>
      </c>
      <c r="FF95" s="69">
        <v>12</v>
      </c>
      <c r="FG95" s="69"/>
      <c r="FH95" s="28"/>
      <c r="FI95" s="79"/>
    </row>
    <row r="96" spans="1:165" ht="15" x14ac:dyDescent="0.25">
      <c r="A96" s="10">
        <v>92</v>
      </c>
      <c r="B96" s="15"/>
      <c r="C96" s="42"/>
      <c r="D96" s="15"/>
      <c r="E96" s="93"/>
      <c r="F96" s="69"/>
      <c r="G96" s="46"/>
      <c r="H96" s="5"/>
      <c r="I96" s="69"/>
      <c r="J96" s="69"/>
      <c r="K96" s="69"/>
      <c r="L96" s="69"/>
      <c r="M96" s="69"/>
      <c r="N96" s="69"/>
      <c r="O96" s="69"/>
      <c r="P96" s="69"/>
      <c r="Q96" s="69"/>
      <c r="R96" s="69"/>
      <c r="S96" s="5"/>
      <c r="T96" s="299">
        <f t="shared" si="9"/>
        <v>0</v>
      </c>
      <c r="U96" s="5"/>
      <c r="V96" s="69"/>
      <c r="W96" s="69"/>
      <c r="X96" s="69"/>
      <c r="Y96" s="69"/>
      <c r="Z96" s="69"/>
      <c r="AA96" s="69"/>
      <c r="AB96" s="69"/>
      <c r="AC96" s="69"/>
      <c r="AD96" s="69"/>
      <c r="AE96" s="46"/>
      <c r="AF96" s="5"/>
      <c r="AG96" s="69"/>
      <c r="AH96" s="69"/>
      <c r="AI96" s="69"/>
      <c r="AJ96" s="69"/>
      <c r="AK96" s="69"/>
      <c r="AL96" s="69"/>
      <c r="AM96" s="69"/>
      <c r="AN96" s="69"/>
      <c r="AO96" s="69"/>
      <c r="AP96" s="46"/>
      <c r="AQ96" s="69"/>
      <c r="AR96" s="69"/>
      <c r="AS96" s="69"/>
      <c r="AT96" s="69"/>
      <c r="AU96" s="69"/>
      <c r="AV96" s="69"/>
      <c r="AW96" s="69"/>
      <c r="AX96" s="69"/>
      <c r="AY96" s="69"/>
      <c r="AZ96" s="46"/>
      <c r="BA96" s="9"/>
      <c r="BB96" s="82"/>
      <c r="BC96" s="82"/>
      <c r="BD96" s="82"/>
      <c r="BE96" s="82"/>
      <c r="BF96" s="82"/>
      <c r="BG96" s="82"/>
      <c r="BH96" s="82"/>
      <c r="BI96" s="82"/>
      <c r="BJ96" s="82"/>
      <c r="BK96" s="32"/>
      <c r="BL96" s="69"/>
      <c r="BM96" s="69"/>
      <c r="BN96" s="69"/>
      <c r="BO96" s="69"/>
      <c r="BP96" s="69"/>
      <c r="BQ96" s="46"/>
      <c r="BR96" s="69"/>
      <c r="BS96" s="69"/>
      <c r="BT96" s="69"/>
      <c r="BU96" s="69"/>
      <c r="BV96" s="69"/>
      <c r="BW96" s="69"/>
      <c r="BX96" s="46"/>
      <c r="BY96" s="69"/>
      <c r="BZ96" s="69"/>
      <c r="CA96" s="69"/>
      <c r="CB96" s="69"/>
      <c r="CC96" s="69"/>
      <c r="CD96" s="69"/>
      <c r="CE96" s="69"/>
      <c r="CF96" s="69"/>
      <c r="CG96" s="69"/>
      <c r="CH96" s="46"/>
      <c r="CI96" s="70"/>
      <c r="CJ96" s="70"/>
      <c r="CK96" s="70"/>
      <c r="CL96" s="70"/>
      <c r="CM96" s="70"/>
      <c r="CN96" s="70"/>
      <c r="CO96" s="70"/>
      <c r="CP96" s="70"/>
      <c r="CQ96" s="70"/>
      <c r="CR96" s="67"/>
      <c r="CS96" s="79"/>
      <c r="CT96" s="79"/>
      <c r="CU96" s="79"/>
      <c r="CV96" s="79"/>
      <c r="CW96" s="79"/>
      <c r="CX96" s="79"/>
      <c r="CY96" s="79"/>
      <c r="CZ96" s="10"/>
      <c r="DA96" s="300">
        <f t="shared" si="10"/>
        <v>0</v>
      </c>
      <c r="DB96" s="69"/>
      <c r="DC96" s="69"/>
      <c r="DD96" s="69"/>
      <c r="DE96" s="69"/>
      <c r="DF96" s="69"/>
      <c r="DG96" s="69"/>
      <c r="DH96" s="69"/>
      <c r="DI96" s="69"/>
      <c r="DJ96" s="69"/>
      <c r="DK96" s="69"/>
      <c r="DL96" s="69"/>
      <c r="DM96" s="69"/>
      <c r="DN96" s="69"/>
      <c r="DO96" s="69"/>
      <c r="DP96" s="69"/>
      <c r="DQ96" s="69"/>
      <c r="DR96" s="69"/>
      <c r="DS96" s="69"/>
      <c r="DT96" s="69"/>
      <c r="DU96" s="69"/>
      <c r="DV96" s="69"/>
      <c r="DW96" s="69"/>
      <c r="DX96" s="69"/>
      <c r="DY96" s="69"/>
      <c r="DZ96" s="69"/>
      <c r="EA96" s="69"/>
      <c r="EB96" s="69"/>
      <c r="EC96" s="69"/>
      <c r="ED96" s="69"/>
      <c r="EE96" s="69"/>
      <c r="EF96" s="69"/>
      <c r="EG96" s="69"/>
      <c r="EH96" s="69"/>
      <c r="EI96" s="69"/>
      <c r="EJ96" s="69"/>
      <c r="EK96" s="69"/>
      <c r="EL96" s="79"/>
      <c r="EM96" s="245"/>
      <c r="EN96" s="81"/>
      <c r="EO96" s="81"/>
      <c r="EP96" s="44">
        <v>92</v>
      </c>
      <c r="EQ96" s="85">
        <v>0</v>
      </c>
      <c r="ER96" s="33">
        <v>92</v>
      </c>
      <c r="ES96" s="5">
        <v>0</v>
      </c>
      <c r="ET96" s="5">
        <v>0</v>
      </c>
      <c r="EU96" s="69"/>
      <c r="EV96" s="11"/>
      <c r="EW96" s="87"/>
      <c r="EX96" s="18"/>
      <c r="EY96" s="69"/>
      <c r="EZ96" s="16"/>
      <c r="FA96" s="54"/>
      <c r="FB96" s="39"/>
      <c r="FC96" s="84"/>
      <c r="FD96" s="69"/>
      <c r="FE96" s="69"/>
      <c r="FF96" s="69"/>
      <c r="FG96" s="69"/>
      <c r="FH96" s="48"/>
      <c r="FI96" s="79"/>
    </row>
    <row r="97" spans="1:165" ht="15" x14ac:dyDescent="0.25">
      <c r="A97" s="10">
        <v>93</v>
      </c>
      <c r="B97" s="15" t="s">
        <v>178</v>
      </c>
      <c r="C97" s="42">
        <v>1</v>
      </c>
      <c r="D97" s="15">
        <v>1</v>
      </c>
      <c r="E97" s="97">
        <v>38840</v>
      </c>
      <c r="F97" s="28">
        <v>1</v>
      </c>
      <c r="G97" s="67">
        <v>1</v>
      </c>
      <c r="H97" s="5">
        <v>3</v>
      </c>
      <c r="I97" s="5">
        <v>5</v>
      </c>
      <c r="J97" s="5"/>
      <c r="K97" s="5"/>
      <c r="L97" s="5"/>
      <c r="M97" s="5"/>
      <c r="N97" s="5"/>
      <c r="O97" s="5"/>
      <c r="P97" s="5"/>
      <c r="Q97" s="5"/>
      <c r="R97" s="5"/>
      <c r="S97" s="5"/>
      <c r="T97" s="299">
        <f t="shared" si="9"/>
        <v>5</v>
      </c>
      <c r="U97" s="5" t="s">
        <v>117</v>
      </c>
      <c r="V97" s="5" t="s">
        <v>111</v>
      </c>
      <c r="W97" s="5" t="s">
        <v>118</v>
      </c>
      <c r="X97" s="5"/>
      <c r="Y97" s="5"/>
      <c r="Z97" s="5"/>
      <c r="AA97" s="5"/>
      <c r="AB97" s="5"/>
      <c r="AC97" s="5"/>
      <c r="AD97" s="5"/>
      <c r="AE97" s="46"/>
      <c r="AF97" s="5"/>
      <c r="AG97" s="5"/>
      <c r="AH97" s="5">
        <v>45</v>
      </c>
      <c r="AI97" s="5">
        <v>40</v>
      </c>
      <c r="AJ97" s="5"/>
      <c r="AK97" s="5"/>
      <c r="AL97" s="5">
        <v>48</v>
      </c>
      <c r="AM97" s="5"/>
      <c r="AN97" s="5"/>
      <c r="AO97" s="5"/>
      <c r="AP97" s="46"/>
      <c r="AQ97" s="5"/>
      <c r="AR97" s="5">
        <v>4</v>
      </c>
      <c r="AS97" s="5"/>
      <c r="AT97" s="5"/>
      <c r="AU97" s="5" t="s">
        <v>594</v>
      </c>
      <c r="AV97" s="5"/>
      <c r="AW97" s="5"/>
      <c r="AX97" s="5" t="s">
        <v>595</v>
      </c>
      <c r="AY97" s="5"/>
      <c r="AZ97" s="46"/>
      <c r="BA97" s="9"/>
      <c r="BB97" s="9">
        <v>38853</v>
      </c>
      <c r="BC97" s="9"/>
      <c r="BD97" s="9"/>
      <c r="BE97" s="9"/>
      <c r="BF97" s="9"/>
      <c r="BG97" s="9"/>
      <c r="BH97" s="9"/>
      <c r="BI97" s="9"/>
      <c r="BJ97" s="9"/>
      <c r="BK97" s="32"/>
      <c r="BL97" s="5"/>
      <c r="BM97" s="5"/>
      <c r="BN97" s="5"/>
      <c r="BO97" s="5" t="s">
        <v>616</v>
      </c>
      <c r="BP97" s="5"/>
      <c r="BQ97" s="46"/>
      <c r="BR97" s="5"/>
      <c r="BS97" s="5"/>
      <c r="BT97" s="5"/>
      <c r="BU97" s="5"/>
      <c r="BV97" s="5">
        <v>10</v>
      </c>
      <c r="BW97" s="5">
        <v>13</v>
      </c>
      <c r="BX97" s="46"/>
      <c r="BY97" s="5"/>
      <c r="BZ97" s="5"/>
      <c r="CA97" s="5"/>
      <c r="CB97" s="5"/>
      <c r="CC97" s="5"/>
      <c r="CD97" s="5"/>
      <c r="CE97" s="5"/>
      <c r="CF97" s="5">
        <v>1</v>
      </c>
      <c r="CG97" s="5"/>
      <c r="CH97" s="46"/>
      <c r="CI97" s="28"/>
      <c r="CJ97" s="28"/>
      <c r="CK97" s="28"/>
      <c r="CL97" s="28"/>
      <c r="CM97" s="28"/>
      <c r="CN97" s="28"/>
      <c r="CO97" s="28"/>
      <c r="CP97" s="28"/>
      <c r="CQ97" s="28"/>
      <c r="CR97" s="67"/>
      <c r="CS97" s="10"/>
      <c r="CT97" s="10"/>
      <c r="CU97" s="10"/>
      <c r="CV97" s="10"/>
      <c r="CW97" s="10"/>
      <c r="CX97" s="10"/>
      <c r="CY97" s="10"/>
      <c r="CZ97" s="10"/>
      <c r="DA97" s="300">
        <f t="shared" si="10"/>
        <v>3</v>
      </c>
      <c r="DB97" s="69">
        <v>3</v>
      </c>
      <c r="DC97" s="69">
        <v>2.93</v>
      </c>
      <c r="DD97" s="69">
        <v>2.4900000000000002</v>
      </c>
      <c r="DE97" s="69"/>
      <c r="DF97" s="69"/>
      <c r="DG97" s="69"/>
      <c r="DH97" s="69"/>
      <c r="DI97" s="69"/>
      <c r="DJ97" s="69"/>
      <c r="DK97" s="69"/>
      <c r="DL97" s="69"/>
      <c r="DM97" s="69"/>
      <c r="DN97" s="69"/>
      <c r="DO97" s="69"/>
      <c r="DP97" s="69">
        <v>279</v>
      </c>
      <c r="DQ97" s="69">
        <v>266</v>
      </c>
      <c r="DR97" s="69"/>
      <c r="DS97" s="69"/>
      <c r="DT97" s="69"/>
      <c r="DU97" s="69"/>
      <c r="DV97" s="69"/>
      <c r="DW97" s="69"/>
      <c r="DX97" s="69"/>
      <c r="DY97" s="69"/>
      <c r="DZ97" s="69"/>
      <c r="EA97" s="69"/>
      <c r="EB97" s="69"/>
      <c r="EC97" s="71">
        <v>0</v>
      </c>
      <c r="ED97" s="71"/>
      <c r="EE97" s="71"/>
      <c r="EF97" s="71"/>
      <c r="EG97" s="69"/>
      <c r="EH97" s="69"/>
      <c r="EI97" s="69"/>
      <c r="EJ97" s="69"/>
      <c r="EK97" s="69"/>
      <c r="EL97" s="79"/>
      <c r="EM97" s="245">
        <f t="shared" si="11"/>
        <v>3176.4750919994785</v>
      </c>
      <c r="EN97" s="81"/>
      <c r="EO97" s="81">
        <f t="shared" si="12"/>
        <v>3176.4750919994785</v>
      </c>
      <c r="EP97" s="44">
        <v>93</v>
      </c>
      <c r="EQ97" s="85">
        <v>7</v>
      </c>
      <c r="ER97" s="33">
        <v>93</v>
      </c>
      <c r="ES97" s="5">
        <v>5</v>
      </c>
      <c r="ET97" s="5">
        <v>3</v>
      </c>
      <c r="EU97" s="69">
        <v>5</v>
      </c>
      <c r="EV97" s="11">
        <v>2.93</v>
      </c>
      <c r="EW97" s="87">
        <v>279</v>
      </c>
      <c r="EX97" s="18">
        <v>3176.4750919994785</v>
      </c>
      <c r="EY97" s="69">
        <v>35</v>
      </c>
      <c r="EZ97" s="16">
        <v>38853</v>
      </c>
      <c r="FA97" s="54"/>
      <c r="FB97" s="249">
        <v>38868</v>
      </c>
      <c r="FC97" s="84">
        <v>7</v>
      </c>
      <c r="FD97" s="69">
        <v>45</v>
      </c>
      <c r="FE97" s="69">
        <v>22</v>
      </c>
      <c r="FF97" s="69">
        <v>14</v>
      </c>
      <c r="FG97" s="69"/>
      <c r="FH97" s="28">
        <v>1</v>
      </c>
      <c r="FI97" s="79"/>
    </row>
    <row r="98" spans="1:165" ht="15" x14ac:dyDescent="0.25">
      <c r="A98" s="10">
        <v>94</v>
      </c>
      <c r="B98" s="15" t="s">
        <v>180</v>
      </c>
      <c r="C98" s="42">
        <v>1</v>
      </c>
      <c r="D98" s="15">
        <v>1</v>
      </c>
      <c r="E98" s="97">
        <v>38840</v>
      </c>
      <c r="F98" s="48">
        <v>1</v>
      </c>
      <c r="G98" s="68">
        <v>1</v>
      </c>
      <c r="H98" s="15">
        <v>3</v>
      </c>
      <c r="I98" s="15"/>
      <c r="J98" s="15"/>
      <c r="K98" s="15"/>
      <c r="L98" s="15"/>
      <c r="M98" s="15"/>
      <c r="N98" s="15"/>
      <c r="O98" s="15"/>
      <c r="P98" s="15"/>
      <c r="Q98" s="15"/>
      <c r="R98" s="15"/>
      <c r="S98" s="15"/>
      <c r="T98" s="299">
        <f t="shared" si="9"/>
        <v>3</v>
      </c>
      <c r="U98" s="15"/>
      <c r="V98" s="15"/>
      <c r="W98" s="15" t="s">
        <v>118</v>
      </c>
      <c r="X98" s="15"/>
      <c r="Y98" s="15"/>
      <c r="Z98" s="15"/>
      <c r="AA98" s="15"/>
      <c r="AB98" s="15"/>
      <c r="AC98" s="15"/>
      <c r="AD98" s="15"/>
      <c r="AE98" s="62"/>
      <c r="AF98" s="15"/>
      <c r="AG98" s="15"/>
      <c r="AH98" s="15">
        <v>15</v>
      </c>
      <c r="AI98" s="15">
        <v>29</v>
      </c>
      <c r="AJ98" s="15"/>
      <c r="AK98" s="15"/>
      <c r="AL98" s="15">
        <v>36</v>
      </c>
      <c r="AM98" s="15"/>
      <c r="AN98" s="15"/>
      <c r="AO98" s="15"/>
      <c r="AP98" s="62"/>
      <c r="AQ98" s="15"/>
      <c r="AR98" s="15">
        <v>1</v>
      </c>
      <c r="AS98" s="15">
        <v>2</v>
      </c>
      <c r="AT98" s="15"/>
      <c r="AU98" s="15" t="s">
        <v>596</v>
      </c>
      <c r="AV98" s="15"/>
      <c r="AW98" s="15"/>
      <c r="AX98" s="15" t="s">
        <v>597</v>
      </c>
      <c r="AY98" s="15"/>
      <c r="AZ98" s="62">
        <v>36</v>
      </c>
      <c r="BA98" s="97"/>
      <c r="BB98" s="97">
        <v>38853</v>
      </c>
      <c r="BC98" s="97"/>
      <c r="BD98" s="97"/>
      <c r="BE98" s="97"/>
      <c r="BF98" s="97"/>
      <c r="BG98" s="97"/>
      <c r="BH98" s="97"/>
      <c r="BI98" s="97"/>
      <c r="BJ98" s="97"/>
      <c r="BK98" s="42"/>
      <c r="BL98" s="15"/>
      <c r="BM98" s="15"/>
      <c r="BN98" s="15"/>
      <c r="BO98" s="15">
        <v>11</v>
      </c>
      <c r="BP98" s="15">
        <v>4</v>
      </c>
      <c r="BQ98" s="62" t="s">
        <v>617</v>
      </c>
      <c r="BR98" s="15"/>
      <c r="BS98" s="15"/>
      <c r="BT98" s="15"/>
      <c r="BU98" s="15"/>
      <c r="BV98" s="15">
        <v>5</v>
      </c>
      <c r="BW98" s="15">
        <v>9</v>
      </c>
      <c r="BX98" s="62"/>
      <c r="BY98" s="15"/>
      <c r="BZ98" s="15"/>
      <c r="CA98" s="15"/>
      <c r="CB98" s="15"/>
      <c r="CC98" s="15"/>
      <c r="CD98" s="15"/>
      <c r="CE98" s="15"/>
      <c r="CF98" s="15"/>
      <c r="CG98" s="15"/>
      <c r="CH98" s="62"/>
      <c r="CI98" s="48"/>
      <c r="CJ98" s="48">
        <v>1</v>
      </c>
      <c r="CK98" s="48"/>
      <c r="CL98" s="48"/>
      <c r="CM98" s="48"/>
      <c r="CN98" s="48"/>
      <c r="CO98" s="48"/>
      <c r="CP98" s="48"/>
      <c r="CQ98" s="48"/>
      <c r="CR98" s="68"/>
      <c r="CS98" s="17"/>
      <c r="CT98" s="17"/>
      <c r="CU98" s="17"/>
      <c r="CV98" s="17"/>
      <c r="CW98" s="17"/>
      <c r="CX98" s="17"/>
      <c r="CY98" s="17"/>
      <c r="CZ98" s="17"/>
      <c r="DA98" s="300">
        <f t="shared" si="10"/>
        <v>3</v>
      </c>
      <c r="DB98" s="69">
        <v>3</v>
      </c>
      <c r="DC98" s="69">
        <v>2.8</v>
      </c>
      <c r="DD98" s="69">
        <v>1.89</v>
      </c>
      <c r="DE98" s="69">
        <v>1.9</v>
      </c>
      <c r="DF98" s="69"/>
      <c r="DG98" s="69"/>
      <c r="DH98" s="69"/>
      <c r="DI98" s="69"/>
      <c r="DJ98" s="69"/>
      <c r="DK98" s="69"/>
      <c r="DL98" s="69"/>
      <c r="DM98" s="69"/>
      <c r="DN98" s="69"/>
      <c r="DO98" s="69"/>
      <c r="DP98" s="69">
        <v>285</v>
      </c>
      <c r="DQ98" s="69">
        <v>226</v>
      </c>
      <c r="DR98" s="69">
        <v>185</v>
      </c>
      <c r="DS98" s="69"/>
      <c r="DT98" s="69"/>
      <c r="DU98" s="69"/>
      <c r="DV98" s="69"/>
      <c r="DW98" s="69"/>
      <c r="DX98" s="69"/>
      <c r="DY98" s="69"/>
      <c r="DZ98" s="69"/>
      <c r="EA98" s="69"/>
      <c r="EB98" s="69"/>
      <c r="EC98" s="71">
        <v>0</v>
      </c>
      <c r="ED98" s="71"/>
      <c r="EE98" s="71"/>
      <c r="EF98" s="71"/>
      <c r="EG98" s="69"/>
      <c r="EH98" s="69"/>
      <c r="EI98" s="69"/>
      <c r="EJ98" s="69"/>
      <c r="EK98" s="69"/>
      <c r="EL98" s="79"/>
      <c r="EM98" s="245">
        <f t="shared" si="11"/>
        <v>2913.4695158809218</v>
      </c>
      <c r="EN98" s="81"/>
      <c r="EO98" s="81">
        <f t="shared" si="12"/>
        <v>2913.4695158809218</v>
      </c>
      <c r="EP98" s="44">
        <v>94</v>
      </c>
      <c r="EQ98" s="85">
        <v>6</v>
      </c>
      <c r="ER98" s="33">
        <v>94</v>
      </c>
      <c r="ES98" s="5">
        <v>3</v>
      </c>
      <c r="ET98" s="5">
        <v>3</v>
      </c>
      <c r="EU98" s="69">
        <v>3</v>
      </c>
      <c r="EV98" s="11">
        <v>1.89</v>
      </c>
      <c r="EW98" s="87">
        <v>226</v>
      </c>
      <c r="EX98" s="18">
        <v>2913.4695158809218</v>
      </c>
      <c r="EY98" s="69">
        <v>36</v>
      </c>
      <c r="EZ98" s="16">
        <v>38853</v>
      </c>
      <c r="FA98" s="54"/>
      <c r="FB98" s="249">
        <v>38844</v>
      </c>
      <c r="FC98" s="84">
        <v>6</v>
      </c>
      <c r="FD98" s="69">
        <v>42</v>
      </c>
      <c r="FE98" s="69">
        <v>25</v>
      </c>
      <c r="FF98" s="69">
        <v>13</v>
      </c>
      <c r="FG98" s="69"/>
      <c r="FH98" s="48"/>
      <c r="FI98" s="79"/>
    </row>
    <row r="99" spans="1:165" ht="15" x14ac:dyDescent="0.25">
      <c r="A99" s="10">
        <v>95</v>
      </c>
      <c r="B99" s="15"/>
      <c r="C99" s="42"/>
      <c r="D99" s="15"/>
      <c r="E99" s="97"/>
      <c r="F99" s="28"/>
      <c r="G99" s="67"/>
      <c r="H99" s="5"/>
      <c r="I99" s="5"/>
      <c r="J99" s="5"/>
      <c r="K99" s="5"/>
      <c r="L99" s="5"/>
      <c r="M99" s="5"/>
      <c r="N99" s="5"/>
      <c r="O99" s="5"/>
      <c r="P99" s="5"/>
      <c r="Q99" s="5"/>
      <c r="R99" s="5"/>
      <c r="S99" s="5"/>
      <c r="T99" s="299">
        <f t="shared" si="9"/>
        <v>0</v>
      </c>
      <c r="U99" s="5"/>
      <c r="V99" s="5"/>
      <c r="W99" s="5"/>
      <c r="X99" s="5"/>
      <c r="Y99" s="5"/>
      <c r="Z99" s="5"/>
      <c r="AA99" s="5"/>
      <c r="AB99" s="5"/>
      <c r="AC99" s="5"/>
      <c r="AD99" s="5"/>
      <c r="AE99" s="46"/>
      <c r="AF99" s="5"/>
      <c r="AG99" s="5"/>
      <c r="AH99" s="5"/>
      <c r="AI99" s="5"/>
      <c r="AJ99" s="5"/>
      <c r="AK99" s="5"/>
      <c r="AL99" s="5"/>
      <c r="AM99" s="5"/>
      <c r="AN99" s="5"/>
      <c r="AO99" s="5"/>
      <c r="AP99" s="46"/>
      <c r="AQ99" s="5"/>
      <c r="AR99" s="5"/>
      <c r="AS99" s="5"/>
      <c r="AT99" s="5"/>
      <c r="AU99" s="5"/>
      <c r="AV99" s="5"/>
      <c r="AW99" s="5"/>
      <c r="AX99" s="5"/>
      <c r="AY99" s="5"/>
      <c r="AZ99" s="46"/>
      <c r="BA99" s="9"/>
      <c r="BB99" s="9"/>
      <c r="BC99" s="9"/>
      <c r="BD99" s="9"/>
      <c r="BE99" s="9"/>
      <c r="BF99" s="9"/>
      <c r="BG99" s="9"/>
      <c r="BH99" s="9"/>
      <c r="BI99" s="9"/>
      <c r="BJ99" s="9"/>
      <c r="BK99" s="32"/>
      <c r="BL99" s="5"/>
      <c r="BM99" s="5"/>
      <c r="BN99" s="5"/>
      <c r="BO99" s="5"/>
      <c r="BP99" s="5"/>
      <c r="BQ99" s="46"/>
      <c r="BR99" s="5"/>
      <c r="BS99" s="5"/>
      <c r="BT99" s="5"/>
      <c r="BU99" s="5"/>
      <c r="BV99" s="5"/>
      <c r="BW99" s="5"/>
      <c r="BX99" s="46"/>
      <c r="BY99" s="5"/>
      <c r="BZ99" s="5"/>
      <c r="CA99" s="5"/>
      <c r="CB99" s="5"/>
      <c r="CC99" s="5"/>
      <c r="CD99" s="5"/>
      <c r="CE99" s="5"/>
      <c r="CF99" s="5"/>
      <c r="CG99" s="5"/>
      <c r="CH99" s="46"/>
      <c r="CI99" s="28"/>
      <c r="CJ99" s="28"/>
      <c r="CK99" s="28"/>
      <c r="CL99" s="28"/>
      <c r="CM99" s="28"/>
      <c r="CN99" s="28"/>
      <c r="CO99" s="28"/>
      <c r="CP99" s="28"/>
      <c r="CQ99" s="28"/>
      <c r="CR99" s="67"/>
      <c r="CS99" s="10"/>
      <c r="CT99" s="10"/>
      <c r="CU99" s="10"/>
      <c r="CV99" s="10"/>
      <c r="CW99" s="10"/>
      <c r="CX99" s="10"/>
      <c r="CY99" s="10"/>
      <c r="CZ99" s="10"/>
      <c r="DA99" s="300">
        <f t="shared" si="10"/>
        <v>0</v>
      </c>
      <c r="DB99" s="69"/>
      <c r="DC99" s="69"/>
      <c r="DD99" s="69"/>
      <c r="DE99" s="69"/>
      <c r="DF99" s="69"/>
      <c r="DG99" s="69"/>
      <c r="DH99" s="69"/>
      <c r="DI99" s="69"/>
      <c r="DJ99" s="69"/>
      <c r="DK99" s="69"/>
      <c r="DL99" s="69"/>
      <c r="DM99" s="69"/>
      <c r="DN99" s="69"/>
      <c r="DO99" s="69"/>
      <c r="DP99" s="69"/>
      <c r="DQ99" s="69"/>
      <c r="DR99" s="69"/>
      <c r="DS99" s="69"/>
      <c r="DT99" s="69"/>
      <c r="DU99" s="69"/>
      <c r="DV99" s="69"/>
      <c r="DW99" s="69"/>
      <c r="DX99" s="69"/>
      <c r="DY99" s="69"/>
      <c r="DZ99" s="69"/>
      <c r="EA99" s="69"/>
      <c r="EB99" s="69"/>
      <c r="EC99" s="69"/>
      <c r="ED99" s="69"/>
      <c r="EE99" s="69"/>
      <c r="EF99" s="69"/>
      <c r="EG99" s="69"/>
      <c r="EH99" s="69"/>
      <c r="EI99" s="69"/>
      <c r="EJ99" s="69"/>
      <c r="EK99" s="69"/>
      <c r="EL99" s="79"/>
      <c r="EM99" s="245"/>
      <c r="EN99" s="81"/>
      <c r="EO99" s="81"/>
      <c r="EP99" s="44">
        <v>95</v>
      </c>
      <c r="EQ99" s="85">
        <v>0</v>
      </c>
      <c r="ER99" s="33">
        <v>95</v>
      </c>
      <c r="ES99" s="5">
        <v>0</v>
      </c>
      <c r="ET99" s="5">
        <v>0</v>
      </c>
      <c r="EU99" s="69"/>
      <c r="EV99" s="11"/>
      <c r="EW99" s="87"/>
      <c r="EX99" s="18"/>
      <c r="EY99" s="69"/>
      <c r="EZ99" s="16"/>
      <c r="FA99" s="54"/>
      <c r="FB99" s="39"/>
      <c r="FC99" s="84"/>
      <c r="FD99" s="69"/>
      <c r="FE99" s="69"/>
      <c r="FF99" s="69"/>
      <c r="FG99" s="69"/>
      <c r="FH99" s="28"/>
      <c r="FI99" s="79"/>
    </row>
    <row r="100" spans="1:165" ht="15" x14ac:dyDescent="0.25">
      <c r="A100" s="10">
        <v>96</v>
      </c>
      <c r="B100" s="15">
        <v>38</v>
      </c>
      <c r="C100" s="42"/>
      <c r="D100" s="15">
        <v>0</v>
      </c>
      <c r="E100" s="97">
        <v>38840</v>
      </c>
      <c r="F100" s="28">
        <v>1</v>
      </c>
      <c r="G100" s="67">
        <v>0</v>
      </c>
      <c r="H100" s="5">
        <v>1</v>
      </c>
      <c r="I100" s="5"/>
      <c r="J100" s="5"/>
      <c r="K100" s="5"/>
      <c r="L100" s="5"/>
      <c r="M100" s="5"/>
      <c r="N100" s="5"/>
      <c r="O100" s="5"/>
      <c r="P100" s="5"/>
      <c r="Q100" s="5"/>
      <c r="R100" s="5"/>
      <c r="S100" s="5"/>
      <c r="T100" s="299">
        <f t="shared" si="9"/>
        <v>1</v>
      </c>
      <c r="U100" s="5"/>
      <c r="V100" s="5"/>
      <c r="W100" s="5"/>
      <c r="X100" s="5"/>
      <c r="Y100" s="5"/>
      <c r="Z100" s="5"/>
      <c r="AA100" s="5"/>
      <c r="AB100" s="5"/>
      <c r="AC100" s="5"/>
      <c r="AD100" s="5"/>
      <c r="AE100" s="46"/>
      <c r="AF100" s="5"/>
      <c r="AG100" s="5"/>
      <c r="AH100" s="5"/>
      <c r="AI100" s="5"/>
      <c r="AJ100" s="5"/>
      <c r="AK100" s="5"/>
      <c r="AL100" s="5"/>
      <c r="AM100" s="5"/>
      <c r="AN100" s="5"/>
      <c r="AO100" s="5"/>
      <c r="AP100" s="46"/>
      <c r="AQ100" s="5"/>
      <c r="AR100" s="5"/>
      <c r="AS100" s="5"/>
      <c r="AT100" s="5"/>
      <c r="AU100" s="5"/>
      <c r="AV100" s="5"/>
      <c r="AW100" s="5"/>
      <c r="AX100" s="5"/>
      <c r="AY100" s="5"/>
      <c r="AZ100" s="46"/>
      <c r="BA100" s="9"/>
      <c r="BB100" s="9"/>
      <c r="BC100" s="9"/>
      <c r="BD100" s="9"/>
      <c r="BE100" s="9"/>
      <c r="BF100" s="9"/>
      <c r="BG100" s="9"/>
      <c r="BH100" s="9"/>
      <c r="BI100" s="9"/>
      <c r="BJ100" s="9"/>
      <c r="BK100" s="32"/>
      <c r="BL100" s="5"/>
      <c r="BM100" s="5"/>
      <c r="BN100" s="5"/>
      <c r="BO100" s="5"/>
      <c r="BP100" s="5"/>
      <c r="BQ100" s="46"/>
      <c r="BR100" s="5"/>
      <c r="BS100" s="5"/>
      <c r="BT100" s="5"/>
      <c r="BU100" s="5"/>
      <c r="BV100" s="5"/>
      <c r="BW100" s="5"/>
      <c r="BX100" s="46"/>
      <c r="BY100" s="5">
        <v>1</v>
      </c>
      <c r="BZ100" s="5"/>
      <c r="CA100" s="5"/>
      <c r="CB100" s="5"/>
      <c r="CC100" s="5"/>
      <c r="CD100" s="5"/>
      <c r="CE100" s="5"/>
      <c r="CF100" s="5"/>
      <c r="CG100" s="5"/>
      <c r="CH100" s="46"/>
      <c r="CI100" s="28"/>
      <c r="CJ100" s="28"/>
      <c r="CK100" s="28"/>
      <c r="CL100" s="28"/>
      <c r="CM100" s="28"/>
      <c r="CN100" s="28"/>
      <c r="CO100" s="28"/>
      <c r="CP100" s="28"/>
      <c r="CQ100" s="28"/>
      <c r="CR100" s="67"/>
      <c r="CS100" s="10"/>
      <c r="CT100" s="10"/>
      <c r="CU100" s="10"/>
      <c r="CV100" s="10"/>
      <c r="CW100" s="10"/>
      <c r="CX100" s="10"/>
      <c r="CY100" s="10"/>
      <c r="CZ100" s="10"/>
      <c r="DA100" s="300">
        <f t="shared" si="10"/>
        <v>1</v>
      </c>
      <c r="DB100" s="69">
        <v>1</v>
      </c>
      <c r="DC100" s="69">
        <v>1.7</v>
      </c>
      <c r="DD100" s="69"/>
      <c r="DE100" s="69"/>
      <c r="DF100" s="69"/>
      <c r="DG100" s="69"/>
      <c r="DH100" s="69"/>
      <c r="DI100" s="69"/>
      <c r="DJ100" s="69"/>
      <c r="DK100" s="69"/>
      <c r="DL100" s="69"/>
      <c r="DM100" s="69"/>
      <c r="DN100" s="69"/>
      <c r="DO100" s="69"/>
      <c r="DP100" s="69">
        <v>194</v>
      </c>
      <c r="DQ100" s="69"/>
      <c r="DR100" s="69"/>
      <c r="DS100" s="69"/>
      <c r="DT100" s="69"/>
      <c r="DU100" s="69"/>
      <c r="DV100" s="69"/>
      <c r="DW100" s="69"/>
      <c r="DX100" s="69"/>
      <c r="DY100" s="69"/>
      <c r="DZ100" s="69"/>
      <c r="EA100" s="69"/>
      <c r="EB100" s="69"/>
      <c r="EC100" s="71">
        <v>0</v>
      </c>
      <c r="ED100" s="69"/>
      <c r="EE100" s="69"/>
      <c r="EF100" s="69"/>
      <c r="EG100" s="69"/>
      <c r="EH100" s="69"/>
      <c r="EI100" s="69"/>
      <c r="EJ100" s="69"/>
      <c r="EK100" s="69"/>
      <c r="EL100" s="79"/>
      <c r="EM100" s="245">
        <f t="shared" si="11"/>
        <v>440.34133429041327</v>
      </c>
      <c r="EN100" s="81"/>
      <c r="EO100" s="81">
        <f t="shared" si="12"/>
        <v>440.34133429041327</v>
      </c>
      <c r="EP100" s="44">
        <v>96</v>
      </c>
      <c r="EQ100" s="85">
        <v>0</v>
      </c>
      <c r="ER100" s="33">
        <v>96</v>
      </c>
      <c r="ES100" s="5">
        <v>1</v>
      </c>
      <c r="ET100" s="5">
        <v>1</v>
      </c>
      <c r="EU100" s="69">
        <v>1</v>
      </c>
      <c r="EV100" s="11">
        <v>1.7</v>
      </c>
      <c r="EW100" s="122">
        <v>194</v>
      </c>
      <c r="EX100" s="18">
        <v>440.34133429041327</v>
      </c>
      <c r="EY100" s="69"/>
      <c r="EZ100" s="16"/>
      <c r="FA100" s="54"/>
      <c r="FB100" s="39"/>
      <c r="FC100" s="84"/>
      <c r="FD100" s="69"/>
      <c r="FE100" s="69"/>
      <c r="FF100" s="69"/>
      <c r="FG100" s="69"/>
      <c r="FH100" s="28">
        <v>1</v>
      </c>
      <c r="FI100" s="10"/>
    </row>
    <row r="101" spans="1:165" ht="15" x14ac:dyDescent="0.25">
      <c r="A101" s="10">
        <v>97</v>
      </c>
      <c r="B101" s="15">
        <v>39</v>
      </c>
      <c r="C101" s="42">
        <v>1</v>
      </c>
      <c r="D101" s="15">
        <v>0</v>
      </c>
      <c r="E101" s="97">
        <v>38840</v>
      </c>
      <c r="F101" s="28">
        <v>1</v>
      </c>
      <c r="G101" s="67">
        <v>1</v>
      </c>
      <c r="H101" s="5">
        <v>3</v>
      </c>
      <c r="I101" s="5"/>
      <c r="J101" s="5"/>
      <c r="K101" s="5"/>
      <c r="L101" s="5"/>
      <c r="M101" s="5">
        <v>4</v>
      </c>
      <c r="N101" s="5"/>
      <c r="O101" s="5"/>
      <c r="P101" s="5"/>
      <c r="Q101" s="5"/>
      <c r="R101" s="5"/>
      <c r="S101" s="5"/>
      <c r="T101" s="299">
        <f t="shared" si="9"/>
        <v>4</v>
      </c>
      <c r="U101" s="5"/>
      <c r="V101" s="5"/>
      <c r="W101" s="5" t="s">
        <v>118</v>
      </c>
      <c r="X101" s="5"/>
      <c r="Y101" s="5"/>
      <c r="Z101" s="5"/>
      <c r="AA101" s="5"/>
      <c r="AB101" s="5"/>
      <c r="AC101" s="5"/>
      <c r="AD101" s="5"/>
      <c r="AE101" s="46"/>
      <c r="AF101" s="5"/>
      <c r="AG101" s="5"/>
      <c r="AH101" s="5">
        <v>21</v>
      </c>
      <c r="AI101" s="5"/>
      <c r="AJ101" s="5"/>
      <c r="AK101" s="5">
        <v>36</v>
      </c>
      <c r="AL101" s="5"/>
      <c r="AM101" s="5"/>
      <c r="AN101" s="5"/>
      <c r="AO101" s="5"/>
      <c r="AP101" s="46"/>
      <c r="AQ101" s="5"/>
      <c r="AR101" s="5"/>
      <c r="AS101" s="5"/>
      <c r="AT101" s="5" t="s">
        <v>26</v>
      </c>
      <c r="AU101" s="5"/>
      <c r="AV101" s="5">
        <v>7</v>
      </c>
      <c r="AW101" s="5"/>
      <c r="AX101" s="5"/>
      <c r="AY101" s="5">
        <v>3</v>
      </c>
      <c r="AZ101" s="46">
        <v>1</v>
      </c>
      <c r="BA101" s="9"/>
      <c r="BB101" s="9"/>
      <c r="BC101" s="9"/>
      <c r="BD101" s="9"/>
      <c r="BE101" s="9"/>
      <c r="BF101" s="9"/>
      <c r="BG101" s="9"/>
      <c r="BH101" s="9"/>
      <c r="BI101" s="9"/>
      <c r="BJ101" s="9"/>
      <c r="BK101" s="32"/>
      <c r="BL101" s="5"/>
      <c r="BM101" s="5"/>
      <c r="BN101" s="5">
        <v>9</v>
      </c>
      <c r="BO101" s="5"/>
      <c r="BP101" s="5">
        <v>6</v>
      </c>
      <c r="BQ101" s="46">
        <v>1</v>
      </c>
      <c r="BR101" s="5"/>
      <c r="BS101" s="5"/>
      <c r="BT101" s="5"/>
      <c r="BU101" s="5"/>
      <c r="BV101" s="5"/>
      <c r="BW101" s="5">
        <v>7</v>
      </c>
      <c r="BX101" s="46">
        <v>13</v>
      </c>
      <c r="BY101" s="5">
        <v>1</v>
      </c>
      <c r="BZ101" s="5"/>
      <c r="CA101" s="5"/>
      <c r="CB101" s="5"/>
      <c r="CC101" s="5">
        <v>1</v>
      </c>
      <c r="CD101" s="5"/>
      <c r="CE101" s="5"/>
      <c r="CF101" s="5"/>
      <c r="CG101" s="5"/>
      <c r="CH101" s="46">
        <v>1</v>
      </c>
      <c r="CI101" s="28">
        <v>1</v>
      </c>
      <c r="CJ101" s="28"/>
      <c r="CK101" s="28"/>
      <c r="CL101" s="28"/>
      <c r="CM101" s="28"/>
      <c r="CN101" s="28"/>
      <c r="CO101" s="28"/>
      <c r="CP101" s="28"/>
      <c r="CQ101" s="28"/>
      <c r="CR101" s="67"/>
      <c r="CS101" s="10"/>
      <c r="CT101" s="10"/>
      <c r="CU101" s="10"/>
      <c r="CV101" s="10" t="s">
        <v>520</v>
      </c>
      <c r="CW101" s="10"/>
      <c r="CX101" s="10"/>
      <c r="CY101" s="10" t="s">
        <v>521</v>
      </c>
      <c r="CZ101" s="10" t="s">
        <v>522</v>
      </c>
      <c r="DA101" s="300">
        <f t="shared" si="10"/>
        <v>4</v>
      </c>
      <c r="DB101" s="69">
        <v>4</v>
      </c>
      <c r="DC101" s="69">
        <v>3.41</v>
      </c>
      <c r="DD101" s="69">
        <v>2.12</v>
      </c>
      <c r="DE101" s="69">
        <v>1.58</v>
      </c>
      <c r="DF101" s="69">
        <v>2.61</v>
      </c>
      <c r="DG101" s="69"/>
      <c r="DH101" s="69"/>
      <c r="DI101" s="69"/>
      <c r="DJ101" s="69"/>
      <c r="DK101" s="69"/>
      <c r="DL101" s="69"/>
      <c r="DM101" s="69"/>
      <c r="DN101" s="69"/>
      <c r="DO101" s="69"/>
      <c r="DP101" s="69">
        <v>267</v>
      </c>
      <c r="DQ101" s="69">
        <v>230</v>
      </c>
      <c r="DR101" s="69">
        <v>168</v>
      </c>
      <c r="DS101" s="69">
        <v>123</v>
      </c>
      <c r="DT101" s="69"/>
      <c r="DU101" s="69"/>
      <c r="DV101" s="69"/>
      <c r="DW101" s="69"/>
      <c r="DX101" s="69"/>
      <c r="DY101" s="69"/>
      <c r="DZ101" s="69"/>
      <c r="EA101" s="69"/>
      <c r="EB101" s="69"/>
      <c r="EC101" s="71">
        <v>0</v>
      </c>
      <c r="ED101" s="69"/>
      <c r="EE101" s="69"/>
      <c r="EF101" s="69"/>
      <c r="EG101" s="69"/>
      <c r="EH101" s="69"/>
      <c r="EI101" s="69"/>
      <c r="EJ101" s="69"/>
      <c r="EK101" s="69"/>
      <c r="EL101" s="79"/>
      <c r="EM101" s="245">
        <f t="shared" si="11"/>
        <v>4237.771456526918</v>
      </c>
      <c r="EN101" s="81"/>
      <c r="EO101" s="81">
        <f t="shared" si="12"/>
        <v>4237.771456526918</v>
      </c>
      <c r="EP101" s="44">
        <v>97</v>
      </c>
      <c r="EQ101" s="85">
        <v>3</v>
      </c>
      <c r="ER101" s="33">
        <v>97</v>
      </c>
      <c r="ES101" s="5">
        <v>4</v>
      </c>
      <c r="ET101" s="5">
        <v>4</v>
      </c>
      <c r="EU101" s="69">
        <v>4</v>
      </c>
      <c r="EV101" s="11">
        <v>2.12</v>
      </c>
      <c r="EW101" s="87">
        <v>230</v>
      </c>
      <c r="EX101" s="18">
        <v>4237.771456526918</v>
      </c>
      <c r="EY101" s="69">
        <v>36</v>
      </c>
      <c r="EZ101" s="16">
        <v>38851</v>
      </c>
      <c r="FA101" s="54"/>
      <c r="FB101" s="249">
        <v>38873</v>
      </c>
      <c r="FC101" s="84">
        <v>3</v>
      </c>
      <c r="FD101" s="69">
        <v>21</v>
      </c>
      <c r="FE101" s="69">
        <v>21</v>
      </c>
      <c r="FF101" s="69">
        <v>21</v>
      </c>
      <c r="FG101" s="69"/>
      <c r="FH101" s="28">
        <v>1</v>
      </c>
      <c r="FI101" s="79"/>
    </row>
    <row r="102" spans="1:165" ht="15" x14ac:dyDescent="0.25">
      <c r="A102" s="10">
        <v>98</v>
      </c>
      <c r="B102" s="15">
        <v>11</v>
      </c>
      <c r="C102" s="42"/>
      <c r="D102" s="15">
        <v>0</v>
      </c>
      <c r="E102" s="97">
        <v>38840</v>
      </c>
      <c r="F102" s="28">
        <v>1</v>
      </c>
      <c r="G102" s="67">
        <v>1</v>
      </c>
      <c r="H102" s="5">
        <v>2</v>
      </c>
      <c r="I102" s="5"/>
      <c r="J102" s="5"/>
      <c r="K102" s="5"/>
      <c r="L102" s="5"/>
      <c r="M102" s="5"/>
      <c r="N102" s="5"/>
      <c r="O102" s="5">
        <v>3</v>
      </c>
      <c r="P102" s="5"/>
      <c r="Q102" s="5"/>
      <c r="R102" s="5"/>
      <c r="S102" s="5"/>
      <c r="T102" s="299">
        <f t="shared" si="9"/>
        <v>3</v>
      </c>
      <c r="U102" s="5"/>
      <c r="V102" s="5"/>
      <c r="W102" s="5"/>
      <c r="X102" s="5"/>
      <c r="Y102" s="5"/>
      <c r="Z102" s="5"/>
      <c r="AA102" s="5"/>
      <c r="AB102" s="5"/>
      <c r="AC102" s="5"/>
      <c r="AD102" s="5"/>
      <c r="AE102" s="46"/>
      <c r="AF102" s="5"/>
      <c r="AG102" s="5"/>
      <c r="AH102" s="5"/>
      <c r="AI102" s="5"/>
      <c r="AJ102" s="5"/>
      <c r="AK102" s="5"/>
      <c r="AL102" s="5"/>
      <c r="AM102" s="5"/>
      <c r="AN102" s="5"/>
      <c r="AO102" s="5"/>
      <c r="AP102" s="46"/>
      <c r="AQ102" s="5"/>
      <c r="AR102" s="5"/>
      <c r="AS102" s="5"/>
      <c r="AT102" s="5"/>
      <c r="AU102" s="5"/>
      <c r="AV102" s="5"/>
      <c r="AW102" s="5"/>
      <c r="AX102" s="5"/>
      <c r="AY102" s="5"/>
      <c r="AZ102" s="46">
        <v>0</v>
      </c>
      <c r="BA102" s="9"/>
      <c r="BB102" s="9"/>
      <c r="BC102" s="9"/>
      <c r="BD102" s="9"/>
      <c r="BE102" s="9"/>
      <c r="BF102" s="9"/>
      <c r="BG102" s="9"/>
      <c r="BH102" s="9"/>
      <c r="BI102" s="9"/>
      <c r="BJ102" s="9"/>
      <c r="BK102" s="32"/>
      <c r="BL102" s="5"/>
      <c r="BM102" s="5"/>
      <c r="BN102" s="5"/>
      <c r="BO102" s="5"/>
      <c r="BP102" s="5"/>
      <c r="BQ102" s="46">
        <v>8</v>
      </c>
      <c r="BR102" s="5"/>
      <c r="BS102" s="5"/>
      <c r="BT102" s="5"/>
      <c r="BU102" s="5"/>
      <c r="BV102" s="5"/>
      <c r="BW102" s="5"/>
      <c r="BX102" s="46">
        <v>0</v>
      </c>
      <c r="BY102" s="5">
        <v>2</v>
      </c>
      <c r="BZ102" s="5"/>
      <c r="CA102" s="5"/>
      <c r="CB102" s="5"/>
      <c r="CC102" s="5"/>
      <c r="CD102" s="5"/>
      <c r="CE102" s="5">
        <v>2</v>
      </c>
      <c r="CF102" s="5"/>
      <c r="CG102" s="5"/>
      <c r="CH102" s="46"/>
      <c r="CI102" s="28"/>
      <c r="CJ102" s="28"/>
      <c r="CK102" s="28"/>
      <c r="CL102" s="28"/>
      <c r="CM102" s="28"/>
      <c r="CN102" s="28"/>
      <c r="CO102" s="28"/>
      <c r="CP102" s="28"/>
      <c r="CQ102" s="28"/>
      <c r="CR102" s="67">
        <v>1</v>
      </c>
      <c r="CS102" s="10"/>
      <c r="CT102" s="10"/>
      <c r="CU102" s="10"/>
      <c r="CV102" s="10"/>
      <c r="CW102" s="10" t="s">
        <v>492</v>
      </c>
      <c r="CX102" s="10"/>
      <c r="CY102" s="10"/>
      <c r="CZ102" s="10" t="s">
        <v>493</v>
      </c>
      <c r="DA102" s="300">
        <f t="shared" si="10"/>
        <v>3</v>
      </c>
      <c r="DB102" s="69">
        <v>2</v>
      </c>
      <c r="DC102" s="69">
        <v>1.98</v>
      </c>
      <c r="DD102" s="69">
        <v>1.79</v>
      </c>
      <c r="DE102" s="69"/>
      <c r="DF102" s="69"/>
      <c r="DG102" s="69"/>
      <c r="DH102" s="69"/>
      <c r="DI102" s="69"/>
      <c r="DJ102" s="69"/>
      <c r="DK102" s="69"/>
      <c r="DL102" s="69"/>
      <c r="DM102" s="69"/>
      <c r="DN102" s="69"/>
      <c r="DO102" s="69"/>
      <c r="DP102" s="69">
        <v>183</v>
      </c>
      <c r="DQ102" s="69">
        <v>241</v>
      </c>
      <c r="DR102" s="69"/>
      <c r="DS102" s="69"/>
      <c r="DT102" s="69"/>
      <c r="DU102" s="69"/>
      <c r="DV102" s="69"/>
      <c r="DW102" s="69"/>
      <c r="DX102" s="69"/>
      <c r="DY102" s="69"/>
      <c r="DZ102" s="69"/>
      <c r="EA102" s="69"/>
      <c r="EB102" s="69"/>
      <c r="EC102" s="71">
        <v>1</v>
      </c>
      <c r="ED102" s="69">
        <v>1.34</v>
      </c>
      <c r="EE102" s="69"/>
      <c r="EF102" s="69"/>
      <c r="EG102" s="69"/>
      <c r="EH102" s="81">
        <f>76.858*ED102+63.945</f>
        <v>166.93472</v>
      </c>
      <c r="EI102" s="69"/>
      <c r="EJ102" s="69"/>
      <c r="EK102" s="69"/>
      <c r="EL102" s="79"/>
      <c r="EM102" s="245">
        <f t="shared" si="11"/>
        <v>1169.9458331777194</v>
      </c>
      <c r="EN102" s="81">
        <f t="shared" ref="EN102" si="13">((ED102^2*PI()*EH102)/4)+((EE102^2*PI()*EI102)/4)+((EF102^2*PI()*EJ102)/4)+((EG102^2*PI()*EK102)/4)</f>
        <v>235.42151551250197</v>
      </c>
      <c r="EO102" s="81">
        <f t="shared" si="12"/>
        <v>1405.3673486902212</v>
      </c>
      <c r="EP102" s="44">
        <v>98</v>
      </c>
      <c r="EQ102" s="85">
        <v>1</v>
      </c>
      <c r="ER102" s="33">
        <v>98</v>
      </c>
      <c r="ES102" s="5">
        <v>3</v>
      </c>
      <c r="ET102" s="5">
        <v>3</v>
      </c>
      <c r="EU102" s="69">
        <v>3</v>
      </c>
      <c r="EV102" s="11">
        <v>1.79</v>
      </c>
      <c r="EW102" s="87">
        <v>241</v>
      </c>
      <c r="EX102" s="18">
        <v>1405.3673486902212</v>
      </c>
      <c r="EY102" s="131"/>
      <c r="EZ102" s="250"/>
      <c r="FA102" s="59"/>
      <c r="FB102" s="251"/>
      <c r="FC102" s="84">
        <v>1</v>
      </c>
      <c r="FD102" s="69">
        <v>6</v>
      </c>
      <c r="FE102" s="69">
        <v>4</v>
      </c>
      <c r="FF102" s="69">
        <v>3</v>
      </c>
      <c r="FG102" s="69"/>
      <c r="FH102" s="28">
        <v>2</v>
      </c>
      <c r="FI102" s="79"/>
    </row>
    <row r="103" spans="1:165" ht="15" x14ac:dyDescent="0.25">
      <c r="A103" s="10">
        <v>99</v>
      </c>
      <c r="B103" s="15">
        <v>12</v>
      </c>
      <c r="C103" s="42">
        <v>1</v>
      </c>
      <c r="D103" s="15">
        <v>0</v>
      </c>
      <c r="E103" s="97">
        <v>38840</v>
      </c>
      <c r="F103" s="28">
        <v>1</v>
      </c>
      <c r="G103" s="67">
        <v>1</v>
      </c>
      <c r="H103" s="5">
        <v>1</v>
      </c>
      <c r="I103" s="5">
        <v>3</v>
      </c>
      <c r="J103" s="5"/>
      <c r="K103" s="5"/>
      <c r="L103" s="5"/>
      <c r="M103" s="5"/>
      <c r="N103" s="5"/>
      <c r="O103" s="5"/>
      <c r="P103" s="5"/>
      <c r="Q103" s="5"/>
      <c r="R103" s="5"/>
      <c r="S103" s="5"/>
      <c r="T103" s="299">
        <f t="shared" si="9"/>
        <v>3</v>
      </c>
      <c r="U103" s="5"/>
      <c r="V103" s="5"/>
      <c r="W103" s="5" t="s">
        <v>118</v>
      </c>
      <c r="X103" s="5"/>
      <c r="Y103" s="5"/>
      <c r="Z103" s="5"/>
      <c r="AA103" s="5"/>
      <c r="AB103" s="5"/>
      <c r="AC103" s="5"/>
      <c r="AD103" s="5"/>
      <c r="AE103" s="46"/>
      <c r="AF103" s="5"/>
      <c r="AG103" s="5"/>
      <c r="AH103" s="5">
        <v>2</v>
      </c>
      <c r="AI103" s="5"/>
      <c r="AJ103" s="5"/>
      <c r="AK103" s="5"/>
      <c r="AL103" s="5"/>
      <c r="AM103" s="5"/>
      <c r="AN103" s="5"/>
      <c r="AO103" s="5"/>
      <c r="AP103" s="46"/>
      <c r="AQ103" s="5"/>
      <c r="AR103" s="5"/>
      <c r="AS103" s="5"/>
      <c r="AT103" s="5">
        <v>0</v>
      </c>
      <c r="AU103" s="5"/>
      <c r="AV103" s="5" t="s">
        <v>494</v>
      </c>
      <c r="AW103" s="5">
        <v>0</v>
      </c>
      <c r="AX103" s="5"/>
      <c r="AY103" s="5">
        <v>0</v>
      </c>
      <c r="AZ103" s="46">
        <v>0</v>
      </c>
      <c r="BA103" s="9"/>
      <c r="BB103" s="9"/>
      <c r="BC103" s="9"/>
      <c r="BD103" s="9"/>
      <c r="BE103" s="9"/>
      <c r="BF103" s="9"/>
      <c r="BG103" s="9"/>
      <c r="BH103" s="9"/>
      <c r="BI103" s="9"/>
      <c r="BJ103" s="9"/>
      <c r="BK103" s="32">
        <v>2</v>
      </c>
      <c r="BL103" s="5"/>
      <c r="BM103" s="5">
        <v>0</v>
      </c>
      <c r="BN103" s="5">
        <v>0</v>
      </c>
      <c r="BO103" s="5"/>
      <c r="BP103" s="5">
        <v>0</v>
      </c>
      <c r="BQ103" s="46">
        <v>0</v>
      </c>
      <c r="BR103" s="5">
        <v>0</v>
      </c>
      <c r="BS103" s="5"/>
      <c r="BT103" s="5">
        <v>0</v>
      </c>
      <c r="BU103" s="5">
        <v>0</v>
      </c>
      <c r="BV103" s="5"/>
      <c r="BW103" s="5">
        <v>0</v>
      </c>
      <c r="BX103" s="46">
        <v>0</v>
      </c>
      <c r="BY103" s="5"/>
      <c r="BZ103" s="5">
        <v>2</v>
      </c>
      <c r="CA103" s="5"/>
      <c r="CB103" s="5"/>
      <c r="CC103" s="5"/>
      <c r="CD103" s="5"/>
      <c r="CE103" s="5"/>
      <c r="CF103" s="5"/>
      <c r="CG103" s="5"/>
      <c r="CH103" s="46"/>
      <c r="CI103" s="28"/>
      <c r="CJ103" s="28"/>
      <c r="CK103" s="28"/>
      <c r="CL103" s="28"/>
      <c r="CM103" s="28"/>
      <c r="CN103" s="28"/>
      <c r="CO103" s="28">
        <v>1</v>
      </c>
      <c r="CP103" s="28"/>
      <c r="CQ103" s="28"/>
      <c r="CR103" s="67"/>
      <c r="CS103" s="10"/>
      <c r="CT103" s="10"/>
      <c r="CU103" s="10"/>
      <c r="CV103" s="10"/>
      <c r="CW103" s="10"/>
      <c r="CX103" s="10"/>
      <c r="CY103" s="10"/>
      <c r="CZ103" s="10"/>
      <c r="DA103" s="300">
        <f t="shared" si="10"/>
        <v>2</v>
      </c>
      <c r="DB103" s="69">
        <v>2</v>
      </c>
      <c r="DC103" s="69">
        <v>2.0299999999999998</v>
      </c>
      <c r="DD103" s="69">
        <v>2.67</v>
      </c>
      <c r="DE103" s="69"/>
      <c r="DF103" s="69"/>
      <c r="DG103" s="69"/>
      <c r="DH103" s="69"/>
      <c r="DI103" s="69"/>
      <c r="DJ103" s="69"/>
      <c r="DK103" s="69"/>
      <c r="DL103" s="69"/>
      <c r="DM103" s="69"/>
      <c r="DN103" s="69"/>
      <c r="DO103" s="69"/>
      <c r="DP103" s="69">
        <v>130</v>
      </c>
      <c r="DQ103" s="69">
        <v>277</v>
      </c>
      <c r="DR103" s="69"/>
      <c r="DS103" s="69"/>
      <c r="DT103" s="69"/>
      <c r="DU103" s="69"/>
      <c r="DV103" s="69"/>
      <c r="DW103" s="69"/>
      <c r="DX103" s="69"/>
      <c r="DY103" s="69"/>
      <c r="DZ103" s="69"/>
      <c r="EA103" s="69"/>
      <c r="EB103" s="69"/>
      <c r="EC103" s="71">
        <v>0</v>
      </c>
      <c r="ED103" s="69"/>
      <c r="EE103" s="69"/>
      <c r="EF103" s="69"/>
      <c r="EG103" s="69"/>
      <c r="EH103" s="69"/>
      <c r="EI103" s="69"/>
      <c r="EJ103" s="69"/>
      <c r="EK103" s="69"/>
      <c r="EL103" s="79"/>
      <c r="EM103" s="245">
        <f t="shared" si="11"/>
        <v>1971.6810637719977</v>
      </c>
      <c r="EN103" s="81"/>
      <c r="EO103" s="81">
        <f t="shared" si="12"/>
        <v>1971.6810637719977</v>
      </c>
      <c r="EP103" s="44">
        <v>99</v>
      </c>
      <c r="EQ103" s="85">
        <v>0</v>
      </c>
      <c r="ER103" s="33">
        <v>99</v>
      </c>
      <c r="ES103" s="5">
        <v>3</v>
      </c>
      <c r="ET103" s="5">
        <v>2</v>
      </c>
      <c r="EU103" s="69">
        <v>3</v>
      </c>
      <c r="EV103" s="11">
        <v>2.67</v>
      </c>
      <c r="EW103" s="87">
        <v>277</v>
      </c>
      <c r="EX103" s="18">
        <v>1971.6810637719977</v>
      </c>
      <c r="EY103" s="69">
        <v>2</v>
      </c>
      <c r="EZ103" s="16">
        <v>38851</v>
      </c>
      <c r="FA103" s="54"/>
      <c r="FB103" s="249">
        <v>38854</v>
      </c>
      <c r="FC103" s="84"/>
      <c r="FD103" s="69"/>
      <c r="FE103" s="69"/>
      <c r="FF103" s="69"/>
      <c r="FG103" s="69"/>
      <c r="FH103" s="28">
        <v>2</v>
      </c>
      <c r="FI103" s="79"/>
    </row>
    <row r="104" spans="1:165" ht="15" x14ac:dyDescent="0.25">
      <c r="A104" s="10">
        <v>100</v>
      </c>
      <c r="B104" s="15"/>
      <c r="C104" s="42"/>
      <c r="D104" s="15"/>
      <c r="E104" s="97"/>
      <c r="F104" s="28"/>
      <c r="G104" s="67"/>
      <c r="H104" s="5"/>
      <c r="I104" s="5"/>
      <c r="J104" s="5"/>
      <c r="K104" s="5"/>
      <c r="L104" s="5"/>
      <c r="M104" s="5"/>
      <c r="N104" s="5"/>
      <c r="O104" s="5"/>
      <c r="P104" s="5"/>
      <c r="Q104" s="5"/>
      <c r="R104" s="5"/>
      <c r="S104" s="5"/>
      <c r="T104" s="299">
        <f t="shared" si="9"/>
        <v>0</v>
      </c>
      <c r="U104" s="5"/>
      <c r="V104" s="5"/>
      <c r="W104" s="5"/>
      <c r="X104" s="5"/>
      <c r="Y104" s="5"/>
      <c r="Z104" s="5"/>
      <c r="AA104" s="5"/>
      <c r="AB104" s="5"/>
      <c r="AC104" s="5"/>
      <c r="AD104" s="5"/>
      <c r="AE104" s="46"/>
      <c r="AF104" s="5"/>
      <c r="AG104" s="5"/>
      <c r="AH104" s="5"/>
      <c r="AI104" s="5"/>
      <c r="AJ104" s="5"/>
      <c r="AK104" s="5"/>
      <c r="AL104" s="5"/>
      <c r="AM104" s="5"/>
      <c r="AN104" s="5"/>
      <c r="AO104" s="5"/>
      <c r="AP104" s="46"/>
      <c r="AQ104" s="5"/>
      <c r="AR104" s="5"/>
      <c r="AS104" s="5"/>
      <c r="AT104" s="5"/>
      <c r="AU104" s="5"/>
      <c r="AV104" s="5"/>
      <c r="AW104" s="5"/>
      <c r="AX104" s="5"/>
      <c r="AY104" s="5"/>
      <c r="AZ104" s="46"/>
      <c r="BA104" s="9"/>
      <c r="BB104" s="9"/>
      <c r="BC104" s="9"/>
      <c r="BD104" s="9"/>
      <c r="BE104" s="9"/>
      <c r="BF104" s="9"/>
      <c r="BG104" s="9"/>
      <c r="BH104" s="9"/>
      <c r="BI104" s="9"/>
      <c r="BJ104" s="9"/>
      <c r="BK104" s="32"/>
      <c r="BL104" s="5"/>
      <c r="BM104" s="5"/>
      <c r="BN104" s="5"/>
      <c r="BO104" s="5"/>
      <c r="BP104" s="5"/>
      <c r="BQ104" s="46"/>
      <c r="BR104" s="5"/>
      <c r="BS104" s="5"/>
      <c r="BT104" s="5"/>
      <c r="BU104" s="5"/>
      <c r="BV104" s="5"/>
      <c r="BW104" s="5"/>
      <c r="BX104" s="46"/>
      <c r="BY104" s="5"/>
      <c r="BZ104" s="5"/>
      <c r="CA104" s="5"/>
      <c r="CB104" s="5"/>
      <c r="CC104" s="5"/>
      <c r="CD104" s="5"/>
      <c r="CE104" s="5"/>
      <c r="CF104" s="5"/>
      <c r="CG104" s="5"/>
      <c r="CH104" s="46"/>
      <c r="CI104" s="28"/>
      <c r="CJ104" s="28"/>
      <c r="CK104" s="28"/>
      <c r="CL104" s="28"/>
      <c r="CM104" s="28"/>
      <c r="CN104" s="28"/>
      <c r="CO104" s="28"/>
      <c r="CP104" s="28"/>
      <c r="CQ104" s="28"/>
      <c r="CR104" s="67"/>
      <c r="CS104" s="10"/>
      <c r="CT104" s="10"/>
      <c r="CU104" s="10"/>
      <c r="CV104" s="10"/>
      <c r="CW104" s="10"/>
      <c r="CX104" s="10"/>
      <c r="CY104" s="10"/>
      <c r="CZ104" s="10"/>
      <c r="DA104" s="300">
        <f t="shared" si="10"/>
        <v>0</v>
      </c>
      <c r="DB104" s="69"/>
      <c r="DC104" s="69"/>
      <c r="DD104" s="69"/>
      <c r="DE104" s="69"/>
      <c r="DF104" s="69"/>
      <c r="DG104" s="69"/>
      <c r="DH104" s="69"/>
      <c r="DI104" s="69"/>
      <c r="DJ104" s="69"/>
      <c r="DK104" s="69"/>
      <c r="DL104" s="69"/>
      <c r="DM104" s="69"/>
      <c r="DN104" s="69"/>
      <c r="DO104" s="69"/>
      <c r="DP104" s="69"/>
      <c r="DQ104" s="69"/>
      <c r="DR104" s="69"/>
      <c r="DS104" s="69"/>
      <c r="DT104" s="69"/>
      <c r="DU104" s="69"/>
      <c r="DV104" s="69"/>
      <c r="DW104" s="69"/>
      <c r="DX104" s="69"/>
      <c r="DY104" s="69"/>
      <c r="DZ104" s="69"/>
      <c r="EA104" s="69"/>
      <c r="EB104" s="69"/>
      <c r="EC104" s="69"/>
      <c r="ED104" s="69"/>
      <c r="EE104" s="69"/>
      <c r="EF104" s="69"/>
      <c r="EG104" s="69"/>
      <c r="EH104" s="69"/>
      <c r="EI104" s="69"/>
      <c r="EJ104" s="69"/>
      <c r="EK104" s="69"/>
      <c r="EL104" s="79"/>
      <c r="EM104" s="245"/>
      <c r="EN104" s="81"/>
      <c r="EO104" s="81"/>
      <c r="EP104" s="44">
        <v>100</v>
      </c>
      <c r="EQ104" s="85">
        <v>0</v>
      </c>
      <c r="ER104" s="33">
        <v>100</v>
      </c>
      <c r="ES104" s="5">
        <v>0</v>
      </c>
      <c r="ET104" s="5">
        <v>0</v>
      </c>
      <c r="EU104" s="69"/>
      <c r="EV104" s="11"/>
      <c r="EW104" s="87"/>
      <c r="EX104" s="18"/>
      <c r="EY104" s="69"/>
      <c r="EZ104" s="16"/>
      <c r="FA104" s="54"/>
      <c r="FB104" s="39"/>
      <c r="FC104" s="84"/>
      <c r="FD104" s="69"/>
      <c r="FE104" s="69"/>
      <c r="FF104" s="69"/>
      <c r="FG104" s="69"/>
      <c r="FH104" s="28"/>
      <c r="FI104" s="79"/>
    </row>
    <row r="105" spans="1:165" ht="15" x14ac:dyDescent="0.25">
      <c r="A105" s="10">
        <v>101</v>
      </c>
      <c r="B105" s="15"/>
      <c r="C105" s="42"/>
      <c r="D105" s="15"/>
      <c r="E105" s="97"/>
      <c r="F105" s="28"/>
      <c r="G105" s="67"/>
      <c r="H105" s="5"/>
      <c r="I105" s="5"/>
      <c r="J105" s="5"/>
      <c r="K105" s="5"/>
      <c r="L105" s="5"/>
      <c r="M105" s="5"/>
      <c r="N105" s="5"/>
      <c r="O105" s="5"/>
      <c r="P105" s="5"/>
      <c r="Q105" s="5"/>
      <c r="R105" s="5"/>
      <c r="S105" s="5"/>
      <c r="T105" s="299">
        <f t="shared" si="9"/>
        <v>0</v>
      </c>
      <c r="U105" s="5"/>
      <c r="V105" s="5"/>
      <c r="W105" s="5"/>
      <c r="X105" s="5"/>
      <c r="Y105" s="5"/>
      <c r="Z105" s="5"/>
      <c r="AA105" s="5"/>
      <c r="AB105" s="5"/>
      <c r="AC105" s="5"/>
      <c r="AD105" s="5"/>
      <c r="AE105" s="46"/>
      <c r="AF105" s="5"/>
      <c r="AG105" s="5"/>
      <c r="AH105" s="5"/>
      <c r="AI105" s="5"/>
      <c r="AJ105" s="5"/>
      <c r="AK105" s="5"/>
      <c r="AL105" s="5"/>
      <c r="AM105" s="5"/>
      <c r="AN105" s="5"/>
      <c r="AO105" s="5"/>
      <c r="AP105" s="46"/>
      <c r="AQ105" s="5"/>
      <c r="AR105" s="5"/>
      <c r="AS105" s="5"/>
      <c r="AT105" s="5"/>
      <c r="AU105" s="5"/>
      <c r="AV105" s="5"/>
      <c r="AW105" s="5"/>
      <c r="AX105" s="5"/>
      <c r="AY105" s="5"/>
      <c r="AZ105" s="46"/>
      <c r="BA105" s="9"/>
      <c r="BB105" s="9"/>
      <c r="BC105" s="9"/>
      <c r="BD105" s="9"/>
      <c r="BE105" s="9"/>
      <c r="BF105" s="9"/>
      <c r="BG105" s="9"/>
      <c r="BH105" s="9"/>
      <c r="BI105" s="9"/>
      <c r="BJ105" s="9"/>
      <c r="BK105" s="114"/>
      <c r="BL105" s="28"/>
      <c r="BM105" s="28"/>
      <c r="BN105" s="28"/>
      <c r="BO105" s="28"/>
      <c r="BP105" s="28"/>
      <c r="BQ105" s="67"/>
      <c r="BR105" s="28"/>
      <c r="BS105" s="28"/>
      <c r="BT105" s="28"/>
      <c r="BU105" s="28"/>
      <c r="BV105" s="28"/>
      <c r="BW105" s="28"/>
      <c r="BX105" s="67"/>
      <c r="BY105" s="28"/>
      <c r="BZ105" s="28"/>
      <c r="CA105" s="28"/>
      <c r="CB105" s="28"/>
      <c r="CC105" s="28"/>
      <c r="CD105" s="28"/>
      <c r="CE105" s="28"/>
      <c r="CF105" s="28"/>
      <c r="CG105" s="28"/>
      <c r="CH105" s="67"/>
      <c r="CI105" s="28"/>
      <c r="CJ105" s="28"/>
      <c r="CK105" s="28"/>
      <c r="CL105" s="28"/>
      <c r="CM105" s="28"/>
      <c r="CN105" s="28"/>
      <c r="CO105" s="28"/>
      <c r="CP105" s="28"/>
      <c r="CQ105" s="28"/>
      <c r="CR105" s="67"/>
      <c r="CS105" s="10"/>
      <c r="CT105" s="10"/>
      <c r="CU105" s="10"/>
      <c r="CV105" s="10"/>
      <c r="CW105" s="10"/>
      <c r="CX105" s="10"/>
      <c r="CY105" s="10"/>
      <c r="CZ105" s="10"/>
      <c r="DA105" s="300">
        <f t="shared" si="10"/>
        <v>0</v>
      </c>
      <c r="DB105" s="69"/>
      <c r="DC105" s="69"/>
      <c r="DD105" s="69"/>
      <c r="DE105" s="69"/>
      <c r="DF105" s="69"/>
      <c r="DG105" s="69"/>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79"/>
      <c r="EM105" s="245"/>
      <c r="EN105" s="81"/>
      <c r="EO105" s="81"/>
      <c r="EP105" s="44">
        <v>101</v>
      </c>
      <c r="EQ105" s="85">
        <v>0</v>
      </c>
      <c r="ER105" s="33">
        <v>101</v>
      </c>
      <c r="ES105" s="5">
        <v>0</v>
      </c>
      <c r="ET105" s="5">
        <v>0</v>
      </c>
      <c r="EU105" s="69"/>
      <c r="EV105" s="11"/>
      <c r="EW105" s="87"/>
      <c r="EX105" s="18"/>
      <c r="EY105" s="69"/>
      <c r="EZ105" s="16"/>
      <c r="FA105" s="54"/>
      <c r="FB105" s="39"/>
      <c r="FC105" s="84"/>
      <c r="FD105" s="69"/>
      <c r="FE105" s="69"/>
      <c r="FF105" s="69"/>
      <c r="FG105" s="69"/>
      <c r="FH105" s="28"/>
      <c r="FI105" s="79"/>
    </row>
    <row r="106" spans="1:165" ht="15" x14ac:dyDescent="0.25">
      <c r="A106" s="10">
        <v>102</v>
      </c>
      <c r="B106" s="15"/>
      <c r="C106" s="42"/>
      <c r="D106" s="15"/>
      <c r="E106" s="97"/>
      <c r="F106" s="28"/>
      <c r="G106" s="67"/>
      <c r="H106" s="5"/>
      <c r="I106" s="5"/>
      <c r="J106" s="5"/>
      <c r="K106" s="5"/>
      <c r="L106" s="5"/>
      <c r="M106" s="5"/>
      <c r="N106" s="5"/>
      <c r="O106" s="5"/>
      <c r="P106" s="5"/>
      <c r="Q106" s="5"/>
      <c r="R106" s="5"/>
      <c r="S106" s="5"/>
      <c r="T106" s="299">
        <f t="shared" si="9"/>
        <v>0</v>
      </c>
      <c r="U106" s="5"/>
      <c r="V106" s="5"/>
      <c r="W106" s="5"/>
      <c r="X106" s="5"/>
      <c r="Y106" s="5"/>
      <c r="Z106" s="5"/>
      <c r="AA106" s="5"/>
      <c r="AB106" s="5"/>
      <c r="AC106" s="5"/>
      <c r="AD106" s="5"/>
      <c r="AE106" s="46"/>
      <c r="AF106" s="5"/>
      <c r="AG106" s="5"/>
      <c r="AH106" s="5"/>
      <c r="AI106" s="5"/>
      <c r="AJ106" s="5"/>
      <c r="AK106" s="5"/>
      <c r="AL106" s="5"/>
      <c r="AM106" s="5"/>
      <c r="AN106" s="5"/>
      <c r="AO106" s="5"/>
      <c r="AP106" s="46"/>
      <c r="AQ106" s="5"/>
      <c r="AR106" s="5"/>
      <c r="AS106" s="5"/>
      <c r="AT106" s="5"/>
      <c r="AU106" s="5"/>
      <c r="AV106" s="5"/>
      <c r="AW106" s="5"/>
      <c r="AX106" s="5"/>
      <c r="AY106" s="5"/>
      <c r="AZ106" s="46"/>
      <c r="BA106" s="9"/>
      <c r="BB106" s="9"/>
      <c r="BC106" s="9"/>
      <c r="BD106" s="9"/>
      <c r="BE106" s="9"/>
      <c r="BF106" s="9"/>
      <c r="BG106" s="9"/>
      <c r="BH106" s="9"/>
      <c r="BI106" s="9"/>
      <c r="BJ106" s="9"/>
      <c r="BK106" s="32"/>
      <c r="BL106" s="5"/>
      <c r="BM106" s="5"/>
      <c r="BN106" s="5"/>
      <c r="BO106" s="5"/>
      <c r="BP106" s="5"/>
      <c r="BQ106" s="46"/>
      <c r="BR106" s="5"/>
      <c r="BS106" s="5"/>
      <c r="BT106" s="5"/>
      <c r="BU106" s="5"/>
      <c r="BV106" s="5"/>
      <c r="BW106" s="5"/>
      <c r="BX106" s="46"/>
      <c r="BY106" s="5"/>
      <c r="BZ106" s="5"/>
      <c r="CA106" s="5"/>
      <c r="CB106" s="5"/>
      <c r="CC106" s="5"/>
      <c r="CD106" s="5"/>
      <c r="CE106" s="5"/>
      <c r="CF106" s="5"/>
      <c r="CG106" s="5"/>
      <c r="CH106" s="46"/>
      <c r="CI106" s="28"/>
      <c r="CJ106" s="28"/>
      <c r="CK106" s="28"/>
      <c r="CL106" s="28"/>
      <c r="CM106" s="28"/>
      <c r="CN106" s="28"/>
      <c r="CO106" s="28"/>
      <c r="CP106" s="28"/>
      <c r="CQ106" s="28"/>
      <c r="CR106" s="67"/>
      <c r="CS106" s="10"/>
      <c r="CT106" s="10"/>
      <c r="CU106" s="10"/>
      <c r="CV106" s="10"/>
      <c r="CW106" s="10"/>
      <c r="CX106" s="10"/>
      <c r="CY106" s="10"/>
      <c r="CZ106" s="10"/>
      <c r="DA106" s="300">
        <f t="shared" si="10"/>
        <v>0</v>
      </c>
      <c r="DB106" s="69"/>
      <c r="DC106" s="69"/>
      <c r="DD106" s="69"/>
      <c r="DE106" s="69"/>
      <c r="DF106" s="69"/>
      <c r="DG106" s="69"/>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79"/>
      <c r="EM106" s="245"/>
      <c r="EN106" s="81"/>
      <c r="EO106" s="81"/>
      <c r="EP106" s="44">
        <v>102</v>
      </c>
      <c r="EQ106" s="85">
        <v>0</v>
      </c>
      <c r="ER106" s="33">
        <v>102</v>
      </c>
      <c r="ES106" s="5">
        <v>0</v>
      </c>
      <c r="ET106" s="5">
        <v>0</v>
      </c>
      <c r="EU106" s="69"/>
      <c r="EV106" s="11"/>
      <c r="EW106" s="87"/>
      <c r="EX106" s="18"/>
      <c r="EY106" s="69"/>
      <c r="EZ106" s="16"/>
      <c r="FA106" s="54"/>
      <c r="FB106" s="39"/>
      <c r="FC106" s="84"/>
      <c r="FD106" s="69"/>
      <c r="FE106" s="69"/>
      <c r="FF106" s="69"/>
      <c r="FG106" s="69"/>
      <c r="FH106" s="28"/>
      <c r="FI106" s="79"/>
    </row>
    <row r="107" spans="1:165" ht="15" x14ac:dyDescent="0.25">
      <c r="A107" s="10">
        <v>103</v>
      </c>
      <c r="B107" s="15"/>
      <c r="C107" s="42"/>
      <c r="D107" s="15"/>
      <c r="E107" s="97"/>
      <c r="F107" s="28"/>
      <c r="G107" s="67"/>
      <c r="H107" s="5"/>
      <c r="I107" s="5"/>
      <c r="J107" s="5"/>
      <c r="K107" s="5"/>
      <c r="L107" s="5"/>
      <c r="M107" s="5"/>
      <c r="N107" s="5"/>
      <c r="O107" s="5"/>
      <c r="P107" s="5"/>
      <c r="Q107" s="5"/>
      <c r="R107" s="5"/>
      <c r="S107" s="5"/>
      <c r="T107" s="299">
        <f t="shared" si="9"/>
        <v>0</v>
      </c>
      <c r="U107" s="5"/>
      <c r="V107" s="5"/>
      <c r="W107" s="5"/>
      <c r="X107" s="5"/>
      <c r="Y107" s="5"/>
      <c r="Z107" s="5"/>
      <c r="AA107" s="5"/>
      <c r="AB107" s="5"/>
      <c r="AC107" s="5"/>
      <c r="AD107" s="5"/>
      <c r="AE107" s="46"/>
      <c r="AF107" s="5"/>
      <c r="AG107" s="5"/>
      <c r="AH107" s="5"/>
      <c r="AI107" s="5"/>
      <c r="AJ107" s="5"/>
      <c r="AK107" s="5"/>
      <c r="AL107" s="5"/>
      <c r="AM107" s="5"/>
      <c r="AN107" s="5"/>
      <c r="AO107" s="5"/>
      <c r="AP107" s="46"/>
      <c r="AQ107" s="5"/>
      <c r="AR107" s="5"/>
      <c r="AS107" s="5"/>
      <c r="AT107" s="5"/>
      <c r="AU107" s="5"/>
      <c r="AV107" s="5"/>
      <c r="AW107" s="5"/>
      <c r="AX107" s="5"/>
      <c r="AY107" s="5"/>
      <c r="AZ107" s="46"/>
      <c r="BA107" s="9"/>
      <c r="BB107" s="9"/>
      <c r="BC107" s="9"/>
      <c r="BD107" s="9"/>
      <c r="BE107" s="9"/>
      <c r="BF107" s="9"/>
      <c r="BG107" s="9"/>
      <c r="BH107" s="9"/>
      <c r="BI107" s="9"/>
      <c r="BJ107" s="9"/>
      <c r="BK107" s="32"/>
      <c r="BL107" s="5"/>
      <c r="BM107" s="5"/>
      <c r="BN107" s="5"/>
      <c r="BO107" s="5"/>
      <c r="BP107" s="5"/>
      <c r="BQ107" s="46"/>
      <c r="BR107" s="5"/>
      <c r="BS107" s="5"/>
      <c r="BT107" s="5"/>
      <c r="BU107" s="5"/>
      <c r="BV107" s="5"/>
      <c r="BW107" s="5"/>
      <c r="BX107" s="46"/>
      <c r="BY107" s="5"/>
      <c r="BZ107" s="5"/>
      <c r="CA107" s="5"/>
      <c r="CB107" s="5"/>
      <c r="CC107" s="5"/>
      <c r="CD107" s="5"/>
      <c r="CE107" s="5"/>
      <c r="CF107" s="5"/>
      <c r="CG107" s="5"/>
      <c r="CH107" s="46"/>
      <c r="CI107" s="28"/>
      <c r="CJ107" s="28"/>
      <c r="CK107" s="28"/>
      <c r="CL107" s="28"/>
      <c r="CM107" s="28"/>
      <c r="CN107" s="28"/>
      <c r="CO107" s="28"/>
      <c r="CP107" s="28"/>
      <c r="CQ107" s="28"/>
      <c r="CR107" s="67"/>
      <c r="CS107" s="10"/>
      <c r="CT107" s="10"/>
      <c r="CU107" s="10"/>
      <c r="CV107" s="10"/>
      <c r="CW107" s="10"/>
      <c r="CX107" s="10"/>
      <c r="CY107" s="10"/>
      <c r="CZ107" s="10"/>
      <c r="DA107" s="300">
        <f t="shared" si="10"/>
        <v>0</v>
      </c>
      <c r="DB107" s="69"/>
      <c r="DC107" s="69"/>
      <c r="DD107" s="69"/>
      <c r="DE107" s="69"/>
      <c r="DF107" s="69"/>
      <c r="DG107" s="69"/>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79"/>
      <c r="EM107" s="245"/>
      <c r="EN107" s="81"/>
      <c r="EO107" s="81"/>
      <c r="EP107" s="44">
        <v>103</v>
      </c>
      <c r="EQ107" s="85">
        <v>0</v>
      </c>
      <c r="ER107" s="33">
        <v>103</v>
      </c>
      <c r="ES107" s="5">
        <v>0</v>
      </c>
      <c r="ET107" s="5">
        <v>0</v>
      </c>
      <c r="EU107" s="69"/>
      <c r="EV107" s="11"/>
      <c r="EW107" s="87"/>
      <c r="EX107" s="18"/>
      <c r="EY107" s="69"/>
      <c r="EZ107" s="16"/>
      <c r="FA107" s="54"/>
      <c r="FB107" s="39"/>
      <c r="FC107" s="84"/>
      <c r="FD107" s="69"/>
      <c r="FE107" s="69"/>
      <c r="FF107" s="69"/>
      <c r="FG107" s="69"/>
      <c r="FH107" s="28"/>
      <c r="FI107" s="79"/>
    </row>
    <row r="108" spans="1:165" ht="15" x14ac:dyDescent="0.25">
      <c r="A108" s="10">
        <v>104</v>
      </c>
      <c r="B108" s="15"/>
      <c r="C108" s="42"/>
      <c r="D108" s="15"/>
      <c r="E108" s="97"/>
      <c r="F108" s="28"/>
      <c r="G108" s="67"/>
      <c r="H108" s="5"/>
      <c r="I108" s="5"/>
      <c r="J108" s="5"/>
      <c r="K108" s="5"/>
      <c r="L108" s="5"/>
      <c r="M108" s="5"/>
      <c r="N108" s="5"/>
      <c r="O108" s="5"/>
      <c r="P108" s="5"/>
      <c r="Q108" s="5"/>
      <c r="R108" s="5"/>
      <c r="S108" s="5"/>
      <c r="T108" s="299">
        <f t="shared" si="9"/>
        <v>0</v>
      </c>
      <c r="U108" s="5"/>
      <c r="V108" s="5"/>
      <c r="W108" s="5"/>
      <c r="X108" s="5"/>
      <c r="Y108" s="5"/>
      <c r="Z108" s="5"/>
      <c r="AA108" s="5"/>
      <c r="AB108" s="5"/>
      <c r="AC108" s="5"/>
      <c r="AD108" s="5"/>
      <c r="AE108" s="46"/>
      <c r="AF108" s="5"/>
      <c r="AG108" s="5"/>
      <c r="AH108" s="5"/>
      <c r="AI108" s="5"/>
      <c r="AJ108" s="5"/>
      <c r="AK108" s="5"/>
      <c r="AL108" s="5"/>
      <c r="AM108" s="5"/>
      <c r="AN108" s="5"/>
      <c r="AO108" s="5"/>
      <c r="AP108" s="46"/>
      <c r="AQ108" s="5"/>
      <c r="AR108" s="5"/>
      <c r="AS108" s="5"/>
      <c r="AT108" s="5"/>
      <c r="AU108" s="5"/>
      <c r="AV108" s="5"/>
      <c r="AW108" s="5"/>
      <c r="AX108" s="5"/>
      <c r="AY108" s="5"/>
      <c r="AZ108" s="46"/>
      <c r="BA108" s="9"/>
      <c r="BB108" s="9"/>
      <c r="BC108" s="9"/>
      <c r="BD108" s="9"/>
      <c r="BE108" s="9"/>
      <c r="BF108" s="9"/>
      <c r="BG108" s="9"/>
      <c r="BH108" s="9"/>
      <c r="BI108" s="9"/>
      <c r="BJ108" s="9"/>
      <c r="BK108" s="32"/>
      <c r="BL108" s="5"/>
      <c r="BM108" s="5"/>
      <c r="BN108" s="5"/>
      <c r="BO108" s="5"/>
      <c r="BP108" s="5"/>
      <c r="BQ108" s="46"/>
      <c r="BR108" s="5"/>
      <c r="BS108" s="5"/>
      <c r="BT108" s="5"/>
      <c r="BU108" s="5"/>
      <c r="BV108" s="5"/>
      <c r="BW108" s="5"/>
      <c r="BX108" s="46"/>
      <c r="BY108" s="5"/>
      <c r="BZ108" s="5"/>
      <c r="CA108" s="5"/>
      <c r="CB108" s="5"/>
      <c r="CC108" s="5"/>
      <c r="CD108" s="5"/>
      <c r="CE108" s="5"/>
      <c r="CF108" s="5"/>
      <c r="CG108" s="5"/>
      <c r="CH108" s="46"/>
      <c r="CI108" s="28"/>
      <c r="CJ108" s="28"/>
      <c r="CK108" s="28"/>
      <c r="CL108" s="28"/>
      <c r="CM108" s="28"/>
      <c r="CN108" s="28"/>
      <c r="CO108" s="28"/>
      <c r="CP108" s="28"/>
      <c r="CQ108" s="28"/>
      <c r="CR108" s="67"/>
      <c r="CS108" s="10"/>
      <c r="CT108" s="10"/>
      <c r="CU108" s="10"/>
      <c r="CV108" s="10"/>
      <c r="CW108" s="10"/>
      <c r="CX108" s="10"/>
      <c r="CY108" s="10"/>
      <c r="CZ108" s="10"/>
      <c r="DA108" s="300">
        <f t="shared" si="10"/>
        <v>0</v>
      </c>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79"/>
      <c r="EM108" s="245"/>
      <c r="EN108" s="81"/>
      <c r="EO108" s="81"/>
      <c r="EP108" s="44">
        <v>104</v>
      </c>
      <c r="EQ108" s="85">
        <v>0</v>
      </c>
      <c r="ER108" s="33">
        <v>104</v>
      </c>
      <c r="ES108" s="5">
        <v>0</v>
      </c>
      <c r="ET108" s="5">
        <v>0</v>
      </c>
      <c r="EU108" s="69"/>
      <c r="EV108" s="11"/>
      <c r="EW108" s="87"/>
      <c r="EX108" s="18"/>
      <c r="EY108" s="69"/>
      <c r="EZ108" s="16"/>
      <c r="FA108" s="54"/>
      <c r="FB108" s="39"/>
      <c r="FC108" s="84"/>
      <c r="FD108" s="69"/>
      <c r="FE108" s="69"/>
      <c r="FF108" s="69"/>
      <c r="FG108" s="69"/>
      <c r="FH108" s="28"/>
      <c r="FI108" s="79"/>
    </row>
    <row r="109" spans="1:165" ht="15" x14ac:dyDescent="0.25">
      <c r="A109" s="10">
        <v>105</v>
      </c>
      <c r="B109" s="15"/>
      <c r="C109" s="42"/>
      <c r="D109" s="15"/>
      <c r="E109" s="97"/>
      <c r="F109" s="28"/>
      <c r="G109" s="67"/>
      <c r="H109" s="5"/>
      <c r="I109" s="5"/>
      <c r="J109" s="5"/>
      <c r="K109" s="5"/>
      <c r="L109" s="5"/>
      <c r="M109" s="5"/>
      <c r="N109" s="5"/>
      <c r="O109" s="5"/>
      <c r="P109" s="5"/>
      <c r="Q109" s="5"/>
      <c r="R109" s="5"/>
      <c r="S109" s="5"/>
      <c r="T109" s="299">
        <f t="shared" si="9"/>
        <v>0</v>
      </c>
      <c r="U109" s="5"/>
      <c r="V109" s="5"/>
      <c r="W109" s="5"/>
      <c r="X109" s="5"/>
      <c r="Y109" s="5"/>
      <c r="Z109" s="5"/>
      <c r="AA109" s="5"/>
      <c r="AB109" s="5"/>
      <c r="AC109" s="5"/>
      <c r="AD109" s="5"/>
      <c r="AE109" s="46"/>
      <c r="AF109" s="5"/>
      <c r="AG109" s="5"/>
      <c r="AH109" s="5"/>
      <c r="AI109" s="5"/>
      <c r="AJ109" s="5"/>
      <c r="AK109" s="5"/>
      <c r="AL109" s="5"/>
      <c r="AM109" s="5"/>
      <c r="AN109" s="5"/>
      <c r="AO109" s="5"/>
      <c r="AP109" s="46"/>
      <c r="AQ109" s="5"/>
      <c r="AR109" s="5"/>
      <c r="AS109" s="5"/>
      <c r="AT109" s="5"/>
      <c r="AU109" s="5"/>
      <c r="AV109" s="5"/>
      <c r="AW109" s="5"/>
      <c r="AX109" s="5"/>
      <c r="AY109" s="5"/>
      <c r="AZ109" s="46"/>
      <c r="BA109" s="9"/>
      <c r="BB109" s="9"/>
      <c r="BC109" s="9"/>
      <c r="BD109" s="9"/>
      <c r="BE109" s="9"/>
      <c r="BF109" s="9"/>
      <c r="BG109" s="9"/>
      <c r="BH109" s="9"/>
      <c r="BI109" s="9"/>
      <c r="BJ109" s="9"/>
      <c r="BK109" s="32"/>
      <c r="BL109" s="5"/>
      <c r="BM109" s="5"/>
      <c r="BN109" s="5"/>
      <c r="BO109" s="5"/>
      <c r="BP109" s="5"/>
      <c r="BQ109" s="46"/>
      <c r="BR109" s="5"/>
      <c r="BS109" s="5"/>
      <c r="BT109" s="5"/>
      <c r="BU109" s="5"/>
      <c r="BV109" s="5"/>
      <c r="BW109" s="5"/>
      <c r="BX109" s="46"/>
      <c r="BY109" s="5"/>
      <c r="BZ109" s="5"/>
      <c r="CA109" s="5"/>
      <c r="CB109" s="5"/>
      <c r="CC109" s="5"/>
      <c r="CD109" s="5"/>
      <c r="CE109" s="5"/>
      <c r="CF109" s="5"/>
      <c r="CG109" s="5"/>
      <c r="CH109" s="46"/>
      <c r="CI109" s="28"/>
      <c r="CJ109" s="28"/>
      <c r="CK109" s="28"/>
      <c r="CL109" s="28"/>
      <c r="CM109" s="28"/>
      <c r="CN109" s="28"/>
      <c r="CO109" s="28"/>
      <c r="CP109" s="28"/>
      <c r="CQ109" s="28"/>
      <c r="CR109" s="67"/>
      <c r="CS109" s="10"/>
      <c r="CT109" s="10"/>
      <c r="CU109" s="10"/>
      <c r="CV109" s="10"/>
      <c r="CW109" s="10"/>
      <c r="CX109" s="10"/>
      <c r="CY109" s="10"/>
      <c r="CZ109" s="10"/>
      <c r="DA109" s="300">
        <f t="shared" si="10"/>
        <v>0</v>
      </c>
      <c r="DB109" s="69"/>
      <c r="DC109" s="69"/>
      <c r="DD109" s="69"/>
      <c r="DE109" s="69"/>
      <c r="DF109" s="69"/>
      <c r="DG109" s="69"/>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79"/>
      <c r="EM109" s="245"/>
      <c r="EN109" s="81"/>
      <c r="EO109" s="81"/>
      <c r="EP109" s="44">
        <v>105</v>
      </c>
      <c r="EQ109" s="85">
        <v>0</v>
      </c>
      <c r="ER109" s="33">
        <v>105</v>
      </c>
      <c r="ES109" s="5">
        <v>0</v>
      </c>
      <c r="ET109" s="5">
        <v>0</v>
      </c>
      <c r="EU109" s="69"/>
      <c r="EV109" s="11"/>
      <c r="EW109" s="87"/>
      <c r="EX109" s="18"/>
      <c r="EY109" s="69"/>
      <c r="EZ109" s="16"/>
      <c r="FA109" s="54"/>
      <c r="FB109" s="39"/>
      <c r="FC109" s="84"/>
      <c r="FD109" s="69"/>
      <c r="FE109" s="69"/>
      <c r="FF109" s="69"/>
      <c r="FG109" s="69"/>
      <c r="FH109" s="28"/>
      <c r="FI109" s="79"/>
    </row>
    <row r="110" spans="1:165" ht="15" x14ac:dyDescent="0.25">
      <c r="A110" s="10">
        <v>106</v>
      </c>
      <c r="B110" s="15"/>
      <c r="C110" s="42"/>
      <c r="D110" s="15"/>
      <c r="E110" s="97"/>
      <c r="F110" s="28"/>
      <c r="G110" s="67"/>
      <c r="H110" s="5"/>
      <c r="I110" s="5"/>
      <c r="J110" s="5"/>
      <c r="K110" s="5"/>
      <c r="L110" s="5"/>
      <c r="M110" s="5"/>
      <c r="N110" s="5"/>
      <c r="O110" s="5"/>
      <c r="P110" s="5"/>
      <c r="Q110" s="5"/>
      <c r="R110" s="5"/>
      <c r="S110" s="5"/>
      <c r="T110" s="299">
        <f t="shared" si="9"/>
        <v>0</v>
      </c>
      <c r="U110" s="5"/>
      <c r="V110" s="5"/>
      <c r="W110" s="5"/>
      <c r="X110" s="5"/>
      <c r="Y110" s="5"/>
      <c r="Z110" s="5"/>
      <c r="AA110" s="5"/>
      <c r="AB110" s="5"/>
      <c r="AC110" s="5"/>
      <c r="AD110" s="5"/>
      <c r="AE110" s="46"/>
      <c r="AF110" s="5"/>
      <c r="AG110" s="5"/>
      <c r="AH110" s="5"/>
      <c r="AI110" s="5"/>
      <c r="AJ110" s="5"/>
      <c r="AK110" s="5"/>
      <c r="AL110" s="5"/>
      <c r="AM110" s="5"/>
      <c r="AN110" s="5"/>
      <c r="AO110" s="5"/>
      <c r="AP110" s="46"/>
      <c r="AQ110" s="5"/>
      <c r="AR110" s="5"/>
      <c r="AS110" s="5"/>
      <c r="AT110" s="5"/>
      <c r="AU110" s="5"/>
      <c r="AV110" s="5"/>
      <c r="AW110" s="5"/>
      <c r="AX110" s="5"/>
      <c r="AY110" s="5"/>
      <c r="AZ110" s="46"/>
      <c r="BA110" s="9"/>
      <c r="BB110" s="9"/>
      <c r="BC110" s="9"/>
      <c r="BD110" s="9"/>
      <c r="BE110" s="9"/>
      <c r="BF110" s="9"/>
      <c r="BG110" s="9"/>
      <c r="BH110" s="9"/>
      <c r="BI110" s="9"/>
      <c r="BJ110" s="9"/>
      <c r="BK110" s="32"/>
      <c r="BL110" s="5"/>
      <c r="BM110" s="5"/>
      <c r="BN110" s="5"/>
      <c r="BO110" s="5"/>
      <c r="BP110" s="5"/>
      <c r="BQ110" s="46"/>
      <c r="BR110" s="5"/>
      <c r="BS110" s="5"/>
      <c r="BT110" s="5"/>
      <c r="BU110" s="5"/>
      <c r="BV110" s="5"/>
      <c r="BW110" s="5"/>
      <c r="BX110" s="46"/>
      <c r="BY110" s="5"/>
      <c r="BZ110" s="5"/>
      <c r="CA110" s="5"/>
      <c r="CB110" s="5"/>
      <c r="CC110" s="5"/>
      <c r="CD110" s="5"/>
      <c r="CE110" s="5"/>
      <c r="CF110" s="5"/>
      <c r="CG110" s="5"/>
      <c r="CH110" s="46"/>
      <c r="CI110" s="28"/>
      <c r="CJ110" s="28"/>
      <c r="CK110" s="28"/>
      <c r="CL110" s="28"/>
      <c r="CM110" s="28"/>
      <c r="CN110" s="28"/>
      <c r="CO110" s="28"/>
      <c r="CP110" s="28"/>
      <c r="CQ110" s="28"/>
      <c r="CR110" s="67"/>
      <c r="CS110" s="10"/>
      <c r="CT110" s="10"/>
      <c r="CU110" s="10"/>
      <c r="CV110" s="10"/>
      <c r="CW110" s="10"/>
      <c r="CX110" s="10"/>
      <c r="CY110" s="10"/>
      <c r="CZ110" s="10"/>
      <c r="DA110" s="300">
        <f t="shared" si="10"/>
        <v>0</v>
      </c>
      <c r="DB110" s="69"/>
      <c r="DC110" s="69"/>
      <c r="DD110" s="69"/>
      <c r="DE110" s="69"/>
      <c r="DF110" s="69"/>
      <c r="DG110" s="69"/>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79"/>
      <c r="EM110" s="245"/>
      <c r="EN110" s="81"/>
      <c r="EO110" s="81"/>
      <c r="EP110" s="44">
        <v>106</v>
      </c>
      <c r="EQ110" s="85">
        <v>0</v>
      </c>
      <c r="ER110" s="33">
        <v>106</v>
      </c>
      <c r="ES110" s="5">
        <v>0</v>
      </c>
      <c r="ET110" s="5">
        <v>0</v>
      </c>
      <c r="EU110" s="69"/>
      <c r="EV110" s="11"/>
      <c r="EW110" s="87"/>
      <c r="EX110" s="18"/>
      <c r="EY110" s="69"/>
      <c r="EZ110" s="16"/>
      <c r="FA110" s="54"/>
      <c r="FB110" s="39"/>
      <c r="FC110" s="84"/>
      <c r="FD110" s="69"/>
      <c r="FE110" s="69"/>
      <c r="FF110" s="69"/>
      <c r="FG110" s="69"/>
      <c r="FH110" s="28"/>
      <c r="FI110" s="79"/>
    </row>
    <row r="111" spans="1:165" ht="15" x14ac:dyDescent="0.25">
      <c r="A111" s="10">
        <v>107</v>
      </c>
      <c r="B111" s="15"/>
      <c r="C111" s="42"/>
      <c r="D111" s="15"/>
      <c r="E111" s="97"/>
      <c r="F111" s="28"/>
      <c r="G111" s="67"/>
      <c r="H111" s="5"/>
      <c r="I111" s="5"/>
      <c r="J111" s="5"/>
      <c r="K111" s="5"/>
      <c r="L111" s="5"/>
      <c r="M111" s="5"/>
      <c r="N111" s="5"/>
      <c r="O111" s="5"/>
      <c r="P111" s="5"/>
      <c r="Q111" s="5"/>
      <c r="R111" s="5"/>
      <c r="S111" s="5"/>
      <c r="T111" s="299">
        <f t="shared" si="9"/>
        <v>0</v>
      </c>
      <c r="U111" s="5"/>
      <c r="V111" s="5"/>
      <c r="W111" s="5"/>
      <c r="X111" s="5"/>
      <c r="Y111" s="5"/>
      <c r="Z111" s="5"/>
      <c r="AA111" s="5"/>
      <c r="AB111" s="5"/>
      <c r="AC111" s="5"/>
      <c r="AD111" s="5"/>
      <c r="AE111" s="46"/>
      <c r="AF111" s="5"/>
      <c r="AG111" s="5"/>
      <c r="AH111" s="5"/>
      <c r="AI111" s="5"/>
      <c r="AJ111" s="5"/>
      <c r="AK111" s="5"/>
      <c r="AL111" s="5"/>
      <c r="AM111" s="5"/>
      <c r="AN111" s="5"/>
      <c r="AO111" s="5"/>
      <c r="AP111" s="46"/>
      <c r="AQ111" s="5"/>
      <c r="AR111" s="5"/>
      <c r="AS111" s="5"/>
      <c r="AT111" s="5"/>
      <c r="AU111" s="5"/>
      <c r="AV111" s="5"/>
      <c r="AW111" s="5"/>
      <c r="AX111" s="5"/>
      <c r="AY111" s="5"/>
      <c r="AZ111" s="46"/>
      <c r="BA111" s="9"/>
      <c r="BB111" s="9"/>
      <c r="BC111" s="9"/>
      <c r="BD111" s="9"/>
      <c r="BE111" s="9"/>
      <c r="BF111" s="9"/>
      <c r="BG111" s="9"/>
      <c r="BH111" s="9"/>
      <c r="BI111" s="9"/>
      <c r="BJ111" s="9"/>
      <c r="BK111" s="32"/>
      <c r="BL111" s="5"/>
      <c r="BM111" s="5"/>
      <c r="BN111" s="5"/>
      <c r="BO111" s="5"/>
      <c r="BP111" s="5"/>
      <c r="BQ111" s="46"/>
      <c r="BR111" s="5"/>
      <c r="BS111" s="5"/>
      <c r="BT111" s="5"/>
      <c r="BU111" s="5"/>
      <c r="BV111" s="5"/>
      <c r="BW111" s="5"/>
      <c r="BX111" s="46"/>
      <c r="BY111" s="5"/>
      <c r="BZ111" s="5"/>
      <c r="CA111" s="5"/>
      <c r="CB111" s="5"/>
      <c r="CC111" s="5"/>
      <c r="CD111" s="5"/>
      <c r="CE111" s="5"/>
      <c r="CF111" s="5"/>
      <c r="CG111" s="5"/>
      <c r="CH111" s="46"/>
      <c r="CI111" s="28"/>
      <c r="CJ111" s="28"/>
      <c r="CK111" s="28"/>
      <c r="CL111" s="28"/>
      <c r="CM111" s="28"/>
      <c r="CN111" s="28"/>
      <c r="CO111" s="28"/>
      <c r="CP111" s="28"/>
      <c r="CQ111" s="28"/>
      <c r="CR111" s="67"/>
      <c r="CS111" s="10"/>
      <c r="CT111" s="10"/>
      <c r="CU111" s="10"/>
      <c r="CV111" s="10"/>
      <c r="CW111" s="10"/>
      <c r="CX111" s="10"/>
      <c r="CY111" s="10"/>
      <c r="CZ111" s="10"/>
      <c r="DA111" s="300">
        <f t="shared" si="10"/>
        <v>0</v>
      </c>
      <c r="DB111" s="69"/>
      <c r="DC111" s="69"/>
      <c r="DD111" s="69"/>
      <c r="DE111" s="69"/>
      <c r="DF111" s="69"/>
      <c r="DG111" s="69"/>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79"/>
      <c r="EM111" s="245"/>
      <c r="EN111" s="81"/>
      <c r="EO111" s="81"/>
      <c r="EP111" s="44">
        <v>107</v>
      </c>
      <c r="EQ111" s="85">
        <v>0</v>
      </c>
      <c r="ER111" s="33">
        <v>107</v>
      </c>
      <c r="ES111" s="5">
        <v>0</v>
      </c>
      <c r="ET111" s="5">
        <v>0</v>
      </c>
      <c r="EU111" s="69"/>
      <c r="EV111" s="11"/>
      <c r="EW111" s="87"/>
      <c r="EX111" s="18"/>
      <c r="EY111" s="69"/>
      <c r="EZ111" s="16"/>
      <c r="FA111" s="54"/>
      <c r="FB111" s="39"/>
      <c r="FC111" s="84"/>
      <c r="FD111" s="69"/>
      <c r="FE111" s="69"/>
      <c r="FF111" s="69"/>
      <c r="FG111" s="69"/>
      <c r="FH111" s="28"/>
      <c r="FI111" s="79"/>
    </row>
    <row r="112" spans="1:165" ht="15" x14ac:dyDescent="0.25">
      <c r="A112" s="10">
        <v>108</v>
      </c>
      <c r="B112" s="15"/>
      <c r="C112" s="42"/>
      <c r="D112" s="15"/>
      <c r="E112" s="97"/>
      <c r="F112" s="28"/>
      <c r="G112" s="67"/>
      <c r="H112" s="5"/>
      <c r="I112" s="5"/>
      <c r="J112" s="5"/>
      <c r="K112" s="5"/>
      <c r="L112" s="5"/>
      <c r="M112" s="5"/>
      <c r="N112" s="5"/>
      <c r="O112" s="5"/>
      <c r="P112" s="5"/>
      <c r="Q112" s="5"/>
      <c r="R112" s="5"/>
      <c r="S112" s="5"/>
      <c r="T112" s="299">
        <f t="shared" si="9"/>
        <v>0</v>
      </c>
      <c r="U112" s="5"/>
      <c r="V112" s="5"/>
      <c r="W112" s="5"/>
      <c r="X112" s="5"/>
      <c r="Y112" s="5"/>
      <c r="Z112" s="5"/>
      <c r="AA112" s="5"/>
      <c r="AB112" s="5"/>
      <c r="AC112" s="5"/>
      <c r="AD112" s="5"/>
      <c r="AE112" s="46"/>
      <c r="AF112" s="5"/>
      <c r="AG112" s="5"/>
      <c r="AH112" s="5"/>
      <c r="AI112" s="5"/>
      <c r="AJ112" s="5"/>
      <c r="AK112" s="5"/>
      <c r="AL112" s="5"/>
      <c r="AM112" s="5"/>
      <c r="AN112" s="5"/>
      <c r="AO112" s="5"/>
      <c r="AP112" s="46"/>
      <c r="AQ112" s="5"/>
      <c r="AR112" s="5"/>
      <c r="AS112" s="5"/>
      <c r="AT112" s="5"/>
      <c r="AU112" s="5"/>
      <c r="AV112" s="5"/>
      <c r="AW112" s="5"/>
      <c r="AX112" s="5"/>
      <c r="AY112" s="5"/>
      <c r="AZ112" s="46"/>
      <c r="BA112" s="9"/>
      <c r="BB112" s="9"/>
      <c r="BC112" s="9"/>
      <c r="BD112" s="9"/>
      <c r="BE112" s="9"/>
      <c r="BF112" s="9"/>
      <c r="BG112" s="9"/>
      <c r="BH112" s="9"/>
      <c r="BI112" s="9"/>
      <c r="BJ112" s="9"/>
      <c r="BK112" s="32"/>
      <c r="BL112" s="5"/>
      <c r="BM112" s="5"/>
      <c r="BN112" s="5"/>
      <c r="BO112" s="5"/>
      <c r="BP112" s="5"/>
      <c r="BQ112" s="46"/>
      <c r="BR112" s="5"/>
      <c r="BS112" s="5"/>
      <c r="BT112" s="5"/>
      <c r="BU112" s="5"/>
      <c r="BV112" s="5"/>
      <c r="BW112" s="5"/>
      <c r="BX112" s="46"/>
      <c r="BY112" s="5"/>
      <c r="BZ112" s="5"/>
      <c r="CA112" s="5"/>
      <c r="CB112" s="5"/>
      <c r="CC112" s="5"/>
      <c r="CD112" s="5"/>
      <c r="CE112" s="5"/>
      <c r="CF112" s="5"/>
      <c r="CG112" s="5"/>
      <c r="CH112" s="46"/>
      <c r="CI112" s="28"/>
      <c r="CJ112" s="28"/>
      <c r="CK112" s="28"/>
      <c r="CL112" s="28"/>
      <c r="CM112" s="28"/>
      <c r="CN112" s="28"/>
      <c r="CO112" s="28"/>
      <c r="CP112" s="28"/>
      <c r="CQ112" s="28"/>
      <c r="CR112" s="67"/>
      <c r="CS112" s="10"/>
      <c r="CT112" s="10"/>
      <c r="CU112" s="10"/>
      <c r="CV112" s="10"/>
      <c r="CW112" s="10"/>
      <c r="CX112" s="10"/>
      <c r="CY112" s="10"/>
      <c r="CZ112" s="10"/>
      <c r="DA112" s="300">
        <f t="shared" si="10"/>
        <v>0</v>
      </c>
      <c r="DB112" s="69"/>
      <c r="DC112" s="69"/>
      <c r="DD112" s="69"/>
      <c r="DE112" s="69"/>
      <c r="DF112" s="69"/>
      <c r="DG112" s="69"/>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79"/>
      <c r="EM112" s="245"/>
      <c r="EN112" s="81"/>
      <c r="EO112" s="81"/>
      <c r="EP112" s="44">
        <v>108</v>
      </c>
      <c r="EQ112" s="85">
        <v>0</v>
      </c>
      <c r="ER112" s="33">
        <v>108</v>
      </c>
      <c r="ES112" s="5">
        <v>0</v>
      </c>
      <c r="ET112" s="5">
        <v>0</v>
      </c>
      <c r="EU112" s="69"/>
      <c r="EV112" s="11"/>
      <c r="EW112" s="87"/>
      <c r="EX112" s="18"/>
      <c r="EY112" s="69"/>
      <c r="EZ112" s="16"/>
      <c r="FA112" s="54"/>
      <c r="FB112" s="39"/>
      <c r="FC112" s="84"/>
      <c r="FD112" s="69"/>
      <c r="FE112" s="69"/>
      <c r="FF112" s="69"/>
      <c r="FG112" s="69"/>
      <c r="FH112" s="28"/>
      <c r="FI112" s="79"/>
    </row>
    <row r="113" spans="1:165" ht="15" x14ac:dyDescent="0.25">
      <c r="A113" s="10">
        <v>109</v>
      </c>
      <c r="B113" s="15"/>
      <c r="C113" s="42"/>
      <c r="D113" s="15"/>
      <c r="E113" s="97"/>
      <c r="F113" s="28"/>
      <c r="G113" s="67"/>
      <c r="H113" s="5"/>
      <c r="I113" s="5"/>
      <c r="J113" s="5"/>
      <c r="K113" s="5"/>
      <c r="L113" s="5"/>
      <c r="M113" s="5"/>
      <c r="N113" s="5"/>
      <c r="O113" s="5"/>
      <c r="P113" s="5"/>
      <c r="Q113" s="5"/>
      <c r="R113" s="5"/>
      <c r="S113" s="5"/>
      <c r="T113" s="299">
        <f t="shared" si="9"/>
        <v>0</v>
      </c>
      <c r="U113" s="5"/>
      <c r="V113" s="5"/>
      <c r="W113" s="5"/>
      <c r="X113" s="5"/>
      <c r="Y113" s="5"/>
      <c r="Z113" s="5"/>
      <c r="AA113" s="5"/>
      <c r="AB113" s="5"/>
      <c r="AC113" s="5"/>
      <c r="AD113" s="5"/>
      <c r="AE113" s="46"/>
      <c r="AF113" s="5"/>
      <c r="AG113" s="5"/>
      <c r="AH113" s="5"/>
      <c r="AI113" s="5"/>
      <c r="AJ113" s="5"/>
      <c r="AK113" s="5"/>
      <c r="AL113" s="5"/>
      <c r="AM113" s="5"/>
      <c r="AN113" s="5"/>
      <c r="AO113" s="5"/>
      <c r="AP113" s="46"/>
      <c r="AQ113" s="5"/>
      <c r="AR113" s="5"/>
      <c r="AS113" s="5"/>
      <c r="AT113" s="5"/>
      <c r="AU113" s="5"/>
      <c r="AV113" s="5"/>
      <c r="AW113" s="5"/>
      <c r="AX113" s="5"/>
      <c r="AY113" s="5"/>
      <c r="AZ113" s="46"/>
      <c r="BA113" s="9"/>
      <c r="BB113" s="9"/>
      <c r="BC113" s="9"/>
      <c r="BD113" s="9"/>
      <c r="BE113" s="9"/>
      <c r="BF113" s="9"/>
      <c r="BG113" s="9"/>
      <c r="BH113" s="9"/>
      <c r="BI113" s="9"/>
      <c r="BJ113" s="9"/>
      <c r="BK113" s="32"/>
      <c r="BL113" s="5"/>
      <c r="BM113" s="5"/>
      <c r="BN113" s="5"/>
      <c r="BO113" s="5"/>
      <c r="BP113" s="5"/>
      <c r="BQ113" s="46"/>
      <c r="BR113" s="5"/>
      <c r="BS113" s="5"/>
      <c r="BT113" s="5"/>
      <c r="BU113" s="5"/>
      <c r="BV113" s="5"/>
      <c r="BW113" s="5"/>
      <c r="BX113" s="46"/>
      <c r="BY113" s="5"/>
      <c r="BZ113" s="5"/>
      <c r="CA113" s="5"/>
      <c r="CB113" s="5"/>
      <c r="CC113" s="5"/>
      <c r="CD113" s="5"/>
      <c r="CE113" s="5"/>
      <c r="CF113" s="5"/>
      <c r="CG113" s="5"/>
      <c r="CH113" s="46"/>
      <c r="CI113" s="28"/>
      <c r="CJ113" s="28"/>
      <c r="CK113" s="28"/>
      <c r="CL113" s="28"/>
      <c r="CM113" s="28"/>
      <c r="CN113" s="28"/>
      <c r="CO113" s="28"/>
      <c r="CP113" s="28"/>
      <c r="CQ113" s="28"/>
      <c r="CR113" s="67"/>
      <c r="CS113" s="10"/>
      <c r="CT113" s="10"/>
      <c r="CU113" s="10"/>
      <c r="CV113" s="10"/>
      <c r="CW113" s="10"/>
      <c r="CX113" s="10"/>
      <c r="CY113" s="10"/>
      <c r="CZ113" s="10"/>
      <c r="DA113" s="300">
        <f t="shared" si="10"/>
        <v>0</v>
      </c>
      <c r="DB113" s="69"/>
      <c r="DC113" s="69"/>
      <c r="DD113" s="69"/>
      <c r="DE113" s="69"/>
      <c r="DF113" s="69"/>
      <c r="DG113" s="69"/>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79"/>
      <c r="EM113" s="245"/>
      <c r="EN113" s="81"/>
      <c r="EO113" s="81"/>
      <c r="EP113" s="44">
        <v>109</v>
      </c>
      <c r="EQ113" s="85">
        <v>0</v>
      </c>
      <c r="ER113" s="33">
        <v>109</v>
      </c>
      <c r="ES113" s="5">
        <v>0</v>
      </c>
      <c r="ET113" s="5">
        <v>0</v>
      </c>
      <c r="EU113" s="69"/>
      <c r="EV113" s="11"/>
      <c r="EW113" s="87"/>
      <c r="EX113" s="18"/>
      <c r="EY113" s="69"/>
      <c r="EZ113" s="16"/>
      <c r="FA113" s="54"/>
      <c r="FB113" s="39"/>
      <c r="FC113" s="84"/>
      <c r="FD113" s="69"/>
      <c r="FE113" s="69"/>
      <c r="FF113" s="69"/>
      <c r="FG113" s="69"/>
      <c r="FH113" s="28"/>
      <c r="FI113" s="79"/>
    </row>
    <row r="114" spans="1:165" ht="15" x14ac:dyDescent="0.25">
      <c r="A114" s="10">
        <v>110</v>
      </c>
      <c r="B114" s="15"/>
      <c r="C114" s="42"/>
      <c r="D114" s="15"/>
      <c r="E114" s="97"/>
      <c r="F114" s="28"/>
      <c r="G114" s="67"/>
      <c r="H114" s="5"/>
      <c r="I114" s="5"/>
      <c r="J114" s="5"/>
      <c r="K114" s="5"/>
      <c r="L114" s="5"/>
      <c r="M114" s="5"/>
      <c r="N114" s="5"/>
      <c r="O114" s="5"/>
      <c r="P114" s="5"/>
      <c r="Q114" s="5"/>
      <c r="R114" s="5"/>
      <c r="S114" s="5"/>
      <c r="T114" s="299">
        <f t="shared" si="9"/>
        <v>0</v>
      </c>
      <c r="U114" s="5"/>
      <c r="V114" s="5"/>
      <c r="W114" s="5"/>
      <c r="X114" s="5"/>
      <c r="Y114" s="5"/>
      <c r="Z114" s="5"/>
      <c r="AA114" s="5"/>
      <c r="AB114" s="5"/>
      <c r="AC114" s="5"/>
      <c r="AD114" s="5"/>
      <c r="AE114" s="46"/>
      <c r="AF114" s="5"/>
      <c r="AG114" s="5"/>
      <c r="AH114" s="5"/>
      <c r="AI114" s="5"/>
      <c r="AJ114" s="5"/>
      <c r="AK114" s="5"/>
      <c r="AL114" s="5"/>
      <c r="AM114" s="5"/>
      <c r="AN114" s="5"/>
      <c r="AO114" s="5"/>
      <c r="AP114" s="46"/>
      <c r="AQ114" s="5"/>
      <c r="AR114" s="5"/>
      <c r="AS114" s="5"/>
      <c r="AT114" s="5"/>
      <c r="AU114" s="5"/>
      <c r="AV114" s="5"/>
      <c r="AW114" s="5"/>
      <c r="AX114" s="5"/>
      <c r="AY114" s="5"/>
      <c r="AZ114" s="46"/>
      <c r="BA114" s="9"/>
      <c r="BB114" s="9"/>
      <c r="BC114" s="9"/>
      <c r="BD114" s="9"/>
      <c r="BE114" s="9"/>
      <c r="BF114" s="9"/>
      <c r="BG114" s="9"/>
      <c r="BH114" s="9"/>
      <c r="BI114" s="9"/>
      <c r="BJ114" s="9"/>
      <c r="BK114" s="32"/>
      <c r="BL114" s="5"/>
      <c r="BM114" s="5"/>
      <c r="BN114" s="5"/>
      <c r="BO114" s="5"/>
      <c r="BP114" s="5"/>
      <c r="BQ114" s="46"/>
      <c r="BR114" s="5"/>
      <c r="BS114" s="5"/>
      <c r="BT114" s="5"/>
      <c r="BU114" s="5"/>
      <c r="BV114" s="5"/>
      <c r="BW114" s="5"/>
      <c r="BX114" s="46"/>
      <c r="BY114" s="5"/>
      <c r="BZ114" s="5"/>
      <c r="CA114" s="5"/>
      <c r="CB114" s="5"/>
      <c r="CC114" s="5"/>
      <c r="CD114" s="5"/>
      <c r="CE114" s="5"/>
      <c r="CF114" s="5"/>
      <c r="CG114" s="5"/>
      <c r="CH114" s="46"/>
      <c r="CI114" s="28"/>
      <c r="CJ114" s="28"/>
      <c r="CK114" s="28"/>
      <c r="CL114" s="28"/>
      <c r="CM114" s="28"/>
      <c r="CN114" s="28"/>
      <c r="CO114" s="28"/>
      <c r="CP114" s="28"/>
      <c r="CQ114" s="28"/>
      <c r="CR114" s="67"/>
      <c r="CS114" s="10"/>
      <c r="CT114" s="10"/>
      <c r="CU114" s="10"/>
      <c r="CV114" s="10"/>
      <c r="CW114" s="10"/>
      <c r="CX114" s="10"/>
      <c r="CY114" s="10"/>
      <c r="CZ114" s="10"/>
      <c r="DA114" s="300">
        <f t="shared" si="10"/>
        <v>0</v>
      </c>
      <c r="DB114" s="69"/>
      <c r="DC114" s="69"/>
      <c r="DD114" s="69"/>
      <c r="DE114" s="69"/>
      <c r="DF114" s="69"/>
      <c r="DG114" s="69"/>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79"/>
      <c r="EM114" s="245"/>
      <c r="EN114" s="81"/>
      <c r="EO114" s="81"/>
      <c r="EP114" s="44">
        <v>110</v>
      </c>
      <c r="EQ114" s="85">
        <v>0</v>
      </c>
      <c r="ER114" s="33">
        <v>110</v>
      </c>
      <c r="ES114" s="5">
        <v>0</v>
      </c>
      <c r="ET114" s="5">
        <v>0</v>
      </c>
      <c r="EU114" s="69"/>
      <c r="EV114" s="11"/>
      <c r="EW114" s="87"/>
      <c r="EX114" s="18"/>
      <c r="EY114" s="69"/>
      <c r="EZ114" s="16"/>
      <c r="FA114" s="54"/>
      <c r="FB114" s="39"/>
      <c r="FC114" s="84"/>
      <c r="FD114" s="69"/>
      <c r="FE114" s="69"/>
      <c r="FF114" s="69"/>
      <c r="FG114" s="69"/>
      <c r="FH114" s="28"/>
      <c r="FI114" s="79"/>
    </row>
    <row r="115" spans="1:165" ht="15" x14ac:dyDescent="0.25">
      <c r="A115" s="10">
        <v>111</v>
      </c>
      <c r="B115" s="15"/>
      <c r="C115" s="42"/>
      <c r="D115" s="15"/>
      <c r="E115" s="97"/>
      <c r="F115" s="28"/>
      <c r="G115" s="67"/>
      <c r="H115" s="5"/>
      <c r="I115" s="5"/>
      <c r="J115" s="5"/>
      <c r="K115" s="5"/>
      <c r="L115" s="5"/>
      <c r="M115" s="5"/>
      <c r="N115" s="5"/>
      <c r="O115" s="5"/>
      <c r="P115" s="5"/>
      <c r="Q115" s="5"/>
      <c r="R115" s="5"/>
      <c r="S115" s="5"/>
      <c r="T115" s="299">
        <f t="shared" si="9"/>
        <v>0</v>
      </c>
      <c r="U115" s="5"/>
      <c r="V115" s="5"/>
      <c r="W115" s="5"/>
      <c r="X115" s="5"/>
      <c r="Y115" s="5"/>
      <c r="Z115" s="5"/>
      <c r="AA115" s="5"/>
      <c r="AB115" s="5"/>
      <c r="AC115" s="5"/>
      <c r="AD115" s="5"/>
      <c r="AE115" s="46"/>
      <c r="AF115" s="5"/>
      <c r="AG115" s="5"/>
      <c r="AH115" s="5"/>
      <c r="AI115" s="5"/>
      <c r="AJ115" s="5"/>
      <c r="AK115" s="5"/>
      <c r="AL115" s="5"/>
      <c r="AM115" s="5"/>
      <c r="AN115" s="5"/>
      <c r="AO115" s="5"/>
      <c r="AP115" s="46"/>
      <c r="AQ115" s="5"/>
      <c r="AR115" s="5"/>
      <c r="AS115" s="5"/>
      <c r="AT115" s="5"/>
      <c r="AU115" s="5"/>
      <c r="AV115" s="5"/>
      <c r="AW115" s="5"/>
      <c r="AX115" s="5"/>
      <c r="AY115" s="5"/>
      <c r="AZ115" s="46"/>
      <c r="BA115" s="9"/>
      <c r="BB115" s="9"/>
      <c r="BC115" s="9"/>
      <c r="BD115" s="9"/>
      <c r="BE115" s="9"/>
      <c r="BF115" s="9"/>
      <c r="BG115" s="9"/>
      <c r="BH115" s="9"/>
      <c r="BI115" s="9"/>
      <c r="BJ115" s="9"/>
      <c r="BK115" s="32"/>
      <c r="BL115" s="5"/>
      <c r="BM115" s="5"/>
      <c r="BN115" s="5"/>
      <c r="BO115" s="5"/>
      <c r="BP115" s="5"/>
      <c r="BQ115" s="46"/>
      <c r="BR115" s="5"/>
      <c r="BS115" s="5"/>
      <c r="BT115" s="5"/>
      <c r="BU115" s="5"/>
      <c r="BV115" s="5"/>
      <c r="BW115" s="5"/>
      <c r="BX115" s="46"/>
      <c r="BY115" s="5"/>
      <c r="BZ115" s="5"/>
      <c r="CA115" s="5"/>
      <c r="CB115" s="5"/>
      <c r="CC115" s="5"/>
      <c r="CD115" s="5"/>
      <c r="CE115" s="5"/>
      <c r="CF115" s="5"/>
      <c r="CG115" s="5"/>
      <c r="CH115" s="46"/>
      <c r="CI115" s="28"/>
      <c r="CJ115" s="28"/>
      <c r="CK115" s="28"/>
      <c r="CL115" s="28"/>
      <c r="CM115" s="28"/>
      <c r="CN115" s="28"/>
      <c r="CO115" s="28"/>
      <c r="CP115" s="28"/>
      <c r="CQ115" s="28"/>
      <c r="CR115" s="67"/>
      <c r="CS115" s="10"/>
      <c r="CT115" s="10"/>
      <c r="CU115" s="10"/>
      <c r="CV115" s="10"/>
      <c r="CW115" s="10"/>
      <c r="CX115" s="10"/>
      <c r="CY115" s="10"/>
      <c r="CZ115" s="10"/>
      <c r="DA115" s="300">
        <f t="shared" si="10"/>
        <v>0</v>
      </c>
      <c r="DB115" s="69"/>
      <c r="DC115" s="69"/>
      <c r="DD115" s="69"/>
      <c r="DE115" s="69"/>
      <c r="DF115" s="69"/>
      <c r="DG115" s="69"/>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79"/>
      <c r="EM115" s="245"/>
      <c r="EN115" s="81"/>
      <c r="EO115" s="81"/>
      <c r="EP115" s="44">
        <v>111</v>
      </c>
      <c r="EQ115" s="85">
        <v>0</v>
      </c>
      <c r="ER115" s="33">
        <v>111</v>
      </c>
      <c r="ES115" s="5">
        <v>0</v>
      </c>
      <c r="ET115" s="5">
        <v>0</v>
      </c>
      <c r="EU115" s="69"/>
      <c r="EV115" s="11"/>
      <c r="EW115" s="87"/>
      <c r="EX115" s="18"/>
      <c r="EY115" s="69"/>
      <c r="EZ115" s="16"/>
      <c r="FA115" s="54"/>
      <c r="FB115" s="39"/>
      <c r="FC115" s="84"/>
      <c r="FD115" s="69"/>
      <c r="FE115" s="69"/>
      <c r="FF115" s="69"/>
      <c r="FG115" s="69"/>
      <c r="FH115" s="28"/>
      <c r="FI115" s="79"/>
    </row>
    <row r="116" spans="1:165" ht="15" x14ac:dyDescent="0.25">
      <c r="A116" s="10">
        <v>112</v>
      </c>
      <c r="B116" s="15"/>
      <c r="C116" s="42"/>
      <c r="D116" s="15"/>
      <c r="E116" s="97"/>
      <c r="F116" s="28"/>
      <c r="G116" s="67"/>
      <c r="H116" s="5"/>
      <c r="I116" s="5"/>
      <c r="J116" s="5"/>
      <c r="K116" s="5"/>
      <c r="L116" s="5"/>
      <c r="M116" s="5"/>
      <c r="N116" s="5"/>
      <c r="O116" s="5"/>
      <c r="P116" s="5"/>
      <c r="Q116" s="5"/>
      <c r="R116" s="5"/>
      <c r="S116" s="5"/>
      <c r="T116" s="299">
        <f t="shared" si="9"/>
        <v>0</v>
      </c>
      <c r="U116" s="5"/>
      <c r="V116" s="5"/>
      <c r="W116" s="5"/>
      <c r="X116" s="5"/>
      <c r="Y116" s="5"/>
      <c r="Z116" s="5"/>
      <c r="AA116" s="5"/>
      <c r="AB116" s="5"/>
      <c r="AC116" s="5"/>
      <c r="AD116" s="5"/>
      <c r="AE116" s="46"/>
      <c r="AF116" s="5"/>
      <c r="AG116" s="5"/>
      <c r="AH116" s="5"/>
      <c r="AI116" s="5"/>
      <c r="AJ116" s="5"/>
      <c r="AK116" s="5"/>
      <c r="AL116" s="5"/>
      <c r="AM116" s="5"/>
      <c r="AN116" s="5"/>
      <c r="AO116" s="5"/>
      <c r="AP116" s="46"/>
      <c r="AQ116" s="5"/>
      <c r="AR116" s="5"/>
      <c r="AS116" s="5"/>
      <c r="AT116" s="5"/>
      <c r="AU116" s="5"/>
      <c r="AV116" s="5"/>
      <c r="AW116" s="5"/>
      <c r="AX116" s="5"/>
      <c r="AY116" s="5"/>
      <c r="AZ116" s="46"/>
      <c r="BA116" s="9"/>
      <c r="BB116" s="9"/>
      <c r="BC116" s="9"/>
      <c r="BD116" s="9"/>
      <c r="BE116" s="9"/>
      <c r="BF116" s="9"/>
      <c r="BG116" s="9"/>
      <c r="BH116" s="9"/>
      <c r="BI116" s="9"/>
      <c r="BJ116" s="9"/>
      <c r="BK116" s="32"/>
      <c r="BL116" s="5"/>
      <c r="BM116" s="5"/>
      <c r="BN116" s="5"/>
      <c r="BO116" s="5"/>
      <c r="BP116" s="5"/>
      <c r="BQ116" s="46"/>
      <c r="BR116" s="5"/>
      <c r="BS116" s="5"/>
      <c r="BT116" s="5"/>
      <c r="BU116" s="5"/>
      <c r="BV116" s="5"/>
      <c r="BW116" s="5"/>
      <c r="BX116" s="46"/>
      <c r="BY116" s="5"/>
      <c r="BZ116" s="5"/>
      <c r="CA116" s="5"/>
      <c r="CB116" s="5"/>
      <c r="CC116" s="5"/>
      <c r="CD116" s="5"/>
      <c r="CE116" s="5"/>
      <c r="CF116" s="5"/>
      <c r="CG116" s="5"/>
      <c r="CH116" s="46"/>
      <c r="CI116" s="28"/>
      <c r="CJ116" s="28"/>
      <c r="CK116" s="28"/>
      <c r="CL116" s="28"/>
      <c r="CM116" s="28"/>
      <c r="CN116" s="28"/>
      <c r="CO116" s="28"/>
      <c r="CP116" s="28"/>
      <c r="CQ116" s="28"/>
      <c r="CR116" s="67"/>
      <c r="CS116" s="10"/>
      <c r="CT116" s="10"/>
      <c r="CU116" s="10"/>
      <c r="CV116" s="10"/>
      <c r="CW116" s="10"/>
      <c r="CX116" s="10"/>
      <c r="CY116" s="10"/>
      <c r="CZ116" s="10"/>
      <c r="DA116" s="300">
        <f t="shared" si="10"/>
        <v>0</v>
      </c>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79"/>
      <c r="EM116" s="245"/>
      <c r="EN116" s="81"/>
      <c r="EO116" s="81"/>
      <c r="EP116" s="44">
        <v>112</v>
      </c>
      <c r="EQ116" s="85">
        <v>0</v>
      </c>
      <c r="ER116" s="33">
        <v>112</v>
      </c>
      <c r="ES116" s="5">
        <v>0</v>
      </c>
      <c r="ET116" s="5">
        <v>0</v>
      </c>
      <c r="EU116" s="69"/>
      <c r="EV116" s="11"/>
      <c r="EW116" s="87"/>
      <c r="EX116" s="18"/>
      <c r="EY116" s="69"/>
      <c r="EZ116" s="16"/>
      <c r="FA116" s="54"/>
      <c r="FB116" s="39"/>
      <c r="FC116" s="84"/>
      <c r="FD116" s="69"/>
      <c r="FE116" s="69"/>
      <c r="FF116" s="69"/>
      <c r="FG116" s="69"/>
      <c r="FH116" s="28"/>
      <c r="FI116" s="79"/>
    </row>
    <row r="117" spans="1:165" ht="15" x14ac:dyDescent="0.25">
      <c r="A117" s="10">
        <v>113</v>
      </c>
      <c r="B117" s="15"/>
      <c r="C117" s="42"/>
      <c r="D117" s="15"/>
      <c r="E117" s="97"/>
      <c r="F117" s="28"/>
      <c r="G117" s="67"/>
      <c r="H117" s="5"/>
      <c r="I117" s="5"/>
      <c r="J117" s="5"/>
      <c r="K117" s="5"/>
      <c r="L117" s="5"/>
      <c r="M117" s="5"/>
      <c r="N117" s="5"/>
      <c r="O117" s="5"/>
      <c r="P117" s="5"/>
      <c r="Q117" s="5"/>
      <c r="R117" s="5"/>
      <c r="S117" s="5"/>
      <c r="T117" s="299">
        <f t="shared" si="9"/>
        <v>0</v>
      </c>
      <c r="U117" s="5"/>
      <c r="V117" s="5"/>
      <c r="W117" s="5"/>
      <c r="X117" s="5"/>
      <c r="Y117" s="5"/>
      <c r="Z117" s="5"/>
      <c r="AA117" s="5"/>
      <c r="AB117" s="5"/>
      <c r="AC117" s="5"/>
      <c r="AD117" s="5"/>
      <c r="AE117" s="46"/>
      <c r="AF117" s="5"/>
      <c r="AG117" s="5"/>
      <c r="AH117" s="5"/>
      <c r="AI117" s="5"/>
      <c r="AJ117" s="5"/>
      <c r="AK117" s="5"/>
      <c r="AL117" s="5"/>
      <c r="AM117" s="5"/>
      <c r="AN117" s="5"/>
      <c r="AO117" s="5"/>
      <c r="AP117" s="46"/>
      <c r="AQ117" s="5"/>
      <c r="AR117" s="5"/>
      <c r="AS117" s="5"/>
      <c r="AT117" s="5"/>
      <c r="AU117" s="5"/>
      <c r="AV117" s="5"/>
      <c r="AW117" s="5"/>
      <c r="AX117" s="5"/>
      <c r="AY117" s="5"/>
      <c r="AZ117" s="46"/>
      <c r="BA117" s="9"/>
      <c r="BB117" s="9"/>
      <c r="BC117" s="9"/>
      <c r="BD117" s="9"/>
      <c r="BE117" s="9"/>
      <c r="BF117" s="9"/>
      <c r="BG117" s="9"/>
      <c r="BH117" s="9"/>
      <c r="BI117" s="9"/>
      <c r="BJ117" s="9"/>
      <c r="BK117" s="114"/>
      <c r="BL117" s="28"/>
      <c r="BM117" s="28"/>
      <c r="BN117" s="28"/>
      <c r="BO117" s="28"/>
      <c r="BP117" s="28"/>
      <c r="BQ117" s="67"/>
      <c r="BR117" s="28"/>
      <c r="BS117" s="28"/>
      <c r="BT117" s="28"/>
      <c r="BU117" s="28"/>
      <c r="BV117" s="28"/>
      <c r="BW117" s="28"/>
      <c r="BX117" s="67"/>
      <c r="BY117" s="28"/>
      <c r="BZ117" s="28"/>
      <c r="CA117" s="28"/>
      <c r="CB117" s="28"/>
      <c r="CC117" s="28"/>
      <c r="CD117" s="28"/>
      <c r="CE117" s="28"/>
      <c r="CF117" s="28"/>
      <c r="CG117" s="28"/>
      <c r="CH117" s="67"/>
      <c r="CI117" s="28"/>
      <c r="CJ117" s="28"/>
      <c r="CK117" s="28"/>
      <c r="CL117" s="28"/>
      <c r="CM117" s="28"/>
      <c r="CN117" s="28"/>
      <c r="CO117" s="28"/>
      <c r="CP117" s="28"/>
      <c r="CQ117" s="28"/>
      <c r="CR117" s="67"/>
      <c r="CS117" s="10"/>
      <c r="CT117" s="10"/>
      <c r="CU117" s="10"/>
      <c r="CV117" s="10"/>
      <c r="CW117" s="10"/>
      <c r="CX117" s="10"/>
      <c r="CY117" s="10"/>
      <c r="CZ117" s="10"/>
      <c r="DA117" s="300">
        <f t="shared" si="10"/>
        <v>0</v>
      </c>
      <c r="DB117" s="69"/>
      <c r="DC117" s="69"/>
      <c r="DD117" s="69"/>
      <c r="DE117" s="69"/>
      <c r="DF117" s="69"/>
      <c r="DG117" s="69"/>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79"/>
      <c r="EM117" s="245"/>
      <c r="EN117" s="81"/>
      <c r="EO117" s="81"/>
      <c r="EP117" s="44">
        <v>113</v>
      </c>
      <c r="EQ117" s="85">
        <v>0</v>
      </c>
      <c r="ER117" s="33">
        <v>113</v>
      </c>
      <c r="ES117" s="5">
        <v>0</v>
      </c>
      <c r="ET117" s="5">
        <v>0</v>
      </c>
      <c r="EU117" s="69"/>
      <c r="EV117" s="11"/>
      <c r="EW117" s="87"/>
      <c r="EX117" s="18"/>
      <c r="EY117" s="69"/>
      <c r="EZ117" s="16"/>
      <c r="FA117" s="69"/>
      <c r="FB117" s="39"/>
      <c r="FC117" s="84"/>
      <c r="FD117" s="69"/>
      <c r="FE117" s="69"/>
      <c r="FF117" s="69"/>
      <c r="FG117" s="69"/>
      <c r="FH117" s="28"/>
      <c r="FI117" s="79"/>
    </row>
    <row r="118" spans="1:165" ht="15" x14ac:dyDescent="0.25">
      <c r="A118" s="10">
        <v>114</v>
      </c>
      <c r="B118" s="15">
        <v>6</v>
      </c>
      <c r="C118" s="42">
        <v>1</v>
      </c>
      <c r="D118" s="15">
        <v>0</v>
      </c>
      <c r="E118" s="97">
        <v>38840</v>
      </c>
      <c r="F118" s="28">
        <v>1</v>
      </c>
      <c r="G118" s="67">
        <v>1</v>
      </c>
      <c r="H118" s="5">
        <v>5</v>
      </c>
      <c r="I118" s="5">
        <v>5</v>
      </c>
      <c r="J118" s="5">
        <v>6</v>
      </c>
      <c r="K118" s="5"/>
      <c r="L118" s="5"/>
      <c r="M118" s="5">
        <v>7</v>
      </c>
      <c r="N118" s="5"/>
      <c r="O118" s="5"/>
      <c r="P118" s="5">
        <v>4</v>
      </c>
      <c r="Q118" s="5"/>
      <c r="R118" s="5"/>
      <c r="S118" s="5"/>
      <c r="T118" s="299">
        <f t="shared" si="9"/>
        <v>7</v>
      </c>
      <c r="U118" s="5"/>
      <c r="V118" s="5"/>
      <c r="W118" s="5" t="s">
        <v>111</v>
      </c>
      <c r="X118" s="5"/>
      <c r="Y118" s="5"/>
      <c r="Z118" s="5" t="s">
        <v>118</v>
      </c>
      <c r="AA118" s="5"/>
      <c r="AB118" s="5"/>
      <c r="AC118" s="5"/>
      <c r="AD118" s="5"/>
      <c r="AE118" s="46"/>
      <c r="AF118" s="5"/>
      <c r="AG118" s="5"/>
      <c r="AH118" s="5">
        <v>4</v>
      </c>
      <c r="AI118" s="5"/>
      <c r="AJ118" s="5"/>
      <c r="AK118" s="5">
        <v>4</v>
      </c>
      <c r="AL118" s="5"/>
      <c r="AM118" s="5"/>
      <c r="AN118" s="5"/>
      <c r="AO118" s="5"/>
      <c r="AP118" s="46"/>
      <c r="AQ118" s="5"/>
      <c r="AR118" s="5"/>
      <c r="AS118" s="5"/>
      <c r="AT118" s="5"/>
      <c r="AU118" s="5"/>
      <c r="AV118" s="5">
        <v>1</v>
      </c>
      <c r="AW118" s="5">
        <v>0</v>
      </c>
      <c r="AX118" s="5"/>
      <c r="AY118" s="5">
        <v>0</v>
      </c>
      <c r="AZ118" s="46">
        <v>0</v>
      </c>
      <c r="BA118" s="9"/>
      <c r="BB118" s="9"/>
      <c r="BC118" s="9"/>
      <c r="BD118" s="9"/>
      <c r="BE118" s="9"/>
      <c r="BF118" s="9"/>
      <c r="BG118" s="9">
        <v>38859</v>
      </c>
      <c r="BH118" s="9"/>
      <c r="BI118" s="9"/>
      <c r="BJ118" s="9"/>
      <c r="BK118" s="32"/>
      <c r="BL118" s="5"/>
      <c r="BM118" s="5"/>
      <c r="BN118" s="5">
        <v>0</v>
      </c>
      <c r="BO118" s="5"/>
      <c r="BP118" s="5">
        <v>0</v>
      </c>
      <c r="BQ118" s="46">
        <v>3</v>
      </c>
      <c r="BR118" s="5"/>
      <c r="BS118" s="5"/>
      <c r="BT118" s="5"/>
      <c r="BU118" s="5">
        <v>0</v>
      </c>
      <c r="BV118" s="5"/>
      <c r="BW118" s="5">
        <v>1</v>
      </c>
      <c r="BX118" s="46">
        <v>2</v>
      </c>
      <c r="BY118" s="5"/>
      <c r="BZ118" s="5">
        <v>4</v>
      </c>
      <c r="CA118" s="5">
        <v>6</v>
      </c>
      <c r="CB118" s="5"/>
      <c r="CC118" s="5">
        <v>6</v>
      </c>
      <c r="CD118" s="5"/>
      <c r="CE118" s="5"/>
      <c r="CF118" s="5"/>
      <c r="CG118" s="5"/>
      <c r="CH118" s="46"/>
      <c r="CI118" s="28"/>
      <c r="CJ118" s="28">
        <v>1</v>
      </c>
      <c r="CK118" s="28"/>
      <c r="CL118" s="28"/>
      <c r="CM118" s="28"/>
      <c r="CN118" s="28"/>
      <c r="CO118" s="28"/>
      <c r="CP118" s="28"/>
      <c r="CQ118" s="28"/>
      <c r="CR118" s="67"/>
      <c r="CS118" s="10"/>
      <c r="CT118" s="10"/>
      <c r="CU118" s="10"/>
      <c r="CV118" s="10"/>
      <c r="CW118" s="10"/>
      <c r="CX118" s="10"/>
      <c r="CY118" s="10" t="s">
        <v>485</v>
      </c>
      <c r="CZ118" s="10" t="s">
        <v>486</v>
      </c>
      <c r="DA118" s="300">
        <f t="shared" si="10"/>
        <v>2</v>
      </c>
      <c r="DB118" s="69">
        <v>2</v>
      </c>
      <c r="DC118" s="69">
        <v>2.08</v>
      </c>
      <c r="DD118" s="69">
        <v>2.54</v>
      </c>
      <c r="DE118" s="69"/>
      <c r="DF118" s="69"/>
      <c r="DG118" s="69"/>
      <c r="DH118" s="69"/>
      <c r="DI118" s="69"/>
      <c r="DJ118" s="69"/>
      <c r="DK118" s="69"/>
      <c r="DL118" s="69"/>
      <c r="DM118" s="69"/>
      <c r="DN118" s="69"/>
      <c r="DO118" s="69"/>
      <c r="DP118" s="69">
        <v>309</v>
      </c>
      <c r="DQ118" s="69">
        <v>285</v>
      </c>
      <c r="DR118" s="69"/>
      <c r="DS118" s="69"/>
      <c r="DT118" s="69"/>
      <c r="DU118" s="69"/>
      <c r="DV118" s="69"/>
      <c r="DW118" s="69"/>
      <c r="DX118" s="69"/>
      <c r="DY118" s="69"/>
      <c r="DZ118" s="69"/>
      <c r="EA118" s="69"/>
      <c r="EB118" s="69"/>
      <c r="EC118" s="69"/>
      <c r="ED118" s="69"/>
      <c r="EE118" s="69"/>
      <c r="EF118" s="69"/>
      <c r="EG118" s="69"/>
      <c r="EH118" s="69"/>
      <c r="EI118" s="69"/>
      <c r="EJ118" s="69"/>
      <c r="EK118" s="69"/>
      <c r="EL118" s="79"/>
      <c r="EM118" s="245">
        <f t="shared" si="11"/>
        <v>2494.0818191917888</v>
      </c>
      <c r="EN118" s="81"/>
      <c r="EO118" s="81">
        <f t="shared" si="12"/>
        <v>2494.0818191917888</v>
      </c>
      <c r="EP118" s="47">
        <v>114</v>
      </c>
      <c r="EQ118" s="85">
        <v>0</v>
      </c>
      <c r="ER118" s="58">
        <v>114</v>
      </c>
      <c r="ES118" s="15">
        <v>7</v>
      </c>
      <c r="ET118" s="15">
        <v>2</v>
      </c>
      <c r="EU118" s="71">
        <v>7</v>
      </c>
      <c r="EV118" s="18">
        <v>2.08</v>
      </c>
      <c r="EW118" s="88">
        <v>309</v>
      </c>
      <c r="EX118" s="18">
        <v>2494.0818191917888</v>
      </c>
      <c r="EY118" s="71">
        <v>4</v>
      </c>
      <c r="EZ118" s="16">
        <v>38859</v>
      </c>
      <c r="FA118" s="59"/>
      <c r="FB118" s="249">
        <v>38876</v>
      </c>
      <c r="FC118" s="85"/>
      <c r="FD118" s="71"/>
      <c r="FE118" s="71"/>
      <c r="FF118" s="71"/>
      <c r="FG118" s="71"/>
      <c r="FH118" s="28">
        <v>6</v>
      </c>
      <c r="FI118" s="79"/>
    </row>
    <row r="119" spans="1:165" ht="15" x14ac:dyDescent="0.25">
      <c r="A119" s="10">
        <v>115</v>
      </c>
      <c r="B119" s="15"/>
      <c r="C119" s="42"/>
      <c r="D119" s="15"/>
      <c r="E119" s="97"/>
      <c r="F119" s="28"/>
      <c r="G119" s="67"/>
      <c r="H119" s="5"/>
      <c r="I119" s="5"/>
      <c r="J119" s="5"/>
      <c r="K119" s="5"/>
      <c r="L119" s="5"/>
      <c r="M119" s="5"/>
      <c r="N119" s="5"/>
      <c r="O119" s="5"/>
      <c r="P119" s="5"/>
      <c r="Q119" s="5"/>
      <c r="R119" s="5"/>
      <c r="S119" s="5"/>
      <c r="T119" s="299">
        <f t="shared" si="9"/>
        <v>0</v>
      </c>
      <c r="U119" s="5"/>
      <c r="V119" s="5"/>
      <c r="W119" s="5"/>
      <c r="X119" s="5"/>
      <c r="Y119" s="5"/>
      <c r="Z119" s="5"/>
      <c r="AA119" s="5"/>
      <c r="AB119" s="5"/>
      <c r="AC119" s="5"/>
      <c r="AD119" s="5"/>
      <c r="AE119" s="46"/>
      <c r="AF119" s="5"/>
      <c r="AG119" s="5"/>
      <c r="AH119" s="5"/>
      <c r="AI119" s="5"/>
      <c r="AJ119" s="5"/>
      <c r="AK119" s="5"/>
      <c r="AL119" s="5"/>
      <c r="AM119" s="5"/>
      <c r="AN119" s="5"/>
      <c r="AO119" s="5"/>
      <c r="AP119" s="46"/>
      <c r="AQ119" s="5"/>
      <c r="AR119" s="5"/>
      <c r="AS119" s="5"/>
      <c r="AT119" s="5"/>
      <c r="AU119" s="5"/>
      <c r="AV119" s="5"/>
      <c r="AW119" s="5"/>
      <c r="AX119" s="5"/>
      <c r="AY119" s="5"/>
      <c r="AZ119" s="46"/>
      <c r="BA119" s="9"/>
      <c r="BB119" s="9"/>
      <c r="BC119" s="9"/>
      <c r="BD119" s="9"/>
      <c r="BE119" s="9"/>
      <c r="BF119" s="9"/>
      <c r="BG119" s="9"/>
      <c r="BH119" s="9"/>
      <c r="BI119" s="9"/>
      <c r="BJ119" s="9"/>
      <c r="BK119" s="32"/>
      <c r="BL119" s="5"/>
      <c r="BM119" s="5"/>
      <c r="BN119" s="5"/>
      <c r="BO119" s="5"/>
      <c r="BP119" s="5"/>
      <c r="BQ119" s="46"/>
      <c r="BR119" s="5"/>
      <c r="BS119" s="5"/>
      <c r="BT119" s="5"/>
      <c r="BU119" s="5"/>
      <c r="BV119" s="5"/>
      <c r="BW119" s="5"/>
      <c r="BX119" s="46"/>
      <c r="BY119" s="5"/>
      <c r="BZ119" s="5"/>
      <c r="CA119" s="5"/>
      <c r="CB119" s="5"/>
      <c r="CC119" s="5"/>
      <c r="CD119" s="5"/>
      <c r="CE119" s="5"/>
      <c r="CF119" s="5"/>
      <c r="CG119" s="5"/>
      <c r="CH119" s="46"/>
      <c r="CI119" s="28"/>
      <c r="CJ119" s="28"/>
      <c r="CK119" s="28"/>
      <c r="CL119" s="28"/>
      <c r="CM119" s="28"/>
      <c r="CN119" s="28"/>
      <c r="CO119" s="28"/>
      <c r="CP119" s="28"/>
      <c r="CQ119" s="28"/>
      <c r="CR119" s="67"/>
      <c r="CS119" s="10"/>
      <c r="CT119" s="10"/>
      <c r="CU119" s="10"/>
      <c r="CV119" s="10"/>
      <c r="CW119" s="10"/>
      <c r="CX119" s="10"/>
      <c r="CY119" s="10"/>
      <c r="CZ119" s="10"/>
      <c r="DA119" s="300">
        <f t="shared" si="10"/>
        <v>0</v>
      </c>
      <c r="DB119" s="69"/>
      <c r="DC119" s="69"/>
      <c r="DD119" s="69"/>
      <c r="DE119" s="69"/>
      <c r="DF119" s="69"/>
      <c r="DG119" s="69"/>
      <c r="DH119" s="69"/>
      <c r="DI119" s="69"/>
      <c r="DJ119" s="69"/>
      <c r="DK119" s="69"/>
      <c r="DL119" s="69"/>
      <c r="DM119" s="69"/>
      <c r="DN119" s="69"/>
      <c r="DO119" s="69"/>
      <c r="DP119" s="69"/>
      <c r="DQ119" s="69"/>
      <c r="DR119" s="69"/>
      <c r="DS119" s="69"/>
      <c r="DT119" s="69"/>
      <c r="DU119" s="69"/>
      <c r="DV119" s="69"/>
      <c r="DW119" s="69"/>
      <c r="DX119" s="69"/>
      <c r="DY119" s="69"/>
      <c r="DZ119" s="69"/>
      <c r="EA119" s="69"/>
      <c r="EB119" s="69"/>
      <c r="EC119" s="69"/>
      <c r="ED119" s="69"/>
      <c r="EE119" s="69"/>
      <c r="EF119" s="69"/>
      <c r="EG119" s="69"/>
      <c r="EH119" s="69"/>
      <c r="EI119" s="69"/>
      <c r="EJ119" s="69"/>
      <c r="EK119" s="69"/>
      <c r="EL119" s="79"/>
      <c r="EM119" s="245"/>
      <c r="EN119" s="81"/>
      <c r="EO119" s="81"/>
      <c r="EP119" s="44">
        <v>115</v>
      </c>
      <c r="EQ119" s="85">
        <v>0</v>
      </c>
      <c r="ER119" s="33">
        <v>115</v>
      </c>
      <c r="ES119" s="5">
        <v>0</v>
      </c>
      <c r="ET119" s="5">
        <v>0</v>
      </c>
      <c r="EU119" s="69"/>
      <c r="EV119" s="11"/>
      <c r="EW119" s="87"/>
      <c r="EX119" s="18"/>
      <c r="EY119" s="69"/>
      <c r="EZ119" s="16"/>
      <c r="FA119" s="54"/>
      <c r="FB119" s="39"/>
      <c r="FC119" s="84"/>
      <c r="FD119" s="69"/>
      <c r="FE119" s="69"/>
      <c r="FF119" s="69"/>
      <c r="FG119" s="69"/>
      <c r="FH119" s="28"/>
      <c r="FI119" s="79"/>
    </row>
    <row r="120" spans="1:165" ht="15" x14ac:dyDescent="0.25">
      <c r="A120" s="10">
        <v>116</v>
      </c>
      <c r="B120" s="15"/>
      <c r="C120" s="42"/>
      <c r="D120" s="15"/>
      <c r="E120" s="97"/>
      <c r="F120" s="28"/>
      <c r="G120" s="67"/>
      <c r="H120" s="5"/>
      <c r="I120" s="5"/>
      <c r="J120" s="5"/>
      <c r="K120" s="5"/>
      <c r="L120" s="5"/>
      <c r="M120" s="5"/>
      <c r="N120" s="5"/>
      <c r="O120" s="5"/>
      <c r="P120" s="5"/>
      <c r="Q120" s="5"/>
      <c r="R120" s="5"/>
      <c r="S120" s="5"/>
      <c r="T120" s="299">
        <f t="shared" si="9"/>
        <v>0</v>
      </c>
      <c r="U120" s="5"/>
      <c r="V120" s="5"/>
      <c r="W120" s="5"/>
      <c r="X120" s="5"/>
      <c r="Y120" s="5"/>
      <c r="Z120" s="5"/>
      <c r="AA120" s="5"/>
      <c r="AB120" s="5"/>
      <c r="AC120" s="5"/>
      <c r="AD120" s="5"/>
      <c r="AE120" s="46"/>
      <c r="AF120" s="5"/>
      <c r="AG120" s="5"/>
      <c r="AH120" s="5"/>
      <c r="AI120" s="5"/>
      <c r="AJ120" s="5"/>
      <c r="AK120" s="5"/>
      <c r="AL120" s="5"/>
      <c r="AM120" s="5"/>
      <c r="AN120" s="5"/>
      <c r="AO120" s="5"/>
      <c r="AP120" s="46"/>
      <c r="AQ120" s="5"/>
      <c r="AR120" s="5"/>
      <c r="AS120" s="5"/>
      <c r="AT120" s="5"/>
      <c r="AU120" s="5"/>
      <c r="AV120" s="5"/>
      <c r="AW120" s="5"/>
      <c r="AX120" s="5"/>
      <c r="AY120" s="5"/>
      <c r="AZ120" s="46"/>
      <c r="BA120" s="9"/>
      <c r="BB120" s="9"/>
      <c r="BC120" s="9"/>
      <c r="BD120" s="9"/>
      <c r="BE120" s="9"/>
      <c r="BF120" s="9"/>
      <c r="BG120" s="9"/>
      <c r="BH120" s="9"/>
      <c r="BI120" s="9"/>
      <c r="BJ120" s="9"/>
      <c r="BK120" s="32"/>
      <c r="BL120" s="5"/>
      <c r="BM120" s="5"/>
      <c r="BN120" s="5"/>
      <c r="BO120" s="5"/>
      <c r="BP120" s="5"/>
      <c r="BQ120" s="46"/>
      <c r="BR120" s="5"/>
      <c r="BS120" s="5"/>
      <c r="BT120" s="5"/>
      <c r="BU120" s="5"/>
      <c r="BV120" s="5"/>
      <c r="BW120" s="5"/>
      <c r="BX120" s="46"/>
      <c r="BY120" s="5"/>
      <c r="BZ120" s="5"/>
      <c r="CA120" s="5"/>
      <c r="CB120" s="5"/>
      <c r="CC120" s="5"/>
      <c r="CD120" s="5"/>
      <c r="CE120" s="5"/>
      <c r="CF120" s="5"/>
      <c r="CG120" s="5"/>
      <c r="CH120" s="46"/>
      <c r="CI120" s="28"/>
      <c r="CJ120" s="28"/>
      <c r="CK120" s="28"/>
      <c r="CL120" s="28"/>
      <c r="CM120" s="28"/>
      <c r="CN120" s="28"/>
      <c r="CO120" s="28"/>
      <c r="CP120" s="28"/>
      <c r="CQ120" s="28"/>
      <c r="CR120" s="67"/>
      <c r="CS120" s="10"/>
      <c r="CT120" s="10"/>
      <c r="CU120" s="10"/>
      <c r="CV120" s="10"/>
      <c r="CW120" s="10"/>
      <c r="CX120" s="10"/>
      <c r="CY120" s="10"/>
      <c r="CZ120" s="10"/>
      <c r="DA120" s="300">
        <f t="shared" si="10"/>
        <v>0</v>
      </c>
      <c r="DB120" s="69"/>
      <c r="DC120" s="69"/>
      <c r="DD120" s="69"/>
      <c r="DE120" s="69"/>
      <c r="DF120" s="69"/>
      <c r="DG120" s="69"/>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79"/>
      <c r="EM120" s="245"/>
      <c r="EN120" s="81"/>
      <c r="EO120" s="81"/>
      <c r="EP120" s="44">
        <v>116</v>
      </c>
      <c r="EQ120" s="85">
        <v>0</v>
      </c>
      <c r="ER120" s="33">
        <v>116</v>
      </c>
      <c r="ES120" s="5">
        <v>0</v>
      </c>
      <c r="ET120" s="5">
        <v>0</v>
      </c>
      <c r="EU120" s="69"/>
      <c r="EV120" s="11"/>
      <c r="EW120" s="87"/>
      <c r="EX120" s="18"/>
      <c r="EY120" s="69"/>
      <c r="EZ120" s="16"/>
      <c r="FA120" s="54"/>
      <c r="FB120" s="39"/>
      <c r="FC120" s="84"/>
      <c r="FD120" s="69"/>
      <c r="FE120" s="69"/>
      <c r="FF120" s="69"/>
      <c r="FG120" s="69"/>
      <c r="FH120" s="28"/>
      <c r="FI120" s="79"/>
    </row>
    <row r="121" spans="1:165" ht="15" x14ac:dyDescent="0.25">
      <c r="A121" s="10">
        <v>117</v>
      </c>
      <c r="B121" s="15"/>
      <c r="C121" s="42"/>
      <c r="D121" s="15"/>
      <c r="E121" s="97"/>
      <c r="F121" s="28"/>
      <c r="G121" s="67"/>
      <c r="H121" s="5"/>
      <c r="I121" s="5"/>
      <c r="J121" s="5"/>
      <c r="K121" s="5"/>
      <c r="L121" s="5"/>
      <c r="M121" s="5"/>
      <c r="N121" s="5"/>
      <c r="O121" s="5"/>
      <c r="P121" s="5"/>
      <c r="Q121" s="5"/>
      <c r="R121" s="5"/>
      <c r="S121" s="5"/>
      <c r="T121" s="299">
        <f t="shared" si="9"/>
        <v>0</v>
      </c>
      <c r="U121" s="5"/>
      <c r="V121" s="5"/>
      <c r="W121" s="5"/>
      <c r="X121" s="5"/>
      <c r="Y121" s="5"/>
      <c r="Z121" s="5"/>
      <c r="AA121" s="5"/>
      <c r="AB121" s="5"/>
      <c r="AC121" s="5"/>
      <c r="AD121" s="5"/>
      <c r="AE121" s="46"/>
      <c r="AF121" s="5"/>
      <c r="AG121" s="5"/>
      <c r="AH121" s="5"/>
      <c r="AI121" s="5"/>
      <c r="AJ121" s="5"/>
      <c r="AK121" s="5"/>
      <c r="AL121" s="5"/>
      <c r="AM121" s="5"/>
      <c r="AN121" s="5"/>
      <c r="AO121" s="5"/>
      <c r="AP121" s="46"/>
      <c r="AQ121" s="5"/>
      <c r="AR121" s="5"/>
      <c r="AS121" s="5"/>
      <c r="AT121" s="5"/>
      <c r="AU121" s="5"/>
      <c r="AV121" s="5"/>
      <c r="AW121" s="5"/>
      <c r="AX121" s="5"/>
      <c r="AY121" s="5"/>
      <c r="AZ121" s="46"/>
      <c r="BA121" s="9"/>
      <c r="BB121" s="9"/>
      <c r="BC121" s="9"/>
      <c r="BD121" s="9"/>
      <c r="BE121" s="9"/>
      <c r="BF121" s="9"/>
      <c r="BG121" s="9"/>
      <c r="BH121" s="9"/>
      <c r="BI121" s="9"/>
      <c r="BJ121" s="9"/>
      <c r="BK121" s="32"/>
      <c r="BL121" s="5"/>
      <c r="BM121" s="5"/>
      <c r="BN121" s="5"/>
      <c r="BO121" s="5"/>
      <c r="BP121" s="5"/>
      <c r="BQ121" s="46"/>
      <c r="BR121" s="5"/>
      <c r="BS121" s="5"/>
      <c r="BT121" s="5"/>
      <c r="BU121" s="5"/>
      <c r="BV121" s="5"/>
      <c r="BW121" s="5"/>
      <c r="BX121" s="46"/>
      <c r="BY121" s="5"/>
      <c r="BZ121" s="5"/>
      <c r="CA121" s="5"/>
      <c r="CB121" s="5"/>
      <c r="CC121" s="5"/>
      <c r="CD121" s="5"/>
      <c r="CE121" s="5"/>
      <c r="CF121" s="5"/>
      <c r="CG121" s="5"/>
      <c r="CH121" s="46"/>
      <c r="CI121" s="28"/>
      <c r="CJ121" s="28"/>
      <c r="CK121" s="28"/>
      <c r="CL121" s="28"/>
      <c r="CM121" s="28"/>
      <c r="CN121" s="28"/>
      <c r="CO121" s="28"/>
      <c r="CP121" s="28"/>
      <c r="CQ121" s="28"/>
      <c r="CR121" s="67"/>
      <c r="CS121" s="10"/>
      <c r="CT121" s="10"/>
      <c r="CU121" s="10"/>
      <c r="CV121" s="10"/>
      <c r="CW121" s="10"/>
      <c r="CX121" s="10"/>
      <c r="CY121" s="10"/>
      <c r="CZ121" s="10"/>
      <c r="DA121" s="300">
        <f t="shared" si="10"/>
        <v>0</v>
      </c>
      <c r="DB121" s="69"/>
      <c r="DC121" s="69"/>
      <c r="DD121" s="69"/>
      <c r="DE121" s="69"/>
      <c r="DF121" s="69"/>
      <c r="DG121" s="69"/>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79"/>
      <c r="EM121" s="245"/>
      <c r="EN121" s="81"/>
      <c r="EO121" s="81"/>
      <c r="EP121" s="44">
        <v>117</v>
      </c>
      <c r="EQ121" s="85">
        <v>0</v>
      </c>
      <c r="ER121" s="33">
        <v>117</v>
      </c>
      <c r="ES121" s="5">
        <v>0</v>
      </c>
      <c r="ET121" s="5">
        <v>0</v>
      </c>
      <c r="EU121" s="69"/>
      <c r="EV121" s="11"/>
      <c r="EW121" s="87"/>
      <c r="EX121" s="18"/>
      <c r="EY121" s="69"/>
      <c r="EZ121" s="16"/>
      <c r="FA121" s="54"/>
      <c r="FB121" s="39"/>
      <c r="FC121" s="84"/>
      <c r="FD121" s="69"/>
      <c r="FE121" s="69"/>
      <c r="FF121" s="69"/>
      <c r="FG121" s="69"/>
      <c r="FH121" s="28"/>
      <c r="FI121" s="79"/>
    </row>
    <row r="122" spans="1:165" ht="15" x14ac:dyDescent="0.25">
      <c r="A122" s="10">
        <v>118</v>
      </c>
      <c r="B122" s="15"/>
      <c r="C122" s="42"/>
      <c r="D122" s="15"/>
      <c r="E122" s="97"/>
      <c r="F122" s="28"/>
      <c r="G122" s="67"/>
      <c r="H122" s="5"/>
      <c r="I122" s="5"/>
      <c r="J122" s="5"/>
      <c r="K122" s="5"/>
      <c r="L122" s="5"/>
      <c r="M122" s="5"/>
      <c r="N122" s="5"/>
      <c r="O122" s="5"/>
      <c r="P122" s="5"/>
      <c r="Q122" s="5"/>
      <c r="R122" s="5"/>
      <c r="S122" s="5"/>
      <c r="T122" s="299">
        <f t="shared" si="9"/>
        <v>0</v>
      </c>
      <c r="U122" s="5"/>
      <c r="V122" s="5"/>
      <c r="W122" s="5"/>
      <c r="X122" s="5"/>
      <c r="Y122" s="5"/>
      <c r="Z122" s="5"/>
      <c r="AA122" s="5"/>
      <c r="AB122" s="5"/>
      <c r="AC122" s="5"/>
      <c r="AD122" s="5"/>
      <c r="AE122" s="46"/>
      <c r="AF122" s="5"/>
      <c r="AG122" s="5"/>
      <c r="AH122" s="5"/>
      <c r="AI122" s="5"/>
      <c r="AJ122" s="5"/>
      <c r="AK122" s="5"/>
      <c r="AL122" s="5"/>
      <c r="AM122" s="5"/>
      <c r="AN122" s="5"/>
      <c r="AO122" s="5"/>
      <c r="AP122" s="46"/>
      <c r="AQ122" s="5"/>
      <c r="AR122" s="5"/>
      <c r="AS122" s="5"/>
      <c r="AT122" s="5"/>
      <c r="AU122" s="5"/>
      <c r="AV122" s="5"/>
      <c r="AW122" s="5"/>
      <c r="AX122" s="5"/>
      <c r="AY122" s="5"/>
      <c r="AZ122" s="46"/>
      <c r="BA122" s="9"/>
      <c r="BB122" s="9"/>
      <c r="BC122" s="9"/>
      <c r="BD122" s="9"/>
      <c r="BE122" s="9"/>
      <c r="BF122" s="9"/>
      <c r="BG122" s="9"/>
      <c r="BH122" s="9"/>
      <c r="BI122" s="9"/>
      <c r="BJ122" s="9"/>
      <c r="BK122" s="32"/>
      <c r="BL122" s="5"/>
      <c r="BM122" s="5"/>
      <c r="BN122" s="5"/>
      <c r="BO122" s="5"/>
      <c r="BP122" s="5"/>
      <c r="BQ122" s="46"/>
      <c r="BR122" s="5"/>
      <c r="BS122" s="5"/>
      <c r="BT122" s="5"/>
      <c r="BU122" s="5"/>
      <c r="BV122" s="5"/>
      <c r="BW122" s="5"/>
      <c r="BX122" s="46"/>
      <c r="BY122" s="5"/>
      <c r="BZ122" s="5"/>
      <c r="CA122" s="5"/>
      <c r="CB122" s="5"/>
      <c r="CC122" s="5"/>
      <c r="CD122" s="5"/>
      <c r="CE122" s="5"/>
      <c r="CF122" s="5"/>
      <c r="CG122" s="5"/>
      <c r="CH122" s="46"/>
      <c r="CI122" s="28"/>
      <c r="CJ122" s="28"/>
      <c r="CK122" s="28"/>
      <c r="CL122" s="28"/>
      <c r="CM122" s="28"/>
      <c r="CN122" s="28"/>
      <c r="CO122" s="28"/>
      <c r="CP122" s="28"/>
      <c r="CQ122" s="28"/>
      <c r="CR122" s="67"/>
      <c r="CS122" s="10"/>
      <c r="CT122" s="10"/>
      <c r="CU122" s="10"/>
      <c r="CV122" s="10"/>
      <c r="CW122" s="10"/>
      <c r="CX122" s="10"/>
      <c r="CY122" s="10"/>
      <c r="CZ122" s="10"/>
      <c r="DA122" s="300">
        <f t="shared" si="10"/>
        <v>0</v>
      </c>
      <c r="DB122" s="69"/>
      <c r="DC122" s="69"/>
      <c r="DD122" s="69"/>
      <c r="DE122" s="69"/>
      <c r="DF122" s="69"/>
      <c r="DG122" s="69"/>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79"/>
      <c r="EM122" s="245"/>
      <c r="EN122" s="81"/>
      <c r="EO122" s="81"/>
      <c r="EP122" s="44">
        <v>118</v>
      </c>
      <c r="EQ122" s="85">
        <v>0</v>
      </c>
      <c r="ER122" s="33">
        <v>118</v>
      </c>
      <c r="ES122" s="5">
        <v>0</v>
      </c>
      <c r="ET122" s="5">
        <v>0</v>
      </c>
      <c r="EU122" s="69"/>
      <c r="EV122" s="11"/>
      <c r="EW122" s="87"/>
      <c r="EX122" s="18"/>
      <c r="EY122" s="69"/>
      <c r="EZ122" s="16"/>
      <c r="FA122" s="54"/>
      <c r="FB122" s="39"/>
      <c r="FC122" s="84"/>
      <c r="FD122" s="69"/>
      <c r="FE122" s="69"/>
      <c r="FF122" s="69"/>
      <c r="FG122" s="69"/>
      <c r="FH122" s="28"/>
      <c r="FI122" s="79"/>
    </row>
    <row r="123" spans="1:165" ht="15" x14ac:dyDescent="0.25">
      <c r="A123" s="10">
        <v>119</v>
      </c>
      <c r="B123" s="15"/>
      <c r="C123" s="42"/>
      <c r="D123" s="15"/>
      <c r="E123" s="97"/>
      <c r="F123" s="28"/>
      <c r="G123" s="67"/>
      <c r="H123" s="5"/>
      <c r="I123" s="5"/>
      <c r="J123" s="5"/>
      <c r="K123" s="5"/>
      <c r="L123" s="5"/>
      <c r="M123" s="5"/>
      <c r="N123" s="5"/>
      <c r="O123" s="5"/>
      <c r="P123" s="5"/>
      <c r="Q123" s="5"/>
      <c r="R123" s="5"/>
      <c r="S123" s="5"/>
      <c r="T123" s="299">
        <f t="shared" si="9"/>
        <v>0</v>
      </c>
      <c r="U123" s="5"/>
      <c r="V123" s="5"/>
      <c r="W123" s="5"/>
      <c r="X123" s="5"/>
      <c r="Y123" s="5"/>
      <c r="Z123" s="5"/>
      <c r="AA123" s="5"/>
      <c r="AB123" s="5"/>
      <c r="AC123" s="5"/>
      <c r="AD123" s="5"/>
      <c r="AE123" s="46"/>
      <c r="AF123" s="5"/>
      <c r="AG123" s="5"/>
      <c r="AH123" s="5"/>
      <c r="AI123" s="5"/>
      <c r="AJ123" s="5"/>
      <c r="AK123" s="5"/>
      <c r="AL123" s="5"/>
      <c r="AM123" s="5"/>
      <c r="AN123" s="5"/>
      <c r="AO123" s="5"/>
      <c r="AP123" s="46"/>
      <c r="AQ123" s="5"/>
      <c r="AR123" s="5"/>
      <c r="AS123" s="5"/>
      <c r="AT123" s="5"/>
      <c r="AU123" s="5"/>
      <c r="AV123" s="5"/>
      <c r="AW123" s="5"/>
      <c r="AX123" s="5"/>
      <c r="AY123" s="5"/>
      <c r="AZ123" s="46"/>
      <c r="BA123" s="9"/>
      <c r="BB123" s="9"/>
      <c r="BC123" s="9"/>
      <c r="BD123" s="9"/>
      <c r="BE123" s="9"/>
      <c r="BF123" s="9"/>
      <c r="BG123" s="9"/>
      <c r="BH123" s="9"/>
      <c r="BI123" s="9"/>
      <c r="BJ123" s="9"/>
      <c r="BK123" s="32"/>
      <c r="BL123" s="5"/>
      <c r="BM123" s="5"/>
      <c r="BN123" s="5"/>
      <c r="BO123" s="5"/>
      <c r="BP123" s="5"/>
      <c r="BQ123" s="46"/>
      <c r="BR123" s="5"/>
      <c r="BS123" s="5"/>
      <c r="BT123" s="5"/>
      <c r="BU123" s="5"/>
      <c r="BV123" s="5"/>
      <c r="BW123" s="5"/>
      <c r="BX123" s="46"/>
      <c r="BY123" s="5"/>
      <c r="BZ123" s="5"/>
      <c r="CA123" s="5"/>
      <c r="CB123" s="5"/>
      <c r="CC123" s="5"/>
      <c r="CD123" s="5"/>
      <c r="CE123" s="5"/>
      <c r="CF123" s="5"/>
      <c r="CG123" s="5"/>
      <c r="CH123" s="46"/>
      <c r="CI123" s="28"/>
      <c r="CJ123" s="28"/>
      <c r="CK123" s="28"/>
      <c r="CL123" s="28"/>
      <c r="CM123" s="28"/>
      <c r="CN123" s="28"/>
      <c r="CO123" s="28"/>
      <c r="CP123" s="28"/>
      <c r="CQ123" s="28"/>
      <c r="CR123" s="67"/>
      <c r="CS123" s="10"/>
      <c r="CT123" s="10"/>
      <c r="CU123" s="10"/>
      <c r="CV123" s="10"/>
      <c r="CW123" s="10"/>
      <c r="CX123" s="10"/>
      <c r="CY123" s="10"/>
      <c r="CZ123" s="10"/>
      <c r="DA123" s="300">
        <f t="shared" si="10"/>
        <v>0</v>
      </c>
      <c r="DB123" s="69"/>
      <c r="DC123" s="69"/>
      <c r="DD123" s="69"/>
      <c r="DE123" s="69"/>
      <c r="DF123" s="69"/>
      <c r="DG123" s="69"/>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79"/>
      <c r="EM123" s="245"/>
      <c r="EN123" s="81"/>
      <c r="EO123" s="81"/>
      <c r="EP123" s="44">
        <v>119</v>
      </c>
      <c r="EQ123" s="85">
        <v>0</v>
      </c>
      <c r="ER123" s="33">
        <v>119</v>
      </c>
      <c r="ES123" s="5">
        <v>0</v>
      </c>
      <c r="ET123" s="5">
        <v>0</v>
      </c>
      <c r="EU123" s="69"/>
      <c r="EV123" s="11"/>
      <c r="EW123" s="87"/>
      <c r="EX123" s="18"/>
      <c r="EY123" s="69"/>
      <c r="EZ123" s="16"/>
      <c r="FA123" s="54"/>
      <c r="FB123" s="39"/>
      <c r="FC123" s="84"/>
      <c r="FD123" s="69"/>
      <c r="FE123" s="69"/>
      <c r="FF123" s="69"/>
      <c r="FG123" s="69"/>
      <c r="FH123" s="28"/>
      <c r="FI123" s="79"/>
    </row>
    <row r="124" spans="1:165" ht="15" x14ac:dyDescent="0.25">
      <c r="A124" s="10">
        <v>120</v>
      </c>
      <c r="B124" s="15"/>
      <c r="C124" s="42"/>
      <c r="D124" s="15"/>
      <c r="E124" s="97"/>
      <c r="F124" s="28"/>
      <c r="G124" s="67"/>
      <c r="H124" s="5"/>
      <c r="I124" s="5"/>
      <c r="J124" s="5"/>
      <c r="K124" s="5"/>
      <c r="L124" s="5"/>
      <c r="M124" s="5"/>
      <c r="N124" s="5"/>
      <c r="O124" s="5"/>
      <c r="P124" s="5"/>
      <c r="Q124" s="5"/>
      <c r="R124" s="5"/>
      <c r="S124" s="5"/>
      <c r="T124" s="299">
        <f t="shared" si="9"/>
        <v>0</v>
      </c>
      <c r="U124" s="5"/>
      <c r="V124" s="5"/>
      <c r="W124" s="5"/>
      <c r="X124" s="5"/>
      <c r="Y124" s="5"/>
      <c r="Z124" s="5"/>
      <c r="AA124" s="5"/>
      <c r="AB124" s="5"/>
      <c r="AC124" s="5"/>
      <c r="AD124" s="5"/>
      <c r="AE124" s="46"/>
      <c r="AF124" s="5"/>
      <c r="AG124" s="5"/>
      <c r="AH124" s="5"/>
      <c r="AI124" s="5"/>
      <c r="AJ124" s="5"/>
      <c r="AK124" s="5"/>
      <c r="AL124" s="5"/>
      <c r="AM124" s="5"/>
      <c r="AN124" s="5"/>
      <c r="AO124" s="5"/>
      <c r="AP124" s="46"/>
      <c r="AQ124" s="5"/>
      <c r="AR124" s="5"/>
      <c r="AS124" s="5"/>
      <c r="AT124" s="5"/>
      <c r="AU124" s="5"/>
      <c r="AV124" s="5"/>
      <c r="AW124" s="5"/>
      <c r="AX124" s="5"/>
      <c r="AY124" s="5"/>
      <c r="AZ124" s="46"/>
      <c r="BA124" s="9"/>
      <c r="BB124" s="9"/>
      <c r="BC124" s="9"/>
      <c r="BD124" s="9"/>
      <c r="BE124" s="9"/>
      <c r="BF124" s="9"/>
      <c r="BG124" s="9"/>
      <c r="BH124" s="9"/>
      <c r="BI124" s="9"/>
      <c r="BJ124" s="9"/>
      <c r="BK124" s="32"/>
      <c r="BL124" s="5"/>
      <c r="BM124" s="5"/>
      <c r="BN124" s="5"/>
      <c r="BO124" s="5"/>
      <c r="BP124" s="5"/>
      <c r="BQ124" s="46"/>
      <c r="BR124" s="5"/>
      <c r="BS124" s="5"/>
      <c r="BT124" s="5"/>
      <c r="BU124" s="5"/>
      <c r="BV124" s="5"/>
      <c r="BW124" s="5"/>
      <c r="BX124" s="46"/>
      <c r="BY124" s="5"/>
      <c r="BZ124" s="5"/>
      <c r="CA124" s="5"/>
      <c r="CB124" s="5"/>
      <c r="CC124" s="5"/>
      <c r="CD124" s="5"/>
      <c r="CE124" s="5"/>
      <c r="CF124" s="5"/>
      <c r="CG124" s="5"/>
      <c r="CH124" s="46"/>
      <c r="CI124" s="28"/>
      <c r="CJ124" s="28"/>
      <c r="CK124" s="28"/>
      <c r="CL124" s="28"/>
      <c r="CM124" s="28"/>
      <c r="CN124" s="28"/>
      <c r="CO124" s="28"/>
      <c r="CP124" s="28"/>
      <c r="CQ124" s="28"/>
      <c r="CR124" s="67"/>
      <c r="CS124" s="10"/>
      <c r="CT124" s="10"/>
      <c r="CU124" s="10"/>
      <c r="CV124" s="10"/>
      <c r="CW124" s="10"/>
      <c r="CX124" s="10"/>
      <c r="CY124" s="10"/>
      <c r="CZ124" s="10"/>
      <c r="DA124" s="300">
        <f t="shared" si="10"/>
        <v>0</v>
      </c>
      <c r="DB124" s="69"/>
      <c r="DC124" s="69"/>
      <c r="DD124" s="69"/>
      <c r="DE124" s="69"/>
      <c r="DF124" s="69"/>
      <c r="DG124" s="69"/>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79"/>
      <c r="EM124" s="245"/>
      <c r="EN124" s="81"/>
      <c r="EO124" s="81"/>
      <c r="EP124" s="44">
        <v>120</v>
      </c>
      <c r="EQ124" s="85">
        <v>0</v>
      </c>
      <c r="ER124" s="33">
        <v>120</v>
      </c>
      <c r="ES124" s="5">
        <v>0</v>
      </c>
      <c r="ET124" s="5">
        <v>0</v>
      </c>
      <c r="EU124" s="69"/>
      <c r="EV124" s="11"/>
      <c r="EW124" s="87"/>
      <c r="EX124" s="18"/>
      <c r="EY124" s="69"/>
      <c r="EZ124" s="16"/>
      <c r="FA124" s="54"/>
      <c r="FB124" s="39"/>
      <c r="FC124" s="84"/>
      <c r="FD124" s="69"/>
      <c r="FE124" s="69"/>
      <c r="FF124" s="69"/>
      <c r="FG124" s="69"/>
      <c r="FH124" s="28"/>
      <c r="FI124" s="79"/>
    </row>
    <row r="125" spans="1:165" ht="15" x14ac:dyDescent="0.25">
      <c r="A125" s="10">
        <v>121</v>
      </c>
      <c r="B125" s="15" t="s">
        <v>200</v>
      </c>
      <c r="C125" s="42">
        <v>1</v>
      </c>
      <c r="D125" s="15">
        <v>1</v>
      </c>
      <c r="E125" s="97">
        <v>38845</v>
      </c>
      <c r="F125" s="28">
        <v>1</v>
      </c>
      <c r="G125" s="67">
        <v>1</v>
      </c>
      <c r="H125" s="5"/>
      <c r="I125" s="5">
        <v>1</v>
      </c>
      <c r="J125" s="5">
        <v>3</v>
      </c>
      <c r="K125" s="5"/>
      <c r="L125" s="5"/>
      <c r="M125" s="5"/>
      <c r="N125" s="5"/>
      <c r="O125" s="5"/>
      <c r="P125" s="5"/>
      <c r="Q125" s="5"/>
      <c r="R125" s="5"/>
      <c r="S125" s="5"/>
      <c r="T125" s="299">
        <f t="shared" si="9"/>
        <v>3</v>
      </c>
      <c r="U125" s="5"/>
      <c r="V125" s="5"/>
      <c r="W125" s="5" t="s">
        <v>118</v>
      </c>
      <c r="X125" s="5"/>
      <c r="Y125" s="5"/>
      <c r="Z125" s="5"/>
      <c r="AA125" s="5"/>
      <c r="AB125" s="5"/>
      <c r="AC125" s="5"/>
      <c r="AD125" s="5"/>
      <c r="AE125" s="46"/>
      <c r="AF125" s="5"/>
      <c r="AG125" s="5"/>
      <c r="AH125" s="5">
        <v>25</v>
      </c>
      <c r="AI125" s="5"/>
      <c r="AJ125" s="5">
        <v>33</v>
      </c>
      <c r="AK125" s="5"/>
      <c r="AL125" s="5">
        <v>33</v>
      </c>
      <c r="AM125" s="5"/>
      <c r="AN125" s="5"/>
      <c r="AO125" s="5"/>
      <c r="AP125" s="46"/>
      <c r="AQ125" s="5"/>
      <c r="AR125" s="5"/>
      <c r="AS125" s="5">
        <v>3</v>
      </c>
      <c r="AT125" s="5"/>
      <c r="AU125" s="5">
        <v>3</v>
      </c>
      <c r="AV125" s="5"/>
      <c r="AW125" s="5"/>
      <c r="AX125" s="5" t="s">
        <v>598</v>
      </c>
      <c r="AY125" s="5"/>
      <c r="AZ125" s="46"/>
      <c r="BA125" s="9"/>
      <c r="BB125" s="9"/>
      <c r="BC125" s="9">
        <v>38854</v>
      </c>
      <c r="BD125" s="9"/>
      <c r="BE125" s="9"/>
      <c r="BF125" s="9"/>
      <c r="BG125" s="9"/>
      <c r="BH125" s="9"/>
      <c r="BI125" s="9"/>
      <c r="BJ125" s="9"/>
      <c r="BK125" s="32"/>
      <c r="BL125" s="5"/>
      <c r="BM125" s="5"/>
      <c r="BN125" s="5"/>
      <c r="BO125" s="5">
        <v>4</v>
      </c>
      <c r="BP125" s="5" t="s">
        <v>614</v>
      </c>
      <c r="BQ125" s="46"/>
      <c r="BR125" s="5"/>
      <c r="BS125" s="5"/>
      <c r="BT125" s="5"/>
      <c r="BU125" s="5"/>
      <c r="BV125" s="5">
        <v>4</v>
      </c>
      <c r="BW125" s="5">
        <v>7</v>
      </c>
      <c r="BX125" s="46"/>
      <c r="BY125" s="5"/>
      <c r="BZ125" s="5"/>
      <c r="CA125" s="5">
        <v>1</v>
      </c>
      <c r="CB125" s="5"/>
      <c r="CC125" s="5"/>
      <c r="CD125" s="5"/>
      <c r="CE125" s="5"/>
      <c r="CF125" s="5"/>
      <c r="CG125" s="5"/>
      <c r="CH125" s="46"/>
      <c r="CI125" s="28"/>
      <c r="CJ125" s="28">
        <v>1</v>
      </c>
      <c r="CK125" s="28"/>
      <c r="CL125" s="28"/>
      <c r="CM125" s="28"/>
      <c r="CN125" s="28"/>
      <c r="CO125" s="28"/>
      <c r="CP125" s="28"/>
      <c r="CQ125" s="28"/>
      <c r="CR125" s="67"/>
      <c r="CS125" s="10"/>
      <c r="CT125" s="10"/>
      <c r="CU125" s="10"/>
      <c r="CV125" s="10"/>
      <c r="CW125" s="10"/>
      <c r="CX125" s="10"/>
      <c r="CY125" s="10"/>
      <c r="CZ125" s="10"/>
      <c r="DA125" s="300">
        <f t="shared" si="10"/>
        <v>3</v>
      </c>
      <c r="DB125" s="69">
        <v>3</v>
      </c>
      <c r="DC125" s="69">
        <v>3.15</v>
      </c>
      <c r="DD125" s="69">
        <v>2.48</v>
      </c>
      <c r="DE125" s="69">
        <v>1.56</v>
      </c>
      <c r="DF125" s="69"/>
      <c r="DG125" s="69"/>
      <c r="DH125" s="69"/>
      <c r="DI125" s="69"/>
      <c r="DJ125" s="69"/>
      <c r="DK125" s="69"/>
      <c r="DL125" s="69"/>
      <c r="DM125" s="69"/>
      <c r="DN125" s="69"/>
      <c r="DO125" s="69"/>
      <c r="DP125" s="69">
        <v>285</v>
      </c>
      <c r="DQ125" s="69">
        <v>210</v>
      </c>
      <c r="DR125" s="69">
        <v>130</v>
      </c>
      <c r="DS125" s="69"/>
      <c r="DT125" s="69"/>
      <c r="DU125" s="69"/>
      <c r="DV125" s="69"/>
      <c r="DW125" s="69"/>
      <c r="DX125" s="69"/>
      <c r="DY125" s="69"/>
      <c r="DZ125" s="69"/>
      <c r="EA125" s="69"/>
      <c r="EB125" s="69"/>
      <c r="EC125" s="71">
        <v>0</v>
      </c>
      <c r="ED125" s="71"/>
      <c r="EE125" s="71"/>
      <c r="EF125" s="71"/>
      <c r="EG125" s="69"/>
      <c r="EH125" s="69"/>
      <c r="EI125" s="69"/>
      <c r="EJ125" s="69"/>
      <c r="EK125" s="69"/>
      <c r="EL125" s="79"/>
      <c r="EM125" s="245">
        <f t="shared" si="11"/>
        <v>3483.9198313799398</v>
      </c>
      <c r="EN125" s="81"/>
      <c r="EO125" s="81">
        <f t="shared" si="12"/>
        <v>3483.9198313799398</v>
      </c>
      <c r="EP125" s="44">
        <v>121</v>
      </c>
      <c r="EQ125" s="85">
        <v>8</v>
      </c>
      <c r="ER125" s="33">
        <v>121</v>
      </c>
      <c r="ES125" s="5">
        <v>3</v>
      </c>
      <c r="ET125" s="5">
        <v>3</v>
      </c>
      <c r="EU125" s="69">
        <v>3</v>
      </c>
      <c r="EV125" s="11">
        <v>2.48</v>
      </c>
      <c r="EW125" s="87">
        <v>210</v>
      </c>
      <c r="EX125" s="18">
        <v>3483.9198313799398</v>
      </c>
      <c r="EY125" s="69">
        <v>33</v>
      </c>
      <c r="EZ125" s="16">
        <v>38854</v>
      </c>
      <c r="FA125" s="54"/>
      <c r="FB125" s="249">
        <v>38870</v>
      </c>
      <c r="FC125" s="84">
        <v>8</v>
      </c>
      <c r="FD125" s="69">
        <v>72</v>
      </c>
      <c r="FE125" s="69">
        <v>35</v>
      </c>
      <c r="FF125" s="69">
        <v>20</v>
      </c>
      <c r="FG125" s="69"/>
      <c r="FH125" s="28">
        <v>1</v>
      </c>
      <c r="FI125" s="79"/>
    </row>
    <row r="126" spans="1:165" ht="15" x14ac:dyDescent="0.25">
      <c r="A126" s="10">
        <v>122</v>
      </c>
      <c r="B126" s="15" t="s">
        <v>202</v>
      </c>
      <c r="C126" s="42">
        <v>1</v>
      </c>
      <c r="D126" s="15">
        <v>1</v>
      </c>
      <c r="E126" s="97">
        <v>38853</v>
      </c>
      <c r="F126" s="28">
        <v>1</v>
      </c>
      <c r="G126" s="67">
        <v>1</v>
      </c>
      <c r="H126" s="5"/>
      <c r="I126" s="5"/>
      <c r="J126" s="5"/>
      <c r="K126" s="5">
        <v>1</v>
      </c>
      <c r="L126" s="5"/>
      <c r="M126" s="5"/>
      <c r="N126" s="5"/>
      <c r="O126" s="5"/>
      <c r="P126" s="5"/>
      <c r="Q126" s="5"/>
      <c r="R126" s="5"/>
      <c r="S126" s="5"/>
      <c r="T126" s="299">
        <f t="shared" si="9"/>
        <v>1</v>
      </c>
      <c r="U126" s="5"/>
      <c r="V126" s="5"/>
      <c r="W126" s="5"/>
      <c r="X126" s="5" t="s">
        <v>118</v>
      </c>
      <c r="Y126" s="5"/>
      <c r="Z126" s="5"/>
      <c r="AA126" s="5"/>
      <c r="AB126" s="5"/>
      <c r="AC126" s="5"/>
      <c r="AD126" s="5"/>
      <c r="AE126" s="46"/>
      <c r="AF126" s="5"/>
      <c r="AG126" s="5"/>
      <c r="AH126" s="5"/>
      <c r="AI126" s="5">
        <v>7</v>
      </c>
      <c r="AJ126" s="5"/>
      <c r="AK126" s="5"/>
      <c r="AL126" s="5">
        <v>3</v>
      </c>
      <c r="AM126" s="5"/>
      <c r="AN126" s="5"/>
      <c r="AO126" s="5"/>
      <c r="AP126" s="46"/>
      <c r="AQ126" s="5"/>
      <c r="AR126" s="5">
        <v>1</v>
      </c>
      <c r="AS126" s="5"/>
      <c r="AT126" s="5"/>
      <c r="AU126" s="5"/>
      <c r="AV126" s="5"/>
      <c r="AW126" s="5"/>
      <c r="AX126" s="5">
        <v>3</v>
      </c>
      <c r="AY126" s="5"/>
      <c r="AZ126" s="46"/>
      <c r="BA126" s="9"/>
      <c r="BB126" s="9">
        <v>38853</v>
      </c>
      <c r="BC126" s="9"/>
      <c r="BD126" s="9"/>
      <c r="BE126" s="9"/>
      <c r="BF126" s="9"/>
      <c r="BG126" s="9"/>
      <c r="BH126" s="9"/>
      <c r="BI126" s="9"/>
      <c r="BJ126" s="9"/>
      <c r="BK126" s="32"/>
      <c r="BL126" s="5"/>
      <c r="BM126" s="5"/>
      <c r="BN126" s="5"/>
      <c r="BO126" s="5"/>
      <c r="BP126" s="5"/>
      <c r="BQ126" s="46"/>
      <c r="BR126" s="5"/>
      <c r="BS126" s="5"/>
      <c r="BT126" s="5"/>
      <c r="BU126" s="5"/>
      <c r="BV126" s="5">
        <v>1</v>
      </c>
      <c r="BW126" s="5"/>
      <c r="BX126" s="46"/>
      <c r="BY126" s="5"/>
      <c r="BZ126" s="5"/>
      <c r="CA126" s="5"/>
      <c r="CB126" s="5"/>
      <c r="CC126" s="5"/>
      <c r="CD126" s="5"/>
      <c r="CE126" s="5"/>
      <c r="CF126" s="5"/>
      <c r="CG126" s="5"/>
      <c r="CH126" s="46"/>
      <c r="CI126" s="28"/>
      <c r="CJ126" s="28"/>
      <c r="CK126" s="28"/>
      <c r="CL126" s="28"/>
      <c r="CM126" s="28"/>
      <c r="CN126" s="28"/>
      <c r="CO126" s="28"/>
      <c r="CP126" s="28"/>
      <c r="CQ126" s="28"/>
      <c r="CR126" s="67"/>
      <c r="CS126" s="10"/>
      <c r="CT126" s="10"/>
      <c r="CU126" s="10"/>
      <c r="CV126" s="10"/>
      <c r="CW126" s="10"/>
      <c r="CX126" s="10"/>
      <c r="CY126" s="10"/>
      <c r="CZ126" s="10"/>
      <c r="DA126" s="300">
        <f t="shared" si="10"/>
        <v>1</v>
      </c>
      <c r="DB126" s="69">
        <v>1</v>
      </c>
      <c r="DC126" s="69">
        <v>2.15</v>
      </c>
      <c r="DD126" s="69"/>
      <c r="DE126" s="69"/>
      <c r="DF126" s="69"/>
      <c r="DG126" s="69"/>
      <c r="DH126" s="69"/>
      <c r="DI126" s="69"/>
      <c r="DJ126" s="69"/>
      <c r="DK126" s="69"/>
      <c r="DL126" s="69"/>
      <c r="DM126" s="69"/>
      <c r="DN126" s="69"/>
      <c r="DO126" s="69"/>
      <c r="DP126" s="69">
        <v>230</v>
      </c>
      <c r="DQ126" s="69"/>
      <c r="DR126" s="69"/>
      <c r="DS126" s="69"/>
      <c r="DT126" s="69"/>
      <c r="DU126" s="69"/>
      <c r="DV126" s="69"/>
      <c r="DW126" s="69"/>
      <c r="DX126" s="69"/>
      <c r="DY126" s="69"/>
      <c r="DZ126" s="69"/>
      <c r="EA126" s="69"/>
      <c r="EB126" s="69"/>
      <c r="EC126" s="71">
        <v>0</v>
      </c>
      <c r="ED126" s="71"/>
      <c r="EE126" s="71"/>
      <c r="EF126" s="71"/>
      <c r="EG126" s="69"/>
      <c r="EH126" s="69"/>
      <c r="EI126" s="69"/>
      <c r="EJ126" s="69"/>
      <c r="EK126" s="69"/>
      <c r="EL126" s="79"/>
      <c r="EM126" s="245">
        <f t="shared" si="11"/>
        <v>835.01569237008198</v>
      </c>
      <c r="EN126" s="81"/>
      <c r="EO126" s="81">
        <f t="shared" si="12"/>
        <v>835.01569237008198</v>
      </c>
      <c r="EP126" s="44">
        <v>122</v>
      </c>
      <c r="EQ126" s="85">
        <v>1</v>
      </c>
      <c r="ER126" s="33">
        <v>122</v>
      </c>
      <c r="ES126" s="5">
        <v>1</v>
      </c>
      <c r="ET126" s="5">
        <v>1</v>
      </c>
      <c r="EU126" s="69">
        <v>1</v>
      </c>
      <c r="EV126" s="11">
        <v>2.15</v>
      </c>
      <c r="EW126" s="87">
        <v>230</v>
      </c>
      <c r="EX126" s="18">
        <v>835.01569237008198</v>
      </c>
      <c r="EY126" s="69">
        <v>3</v>
      </c>
      <c r="EZ126" s="16">
        <v>38853</v>
      </c>
      <c r="FA126" s="54"/>
      <c r="FB126" s="249">
        <v>38866</v>
      </c>
      <c r="FC126" s="84">
        <v>1</v>
      </c>
      <c r="FD126" s="69">
        <v>7</v>
      </c>
      <c r="FE126" s="69">
        <v>3</v>
      </c>
      <c r="FF126" s="69">
        <v>1</v>
      </c>
      <c r="FG126" s="69"/>
      <c r="FH126" s="28"/>
      <c r="FI126" s="79"/>
    </row>
    <row r="127" spans="1:165" ht="15" x14ac:dyDescent="0.25">
      <c r="A127" s="10">
        <v>123</v>
      </c>
      <c r="B127" s="15"/>
      <c r="C127" s="42"/>
      <c r="D127" s="15"/>
      <c r="E127" s="97"/>
      <c r="F127" s="28"/>
      <c r="G127" s="67"/>
      <c r="H127" s="5"/>
      <c r="I127" s="5"/>
      <c r="J127" s="5"/>
      <c r="K127" s="5"/>
      <c r="L127" s="5"/>
      <c r="M127" s="5"/>
      <c r="N127" s="5"/>
      <c r="O127" s="5"/>
      <c r="P127" s="5"/>
      <c r="Q127" s="5"/>
      <c r="R127" s="5"/>
      <c r="S127" s="5"/>
      <c r="T127" s="299">
        <f t="shared" si="9"/>
        <v>0</v>
      </c>
      <c r="U127" s="5"/>
      <c r="V127" s="5"/>
      <c r="W127" s="5"/>
      <c r="X127" s="5"/>
      <c r="Y127" s="5"/>
      <c r="Z127" s="5"/>
      <c r="AA127" s="5"/>
      <c r="AB127" s="5"/>
      <c r="AC127" s="5"/>
      <c r="AD127" s="5"/>
      <c r="AE127" s="46"/>
      <c r="AF127" s="5"/>
      <c r="AG127" s="5"/>
      <c r="AH127" s="5"/>
      <c r="AI127" s="5"/>
      <c r="AJ127" s="5"/>
      <c r="AK127" s="5"/>
      <c r="AL127" s="5"/>
      <c r="AM127" s="5"/>
      <c r="AN127" s="5"/>
      <c r="AO127" s="5"/>
      <c r="AP127" s="46"/>
      <c r="AQ127" s="5"/>
      <c r="AR127" s="5"/>
      <c r="AS127" s="5"/>
      <c r="AT127" s="5"/>
      <c r="AU127" s="5"/>
      <c r="AV127" s="5"/>
      <c r="AW127" s="5"/>
      <c r="AX127" s="5"/>
      <c r="AY127" s="5"/>
      <c r="AZ127" s="46"/>
      <c r="BA127" s="9"/>
      <c r="BB127" s="9"/>
      <c r="BC127" s="9"/>
      <c r="BD127" s="9"/>
      <c r="BE127" s="9"/>
      <c r="BF127" s="9"/>
      <c r="BG127" s="9"/>
      <c r="BH127" s="9"/>
      <c r="BI127" s="9"/>
      <c r="BJ127" s="9"/>
      <c r="BK127" s="32"/>
      <c r="BL127" s="5"/>
      <c r="BM127" s="5"/>
      <c r="BN127" s="5"/>
      <c r="BO127" s="5"/>
      <c r="BP127" s="5"/>
      <c r="BQ127" s="46"/>
      <c r="BR127" s="5"/>
      <c r="BS127" s="5"/>
      <c r="BT127" s="5"/>
      <c r="BU127" s="5"/>
      <c r="BV127" s="5"/>
      <c r="BW127" s="5"/>
      <c r="BX127" s="46"/>
      <c r="BY127" s="5"/>
      <c r="BZ127" s="5"/>
      <c r="CA127" s="5"/>
      <c r="CB127" s="5"/>
      <c r="CC127" s="5"/>
      <c r="CD127" s="5"/>
      <c r="CE127" s="5"/>
      <c r="CF127" s="5"/>
      <c r="CG127" s="5"/>
      <c r="CH127" s="46"/>
      <c r="CI127" s="28"/>
      <c r="CJ127" s="28"/>
      <c r="CK127" s="28"/>
      <c r="CL127" s="28"/>
      <c r="CM127" s="28"/>
      <c r="CN127" s="28"/>
      <c r="CO127" s="28"/>
      <c r="CP127" s="28"/>
      <c r="CQ127" s="28"/>
      <c r="CR127" s="67"/>
      <c r="CS127" s="10"/>
      <c r="CT127" s="10"/>
      <c r="CU127" s="10"/>
      <c r="CV127" s="10"/>
      <c r="CW127" s="10"/>
      <c r="CX127" s="10"/>
      <c r="CY127" s="10"/>
      <c r="CZ127" s="10"/>
      <c r="DA127" s="300">
        <f t="shared" si="10"/>
        <v>0</v>
      </c>
      <c r="DB127" s="69"/>
      <c r="DC127" s="69"/>
      <c r="DD127" s="69"/>
      <c r="DE127" s="69"/>
      <c r="DF127" s="69"/>
      <c r="DG127" s="69"/>
      <c r="DH127" s="69"/>
      <c r="DI127" s="69"/>
      <c r="DJ127" s="69"/>
      <c r="DK127" s="69"/>
      <c r="DL127" s="69"/>
      <c r="DM127" s="69"/>
      <c r="DN127" s="69"/>
      <c r="DO127" s="69"/>
      <c r="DP127" s="69"/>
      <c r="DQ127" s="69"/>
      <c r="DR127" s="69"/>
      <c r="DS127" s="69"/>
      <c r="DT127" s="69"/>
      <c r="DU127" s="69"/>
      <c r="DV127" s="69"/>
      <c r="DW127" s="69"/>
      <c r="DX127" s="69"/>
      <c r="DY127" s="69"/>
      <c r="DZ127" s="69"/>
      <c r="EA127" s="69"/>
      <c r="EB127" s="69"/>
      <c r="EC127" s="69"/>
      <c r="ED127" s="69"/>
      <c r="EE127" s="69"/>
      <c r="EF127" s="69"/>
      <c r="EG127" s="69"/>
      <c r="EH127" s="69"/>
      <c r="EI127" s="69"/>
      <c r="EJ127" s="69"/>
      <c r="EK127" s="69"/>
      <c r="EL127" s="79"/>
      <c r="EM127" s="245"/>
      <c r="EN127" s="81"/>
      <c r="EO127" s="81"/>
      <c r="EP127" s="44">
        <v>123</v>
      </c>
      <c r="EQ127" s="85">
        <v>0</v>
      </c>
      <c r="ER127" s="33">
        <v>123</v>
      </c>
      <c r="ES127" s="5">
        <v>0</v>
      </c>
      <c r="ET127" s="5">
        <v>0</v>
      </c>
      <c r="EU127" s="69"/>
      <c r="EV127" s="11"/>
      <c r="EW127" s="87"/>
      <c r="EX127" s="18"/>
      <c r="EY127" s="69"/>
      <c r="EZ127" s="16"/>
      <c r="FA127" s="54"/>
      <c r="FB127" s="39"/>
      <c r="FC127" s="84"/>
      <c r="FD127" s="69"/>
      <c r="FE127" s="69"/>
      <c r="FF127" s="69"/>
      <c r="FG127" s="69"/>
      <c r="FH127" s="28"/>
      <c r="FI127" s="79"/>
    </row>
    <row r="128" spans="1:165" ht="15" x14ac:dyDescent="0.25">
      <c r="A128" s="10">
        <v>124</v>
      </c>
      <c r="B128" s="15"/>
      <c r="C128" s="42"/>
      <c r="D128" s="15"/>
      <c r="E128" s="97"/>
      <c r="F128" s="28"/>
      <c r="G128" s="67"/>
      <c r="H128" s="5"/>
      <c r="I128" s="5"/>
      <c r="J128" s="5"/>
      <c r="K128" s="5"/>
      <c r="L128" s="5"/>
      <c r="M128" s="5"/>
      <c r="N128" s="5"/>
      <c r="O128" s="5"/>
      <c r="P128" s="5"/>
      <c r="Q128" s="5"/>
      <c r="R128" s="5"/>
      <c r="S128" s="5"/>
      <c r="T128" s="299">
        <f t="shared" si="9"/>
        <v>0</v>
      </c>
      <c r="U128" s="5"/>
      <c r="V128" s="5"/>
      <c r="W128" s="5"/>
      <c r="X128" s="5"/>
      <c r="Y128" s="5"/>
      <c r="Z128" s="5"/>
      <c r="AA128" s="5"/>
      <c r="AB128" s="5"/>
      <c r="AC128" s="5"/>
      <c r="AD128" s="5"/>
      <c r="AE128" s="46"/>
      <c r="AF128" s="5"/>
      <c r="AG128" s="5"/>
      <c r="AH128" s="5"/>
      <c r="AI128" s="5"/>
      <c r="AJ128" s="5"/>
      <c r="AK128" s="5"/>
      <c r="AL128" s="5"/>
      <c r="AM128" s="5"/>
      <c r="AN128" s="5"/>
      <c r="AO128" s="5"/>
      <c r="AP128" s="46"/>
      <c r="AQ128" s="5"/>
      <c r="AR128" s="5"/>
      <c r="AS128" s="5"/>
      <c r="AT128" s="5"/>
      <c r="AU128" s="5"/>
      <c r="AV128" s="5"/>
      <c r="AW128" s="5"/>
      <c r="AX128" s="5"/>
      <c r="AY128" s="5"/>
      <c r="AZ128" s="46"/>
      <c r="BA128" s="9"/>
      <c r="BB128" s="9"/>
      <c r="BC128" s="9"/>
      <c r="BD128" s="9"/>
      <c r="BE128" s="9"/>
      <c r="BF128" s="9"/>
      <c r="BG128" s="9"/>
      <c r="BH128" s="9"/>
      <c r="BI128" s="9"/>
      <c r="BJ128" s="9"/>
      <c r="BK128" s="32"/>
      <c r="BL128" s="5"/>
      <c r="BM128" s="5"/>
      <c r="BN128" s="5"/>
      <c r="BO128" s="5"/>
      <c r="BP128" s="5"/>
      <c r="BQ128" s="46"/>
      <c r="BR128" s="5"/>
      <c r="BS128" s="5"/>
      <c r="BT128" s="5"/>
      <c r="BU128" s="5"/>
      <c r="BV128" s="5"/>
      <c r="BW128" s="5"/>
      <c r="BX128" s="46"/>
      <c r="BY128" s="5"/>
      <c r="BZ128" s="5"/>
      <c r="CA128" s="5"/>
      <c r="CB128" s="5"/>
      <c r="CC128" s="5"/>
      <c r="CD128" s="5"/>
      <c r="CE128" s="5"/>
      <c r="CF128" s="5"/>
      <c r="CG128" s="5"/>
      <c r="CH128" s="46"/>
      <c r="CI128" s="28"/>
      <c r="CJ128" s="28"/>
      <c r="CK128" s="28"/>
      <c r="CL128" s="28"/>
      <c r="CM128" s="28"/>
      <c r="CN128" s="28"/>
      <c r="CO128" s="28"/>
      <c r="CP128" s="28"/>
      <c r="CQ128" s="28"/>
      <c r="CR128" s="67"/>
      <c r="CS128" s="10"/>
      <c r="CT128" s="10"/>
      <c r="CU128" s="10"/>
      <c r="CV128" s="10"/>
      <c r="CW128" s="10"/>
      <c r="CX128" s="10"/>
      <c r="CY128" s="10"/>
      <c r="CZ128" s="10"/>
      <c r="DA128" s="300">
        <f t="shared" si="10"/>
        <v>0</v>
      </c>
      <c r="DB128" s="69"/>
      <c r="DC128" s="69"/>
      <c r="DD128" s="69"/>
      <c r="DE128" s="69"/>
      <c r="DF128" s="69"/>
      <c r="DG128" s="69"/>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79"/>
      <c r="EM128" s="245"/>
      <c r="EN128" s="81"/>
      <c r="EO128" s="81"/>
      <c r="EP128" s="44">
        <v>124</v>
      </c>
      <c r="EQ128" s="85">
        <v>0</v>
      </c>
      <c r="ER128" s="33">
        <v>124</v>
      </c>
      <c r="ES128" s="5">
        <v>0</v>
      </c>
      <c r="ET128" s="5">
        <v>0</v>
      </c>
      <c r="EU128" s="69"/>
      <c r="EV128" s="11"/>
      <c r="EW128" s="87"/>
      <c r="EX128" s="18"/>
      <c r="EY128" s="69"/>
      <c r="EZ128" s="16"/>
      <c r="FA128" s="54"/>
      <c r="FB128" s="39"/>
      <c r="FC128" s="84"/>
      <c r="FD128" s="69"/>
      <c r="FE128" s="69"/>
      <c r="FF128" s="69"/>
      <c r="FG128" s="69"/>
      <c r="FH128" s="28"/>
      <c r="FI128" s="79"/>
    </row>
    <row r="129" spans="1:165" ht="15" x14ac:dyDescent="0.25">
      <c r="A129" s="10">
        <v>125</v>
      </c>
      <c r="B129" s="15"/>
      <c r="C129" s="42"/>
      <c r="D129" s="15"/>
      <c r="E129" s="97"/>
      <c r="F129" s="28"/>
      <c r="G129" s="67"/>
      <c r="H129" s="5"/>
      <c r="I129" s="5"/>
      <c r="J129" s="5"/>
      <c r="K129" s="5"/>
      <c r="L129" s="5"/>
      <c r="M129" s="5"/>
      <c r="N129" s="5"/>
      <c r="O129" s="5"/>
      <c r="P129" s="5"/>
      <c r="Q129" s="5"/>
      <c r="R129" s="5"/>
      <c r="S129" s="5"/>
      <c r="T129" s="299">
        <f t="shared" si="9"/>
        <v>0</v>
      </c>
      <c r="U129" s="5"/>
      <c r="V129" s="5"/>
      <c r="W129" s="5"/>
      <c r="X129" s="5"/>
      <c r="Y129" s="5"/>
      <c r="Z129" s="5"/>
      <c r="AA129" s="5"/>
      <c r="AB129" s="5"/>
      <c r="AC129" s="5"/>
      <c r="AD129" s="5"/>
      <c r="AE129" s="46"/>
      <c r="AF129" s="5"/>
      <c r="AG129" s="5"/>
      <c r="AH129" s="5"/>
      <c r="AI129" s="5"/>
      <c r="AJ129" s="5"/>
      <c r="AK129" s="5"/>
      <c r="AL129" s="5"/>
      <c r="AM129" s="5"/>
      <c r="AN129" s="5"/>
      <c r="AO129" s="5"/>
      <c r="AP129" s="46"/>
      <c r="AQ129" s="5"/>
      <c r="AR129" s="5"/>
      <c r="AS129" s="5"/>
      <c r="AT129" s="5"/>
      <c r="AU129" s="5"/>
      <c r="AV129" s="5"/>
      <c r="AW129" s="5"/>
      <c r="AX129" s="5"/>
      <c r="AY129" s="5"/>
      <c r="AZ129" s="46"/>
      <c r="BA129" s="9"/>
      <c r="BB129" s="9"/>
      <c r="BC129" s="9"/>
      <c r="BD129" s="9"/>
      <c r="BE129" s="9"/>
      <c r="BF129" s="9"/>
      <c r="BG129" s="9"/>
      <c r="BH129" s="9"/>
      <c r="BI129" s="9"/>
      <c r="BJ129" s="9"/>
      <c r="BK129" s="32"/>
      <c r="BL129" s="5"/>
      <c r="BM129" s="5"/>
      <c r="BN129" s="5"/>
      <c r="BO129" s="5"/>
      <c r="BP129" s="5"/>
      <c r="BQ129" s="46"/>
      <c r="BR129" s="5"/>
      <c r="BS129" s="5"/>
      <c r="BT129" s="5"/>
      <c r="BU129" s="5"/>
      <c r="BV129" s="5"/>
      <c r="BW129" s="5"/>
      <c r="BX129" s="46"/>
      <c r="BY129" s="5"/>
      <c r="BZ129" s="5"/>
      <c r="CA129" s="5"/>
      <c r="CB129" s="5"/>
      <c r="CC129" s="5"/>
      <c r="CD129" s="5"/>
      <c r="CE129" s="5"/>
      <c r="CF129" s="5"/>
      <c r="CG129" s="5"/>
      <c r="CH129" s="46"/>
      <c r="CI129" s="28"/>
      <c r="CJ129" s="28"/>
      <c r="CK129" s="28"/>
      <c r="CL129" s="28"/>
      <c r="CM129" s="28"/>
      <c r="CN129" s="28"/>
      <c r="CO129" s="28"/>
      <c r="CP129" s="28"/>
      <c r="CQ129" s="28"/>
      <c r="CR129" s="67"/>
      <c r="CS129" s="10"/>
      <c r="CT129" s="10"/>
      <c r="CU129" s="10"/>
      <c r="CV129" s="10"/>
      <c r="CW129" s="10"/>
      <c r="CX129" s="10"/>
      <c r="CY129" s="10"/>
      <c r="CZ129" s="10"/>
      <c r="DA129" s="300">
        <f t="shared" si="10"/>
        <v>0</v>
      </c>
      <c r="DB129" s="69"/>
      <c r="DC129" s="69"/>
      <c r="DD129" s="69"/>
      <c r="DE129" s="69"/>
      <c r="DF129" s="69"/>
      <c r="DG129" s="69"/>
      <c r="DH129" s="69"/>
      <c r="DI129" s="69"/>
      <c r="DJ129" s="69"/>
      <c r="DK129" s="69"/>
      <c r="DL129" s="69"/>
      <c r="DM129" s="69"/>
      <c r="DN129" s="69"/>
      <c r="DO129" s="69"/>
      <c r="DP129" s="69"/>
      <c r="DQ129" s="69"/>
      <c r="DR129" s="69"/>
      <c r="DS129" s="69"/>
      <c r="DT129" s="69"/>
      <c r="DU129" s="69"/>
      <c r="DV129" s="69"/>
      <c r="DW129" s="69"/>
      <c r="DX129" s="69"/>
      <c r="DY129" s="69"/>
      <c r="DZ129" s="69"/>
      <c r="EA129" s="69"/>
      <c r="EB129" s="69"/>
      <c r="EC129" s="69"/>
      <c r="ED129" s="69"/>
      <c r="EE129" s="69"/>
      <c r="EF129" s="69"/>
      <c r="EG129" s="69"/>
      <c r="EH129" s="69"/>
      <c r="EI129" s="69"/>
      <c r="EJ129" s="69"/>
      <c r="EK129" s="69"/>
      <c r="EL129" s="79"/>
      <c r="EM129" s="245"/>
      <c r="EN129" s="81"/>
      <c r="EO129" s="81"/>
      <c r="EP129" s="44">
        <v>125</v>
      </c>
      <c r="EQ129" s="85">
        <v>0</v>
      </c>
      <c r="ER129" s="33">
        <v>125</v>
      </c>
      <c r="ES129" s="5">
        <v>0</v>
      </c>
      <c r="ET129" s="5">
        <v>0</v>
      </c>
      <c r="EU129" s="69"/>
      <c r="EV129" s="11"/>
      <c r="EW129" s="87"/>
      <c r="EX129" s="18"/>
      <c r="EY129" s="69"/>
      <c r="EZ129" s="16"/>
      <c r="FA129" s="54"/>
      <c r="FB129" s="39"/>
      <c r="FC129" s="84"/>
      <c r="FD129" s="69"/>
      <c r="FE129" s="69"/>
      <c r="FF129" s="69"/>
      <c r="FG129" s="69"/>
      <c r="FH129" s="28"/>
      <c r="FI129" s="79"/>
    </row>
    <row r="130" spans="1:165" ht="15" x14ac:dyDescent="0.25">
      <c r="A130" s="10">
        <v>126</v>
      </c>
      <c r="B130" s="15"/>
      <c r="C130" s="42"/>
      <c r="D130" s="15"/>
      <c r="E130" s="97"/>
      <c r="F130" s="28"/>
      <c r="G130" s="67"/>
      <c r="H130" s="5"/>
      <c r="I130" s="5"/>
      <c r="J130" s="5"/>
      <c r="K130" s="5"/>
      <c r="L130" s="5"/>
      <c r="M130" s="5"/>
      <c r="N130" s="5"/>
      <c r="O130" s="5"/>
      <c r="P130" s="5"/>
      <c r="Q130" s="5"/>
      <c r="R130" s="5"/>
      <c r="S130" s="5"/>
      <c r="T130" s="299">
        <f t="shared" si="9"/>
        <v>0</v>
      </c>
      <c r="U130" s="5"/>
      <c r="V130" s="5"/>
      <c r="W130" s="5"/>
      <c r="X130" s="5"/>
      <c r="Y130" s="5"/>
      <c r="Z130" s="5"/>
      <c r="AA130" s="5"/>
      <c r="AB130" s="5"/>
      <c r="AC130" s="5"/>
      <c r="AD130" s="5"/>
      <c r="AE130" s="46"/>
      <c r="AF130" s="5"/>
      <c r="AG130" s="5"/>
      <c r="AH130" s="5"/>
      <c r="AI130" s="5"/>
      <c r="AJ130" s="5"/>
      <c r="AK130" s="5"/>
      <c r="AL130" s="5"/>
      <c r="AM130" s="5"/>
      <c r="AN130" s="5"/>
      <c r="AO130" s="5"/>
      <c r="AP130" s="46"/>
      <c r="AQ130" s="5"/>
      <c r="AR130" s="5"/>
      <c r="AS130" s="5"/>
      <c r="AT130" s="5"/>
      <c r="AU130" s="5"/>
      <c r="AV130" s="5"/>
      <c r="AW130" s="5"/>
      <c r="AX130" s="5"/>
      <c r="AY130" s="5"/>
      <c r="AZ130" s="46"/>
      <c r="BA130" s="9"/>
      <c r="BB130" s="9"/>
      <c r="BC130" s="9"/>
      <c r="BD130" s="9"/>
      <c r="BE130" s="9"/>
      <c r="BF130" s="9"/>
      <c r="BG130" s="9"/>
      <c r="BH130" s="9"/>
      <c r="BI130" s="9"/>
      <c r="BJ130" s="9"/>
      <c r="BK130" s="32"/>
      <c r="BL130" s="5"/>
      <c r="BM130" s="5"/>
      <c r="BN130" s="5"/>
      <c r="BO130" s="5"/>
      <c r="BP130" s="5"/>
      <c r="BQ130" s="46"/>
      <c r="BR130" s="5"/>
      <c r="BS130" s="5"/>
      <c r="BT130" s="5"/>
      <c r="BU130" s="5"/>
      <c r="BV130" s="5"/>
      <c r="BW130" s="5"/>
      <c r="BX130" s="46"/>
      <c r="BY130" s="5"/>
      <c r="BZ130" s="5"/>
      <c r="CA130" s="5"/>
      <c r="CB130" s="5"/>
      <c r="CC130" s="5"/>
      <c r="CD130" s="5"/>
      <c r="CE130" s="5"/>
      <c r="CF130" s="5"/>
      <c r="CG130" s="5"/>
      <c r="CH130" s="46"/>
      <c r="CI130" s="28"/>
      <c r="CJ130" s="28"/>
      <c r="CK130" s="28"/>
      <c r="CL130" s="28"/>
      <c r="CM130" s="28"/>
      <c r="CN130" s="28"/>
      <c r="CO130" s="28"/>
      <c r="CP130" s="28"/>
      <c r="CQ130" s="28"/>
      <c r="CR130" s="67"/>
      <c r="CS130" s="10"/>
      <c r="CT130" s="10"/>
      <c r="CU130" s="10"/>
      <c r="CV130" s="10"/>
      <c r="CW130" s="10"/>
      <c r="CX130" s="10"/>
      <c r="CY130" s="10"/>
      <c r="CZ130" s="10"/>
      <c r="DA130" s="300">
        <f t="shared" si="10"/>
        <v>0</v>
      </c>
      <c r="DB130" s="69"/>
      <c r="DC130" s="69"/>
      <c r="DD130" s="69"/>
      <c r="DE130" s="69"/>
      <c r="DF130" s="69"/>
      <c r="DG130" s="69"/>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79"/>
      <c r="EM130" s="245"/>
      <c r="EN130" s="81"/>
      <c r="EO130" s="81"/>
      <c r="EP130" s="44">
        <v>126</v>
      </c>
      <c r="EQ130" s="85">
        <v>0</v>
      </c>
      <c r="ER130" s="33">
        <v>126</v>
      </c>
      <c r="ES130" s="5">
        <v>0</v>
      </c>
      <c r="ET130" s="5">
        <v>0</v>
      </c>
      <c r="EU130" s="69"/>
      <c r="EV130" s="11"/>
      <c r="EW130" s="87"/>
      <c r="EX130" s="18"/>
      <c r="EY130" s="69"/>
      <c r="EZ130" s="16"/>
      <c r="FA130" s="54"/>
      <c r="FB130" s="39"/>
      <c r="FC130" s="84"/>
      <c r="FD130" s="69"/>
      <c r="FE130" s="69"/>
      <c r="FF130" s="69"/>
      <c r="FG130" s="69"/>
      <c r="FH130" s="28"/>
      <c r="FI130" s="79"/>
    </row>
    <row r="131" spans="1:165" ht="15" x14ac:dyDescent="0.25">
      <c r="A131" s="10">
        <v>127</v>
      </c>
      <c r="B131" s="15"/>
      <c r="C131" s="42"/>
      <c r="D131" s="15"/>
      <c r="E131" s="97"/>
      <c r="F131" s="28"/>
      <c r="G131" s="67"/>
      <c r="H131" s="5"/>
      <c r="I131" s="5"/>
      <c r="J131" s="5"/>
      <c r="K131" s="5"/>
      <c r="L131" s="5"/>
      <c r="M131" s="5"/>
      <c r="N131" s="5"/>
      <c r="O131" s="5"/>
      <c r="P131" s="5"/>
      <c r="Q131" s="5"/>
      <c r="R131" s="5"/>
      <c r="S131" s="5"/>
      <c r="T131" s="299">
        <f t="shared" si="9"/>
        <v>0</v>
      </c>
      <c r="U131" s="5"/>
      <c r="V131" s="5"/>
      <c r="W131" s="5"/>
      <c r="X131" s="5"/>
      <c r="Y131" s="5"/>
      <c r="Z131" s="5"/>
      <c r="AA131" s="5"/>
      <c r="AB131" s="5"/>
      <c r="AC131" s="5"/>
      <c r="AD131" s="5"/>
      <c r="AE131" s="46"/>
      <c r="AF131" s="5"/>
      <c r="AG131" s="5"/>
      <c r="AH131" s="5"/>
      <c r="AI131" s="5"/>
      <c r="AJ131" s="5"/>
      <c r="AK131" s="5"/>
      <c r="AL131" s="5"/>
      <c r="AM131" s="5"/>
      <c r="AN131" s="5"/>
      <c r="AO131" s="5"/>
      <c r="AP131" s="46"/>
      <c r="AQ131" s="5"/>
      <c r="AR131" s="5"/>
      <c r="AS131" s="5"/>
      <c r="AT131" s="5"/>
      <c r="AU131" s="5"/>
      <c r="AV131" s="5"/>
      <c r="AW131" s="5"/>
      <c r="AX131" s="5"/>
      <c r="AY131" s="5"/>
      <c r="AZ131" s="46"/>
      <c r="BA131" s="9"/>
      <c r="BB131" s="9"/>
      <c r="BC131" s="9"/>
      <c r="BD131" s="9"/>
      <c r="BE131" s="9"/>
      <c r="BF131" s="9"/>
      <c r="BG131" s="9"/>
      <c r="BH131" s="9"/>
      <c r="BI131" s="9"/>
      <c r="BJ131" s="9"/>
      <c r="BK131" s="32"/>
      <c r="BL131" s="5"/>
      <c r="BM131" s="5"/>
      <c r="BN131" s="5"/>
      <c r="BO131" s="5"/>
      <c r="BP131" s="5"/>
      <c r="BQ131" s="46"/>
      <c r="BR131" s="5"/>
      <c r="BS131" s="5"/>
      <c r="BT131" s="5"/>
      <c r="BU131" s="5"/>
      <c r="BV131" s="5"/>
      <c r="BW131" s="5"/>
      <c r="BX131" s="46"/>
      <c r="BY131" s="5"/>
      <c r="BZ131" s="5"/>
      <c r="CA131" s="5"/>
      <c r="CB131" s="5"/>
      <c r="CC131" s="5"/>
      <c r="CD131" s="5"/>
      <c r="CE131" s="5"/>
      <c r="CF131" s="5"/>
      <c r="CG131" s="5"/>
      <c r="CH131" s="46"/>
      <c r="CI131" s="28"/>
      <c r="CJ131" s="28"/>
      <c r="CK131" s="28"/>
      <c r="CL131" s="28"/>
      <c r="CM131" s="28"/>
      <c r="CN131" s="28"/>
      <c r="CO131" s="28"/>
      <c r="CP131" s="28"/>
      <c r="CQ131" s="28"/>
      <c r="CR131" s="67"/>
      <c r="CS131" s="10"/>
      <c r="CT131" s="10"/>
      <c r="CU131" s="10"/>
      <c r="CV131" s="10"/>
      <c r="CW131" s="10"/>
      <c r="CX131" s="10"/>
      <c r="CY131" s="10"/>
      <c r="CZ131" s="10"/>
      <c r="DA131" s="300">
        <f t="shared" si="10"/>
        <v>0</v>
      </c>
      <c r="DB131" s="69"/>
      <c r="DC131" s="69"/>
      <c r="DD131" s="69"/>
      <c r="DE131" s="69"/>
      <c r="DF131" s="69"/>
      <c r="DG131" s="69"/>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79"/>
      <c r="EM131" s="245"/>
      <c r="EN131" s="81"/>
      <c r="EO131" s="81"/>
      <c r="EP131" s="44">
        <v>127</v>
      </c>
      <c r="EQ131" s="85">
        <v>0</v>
      </c>
      <c r="ER131" s="33">
        <v>127</v>
      </c>
      <c r="ES131" s="5">
        <v>0</v>
      </c>
      <c r="ET131" s="5">
        <v>0</v>
      </c>
      <c r="EU131" s="69"/>
      <c r="EV131" s="11"/>
      <c r="EW131" s="87"/>
      <c r="EX131" s="18"/>
      <c r="EY131" s="69"/>
      <c r="EZ131" s="16"/>
      <c r="FA131" s="54"/>
      <c r="FB131" s="39"/>
      <c r="FC131" s="84"/>
      <c r="FD131" s="69"/>
      <c r="FE131" s="69"/>
      <c r="FF131" s="69"/>
      <c r="FG131" s="69"/>
      <c r="FH131" s="28"/>
      <c r="FI131" s="79"/>
    </row>
    <row r="132" spans="1:165" ht="15" x14ac:dyDescent="0.25">
      <c r="A132" s="10">
        <v>128</v>
      </c>
      <c r="B132" s="15"/>
      <c r="C132" s="42"/>
      <c r="D132" s="15"/>
      <c r="E132" s="97"/>
      <c r="F132" s="28"/>
      <c r="G132" s="67"/>
      <c r="H132" s="5"/>
      <c r="I132" s="5"/>
      <c r="J132" s="5"/>
      <c r="K132" s="5"/>
      <c r="L132" s="5"/>
      <c r="M132" s="5"/>
      <c r="N132" s="5"/>
      <c r="O132" s="5"/>
      <c r="P132" s="5"/>
      <c r="Q132" s="5"/>
      <c r="R132" s="5"/>
      <c r="S132" s="5"/>
      <c r="T132" s="299">
        <f t="shared" si="9"/>
        <v>0</v>
      </c>
      <c r="U132" s="5"/>
      <c r="V132" s="5"/>
      <c r="W132" s="5"/>
      <c r="X132" s="5"/>
      <c r="Y132" s="5"/>
      <c r="Z132" s="5"/>
      <c r="AA132" s="5"/>
      <c r="AB132" s="5"/>
      <c r="AC132" s="5"/>
      <c r="AD132" s="5"/>
      <c r="AE132" s="46"/>
      <c r="AF132" s="5"/>
      <c r="AG132" s="5"/>
      <c r="AH132" s="5"/>
      <c r="AI132" s="5"/>
      <c r="AJ132" s="5"/>
      <c r="AK132" s="5"/>
      <c r="AL132" s="5"/>
      <c r="AM132" s="5"/>
      <c r="AN132" s="5"/>
      <c r="AO132" s="5"/>
      <c r="AP132" s="46"/>
      <c r="AQ132" s="5"/>
      <c r="AR132" s="5"/>
      <c r="AS132" s="5"/>
      <c r="AT132" s="5"/>
      <c r="AU132" s="5"/>
      <c r="AV132" s="5"/>
      <c r="AW132" s="5"/>
      <c r="AX132" s="5"/>
      <c r="AY132" s="5"/>
      <c r="AZ132" s="46"/>
      <c r="BA132" s="9"/>
      <c r="BB132" s="9"/>
      <c r="BC132" s="9"/>
      <c r="BD132" s="9"/>
      <c r="BE132" s="9"/>
      <c r="BF132" s="9"/>
      <c r="BG132" s="9"/>
      <c r="BH132" s="9"/>
      <c r="BI132" s="9"/>
      <c r="BJ132" s="9"/>
      <c r="BK132" s="32"/>
      <c r="BL132" s="5"/>
      <c r="BM132" s="5"/>
      <c r="BN132" s="5"/>
      <c r="BO132" s="5"/>
      <c r="BP132" s="5"/>
      <c r="BQ132" s="46"/>
      <c r="BR132" s="5"/>
      <c r="BS132" s="5"/>
      <c r="BT132" s="5"/>
      <c r="BU132" s="5"/>
      <c r="BV132" s="5"/>
      <c r="BW132" s="5"/>
      <c r="BX132" s="46"/>
      <c r="BY132" s="5"/>
      <c r="BZ132" s="5"/>
      <c r="CA132" s="5"/>
      <c r="CB132" s="5"/>
      <c r="CC132" s="5"/>
      <c r="CD132" s="5"/>
      <c r="CE132" s="5"/>
      <c r="CF132" s="5"/>
      <c r="CG132" s="5"/>
      <c r="CH132" s="46"/>
      <c r="CI132" s="28"/>
      <c r="CJ132" s="28"/>
      <c r="CK132" s="28"/>
      <c r="CL132" s="28"/>
      <c r="CM132" s="28"/>
      <c r="CN132" s="28"/>
      <c r="CO132" s="28"/>
      <c r="CP132" s="28"/>
      <c r="CQ132" s="28"/>
      <c r="CR132" s="67"/>
      <c r="CS132" s="10"/>
      <c r="CT132" s="10"/>
      <c r="CU132" s="10"/>
      <c r="CV132" s="10"/>
      <c r="CW132" s="10"/>
      <c r="CX132" s="10"/>
      <c r="CY132" s="10"/>
      <c r="CZ132" s="10"/>
      <c r="DA132" s="300">
        <f t="shared" si="10"/>
        <v>0</v>
      </c>
      <c r="DB132" s="69"/>
      <c r="DC132" s="69"/>
      <c r="DD132" s="69"/>
      <c r="DE132" s="69"/>
      <c r="DF132" s="69"/>
      <c r="DG132" s="69"/>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79"/>
      <c r="EM132" s="245"/>
      <c r="EN132" s="81"/>
      <c r="EO132" s="81"/>
      <c r="EP132" s="44">
        <v>128</v>
      </c>
      <c r="EQ132" s="85">
        <v>0</v>
      </c>
      <c r="ER132" s="33">
        <v>128</v>
      </c>
      <c r="ES132" s="5">
        <v>0</v>
      </c>
      <c r="ET132" s="5">
        <v>0</v>
      </c>
      <c r="EU132" s="69"/>
      <c r="EV132" s="11"/>
      <c r="EW132" s="87"/>
      <c r="EX132" s="18"/>
      <c r="EY132" s="69"/>
      <c r="EZ132" s="16"/>
      <c r="FA132" s="54"/>
      <c r="FB132" s="39"/>
      <c r="FC132" s="84"/>
      <c r="FD132" s="69"/>
      <c r="FE132" s="69"/>
      <c r="FF132" s="69"/>
      <c r="FG132" s="69"/>
      <c r="FH132" s="28"/>
      <c r="FI132" s="79"/>
    </row>
    <row r="133" spans="1:165" ht="15" x14ac:dyDescent="0.25">
      <c r="A133" s="10">
        <v>129</v>
      </c>
      <c r="B133" s="15"/>
      <c r="C133" s="42"/>
      <c r="D133" s="15"/>
      <c r="E133" s="97"/>
      <c r="F133" s="28"/>
      <c r="G133" s="67"/>
      <c r="H133" s="5"/>
      <c r="I133" s="5"/>
      <c r="J133" s="5"/>
      <c r="K133" s="5"/>
      <c r="L133" s="5"/>
      <c r="M133" s="5"/>
      <c r="N133" s="5"/>
      <c r="O133" s="5"/>
      <c r="P133" s="5"/>
      <c r="Q133" s="5"/>
      <c r="R133" s="5"/>
      <c r="S133" s="5"/>
      <c r="T133" s="299">
        <f t="shared" si="9"/>
        <v>0</v>
      </c>
      <c r="U133" s="5"/>
      <c r="V133" s="5"/>
      <c r="W133" s="5"/>
      <c r="X133" s="5"/>
      <c r="Y133" s="5"/>
      <c r="Z133" s="5"/>
      <c r="AA133" s="5"/>
      <c r="AB133" s="5"/>
      <c r="AC133" s="5"/>
      <c r="AD133" s="5"/>
      <c r="AE133" s="46"/>
      <c r="AF133" s="5"/>
      <c r="AG133" s="5"/>
      <c r="AH133" s="5"/>
      <c r="AI133" s="5"/>
      <c r="AJ133" s="5"/>
      <c r="AK133" s="5"/>
      <c r="AL133" s="5"/>
      <c r="AM133" s="5"/>
      <c r="AN133" s="5"/>
      <c r="AO133" s="5"/>
      <c r="AP133" s="46"/>
      <c r="AQ133" s="5"/>
      <c r="AR133" s="5"/>
      <c r="AS133" s="5"/>
      <c r="AT133" s="5"/>
      <c r="AU133" s="5"/>
      <c r="AV133" s="5"/>
      <c r="AW133" s="5"/>
      <c r="AX133" s="5"/>
      <c r="AY133" s="5"/>
      <c r="AZ133" s="46"/>
      <c r="BA133" s="9"/>
      <c r="BB133" s="9"/>
      <c r="BC133" s="9"/>
      <c r="BD133" s="9"/>
      <c r="BE133" s="9"/>
      <c r="BF133" s="9"/>
      <c r="BG133" s="9"/>
      <c r="BH133" s="9"/>
      <c r="BI133" s="9"/>
      <c r="BJ133" s="9"/>
      <c r="BK133" s="32"/>
      <c r="BL133" s="5"/>
      <c r="BM133" s="5"/>
      <c r="BN133" s="5"/>
      <c r="BO133" s="5"/>
      <c r="BP133" s="5"/>
      <c r="BQ133" s="46"/>
      <c r="BR133" s="5"/>
      <c r="BS133" s="5"/>
      <c r="BT133" s="5"/>
      <c r="BU133" s="5"/>
      <c r="BV133" s="5"/>
      <c r="BW133" s="5"/>
      <c r="BX133" s="46"/>
      <c r="BY133" s="5"/>
      <c r="BZ133" s="5"/>
      <c r="CA133" s="5"/>
      <c r="CB133" s="5"/>
      <c r="CC133" s="5"/>
      <c r="CD133" s="5"/>
      <c r="CE133" s="5"/>
      <c r="CF133" s="5"/>
      <c r="CG133" s="5"/>
      <c r="CH133" s="46"/>
      <c r="CI133" s="28"/>
      <c r="CJ133" s="28"/>
      <c r="CK133" s="28"/>
      <c r="CL133" s="28"/>
      <c r="CM133" s="28"/>
      <c r="CN133" s="28"/>
      <c r="CO133" s="28"/>
      <c r="CP133" s="28"/>
      <c r="CQ133" s="28"/>
      <c r="CR133" s="67"/>
      <c r="CS133" s="10"/>
      <c r="CT133" s="10"/>
      <c r="CU133" s="10"/>
      <c r="CV133" s="10"/>
      <c r="CW133" s="10"/>
      <c r="CX133" s="10"/>
      <c r="CY133" s="10"/>
      <c r="CZ133" s="10"/>
      <c r="DA133" s="300">
        <f t="shared" si="10"/>
        <v>0</v>
      </c>
      <c r="DB133" s="69"/>
      <c r="DC133" s="69"/>
      <c r="DD133" s="69"/>
      <c r="DE133" s="69"/>
      <c r="DF133" s="69"/>
      <c r="DG133" s="69"/>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79"/>
      <c r="EM133" s="245"/>
      <c r="EN133" s="81"/>
      <c r="EO133" s="81"/>
      <c r="EP133" s="44">
        <v>129</v>
      </c>
      <c r="EQ133" s="85">
        <v>0</v>
      </c>
      <c r="ER133" s="33">
        <v>129</v>
      </c>
      <c r="ES133" s="5">
        <v>0</v>
      </c>
      <c r="ET133" s="5">
        <v>0</v>
      </c>
      <c r="EU133" s="69"/>
      <c r="EV133" s="11"/>
      <c r="EW133" s="87"/>
      <c r="EX133" s="18"/>
      <c r="EY133" s="69"/>
      <c r="EZ133" s="16"/>
      <c r="FA133" s="54"/>
      <c r="FB133" s="39"/>
      <c r="FC133" s="84"/>
      <c r="FD133" s="69"/>
      <c r="FE133" s="69"/>
      <c r="FF133" s="69"/>
      <c r="FG133" s="69"/>
      <c r="FH133" s="28"/>
      <c r="FI133" s="79"/>
    </row>
    <row r="134" spans="1:165" ht="15" x14ac:dyDescent="0.25">
      <c r="A134" s="10">
        <v>130</v>
      </c>
      <c r="B134" s="15"/>
      <c r="C134" s="42"/>
      <c r="D134" s="15"/>
      <c r="E134" s="97"/>
      <c r="F134" s="48"/>
      <c r="G134" s="68"/>
      <c r="H134" s="15"/>
      <c r="I134" s="15"/>
      <c r="J134" s="15"/>
      <c r="K134" s="15"/>
      <c r="L134" s="15"/>
      <c r="M134" s="15"/>
      <c r="N134" s="15"/>
      <c r="O134" s="15"/>
      <c r="P134" s="15"/>
      <c r="Q134" s="15"/>
      <c r="R134" s="15"/>
      <c r="S134" s="15"/>
      <c r="T134" s="299">
        <f t="shared" ref="T134:T197" si="14">MAX(H134:S134)</f>
        <v>0</v>
      </c>
      <c r="U134" s="15"/>
      <c r="V134" s="15"/>
      <c r="W134" s="15"/>
      <c r="X134" s="15"/>
      <c r="Y134" s="15"/>
      <c r="Z134" s="15"/>
      <c r="AA134" s="15"/>
      <c r="AB134" s="15"/>
      <c r="AC134" s="15"/>
      <c r="AD134" s="15"/>
      <c r="AE134" s="62"/>
      <c r="AF134" s="15"/>
      <c r="AG134" s="15"/>
      <c r="AH134" s="15"/>
      <c r="AI134" s="15"/>
      <c r="AJ134" s="15"/>
      <c r="AK134" s="15"/>
      <c r="AL134" s="15"/>
      <c r="AM134" s="15"/>
      <c r="AN134" s="15"/>
      <c r="AO134" s="15"/>
      <c r="AP134" s="62"/>
      <c r="AQ134" s="15"/>
      <c r="AR134" s="15"/>
      <c r="AS134" s="15"/>
      <c r="AT134" s="15"/>
      <c r="AU134" s="15"/>
      <c r="AV134" s="15"/>
      <c r="AW134" s="15"/>
      <c r="AX134" s="15"/>
      <c r="AY134" s="15"/>
      <c r="AZ134" s="62"/>
      <c r="BA134" s="97"/>
      <c r="BB134" s="97"/>
      <c r="BC134" s="97"/>
      <c r="BD134" s="97"/>
      <c r="BE134" s="97"/>
      <c r="BF134" s="97"/>
      <c r="BG134" s="97"/>
      <c r="BH134" s="97"/>
      <c r="BI134" s="97"/>
      <c r="BJ134" s="97"/>
      <c r="BK134" s="42"/>
      <c r="BL134" s="15"/>
      <c r="BM134" s="15"/>
      <c r="BN134" s="15"/>
      <c r="BO134" s="15"/>
      <c r="BP134" s="15"/>
      <c r="BQ134" s="62"/>
      <c r="BR134" s="15"/>
      <c r="BS134" s="15"/>
      <c r="BT134" s="15"/>
      <c r="BU134" s="15"/>
      <c r="BV134" s="15"/>
      <c r="BW134" s="15"/>
      <c r="BX134" s="62"/>
      <c r="BY134" s="15"/>
      <c r="BZ134" s="15"/>
      <c r="CA134" s="15"/>
      <c r="CB134" s="15"/>
      <c r="CC134" s="15"/>
      <c r="CD134" s="15"/>
      <c r="CE134" s="15"/>
      <c r="CF134" s="15"/>
      <c r="CG134" s="15"/>
      <c r="CH134" s="62"/>
      <c r="CI134" s="48"/>
      <c r="CJ134" s="48"/>
      <c r="CK134" s="48"/>
      <c r="CL134" s="48"/>
      <c r="CM134" s="48"/>
      <c r="CN134" s="48"/>
      <c r="CO134" s="48"/>
      <c r="CP134" s="48"/>
      <c r="CQ134" s="48"/>
      <c r="CR134" s="68"/>
      <c r="CS134" s="17"/>
      <c r="CT134" s="17"/>
      <c r="CU134" s="17"/>
      <c r="CV134" s="17"/>
      <c r="CW134" s="17"/>
      <c r="CX134" s="17"/>
      <c r="CY134" s="17"/>
      <c r="CZ134" s="17"/>
      <c r="DA134" s="300">
        <f t="shared" ref="DA134:DA197" si="15">DB134+EC134</f>
        <v>0</v>
      </c>
      <c r="DB134" s="69"/>
      <c r="DC134" s="69"/>
      <c r="DD134" s="69"/>
      <c r="DE134" s="69"/>
      <c r="DF134" s="69"/>
      <c r="DG134" s="69"/>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79"/>
      <c r="EM134" s="245"/>
      <c r="EN134" s="81"/>
      <c r="EO134" s="81"/>
      <c r="EP134" s="44">
        <v>130</v>
      </c>
      <c r="EQ134" s="85">
        <v>0</v>
      </c>
      <c r="ER134" s="33">
        <v>130</v>
      </c>
      <c r="ES134" s="5">
        <v>0</v>
      </c>
      <c r="ET134" s="5">
        <v>0</v>
      </c>
      <c r="EU134" s="69"/>
      <c r="EV134" s="11"/>
      <c r="EW134" s="87"/>
      <c r="EX134" s="18"/>
      <c r="EY134" s="69"/>
      <c r="EZ134" s="16"/>
      <c r="FA134" s="54"/>
      <c r="FB134" s="39"/>
      <c r="FC134" s="84"/>
      <c r="FD134" s="69"/>
      <c r="FE134" s="69"/>
      <c r="FF134" s="69"/>
      <c r="FG134" s="69"/>
      <c r="FH134" s="48"/>
      <c r="FI134" s="79"/>
    </row>
    <row r="135" spans="1:165" ht="15" x14ac:dyDescent="0.25">
      <c r="A135" s="10">
        <v>131</v>
      </c>
      <c r="B135" s="15"/>
      <c r="C135" s="42"/>
      <c r="D135" s="15"/>
      <c r="E135" s="97"/>
      <c r="F135" s="28"/>
      <c r="G135" s="67"/>
      <c r="H135" s="5"/>
      <c r="I135" s="5"/>
      <c r="J135" s="5"/>
      <c r="K135" s="5"/>
      <c r="L135" s="5"/>
      <c r="M135" s="5"/>
      <c r="N135" s="5"/>
      <c r="O135" s="5"/>
      <c r="P135" s="5"/>
      <c r="Q135" s="5"/>
      <c r="R135" s="5"/>
      <c r="S135" s="5"/>
      <c r="T135" s="299">
        <f t="shared" si="14"/>
        <v>0</v>
      </c>
      <c r="U135" s="5"/>
      <c r="V135" s="5"/>
      <c r="W135" s="5"/>
      <c r="X135" s="5"/>
      <c r="Y135" s="5"/>
      <c r="Z135" s="5"/>
      <c r="AA135" s="5"/>
      <c r="AB135" s="5"/>
      <c r="AC135" s="5"/>
      <c r="AD135" s="5"/>
      <c r="AE135" s="46"/>
      <c r="AF135" s="5"/>
      <c r="AG135" s="5"/>
      <c r="AH135" s="5"/>
      <c r="AI135" s="5"/>
      <c r="AJ135" s="5"/>
      <c r="AK135" s="5"/>
      <c r="AL135" s="5"/>
      <c r="AM135" s="5"/>
      <c r="AN135" s="5"/>
      <c r="AO135" s="5"/>
      <c r="AP135" s="46"/>
      <c r="AQ135" s="5"/>
      <c r="AR135" s="5"/>
      <c r="AS135" s="5"/>
      <c r="AT135" s="5"/>
      <c r="AU135" s="5"/>
      <c r="AV135" s="5"/>
      <c r="AW135" s="5"/>
      <c r="AX135" s="5"/>
      <c r="AY135" s="5"/>
      <c r="AZ135" s="46"/>
      <c r="BA135" s="9"/>
      <c r="BB135" s="9"/>
      <c r="BC135" s="9"/>
      <c r="BD135" s="9"/>
      <c r="BE135" s="9"/>
      <c r="BF135" s="9"/>
      <c r="BG135" s="9"/>
      <c r="BH135" s="9"/>
      <c r="BI135" s="9"/>
      <c r="BJ135" s="9"/>
      <c r="BK135" s="32"/>
      <c r="BL135" s="5"/>
      <c r="BM135" s="5"/>
      <c r="BN135" s="5"/>
      <c r="BO135" s="5"/>
      <c r="BP135" s="5"/>
      <c r="BQ135" s="46"/>
      <c r="BR135" s="5"/>
      <c r="BS135" s="5"/>
      <c r="BT135" s="5"/>
      <c r="BU135" s="5"/>
      <c r="BV135" s="5"/>
      <c r="BW135" s="5"/>
      <c r="BX135" s="46"/>
      <c r="BY135" s="5"/>
      <c r="BZ135" s="5"/>
      <c r="CA135" s="5"/>
      <c r="CB135" s="5"/>
      <c r="CC135" s="5"/>
      <c r="CD135" s="5"/>
      <c r="CE135" s="5"/>
      <c r="CF135" s="5"/>
      <c r="CG135" s="5"/>
      <c r="CH135" s="46"/>
      <c r="CI135" s="28"/>
      <c r="CJ135" s="28"/>
      <c r="CK135" s="28"/>
      <c r="CL135" s="28"/>
      <c r="CM135" s="28"/>
      <c r="CN135" s="28"/>
      <c r="CO135" s="28"/>
      <c r="CP135" s="28"/>
      <c r="CQ135" s="28"/>
      <c r="CR135" s="67"/>
      <c r="CS135" s="10"/>
      <c r="CT135" s="10"/>
      <c r="CU135" s="10"/>
      <c r="CV135" s="10"/>
      <c r="CW135" s="10"/>
      <c r="CX135" s="10"/>
      <c r="CY135" s="10"/>
      <c r="CZ135" s="10"/>
      <c r="DA135" s="300">
        <f t="shared" si="15"/>
        <v>0</v>
      </c>
      <c r="DB135" s="69"/>
      <c r="DC135" s="69"/>
      <c r="DD135" s="69"/>
      <c r="DE135" s="69"/>
      <c r="DF135" s="69"/>
      <c r="DG135" s="69"/>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79"/>
      <c r="EM135" s="245"/>
      <c r="EN135" s="81"/>
      <c r="EO135" s="81"/>
      <c r="EP135" s="44">
        <v>131</v>
      </c>
      <c r="EQ135" s="85">
        <v>0</v>
      </c>
      <c r="ER135" s="33">
        <v>131</v>
      </c>
      <c r="ES135" s="5">
        <v>0</v>
      </c>
      <c r="ET135" s="5">
        <v>0</v>
      </c>
      <c r="EU135" s="69"/>
      <c r="EV135" s="11"/>
      <c r="EW135" s="87"/>
      <c r="EX135" s="18"/>
      <c r="EY135" s="69"/>
      <c r="EZ135" s="16"/>
      <c r="FA135" s="54"/>
      <c r="FB135" s="39"/>
      <c r="FC135" s="84"/>
      <c r="FD135" s="69"/>
      <c r="FE135" s="69"/>
      <c r="FF135" s="69"/>
      <c r="FG135" s="69"/>
      <c r="FH135" s="28"/>
      <c r="FI135" s="79"/>
    </row>
    <row r="136" spans="1:165" ht="15" x14ac:dyDescent="0.25">
      <c r="A136" s="10">
        <v>132</v>
      </c>
      <c r="B136" s="15"/>
      <c r="C136" s="42"/>
      <c r="D136" s="15"/>
      <c r="E136" s="97"/>
      <c r="F136" s="28"/>
      <c r="G136" s="67"/>
      <c r="H136" s="5"/>
      <c r="I136" s="5"/>
      <c r="J136" s="5"/>
      <c r="K136" s="5"/>
      <c r="L136" s="5"/>
      <c r="M136" s="5"/>
      <c r="N136" s="5"/>
      <c r="O136" s="5"/>
      <c r="P136" s="5"/>
      <c r="Q136" s="5"/>
      <c r="R136" s="5"/>
      <c r="S136" s="5"/>
      <c r="T136" s="299">
        <f t="shared" si="14"/>
        <v>0</v>
      </c>
      <c r="U136" s="5"/>
      <c r="V136" s="5"/>
      <c r="W136" s="5"/>
      <c r="X136" s="5"/>
      <c r="Y136" s="5"/>
      <c r="Z136" s="5"/>
      <c r="AA136" s="5"/>
      <c r="AB136" s="5"/>
      <c r="AC136" s="5"/>
      <c r="AD136" s="5"/>
      <c r="AE136" s="46"/>
      <c r="AF136" s="5"/>
      <c r="AG136" s="5"/>
      <c r="AH136" s="5"/>
      <c r="AI136" s="5"/>
      <c r="AJ136" s="5"/>
      <c r="AK136" s="5"/>
      <c r="AL136" s="5"/>
      <c r="AM136" s="5"/>
      <c r="AN136" s="5"/>
      <c r="AO136" s="5"/>
      <c r="AP136" s="46"/>
      <c r="AQ136" s="5"/>
      <c r="AR136" s="5"/>
      <c r="AS136" s="5"/>
      <c r="AT136" s="5"/>
      <c r="AU136" s="5"/>
      <c r="AV136" s="5"/>
      <c r="AW136" s="5"/>
      <c r="AX136" s="5"/>
      <c r="AY136" s="5"/>
      <c r="AZ136" s="46"/>
      <c r="BA136" s="9"/>
      <c r="BB136" s="9"/>
      <c r="BC136" s="9"/>
      <c r="BD136" s="9"/>
      <c r="BE136" s="9"/>
      <c r="BF136" s="9"/>
      <c r="BG136" s="9"/>
      <c r="BH136" s="9"/>
      <c r="BI136" s="9"/>
      <c r="BJ136" s="9"/>
      <c r="BK136" s="32"/>
      <c r="BL136" s="5"/>
      <c r="BM136" s="5"/>
      <c r="BN136" s="5"/>
      <c r="BO136" s="5"/>
      <c r="BP136" s="5"/>
      <c r="BQ136" s="46"/>
      <c r="BR136" s="5"/>
      <c r="BS136" s="5"/>
      <c r="BT136" s="5"/>
      <c r="BU136" s="5"/>
      <c r="BV136" s="5"/>
      <c r="BW136" s="5"/>
      <c r="BX136" s="46"/>
      <c r="BY136" s="5"/>
      <c r="BZ136" s="5"/>
      <c r="CA136" s="5"/>
      <c r="CB136" s="5"/>
      <c r="CC136" s="5"/>
      <c r="CD136" s="5"/>
      <c r="CE136" s="5"/>
      <c r="CF136" s="5"/>
      <c r="CG136" s="5"/>
      <c r="CH136" s="46"/>
      <c r="CI136" s="28"/>
      <c r="CJ136" s="28"/>
      <c r="CK136" s="28"/>
      <c r="CL136" s="28"/>
      <c r="CM136" s="28"/>
      <c r="CN136" s="28"/>
      <c r="CO136" s="28"/>
      <c r="CP136" s="28"/>
      <c r="CQ136" s="28"/>
      <c r="CR136" s="67"/>
      <c r="CS136" s="10"/>
      <c r="CT136" s="10"/>
      <c r="CU136" s="10"/>
      <c r="CV136" s="10"/>
      <c r="CW136" s="10"/>
      <c r="CX136" s="10"/>
      <c r="CY136" s="10"/>
      <c r="CZ136" s="10"/>
      <c r="DA136" s="300">
        <f t="shared" si="15"/>
        <v>0</v>
      </c>
      <c r="DB136" s="69"/>
      <c r="DC136" s="69"/>
      <c r="DD136" s="69"/>
      <c r="DE136" s="69"/>
      <c r="DF136" s="69"/>
      <c r="DG136" s="69"/>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79"/>
      <c r="EM136" s="245"/>
      <c r="EN136" s="81"/>
      <c r="EO136" s="81"/>
      <c r="EP136" s="44">
        <v>132</v>
      </c>
      <c r="EQ136" s="85">
        <v>0</v>
      </c>
      <c r="ER136" s="33">
        <v>132</v>
      </c>
      <c r="ES136" s="5">
        <v>0</v>
      </c>
      <c r="ET136" s="5">
        <v>0</v>
      </c>
      <c r="EU136" s="69"/>
      <c r="EV136" s="11"/>
      <c r="EW136" s="87"/>
      <c r="EX136" s="18"/>
      <c r="EY136" s="69"/>
      <c r="EZ136" s="16"/>
      <c r="FA136" s="54"/>
      <c r="FB136" s="39"/>
      <c r="FC136" s="84"/>
      <c r="FD136" s="69"/>
      <c r="FE136" s="69"/>
      <c r="FF136" s="69"/>
      <c r="FG136" s="69"/>
      <c r="FH136" s="28"/>
      <c r="FI136" s="79"/>
    </row>
    <row r="137" spans="1:165" ht="15" x14ac:dyDescent="0.25">
      <c r="A137" s="10">
        <v>133</v>
      </c>
      <c r="B137" s="15"/>
      <c r="C137" s="42"/>
      <c r="D137" s="15"/>
      <c r="E137" s="97"/>
      <c r="F137" s="28"/>
      <c r="G137" s="67"/>
      <c r="H137" s="5"/>
      <c r="I137" s="5"/>
      <c r="J137" s="5"/>
      <c r="K137" s="5"/>
      <c r="L137" s="5"/>
      <c r="M137" s="5"/>
      <c r="N137" s="5"/>
      <c r="O137" s="5"/>
      <c r="P137" s="5"/>
      <c r="Q137" s="5"/>
      <c r="R137" s="5"/>
      <c r="S137" s="5"/>
      <c r="T137" s="299">
        <f t="shared" si="14"/>
        <v>0</v>
      </c>
      <c r="U137" s="5"/>
      <c r="V137" s="5"/>
      <c r="W137" s="5"/>
      <c r="X137" s="5"/>
      <c r="Y137" s="5"/>
      <c r="Z137" s="5"/>
      <c r="AA137" s="5"/>
      <c r="AB137" s="5"/>
      <c r="AC137" s="5"/>
      <c r="AD137" s="5"/>
      <c r="AE137" s="46"/>
      <c r="AF137" s="5"/>
      <c r="AG137" s="5"/>
      <c r="AH137" s="5"/>
      <c r="AI137" s="5"/>
      <c r="AJ137" s="5"/>
      <c r="AK137" s="5"/>
      <c r="AL137" s="5"/>
      <c r="AM137" s="5"/>
      <c r="AN137" s="5"/>
      <c r="AO137" s="5"/>
      <c r="AP137" s="46"/>
      <c r="AQ137" s="5"/>
      <c r="AR137" s="5"/>
      <c r="AS137" s="5"/>
      <c r="AT137" s="5"/>
      <c r="AU137" s="5"/>
      <c r="AV137" s="5"/>
      <c r="AW137" s="5"/>
      <c r="AX137" s="5"/>
      <c r="AY137" s="5"/>
      <c r="AZ137" s="46"/>
      <c r="BA137" s="9"/>
      <c r="BB137" s="9"/>
      <c r="BC137" s="9"/>
      <c r="BD137" s="9"/>
      <c r="BE137" s="9"/>
      <c r="BF137" s="9"/>
      <c r="BG137" s="9"/>
      <c r="BH137" s="9"/>
      <c r="BI137" s="9"/>
      <c r="BJ137" s="9"/>
      <c r="BK137" s="32"/>
      <c r="BL137" s="5"/>
      <c r="BM137" s="5"/>
      <c r="BN137" s="5"/>
      <c r="BO137" s="5"/>
      <c r="BP137" s="5"/>
      <c r="BQ137" s="46"/>
      <c r="BR137" s="5"/>
      <c r="BS137" s="5"/>
      <c r="BT137" s="5"/>
      <c r="BU137" s="5"/>
      <c r="BV137" s="5"/>
      <c r="BW137" s="5"/>
      <c r="BX137" s="46"/>
      <c r="BY137" s="5"/>
      <c r="BZ137" s="5"/>
      <c r="CA137" s="5"/>
      <c r="CB137" s="5"/>
      <c r="CC137" s="5"/>
      <c r="CD137" s="5"/>
      <c r="CE137" s="5"/>
      <c r="CF137" s="5"/>
      <c r="CG137" s="5"/>
      <c r="CH137" s="46"/>
      <c r="CI137" s="28"/>
      <c r="CJ137" s="28"/>
      <c r="CK137" s="28"/>
      <c r="CL137" s="28"/>
      <c r="CM137" s="28"/>
      <c r="CN137" s="28"/>
      <c r="CO137" s="28"/>
      <c r="CP137" s="28"/>
      <c r="CQ137" s="28"/>
      <c r="CR137" s="67"/>
      <c r="CS137" s="10"/>
      <c r="CT137" s="10"/>
      <c r="CU137" s="10"/>
      <c r="CV137" s="10"/>
      <c r="CW137" s="10"/>
      <c r="CX137" s="10"/>
      <c r="CY137" s="10"/>
      <c r="CZ137" s="10"/>
      <c r="DA137" s="300">
        <f t="shared" si="15"/>
        <v>0</v>
      </c>
      <c r="DB137" s="69"/>
      <c r="DC137" s="69"/>
      <c r="DD137" s="69"/>
      <c r="DE137" s="69"/>
      <c r="DF137" s="69"/>
      <c r="DG137" s="69"/>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79"/>
      <c r="EM137" s="245"/>
      <c r="EN137" s="81"/>
      <c r="EO137" s="81"/>
      <c r="EP137" s="44">
        <v>133</v>
      </c>
      <c r="EQ137" s="85">
        <v>0</v>
      </c>
      <c r="ER137" s="33">
        <v>133</v>
      </c>
      <c r="ES137" s="5">
        <v>0</v>
      </c>
      <c r="ET137" s="5">
        <v>0</v>
      </c>
      <c r="EU137" s="69"/>
      <c r="EV137" s="11"/>
      <c r="EW137" s="87"/>
      <c r="EX137" s="18"/>
      <c r="EY137" s="69"/>
      <c r="EZ137" s="16"/>
      <c r="FA137" s="54"/>
      <c r="FB137" s="39"/>
      <c r="FC137" s="84"/>
      <c r="FD137" s="69"/>
      <c r="FE137" s="69"/>
      <c r="FF137" s="69"/>
      <c r="FG137" s="69"/>
      <c r="FH137" s="28"/>
      <c r="FI137" s="79"/>
    </row>
    <row r="138" spans="1:165" ht="15" x14ac:dyDescent="0.25">
      <c r="A138" s="10">
        <v>134</v>
      </c>
      <c r="B138" s="15"/>
      <c r="C138" s="42"/>
      <c r="D138" s="15"/>
      <c r="E138" s="97"/>
      <c r="F138" s="28"/>
      <c r="G138" s="67"/>
      <c r="H138" s="5"/>
      <c r="I138" s="5"/>
      <c r="J138" s="5"/>
      <c r="K138" s="5"/>
      <c r="L138" s="5"/>
      <c r="M138" s="5"/>
      <c r="N138" s="5"/>
      <c r="O138" s="5"/>
      <c r="P138" s="5"/>
      <c r="Q138" s="5"/>
      <c r="R138" s="5"/>
      <c r="S138" s="5"/>
      <c r="T138" s="299">
        <f t="shared" si="14"/>
        <v>0</v>
      </c>
      <c r="U138" s="5"/>
      <c r="V138" s="5"/>
      <c r="W138" s="5"/>
      <c r="X138" s="5"/>
      <c r="Y138" s="5"/>
      <c r="Z138" s="5"/>
      <c r="AA138" s="5"/>
      <c r="AB138" s="5"/>
      <c r="AC138" s="5"/>
      <c r="AD138" s="5"/>
      <c r="AE138" s="46"/>
      <c r="AF138" s="5"/>
      <c r="AG138" s="5"/>
      <c r="AH138" s="5"/>
      <c r="AI138" s="5"/>
      <c r="AJ138" s="5"/>
      <c r="AK138" s="5"/>
      <c r="AL138" s="5"/>
      <c r="AM138" s="5"/>
      <c r="AN138" s="5"/>
      <c r="AO138" s="5"/>
      <c r="AP138" s="46"/>
      <c r="AQ138" s="5"/>
      <c r="AR138" s="5"/>
      <c r="AS138" s="5"/>
      <c r="AT138" s="5"/>
      <c r="AU138" s="5"/>
      <c r="AV138" s="5"/>
      <c r="AW138" s="5"/>
      <c r="AX138" s="5"/>
      <c r="AY138" s="5"/>
      <c r="AZ138" s="46"/>
      <c r="BA138" s="9"/>
      <c r="BB138" s="9"/>
      <c r="BC138" s="9"/>
      <c r="BD138" s="9"/>
      <c r="BE138" s="9"/>
      <c r="BF138" s="9"/>
      <c r="BG138" s="9"/>
      <c r="BH138" s="9"/>
      <c r="BI138" s="9"/>
      <c r="BJ138" s="9"/>
      <c r="BK138" s="32"/>
      <c r="BL138" s="5"/>
      <c r="BM138" s="5"/>
      <c r="BN138" s="5"/>
      <c r="BO138" s="5"/>
      <c r="BP138" s="5"/>
      <c r="BQ138" s="46"/>
      <c r="BR138" s="5"/>
      <c r="BS138" s="5"/>
      <c r="BT138" s="5"/>
      <c r="BU138" s="5"/>
      <c r="BV138" s="5"/>
      <c r="BW138" s="5"/>
      <c r="BX138" s="46"/>
      <c r="BY138" s="5"/>
      <c r="BZ138" s="5"/>
      <c r="CA138" s="5"/>
      <c r="CB138" s="5"/>
      <c r="CC138" s="5"/>
      <c r="CD138" s="5"/>
      <c r="CE138" s="5"/>
      <c r="CF138" s="5"/>
      <c r="CG138" s="5"/>
      <c r="CH138" s="46"/>
      <c r="CI138" s="28"/>
      <c r="CJ138" s="28"/>
      <c r="CK138" s="28"/>
      <c r="CL138" s="28"/>
      <c r="CM138" s="28"/>
      <c r="CN138" s="28"/>
      <c r="CO138" s="28"/>
      <c r="CP138" s="28"/>
      <c r="CQ138" s="28"/>
      <c r="CR138" s="67"/>
      <c r="CS138" s="10"/>
      <c r="CT138" s="10"/>
      <c r="CU138" s="10"/>
      <c r="CV138" s="10"/>
      <c r="CW138" s="10"/>
      <c r="CX138" s="10"/>
      <c r="CY138" s="10"/>
      <c r="CZ138" s="10"/>
      <c r="DA138" s="300">
        <f t="shared" si="15"/>
        <v>0</v>
      </c>
      <c r="DB138" s="69"/>
      <c r="DC138" s="69"/>
      <c r="DD138" s="69"/>
      <c r="DE138" s="69"/>
      <c r="DF138" s="69"/>
      <c r="DG138" s="69"/>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79"/>
      <c r="EM138" s="245"/>
      <c r="EN138" s="81"/>
      <c r="EO138" s="81"/>
      <c r="EP138" s="44">
        <v>134</v>
      </c>
      <c r="EQ138" s="85">
        <v>0</v>
      </c>
      <c r="ER138" s="33">
        <v>134</v>
      </c>
      <c r="ES138" s="5">
        <v>0</v>
      </c>
      <c r="ET138" s="5">
        <v>0</v>
      </c>
      <c r="EU138" s="69"/>
      <c r="EV138" s="11"/>
      <c r="EW138" s="87"/>
      <c r="EX138" s="18"/>
      <c r="EY138" s="69"/>
      <c r="EZ138" s="16"/>
      <c r="FA138" s="54"/>
      <c r="FB138" s="39"/>
      <c r="FC138" s="84"/>
      <c r="FD138" s="69"/>
      <c r="FE138" s="69"/>
      <c r="FF138" s="69"/>
      <c r="FG138" s="69"/>
      <c r="FH138" s="28"/>
      <c r="FI138" s="79"/>
    </row>
    <row r="139" spans="1:165" ht="15" x14ac:dyDescent="0.25">
      <c r="A139" s="10">
        <v>135</v>
      </c>
      <c r="B139" s="15"/>
      <c r="C139" s="42"/>
      <c r="D139" s="15"/>
      <c r="E139" s="97"/>
      <c r="F139" s="28"/>
      <c r="G139" s="67"/>
      <c r="H139" s="5"/>
      <c r="I139" s="5"/>
      <c r="J139" s="5"/>
      <c r="K139" s="5"/>
      <c r="L139" s="5"/>
      <c r="M139" s="5"/>
      <c r="N139" s="5"/>
      <c r="O139" s="5"/>
      <c r="P139" s="5"/>
      <c r="Q139" s="5"/>
      <c r="R139" s="5"/>
      <c r="S139" s="5"/>
      <c r="T139" s="299">
        <f t="shared" si="14"/>
        <v>0</v>
      </c>
      <c r="U139" s="5"/>
      <c r="V139" s="5"/>
      <c r="W139" s="5"/>
      <c r="X139" s="5"/>
      <c r="Y139" s="5"/>
      <c r="Z139" s="5"/>
      <c r="AA139" s="5"/>
      <c r="AB139" s="5"/>
      <c r="AC139" s="5"/>
      <c r="AD139" s="5"/>
      <c r="AE139" s="46"/>
      <c r="AF139" s="5"/>
      <c r="AG139" s="5"/>
      <c r="AH139" s="5"/>
      <c r="AI139" s="5"/>
      <c r="AJ139" s="5"/>
      <c r="AK139" s="5"/>
      <c r="AL139" s="5"/>
      <c r="AM139" s="5"/>
      <c r="AN139" s="5"/>
      <c r="AO139" s="5"/>
      <c r="AP139" s="46"/>
      <c r="AQ139" s="5"/>
      <c r="AR139" s="5"/>
      <c r="AS139" s="5"/>
      <c r="AT139" s="5"/>
      <c r="AU139" s="5"/>
      <c r="AV139" s="5"/>
      <c r="AW139" s="5"/>
      <c r="AX139" s="5"/>
      <c r="AY139" s="5"/>
      <c r="AZ139" s="46"/>
      <c r="BA139" s="9"/>
      <c r="BB139" s="9"/>
      <c r="BC139" s="9"/>
      <c r="BD139" s="9"/>
      <c r="BE139" s="9"/>
      <c r="BF139" s="9"/>
      <c r="BG139" s="9"/>
      <c r="BH139" s="9"/>
      <c r="BI139" s="9"/>
      <c r="BJ139" s="9"/>
      <c r="BK139" s="32"/>
      <c r="BL139" s="5"/>
      <c r="BM139" s="5"/>
      <c r="BN139" s="5"/>
      <c r="BO139" s="5"/>
      <c r="BP139" s="5"/>
      <c r="BQ139" s="46"/>
      <c r="BR139" s="5"/>
      <c r="BS139" s="5"/>
      <c r="BT139" s="5"/>
      <c r="BU139" s="5"/>
      <c r="BV139" s="5"/>
      <c r="BW139" s="5"/>
      <c r="BX139" s="46"/>
      <c r="BY139" s="5"/>
      <c r="BZ139" s="5"/>
      <c r="CA139" s="5"/>
      <c r="CB139" s="5"/>
      <c r="CC139" s="5"/>
      <c r="CD139" s="5"/>
      <c r="CE139" s="5"/>
      <c r="CF139" s="5"/>
      <c r="CG139" s="5"/>
      <c r="CH139" s="46"/>
      <c r="CI139" s="28"/>
      <c r="CJ139" s="28"/>
      <c r="CK139" s="28"/>
      <c r="CL139" s="28"/>
      <c r="CM139" s="28"/>
      <c r="CN139" s="28"/>
      <c r="CO139" s="28"/>
      <c r="CP139" s="28"/>
      <c r="CQ139" s="28"/>
      <c r="CR139" s="67"/>
      <c r="CS139" s="10"/>
      <c r="CT139" s="10"/>
      <c r="CU139" s="10"/>
      <c r="CV139" s="10"/>
      <c r="CW139" s="10"/>
      <c r="CX139" s="10"/>
      <c r="CY139" s="10"/>
      <c r="CZ139" s="10"/>
      <c r="DA139" s="300">
        <f t="shared" si="15"/>
        <v>0</v>
      </c>
      <c r="DB139" s="69"/>
      <c r="DC139" s="69"/>
      <c r="DD139" s="69"/>
      <c r="DE139" s="69"/>
      <c r="DF139" s="69"/>
      <c r="DG139" s="69"/>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79"/>
      <c r="EM139" s="245"/>
      <c r="EN139" s="81"/>
      <c r="EO139" s="81"/>
      <c r="EP139" s="44">
        <v>135</v>
      </c>
      <c r="EQ139" s="85">
        <v>0</v>
      </c>
      <c r="ER139" s="33">
        <v>135</v>
      </c>
      <c r="ES139" s="5">
        <v>0</v>
      </c>
      <c r="ET139" s="5">
        <v>0</v>
      </c>
      <c r="EU139" s="69"/>
      <c r="EV139" s="11"/>
      <c r="EW139" s="87"/>
      <c r="EX139" s="18"/>
      <c r="EY139" s="69"/>
      <c r="EZ139" s="16"/>
      <c r="FA139" s="54"/>
      <c r="FB139" s="39"/>
      <c r="FC139" s="84"/>
      <c r="FD139" s="69"/>
      <c r="FE139" s="69"/>
      <c r="FF139" s="69"/>
      <c r="FG139" s="69"/>
      <c r="FH139" s="28"/>
      <c r="FI139" s="79"/>
    </row>
    <row r="140" spans="1:165" ht="15" x14ac:dyDescent="0.25">
      <c r="A140" s="10">
        <v>136</v>
      </c>
      <c r="B140" s="15"/>
      <c r="C140" s="42"/>
      <c r="D140" s="15"/>
      <c r="E140" s="97"/>
      <c r="F140" s="28"/>
      <c r="G140" s="67"/>
      <c r="H140" s="5"/>
      <c r="I140" s="5"/>
      <c r="J140" s="5"/>
      <c r="K140" s="5"/>
      <c r="L140" s="5"/>
      <c r="M140" s="5"/>
      <c r="N140" s="5"/>
      <c r="O140" s="5"/>
      <c r="P140" s="5"/>
      <c r="Q140" s="5"/>
      <c r="R140" s="5"/>
      <c r="S140" s="5"/>
      <c r="T140" s="299">
        <f t="shared" si="14"/>
        <v>0</v>
      </c>
      <c r="U140" s="5"/>
      <c r="V140" s="5"/>
      <c r="W140" s="5"/>
      <c r="X140" s="5"/>
      <c r="Y140" s="5"/>
      <c r="Z140" s="5"/>
      <c r="AA140" s="5"/>
      <c r="AB140" s="5"/>
      <c r="AC140" s="5"/>
      <c r="AD140" s="5"/>
      <c r="AE140" s="46"/>
      <c r="AF140" s="5"/>
      <c r="AG140" s="5"/>
      <c r="AH140" s="5"/>
      <c r="AI140" s="5"/>
      <c r="AJ140" s="5"/>
      <c r="AK140" s="5"/>
      <c r="AL140" s="5"/>
      <c r="AM140" s="5"/>
      <c r="AN140" s="5"/>
      <c r="AO140" s="5"/>
      <c r="AP140" s="46"/>
      <c r="AQ140" s="5"/>
      <c r="AR140" s="5"/>
      <c r="AS140" s="5"/>
      <c r="AT140" s="5"/>
      <c r="AU140" s="5"/>
      <c r="AV140" s="5"/>
      <c r="AW140" s="5"/>
      <c r="AX140" s="5"/>
      <c r="AY140" s="5"/>
      <c r="AZ140" s="46"/>
      <c r="BA140" s="9"/>
      <c r="BB140" s="9"/>
      <c r="BC140" s="9"/>
      <c r="BD140" s="9"/>
      <c r="BE140" s="9"/>
      <c r="BF140" s="9"/>
      <c r="BG140" s="9"/>
      <c r="BH140" s="9"/>
      <c r="BI140" s="9"/>
      <c r="BJ140" s="9"/>
      <c r="BK140" s="32"/>
      <c r="BL140" s="5"/>
      <c r="BM140" s="5"/>
      <c r="BN140" s="5"/>
      <c r="BO140" s="5"/>
      <c r="BP140" s="5"/>
      <c r="BQ140" s="46"/>
      <c r="BR140" s="5"/>
      <c r="BS140" s="5"/>
      <c r="BT140" s="5"/>
      <c r="BU140" s="5"/>
      <c r="BV140" s="5"/>
      <c r="BW140" s="5"/>
      <c r="BX140" s="46"/>
      <c r="BY140" s="5"/>
      <c r="BZ140" s="5"/>
      <c r="CA140" s="5"/>
      <c r="CB140" s="5"/>
      <c r="CC140" s="5"/>
      <c r="CD140" s="5"/>
      <c r="CE140" s="5"/>
      <c r="CF140" s="5"/>
      <c r="CG140" s="5"/>
      <c r="CH140" s="46"/>
      <c r="CI140" s="28"/>
      <c r="CJ140" s="28"/>
      <c r="CK140" s="28"/>
      <c r="CL140" s="28"/>
      <c r="CM140" s="28"/>
      <c r="CN140" s="28"/>
      <c r="CO140" s="28"/>
      <c r="CP140" s="28"/>
      <c r="CQ140" s="28"/>
      <c r="CR140" s="67"/>
      <c r="CS140" s="10"/>
      <c r="CT140" s="10"/>
      <c r="CU140" s="10"/>
      <c r="CV140" s="10"/>
      <c r="CW140" s="10"/>
      <c r="CX140" s="10"/>
      <c r="CY140" s="10"/>
      <c r="CZ140" s="10"/>
      <c r="DA140" s="300">
        <f t="shared" si="15"/>
        <v>0</v>
      </c>
      <c r="DB140" s="69"/>
      <c r="DC140" s="69"/>
      <c r="DD140" s="69"/>
      <c r="DE140" s="69"/>
      <c r="DF140" s="69"/>
      <c r="DG140" s="69"/>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79"/>
      <c r="EM140" s="245"/>
      <c r="EN140" s="81"/>
      <c r="EO140" s="81"/>
      <c r="EP140" s="44">
        <v>136</v>
      </c>
      <c r="EQ140" s="85">
        <v>0</v>
      </c>
      <c r="ER140" s="33">
        <v>136</v>
      </c>
      <c r="ES140" s="5">
        <v>0</v>
      </c>
      <c r="ET140" s="5">
        <v>0</v>
      </c>
      <c r="EU140" s="69"/>
      <c r="EV140" s="11"/>
      <c r="EW140" s="87"/>
      <c r="EX140" s="18"/>
      <c r="EY140" s="69"/>
      <c r="EZ140" s="16"/>
      <c r="FA140" s="54"/>
      <c r="FB140" s="39"/>
      <c r="FC140" s="84"/>
      <c r="FD140" s="69"/>
      <c r="FE140" s="69"/>
      <c r="FF140" s="69"/>
      <c r="FG140" s="69"/>
      <c r="FH140" s="28"/>
      <c r="FI140" s="79"/>
    </row>
    <row r="141" spans="1:165" ht="15" x14ac:dyDescent="0.25">
      <c r="A141" s="10">
        <v>137</v>
      </c>
      <c r="B141" s="15"/>
      <c r="C141" s="42"/>
      <c r="D141" s="15"/>
      <c r="E141" s="97"/>
      <c r="F141" s="28"/>
      <c r="G141" s="67"/>
      <c r="H141" s="5"/>
      <c r="I141" s="5"/>
      <c r="J141" s="5"/>
      <c r="K141" s="5"/>
      <c r="L141" s="5"/>
      <c r="M141" s="5"/>
      <c r="N141" s="5"/>
      <c r="O141" s="5"/>
      <c r="P141" s="5"/>
      <c r="Q141" s="5"/>
      <c r="R141" s="5"/>
      <c r="S141" s="5"/>
      <c r="T141" s="299">
        <f t="shared" si="14"/>
        <v>0</v>
      </c>
      <c r="U141" s="5"/>
      <c r="V141" s="5"/>
      <c r="W141" s="5"/>
      <c r="X141" s="5"/>
      <c r="Y141" s="5"/>
      <c r="Z141" s="5"/>
      <c r="AA141" s="5"/>
      <c r="AB141" s="5"/>
      <c r="AC141" s="5"/>
      <c r="AD141" s="5"/>
      <c r="AE141" s="46"/>
      <c r="AF141" s="5"/>
      <c r="AG141" s="5"/>
      <c r="AH141" s="5"/>
      <c r="AI141" s="5"/>
      <c r="AJ141" s="5"/>
      <c r="AK141" s="5"/>
      <c r="AL141" s="5"/>
      <c r="AM141" s="5"/>
      <c r="AN141" s="5"/>
      <c r="AO141" s="5"/>
      <c r="AP141" s="46"/>
      <c r="AQ141" s="5"/>
      <c r="AR141" s="5"/>
      <c r="AS141" s="5"/>
      <c r="AT141" s="5"/>
      <c r="AU141" s="5"/>
      <c r="AV141" s="5"/>
      <c r="AW141" s="5"/>
      <c r="AX141" s="5"/>
      <c r="AY141" s="5"/>
      <c r="AZ141" s="46"/>
      <c r="BA141" s="9"/>
      <c r="BB141" s="9"/>
      <c r="BC141" s="9"/>
      <c r="BD141" s="9"/>
      <c r="BE141" s="9"/>
      <c r="BF141" s="9"/>
      <c r="BG141" s="9"/>
      <c r="BH141" s="9"/>
      <c r="BI141" s="9"/>
      <c r="BJ141" s="9"/>
      <c r="BK141" s="32"/>
      <c r="BL141" s="5"/>
      <c r="BM141" s="5"/>
      <c r="BN141" s="5"/>
      <c r="BO141" s="5"/>
      <c r="BP141" s="5"/>
      <c r="BQ141" s="46"/>
      <c r="BR141" s="5"/>
      <c r="BS141" s="5"/>
      <c r="BT141" s="5"/>
      <c r="BU141" s="5"/>
      <c r="BV141" s="5"/>
      <c r="BW141" s="5"/>
      <c r="BX141" s="46"/>
      <c r="BY141" s="5"/>
      <c r="BZ141" s="5"/>
      <c r="CA141" s="5"/>
      <c r="CB141" s="5"/>
      <c r="CC141" s="5"/>
      <c r="CD141" s="5"/>
      <c r="CE141" s="5"/>
      <c r="CF141" s="5"/>
      <c r="CG141" s="5"/>
      <c r="CH141" s="46"/>
      <c r="CI141" s="28"/>
      <c r="CJ141" s="28"/>
      <c r="CK141" s="28"/>
      <c r="CL141" s="28"/>
      <c r="CM141" s="28"/>
      <c r="CN141" s="28"/>
      <c r="CO141" s="28"/>
      <c r="CP141" s="28"/>
      <c r="CQ141" s="28"/>
      <c r="CR141" s="67"/>
      <c r="CS141" s="10"/>
      <c r="CT141" s="10"/>
      <c r="CU141" s="10"/>
      <c r="CV141" s="10"/>
      <c r="CW141" s="10"/>
      <c r="CX141" s="10"/>
      <c r="CY141" s="10"/>
      <c r="CZ141" s="10"/>
      <c r="DA141" s="300">
        <f t="shared" si="15"/>
        <v>0</v>
      </c>
      <c r="DB141" s="69"/>
      <c r="DC141" s="69"/>
      <c r="DD141" s="69"/>
      <c r="DE141" s="69"/>
      <c r="DF141" s="69"/>
      <c r="DG141" s="69"/>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79"/>
      <c r="EM141" s="245"/>
      <c r="EN141" s="81"/>
      <c r="EO141" s="81"/>
      <c r="EP141" s="44">
        <v>137</v>
      </c>
      <c r="EQ141" s="85">
        <v>0</v>
      </c>
      <c r="ER141" s="33">
        <v>137</v>
      </c>
      <c r="ES141" s="5">
        <v>0</v>
      </c>
      <c r="ET141" s="5">
        <v>0</v>
      </c>
      <c r="EU141" s="69"/>
      <c r="EV141" s="11"/>
      <c r="EW141" s="87"/>
      <c r="EX141" s="18"/>
      <c r="EY141" s="69"/>
      <c r="EZ141" s="16"/>
      <c r="FA141" s="54"/>
      <c r="FB141" s="39"/>
      <c r="FC141" s="84"/>
      <c r="FD141" s="69"/>
      <c r="FE141" s="69"/>
      <c r="FF141" s="69"/>
      <c r="FG141" s="69"/>
      <c r="FH141" s="28"/>
      <c r="FI141" s="79"/>
    </row>
    <row r="142" spans="1:165" ht="15" x14ac:dyDescent="0.25">
      <c r="A142" s="10">
        <v>138</v>
      </c>
      <c r="B142" s="15"/>
      <c r="C142" s="42"/>
      <c r="D142" s="15"/>
      <c r="E142" s="97"/>
      <c r="F142" s="28"/>
      <c r="G142" s="67"/>
      <c r="H142" s="5"/>
      <c r="I142" s="5"/>
      <c r="J142" s="5"/>
      <c r="K142" s="5"/>
      <c r="L142" s="5"/>
      <c r="M142" s="5"/>
      <c r="N142" s="5"/>
      <c r="O142" s="5"/>
      <c r="P142" s="5"/>
      <c r="Q142" s="5"/>
      <c r="R142" s="5"/>
      <c r="S142" s="5"/>
      <c r="T142" s="299">
        <f t="shared" si="14"/>
        <v>0</v>
      </c>
      <c r="U142" s="5"/>
      <c r="V142" s="5"/>
      <c r="W142" s="5"/>
      <c r="X142" s="5"/>
      <c r="Y142" s="5"/>
      <c r="Z142" s="5"/>
      <c r="AA142" s="5"/>
      <c r="AB142" s="5"/>
      <c r="AC142" s="5"/>
      <c r="AD142" s="5"/>
      <c r="AE142" s="46"/>
      <c r="AF142" s="5"/>
      <c r="AG142" s="5"/>
      <c r="AH142" s="5"/>
      <c r="AI142" s="5"/>
      <c r="AJ142" s="5"/>
      <c r="AK142" s="5"/>
      <c r="AL142" s="5"/>
      <c r="AM142" s="5"/>
      <c r="AN142" s="5"/>
      <c r="AO142" s="5"/>
      <c r="AP142" s="46"/>
      <c r="AQ142" s="5"/>
      <c r="AR142" s="5"/>
      <c r="AS142" s="5"/>
      <c r="AT142" s="5"/>
      <c r="AU142" s="5"/>
      <c r="AV142" s="5"/>
      <c r="AW142" s="5"/>
      <c r="AX142" s="5"/>
      <c r="AY142" s="5"/>
      <c r="AZ142" s="46"/>
      <c r="BA142" s="9"/>
      <c r="BB142" s="9"/>
      <c r="BC142" s="9"/>
      <c r="BD142" s="9"/>
      <c r="BE142" s="9"/>
      <c r="BF142" s="9"/>
      <c r="BG142" s="9"/>
      <c r="BH142" s="9"/>
      <c r="BI142" s="9"/>
      <c r="BJ142" s="9"/>
      <c r="BK142" s="32"/>
      <c r="BL142" s="5"/>
      <c r="BM142" s="5"/>
      <c r="BN142" s="5"/>
      <c r="BO142" s="5"/>
      <c r="BP142" s="5"/>
      <c r="BQ142" s="46"/>
      <c r="BR142" s="5"/>
      <c r="BS142" s="5"/>
      <c r="BT142" s="5"/>
      <c r="BU142" s="5"/>
      <c r="BV142" s="5"/>
      <c r="BW142" s="5"/>
      <c r="BX142" s="46"/>
      <c r="BY142" s="5"/>
      <c r="BZ142" s="5"/>
      <c r="CA142" s="5"/>
      <c r="CB142" s="5"/>
      <c r="CC142" s="5"/>
      <c r="CD142" s="5"/>
      <c r="CE142" s="5"/>
      <c r="CF142" s="5"/>
      <c r="CG142" s="5"/>
      <c r="CH142" s="46"/>
      <c r="CI142" s="28"/>
      <c r="CJ142" s="28"/>
      <c r="CK142" s="28"/>
      <c r="CL142" s="28"/>
      <c r="CM142" s="28"/>
      <c r="CN142" s="28"/>
      <c r="CO142" s="28"/>
      <c r="CP142" s="28"/>
      <c r="CQ142" s="28"/>
      <c r="CR142" s="67"/>
      <c r="CS142" s="10"/>
      <c r="CT142" s="10"/>
      <c r="CU142" s="10"/>
      <c r="CV142" s="10"/>
      <c r="CW142" s="10"/>
      <c r="CX142" s="10"/>
      <c r="CY142" s="10"/>
      <c r="CZ142" s="10"/>
      <c r="DA142" s="300">
        <f t="shared" si="15"/>
        <v>0</v>
      </c>
      <c r="DB142" s="69"/>
      <c r="DC142" s="69"/>
      <c r="DD142" s="69"/>
      <c r="DE142" s="69"/>
      <c r="DF142" s="69"/>
      <c r="DG142" s="69"/>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79"/>
      <c r="EM142" s="245"/>
      <c r="EN142" s="81"/>
      <c r="EO142" s="81"/>
      <c r="EP142" s="44">
        <v>138</v>
      </c>
      <c r="EQ142" s="85">
        <v>0</v>
      </c>
      <c r="ER142" s="33">
        <v>138</v>
      </c>
      <c r="ES142" s="5">
        <v>0</v>
      </c>
      <c r="ET142" s="5">
        <v>0</v>
      </c>
      <c r="EU142" s="69"/>
      <c r="EV142" s="11"/>
      <c r="EW142" s="87"/>
      <c r="EX142" s="18"/>
      <c r="EY142" s="69"/>
      <c r="EZ142" s="16"/>
      <c r="FA142" s="54"/>
      <c r="FB142" s="39"/>
      <c r="FC142" s="84"/>
      <c r="FD142" s="69"/>
      <c r="FE142" s="69"/>
      <c r="FF142" s="69"/>
      <c r="FG142" s="69"/>
      <c r="FH142" s="28"/>
      <c r="FI142" s="79"/>
    </row>
    <row r="143" spans="1:165" ht="15" x14ac:dyDescent="0.25">
      <c r="A143" s="10">
        <v>139</v>
      </c>
      <c r="B143" s="15" t="s">
        <v>542</v>
      </c>
      <c r="C143" s="42">
        <v>1</v>
      </c>
      <c r="D143" s="15">
        <v>1</v>
      </c>
      <c r="E143" s="97">
        <v>38856</v>
      </c>
      <c r="F143" s="28">
        <v>1</v>
      </c>
      <c r="G143" s="67">
        <v>1</v>
      </c>
      <c r="H143" s="5"/>
      <c r="I143" s="5"/>
      <c r="J143" s="5"/>
      <c r="K143" s="5"/>
      <c r="L143" s="5"/>
      <c r="M143" s="5"/>
      <c r="N143" s="5">
        <v>1</v>
      </c>
      <c r="O143" s="5"/>
      <c r="P143" s="5"/>
      <c r="Q143" s="5"/>
      <c r="R143" s="5"/>
      <c r="S143" s="5"/>
      <c r="T143" s="299">
        <f t="shared" si="14"/>
        <v>1</v>
      </c>
      <c r="U143" s="5"/>
      <c r="V143" s="5"/>
      <c r="W143" s="5"/>
      <c r="X143" s="5"/>
      <c r="Y143" s="5"/>
      <c r="Z143" s="5"/>
      <c r="AA143" s="5" t="s">
        <v>118</v>
      </c>
      <c r="AB143" s="5"/>
      <c r="AC143" s="5"/>
      <c r="AD143" s="5"/>
      <c r="AE143" s="46"/>
      <c r="AF143" s="5"/>
      <c r="AG143" s="5"/>
      <c r="AH143" s="5"/>
      <c r="AI143" s="5"/>
      <c r="AJ143" s="5"/>
      <c r="AK143" s="5"/>
      <c r="AL143" s="5">
        <v>9</v>
      </c>
      <c r="AM143" s="5"/>
      <c r="AN143" s="5"/>
      <c r="AO143" s="5"/>
      <c r="AP143" s="46"/>
      <c r="AQ143" s="5"/>
      <c r="AR143" s="5"/>
      <c r="AS143" s="5"/>
      <c r="AT143" s="5"/>
      <c r="AU143" s="5"/>
      <c r="AV143" s="5"/>
      <c r="AW143" s="5"/>
      <c r="AX143" s="5">
        <v>4</v>
      </c>
      <c r="AY143" s="5"/>
      <c r="AZ143" s="46"/>
      <c r="BA143" s="9"/>
      <c r="BB143" s="9"/>
      <c r="BC143" s="9"/>
      <c r="BD143" s="9"/>
      <c r="BE143" s="9"/>
      <c r="BF143" s="9">
        <v>38858</v>
      </c>
      <c r="BG143" s="9"/>
      <c r="BH143" s="9"/>
      <c r="BI143" s="9"/>
      <c r="BJ143" s="9"/>
      <c r="BK143" s="32"/>
      <c r="BL143" s="5"/>
      <c r="BM143" s="5"/>
      <c r="BN143" s="5"/>
      <c r="BO143" s="5" t="s">
        <v>615</v>
      </c>
      <c r="BP143" s="5"/>
      <c r="BQ143" s="46"/>
      <c r="BR143" s="5"/>
      <c r="BS143" s="5"/>
      <c r="BT143" s="5"/>
      <c r="BU143" s="5"/>
      <c r="BV143" s="5"/>
      <c r="BW143" s="5">
        <v>3</v>
      </c>
      <c r="BX143" s="46"/>
      <c r="BY143" s="5"/>
      <c r="BZ143" s="5"/>
      <c r="CA143" s="5"/>
      <c r="CB143" s="5"/>
      <c r="CC143" s="5"/>
      <c r="CD143" s="5"/>
      <c r="CE143" s="5"/>
      <c r="CF143" s="5"/>
      <c r="CG143" s="5"/>
      <c r="CH143" s="46"/>
      <c r="CI143" s="28"/>
      <c r="CJ143" s="28"/>
      <c r="CK143" s="28"/>
      <c r="CL143" s="28"/>
      <c r="CM143" s="28"/>
      <c r="CN143" s="28"/>
      <c r="CO143" s="28"/>
      <c r="CP143" s="28"/>
      <c r="CQ143" s="28"/>
      <c r="CR143" s="67"/>
      <c r="CS143" s="10"/>
      <c r="CT143" s="10"/>
      <c r="CU143" s="10"/>
      <c r="CV143" s="10"/>
      <c r="CW143" s="10"/>
      <c r="CX143" s="10"/>
      <c r="CY143" s="10"/>
      <c r="CZ143" s="10"/>
      <c r="DA143" s="300">
        <f t="shared" si="15"/>
        <v>1</v>
      </c>
      <c r="DB143" s="69">
        <v>1</v>
      </c>
      <c r="DC143" s="69">
        <v>2.21</v>
      </c>
      <c r="DD143" s="69"/>
      <c r="DE143" s="69"/>
      <c r="DF143" s="69"/>
      <c r="DG143" s="69"/>
      <c r="DH143" s="69"/>
      <c r="DI143" s="69"/>
      <c r="DJ143" s="69"/>
      <c r="DK143" s="69"/>
      <c r="DL143" s="69"/>
      <c r="DM143" s="69"/>
      <c r="DN143" s="69"/>
      <c r="DO143" s="69"/>
      <c r="DP143" s="69">
        <v>225</v>
      </c>
      <c r="DQ143" s="69"/>
      <c r="DR143" s="69"/>
      <c r="DS143" s="69"/>
      <c r="DT143" s="69"/>
      <c r="DU143" s="69"/>
      <c r="DV143" s="69"/>
      <c r="DW143" s="69"/>
      <c r="DX143" s="69"/>
      <c r="DY143" s="69"/>
      <c r="DZ143" s="69"/>
      <c r="EA143" s="69"/>
      <c r="EB143" s="69"/>
      <c r="EC143" s="71">
        <v>0</v>
      </c>
      <c r="ED143" s="71"/>
      <c r="EE143" s="71"/>
      <c r="EF143" s="71"/>
      <c r="EG143" s="69"/>
      <c r="EH143" s="69"/>
      <c r="EI143" s="69"/>
      <c r="EJ143" s="69"/>
      <c r="EK143" s="69"/>
      <c r="EL143" s="79"/>
      <c r="EM143" s="245">
        <f t="shared" ref="EM143:EM160" si="16">((DC143^2*PI()*DP143)/4)+((DD143^2*PI()*DQ143)/4)+((DE143^2*PI()*DR143)/4)+((DF143^2*PI()*DS143)/4)+((DG143^2*PI()*DT143)/4)+((DH143^2*PI()*DU143)/4)+((DI143^2*PI()*DV143)/4)+((DJ143^2*PI()*DW143)/4)+((DK143^2*PI()*DX143)/4)+((DL143^2*PI()*DY143)/4)+((DM143^2*PI()*DZ143)/4)+((DN143^2*PI()*EA143)/4)+((DO143^2*PI()*EB143)/4)</f>
        <v>863.09171321613235</v>
      </c>
      <c r="EN143" s="81"/>
      <c r="EO143" s="81">
        <f t="shared" ref="EO143:EO160" si="17">EM143+EN143</f>
        <v>863.09171321613235</v>
      </c>
      <c r="EP143" s="44">
        <v>139</v>
      </c>
      <c r="EQ143" s="85">
        <v>0</v>
      </c>
      <c r="ER143" s="33">
        <v>139</v>
      </c>
      <c r="ES143" s="5">
        <v>1</v>
      </c>
      <c r="ET143" s="5">
        <v>1</v>
      </c>
      <c r="EU143" s="69">
        <v>1</v>
      </c>
      <c r="EV143" s="11">
        <v>2.21</v>
      </c>
      <c r="EW143" s="87">
        <v>225</v>
      </c>
      <c r="EX143" s="18">
        <v>863.09171321613235</v>
      </c>
      <c r="EY143" s="69">
        <v>4</v>
      </c>
      <c r="EZ143" s="16">
        <v>38858</v>
      </c>
      <c r="FA143" s="54"/>
      <c r="FB143" s="249">
        <v>38866</v>
      </c>
      <c r="FC143" s="84"/>
      <c r="FD143" s="69"/>
      <c r="FE143" s="69"/>
      <c r="FF143" s="69"/>
      <c r="FG143" s="69"/>
      <c r="FH143" s="28"/>
      <c r="FI143" s="79" t="s">
        <v>655</v>
      </c>
    </row>
    <row r="144" spans="1:165" ht="15" x14ac:dyDescent="0.25">
      <c r="A144" s="10">
        <v>140</v>
      </c>
      <c r="B144" s="15" t="s">
        <v>543</v>
      </c>
      <c r="C144" s="42">
        <v>1</v>
      </c>
      <c r="D144" s="15">
        <v>1</v>
      </c>
      <c r="E144" s="97">
        <v>38856</v>
      </c>
      <c r="F144" s="28">
        <v>1</v>
      </c>
      <c r="G144" s="67">
        <v>1</v>
      </c>
      <c r="H144" s="5"/>
      <c r="I144" s="5"/>
      <c r="J144" s="5"/>
      <c r="K144" s="5"/>
      <c r="L144" s="5"/>
      <c r="M144" s="5"/>
      <c r="N144" s="5">
        <v>3</v>
      </c>
      <c r="O144" s="5"/>
      <c r="P144" s="5"/>
      <c r="Q144" s="5"/>
      <c r="R144" s="5"/>
      <c r="S144" s="5"/>
      <c r="T144" s="299">
        <f t="shared" si="14"/>
        <v>3</v>
      </c>
      <c r="U144" s="5"/>
      <c r="V144" s="5"/>
      <c r="W144" s="5"/>
      <c r="X144" s="5"/>
      <c r="Y144" s="5"/>
      <c r="Z144" s="5"/>
      <c r="AA144" s="5" t="s">
        <v>118</v>
      </c>
      <c r="AB144" s="5"/>
      <c r="AC144" s="5"/>
      <c r="AD144" s="5"/>
      <c r="AE144" s="46"/>
      <c r="AF144" s="5"/>
      <c r="AG144" s="5"/>
      <c r="AH144" s="5"/>
      <c r="AI144" s="5"/>
      <c r="AJ144" s="5"/>
      <c r="AK144" s="5"/>
      <c r="AL144" s="5">
        <v>25</v>
      </c>
      <c r="AM144" s="5"/>
      <c r="AN144" s="5"/>
      <c r="AO144" s="5">
        <v>49</v>
      </c>
      <c r="AP144" s="46"/>
      <c r="AQ144" s="5"/>
      <c r="AR144" s="5"/>
      <c r="AS144" s="5"/>
      <c r="AT144" s="5"/>
      <c r="AU144" s="5"/>
      <c r="AV144" s="5"/>
      <c r="AW144" s="5"/>
      <c r="AX144" s="5" t="s">
        <v>599</v>
      </c>
      <c r="AY144" s="5"/>
      <c r="AZ144" s="46"/>
      <c r="BA144" s="9"/>
      <c r="BB144" s="9"/>
      <c r="BC144" s="9"/>
      <c r="BD144" s="9"/>
      <c r="BE144" s="9"/>
      <c r="BF144" s="9">
        <v>38858</v>
      </c>
      <c r="BG144" s="9"/>
      <c r="BH144" s="9"/>
      <c r="BI144" s="9"/>
      <c r="BJ144" s="9"/>
      <c r="BK144" s="32"/>
      <c r="BL144" s="5"/>
      <c r="BM144" s="5"/>
      <c r="BN144" s="5"/>
      <c r="BO144" s="5">
        <v>17</v>
      </c>
      <c r="BP144" s="5">
        <v>12</v>
      </c>
      <c r="BQ144" s="46" t="s">
        <v>618</v>
      </c>
      <c r="BR144" s="5"/>
      <c r="BS144" s="5"/>
      <c r="BT144" s="5"/>
      <c r="BU144" s="5"/>
      <c r="BV144" s="5"/>
      <c r="BW144" s="5"/>
      <c r="BX144" s="46"/>
      <c r="BY144" s="5"/>
      <c r="BZ144" s="5"/>
      <c r="CA144" s="5"/>
      <c r="CB144" s="5"/>
      <c r="CC144" s="5"/>
      <c r="CD144" s="5"/>
      <c r="CE144" s="5"/>
      <c r="CF144" s="5"/>
      <c r="CG144" s="5"/>
      <c r="CH144" s="46"/>
      <c r="CI144" s="28"/>
      <c r="CJ144" s="28"/>
      <c r="CK144" s="28"/>
      <c r="CL144" s="28"/>
      <c r="CM144" s="28"/>
      <c r="CN144" s="28"/>
      <c r="CO144" s="28"/>
      <c r="CP144" s="28"/>
      <c r="CQ144" s="28"/>
      <c r="CR144" s="67"/>
      <c r="CS144" s="10"/>
      <c r="CT144" s="10"/>
      <c r="CU144" s="10"/>
      <c r="CV144" s="10"/>
      <c r="CW144" s="10"/>
      <c r="CX144" s="10"/>
      <c r="CY144" s="10"/>
      <c r="CZ144" s="10"/>
      <c r="DA144" s="300">
        <f t="shared" si="15"/>
        <v>6</v>
      </c>
      <c r="DB144" s="69">
        <v>6</v>
      </c>
      <c r="DC144" s="69">
        <v>2.93</v>
      </c>
      <c r="DD144" s="69">
        <v>2.44</v>
      </c>
      <c r="DE144" s="69">
        <v>2.7</v>
      </c>
      <c r="DF144" s="69">
        <v>2.23</v>
      </c>
      <c r="DG144" s="69">
        <v>1.86</v>
      </c>
      <c r="DH144" s="69">
        <v>1.44</v>
      </c>
      <c r="DI144" s="69"/>
      <c r="DJ144" s="69"/>
      <c r="DK144" s="69"/>
      <c r="DL144" s="69"/>
      <c r="DM144" s="69"/>
      <c r="DN144" s="69"/>
      <c r="DO144" s="69"/>
      <c r="DP144" s="69">
        <v>338</v>
      </c>
      <c r="DQ144" s="69">
        <v>189</v>
      </c>
      <c r="DR144" s="69">
        <v>312</v>
      </c>
      <c r="DS144" s="69">
        <v>282</v>
      </c>
      <c r="DT144" s="69">
        <v>228</v>
      </c>
      <c r="DU144" s="69">
        <v>112</v>
      </c>
      <c r="DV144" s="69"/>
      <c r="DW144" s="69"/>
      <c r="DX144" s="69"/>
      <c r="DY144" s="69"/>
      <c r="DZ144" s="69"/>
      <c r="EA144" s="69"/>
      <c r="EB144" s="69"/>
      <c r="EC144" s="71">
        <v>0</v>
      </c>
      <c r="ED144" s="71"/>
      <c r="EE144" s="71"/>
      <c r="EF144" s="71"/>
      <c r="EG144" s="69"/>
      <c r="EH144" s="69"/>
      <c r="EI144" s="69"/>
      <c r="EJ144" s="69"/>
      <c r="EK144" s="69"/>
      <c r="EL144" s="79"/>
      <c r="EM144" s="245">
        <f t="shared" si="16"/>
        <v>6852.4390685766684</v>
      </c>
      <c r="EN144" s="81"/>
      <c r="EO144" s="81">
        <f t="shared" si="17"/>
        <v>6852.4390685766684</v>
      </c>
      <c r="EP144" s="44">
        <v>140</v>
      </c>
      <c r="EQ144" s="85">
        <v>10</v>
      </c>
      <c r="ER144" s="33">
        <v>140</v>
      </c>
      <c r="ES144" s="5">
        <v>3</v>
      </c>
      <c r="ET144" s="5">
        <v>6</v>
      </c>
      <c r="EU144" s="69">
        <v>6</v>
      </c>
      <c r="EV144" s="11">
        <v>2.23</v>
      </c>
      <c r="EW144" s="87">
        <v>282</v>
      </c>
      <c r="EX144" s="18">
        <v>6852.4390685766684</v>
      </c>
      <c r="EY144" s="69">
        <v>49</v>
      </c>
      <c r="EZ144" s="16">
        <v>38858</v>
      </c>
      <c r="FA144" s="54"/>
      <c r="FB144" s="249">
        <v>38875</v>
      </c>
      <c r="FC144" s="84">
        <v>10</v>
      </c>
      <c r="FD144" s="69">
        <v>49</v>
      </c>
      <c r="FE144" s="69">
        <v>89</v>
      </c>
      <c r="FF144" s="69">
        <v>44</v>
      </c>
      <c r="FG144" s="69"/>
      <c r="FH144" s="28"/>
      <c r="FI144" s="79" t="s">
        <v>657</v>
      </c>
    </row>
    <row r="145" spans="1:165" ht="15" x14ac:dyDescent="0.25">
      <c r="A145" s="10">
        <v>141</v>
      </c>
      <c r="B145" s="15" t="s">
        <v>544</v>
      </c>
      <c r="C145" s="42">
        <v>1</v>
      </c>
      <c r="D145" s="15">
        <v>1</v>
      </c>
      <c r="E145" s="97">
        <v>38845</v>
      </c>
      <c r="F145" s="28">
        <v>1</v>
      </c>
      <c r="G145" s="67">
        <v>1</v>
      </c>
      <c r="H145" s="5"/>
      <c r="I145" s="5">
        <v>1</v>
      </c>
      <c r="J145" s="5"/>
      <c r="K145" s="5"/>
      <c r="L145" s="5"/>
      <c r="M145" s="5"/>
      <c r="N145" s="5"/>
      <c r="O145" s="5"/>
      <c r="P145" s="5"/>
      <c r="Q145" s="5"/>
      <c r="R145" s="5"/>
      <c r="S145" s="5"/>
      <c r="T145" s="299">
        <f t="shared" si="14"/>
        <v>1</v>
      </c>
      <c r="U145" s="5"/>
      <c r="V145" s="5"/>
      <c r="W145" s="5" t="s">
        <v>118</v>
      </c>
      <c r="X145" s="5"/>
      <c r="Y145" s="5"/>
      <c r="Z145" s="5"/>
      <c r="AA145" s="5"/>
      <c r="AB145" s="5"/>
      <c r="AC145" s="5"/>
      <c r="AD145" s="5"/>
      <c r="AE145" s="46"/>
      <c r="AF145" s="5"/>
      <c r="AG145" s="5"/>
      <c r="AH145" s="5">
        <v>4</v>
      </c>
      <c r="AI145" s="5">
        <v>3</v>
      </c>
      <c r="AJ145" s="5"/>
      <c r="AK145" s="5"/>
      <c r="AL145" s="5"/>
      <c r="AM145" s="5"/>
      <c r="AN145" s="5"/>
      <c r="AO145" s="5"/>
      <c r="AP145" s="46"/>
      <c r="AQ145" s="5"/>
      <c r="AR145" s="5"/>
      <c r="AS145" s="5"/>
      <c r="AT145" s="5"/>
      <c r="AU145" s="5">
        <v>1</v>
      </c>
      <c r="AV145" s="5"/>
      <c r="AW145" s="5"/>
      <c r="AX145" s="5"/>
      <c r="AY145" s="5"/>
      <c r="AZ145" s="46"/>
      <c r="BA145" s="9"/>
      <c r="BB145" s="9"/>
      <c r="BC145" s="9"/>
      <c r="BD145" s="9"/>
      <c r="BE145" s="9">
        <v>38856</v>
      </c>
      <c r="BF145" s="9"/>
      <c r="BG145" s="9"/>
      <c r="BH145" s="9"/>
      <c r="BI145" s="9"/>
      <c r="BJ145" s="9"/>
      <c r="BK145" s="32"/>
      <c r="BL145" s="5"/>
      <c r="BM145" s="5"/>
      <c r="BN145" s="5"/>
      <c r="BO145" s="5"/>
      <c r="BP145" s="5"/>
      <c r="BQ145" s="46"/>
      <c r="BR145" s="5"/>
      <c r="BS145" s="5"/>
      <c r="BT145" s="5"/>
      <c r="BU145" s="5"/>
      <c r="BV145" s="5"/>
      <c r="BW145" s="5"/>
      <c r="BX145" s="46"/>
      <c r="BY145" s="5"/>
      <c r="BZ145" s="5"/>
      <c r="CA145" s="5"/>
      <c r="CB145" s="5"/>
      <c r="CC145" s="5"/>
      <c r="CD145" s="5"/>
      <c r="CE145" s="5"/>
      <c r="CF145" s="5">
        <v>1</v>
      </c>
      <c r="CG145" s="5"/>
      <c r="CH145" s="46"/>
      <c r="CI145" s="28"/>
      <c r="CJ145" s="28"/>
      <c r="CK145" s="28"/>
      <c r="CL145" s="28"/>
      <c r="CM145" s="28"/>
      <c r="CN145" s="28"/>
      <c r="CO145" s="28"/>
      <c r="CP145" s="28"/>
      <c r="CQ145" s="28"/>
      <c r="CR145" s="67"/>
      <c r="CS145" s="10"/>
      <c r="CT145" s="10"/>
      <c r="CU145" s="10"/>
      <c r="CV145" s="10"/>
      <c r="CW145" s="10"/>
      <c r="CX145" s="10"/>
      <c r="CY145" s="10"/>
      <c r="CZ145" s="10"/>
      <c r="DA145" s="300">
        <f t="shared" si="15"/>
        <v>0</v>
      </c>
      <c r="DB145" s="69"/>
      <c r="DC145" s="69"/>
      <c r="DD145" s="69"/>
      <c r="DE145" s="69"/>
      <c r="DF145" s="69"/>
      <c r="DG145" s="69"/>
      <c r="DH145" s="69"/>
      <c r="DI145" s="69"/>
      <c r="DJ145" s="69"/>
      <c r="DK145" s="69"/>
      <c r="DL145" s="69"/>
      <c r="DM145" s="69"/>
      <c r="DN145" s="69"/>
      <c r="DO145" s="69"/>
      <c r="DP145" s="69"/>
      <c r="DQ145" s="69"/>
      <c r="DR145" s="69"/>
      <c r="DS145" s="69"/>
      <c r="DT145" s="69"/>
      <c r="DU145" s="69"/>
      <c r="DV145" s="69"/>
      <c r="DW145" s="69"/>
      <c r="DX145" s="69"/>
      <c r="DY145" s="69"/>
      <c r="DZ145" s="69"/>
      <c r="EA145" s="69"/>
      <c r="EB145" s="69"/>
      <c r="EC145" s="71">
        <v>0</v>
      </c>
      <c r="ED145" s="71"/>
      <c r="EE145" s="71"/>
      <c r="EF145" s="71"/>
      <c r="EG145" s="69"/>
      <c r="EH145" s="69"/>
      <c r="EI145" s="69"/>
      <c r="EJ145" s="69"/>
      <c r="EK145" s="69"/>
      <c r="EL145" s="79" t="s">
        <v>579</v>
      </c>
      <c r="EM145" s="245"/>
      <c r="EN145" s="81"/>
      <c r="EO145" s="81"/>
      <c r="EP145" s="44">
        <v>141</v>
      </c>
      <c r="EQ145" s="85">
        <v>0</v>
      </c>
      <c r="ER145" s="33">
        <v>141</v>
      </c>
      <c r="ES145" s="5">
        <v>1</v>
      </c>
      <c r="ET145" s="5">
        <v>0</v>
      </c>
      <c r="EU145" s="69">
        <v>1</v>
      </c>
      <c r="EV145" s="11"/>
      <c r="EW145" s="87"/>
      <c r="EX145" s="18"/>
      <c r="EY145" s="69">
        <v>1</v>
      </c>
      <c r="EZ145" s="16">
        <v>38856</v>
      </c>
      <c r="FA145" s="54"/>
      <c r="FB145" s="249">
        <v>38856</v>
      </c>
      <c r="FC145" s="84"/>
      <c r="FD145" s="69"/>
      <c r="FE145" s="69"/>
      <c r="FF145" s="69"/>
      <c r="FG145" s="69"/>
      <c r="FH145" s="28">
        <v>1</v>
      </c>
      <c r="FI145" s="79" t="s">
        <v>658</v>
      </c>
    </row>
    <row r="146" spans="1:165" ht="15" x14ac:dyDescent="0.25">
      <c r="A146" s="10">
        <v>142</v>
      </c>
      <c r="B146" s="15" t="s">
        <v>545</v>
      </c>
      <c r="C146" s="42">
        <v>1</v>
      </c>
      <c r="D146" s="15">
        <v>1</v>
      </c>
      <c r="E146" s="97">
        <v>38853</v>
      </c>
      <c r="F146" s="28">
        <v>1</v>
      </c>
      <c r="G146" s="67">
        <v>1</v>
      </c>
      <c r="H146" s="5"/>
      <c r="I146" s="5"/>
      <c r="J146" s="5"/>
      <c r="K146" s="5">
        <v>1</v>
      </c>
      <c r="L146" s="5"/>
      <c r="M146" s="5"/>
      <c r="N146" s="5"/>
      <c r="O146" s="5"/>
      <c r="P146" s="5"/>
      <c r="Q146" s="5"/>
      <c r="R146" s="5"/>
      <c r="S146" s="5"/>
      <c r="T146" s="299">
        <f t="shared" si="14"/>
        <v>1</v>
      </c>
      <c r="U146" s="5"/>
      <c r="V146" s="5"/>
      <c r="W146" s="5"/>
      <c r="X146" s="5" t="s">
        <v>118</v>
      </c>
      <c r="Y146" s="5"/>
      <c r="Z146" s="5"/>
      <c r="AA146" s="5"/>
      <c r="AB146" s="5"/>
      <c r="AC146" s="5"/>
      <c r="AD146" s="5"/>
      <c r="AE146" s="46"/>
      <c r="AF146" s="5"/>
      <c r="AG146" s="5"/>
      <c r="AH146" s="5"/>
      <c r="AI146" s="5">
        <v>9</v>
      </c>
      <c r="AJ146" s="5"/>
      <c r="AK146" s="5"/>
      <c r="AL146" s="5"/>
      <c r="AM146" s="5"/>
      <c r="AN146" s="5"/>
      <c r="AO146" s="5"/>
      <c r="AP146" s="46"/>
      <c r="AQ146" s="5"/>
      <c r="AR146" s="5"/>
      <c r="AS146" s="5"/>
      <c r="AT146" s="5"/>
      <c r="AU146" s="5">
        <v>2</v>
      </c>
      <c r="AV146" s="5"/>
      <c r="AW146" s="5"/>
      <c r="AX146" s="5" t="s">
        <v>600</v>
      </c>
      <c r="AY146" s="5"/>
      <c r="AZ146" s="46"/>
      <c r="BA146" s="9"/>
      <c r="BB146" s="9"/>
      <c r="BC146" s="9"/>
      <c r="BD146" s="9"/>
      <c r="BE146" s="9">
        <v>38856</v>
      </c>
      <c r="BF146" s="9"/>
      <c r="BG146" s="9"/>
      <c r="BH146" s="9"/>
      <c r="BI146" s="9"/>
      <c r="BJ146" s="9"/>
      <c r="BK146" s="32"/>
      <c r="BL146" s="5"/>
      <c r="BM146" s="5"/>
      <c r="BN146" s="5"/>
      <c r="BO146" s="5" t="s">
        <v>615</v>
      </c>
      <c r="BP146" s="5"/>
      <c r="BQ146" s="46"/>
      <c r="BR146" s="5"/>
      <c r="BS146" s="5"/>
      <c r="BT146" s="5"/>
      <c r="BU146" s="5"/>
      <c r="BV146" s="5">
        <v>3</v>
      </c>
      <c r="BW146" s="5"/>
      <c r="BX146" s="46"/>
      <c r="BY146" s="5"/>
      <c r="BZ146" s="5"/>
      <c r="CA146" s="5"/>
      <c r="CB146" s="5"/>
      <c r="CC146" s="5"/>
      <c r="CD146" s="5"/>
      <c r="CE146" s="5"/>
      <c r="CF146" s="5"/>
      <c r="CG146" s="5"/>
      <c r="CH146" s="46"/>
      <c r="CI146" s="28"/>
      <c r="CJ146" s="28"/>
      <c r="CK146" s="28"/>
      <c r="CL146" s="28"/>
      <c r="CM146" s="28"/>
      <c r="CN146" s="28"/>
      <c r="CO146" s="28"/>
      <c r="CP146" s="28"/>
      <c r="CQ146" s="28"/>
      <c r="CR146" s="67"/>
      <c r="CS146" s="10"/>
      <c r="CT146" s="10"/>
      <c r="CU146" s="10"/>
      <c r="CV146" s="10"/>
      <c r="CW146" s="10"/>
      <c r="CX146" s="10"/>
      <c r="CY146" s="10"/>
      <c r="CZ146" s="10"/>
      <c r="DA146" s="300">
        <f t="shared" si="15"/>
        <v>1</v>
      </c>
      <c r="DB146" s="69">
        <v>1</v>
      </c>
      <c r="DC146" s="69">
        <v>2.17</v>
      </c>
      <c r="DD146" s="69"/>
      <c r="DE146" s="69"/>
      <c r="DF146" s="69"/>
      <c r="DG146" s="69"/>
      <c r="DH146" s="69"/>
      <c r="DI146" s="69"/>
      <c r="DJ146" s="69"/>
      <c r="DK146" s="69"/>
      <c r="DL146" s="69"/>
      <c r="DM146" s="69"/>
      <c r="DN146" s="69"/>
      <c r="DO146" s="69"/>
      <c r="DP146" s="69">
        <v>235</v>
      </c>
      <c r="DQ146" s="69"/>
      <c r="DR146" s="69"/>
      <c r="DS146" s="69"/>
      <c r="DT146" s="69"/>
      <c r="DU146" s="69"/>
      <c r="DV146" s="69"/>
      <c r="DW146" s="69"/>
      <c r="DX146" s="69"/>
      <c r="DY146" s="69"/>
      <c r="DZ146" s="69"/>
      <c r="EA146" s="69"/>
      <c r="EB146" s="69"/>
      <c r="EC146" s="71">
        <v>0</v>
      </c>
      <c r="ED146" s="71"/>
      <c r="EE146" s="71"/>
      <c r="EF146" s="71"/>
      <c r="EG146" s="69"/>
      <c r="EH146" s="69"/>
      <c r="EI146" s="69"/>
      <c r="EJ146" s="69"/>
      <c r="EK146" s="69"/>
      <c r="EL146" s="79"/>
      <c r="EM146" s="245">
        <f t="shared" si="16"/>
        <v>869.11493173122733</v>
      </c>
      <c r="EN146" s="81"/>
      <c r="EO146" s="81">
        <f t="shared" si="17"/>
        <v>869.11493173122733</v>
      </c>
      <c r="EP146" s="44">
        <v>142</v>
      </c>
      <c r="EQ146" s="85">
        <v>0</v>
      </c>
      <c r="ER146" s="33">
        <v>142</v>
      </c>
      <c r="ES146" s="5">
        <v>1</v>
      </c>
      <c r="ET146" s="5">
        <v>1</v>
      </c>
      <c r="EU146" s="69">
        <v>1</v>
      </c>
      <c r="EV146" s="11">
        <v>2.17</v>
      </c>
      <c r="EW146" s="87">
        <v>235</v>
      </c>
      <c r="EX146" s="18">
        <v>869.11493173122733</v>
      </c>
      <c r="EY146" s="69">
        <v>9</v>
      </c>
      <c r="EZ146" s="16">
        <v>38856</v>
      </c>
      <c r="FA146" s="54"/>
      <c r="FB146" s="249">
        <v>38868</v>
      </c>
      <c r="FC146" s="84"/>
      <c r="FD146" s="69"/>
      <c r="FE146" s="69"/>
      <c r="FF146" s="69"/>
      <c r="FG146" s="69"/>
      <c r="FH146" s="28"/>
      <c r="FI146" s="79" t="s">
        <v>659</v>
      </c>
    </row>
    <row r="147" spans="1:165" ht="15" x14ac:dyDescent="0.25">
      <c r="A147" s="10">
        <v>143</v>
      </c>
      <c r="B147" s="15" t="s">
        <v>546</v>
      </c>
      <c r="C147" s="42">
        <v>1</v>
      </c>
      <c r="D147" s="15">
        <v>1</v>
      </c>
      <c r="E147" s="97">
        <v>38854</v>
      </c>
      <c r="F147" s="28">
        <v>1</v>
      </c>
      <c r="G147" s="67">
        <v>1</v>
      </c>
      <c r="H147" s="5"/>
      <c r="I147" s="5"/>
      <c r="J147" s="5"/>
      <c r="K147" s="5"/>
      <c r="L147" s="5">
        <v>2</v>
      </c>
      <c r="M147" s="5"/>
      <c r="N147" s="5"/>
      <c r="O147" s="5"/>
      <c r="P147" s="5"/>
      <c r="Q147" s="5"/>
      <c r="R147" s="5"/>
      <c r="S147" s="5"/>
      <c r="T147" s="299">
        <f t="shared" si="14"/>
        <v>2</v>
      </c>
      <c r="U147" s="5"/>
      <c r="V147" s="5"/>
      <c r="W147" s="5"/>
      <c r="X147" s="5"/>
      <c r="Y147" s="5"/>
      <c r="Z147" s="5"/>
      <c r="AA147" s="5"/>
      <c r="AB147" s="5"/>
      <c r="AC147" s="5"/>
      <c r="AD147" s="5"/>
      <c r="AE147" s="46"/>
      <c r="AF147" s="5"/>
      <c r="AG147" s="5"/>
      <c r="AH147" s="5"/>
      <c r="AI147" s="5"/>
      <c r="AJ147" s="5">
        <v>12</v>
      </c>
      <c r="AK147" s="5"/>
      <c r="AL147" s="5">
        <v>14</v>
      </c>
      <c r="AM147" s="5"/>
      <c r="AN147" s="5"/>
      <c r="AO147" s="5"/>
      <c r="AP147" s="46"/>
      <c r="AQ147" s="5"/>
      <c r="AR147" s="5"/>
      <c r="AS147" s="5" t="s">
        <v>530</v>
      </c>
      <c r="AT147" s="5"/>
      <c r="AU147" s="5" t="s">
        <v>508</v>
      </c>
      <c r="AV147" s="5"/>
      <c r="AW147" s="5"/>
      <c r="AX147" s="5" t="s">
        <v>601</v>
      </c>
      <c r="AY147" s="5"/>
      <c r="AZ147" s="46"/>
      <c r="BA147" s="9"/>
      <c r="BB147" s="9"/>
      <c r="BC147" s="9">
        <v>38854</v>
      </c>
      <c r="BD147" s="9"/>
      <c r="BE147" s="9"/>
      <c r="BF147" s="9"/>
      <c r="BG147" s="9"/>
      <c r="BH147" s="9"/>
      <c r="BI147" s="9"/>
      <c r="BJ147" s="9"/>
      <c r="BK147" s="32"/>
      <c r="BL147" s="5"/>
      <c r="BM147" s="5"/>
      <c r="BN147" s="5"/>
      <c r="BO147" s="5" t="s">
        <v>615</v>
      </c>
      <c r="BP147" s="5"/>
      <c r="BQ147" s="46"/>
      <c r="BR147" s="5"/>
      <c r="BS147" s="5"/>
      <c r="BT147" s="5"/>
      <c r="BU147" s="5"/>
      <c r="BV147" s="5">
        <v>10</v>
      </c>
      <c r="BW147" s="5">
        <v>9</v>
      </c>
      <c r="BX147" s="46"/>
      <c r="BY147" s="5"/>
      <c r="BZ147" s="5"/>
      <c r="CA147" s="5"/>
      <c r="CB147" s="5"/>
      <c r="CC147" s="5"/>
      <c r="CD147" s="5"/>
      <c r="CE147" s="5"/>
      <c r="CF147" s="5"/>
      <c r="CG147" s="5"/>
      <c r="CH147" s="46"/>
      <c r="CI147" s="28"/>
      <c r="CJ147" s="28"/>
      <c r="CK147" s="28"/>
      <c r="CL147" s="28"/>
      <c r="CM147" s="28"/>
      <c r="CN147" s="28"/>
      <c r="CO147" s="28"/>
      <c r="CP147" s="28"/>
      <c r="CQ147" s="28"/>
      <c r="CR147" s="67"/>
      <c r="CS147" s="10"/>
      <c r="CT147" s="10"/>
      <c r="CU147" s="10"/>
      <c r="CV147" s="10"/>
      <c r="CW147" s="10"/>
      <c r="CX147" s="10"/>
      <c r="CY147" s="10"/>
      <c r="CZ147" s="10"/>
      <c r="DA147" s="300">
        <f t="shared" si="15"/>
        <v>2</v>
      </c>
      <c r="DB147" s="69">
        <v>2</v>
      </c>
      <c r="DC147" s="69">
        <v>1.58</v>
      </c>
      <c r="DD147" s="69">
        <v>1.74</v>
      </c>
      <c r="DE147" s="69"/>
      <c r="DF147" s="69"/>
      <c r="DG147" s="69"/>
      <c r="DH147" s="69"/>
      <c r="DI147" s="69"/>
      <c r="DJ147" s="69"/>
      <c r="DK147" s="69"/>
      <c r="DL147" s="69"/>
      <c r="DM147" s="69"/>
      <c r="DN147" s="69"/>
      <c r="DO147" s="69"/>
      <c r="DP147" s="69">
        <v>195</v>
      </c>
      <c r="DQ147" s="69">
        <v>225</v>
      </c>
      <c r="DR147" s="69"/>
      <c r="DS147" s="69"/>
      <c r="DT147" s="69"/>
      <c r="DU147" s="69"/>
      <c r="DV147" s="69"/>
      <c r="DW147" s="69"/>
      <c r="DX147" s="69"/>
      <c r="DY147" s="69"/>
      <c r="DZ147" s="69"/>
      <c r="EA147" s="69"/>
      <c r="EB147" s="69"/>
      <c r="EC147" s="71">
        <v>0</v>
      </c>
      <c r="ED147" s="71"/>
      <c r="EE147" s="71"/>
      <c r="EF147" s="71"/>
      <c r="EG147" s="69"/>
      <c r="EH147" s="69"/>
      <c r="EI147" s="69"/>
      <c r="EJ147" s="69"/>
      <c r="EK147" s="69"/>
      <c r="EL147" s="79"/>
      <c r="EM147" s="245">
        <f t="shared" si="16"/>
        <v>917.35133803352676</v>
      </c>
      <c r="EN147" s="81"/>
      <c r="EO147" s="81">
        <f t="shared" si="17"/>
        <v>917.35133803352676</v>
      </c>
      <c r="EP147" s="44">
        <v>143</v>
      </c>
      <c r="EQ147" s="85">
        <v>0</v>
      </c>
      <c r="ER147" s="33">
        <v>143</v>
      </c>
      <c r="ES147" s="5">
        <v>2</v>
      </c>
      <c r="ET147" s="5">
        <v>2</v>
      </c>
      <c r="EU147" s="69">
        <v>2</v>
      </c>
      <c r="EV147" s="11">
        <v>1.74</v>
      </c>
      <c r="EW147" s="87">
        <v>225</v>
      </c>
      <c r="EX147" s="18">
        <v>917.35133803352676</v>
      </c>
      <c r="EY147" s="69">
        <v>14</v>
      </c>
      <c r="EZ147" s="16">
        <v>38854</v>
      </c>
      <c r="FA147" s="54"/>
      <c r="FB147" s="249">
        <v>38868</v>
      </c>
      <c r="FC147" s="84"/>
      <c r="FD147" s="69"/>
      <c r="FE147" s="69"/>
      <c r="FF147" s="69"/>
      <c r="FG147" s="69"/>
      <c r="FH147" s="28"/>
      <c r="FI147" s="79" t="s">
        <v>659</v>
      </c>
    </row>
    <row r="148" spans="1:165" ht="15" x14ac:dyDescent="0.25">
      <c r="A148" s="10">
        <v>144</v>
      </c>
      <c r="B148" s="15" t="s">
        <v>547</v>
      </c>
      <c r="C148" s="42">
        <v>1</v>
      </c>
      <c r="D148" s="15">
        <v>1</v>
      </c>
      <c r="E148" s="97">
        <v>38854</v>
      </c>
      <c r="F148" s="28">
        <v>1</v>
      </c>
      <c r="G148" s="67">
        <v>1</v>
      </c>
      <c r="H148" s="5"/>
      <c r="I148" s="5"/>
      <c r="J148" s="5"/>
      <c r="K148" s="5"/>
      <c r="L148" s="5">
        <v>2</v>
      </c>
      <c r="M148" s="5"/>
      <c r="N148" s="5"/>
      <c r="O148" s="5"/>
      <c r="P148" s="5"/>
      <c r="Q148" s="5"/>
      <c r="R148" s="5"/>
      <c r="S148" s="5"/>
      <c r="T148" s="299">
        <f t="shared" si="14"/>
        <v>2</v>
      </c>
      <c r="U148" s="5"/>
      <c r="V148" s="5"/>
      <c r="W148" s="5"/>
      <c r="X148" s="5"/>
      <c r="Y148" s="5"/>
      <c r="Z148" s="5"/>
      <c r="AA148" s="5"/>
      <c r="AB148" s="5"/>
      <c r="AC148" s="5"/>
      <c r="AD148" s="5"/>
      <c r="AE148" s="46"/>
      <c r="AF148" s="5"/>
      <c r="AG148" s="5"/>
      <c r="AH148" s="5"/>
      <c r="AI148" s="5"/>
      <c r="AJ148" s="5">
        <v>22</v>
      </c>
      <c r="AK148" s="5"/>
      <c r="AL148" s="5">
        <v>23</v>
      </c>
      <c r="AM148" s="5"/>
      <c r="AN148" s="5"/>
      <c r="AO148" s="5"/>
      <c r="AP148" s="46"/>
      <c r="AQ148" s="5"/>
      <c r="AR148" s="5"/>
      <c r="AS148" s="5">
        <v>5</v>
      </c>
      <c r="AT148" s="5"/>
      <c r="AU148" s="5" t="s">
        <v>602</v>
      </c>
      <c r="AV148" s="5"/>
      <c r="AW148" s="5"/>
      <c r="AX148" s="5" t="s">
        <v>603</v>
      </c>
      <c r="AY148" s="5"/>
      <c r="AZ148" s="46"/>
      <c r="BA148" s="9"/>
      <c r="BB148" s="9"/>
      <c r="BC148" s="9">
        <v>38854</v>
      </c>
      <c r="BD148" s="9"/>
      <c r="BE148" s="9"/>
      <c r="BF148" s="9"/>
      <c r="BG148" s="9"/>
      <c r="BH148" s="9"/>
      <c r="BI148" s="9"/>
      <c r="BJ148" s="9"/>
      <c r="BK148" s="32"/>
      <c r="BL148" s="5"/>
      <c r="BM148" s="5"/>
      <c r="BN148" s="5"/>
      <c r="BO148" s="5">
        <v>2</v>
      </c>
      <c r="BP148" s="5" t="s">
        <v>615</v>
      </c>
      <c r="BQ148" s="46"/>
      <c r="BR148" s="5"/>
      <c r="BS148" s="5"/>
      <c r="BT148" s="5"/>
      <c r="BU148" s="5"/>
      <c r="BV148" s="5">
        <v>8</v>
      </c>
      <c r="BW148" s="5">
        <v>11</v>
      </c>
      <c r="BX148" s="46"/>
      <c r="BY148" s="5"/>
      <c r="BZ148" s="5"/>
      <c r="CA148" s="5"/>
      <c r="CB148" s="5"/>
      <c r="CC148" s="5"/>
      <c r="CD148" s="5"/>
      <c r="CE148" s="5"/>
      <c r="CF148" s="5"/>
      <c r="CG148" s="5"/>
      <c r="CH148" s="46"/>
      <c r="CI148" s="28"/>
      <c r="CJ148" s="28"/>
      <c r="CK148" s="28"/>
      <c r="CL148" s="28"/>
      <c r="CM148" s="28"/>
      <c r="CN148" s="28"/>
      <c r="CO148" s="28"/>
      <c r="CP148" s="28"/>
      <c r="CQ148" s="28"/>
      <c r="CR148" s="67"/>
      <c r="CS148" s="10"/>
      <c r="CT148" s="10"/>
      <c r="CU148" s="10"/>
      <c r="CV148" s="10"/>
      <c r="CW148" s="10"/>
      <c r="CX148" s="10"/>
      <c r="CY148" s="10"/>
      <c r="CZ148" s="10"/>
      <c r="DA148" s="300">
        <f t="shared" si="15"/>
        <v>2</v>
      </c>
      <c r="DB148" s="69">
        <v>2</v>
      </c>
      <c r="DC148" s="69">
        <v>1.68</v>
      </c>
      <c r="DD148" s="69">
        <v>3.17</v>
      </c>
      <c r="DE148" s="69"/>
      <c r="DF148" s="69"/>
      <c r="DG148" s="69"/>
      <c r="DH148" s="69"/>
      <c r="DI148" s="69"/>
      <c r="DJ148" s="69"/>
      <c r="DK148" s="69"/>
      <c r="DL148" s="69"/>
      <c r="DM148" s="69"/>
      <c r="DN148" s="69"/>
      <c r="DO148" s="69"/>
      <c r="DP148" s="69">
        <v>206</v>
      </c>
      <c r="DQ148" s="69">
        <v>387</v>
      </c>
      <c r="DR148" s="69"/>
      <c r="DS148" s="69"/>
      <c r="DT148" s="69"/>
      <c r="DU148" s="69"/>
      <c r="DV148" s="69"/>
      <c r="DW148" s="69"/>
      <c r="DX148" s="69"/>
      <c r="DY148" s="69"/>
      <c r="DZ148" s="69"/>
      <c r="EA148" s="69"/>
      <c r="EB148" s="69"/>
      <c r="EC148" s="71">
        <v>0</v>
      </c>
      <c r="ED148" s="71"/>
      <c r="EE148" s="71"/>
      <c r="EF148" s="71"/>
      <c r="EG148" s="69"/>
      <c r="EH148" s="69"/>
      <c r="EI148" s="69"/>
      <c r="EJ148" s="69"/>
      <c r="EK148" s="69"/>
      <c r="EL148" s="79"/>
      <c r="EM148" s="245">
        <f t="shared" si="16"/>
        <v>3510.9958047445366</v>
      </c>
      <c r="EN148" s="81"/>
      <c r="EO148" s="81">
        <f t="shared" si="17"/>
        <v>3510.9958047445366</v>
      </c>
      <c r="EP148" s="44">
        <v>144</v>
      </c>
      <c r="EQ148" s="85">
        <v>3</v>
      </c>
      <c r="ER148" s="33">
        <v>144</v>
      </c>
      <c r="ES148" s="5">
        <v>2</v>
      </c>
      <c r="ET148" s="5">
        <v>2</v>
      </c>
      <c r="EU148" s="69">
        <v>2</v>
      </c>
      <c r="EV148" s="11">
        <v>3.17</v>
      </c>
      <c r="EW148" s="87">
        <v>387</v>
      </c>
      <c r="EX148" s="18">
        <v>3510.9958047445366</v>
      </c>
      <c r="EY148" s="69">
        <v>23</v>
      </c>
      <c r="EZ148" s="16">
        <v>38854</v>
      </c>
      <c r="FA148" s="54"/>
      <c r="FB148" s="249">
        <v>38868</v>
      </c>
      <c r="FC148" s="84">
        <v>3</v>
      </c>
      <c r="FD148" s="69">
        <v>15</v>
      </c>
      <c r="FE148" s="69">
        <v>20</v>
      </c>
      <c r="FF148" s="69">
        <v>0</v>
      </c>
      <c r="FG148" s="69"/>
      <c r="FH148" s="28"/>
      <c r="FI148" s="79" t="s">
        <v>659</v>
      </c>
    </row>
    <row r="149" spans="1:165" ht="15" x14ac:dyDescent="0.25">
      <c r="A149" s="10">
        <v>145</v>
      </c>
      <c r="B149" s="15" t="s">
        <v>548</v>
      </c>
      <c r="C149" s="42">
        <v>1</v>
      </c>
      <c r="D149" s="15">
        <v>1</v>
      </c>
      <c r="E149" s="97">
        <v>38854</v>
      </c>
      <c r="F149" s="28">
        <v>1</v>
      </c>
      <c r="G149" s="67">
        <v>1</v>
      </c>
      <c r="H149" s="5"/>
      <c r="I149" s="5"/>
      <c r="J149" s="5"/>
      <c r="K149" s="5"/>
      <c r="L149" s="5">
        <v>1</v>
      </c>
      <c r="M149" s="5"/>
      <c r="N149" s="5"/>
      <c r="O149" s="5"/>
      <c r="P149" s="5"/>
      <c r="Q149" s="5"/>
      <c r="R149" s="5"/>
      <c r="S149" s="5"/>
      <c r="T149" s="299">
        <f t="shared" si="14"/>
        <v>1</v>
      </c>
      <c r="U149" s="5"/>
      <c r="V149" s="5"/>
      <c r="W149" s="5"/>
      <c r="X149" s="5"/>
      <c r="Y149" s="5"/>
      <c r="Z149" s="5"/>
      <c r="AA149" s="5"/>
      <c r="AB149" s="5"/>
      <c r="AC149" s="5"/>
      <c r="AD149" s="5"/>
      <c r="AE149" s="46"/>
      <c r="AF149" s="5"/>
      <c r="AG149" s="5"/>
      <c r="AH149" s="5"/>
      <c r="AI149" s="5"/>
      <c r="AJ149" s="5">
        <v>11</v>
      </c>
      <c r="AK149" s="5"/>
      <c r="AL149" s="5">
        <v>12</v>
      </c>
      <c r="AM149" s="5"/>
      <c r="AN149" s="5"/>
      <c r="AO149" s="5"/>
      <c r="AP149" s="46"/>
      <c r="AQ149" s="5"/>
      <c r="AR149" s="5"/>
      <c r="AS149" s="5" t="s">
        <v>29</v>
      </c>
      <c r="AT149" s="5"/>
      <c r="AU149" s="5" t="s">
        <v>589</v>
      </c>
      <c r="AV149" s="5"/>
      <c r="AW149" s="5"/>
      <c r="AX149" s="5" t="s">
        <v>604</v>
      </c>
      <c r="AY149" s="5"/>
      <c r="AZ149" s="46"/>
      <c r="BA149" s="9"/>
      <c r="BB149" s="9"/>
      <c r="BC149" s="9">
        <v>38854</v>
      </c>
      <c r="BD149" s="9"/>
      <c r="BE149" s="9"/>
      <c r="BF149" s="9"/>
      <c r="BG149" s="9"/>
      <c r="BH149" s="9"/>
      <c r="BI149" s="9"/>
      <c r="BJ149" s="9"/>
      <c r="BK149" s="32"/>
      <c r="BL149" s="5"/>
      <c r="BM149" s="5"/>
      <c r="BN149" s="5"/>
      <c r="BO149" s="5" t="s">
        <v>615</v>
      </c>
      <c r="BP149" s="5"/>
      <c r="BQ149" s="46"/>
      <c r="BR149" s="5"/>
      <c r="BS149" s="5"/>
      <c r="BT149" s="5"/>
      <c r="BU149" s="5"/>
      <c r="BV149" s="5"/>
      <c r="BW149" s="5"/>
      <c r="BX149" s="46"/>
      <c r="BY149" s="5"/>
      <c r="BZ149" s="5"/>
      <c r="CA149" s="5"/>
      <c r="CB149" s="5"/>
      <c r="CC149" s="5"/>
      <c r="CD149" s="5"/>
      <c r="CE149" s="5"/>
      <c r="CF149" s="5"/>
      <c r="CG149" s="5"/>
      <c r="CH149" s="46"/>
      <c r="CI149" s="28"/>
      <c r="CJ149" s="28"/>
      <c r="CK149" s="28"/>
      <c r="CL149" s="28"/>
      <c r="CM149" s="28"/>
      <c r="CN149" s="28"/>
      <c r="CO149" s="28"/>
      <c r="CP149" s="28"/>
      <c r="CQ149" s="28"/>
      <c r="CR149" s="67"/>
      <c r="CS149" s="10"/>
      <c r="CT149" s="10"/>
      <c r="CU149" s="10"/>
      <c r="CV149" s="10"/>
      <c r="CW149" s="10"/>
      <c r="CX149" s="10"/>
      <c r="CY149" s="10"/>
      <c r="CZ149" s="10"/>
      <c r="DA149" s="300">
        <f t="shared" si="15"/>
        <v>1</v>
      </c>
      <c r="DB149" s="69">
        <v>1</v>
      </c>
      <c r="DC149" s="69">
        <v>2.17</v>
      </c>
      <c r="DD149" s="69"/>
      <c r="DE149" s="69"/>
      <c r="DF149" s="69"/>
      <c r="DG149" s="69"/>
      <c r="DH149" s="69"/>
      <c r="DI149" s="69"/>
      <c r="DJ149" s="69"/>
      <c r="DK149" s="69"/>
      <c r="DL149" s="69"/>
      <c r="DM149" s="69"/>
      <c r="DN149" s="69"/>
      <c r="DO149" s="69"/>
      <c r="DP149" s="69">
        <v>250</v>
      </c>
      <c r="DQ149" s="69"/>
      <c r="DR149" s="69"/>
      <c r="DS149" s="69"/>
      <c r="DT149" s="69"/>
      <c r="DU149" s="69"/>
      <c r="DV149" s="69"/>
      <c r="DW149" s="69"/>
      <c r="DX149" s="69"/>
      <c r="DY149" s="69"/>
      <c r="DZ149" s="69"/>
      <c r="EA149" s="69"/>
      <c r="EB149" s="69"/>
      <c r="EC149" s="71">
        <v>0</v>
      </c>
      <c r="ED149" s="71"/>
      <c r="EE149" s="71"/>
      <c r="EF149" s="71"/>
      <c r="EG149" s="69"/>
      <c r="EH149" s="69"/>
      <c r="EI149" s="69"/>
      <c r="EJ149" s="69"/>
      <c r="EK149" s="69"/>
      <c r="EL149" s="79"/>
      <c r="EM149" s="245">
        <f t="shared" si="16"/>
        <v>924.59035290556108</v>
      </c>
      <c r="EN149" s="81"/>
      <c r="EO149" s="81">
        <f t="shared" si="17"/>
        <v>924.59035290556108</v>
      </c>
      <c r="EP149" s="44">
        <v>145</v>
      </c>
      <c r="EQ149" s="85">
        <v>3</v>
      </c>
      <c r="ER149" s="33">
        <v>145</v>
      </c>
      <c r="ES149" s="5">
        <v>1</v>
      </c>
      <c r="ET149" s="5">
        <v>1</v>
      </c>
      <c r="EU149" s="69">
        <v>1</v>
      </c>
      <c r="EV149" s="11">
        <v>2.17</v>
      </c>
      <c r="EW149" s="87">
        <v>250</v>
      </c>
      <c r="EX149" s="18">
        <v>924.59035290556108</v>
      </c>
      <c r="EY149" s="69">
        <v>12</v>
      </c>
      <c r="EZ149" s="16">
        <v>38854</v>
      </c>
      <c r="FA149" s="54"/>
      <c r="FB149" s="249">
        <v>38868</v>
      </c>
      <c r="FC149" s="84">
        <v>3</v>
      </c>
      <c r="FD149" s="69">
        <v>22</v>
      </c>
      <c r="FE149" s="69">
        <v>15</v>
      </c>
      <c r="FF149" s="69">
        <v>0</v>
      </c>
      <c r="FG149" s="69"/>
      <c r="FH149" s="28"/>
      <c r="FI149" s="79" t="s">
        <v>659</v>
      </c>
    </row>
    <row r="150" spans="1:165" ht="15" x14ac:dyDescent="0.25">
      <c r="A150" s="10">
        <v>146</v>
      </c>
      <c r="B150" s="15" t="s">
        <v>549</v>
      </c>
      <c r="C150" s="42">
        <v>1</v>
      </c>
      <c r="D150" s="15">
        <v>1</v>
      </c>
      <c r="E150" s="97">
        <v>38854</v>
      </c>
      <c r="F150" s="28">
        <v>1</v>
      </c>
      <c r="G150" s="67">
        <v>1</v>
      </c>
      <c r="H150" s="5"/>
      <c r="I150" s="5"/>
      <c r="J150" s="5"/>
      <c r="K150" s="5"/>
      <c r="L150" s="5">
        <v>2</v>
      </c>
      <c r="M150" s="5"/>
      <c r="N150" s="5"/>
      <c r="O150" s="5"/>
      <c r="P150" s="5"/>
      <c r="Q150" s="5"/>
      <c r="R150" s="5"/>
      <c r="S150" s="5"/>
      <c r="T150" s="299">
        <f t="shared" si="14"/>
        <v>2</v>
      </c>
      <c r="U150" s="5"/>
      <c r="V150" s="5"/>
      <c r="W150" s="5"/>
      <c r="X150" s="5"/>
      <c r="Y150" s="5"/>
      <c r="Z150" s="5"/>
      <c r="AA150" s="5"/>
      <c r="AB150" s="5"/>
      <c r="AC150" s="5"/>
      <c r="AD150" s="5"/>
      <c r="AE150" s="46"/>
      <c r="AF150" s="5"/>
      <c r="AG150" s="5"/>
      <c r="AH150" s="5"/>
      <c r="AI150" s="5"/>
      <c r="AJ150" s="5">
        <v>10</v>
      </c>
      <c r="AK150" s="5"/>
      <c r="AL150" s="5">
        <v>16</v>
      </c>
      <c r="AM150" s="5"/>
      <c r="AN150" s="5"/>
      <c r="AO150" s="5"/>
      <c r="AP150" s="46"/>
      <c r="AQ150" s="5"/>
      <c r="AR150" s="5"/>
      <c r="AS150" s="5">
        <v>1</v>
      </c>
      <c r="AT150" s="5"/>
      <c r="AU150" s="5" t="s">
        <v>29</v>
      </c>
      <c r="AV150" s="5"/>
      <c r="AW150" s="5"/>
      <c r="AX150" s="5" t="s">
        <v>605</v>
      </c>
      <c r="AY150" s="5"/>
      <c r="AZ150" s="46"/>
      <c r="BA150" s="9"/>
      <c r="BB150" s="9"/>
      <c r="BC150" s="9">
        <v>38854</v>
      </c>
      <c r="BD150" s="9"/>
      <c r="BE150" s="9"/>
      <c r="BF150" s="9"/>
      <c r="BG150" s="9"/>
      <c r="BH150" s="9"/>
      <c r="BI150" s="9"/>
      <c r="BJ150" s="9"/>
      <c r="BK150" s="32"/>
      <c r="BL150" s="5"/>
      <c r="BM150" s="5"/>
      <c r="BN150" s="5"/>
      <c r="BO150" s="5">
        <v>2</v>
      </c>
      <c r="BP150" s="5" t="s">
        <v>615</v>
      </c>
      <c r="BQ150" s="46"/>
      <c r="BR150" s="5"/>
      <c r="BS150" s="5"/>
      <c r="BT150" s="5"/>
      <c r="BU150" s="5"/>
      <c r="BV150" s="5">
        <v>5</v>
      </c>
      <c r="BW150" s="5"/>
      <c r="BX150" s="46"/>
      <c r="BY150" s="5"/>
      <c r="BZ150" s="5"/>
      <c r="CA150" s="5"/>
      <c r="CB150" s="5"/>
      <c r="CC150" s="5"/>
      <c r="CD150" s="5"/>
      <c r="CE150" s="5"/>
      <c r="CF150" s="5"/>
      <c r="CG150" s="5"/>
      <c r="CH150" s="46"/>
      <c r="CI150" s="28"/>
      <c r="CJ150" s="28"/>
      <c r="CK150" s="28"/>
      <c r="CL150" s="28"/>
      <c r="CM150" s="28"/>
      <c r="CN150" s="28"/>
      <c r="CO150" s="28"/>
      <c r="CP150" s="28"/>
      <c r="CQ150" s="28"/>
      <c r="CR150" s="67"/>
      <c r="CS150" s="10"/>
      <c r="CT150" s="10"/>
      <c r="CU150" s="10"/>
      <c r="CV150" s="10"/>
      <c r="CW150" s="10"/>
      <c r="CX150" s="10"/>
      <c r="CY150" s="10"/>
      <c r="CZ150" s="10"/>
      <c r="DA150" s="300">
        <f t="shared" si="15"/>
        <v>2</v>
      </c>
      <c r="DB150" s="69">
        <v>2</v>
      </c>
      <c r="DC150" s="69">
        <v>2.57</v>
      </c>
      <c r="DD150" s="69">
        <v>1.98</v>
      </c>
      <c r="DE150" s="69"/>
      <c r="DF150" s="69"/>
      <c r="DG150" s="69"/>
      <c r="DH150" s="69"/>
      <c r="DI150" s="69"/>
      <c r="DJ150" s="69"/>
      <c r="DK150" s="69"/>
      <c r="DL150" s="69"/>
      <c r="DM150" s="69"/>
      <c r="DN150" s="69"/>
      <c r="DO150" s="69"/>
      <c r="DP150" s="69">
        <v>276</v>
      </c>
      <c r="DQ150" s="69">
        <v>247</v>
      </c>
      <c r="DR150" s="69"/>
      <c r="DS150" s="69"/>
      <c r="DT150" s="69"/>
      <c r="DU150" s="69"/>
      <c r="DV150" s="69"/>
      <c r="DW150" s="69"/>
      <c r="DX150" s="69"/>
      <c r="DY150" s="69"/>
      <c r="DZ150" s="69"/>
      <c r="EA150" s="69"/>
      <c r="EB150" s="69"/>
      <c r="EC150" s="71">
        <v>0</v>
      </c>
      <c r="ED150" s="71"/>
      <c r="EE150" s="71"/>
      <c r="EF150" s="71"/>
      <c r="EG150" s="69"/>
      <c r="EH150" s="69"/>
      <c r="EI150" s="69"/>
      <c r="EJ150" s="69"/>
      <c r="EK150" s="69"/>
      <c r="EL150" s="79"/>
      <c r="EM150" s="245">
        <f t="shared" si="16"/>
        <v>2192.2749819874589</v>
      </c>
      <c r="EN150" s="81"/>
      <c r="EO150" s="81">
        <f t="shared" si="17"/>
        <v>2192.2749819874589</v>
      </c>
      <c r="EP150" s="44">
        <v>146</v>
      </c>
      <c r="EQ150" s="85">
        <v>3</v>
      </c>
      <c r="ER150" s="33">
        <v>146</v>
      </c>
      <c r="ES150" s="5">
        <v>2</v>
      </c>
      <c r="ET150" s="5">
        <v>2</v>
      </c>
      <c r="EU150" s="69">
        <v>2</v>
      </c>
      <c r="EV150" s="11">
        <v>2.57</v>
      </c>
      <c r="EW150" s="87">
        <v>276</v>
      </c>
      <c r="EX150" s="18">
        <v>2192.2749819874589</v>
      </c>
      <c r="EY150" s="69">
        <v>16</v>
      </c>
      <c r="EZ150" s="16">
        <v>38854</v>
      </c>
      <c r="FA150" s="54"/>
      <c r="FB150" s="249">
        <v>38868</v>
      </c>
      <c r="FC150" s="84">
        <v>3</v>
      </c>
      <c r="FD150" s="69">
        <v>19</v>
      </c>
      <c r="FE150" s="69">
        <v>21</v>
      </c>
      <c r="FF150" s="69">
        <v>1</v>
      </c>
      <c r="FG150" s="69"/>
      <c r="FH150" s="28"/>
      <c r="FI150" s="79" t="s">
        <v>659</v>
      </c>
    </row>
    <row r="151" spans="1:165" ht="15" x14ac:dyDescent="0.25">
      <c r="A151" s="10">
        <v>147</v>
      </c>
      <c r="B151" s="15" t="s">
        <v>550</v>
      </c>
      <c r="C151" s="42">
        <v>1</v>
      </c>
      <c r="D151" s="15">
        <v>1</v>
      </c>
      <c r="E151" s="97">
        <v>38854</v>
      </c>
      <c r="F151" s="28">
        <v>1</v>
      </c>
      <c r="G151" s="67">
        <v>1</v>
      </c>
      <c r="H151" s="5"/>
      <c r="I151" s="5"/>
      <c r="J151" s="5"/>
      <c r="K151" s="5"/>
      <c r="L151" s="5">
        <v>1</v>
      </c>
      <c r="M151" s="5"/>
      <c r="N151" s="5"/>
      <c r="O151" s="5"/>
      <c r="P151" s="5"/>
      <c r="Q151" s="5"/>
      <c r="R151" s="5"/>
      <c r="S151" s="5"/>
      <c r="T151" s="299">
        <f t="shared" si="14"/>
        <v>1</v>
      </c>
      <c r="U151" s="5"/>
      <c r="V151" s="5"/>
      <c r="W151" s="5"/>
      <c r="X151" s="5"/>
      <c r="Y151" s="5" t="s">
        <v>118</v>
      </c>
      <c r="Z151" s="5"/>
      <c r="AA151" s="5"/>
      <c r="AB151" s="5"/>
      <c r="AC151" s="5"/>
      <c r="AD151" s="5"/>
      <c r="AE151" s="46"/>
      <c r="AF151" s="5"/>
      <c r="AG151" s="5"/>
      <c r="AH151" s="5"/>
      <c r="AI151" s="5"/>
      <c r="AJ151" s="5">
        <v>4</v>
      </c>
      <c r="AK151" s="5"/>
      <c r="AL151" s="5">
        <v>4</v>
      </c>
      <c r="AM151" s="5"/>
      <c r="AN151" s="5"/>
      <c r="AO151" s="5"/>
      <c r="AP151" s="46"/>
      <c r="AQ151" s="5"/>
      <c r="AR151" s="5"/>
      <c r="AS151" s="5"/>
      <c r="AT151" s="5"/>
      <c r="AU151" s="5">
        <v>1</v>
      </c>
      <c r="AV151" s="5"/>
      <c r="AW151" s="5"/>
      <c r="AX151" s="5" t="s">
        <v>606</v>
      </c>
      <c r="AY151" s="5"/>
      <c r="AZ151" s="46"/>
      <c r="BA151" s="9"/>
      <c r="BB151" s="9"/>
      <c r="BC151" s="9"/>
      <c r="BD151" s="9"/>
      <c r="BE151" s="9">
        <v>38856</v>
      </c>
      <c r="BF151" s="9"/>
      <c r="BG151" s="9"/>
      <c r="BH151" s="9"/>
      <c r="BI151" s="9"/>
      <c r="BJ151" s="9"/>
      <c r="BK151" s="32"/>
      <c r="BL151" s="5"/>
      <c r="BM151" s="5"/>
      <c r="BN151" s="5"/>
      <c r="BO151" s="5"/>
      <c r="BP151" s="5"/>
      <c r="BQ151" s="46"/>
      <c r="BR151" s="5"/>
      <c r="BS151" s="5"/>
      <c r="BT151" s="5"/>
      <c r="BU151" s="5"/>
      <c r="BV151" s="5"/>
      <c r="BW151" s="5"/>
      <c r="BX151" s="46"/>
      <c r="BY151" s="5"/>
      <c r="BZ151" s="5"/>
      <c r="CA151" s="5"/>
      <c r="CB151" s="5"/>
      <c r="CC151" s="5"/>
      <c r="CD151" s="5"/>
      <c r="CE151" s="5"/>
      <c r="CF151" s="5"/>
      <c r="CG151" s="5"/>
      <c r="CH151" s="46"/>
      <c r="CI151" s="28"/>
      <c r="CJ151" s="28"/>
      <c r="CK151" s="28"/>
      <c r="CL151" s="28"/>
      <c r="CM151" s="28"/>
      <c r="CN151" s="28"/>
      <c r="CO151" s="28"/>
      <c r="CP151" s="28"/>
      <c r="CQ151" s="28"/>
      <c r="CR151" s="67"/>
      <c r="CS151" s="10"/>
      <c r="CT151" s="10"/>
      <c r="CU151" s="10"/>
      <c r="CV151" s="10"/>
      <c r="CW151" s="10"/>
      <c r="CX151" s="10"/>
      <c r="CY151" s="10"/>
      <c r="CZ151" s="10"/>
      <c r="DA151" s="300">
        <f t="shared" si="15"/>
        <v>1</v>
      </c>
      <c r="DB151" s="69">
        <v>1</v>
      </c>
      <c r="DC151" s="69">
        <v>1.6</v>
      </c>
      <c r="DD151" s="69"/>
      <c r="DE151" s="69"/>
      <c r="DF151" s="69"/>
      <c r="DG151" s="69"/>
      <c r="DH151" s="69"/>
      <c r="DI151" s="69"/>
      <c r="DJ151" s="69"/>
      <c r="DK151" s="69"/>
      <c r="DL151" s="69"/>
      <c r="DM151" s="69"/>
      <c r="DN151" s="69"/>
      <c r="DO151" s="69"/>
      <c r="DP151" s="69">
        <v>185</v>
      </c>
      <c r="DQ151" s="69"/>
      <c r="DR151" s="69"/>
      <c r="DS151" s="69"/>
      <c r="DT151" s="69"/>
      <c r="DU151" s="69"/>
      <c r="DV151" s="69"/>
      <c r="DW151" s="69"/>
      <c r="DX151" s="69"/>
      <c r="DY151" s="69"/>
      <c r="DZ151" s="69"/>
      <c r="EA151" s="69"/>
      <c r="EB151" s="69"/>
      <c r="EC151" s="71">
        <v>0</v>
      </c>
      <c r="ED151" s="71"/>
      <c r="EE151" s="71"/>
      <c r="EF151" s="71"/>
      <c r="EG151" s="69"/>
      <c r="EH151" s="69"/>
      <c r="EI151" s="69"/>
      <c r="EJ151" s="69"/>
      <c r="EK151" s="69"/>
      <c r="EL151" s="79"/>
      <c r="EM151" s="245">
        <f t="shared" si="16"/>
        <v>371.96457018503156</v>
      </c>
      <c r="EN151" s="81"/>
      <c r="EO151" s="81">
        <f t="shared" si="17"/>
        <v>371.96457018503156</v>
      </c>
      <c r="EP151" s="44">
        <v>147</v>
      </c>
      <c r="EQ151" s="85">
        <v>1</v>
      </c>
      <c r="ER151" s="33">
        <v>147</v>
      </c>
      <c r="ES151" s="5">
        <v>1</v>
      </c>
      <c r="ET151" s="5">
        <v>1</v>
      </c>
      <c r="EU151" s="69">
        <v>1</v>
      </c>
      <c r="EV151" s="11">
        <v>1.6</v>
      </c>
      <c r="EW151" s="87">
        <v>185</v>
      </c>
      <c r="EX151" s="18">
        <v>371.96457018503156</v>
      </c>
      <c r="EY151" s="69">
        <v>4</v>
      </c>
      <c r="EZ151" s="16">
        <v>38856</v>
      </c>
      <c r="FA151" s="54"/>
      <c r="FB151" s="249">
        <v>38866</v>
      </c>
      <c r="FC151" s="84">
        <v>1</v>
      </c>
      <c r="FD151" s="69">
        <v>11</v>
      </c>
      <c r="FE151" s="69">
        <v>2</v>
      </c>
      <c r="FF151" s="69">
        <v>2</v>
      </c>
      <c r="FG151" s="69"/>
      <c r="FH151" s="28"/>
      <c r="FI151" s="79" t="s">
        <v>659</v>
      </c>
    </row>
    <row r="152" spans="1:165" ht="15" x14ac:dyDescent="0.25">
      <c r="A152" s="10">
        <v>148</v>
      </c>
      <c r="B152" s="15" t="s">
        <v>551</v>
      </c>
      <c r="C152" s="42">
        <v>1</v>
      </c>
      <c r="D152" s="15">
        <v>1</v>
      </c>
      <c r="E152" s="97">
        <v>38854</v>
      </c>
      <c r="F152" s="28">
        <v>1</v>
      </c>
      <c r="G152" s="67">
        <v>1</v>
      </c>
      <c r="H152" s="5"/>
      <c r="I152" s="5"/>
      <c r="J152" s="5"/>
      <c r="K152" s="5"/>
      <c r="L152" s="5">
        <v>1</v>
      </c>
      <c r="M152" s="5"/>
      <c r="N152" s="5"/>
      <c r="O152" s="5"/>
      <c r="P152" s="5"/>
      <c r="Q152" s="5"/>
      <c r="R152" s="5"/>
      <c r="S152" s="5"/>
      <c r="T152" s="299">
        <f t="shared" si="14"/>
        <v>1</v>
      </c>
      <c r="U152" s="5"/>
      <c r="V152" s="5"/>
      <c r="W152" s="5"/>
      <c r="X152" s="5"/>
      <c r="Y152" s="5"/>
      <c r="Z152" s="5"/>
      <c r="AA152" s="5"/>
      <c r="AB152" s="5"/>
      <c r="AC152" s="5"/>
      <c r="AD152" s="5"/>
      <c r="AE152" s="46"/>
      <c r="AF152" s="5"/>
      <c r="AG152" s="5"/>
      <c r="AH152" s="5"/>
      <c r="AI152" s="5"/>
      <c r="AJ152" s="5">
        <v>5</v>
      </c>
      <c r="AK152" s="5"/>
      <c r="AL152" s="5"/>
      <c r="AM152" s="5"/>
      <c r="AN152" s="5"/>
      <c r="AO152" s="5"/>
      <c r="AP152" s="46"/>
      <c r="AQ152" s="5"/>
      <c r="AR152" s="5"/>
      <c r="AS152" s="5">
        <v>1</v>
      </c>
      <c r="AT152" s="5"/>
      <c r="AU152" s="5">
        <v>3</v>
      </c>
      <c r="AV152" s="5"/>
      <c r="AW152" s="5"/>
      <c r="AX152" s="5">
        <v>4</v>
      </c>
      <c r="AY152" s="5"/>
      <c r="AZ152" s="46"/>
      <c r="BA152" s="9"/>
      <c r="BB152" s="9"/>
      <c r="BC152" s="9">
        <v>38854</v>
      </c>
      <c r="BD152" s="9"/>
      <c r="BE152" s="9"/>
      <c r="BF152" s="9"/>
      <c r="BG152" s="9"/>
      <c r="BH152" s="9"/>
      <c r="BI152" s="9"/>
      <c r="BJ152" s="9"/>
      <c r="BK152" s="32"/>
      <c r="BL152" s="5"/>
      <c r="BM152" s="5"/>
      <c r="BN152" s="5"/>
      <c r="BO152" s="5"/>
      <c r="BP152" s="5"/>
      <c r="BQ152" s="46"/>
      <c r="BR152" s="5"/>
      <c r="BS152" s="5"/>
      <c r="BT152" s="5"/>
      <c r="BU152" s="5"/>
      <c r="BV152" s="5">
        <v>3</v>
      </c>
      <c r="BW152" s="5"/>
      <c r="BX152" s="46"/>
      <c r="BY152" s="5"/>
      <c r="BZ152" s="5"/>
      <c r="CA152" s="5"/>
      <c r="CB152" s="5"/>
      <c r="CC152" s="5"/>
      <c r="CD152" s="5"/>
      <c r="CE152" s="5"/>
      <c r="CF152" s="5"/>
      <c r="CG152" s="5"/>
      <c r="CH152" s="46"/>
      <c r="CI152" s="28"/>
      <c r="CJ152" s="28"/>
      <c r="CK152" s="28"/>
      <c r="CL152" s="28"/>
      <c r="CM152" s="28"/>
      <c r="CN152" s="28"/>
      <c r="CO152" s="28"/>
      <c r="CP152" s="28"/>
      <c r="CQ152" s="28"/>
      <c r="CR152" s="67"/>
      <c r="CS152" s="10"/>
      <c r="CT152" s="10"/>
      <c r="CU152" s="10"/>
      <c r="CV152" s="10"/>
      <c r="CW152" s="10"/>
      <c r="CX152" s="10"/>
      <c r="CY152" s="10"/>
      <c r="CZ152" s="10"/>
      <c r="DA152" s="300">
        <f t="shared" si="15"/>
        <v>1</v>
      </c>
      <c r="DB152" s="69">
        <v>1</v>
      </c>
      <c r="DC152" s="69">
        <v>2</v>
      </c>
      <c r="DD152" s="69"/>
      <c r="DE152" s="69"/>
      <c r="DF152" s="69"/>
      <c r="DG152" s="69"/>
      <c r="DH152" s="69"/>
      <c r="DI152" s="69"/>
      <c r="DJ152" s="69"/>
      <c r="DK152" s="69"/>
      <c r="DL152" s="69"/>
      <c r="DM152" s="69"/>
      <c r="DN152" s="69"/>
      <c r="DO152" s="69"/>
      <c r="DP152" s="69">
        <v>270</v>
      </c>
      <c r="DQ152" s="69"/>
      <c r="DR152" s="69"/>
      <c r="DS152" s="69"/>
      <c r="DT152" s="69"/>
      <c r="DU152" s="69"/>
      <c r="DV152" s="69"/>
      <c r="DW152" s="69"/>
      <c r="DX152" s="69"/>
      <c r="DY152" s="69"/>
      <c r="DZ152" s="69"/>
      <c r="EA152" s="69"/>
      <c r="EB152" s="69"/>
      <c r="EC152" s="71">
        <v>0</v>
      </c>
      <c r="ED152" s="71"/>
      <c r="EE152" s="71"/>
      <c r="EF152" s="71"/>
      <c r="EG152" s="69"/>
      <c r="EH152" s="69"/>
      <c r="EI152" s="69"/>
      <c r="EJ152" s="69"/>
      <c r="EK152" s="69"/>
      <c r="EL152" s="79"/>
      <c r="EM152" s="245">
        <f t="shared" si="16"/>
        <v>848.23001646924411</v>
      </c>
      <c r="EN152" s="81"/>
      <c r="EO152" s="81">
        <f t="shared" si="17"/>
        <v>848.23001646924411</v>
      </c>
      <c r="EP152" s="44">
        <v>148</v>
      </c>
      <c r="EQ152" s="85">
        <v>1</v>
      </c>
      <c r="ER152" s="33">
        <v>148</v>
      </c>
      <c r="ES152" s="5">
        <v>1</v>
      </c>
      <c r="ET152" s="5">
        <v>1</v>
      </c>
      <c r="EU152" s="69">
        <v>1</v>
      </c>
      <c r="EV152" s="11">
        <v>2</v>
      </c>
      <c r="EW152" s="87">
        <v>270</v>
      </c>
      <c r="EX152" s="18">
        <v>848.23001646924411</v>
      </c>
      <c r="EY152" s="69">
        <v>5</v>
      </c>
      <c r="EZ152" s="16">
        <v>38854</v>
      </c>
      <c r="FA152" s="54"/>
      <c r="FB152" s="249">
        <v>38866</v>
      </c>
      <c r="FC152" s="84">
        <v>1</v>
      </c>
      <c r="FD152" s="69">
        <v>3</v>
      </c>
      <c r="FE152" s="69">
        <v>8</v>
      </c>
      <c r="FF152" s="69">
        <v>0</v>
      </c>
      <c r="FG152" s="69"/>
      <c r="FH152" s="28"/>
      <c r="FI152" s="79" t="s">
        <v>659</v>
      </c>
    </row>
    <row r="153" spans="1:165" ht="15" x14ac:dyDescent="0.25">
      <c r="A153" s="10">
        <v>149</v>
      </c>
      <c r="B153" s="15" t="s">
        <v>552</v>
      </c>
      <c r="C153" s="42">
        <v>1</v>
      </c>
      <c r="D153" s="15">
        <v>1</v>
      </c>
      <c r="E153" s="97">
        <v>38854</v>
      </c>
      <c r="F153" s="28">
        <v>1</v>
      </c>
      <c r="G153" s="67">
        <v>1</v>
      </c>
      <c r="H153" s="5"/>
      <c r="I153" s="5"/>
      <c r="J153" s="5"/>
      <c r="K153" s="5"/>
      <c r="L153" s="5">
        <v>1</v>
      </c>
      <c r="M153" s="5"/>
      <c r="N153" s="5"/>
      <c r="O153" s="5"/>
      <c r="P153" s="5"/>
      <c r="Q153" s="5"/>
      <c r="R153" s="5"/>
      <c r="S153" s="5"/>
      <c r="T153" s="299">
        <f t="shared" si="14"/>
        <v>1</v>
      </c>
      <c r="U153" s="5"/>
      <c r="V153" s="5"/>
      <c r="W153" s="5"/>
      <c r="X153" s="5"/>
      <c r="Y153" s="5"/>
      <c r="Z153" s="5"/>
      <c r="AA153" s="5"/>
      <c r="AB153" s="5"/>
      <c r="AC153" s="5"/>
      <c r="AD153" s="5"/>
      <c r="AE153" s="46"/>
      <c r="AF153" s="5"/>
      <c r="AG153" s="5"/>
      <c r="AH153" s="5"/>
      <c r="AI153" s="5"/>
      <c r="AJ153" s="5">
        <v>8</v>
      </c>
      <c r="AK153" s="5"/>
      <c r="AL153" s="5"/>
      <c r="AM153" s="5"/>
      <c r="AN153" s="5"/>
      <c r="AO153" s="5"/>
      <c r="AP153" s="46"/>
      <c r="AQ153" s="5"/>
      <c r="AR153" s="5"/>
      <c r="AS153" s="5">
        <v>1</v>
      </c>
      <c r="AT153" s="5"/>
      <c r="AU153" s="5"/>
      <c r="AV153" s="5"/>
      <c r="AW153" s="5"/>
      <c r="AX153" s="5">
        <v>5</v>
      </c>
      <c r="AY153" s="5"/>
      <c r="AZ153" s="46"/>
      <c r="BA153" s="9"/>
      <c r="BB153" s="9"/>
      <c r="BC153" s="9">
        <v>38854</v>
      </c>
      <c r="BD153" s="9"/>
      <c r="BE153" s="9"/>
      <c r="BF153" s="9"/>
      <c r="BG153" s="9"/>
      <c r="BH153" s="9"/>
      <c r="BI153" s="9"/>
      <c r="BJ153" s="9"/>
      <c r="BK153" s="32"/>
      <c r="BL153" s="5"/>
      <c r="BM153" s="5"/>
      <c r="BN153" s="5"/>
      <c r="BO153" s="5"/>
      <c r="BP153" s="5"/>
      <c r="BQ153" s="46"/>
      <c r="BR153" s="5"/>
      <c r="BS153" s="5"/>
      <c r="BT153" s="5"/>
      <c r="BU153" s="5"/>
      <c r="BV153" s="5">
        <v>4</v>
      </c>
      <c r="BW153" s="5"/>
      <c r="BX153" s="46"/>
      <c r="BY153" s="5"/>
      <c r="BZ153" s="5"/>
      <c r="CA153" s="5"/>
      <c r="CB153" s="5"/>
      <c r="CC153" s="5"/>
      <c r="CD153" s="5"/>
      <c r="CE153" s="5"/>
      <c r="CF153" s="5"/>
      <c r="CG153" s="5"/>
      <c r="CH153" s="46"/>
      <c r="CI153" s="28"/>
      <c r="CJ153" s="28"/>
      <c r="CK153" s="28"/>
      <c r="CL153" s="28"/>
      <c r="CM153" s="28"/>
      <c r="CN153" s="28"/>
      <c r="CO153" s="28"/>
      <c r="CP153" s="28"/>
      <c r="CQ153" s="28"/>
      <c r="CR153" s="67"/>
      <c r="CS153" s="10"/>
      <c r="CT153" s="10"/>
      <c r="CU153" s="10"/>
      <c r="CV153" s="10"/>
      <c r="CW153" s="10"/>
      <c r="CX153" s="10"/>
      <c r="CY153" s="10"/>
      <c r="CZ153" s="10"/>
      <c r="DA153" s="300">
        <f t="shared" si="15"/>
        <v>2</v>
      </c>
      <c r="DB153" s="69">
        <v>2</v>
      </c>
      <c r="DC153" s="69">
        <v>1.96</v>
      </c>
      <c r="DD153" s="69">
        <v>0.75</v>
      </c>
      <c r="DE153" s="69"/>
      <c r="DF153" s="69"/>
      <c r="DG153" s="69"/>
      <c r="DH153" s="69"/>
      <c r="DI153" s="69"/>
      <c r="DJ153" s="69"/>
      <c r="DK153" s="69"/>
      <c r="DL153" s="69"/>
      <c r="DM153" s="69"/>
      <c r="DN153" s="69"/>
      <c r="DO153" s="69"/>
      <c r="DP153" s="69">
        <v>235</v>
      </c>
      <c r="DQ153" s="69">
        <v>79</v>
      </c>
      <c r="DR153" s="69"/>
      <c r="DS153" s="69"/>
      <c r="DT153" s="69"/>
      <c r="DU153" s="69"/>
      <c r="DV153" s="69"/>
      <c r="DW153" s="69"/>
      <c r="DX153" s="69"/>
      <c r="DY153" s="69"/>
      <c r="DZ153" s="69"/>
      <c r="EA153" s="69"/>
      <c r="EB153" s="69"/>
      <c r="EC153" s="71">
        <v>0</v>
      </c>
      <c r="ED153" s="71"/>
      <c r="EE153" s="71"/>
      <c r="EF153" s="71"/>
      <c r="EG153" s="69"/>
      <c r="EH153" s="69"/>
      <c r="EI153" s="69"/>
      <c r="EJ153" s="69"/>
      <c r="EK153" s="69"/>
      <c r="EL153" s="79"/>
      <c r="EM153" s="245">
        <f t="shared" si="16"/>
        <v>743.9397432452688</v>
      </c>
      <c r="EN153" s="81"/>
      <c r="EO153" s="81">
        <f t="shared" si="17"/>
        <v>743.9397432452688</v>
      </c>
      <c r="EP153" s="44">
        <v>149</v>
      </c>
      <c r="EQ153" s="85">
        <v>0</v>
      </c>
      <c r="ER153" s="33">
        <v>149</v>
      </c>
      <c r="ES153" s="5">
        <v>1</v>
      </c>
      <c r="ET153" s="5">
        <v>2</v>
      </c>
      <c r="EU153" s="69">
        <v>2</v>
      </c>
      <c r="EV153" s="11">
        <v>1.96</v>
      </c>
      <c r="EW153" s="87">
        <v>235</v>
      </c>
      <c r="EX153" s="18">
        <v>743.9397432452688</v>
      </c>
      <c r="EY153" s="69">
        <v>5</v>
      </c>
      <c r="EZ153" s="16">
        <v>38854</v>
      </c>
      <c r="FA153" s="54"/>
      <c r="FB153" s="249">
        <v>38866</v>
      </c>
      <c r="FC153" s="84"/>
      <c r="FD153" s="69"/>
      <c r="FE153" s="69"/>
      <c r="FF153" s="69"/>
      <c r="FG153" s="69"/>
      <c r="FH153" s="28"/>
      <c r="FI153" s="79" t="s">
        <v>659</v>
      </c>
    </row>
    <row r="154" spans="1:165" ht="15" x14ac:dyDescent="0.25">
      <c r="A154" s="10">
        <v>150</v>
      </c>
      <c r="B154" s="15" t="s">
        <v>553</v>
      </c>
      <c r="C154" s="42">
        <v>1</v>
      </c>
      <c r="D154" s="15">
        <v>1</v>
      </c>
      <c r="E154" s="97">
        <v>38854</v>
      </c>
      <c r="F154" s="28">
        <v>1</v>
      </c>
      <c r="G154" s="67">
        <v>1</v>
      </c>
      <c r="H154" s="5"/>
      <c r="I154" s="5"/>
      <c r="J154" s="5"/>
      <c r="K154" s="5"/>
      <c r="L154" s="5">
        <v>1</v>
      </c>
      <c r="M154" s="5"/>
      <c r="N154" s="5"/>
      <c r="O154" s="5"/>
      <c r="P154" s="5"/>
      <c r="Q154" s="5"/>
      <c r="R154" s="5"/>
      <c r="S154" s="5"/>
      <c r="T154" s="299">
        <f t="shared" si="14"/>
        <v>1</v>
      </c>
      <c r="U154" s="5"/>
      <c r="V154" s="5"/>
      <c r="W154" s="5"/>
      <c r="X154" s="5"/>
      <c r="Y154" s="5" t="s">
        <v>118</v>
      </c>
      <c r="Z154" s="5"/>
      <c r="AA154" s="5"/>
      <c r="AB154" s="5"/>
      <c r="AC154" s="5"/>
      <c r="AD154" s="5"/>
      <c r="AE154" s="46"/>
      <c r="AF154" s="5"/>
      <c r="AG154" s="5"/>
      <c r="AH154" s="5"/>
      <c r="AI154" s="5"/>
      <c r="AJ154" s="5">
        <v>3</v>
      </c>
      <c r="AK154" s="5"/>
      <c r="AL154" s="5"/>
      <c r="AM154" s="5"/>
      <c r="AN154" s="5"/>
      <c r="AO154" s="5"/>
      <c r="AP154" s="46"/>
      <c r="AQ154" s="5"/>
      <c r="AR154" s="5"/>
      <c r="AS154" s="5"/>
      <c r="AT154" s="5"/>
      <c r="AU154" s="5"/>
      <c r="AV154" s="5"/>
      <c r="AW154" s="5"/>
      <c r="AX154" s="5">
        <v>2</v>
      </c>
      <c r="AY154" s="5"/>
      <c r="AZ154" s="46"/>
      <c r="BA154" s="9"/>
      <c r="BB154" s="9"/>
      <c r="BC154" s="9"/>
      <c r="BD154" s="9"/>
      <c r="BE154" s="9"/>
      <c r="BF154" s="9"/>
      <c r="BG154" s="9"/>
      <c r="BH154" s="9"/>
      <c r="BI154" s="9">
        <v>38866</v>
      </c>
      <c r="BJ154" s="9"/>
      <c r="BK154" s="32"/>
      <c r="BL154" s="5"/>
      <c r="BM154" s="5"/>
      <c r="BN154" s="5"/>
      <c r="BO154" s="5" t="s">
        <v>615</v>
      </c>
      <c r="BP154" s="5"/>
      <c r="BQ154" s="46"/>
      <c r="BR154" s="5"/>
      <c r="BS154" s="5"/>
      <c r="BT154" s="5"/>
      <c r="BU154" s="5"/>
      <c r="BV154" s="5"/>
      <c r="BW154" s="5">
        <v>1</v>
      </c>
      <c r="BX154" s="46"/>
      <c r="BY154" s="5"/>
      <c r="BZ154" s="5"/>
      <c r="CA154" s="5"/>
      <c r="CB154" s="5"/>
      <c r="CC154" s="5"/>
      <c r="CD154" s="5"/>
      <c r="CE154" s="5"/>
      <c r="CF154" s="5"/>
      <c r="CG154" s="5"/>
      <c r="CH154" s="46"/>
      <c r="CI154" s="28"/>
      <c r="CJ154" s="28"/>
      <c r="CK154" s="28"/>
      <c r="CL154" s="28"/>
      <c r="CM154" s="28"/>
      <c r="CN154" s="28"/>
      <c r="CO154" s="28"/>
      <c r="CP154" s="28"/>
      <c r="CQ154" s="28"/>
      <c r="CR154" s="67"/>
      <c r="CS154" s="10"/>
      <c r="CT154" s="10"/>
      <c r="CU154" s="10"/>
      <c r="CV154" s="10"/>
      <c r="CW154" s="10"/>
      <c r="CX154" s="10"/>
      <c r="CY154" s="10"/>
      <c r="CZ154" s="10"/>
      <c r="DA154" s="300">
        <f t="shared" si="15"/>
        <v>1</v>
      </c>
      <c r="DB154" s="69">
        <v>1</v>
      </c>
      <c r="DC154" s="69">
        <v>1.49</v>
      </c>
      <c r="DD154" s="69"/>
      <c r="DE154" s="69"/>
      <c r="DF154" s="69"/>
      <c r="DG154" s="69"/>
      <c r="DH154" s="69"/>
      <c r="DI154" s="69"/>
      <c r="DJ154" s="69"/>
      <c r="DK154" s="69"/>
      <c r="DL154" s="69"/>
      <c r="DM154" s="69"/>
      <c r="DN154" s="69"/>
      <c r="DO154" s="69"/>
      <c r="DP154" s="69">
        <v>218</v>
      </c>
      <c r="DQ154" s="69"/>
      <c r="DR154" s="69"/>
      <c r="DS154" s="69"/>
      <c r="DT154" s="69"/>
      <c r="DU154" s="69"/>
      <c r="DV154" s="69"/>
      <c r="DW154" s="69"/>
      <c r="DX154" s="69"/>
      <c r="DY154" s="69"/>
      <c r="DZ154" s="69"/>
      <c r="EA154" s="69"/>
      <c r="EB154" s="69"/>
      <c r="EC154" s="71">
        <v>0</v>
      </c>
      <c r="ED154" s="71"/>
      <c r="EE154" s="71"/>
      <c r="EF154" s="71"/>
      <c r="EG154" s="69"/>
      <c r="EH154" s="69"/>
      <c r="EI154" s="69"/>
      <c r="EJ154" s="69"/>
      <c r="EK154" s="69"/>
      <c r="EL154" s="79"/>
      <c r="EM154" s="245">
        <f t="shared" si="16"/>
        <v>380.11841683779113</v>
      </c>
      <c r="EN154" s="81"/>
      <c r="EO154" s="81">
        <f t="shared" si="17"/>
        <v>380.11841683779113</v>
      </c>
      <c r="EP154" s="44">
        <v>150</v>
      </c>
      <c r="EQ154" s="85">
        <v>0</v>
      </c>
      <c r="ER154" s="33">
        <v>150</v>
      </c>
      <c r="ES154" s="5">
        <v>1</v>
      </c>
      <c r="ET154" s="5">
        <v>1</v>
      </c>
      <c r="EU154" s="69">
        <v>1</v>
      </c>
      <c r="EV154" s="11">
        <v>1.49</v>
      </c>
      <c r="EW154" s="87">
        <v>218</v>
      </c>
      <c r="EX154" s="18">
        <v>380.11841683779113</v>
      </c>
      <c r="EY154" s="69">
        <v>3</v>
      </c>
      <c r="EZ154" s="16">
        <v>38866</v>
      </c>
      <c r="FA154" s="54"/>
      <c r="FB154" s="249">
        <v>38868</v>
      </c>
      <c r="FC154" s="84"/>
      <c r="FD154" s="69"/>
      <c r="FE154" s="69"/>
      <c r="FF154" s="69"/>
      <c r="FG154" s="69"/>
      <c r="FH154" s="28"/>
      <c r="FI154" s="79" t="s">
        <v>659</v>
      </c>
    </row>
    <row r="155" spans="1:165" ht="15" x14ac:dyDescent="0.25">
      <c r="A155" s="10">
        <v>151</v>
      </c>
      <c r="B155" s="15" t="s">
        <v>554</v>
      </c>
      <c r="C155" s="42">
        <v>1</v>
      </c>
      <c r="D155" s="15">
        <v>1</v>
      </c>
      <c r="E155" s="97">
        <v>38854</v>
      </c>
      <c r="F155" s="28">
        <v>1</v>
      </c>
      <c r="G155" s="67">
        <v>1</v>
      </c>
      <c r="H155" s="5"/>
      <c r="I155" s="5"/>
      <c r="J155" s="5"/>
      <c r="K155" s="5"/>
      <c r="L155" s="5">
        <v>2</v>
      </c>
      <c r="M155" s="5"/>
      <c r="N155" s="5"/>
      <c r="O155" s="5"/>
      <c r="P155" s="5"/>
      <c r="Q155" s="5"/>
      <c r="R155" s="5"/>
      <c r="S155" s="5"/>
      <c r="T155" s="299">
        <f t="shared" si="14"/>
        <v>2</v>
      </c>
      <c r="U155" s="5"/>
      <c r="V155" s="5"/>
      <c r="W155" s="5"/>
      <c r="X155" s="5"/>
      <c r="Y155" s="5"/>
      <c r="Z155" s="5"/>
      <c r="AA155" s="5"/>
      <c r="AB155" s="5"/>
      <c r="AC155" s="5"/>
      <c r="AD155" s="5"/>
      <c r="AE155" s="46"/>
      <c r="AF155" s="5"/>
      <c r="AG155" s="5"/>
      <c r="AH155" s="5"/>
      <c r="AI155" s="5"/>
      <c r="AJ155" s="5">
        <v>30</v>
      </c>
      <c r="AK155" s="5"/>
      <c r="AL155" s="5">
        <v>27</v>
      </c>
      <c r="AM155" s="5"/>
      <c r="AN155" s="5"/>
      <c r="AO155" s="5"/>
      <c r="AP155" s="46"/>
      <c r="AQ155" s="5"/>
      <c r="AR155" s="5"/>
      <c r="AS155" s="5" t="s">
        <v>589</v>
      </c>
      <c r="AT155" s="5"/>
      <c r="AU155" s="5" t="s">
        <v>607</v>
      </c>
      <c r="AV155" s="5"/>
      <c r="AW155" s="5"/>
      <c r="AX155" s="5" t="s">
        <v>608</v>
      </c>
      <c r="AY155" s="5"/>
      <c r="AZ155" s="46"/>
      <c r="BA155" s="9"/>
      <c r="BB155" s="9"/>
      <c r="BC155" s="9">
        <v>38854</v>
      </c>
      <c r="BD155" s="9"/>
      <c r="BE155" s="9"/>
      <c r="BF155" s="9"/>
      <c r="BG155" s="9"/>
      <c r="BH155" s="9"/>
      <c r="BI155" s="9"/>
      <c r="BJ155" s="9"/>
      <c r="BK155" s="114"/>
      <c r="BL155" s="28"/>
      <c r="BM155" s="28"/>
      <c r="BN155" s="28"/>
      <c r="BO155" s="28"/>
      <c r="BP155" s="28"/>
      <c r="BQ155" s="67"/>
      <c r="BR155" s="28"/>
      <c r="BS155" s="28"/>
      <c r="BT155" s="28"/>
      <c r="BU155" s="28"/>
      <c r="BV155" s="28">
        <v>7</v>
      </c>
      <c r="BW155" s="28"/>
      <c r="BX155" s="67"/>
      <c r="BY155" s="28"/>
      <c r="BZ155" s="28"/>
      <c r="CA155" s="28"/>
      <c r="CB155" s="28"/>
      <c r="CC155" s="28"/>
      <c r="CD155" s="28"/>
      <c r="CE155" s="28"/>
      <c r="CF155" s="28"/>
      <c r="CG155" s="28"/>
      <c r="CH155" s="67"/>
      <c r="CI155" s="28"/>
      <c r="CJ155" s="28"/>
      <c r="CK155" s="28"/>
      <c r="CL155" s="28"/>
      <c r="CM155" s="28"/>
      <c r="CN155" s="28"/>
      <c r="CO155" s="28"/>
      <c r="CP155" s="28"/>
      <c r="CQ155" s="28"/>
      <c r="CR155" s="67"/>
      <c r="CS155" s="10"/>
      <c r="CT155" s="10"/>
      <c r="CU155" s="10"/>
      <c r="CV155" s="10"/>
      <c r="CW155" s="10"/>
      <c r="CX155" s="10"/>
      <c r="CY155" s="10"/>
      <c r="CZ155" s="10"/>
      <c r="DA155" s="300">
        <f t="shared" si="15"/>
        <v>1</v>
      </c>
      <c r="DB155" s="69">
        <v>1</v>
      </c>
      <c r="DC155" s="69">
        <v>2.21</v>
      </c>
      <c r="DD155" s="69"/>
      <c r="DE155" s="69"/>
      <c r="DF155" s="69"/>
      <c r="DG155" s="69"/>
      <c r="DH155" s="69"/>
      <c r="DI155" s="69"/>
      <c r="DJ155" s="69"/>
      <c r="DK155" s="69"/>
      <c r="DL155" s="69"/>
      <c r="DM155" s="69"/>
      <c r="DN155" s="69"/>
      <c r="DO155" s="69"/>
      <c r="DP155" s="69">
        <v>319</v>
      </c>
      <c r="DQ155" s="69"/>
      <c r="DR155" s="69"/>
      <c r="DS155" s="69"/>
      <c r="DT155" s="69"/>
      <c r="DU155" s="69"/>
      <c r="DV155" s="69"/>
      <c r="DW155" s="69"/>
      <c r="DX155" s="69"/>
      <c r="DY155" s="69"/>
      <c r="DZ155" s="69"/>
      <c r="EA155" s="69"/>
      <c r="EB155" s="69"/>
      <c r="EC155" s="71">
        <v>0</v>
      </c>
      <c r="ED155" s="71"/>
      <c r="EE155" s="71"/>
      <c r="EF155" s="71"/>
      <c r="EG155" s="69"/>
      <c r="EH155" s="69"/>
      <c r="EI155" s="69"/>
      <c r="EJ155" s="69"/>
      <c r="EK155" s="69"/>
      <c r="EL155" s="79"/>
      <c r="EM155" s="245">
        <f t="shared" si="16"/>
        <v>1223.6722511819833</v>
      </c>
      <c r="EN155" s="81"/>
      <c r="EO155" s="81">
        <f t="shared" si="17"/>
        <v>1223.6722511819833</v>
      </c>
      <c r="EP155" s="44">
        <v>151</v>
      </c>
      <c r="EQ155" s="85">
        <v>0</v>
      </c>
      <c r="ER155" s="33">
        <v>151</v>
      </c>
      <c r="ES155" s="5">
        <v>2</v>
      </c>
      <c r="ET155" s="5">
        <v>1</v>
      </c>
      <c r="EU155" s="69">
        <v>2</v>
      </c>
      <c r="EV155" s="11">
        <v>2.21</v>
      </c>
      <c r="EW155" s="87">
        <v>319</v>
      </c>
      <c r="EX155" s="18">
        <v>1223.6722511819833</v>
      </c>
      <c r="EY155" s="69">
        <v>27</v>
      </c>
      <c r="EZ155" s="16">
        <v>38854</v>
      </c>
      <c r="FA155" s="54"/>
      <c r="FB155" s="249">
        <v>38866</v>
      </c>
      <c r="FC155" s="84"/>
      <c r="FD155" s="69"/>
      <c r="FE155" s="69"/>
      <c r="FF155" s="69"/>
      <c r="FG155" s="69"/>
      <c r="FH155" s="28"/>
      <c r="FI155" s="79" t="s">
        <v>659</v>
      </c>
    </row>
    <row r="156" spans="1:165" ht="15" x14ac:dyDescent="0.25">
      <c r="A156" s="10">
        <v>152</v>
      </c>
      <c r="B156" s="15" t="s">
        <v>555</v>
      </c>
      <c r="C156" s="42">
        <v>1</v>
      </c>
      <c r="D156" s="15">
        <v>1</v>
      </c>
      <c r="E156" s="97">
        <v>38854</v>
      </c>
      <c r="F156" s="28">
        <v>1</v>
      </c>
      <c r="G156" s="67">
        <v>1</v>
      </c>
      <c r="H156" s="5"/>
      <c r="I156" s="5"/>
      <c r="J156" s="5"/>
      <c r="K156" s="5"/>
      <c r="L156" s="5">
        <v>3</v>
      </c>
      <c r="M156" s="5"/>
      <c r="N156" s="5"/>
      <c r="O156" s="5"/>
      <c r="P156" s="5"/>
      <c r="Q156" s="5"/>
      <c r="R156" s="5"/>
      <c r="S156" s="5"/>
      <c r="T156" s="299">
        <f t="shared" si="14"/>
        <v>3</v>
      </c>
      <c r="U156" s="5"/>
      <c r="V156" s="5"/>
      <c r="W156" s="5"/>
      <c r="X156" s="5"/>
      <c r="Y156" s="5"/>
      <c r="Z156" s="5"/>
      <c r="AA156" s="5"/>
      <c r="AB156" s="5"/>
      <c r="AC156" s="5"/>
      <c r="AD156" s="5"/>
      <c r="AE156" s="46"/>
      <c r="AF156" s="5"/>
      <c r="AG156" s="5"/>
      <c r="AH156" s="5"/>
      <c r="AI156" s="5"/>
      <c r="AJ156" s="5">
        <v>58</v>
      </c>
      <c r="AK156" s="5"/>
      <c r="AL156" s="5"/>
      <c r="AM156" s="5"/>
      <c r="AN156" s="5"/>
      <c r="AO156" s="5"/>
      <c r="AP156" s="46"/>
      <c r="AQ156" s="5"/>
      <c r="AR156" s="5"/>
      <c r="AS156" s="5" t="s">
        <v>609</v>
      </c>
      <c r="AT156" s="5"/>
      <c r="AU156" s="5" t="s">
        <v>610</v>
      </c>
      <c r="AV156" s="5"/>
      <c r="AW156" s="5"/>
      <c r="AX156" s="5" t="s">
        <v>611</v>
      </c>
      <c r="AY156" s="5"/>
      <c r="AZ156" s="46"/>
      <c r="BA156" s="9"/>
      <c r="BB156" s="9"/>
      <c r="BC156" s="9">
        <v>38854</v>
      </c>
      <c r="BD156" s="9"/>
      <c r="BE156" s="9"/>
      <c r="BF156" s="9"/>
      <c r="BG156" s="9"/>
      <c r="BH156" s="9"/>
      <c r="BI156" s="9"/>
      <c r="BJ156" s="9"/>
      <c r="BK156" s="32"/>
      <c r="BL156" s="5"/>
      <c r="BM156" s="5"/>
      <c r="BN156" s="5"/>
      <c r="BO156" s="5">
        <v>2</v>
      </c>
      <c r="BP156" s="5">
        <v>1</v>
      </c>
      <c r="BQ156" s="46"/>
      <c r="BR156" s="5"/>
      <c r="BS156" s="5"/>
      <c r="BT156" s="5"/>
      <c r="BU156" s="5"/>
      <c r="BV156" s="5">
        <v>23</v>
      </c>
      <c r="BW156" s="5">
        <v>33</v>
      </c>
      <c r="BX156" s="46"/>
      <c r="BY156" s="5"/>
      <c r="BZ156" s="5"/>
      <c r="CA156" s="5"/>
      <c r="CB156" s="5"/>
      <c r="CC156" s="5"/>
      <c r="CD156" s="5"/>
      <c r="CE156" s="5"/>
      <c r="CF156" s="5"/>
      <c r="CG156" s="5"/>
      <c r="CH156" s="46"/>
      <c r="CI156" s="28"/>
      <c r="CJ156" s="28"/>
      <c r="CK156" s="28"/>
      <c r="CL156" s="28"/>
      <c r="CM156" s="28"/>
      <c r="CN156" s="28"/>
      <c r="CO156" s="28"/>
      <c r="CP156" s="28"/>
      <c r="CQ156" s="28"/>
      <c r="CR156" s="67"/>
      <c r="CS156" s="10"/>
      <c r="CT156" s="10"/>
      <c r="CU156" s="10"/>
      <c r="CV156" s="10"/>
      <c r="CW156" s="10"/>
      <c r="CX156" s="10"/>
      <c r="CY156" s="10"/>
      <c r="CZ156" s="10"/>
      <c r="DA156" s="300">
        <f t="shared" si="15"/>
        <v>3</v>
      </c>
      <c r="DB156" s="69">
        <v>3</v>
      </c>
      <c r="DC156" s="69">
        <v>3.05</v>
      </c>
      <c r="DD156" s="69">
        <v>2.78</v>
      </c>
      <c r="DE156" s="69">
        <v>2.37</v>
      </c>
      <c r="DF156" s="69"/>
      <c r="DG156" s="69"/>
      <c r="DH156" s="69"/>
      <c r="DI156" s="69"/>
      <c r="DJ156" s="69"/>
      <c r="DK156" s="69"/>
      <c r="DL156" s="69"/>
      <c r="DM156" s="69"/>
      <c r="DN156" s="69"/>
      <c r="DO156" s="69"/>
      <c r="DP156" s="69">
        <v>358</v>
      </c>
      <c r="DQ156" s="69">
        <v>339</v>
      </c>
      <c r="DR156" s="69">
        <v>268</v>
      </c>
      <c r="DS156" s="69"/>
      <c r="DT156" s="69"/>
      <c r="DU156" s="69"/>
      <c r="DV156" s="69"/>
      <c r="DW156" s="69"/>
      <c r="DX156" s="69"/>
      <c r="DY156" s="69"/>
      <c r="DZ156" s="69"/>
      <c r="EA156" s="69"/>
      <c r="EB156" s="69"/>
      <c r="EC156" s="71">
        <v>0</v>
      </c>
      <c r="ED156" s="71"/>
      <c r="EE156" s="71"/>
      <c r="EF156" s="71"/>
      <c r="EG156" s="69"/>
      <c r="EH156" s="69"/>
      <c r="EI156" s="69"/>
      <c r="EJ156" s="69"/>
      <c r="EK156" s="69"/>
      <c r="EL156" s="79"/>
      <c r="EM156" s="245">
        <f t="shared" si="16"/>
        <v>5855.5766908345395</v>
      </c>
      <c r="EN156" s="81"/>
      <c r="EO156" s="81">
        <f t="shared" si="17"/>
        <v>5855.5766908345395</v>
      </c>
      <c r="EP156" s="44">
        <v>152</v>
      </c>
      <c r="EQ156" s="85">
        <v>5</v>
      </c>
      <c r="ER156" s="33">
        <v>152</v>
      </c>
      <c r="ES156" s="5">
        <v>3</v>
      </c>
      <c r="ET156" s="5">
        <v>3</v>
      </c>
      <c r="EU156" s="69">
        <v>3</v>
      </c>
      <c r="EV156" s="11">
        <v>3.05</v>
      </c>
      <c r="EW156" s="87">
        <v>358</v>
      </c>
      <c r="EX156" s="18">
        <v>5855.5766908345395</v>
      </c>
      <c r="EY156" s="69">
        <v>58</v>
      </c>
      <c r="EZ156" s="16">
        <v>38854</v>
      </c>
      <c r="FA156" s="54"/>
      <c r="FB156" s="249">
        <v>38868</v>
      </c>
      <c r="FC156" s="84">
        <v>5</v>
      </c>
      <c r="FD156" s="69">
        <v>36</v>
      </c>
      <c r="FE156" s="69">
        <v>24</v>
      </c>
      <c r="FF156" s="69">
        <v>5</v>
      </c>
      <c r="FG156" s="69"/>
      <c r="FH156" s="28"/>
      <c r="FI156" s="79" t="s">
        <v>659</v>
      </c>
    </row>
    <row r="157" spans="1:165" ht="15" x14ac:dyDescent="0.25">
      <c r="A157" s="10">
        <v>153</v>
      </c>
      <c r="B157" s="15" t="s">
        <v>556</v>
      </c>
      <c r="C157" s="42">
        <v>1</v>
      </c>
      <c r="D157" s="15">
        <v>1</v>
      </c>
      <c r="E157" s="93">
        <v>38854</v>
      </c>
      <c r="F157" s="69">
        <v>1</v>
      </c>
      <c r="G157" s="46">
        <v>1</v>
      </c>
      <c r="H157" s="5"/>
      <c r="I157" s="69"/>
      <c r="J157" s="69"/>
      <c r="K157" s="69"/>
      <c r="L157" s="69">
        <v>1</v>
      </c>
      <c r="M157" s="69"/>
      <c r="N157" s="69"/>
      <c r="O157" s="69"/>
      <c r="P157" s="69"/>
      <c r="Q157" s="69"/>
      <c r="R157" s="69"/>
      <c r="S157" s="5"/>
      <c r="T157" s="299">
        <f t="shared" si="14"/>
        <v>1</v>
      </c>
      <c r="U157" s="5"/>
      <c r="V157" s="69"/>
      <c r="W157" s="69"/>
      <c r="X157" s="69"/>
      <c r="Y157" s="69" t="s">
        <v>118</v>
      </c>
      <c r="Z157" s="69"/>
      <c r="AA157" s="69"/>
      <c r="AB157" s="69"/>
      <c r="AC157" s="69"/>
      <c r="AD157" s="69"/>
      <c r="AE157" s="46"/>
      <c r="AF157" s="5"/>
      <c r="AG157" s="69"/>
      <c r="AH157" s="69"/>
      <c r="AI157" s="69"/>
      <c r="AJ157" s="69">
        <v>5</v>
      </c>
      <c r="AK157" s="69"/>
      <c r="AL157" s="69">
        <v>6</v>
      </c>
      <c r="AM157" s="69"/>
      <c r="AN157" s="69"/>
      <c r="AO157" s="69"/>
      <c r="AP157" s="46"/>
      <c r="AQ157" s="69"/>
      <c r="AR157" s="69"/>
      <c r="AS157" s="69"/>
      <c r="AT157" s="69"/>
      <c r="AU157" s="69">
        <v>2</v>
      </c>
      <c r="AV157" s="69"/>
      <c r="AW157" s="69"/>
      <c r="AX157" s="69">
        <v>3</v>
      </c>
      <c r="AY157" s="69"/>
      <c r="AZ157" s="46"/>
      <c r="BA157" s="9"/>
      <c r="BB157" s="82"/>
      <c r="BC157" s="82"/>
      <c r="BD157" s="82"/>
      <c r="BE157" s="82">
        <v>38856</v>
      </c>
      <c r="BF157" s="82"/>
      <c r="BG157" s="82"/>
      <c r="BH157" s="82"/>
      <c r="BI157" s="82"/>
      <c r="BJ157" s="82"/>
      <c r="BK157" s="32"/>
      <c r="BL157" s="69"/>
      <c r="BM157" s="69"/>
      <c r="BN157" s="69"/>
      <c r="BO157" s="69"/>
      <c r="BP157" s="69"/>
      <c r="BQ157" s="46"/>
      <c r="BR157" s="69"/>
      <c r="BS157" s="69"/>
      <c r="BT157" s="69"/>
      <c r="BU157" s="69"/>
      <c r="BV157" s="69"/>
      <c r="BW157" s="69"/>
      <c r="BX157" s="46"/>
      <c r="BY157" s="69"/>
      <c r="BZ157" s="69"/>
      <c r="CA157" s="69"/>
      <c r="CB157" s="69"/>
      <c r="CC157" s="69"/>
      <c r="CD157" s="69"/>
      <c r="CE157" s="69"/>
      <c r="CF157" s="69"/>
      <c r="CG157" s="69"/>
      <c r="CH157" s="46"/>
      <c r="CI157" s="70"/>
      <c r="CJ157" s="70"/>
      <c r="CK157" s="70"/>
      <c r="CL157" s="70"/>
      <c r="CM157" s="70"/>
      <c r="CN157" s="70"/>
      <c r="CO157" s="70"/>
      <c r="CP157" s="70"/>
      <c r="CQ157" s="70"/>
      <c r="CR157" s="67"/>
      <c r="CS157" s="79"/>
      <c r="CT157" s="79"/>
      <c r="CU157" s="79"/>
      <c r="CV157" s="79"/>
      <c r="CW157" s="79"/>
      <c r="CX157" s="79"/>
      <c r="CY157" s="79"/>
      <c r="CZ157" s="10"/>
      <c r="DA157" s="300">
        <f t="shared" si="15"/>
        <v>1</v>
      </c>
      <c r="DB157" s="69">
        <v>1</v>
      </c>
      <c r="DC157" s="69">
        <v>2.21</v>
      </c>
      <c r="DD157" s="69"/>
      <c r="DE157" s="69"/>
      <c r="DF157" s="69"/>
      <c r="DG157" s="69"/>
      <c r="DH157" s="69"/>
      <c r="DI157" s="69"/>
      <c r="DJ157" s="69"/>
      <c r="DK157" s="69"/>
      <c r="DL157" s="69"/>
      <c r="DM157" s="69"/>
      <c r="DN157" s="69"/>
      <c r="DO157" s="69"/>
      <c r="DP157" s="69">
        <v>268</v>
      </c>
      <c r="DQ157" s="69"/>
      <c r="DR157" s="69"/>
      <c r="DS157" s="69"/>
      <c r="DT157" s="69"/>
      <c r="DU157" s="69"/>
      <c r="DV157" s="69"/>
      <c r="DW157" s="69"/>
      <c r="DX157" s="69"/>
      <c r="DY157" s="69"/>
      <c r="DZ157" s="69"/>
      <c r="EA157" s="69"/>
      <c r="EB157" s="69"/>
      <c r="EC157" s="71">
        <v>0</v>
      </c>
      <c r="ED157" s="71"/>
      <c r="EE157" s="71"/>
      <c r="EF157" s="71"/>
      <c r="EG157" s="69"/>
      <c r="EH157" s="69"/>
      <c r="EI157" s="69"/>
      <c r="EJ157" s="69"/>
      <c r="EK157" s="69"/>
      <c r="EL157" s="79"/>
      <c r="EM157" s="245">
        <f t="shared" si="16"/>
        <v>1028.0381295196598</v>
      </c>
      <c r="EN157" s="81"/>
      <c r="EO157" s="81">
        <f t="shared" si="17"/>
        <v>1028.0381295196598</v>
      </c>
      <c r="EP157" s="44">
        <v>153</v>
      </c>
      <c r="EQ157" s="85">
        <v>1</v>
      </c>
      <c r="ER157" s="33">
        <v>153</v>
      </c>
      <c r="ES157" s="5">
        <v>1</v>
      </c>
      <c r="ET157" s="5">
        <v>1</v>
      </c>
      <c r="EU157" s="69">
        <v>1</v>
      </c>
      <c r="EV157" s="11">
        <v>2.21</v>
      </c>
      <c r="EW157" s="87">
        <v>268</v>
      </c>
      <c r="EX157" s="18">
        <v>1028.0381295196598</v>
      </c>
      <c r="EY157" s="69">
        <v>6</v>
      </c>
      <c r="EZ157" s="16">
        <v>38856</v>
      </c>
      <c r="FA157" s="54"/>
      <c r="FB157" s="249">
        <v>38858</v>
      </c>
      <c r="FC157" s="84">
        <v>1</v>
      </c>
      <c r="FD157" s="69">
        <v>4</v>
      </c>
      <c r="FE157" s="69">
        <v>9</v>
      </c>
      <c r="FF157" s="69">
        <v>8</v>
      </c>
      <c r="FG157" s="69"/>
      <c r="FH157" s="48"/>
      <c r="FI157" s="79" t="s">
        <v>659</v>
      </c>
    </row>
    <row r="158" spans="1:165" ht="15" x14ac:dyDescent="0.25">
      <c r="A158" s="10">
        <v>154</v>
      </c>
      <c r="B158" s="15" t="s">
        <v>557</v>
      </c>
      <c r="C158" s="42">
        <v>1</v>
      </c>
      <c r="D158" s="15">
        <v>1</v>
      </c>
      <c r="E158" s="97">
        <v>38854</v>
      </c>
      <c r="F158" s="28">
        <v>1</v>
      </c>
      <c r="G158" s="67">
        <v>1</v>
      </c>
      <c r="H158" s="5"/>
      <c r="I158" s="5"/>
      <c r="J158" s="5"/>
      <c r="K158" s="5"/>
      <c r="L158" s="5">
        <v>1</v>
      </c>
      <c r="M158" s="5"/>
      <c r="N158" s="5"/>
      <c r="O158" s="5"/>
      <c r="P158" s="5"/>
      <c r="Q158" s="5"/>
      <c r="R158" s="5"/>
      <c r="S158" s="5"/>
      <c r="T158" s="299">
        <f t="shared" si="14"/>
        <v>1</v>
      </c>
      <c r="U158" s="5"/>
      <c r="V158" s="5"/>
      <c r="W158" s="5"/>
      <c r="X158" s="5"/>
      <c r="Y158" s="5" t="s">
        <v>118</v>
      </c>
      <c r="Z158" s="5"/>
      <c r="AA158" s="5"/>
      <c r="AB158" s="5"/>
      <c r="AC158" s="5"/>
      <c r="AD158" s="5"/>
      <c r="AE158" s="46"/>
      <c r="AF158" s="5"/>
      <c r="AG158" s="5"/>
      <c r="AH158" s="5"/>
      <c r="AI158" s="5"/>
      <c r="AJ158" s="5">
        <v>4</v>
      </c>
      <c r="AK158" s="5"/>
      <c r="AL158" s="5"/>
      <c r="AM158" s="5"/>
      <c r="AN158" s="5"/>
      <c r="AO158" s="5"/>
      <c r="AP158" s="46"/>
      <c r="AQ158" s="5"/>
      <c r="AR158" s="5"/>
      <c r="AS158" s="5"/>
      <c r="AT158" s="5"/>
      <c r="AU158" s="5"/>
      <c r="AV158" s="5"/>
      <c r="AW158" s="5"/>
      <c r="AX158" s="5">
        <v>3</v>
      </c>
      <c r="AY158" s="5"/>
      <c r="AZ158" s="46"/>
      <c r="BA158" s="9"/>
      <c r="BB158" s="9"/>
      <c r="BC158" s="9"/>
      <c r="BD158" s="9"/>
      <c r="BE158" s="9">
        <v>38856</v>
      </c>
      <c r="BF158" s="9"/>
      <c r="BG158" s="9"/>
      <c r="BH158" s="9"/>
      <c r="BI158" s="9"/>
      <c r="BJ158" s="9"/>
      <c r="BK158" s="32"/>
      <c r="BL158" s="5"/>
      <c r="BM158" s="5"/>
      <c r="BN158" s="5"/>
      <c r="BO158" s="5"/>
      <c r="BP158" s="5"/>
      <c r="BQ158" s="46"/>
      <c r="BR158" s="5"/>
      <c r="BS158" s="5"/>
      <c r="BT158" s="5"/>
      <c r="BU158" s="5"/>
      <c r="BV158" s="5">
        <v>1</v>
      </c>
      <c r="BW158" s="5"/>
      <c r="BX158" s="46"/>
      <c r="BY158" s="5"/>
      <c r="BZ158" s="5"/>
      <c r="CA158" s="5"/>
      <c r="CB158" s="5"/>
      <c r="CC158" s="5"/>
      <c r="CD158" s="5"/>
      <c r="CE158" s="5"/>
      <c r="CF158" s="5"/>
      <c r="CG158" s="5"/>
      <c r="CH158" s="46"/>
      <c r="CI158" s="28"/>
      <c r="CJ158" s="28"/>
      <c r="CK158" s="28"/>
      <c r="CL158" s="28"/>
      <c r="CM158" s="28"/>
      <c r="CN158" s="28"/>
      <c r="CO158" s="28"/>
      <c r="CP158" s="28"/>
      <c r="CQ158" s="28"/>
      <c r="CR158" s="67"/>
      <c r="CS158" s="10"/>
      <c r="CT158" s="10"/>
      <c r="CU158" s="10"/>
      <c r="CV158" s="10"/>
      <c r="CW158" s="10"/>
      <c r="CX158" s="10"/>
      <c r="CY158" s="10"/>
      <c r="CZ158" s="10"/>
      <c r="DA158" s="300">
        <f t="shared" si="15"/>
        <v>1</v>
      </c>
      <c r="DB158" s="69">
        <v>1</v>
      </c>
      <c r="DC158" s="69">
        <v>2.37</v>
      </c>
      <c r="DD158" s="69"/>
      <c r="DE158" s="69"/>
      <c r="DF158" s="69"/>
      <c r="DG158" s="69"/>
      <c r="DH158" s="69"/>
      <c r="DI158" s="69"/>
      <c r="DJ158" s="69"/>
      <c r="DK158" s="69"/>
      <c r="DL158" s="69"/>
      <c r="DM158" s="69"/>
      <c r="DN158" s="69"/>
      <c r="DO158" s="69"/>
      <c r="DP158" s="69">
        <v>290</v>
      </c>
      <c r="DQ158" s="69"/>
      <c r="DR158" s="69"/>
      <c r="DS158" s="69"/>
      <c r="DT158" s="69"/>
      <c r="DU158" s="69"/>
      <c r="DV158" s="69"/>
      <c r="DW158" s="69"/>
      <c r="DX158" s="69"/>
      <c r="DY158" s="69"/>
      <c r="DZ158" s="69"/>
      <c r="EA158" s="69"/>
      <c r="EB158" s="69"/>
      <c r="EC158" s="71">
        <v>0</v>
      </c>
      <c r="ED158" s="71"/>
      <c r="EE158" s="71"/>
      <c r="EF158" s="71"/>
      <c r="EG158" s="69"/>
      <c r="EH158" s="69"/>
      <c r="EI158" s="69"/>
      <c r="EJ158" s="69"/>
      <c r="EK158" s="69"/>
      <c r="EL158" s="79"/>
      <c r="EM158" s="245">
        <f t="shared" si="16"/>
        <v>1279.3358537562669</v>
      </c>
      <c r="EN158" s="81"/>
      <c r="EO158" s="81">
        <f t="shared" si="17"/>
        <v>1279.3358537562669</v>
      </c>
      <c r="EP158" s="44">
        <v>154</v>
      </c>
      <c r="EQ158" s="85">
        <v>0</v>
      </c>
      <c r="ER158" s="33">
        <v>154</v>
      </c>
      <c r="ES158" s="5">
        <v>1</v>
      </c>
      <c r="ET158" s="5">
        <v>1</v>
      </c>
      <c r="EU158" s="69">
        <v>1</v>
      </c>
      <c r="EV158" s="11">
        <v>2.37</v>
      </c>
      <c r="EW158" s="87">
        <v>290</v>
      </c>
      <c r="EX158" s="18">
        <v>1279.3358537562669</v>
      </c>
      <c r="EY158" s="69">
        <v>4</v>
      </c>
      <c r="EZ158" s="16">
        <v>38856</v>
      </c>
      <c r="FA158" s="54"/>
      <c r="FB158" s="249">
        <v>38866</v>
      </c>
      <c r="FC158" s="84"/>
      <c r="FD158" s="69"/>
      <c r="FE158" s="69"/>
      <c r="FF158" s="69"/>
      <c r="FG158" s="69"/>
      <c r="FH158" s="28"/>
      <c r="FI158" s="79" t="s">
        <v>659</v>
      </c>
    </row>
    <row r="159" spans="1:165" ht="15" x14ac:dyDescent="0.25">
      <c r="A159" s="10">
        <v>155</v>
      </c>
      <c r="B159" s="15" t="s">
        <v>558</v>
      </c>
      <c r="C159" s="42">
        <v>1</v>
      </c>
      <c r="D159" s="15">
        <v>1</v>
      </c>
      <c r="E159" s="97">
        <v>38854</v>
      </c>
      <c r="F159" s="28">
        <v>1</v>
      </c>
      <c r="G159" s="67">
        <v>1</v>
      </c>
      <c r="H159" s="5"/>
      <c r="I159" s="5"/>
      <c r="J159" s="5"/>
      <c r="K159" s="5"/>
      <c r="L159" s="5">
        <v>1</v>
      </c>
      <c r="M159" s="5"/>
      <c r="N159" s="5"/>
      <c r="O159" s="5"/>
      <c r="P159" s="5"/>
      <c r="Q159" s="5"/>
      <c r="R159" s="5"/>
      <c r="S159" s="5"/>
      <c r="T159" s="299">
        <f t="shared" si="14"/>
        <v>1</v>
      </c>
      <c r="U159" s="5"/>
      <c r="V159" s="5"/>
      <c r="W159" s="5"/>
      <c r="X159" s="5"/>
      <c r="Y159" s="5"/>
      <c r="Z159" s="5"/>
      <c r="AA159" s="5"/>
      <c r="AB159" s="5"/>
      <c r="AC159" s="5"/>
      <c r="AD159" s="5"/>
      <c r="AE159" s="46"/>
      <c r="AF159" s="5"/>
      <c r="AG159" s="5"/>
      <c r="AH159" s="5"/>
      <c r="AI159" s="5"/>
      <c r="AJ159" s="5">
        <v>4</v>
      </c>
      <c r="AK159" s="5"/>
      <c r="AL159" s="5"/>
      <c r="AM159" s="5"/>
      <c r="AN159" s="5"/>
      <c r="AO159" s="5"/>
      <c r="AP159" s="46"/>
      <c r="AQ159" s="5"/>
      <c r="AR159" s="5"/>
      <c r="AS159" s="5">
        <v>2</v>
      </c>
      <c r="AT159" s="5"/>
      <c r="AU159" s="5"/>
      <c r="AV159" s="5"/>
      <c r="AW159" s="5"/>
      <c r="AX159" s="5">
        <v>4</v>
      </c>
      <c r="AY159" s="5"/>
      <c r="AZ159" s="46"/>
      <c r="BA159" s="9"/>
      <c r="BB159" s="9"/>
      <c r="BC159" s="9">
        <v>38854</v>
      </c>
      <c r="BD159" s="9"/>
      <c r="BE159" s="9"/>
      <c r="BF159" s="9"/>
      <c r="BG159" s="9"/>
      <c r="BH159" s="9"/>
      <c r="BI159" s="9"/>
      <c r="BJ159" s="9"/>
      <c r="BK159" s="32"/>
      <c r="BL159" s="5"/>
      <c r="BM159" s="5"/>
      <c r="BN159" s="5"/>
      <c r="BO159" s="5"/>
      <c r="BP159" s="5"/>
      <c r="BQ159" s="46"/>
      <c r="BR159" s="5"/>
      <c r="BS159" s="5"/>
      <c r="BT159" s="5"/>
      <c r="BU159" s="5"/>
      <c r="BV159" s="5">
        <v>3</v>
      </c>
      <c r="BW159" s="5"/>
      <c r="BX159" s="46"/>
      <c r="BY159" s="5"/>
      <c r="BZ159" s="5"/>
      <c r="CA159" s="5"/>
      <c r="CB159" s="5"/>
      <c r="CC159" s="5"/>
      <c r="CD159" s="5"/>
      <c r="CE159" s="5"/>
      <c r="CF159" s="5"/>
      <c r="CG159" s="5"/>
      <c r="CH159" s="46"/>
      <c r="CI159" s="28"/>
      <c r="CJ159" s="28"/>
      <c r="CK159" s="28"/>
      <c r="CL159" s="28"/>
      <c r="CM159" s="28"/>
      <c r="CN159" s="28"/>
      <c r="CO159" s="28"/>
      <c r="CP159" s="28"/>
      <c r="CQ159" s="28"/>
      <c r="CR159" s="67"/>
      <c r="CS159" s="10"/>
      <c r="CT159" s="10"/>
      <c r="CU159" s="10"/>
      <c r="CV159" s="10"/>
      <c r="CW159" s="10"/>
      <c r="CX159" s="10"/>
      <c r="CY159" s="10"/>
      <c r="CZ159" s="10"/>
      <c r="DA159" s="300">
        <f t="shared" si="15"/>
        <v>1</v>
      </c>
      <c r="DB159" s="69">
        <v>1</v>
      </c>
      <c r="DC159" s="69">
        <v>1.71</v>
      </c>
      <c r="DD159" s="69"/>
      <c r="DE159" s="69"/>
      <c r="DF159" s="69"/>
      <c r="DG159" s="69"/>
      <c r="DH159" s="69"/>
      <c r="DI159" s="69"/>
      <c r="DJ159" s="69"/>
      <c r="DK159" s="69"/>
      <c r="DL159" s="69"/>
      <c r="DM159" s="69"/>
      <c r="DN159" s="69"/>
      <c r="DO159" s="69"/>
      <c r="DP159" s="69">
        <v>247</v>
      </c>
      <c r="DQ159" s="69"/>
      <c r="DR159" s="69"/>
      <c r="DS159" s="69"/>
      <c r="DT159" s="69"/>
      <c r="DU159" s="69"/>
      <c r="DV159" s="69"/>
      <c r="DW159" s="69"/>
      <c r="DX159" s="69"/>
      <c r="DY159" s="69"/>
      <c r="DZ159" s="69"/>
      <c r="EA159" s="69"/>
      <c r="EB159" s="69"/>
      <c r="EC159" s="71">
        <v>0</v>
      </c>
      <c r="ED159" s="71"/>
      <c r="EE159" s="71"/>
      <c r="EF159" s="71"/>
      <c r="EG159" s="69"/>
      <c r="EH159" s="69"/>
      <c r="EI159" s="69"/>
      <c r="EJ159" s="69"/>
      <c r="EK159" s="69"/>
      <c r="EL159" s="79"/>
      <c r="EM159" s="245">
        <f t="shared" si="16"/>
        <v>567.2559440888482</v>
      </c>
      <c r="EN159" s="81"/>
      <c r="EO159" s="81">
        <f t="shared" si="17"/>
        <v>567.2559440888482</v>
      </c>
      <c r="EP159" s="44">
        <v>155</v>
      </c>
      <c r="EQ159" s="85">
        <v>0</v>
      </c>
      <c r="ER159" s="33">
        <v>155</v>
      </c>
      <c r="ES159" s="5">
        <v>1</v>
      </c>
      <c r="ET159" s="5">
        <v>1</v>
      </c>
      <c r="EU159" s="69">
        <v>1</v>
      </c>
      <c r="EV159" s="11">
        <v>1.71</v>
      </c>
      <c r="EW159" s="87">
        <v>247</v>
      </c>
      <c r="EX159" s="18">
        <v>567.2559440888482</v>
      </c>
      <c r="EY159" s="69">
        <v>4</v>
      </c>
      <c r="EZ159" s="16">
        <v>38854</v>
      </c>
      <c r="FA159" s="54"/>
      <c r="FB159" s="249">
        <v>38866</v>
      </c>
      <c r="FC159" s="84"/>
      <c r="FD159" s="69"/>
      <c r="FE159" s="69"/>
      <c r="FF159" s="69"/>
      <c r="FG159" s="69"/>
      <c r="FH159" s="28"/>
      <c r="FI159" s="79" t="s">
        <v>659</v>
      </c>
    </row>
    <row r="160" spans="1:165" ht="15" x14ac:dyDescent="0.25">
      <c r="A160" s="10">
        <v>156</v>
      </c>
      <c r="B160" s="15" t="s">
        <v>559</v>
      </c>
      <c r="C160" s="42">
        <v>1</v>
      </c>
      <c r="D160" s="15">
        <v>1</v>
      </c>
      <c r="E160" s="97">
        <v>38854</v>
      </c>
      <c r="F160" s="28">
        <v>1</v>
      </c>
      <c r="G160" s="67">
        <v>1</v>
      </c>
      <c r="H160" s="5"/>
      <c r="I160" s="5"/>
      <c r="J160" s="5"/>
      <c r="K160" s="5"/>
      <c r="L160" s="5">
        <v>1</v>
      </c>
      <c r="M160" s="5"/>
      <c r="N160" s="5"/>
      <c r="O160" s="5"/>
      <c r="P160" s="5"/>
      <c r="Q160" s="5"/>
      <c r="R160" s="5"/>
      <c r="S160" s="5"/>
      <c r="T160" s="299">
        <f t="shared" si="14"/>
        <v>1</v>
      </c>
      <c r="U160" s="5"/>
      <c r="V160" s="5"/>
      <c r="W160" s="5"/>
      <c r="X160" s="5"/>
      <c r="Y160" s="5"/>
      <c r="Z160" s="5"/>
      <c r="AA160" s="5"/>
      <c r="AB160" s="5"/>
      <c r="AC160" s="5"/>
      <c r="AD160" s="5"/>
      <c r="AE160" s="46"/>
      <c r="AF160" s="5"/>
      <c r="AG160" s="5"/>
      <c r="AH160" s="5"/>
      <c r="AI160" s="5"/>
      <c r="AJ160" s="5">
        <v>10</v>
      </c>
      <c r="AK160" s="5"/>
      <c r="AL160" s="5"/>
      <c r="AM160" s="5"/>
      <c r="AN160" s="5"/>
      <c r="AO160" s="5"/>
      <c r="AP160" s="46"/>
      <c r="AQ160" s="5"/>
      <c r="AR160" s="5"/>
      <c r="AS160" s="5">
        <v>1</v>
      </c>
      <c r="AT160" s="5"/>
      <c r="AU160" s="5" t="s">
        <v>529</v>
      </c>
      <c r="AV160" s="5"/>
      <c r="AW160" s="5"/>
      <c r="AX160" s="5">
        <v>7</v>
      </c>
      <c r="AY160" s="5"/>
      <c r="AZ160" s="46"/>
      <c r="BA160" s="9"/>
      <c r="BB160" s="9"/>
      <c r="BC160" s="9">
        <v>38854</v>
      </c>
      <c r="BD160" s="9"/>
      <c r="BE160" s="9"/>
      <c r="BF160" s="9"/>
      <c r="BG160" s="9"/>
      <c r="BH160" s="9"/>
      <c r="BI160" s="9"/>
      <c r="BJ160" s="9"/>
      <c r="BK160" s="32"/>
      <c r="BL160" s="5"/>
      <c r="BM160" s="5"/>
      <c r="BN160" s="5"/>
      <c r="BO160" s="5"/>
      <c r="BP160" s="5"/>
      <c r="BQ160" s="46"/>
      <c r="BR160" s="5"/>
      <c r="BS160" s="5"/>
      <c r="BT160" s="5"/>
      <c r="BU160" s="5"/>
      <c r="BV160" s="5">
        <v>3</v>
      </c>
      <c r="BW160" s="5"/>
      <c r="BX160" s="46"/>
      <c r="BY160" s="5"/>
      <c r="BZ160" s="5"/>
      <c r="CA160" s="5"/>
      <c r="CB160" s="5"/>
      <c r="CC160" s="5"/>
      <c r="CD160" s="5"/>
      <c r="CE160" s="5"/>
      <c r="CF160" s="5"/>
      <c r="CG160" s="5"/>
      <c r="CH160" s="46"/>
      <c r="CI160" s="28"/>
      <c r="CJ160" s="28"/>
      <c r="CK160" s="28"/>
      <c r="CL160" s="28"/>
      <c r="CM160" s="28"/>
      <c r="CN160" s="28"/>
      <c r="CO160" s="28"/>
      <c r="CP160" s="28"/>
      <c r="CQ160" s="28"/>
      <c r="CR160" s="67"/>
      <c r="CS160" s="10"/>
      <c r="CT160" s="10"/>
      <c r="CU160" s="10"/>
      <c r="CV160" s="10"/>
      <c r="CW160" s="10"/>
      <c r="CX160" s="10"/>
      <c r="CY160" s="10"/>
      <c r="CZ160" s="10"/>
      <c r="DA160" s="300">
        <f t="shared" si="15"/>
        <v>2</v>
      </c>
      <c r="DB160" s="69">
        <v>2</v>
      </c>
      <c r="DC160" s="69">
        <v>1.94</v>
      </c>
      <c r="DD160" s="69">
        <v>1.49</v>
      </c>
      <c r="DE160" s="69"/>
      <c r="DF160" s="69"/>
      <c r="DG160" s="69"/>
      <c r="DH160" s="69"/>
      <c r="DI160" s="69"/>
      <c r="DJ160" s="69"/>
      <c r="DK160" s="69"/>
      <c r="DL160" s="69"/>
      <c r="DM160" s="69"/>
      <c r="DN160" s="69"/>
      <c r="DO160" s="69"/>
      <c r="DP160" s="69">
        <v>205</v>
      </c>
      <c r="DQ160" s="69">
        <v>231</v>
      </c>
      <c r="DR160" s="69"/>
      <c r="DS160" s="69"/>
      <c r="DT160" s="69"/>
      <c r="DU160" s="69"/>
      <c r="DV160" s="69"/>
      <c r="DW160" s="69"/>
      <c r="DX160" s="69"/>
      <c r="DY160" s="69"/>
      <c r="DZ160" s="69"/>
      <c r="EA160" s="69"/>
      <c r="EB160" s="69"/>
      <c r="EC160" s="71">
        <v>0</v>
      </c>
      <c r="ED160" s="71"/>
      <c r="EE160" s="71"/>
      <c r="EF160" s="71"/>
      <c r="EG160" s="69"/>
      <c r="EH160" s="69"/>
      <c r="EI160" s="69"/>
      <c r="EJ160" s="69"/>
      <c r="EK160" s="69"/>
      <c r="EL160" s="79"/>
      <c r="EM160" s="245">
        <f t="shared" si="16"/>
        <v>1008.7505570423943</v>
      </c>
      <c r="EN160" s="81"/>
      <c r="EO160" s="81">
        <f t="shared" si="17"/>
        <v>1008.7505570423943</v>
      </c>
      <c r="EP160" s="44">
        <v>156</v>
      </c>
      <c r="EQ160" s="85">
        <v>0</v>
      </c>
      <c r="ER160" s="33">
        <v>156</v>
      </c>
      <c r="ES160" s="5">
        <v>1</v>
      </c>
      <c r="ET160" s="5">
        <v>2</v>
      </c>
      <c r="EU160" s="69">
        <v>2</v>
      </c>
      <c r="EV160" s="11">
        <v>1.49</v>
      </c>
      <c r="EW160" s="87">
        <v>231</v>
      </c>
      <c r="EX160" s="18">
        <v>1008.7505570423943</v>
      </c>
      <c r="EY160" s="69">
        <v>7</v>
      </c>
      <c r="EZ160" s="16">
        <v>38854</v>
      </c>
      <c r="FA160" s="54"/>
      <c r="FB160" s="249">
        <v>38866</v>
      </c>
      <c r="FC160" s="84"/>
      <c r="FD160" s="69"/>
      <c r="FE160" s="69"/>
      <c r="FF160" s="69"/>
      <c r="FG160" s="69"/>
      <c r="FH160" s="28"/>
      <c r="FI160" s="79" t="s">
        <v>659</v>
      </c>
    </row>
    <row r="161" spans="1:165" ht="15" x14ac:dyDescent="0.25">
      <c r="A161" s="10">
        <v>157</v>
      </c>
      <c r="B161" s="15"/>
      <c r="C161" s="42"/>
      <c r="D161" s="15"/>
      <c r="E161" s="97"/>
      <c r="F161" s="28"/>
      <c r="G161" s="67"/>
      <c r="H161" s="5"/>
      <c r="I161" s="5"/>
      <c r="J161" s="5"/>
      <c r="K161" s="5"/>
      <c r="L161" s="5"/>
      <c r="M161" s="5"/>
      <c r="N161" s="5"/>
      <c r="O161" s="5"/>
      <c r="P161" s="5"/>
      <c r="Q161" s="5"/>
      <c r="R161" s="5"/>
      <c r="S161" s="5"/>
      <c r="T161" s="299">
        <f t="shared" si="14"/>
        <v>0</v>
      </c>
      <c r="U161" s="5"/>
      <c r="V161" s="5"/>
      <c r="W161" s="5"/>
      <c r="X161" s="5"/>
      <c r="Y161" s="5"/>
      <c r="Z161" s="5"/>
      <c r="AA161" s="5"/>
      <c r="AB161" s="5"/>
      <c r="AC161" s="5"/>
      <c r="AD161" s="5"/>
      <c r="AE161" s="46"/>
      <c r="AF161" s="5"/>
      <c r="AG161" s="5"/>
      <c r="AH161" s="5"/>
      <c r="AI161" s="5"/>
      <c r="AJ161" s="5"/>
      <c r="AK161" s="5"/>
      <c r="AL161" s="5"/>
      <c r="AM161" s="5"/>
      <c r="AN161" s="5"/>
      <c r="AO161" s="5"/>
      <c r="AP161" s="46"/>
      <c r="AQ161" s="5"/>
      <c r="AR161" s="5"/>
      <c r="AS161" s="5"/>
      <c r="AT161" s="5"/>
      <c r="AU161" s="5"/>
      <c r="AV161" s="5"/>
      <c r="AW161" s="5"/>
      <c r="AX161" s="5"/>
      <c r="AY161" s="5"/>
      <c r="AZ161" s="46"/>
      <c r="BA161" s="9"/>
      <c r="BB161" s="9"/>
      <c r="BC161" s="9"/>
      <c r="BD161" s="9"/>
      <c r="BE161" s="9"/>
      <c r="BF161" s="9"/>
      <c r="BG161" s="9"/>
      <c r="BH161" s="9"/>
      <c r="BI161" s="9"/>
      <c r="BJ161" s="9"/>
      <c r="BK161" s="32"/>
      <c r="BL161" s="5"/>
      <c r="BM161" s="5"/>
      <c r="BN161" s="5"/>
      <c r="BO161" s="5"/>
      <c r="BP161" s="5"/>
      <c r="BQ161" s="46"/>
      <c r="BR161" s="5"/>
      <c r="BS161" s="5"/>
      <c r="BT161" s="5"/>
      <c r="BU161" s="5"/>
      <c r="BV161" s="5"/>
      <c r="BW161" s="5"/>
      <c r="BX161" s="46"/>
      <c r="BY161" s="5"/>
      <c r="BZ161" s="5"/>
      <c r="CA161" s="5"/>
      <c r="CB161" s="5"/>
      <c r="CC161" s="5"/>
      <c r="CD161" s="5"/>
      <c r="CE161" s="5"/>
      <c r="CF161" s="5"/>
      <c r="CG161" s="5"/>
      <c r="CH161" s="46"/>
      <c r="CI161" s="28"/>
      <c r="CJ161" s="28"/>
      <c r="CK161" s="28"/>
      <c r="CL161" s="28"/>
      <c r="CM161" s="28"/>
      <c r="CN161" s="28"/>
      <c r="CO161" s="28"/>
      <c r="CP161" s="28"/>
      <c r="CQ161" s="28"/>
      <c r="CR161" s="67"/>
      <c r="CS161" s="10"/>
      <c r="CT161" s="10"/>
      <c r="CU161" s="10"/>
      <c r="CV161" s="10"/>
      <c r="CW161" s="10"/>
      <c r="CX161" s="10"/>
      <c r="CY161" s="10"/>
      <c r="CZ161" s="10"/>
      <c r="DA161" s="300">
        <f t="shared" si="15"/>
        <v>0</v>
      </c>
      <c r="DB161" s="69"/>
      <c r="DC161" s="69"/>
      <c r="DD161" s="69"/>
      <c r="DE161" s="69"/>
      <c r="DF161" s="69"/>
      <c r="DG161" s="69"/>
      <c r="DH161" s="69"/>
      <c r="DI161" s="69"/>
      <c r="DJ161" s="69"/>
      <c r="DK161" s="69"/>
      <c r="DL161" s="69"/>
      <c r="DM161" s="69"/>
      <c r="DN161" s="69"/>
      <c r="DO161" s="69"/>
      <c r="DP161" s="69"/>
      <c r="DQ161" s="69"/>
      <c r="DR161" s="69"/>
      <c r="DS161" s="69"/>
      <c r="DT161" s="69"/>
      <c r="DU161" s="69"/>
      <c r="DV161" s="69"/>
      <c r="DW161" s="69"/>
      <c r="DX161" s="69"/>
      <c r="DY161" s="69"/>
      <c r="DZ161" s="69"/>
      <c r="EA161" s="69"/>
      <c r="EB161" s="69"/>
      <c r="EC161" s="69"/>
      <c r="ED161" s="69"/>
      <c r="EE161" s="69"/>
      <c r="EF161" s="69"/>
      <c r="EG161" s="69"/>
      <c r="EH161" s="69"/>
      <c r="EI161" s="69"/>
      <c r="EJ161" s="69"/>
      <c r="EK161" s="69"/>
      <c r="EL161" s="79"/>
      <c r="EM161" s="245"/>
      <c r="EN161" s="81"/>
      <c r="EO161" s="81"/>
      <c r="EP161" s="44">
        <v>157</v>
      </c>
      <c r="EQ161" s="85"/>
      <c r="ER161" s="33">
        <v>157</v>
      </c>
      <c r="ES161" s="5">
        <v>0</v>
      </c>
      <c r="ET161" s="5">
        <v>0</v>
      </c>
      <c r="EU161" s="69"/>
      <c r="EV161" s="11"/>
      <c r="EW161" s="87"/>
      <c r="EX161" s="18"/>
      <c r="EY161" s="69"/>
      <c r="EZ161" s="16"/>
      <c r="FA161" s="54"/>
      <c r="FB161" s="39"/>
      <c r="FC161" s="84"/>
      <c r="FD161" s="69"/>
      <c r="FE161" s="69"/>
      <c r="FF161" s="69"/>
      <c r="FG161" s="69"/>
      <c r="FH161" s="28"/>
      <c r="FI161" s="79" t="s">
        <v>656</v>
      </c>
    </row>
    <row r="162" spans="1:165" ht="15" x14ac:dyDescent="0.25">
      <c r="A162" s="10">
        <v>158</v>
      </c>
      <c r="B162" s="15"/>
      <c r="C162" s="42"/>
      <c r="D162" s="15"/>
      <c r="E162" s="97"/>
      <c r="F162" s="28"/>
      <c r="G162" s="67"/>
      <c r="H162" s="5"/>
      <c r="I162" s="5"/>
      <c r="J162" s="5"/>
      <c r="K162" s="5"/>
      <c r="L162" s="5"/>
      <c r="M162" s="5"/>
      <c r="N162" s="5"/>
      <c r="O162" s="5"/>
      <c r="P162" s="5"/>
      <c r="Q162" s="5"/>
      <c r="R162" s="5"/>
      <c r="S162" s="5"/>
      <c r="T162" s="299">
        <f t="shared" si="14"/>
        <v>0</v>
      </c>
      <c r="U162" s="5"/>
      <c r="V162" s="5"/>
      <c r="W162" s="5"/>
      <c r="X162" s="5"/>
      <c r="Y162" s="5"/>
      <c r="Z162" s="5"/>
      <c r="AA162" s="5"/>
      <c r="AB162" s="5"/>
      <c r="AC162" s="5"/>
      <c r="AD162" s="5"/>
      <c r="AE162" s="46"/>
      <c r="AF162" s="5"/>
      <c r="AG162" s="5"/>
      <c r="AH162" s="5"/>
      <c r="AI162" s="5"/>
      <c r="AJ162" s="5"/>
      <c r="AK162" s="5"/>
      <c r="AL162" s="5"/>
      <c r="AM162" s="5"/>
      <c r="AN162" s="5"/>
      <c r="AO162" s="5"/>
      <c r="AP162" s="46"/>
      <c r="AQ162" s="5"/>
      <c r="AR162" s="5"/>
      <c r="AS162" s="5"/>
      <c r="AT162" s="5"/>
      <c r="AU162" s="5"/>
      <c r="AV162" s="5"/>
      <c r="AW162" s="5"/>
      <c r="AX162" s="5"/>
      <c r="AY162" s="5"/>
      <c r="AZ162" s="46"/>
      <c r="BA162" s="9"/>
      <c r="BB162" s="9"/>
      <c r="BC162" s="9"/>
      <c r="BD162" s="9"/>
      <c r="BE162" s="9"/>
      <c r="BF162" s="9"/>
      <c r="BG162" s="9"/>
      <c r="BH162" s="9"/>
      <c r="BI162" s="9"/>
      <c r="BJ162" s="9"/>
      <c r="BK162" s="32"/>
      <c r="BL162" s="5"/>
      <c r="BM162" s="5"/>
      <c r="BN162" s="5"/>
      <c r="BO162" s="5"/>
      <c r="BP162" s="5"/>
      <c r="BQ162" s="46"/>
      <c r="BR162" s="5"/>
      <c r="BS162" s="5"/>
      <c r="BT162" s="5"/>
      <c r="BU162" s="5"/>
      <c r="BV162" s="5"/>
      <c r="BW162" s="5"/>
      <c r="BX162" s="46"/>
      <c r="BY162" s="5"/>
      <c r="BZ162" s="5"/>
      <c r="CA162" s="5"/>
      <c r="CB162" s="5"/>
      <c r="CC162" s="5"/>
      <c r="CD162" s="5"/>
      <c r="CE162" s="5"/>
      <c r="CF162" s="5"/>
      <c r="CG162" s="5"/>
      <c r="CH162" s="46"/>
      <c r="CI162" s="28"/>
      <c r="CJ162" s="28"/>
      <c r="CK162" s="28"/>
      <c r="CL162" s="28"/>
      <c r="CM162" s="28"/>
      <c r="CN162" s="28"/>
      <c r="CO162" s="28"/>
      <c r="CP162" s="28"/>
      <c r="CQ162" s="28"/>
      <c r="CR162" s="67"/>
      <c r="CS162" s="10"/>
      <c r="CT162" s="10"/>
      <c r="CU162" s="10"/>
      <c r="CV162" s="10"/>
      <c r="CW162" s="10"/>
      <c r="CX162" s="10"/>
      <c r="CY162" s="10"/>
      <c r="CZ162" s="10"/>
      <c r="DA162" s="300">
        <f t="shared" si="15"/>
        <v>0</v>
      </c>
      <c r="DB162" s="69"/>
      <c r="DC162" s="69"/>
      <c r="DD162" s="69"/>
      <c r="DE162" s="69"/>
      <c r="DF162" s="69"/>
      <c r="DG162" s="69"/>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79"/>
      <c r="EM162" s="245"/>
      <c r="EN162" s="81"/>
      <c r="EO162" s="81"/>
      <c r="EP162" s="44">
        <v>158</v>
      </c>
      <c r="EQ162" s="85"/>
      <c r="ER162" s="33">
        <v>158</v>
      </c>
      <c r="ES162" s="5">
        <v>0</v>
      </c>
      <c r="ET162" s="5">
        <v>0</v>
      </c>
      <c r="EU162" s="69"/>
      <c r="EV162" s="11"/>
      <c r="EW162" s="87"/>
      <c r="EX162" s="18"/>
      <c r="EY162" s="69"/>
      <c r="EZ162" s="16"/>
      <c r="FA162" s="54"/>
      <c r="FB162" s="39"/>
      <c r="FC162" s="84"/>
      <c r="FD162" s="69"/>
      <c r="FE162" s="69"/>
      <c r="FF162" s="69"/>
      <c r="FG162" s="69"/>
      <c r="FH162" s="28"/>
      <c r="FI162" s="79" t="s">
        <v>656</v>
      </c>
    </row>
    <row r="163" spans="1:165" ht="15" x14ac:dyDescent="0.25">
      <c r="A163" s="10">
        <v>159</v>
      </c>
      <c r="B163" s="15"/>
      <c r="C163" s="42"/>
      <c r="D163" s="15"/>
      <c r="E163" s="97"/>
      <c r="F163" s="28"/>
      <c r="G163" s="67"/>
      <c r="H163" s="5"/>
      <c r="I163" s="5"/>
      <c r="J163" s="5"/>
      <c r="K163" s="5"/>
      <c r="L163" s="5"/>
      <c r="M163" s="5"/>
      <c r="N163" s="5"/>
      <c r="O163" s="5"/>
      <c r="P163" s="5"/>
      <c r="Q163" s="5"/>
      <c r="R163" s="5"/>
      <c r="S163" s="5"/>
      <c r="T163" s="299">
        <f t="shared" si="14"/>
        <v>0</v>
      </c>
      <c r="U163" s="5"/>
      <c r="V163" s="5"/>
      <c r="W163" s="5"/>
      <c r="X163" s="5"/>
      <c r="Y163" s="5"/>
      <c r="Z163" s="5"/>
      <c r="AA163" s="5"/>
      <c r="AB163" s="5"/>
      <c r="AC163" s="5"/>
      <c r="AD163" s="5"/>
      <c r="AE163" s="46"/>
      <c r="AF163" s="5"/>
      <c r="AG163" s="5"/>
      <c r="AH163" s="5"/>
      <c r="AI163" s="5"/>
      <c r="AJ163" s="5"/>
      <c r="AK163" s="5"/>
      <c r="AL163" s="5"/>
      <c r="AM163" s="5"/>
      <c r="AN163" s="5"/>
      <c r="AO163" s="5"/>
      <c r="AP163" s="46"/>
      <c r="AQ163" s="5"/>
      <c r="AR163" s="5"/>
      <c r="AS163" s="5"/>
      <c r="AT163" s="5"/>
      <c r="AU163" s="5"/>
      <c r="AV163" s="5"/>
      <c r="AW163" s="5"/>
      <c r="AX163" s="5"/>
      <c r="AY163" s="5"/>
      <c r="AZ163" s="46"/>
      <c r="BA163" s="9"/>
      <c r="BB163" s="9"/>
      <c r="BC163" s="9"/>
      <c r="BD163" s="9"/>
      <c r="BE163" s="9"/>
      <c r="BF163" s="9"/>
      <c r="BG163" s="9"/>
      <c r="BH163" s="9"/>
      <c r="BI163" s="9"/>
      <c r="BJ163" s="9"/>
      <c r="BK163" s="32"/>
      <c r="BL163" s="5"/>
      <c r="BM163" s="5"/>
      <c r="BN163" s="5"/>
      <c r="BO163" s="5"/>
      <c r="BP163" s="5"/>
      <c r="BQ163" s="46"/>
      <c r="BR163" s="5"/>
      <c r="BS163" s="5"/>
      <c r="BT163" s="5"/>
      <c r="BU163" s="5"/>
      <c r="BV163" s="5"/>
      <c r="BW163" s="5"/>
      <c r="BX163" s="46"/>
      <c r="BY163" s="5"/>
      <c r="BZ163" s="5"/>
      <c r="CA163" s="5"/>
      <c r="CB163" s="5"/>
      <c r="CC163" s="5"/>
      <c r="CD163" s="5"/>
      <c r="CE163" s="5"/>
      <c r="CF163" s="5"/>
      <c r="CG163" s="5"/>
      <c r="CH163" s="46"/>
      <c r="CI163" s="28"/>
      <c r="CJ163" s="28"/>
      <c r="CK163" s="28"/>
      <c r="CL163" s="28"/>
      <c r="CM163" s="28"/>
      <c r="CN163" s="28"/>
      <c r="CO163" s="28"/>
      <c r="CP163" s="28"/>
      <c r="CQ163" s="28"/>
      <c r="CR163" s="67"/>
      <c r="CS163" s="10"/>
      <c r="CT163" s="10"/>
      <c r="CU163" s="10"/>
      <c r="CV163" s="10"/>
      <c r="CW163" s="10"/>
      <c r="CX163" s="10"/>
      <c r="CY163" s="10"/>
      <c r="CZ163" s="10"/>
      <c r="DA163" s="300">
        <f t="shared" si="15"/>
        <v>0</v>
      </c>
      <c r="DB163" s="69"/>
      <c r="DC163" s="69"/>
      <c r="DD163" s="69"/>
      <c r="DE163" s="69"/>
      <c r="DF163" s="69"/>
      <c r="DG163" s="69"/>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79"/>
      <c r="EM163" s="245"/>
      <c r="EN163" s="81"/>
      <c r="EO163" s="81"/>
      <c r="EP163" s="44">
        <v>159</v>
      </c>
      <c r="EQ163" s="85"/>
      <c r="ER163" s="33">
        <v>159</v>
      </c>
      <c r="ES163" s="5">
        <v>0</v>
      </c>
      <c r="ET163" s="5">
        <v>0</v>
      </c>
      <c r="EU163" s="69"/>
      <c r="EV163" s="11"/>
      <c r="EW163" s="87"/>
      <c r="EX163" s="18"/>
      <c r="EY163" s="69"/>
      <c r="EZ163" s="16"/>
      <c r="FA163" s="54"/>
      <c r="FB163" s="39"/>
      <c r="FC163" s="84"/>
      <c r="FD163" s="69"/>
      <c r="FE163" s="69"/>
      <c r="FF163" s="69"/>
      <c r="FG163" s="69"/>
      <c r="FH163" s="28"/>
      <c r="FI163" s="79" t="s">
        <v>656</v>
      </c>
    </row>
    <row r="164" spans="1:165" ht="15" x14ac:dyDescent="0.25">
      <c r="A164" s="10">
        <v>160</v>
      </c>
      <c r="B164" s="15"/>
      <c r="C164" s="42"/>
      <c r="D164" s="15"/>
      <c r="E164" s="97"/>
      <c r="F164" s="28"/>
      <c r="G164" s="67"/>
      <c r="H164" s="5"/>
      <c r="I164" s="5"/>
      <c r="J164" s="5"/>
      <c r="K164" s="5"/>
      <c r="L164" s="5"/>
      <c r="M164" s="5"/>
      <c r="N164" s="5"/>
      <c r="O164" s="5"/>
      <c r="P164" s="5"/>
      <c r="Q164" s="5"/>
      <c r="R164" s="5"/>
      <c r="S164" s="5"/>
      <c r="T164" s="299">
        <f t="shared" si="14"/>
        <v>0</v>
      </c>
      <c r="U164" s="5"/>
      <c r="V164" s="5"/>
      <c r="W164" s="5"/>
      <c r="X164" s="5"/>
      <c r="Y164" s="5"/>
      <c r="Z164" s="5"/>
      <c r="AA164" s="5"/>
      <c r="AB164" s="5"/>
      <c r="AC164" s="5"/>
      <c r="AD164" s="5"/>
      <c r="AE164" s="46"/>
      <c r="AF164" s="5"/>
      <c r="AG164" s="5"/>
      <c r="AH164" s="5"/>
      <c r="AI164" s="5"/>
      <c r="AJ164" s="5"/>
      <c r="AK164" s="5"/>
      <c r="AL164" s="5"/>
      <c r="AM164" s="5"/>
      <c r="AN164" s="5"/>
      <c r="AO164" s="5"/>
      <c r="AP164" s="46"/>
      <c r="AQ164" s="5"/>
      <c r="AR164" s="5"/>
      <c r="AS164" s="5"/>
      <c r="AT164" s="5"/>
      <c r="AU164" s="5"/>
      <c r="AV164" s="5"/>
      <c r="AW164" s="5"/>
      <c r="AX164" s="5"/>
      <c r="AY164" s="5"/>
      <c r="AZ164" s="46"/>
      <c r="BA164" s="9"/>
      <c r="BB164" s="9"/>
      <c r="BC164" s="9"/>
      <c r="BD164" s="9"/>
      <c r="BE164" s="9"/>
      <c r="BF164" s="9"/>
      <c r="BG164" s="9"/>
      <c r="BH164" s="9"/>
      <c r="BI164" s="9"/>
      <c r="BJ164" s="9"/>
      <c r="BK164" s="32"/>
      <c r="BL164" s="5"/>
      <c r="BM164" s="5"/>
      <c r="BN164" s="5"/>
      <c r="BO164" s="5"/>
      <c r="BP164" s="5"/>
      <c r="BQ164" s="46"/>
      <c r="BR164" s="5"/>
      <c r="BS164" s="5"/>
      <c r="BT164" s="5"/>
      <c r="BU164" s="5"/>
      <c r="BV164" s="5"/>
      <c r="BW164" s="5"/>
      <c r="BX164" s="46"/>
      <c r="BY164" s="5"/>
      <c r="BZ164" s="5"/>
      <c r="CA164" s="5"/>
      <c r="CB164" s="5"/>
      <c r="CC164" s="5"/>
      <c r="CD164" s="5"/>
      <c r="CE164" s="5"/>
      <c r="CF164" s="5"/>
      <c r="CG164" s="5"/>
      <c r="CH164" s="46"/>
      <c r="CI164" s="28"/>
      <c r="CJ164" s="28"/>
      <c r="CK164" s="28"/>
      <c r="CL164" s="28"/>
      <c r="CM164" s="28"/>
      <c r="CN164" s="28"/>
      <c r="CO164" s="28"/>
      <c r="CP164" s="28"/>
      <c r="CQ164" s="28"/>
      <c r="CR164" s="67"/>
      <c r="CS164" s="10"/>
      <c r="CT164" s="10"/>
      <c r="CU164" s="10"/>
      <c r="CV164" s="10"/>
      <c r="CW164" s="10"/>
      <c r="CX164" s="10"/>
      <c r="CY164" s="10"/>
      <c r="CZ164" s="10"/>
      <c r="DA164" s="300">
        <f t="shared" si="15"/>
        <v>0</v>
      </c>
      <c r="DB164" s="69"/>
      <c r="DC164" s="69"/>
      <c r="DD164" s="69"/>
      <c r="DE164" s="69"/>
      <c r="DF164" s="69"/>
      <c r="DG164" s="69"/>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71"/>
      <c r="ED164" s="71"/>
      <c r="EE164" s="71"/>
      <c r="EF164" s="71"/>
      <c r="EG164" s="69"/>
      <c r="EH164" s="69"/>
      <c r="EI164" s="69"/>
      <c r="EJ164" s="69"/>
      <c r="EK164" s="69"/>
      <c r="EL164" s="79"/>
      <c r="EM164" s="245"/>
      <c r="EN164" s="81"/>
      <c r="EO164" s="81"/>
      <c r="EP164" s="44">
        <v>160</v>
      </c>
      <c r="EQ164" s="85"/>
      <c r="ER164" s="33">
        <v>160</v>
      </c>
      <c r="ES164" s="5">
        <v>0</v>
      </c>
      <c r="ET164" s="5">
        <v>0</v>
      </c>
      <c r="EU164" s="69"/>
      <c r="EV164" s="11"/>
      <c r="EW164" s="87"/>
      <c r="EX164" s="18"/>
      <c r="EY164" s="69"/>
      <c r="EZ164" s="16"/>
      <c r="FA164" s="54"/>
      <c r="FB164" s="39"/>
      <c r="FC164" s="84"/>
      <c r="FD164" s="69"/>
      <c r="FE164" s="69"/>
      <c r="FF164" s="69"/>
      <c r="FG164" s="69"/>
      <c r="FH164" s="28"/>
      <c r="FI164" s="79" t="s">
        <v>656</v>
      </c>
    </row>
    <row r="165" spans="1:165" ht="15" x14ac:dyDescent="0.25">
      <c r="A165" s="10">
        <v>161</v>
      </c>
      <c r="B165" s="15"/>
      <c r="C165" s="42"/>
      <c r="D165" s="15"/>
      <c r="E165" s="97"/>
      <c r="F165" s="28"/>
      <c r="G165" s="67"/>
      <c r="H165" s="5"/>
      <c r="I165" s="5"/>
      <c r="J165" s="5"/>
      <c r="K165" s="5"/>
      <c r="L165" s="5"/>
      <c r="M165" s="5"/>
      <c r="N165" s="5"/>
      <c r="O165" s="5"/>
      <c r="P165" s="5"/>
      <c r="Q165" s="5"/>
      <c r="R165" s="5"/>
      <c r="S165" s="5"/>
      <c r="T165" s="299">
        <f t="shared" si="14"/>
        <v>0</v>
      </c>
      <c r="U165" s="5"/>
      <c r="V165" s="5"/>
      <c r="W165" s="5"/>
      <c r="X165" s="5"/>
      <c r="Y165" s="5"/>
      <c r="Z165" s="5"/>
      <c r="AA165" s="5"/>
      <c r="AB165" s="5"/>
      <c r="AC165" s="5"/>
      <c r="AD165" s="5"/>
      <c r="AE165" s="46"/>
      <c r="AF165" s="5"/>
      <c r="AG165" s="5"/>
      <c r="AH165" s="5"/>
      <c r="AI165" s="5"/>
      <c r="AJ165" s="5"/>
      <c r="AK165" s="5"/>
      <c r="AL165" s="5"/>
      <c r="AM165" s="5"/>
      <c r="AN165" s="5"/>
      <c r="AO165" s="5"/>
      <c r="AP165" s="46"/>
      <c r="AQ165" s="5"/>
      <c r="AR165" s="5"/>
      <c r="AS165" s="5"/>
      <c r="AT165" s="5"/>
      <c r="AU165" s="5"/>
      <c r="AV165" s="5"/>
      <c r="AW165" s="5"/>
      <c r="AX165" s="5"/>
      <c r="AY165" s="5"/>
      <c r="AZ165" s="46"/>
      <c r="BA165" s="9"/>
      <c r="BB165" s="9"/>
      <c r="BC165" s="9"/>
      <c r="BD165" s="9"/>
      <c r="BE165" s="9"/>
      <c r="BF165" s="9"/>
      <c r="BG165" s="9"/>
      <c r="BH165" s="9"/>
      <c r="BI165" s="9"/>
      <c r="BJ165" s="9"/>
      <c r="BK165" s="32"/>
      <c r="BL165" s="5"/>
      <c r="BM165" s="5"/>
      <c r="BN165" s="5"/>
      <c r="BO165" s="5"/>
      <c r="BP165" s="5"/>
      <c r="BQ165" s="46"/>
      <c r="BR165" s="5"/>
      <c r="BS165" s="5"/>
      <c r="BT165" s="5"/>
      <c r="BU165" s="5"/>
      <c r="BV165" s="5"/>
      <c r="BW165" s="5"/>
      <c r="BX165" s="46"/>
      <c r="BY165" s="5"/>
      <c r="BZ165" s="5"/>
      <c r="CA165" s="5"/>
      <c r="CB165" s="5"/>
      <c r="CC165" s="5"/>
      <c r="CD165" s="5"/>
      <c r="CE165" s="5"/>
      <c r="CF165" s="5"/>
      <c r="CG165" s="5"/>
      <c r="CH165" s="46"/>
      <c r="CI165" s="28"/>
      <c r="CJ165" s="28"/>
      <c r="CK165" s="28"/>
      <c r="CL165" s="28"/>
      <c r="CM165" s="28"/>
      <c r="CN165" s="28"/>
      <c r="CO165" s="28"/>
      <c r="CP165" s="28"/>
      <c r="CQ165" s="28"/>
      <c r="CR165" s="67"/>
      <c r="CS165" s="10"/>
      <c r="CT165" s="10"/>
      <c r="CU165" s="10"/>
      <c r="CV165" s="10"/>
      <c r="CW165" s="10"/>
      <c r="CX165" s="10"/>
      <c r="CY165" s="10"/>
      <c r="CZ165" s="10"/>
      <c r="DA165" s="300">
        <f t="shared" si="15"/>
        <v>0</v>
      </c>
      <c r="DB165" s="69"/>
      <c r="DC165" s="69"/>
      <c r="DD165" s="69"/>
      <c r="DE165" s="69"/>
      <c r="DF165" s="69"/>
      <c r="DG165" s="69"/>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71"/>
      <c r="ED165" s="71"/>
      <c r="EE165" s="71"/>
      <c r="EF165" s="71"/>
      <c r="EG165" s="69"/>
      <c r="EH165" s="69"/>
      <c r="EI165" s="69"/>
      <c r="EJ165" s="69"/>
      <c r="EK165" s="69"/>
      <c r="EL165" s="79"/>
      <c r="EM165" s="245"/>
      <c r="EN165" s="81"/>
      <c r="EO165" s="81"/>
      <c r="EP165" s="44">
        <v>161</v>
      </c>
      <c r="EQ165" s="85"/>
      <c r="ER165" s="33">
        <v>161</v>
      </c>
      <c r="ES165" s="5">
        <v>0</v>
      </c>
      <c r="ET165" s="5">
        <v>0</v>
      </c>
      <c r="EU165" s="69"/>
      <c r="EV165" s="11"/>
      <c r="EW165" s="87"/>
      <c r="EX165" s="18"/>
      <c r="EY165" s="69"/>
      <c r="EZ165" s="16"/>
      <c r="FA165" s="54"/>
      <c r="FB165" s="39"/>
      <c r="FC165" s="84"/>
      <c r="FD165" s="69"/>
      <c r="FE165" s="69"/>
      <c r="FF165" s="69"/>
      <c r="FG165" s="69"/>
      <c r="FH165" s="28"/>
      <c r="FI165" s="79" t="s">
        <v>656</v>
      </c>
    </row>
    <row r="166" spans="1:165" ht="15" x14ac:dyDescent="0.25">
      <c r="A166" s="10">
        <v>162</v>
      </c>
      <c r="B166" s="15"/>
      <c r="C166" s="42"/>
      <c r="D166" s="15"/>
      <c r="E166" s="97"/>
      <c r="F166" s="28"/>
      <c r="G166" s="67"/>
      <c r="H166" s="5"/>
      <c r="I166" s="5"/>
      <c r="J166" s="5"/>
      <c r="K166" s="5"/>
      <c r="L166" s="5"/>
      <c r="M166" s="5"/>
      <c r="N166" s="5"/>
      <c r="O166" s="5"/>
      <c r="P166" s="5"/>
      <c r="Q166" s="5"/>
      <c r="R166" s="5"/>
      <c r="S166" s="5"/>
      <c r="T166" s="299">
        <f t="shared" si="14"/>
        <v>0</v>
      </c>
      <c r="U166" s="5"/>
      <c r="V166" s="5"/>
      <c r="W166" s="5"/>
      <c r="X166" s="5"/>
      <c r="Y166" s="5"/>
      <c r="Z166" s="5"/>
      <c r="AA166" s="5"/>
      <c r="AB166" s="5"/>
      <c r="AC166" s="5"/>
      <c r="AD166" s="5"/>
      <c r="AE166" s="46"/>
      <c r="AF166" s="5"/>
      <c r="AG166" s="5"/>
      <c r="AH166" s="5"/>
      <c r="AI166" s="5"/>
      <c r="AJ166" s="5"/>
      <c r="AK166" s="5"/>
      <c r="AL166" s="5"/>
      <c r="AM166" s="5"/>
      <c r="AN166" s="5"/>
      <c r="AO166" s="5"/>
      <c r="AP166" s="46"/>
      <c r="AQ166" s="5"/>
      <c r="AR166" s="5"/>
      <c r="AS166" s="5"/>
      <c r="AT166" s="5"/>
      <c r="AU166" s="5"/>
      <c r="AV166" s="5"/>
      <c r="AW166" s="5"/>
      <c r="AX166" s="5"/>
      <c r="AY166" s="5"/>
      <c r="AZ166" s="46"/>
      <c r="BA166" s="9"/>
      <c r="BB166" s="9"/>
      <c r="BC166" s="9"/>
      <c r="BD166" s="9"/>
      <c r="BE166" s="9"/>
      <c r="BF166" s="9"/>
      <c r="BG166" s="9"/>
      <c r="BH166" s="9"/>
      <c r="BI166" s="9"/>
      <c r="BJ166" s="9"/>
      <c r="BK166" s="32"/>
      <c r="BL166" s="5"/>
      <c r="BM166" s="5"/>
      <c r="BN166" s="5"/>
      <c r="BO166" s="5"/>
      <c r="BP166" s="5"/>
      <c r="BQ166" s="46"/>
      <c r="BR166" s="5"/>
      <c r="BS166" s="5"/>
      <c r="BT166" s="5"/>
      <c r="BU166" s="5"/>
      <c r="BV166" s="5"/>
      <c r="BW166" s="5"/>
      <c r="BX166" s="46"/>
      <c r="BY166" s="5"/>
      <c r="BZ166" s="5"/>
      <c r="CA166" s="5"/>
      <c r="CB166" s="5"/>
      <c r="CC166" s="5"/>
      <c r="CD166" s="5"/>
      <c r="CE166" s="5"/>
      <c r="CF166" s="5"/>
      <c r="CG166" s="5"/>
      <c r="CH166" s="46"/>
      <c r="CI166" s="28"/>
      <c r="CJ166" s="28"/>
      <c r="CK166" s="28"/>
      <c r="CL166" s="28"/>
      <c r="CM166" s="28"/>
      <c r="CN166" s="28"/>
      <c r="CO166" s="28"/>
      <c r="CP166" s="28"/>
      <c r="CQ166" s="28"/>
      <c r="CR166" s="67"/>
      <c r="CS166" s="10"/>
      <c r="CT166" s="10"/>
      <c r="CU166" s="10"/>
      <c r="CV166" s="10"/>
      <c r="CW166" s="10"/>
      <c r="CX166" s="10"/>
      <c r="CY166" s="10"/>
      <c r="CZ166" s="10"/>
      <c r="DA166" s="300">
        <f t="shared" si="15"/>
        <v>0</v>
      </c>
      <c r="DB166" s="69"/>
      <c r="DC166" s="69"/>
      <c r="DD166" s="69"/>
      <c r="DE166" s="69"/>
      <c r="DF166" s="69"/>
      <c r="DG166" s="69"/>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71"/>
      <c r="ED166" s="71"/>
      <c r="EE166" s="71"/>
      <c r="EF166" s="71"/>
      <c r="EG166" s="69"/>
      <c r="EH166" s="69"/>
      <c r="EI166" s="69"/>
      <c r="EJ166" s="69"/>
      <c r="EK166" s="69"/>
      <c r="EL166" s="79"/>
      <c r="EM166" s="245"/>
      <c r="EN166" s="81"/>
      <c r="EO166" s="81"/>
      <c r="EP166" s="44">
        <v>162</v>
      </c>
      <c r="EQ166" s="85"/>
      <c r="ER166" s="33">
        <v>162</v>
      </c>
      <c r="ES166" s="5">
        <v>0</v>
      </c>
      <c r="ET166" s="5">
        <v>0</v>
      </c>
      <c r="EU166" s="69"/>
      <c r="EV166" s="11"/>
      <c r="EW166" s="87"/>
      <c r="EX166" s="18"/>
      <c r="EY166" s="69"/>
      <c r="EZ166" s="16"/>
      <c r="FA166" s="54"/>
      <c r="FB166" s="39"/>
      <c r="FC166" s="84"/>
      <c r="FD166" s="69"/>
      <c r="FE166" s="69"/>
      <c r="FF166" s="69"/>
      <c r="FG166" s="69"/>
      <c r="FH166" s="28"/>
      <c r="FI166" s="79" t="s">
        <v>656</v>
      </c>
    </row>
    <row r="167" spans="1:165" ht="15" x14ac:dyDescent="0.25">
      <c r="A167" s="10">
        <v>163</v>
      </c>
      <c r="B167" s="15"/>
      <c r="C167" s="42"/>
      <c r="D167" s="15"/>
      <c r="E167" s="97"/>
      <c r="F167" s="28"/>
      <c r="G167" s="67"/>
      <c r="H167" s="5"/>
      <c r="I167" s="5"/>
      <c r="J167" s="5"/>
      <c r="K167" s="5"/>
      <c r="L167" s="5"/>
      <c r="M167" s="5"/>
      <c r="N167" s="5"/>
      <c r="O167" s="5"/>
      <c r="P167" s="5"/>
      <c r="Q167" s="5"/>
      <c r="R167" s="5"/>
      <c r="S167" s="5"/>
      <c r="T167" s="299">
        <f t="shared" si="14"/>
        <v>0</v>
      </c>
      <c r="U167" s="5"/>
      <c r="V167" s="5"/>
      <c r="W167" s="5"/>
      <c r="X167" s="5"/>
      <c r="Y167" s="5"/>
      <c r="Z167" s="5"/>
      <c r="AA167" s="5"/>
      <c r="AB167" s="5"/>
      <c r="AC167" s="5"/>
      <c r="AD167" s="5"/>
      <c r="AE167" s="46"/>
      <c r="AF167" s="5"/>
      <c r="AG167" s="5"/>
      <c r="AH167" s="5"/>
      <c r="AI167" s="5"/>
      <c r="AJ167" s="5"/>
      <c r="AK167" s="5"/>
      <c r="AL167" s="5"/>
      <c r="AM167" s="5"/>
      <c r="AN167" s="5"/>
      <c r="AO167" s="5"/>
      <c r="AP167" s="46"/>
      <c r="AQ167" s="5"/>
      <c r="AR167" s="5"/>
      <c r="AS167" s="5"/>
      <c r="AT167" s="5"/>
      <c r="AU167" s="5"/>
      <c r="AV167" s="5"/>
      <c r="AW167" s="5"/>
      <c r="AX167" s="5"/>
      <c r="AY167" s="5"/>
      <c r="AZ167" s="46"/>
      <c r="BA167" s="9"/>
      <c r="BB167" s="9"/>
      <c r="BC167" s="9"/>
      <c r="BD167" s="9"/>
      <c r="BE167" s="9"/>
      <c r="BF167" s="9"/>
      <c r="BG167" s="9"/>
      <c r="BH167" s="9"/>
      <c r="BI167" s="9"/>
      <c r="BJ167" s="9"/>
      <c r="BK167" s="32"/>
      <c r="BL167" s="5"/>
      <c r="BM167" s="5"/>
      <c r="BN167" s="5"/>
      <c r="BO167" s="5"/>
      <c r="BP167" s="5"/>
      <c r="BQ167" s="46"/>
      <c r="BR167" s="5"/>
      <c r="BS167" s="5"/>
      <c r="BT167" s="5"/>
      <c r="BU167" s="5"/>
      <c r="BV167" s="5"/>
      <c r="BW167" s="5"/>
      <c r="BX167" s="46"/>
      <c r="BY167" s="5"/>
      <c r="BZ167" s="5"/>
      <c r="CA167" s="5"/>
      <c r="CB167" s="5"/>
      <c r="CC167" s="5"/>
      <c r="CD167" s="5"/>
      <c r="CE167" s="5"/>
      <c r="CF167" s="5"/>
      <c r="CG167" s="5"/>
      <c r="CH167" s="46"/>
      <c r="CI167" s="28"/>
      <c r="CJ167" s="28"/>
      <c r="CK167" s="28"/>
      <c r="CL167" s="28"/>
      <c r="CM167" s="28"/>
      <c r="CN167" s="28"/>
      <c r="CO167" s="28"/>
      <c r="CP167" s="28"/>
      <c r="CQ167" s="28"/>
      <c r="CR167" s="67"/>
      <c r="CS167" s="10"/>
      <c r="CT167" s="10"/>
      <c r="CU167" s="10"/>
      <c r="CV167" s="10"/>
      <c r="CW167" s="10"/>
      <c r="CX167" s="10"/>
      <c r="CY167" s="10"/>
      <c r="CZ167" s="10"/>
      <c r="DA167" s="300">
        <f t="shared" si="15"/>
        <v>0</v>
      </c>
      <c r="DB167" s="69"/>
      <c r="DC167" s="69"/>
      <c r="DD167" s="69"/>
      <c r="DE167" s="69"/>
      <c r="DF167" s="69"/>
      <c r="DG167" s="69"/>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71"/>
      <c r="ED167" s="71"/>
      <c r="EE167" s="71"/>
      <c r="EF167" s="71"/>
      <c r="EG167" s="69"/>
      <c r="EH167" s="69"/>
      <c r="EI167" s="69"/>
      <c r="EJ167" s="69"/>
      <c r="EK167" s="69"/>
      <c r="EL167" s="79"/>
      <c r="EM167" s="245"/>
      <c r="EN167" s="81"/>
      <c r="EO167" s="81"/>
      <c r="EP167" s="44">
        <v>163</v>
      </c>
      <c r="EQ167" s="85"/>
      <c r="ER167" s="33">
        <v>163</v>
      </c>
      <c r="ES167" s="5">
        <v>0</v>
      </c>
      <c r="ET167" s="5">
        <v>0</v>
      </c>
      <c r="EU167" s="69"/>
      <c r="EV167" s="11"/>
      <c r="EW167" s="87"/>
      <c r="EX167" s="18"/>
      <c r="EY167" s="69"/>
      <c r="EZ167" s="16"/>
      <c r="FA167" s="54"/>
      <c r="FB167" s="39"/>
      <c r="FC167" s="84"/>
      <c r="FD167" s="69"/>
      <c r="FE167" s="69"/>
      <c r="FF167" s="69"/>
      <c r="FG167" s="69"/>
      <c r="FH167" s="28"/>
      <c r="FI167" s="79" t="s">
        <v>656</v>
      </c>
    </row>
    <row r="168" spans="1:165" ht="15" x14ac:dyDescent="0.25">
      <c r="A168" s="10">
        <v>164</v>
      </c>
      <c r="B168" s="15"/>
      <c r="C168" s="42"/>
      <c r="D168" s="15"/>
      <c r="E168" s="97"/>
      <c r="F168" s="28"/>
      <c r="G168" s="67"/>
      <c r="H168" s="5"/>
      <c r="I168" s="5"/>
      <c r="J168" s="5"/>
      <c r="K168" s="5"/>
      <c r="L168" s="5"/>
      <c r="M168" s="5"/>
      <c r="N168" s="5"/>
      <c r="O168" s="5"/>
      <c r="P168" s="5"/>
      <c r="Q168" s="5"/>
      <c r="R168" s="5"/>
      <c r="S168" s="5"/>
      <c r="T168" s="299">
        <f t="shared" si="14"/>
        <v>0</v>
      </c>
      <c r="U168" s="5"/>
      <c r="V168" s="5"/>
      <c r="W168" s="5"/>
      <c r="X168" s="5"/>
      <c r="Y168" s="5"/>
      <c r="Z168" s="5"/>
      <c r="AA168" s="5"/>
      <c r="AB168" s="5"/>
      <c r="AC168" s="5"/>
      <c r="AD168" s="5"/>
      <c r="AE168" s="46"/>
      <c r="AF168" s="5"/>
      <c r="AG168" s="5"/>
      <c r="AH168" s="5"/>
      <c r="AI168" s="5"/>
      <c r="AJ168" s="5"/>
      <c r="AK168" s="5"/>
      <c r="AL168" s="5"/>
      <c r="AM168" s="5"/>
      <c r="AN168" s="5"/>
      <c r="AO168" s="5"/>
      <c r="AP168" s="46"/>
      <c r="AQ168" s="5"/>
      <c r="AR168" s="5"/>
      <c r="AS168" s="5"/>
      <c r="AT168" s="5"/>
      <c r="AU168" s="5"/>
      <c r="AV168" s="5"/>
      <c r="AW168" s="5"/>
      <c r="AX168" s="5"/>
      <c r="AY168" s="5"/>
      <c r="AZ168" s="46"/>
      <c r="BA168" s="9"/>
      <c r="BB168" s="9"/>
      <c r="BC168" s="9"/>
      <c r="BD168" s="9"/>
      <c r="BE168" s="9"/>
      <c r="BF168" s="9"/>
      <c r="BG168" s="9"/>
      <c r="BH168" s="9"/>
      <c r="BI168" s="9"/>
      <c r="BJ168" s="9"/>
      <c r="BK168" s="32"/>
      <c r="BL168" s="5"/>
      <c r="BM168" s="5"/>
      <c r="BN168" s="5"/>
      <c r="BO168" s="5"/>
      <c r="BP168" s="5"/>
      <c r="BQ168" s="46"/>
      <c r="BR168" s="5"/>
      <c r="BS168" s="5"/>
      <c r="BT168" s="5"/>
      <c r="BU168" s="5"/>
      <c r="BV168" s="5"/>
      <c r="BW168" s="5"/>
      <c r="BX168" s="46"/>
      <c r="BY168" s="5"/>
      <c r="BZ168" s="5"/>
      <c r="CA168" s="5"/>
      <c r="CB168" s="5"/>
      <c r="CC168" s="5"/>
      <c r="CD168" s="5"/>
      <c r="CE168" s="5"/>
      <c r="CF168" s="5"/>
      <c r="CG168" s="5"/>
      <c r="CH168" s="46"/>
      <c r="CI168" s="28"/>
      <c r="CJ168" s="28"/>
      <c r="CK168" s="28"/>
      <c r="CL168" s="28"/>
      <c r="CM168" s="28"/>
      <c r="CN168" s="28"/>
      <c r="CO168" s="28"/>
      <c r="CP168" s="28"/>
      <c r="CQ168" s="28"/>
      <c r="CR168" s="67"/>
      <c r="CS168" s="10"/>
      <c r="CT168" s="10"/>
      <c r="CU168" s="10"/>
      <c r="CV168" s="10"/>
      <c r="CW168" s="10"/>
      <c r="CX168" s="10"/>
      <c r="CY168" s="10"/>
      <c r="CZ168" s="10"/>
      <c r="DA168" s="300">
        <f t="shared" si="15"/>
        <v>0</v>
      </c>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71"/>
      <c r="ED168" s="71"/>
      <c r="EE168" s="71"/>
      <c r="EF168" s="71"/>
      <c r="EG168" s="69"/>
      <c r="EH168" s="69"/>
      <c r="EI168" s="69"/>
      <c r="EJ168" s="69"/>
      <c r="EK168" s="69"/>
      <c r="EL168" s="79"/>
      <c r="EM168" s="245"/>
      <c r="EN168" s="81"/>
      <c r="EO168" s="81"/>
      <c r="EP168" s="44">
        <v>164</v>
      </c>
      <c r="EQ168" s="85"/>
      <c r="ER168" s="33">
        <v>164</v>
      </c>
      <c r="ES168" s="5">
        <v>0</v>
      </c>
      <c r="ET168" s="5">
        <v>0</v>
      </c>
      <c r="EU168" s="69"/>
      <c r="EV168" s="11"/>
      <c r="EW168" s="87"/>
      <c r="EX168" s="18"/>
      <c r="EY168" s="69"/>
      <c r="EZ168" s="16"/>
      <c r="FA168" s="54"/>
      <c r="FB168" s="39"/>
      <c r="FC168" s="84"/>
      <c r="FD168" s="69"/>
      <c r="FE168" s="69"/>
      <c r="FF168" s="69"/>
      <c r="FG168" s="69"/>
      <c r="FH168" s="28"/>
      <c r="FI168" s="79" t="s">
        <v>656</v>
      </c>
    </row>
    <row r="169" spans="1:165" ht="15" x14ac:dyDescent="0.25">
      <c r="A169" s="10">
        <v>165</v>
      </c>
      <c r="B169" s="15"/>
      <c r="C169" s="42"/>
      <c r="D169" s="15"/>
      <c r="E169" s="97"/>
      <c r="F169" s="28"/>
      <c r="G169" s="67"/>
      <c r="H169" s="5"/>
      <c r="I169" s="5"/>
      <c r="J169" s="5"/>
      <c r="K169" s="5"/>
      <c r="L169" s="5"/>
      <c r="M169" s="5"/>
      <c r="N169" s="5"/>
      <c r="O169" s="5"/>
      <c r="P169" s="5"/>
      <c r="Q169" s="5"/>
      <c r="R169" s="5"/>
      <c r="S169" s="5"/>
      <c r="T169" s="299">
        <f t="shared" si="14"/>
        <v>0</v>
      </c>
      <c r="U169" s="5"/>
      <c r="V169" s="5"/>
      <c r="W169" s="5"/>
      <c r="X169" s="5"/>
      <c r="Y169" s="5"/>
      <c r="Z169" s="5"/>
      <c r="AA169" s="5"/>
      <c r="AB169" s="5"/>
      <c r="AC169" s="5"/>
      <c r="AD169" s="5"/>
      <c r="AE169" s="46"/>
      <c r="AF169" s="5"/>
      <c r="AG169" s="5"/>
      <c r="AH169" s="5"/>
      <c r="AI169" s="5"/>
      <c r="AJ169" s="5"/>
      <c r="AK169" s="5"/>
      <c r="AL169" s="5"/>
      <c r="AM169" s="5"/>
      <c r="AN169" s="5"/>
      <c r="AO169" s="5"/>
      <c r="AP169" s="46"/>
      <c r="AQ169" s="5"/>
      <c r="AR169" s="5"/>
      <c r="AS169" s="5"/>
      <c r="AT169" s="5"/>
      <c r="AU169" s="5"/>
      <c r="AV169" s="5"/>
      <c r="AW169" s="5"/>
      <c r="AX169" s="5"/>
      <c r="AY169" s="5"/>
      <c r="AZ169" s="46"/>
      <c r="BA169" s="9"/>
      <c r="BB169" s="9"/>
      <c r="BC169" s="9"/>
      <c r="BD169" s="9"/>
      <c r="BE169" s="9"/>
      <c r="BF169" s="9"/>
      <c r="BG169" s="9"/>
      <c r="BH169" s="9"/>
      <c r="BI169" s="9"/>
      <c r="BJ169" s="9"/>
      <c r="BK169" s="32"/>
      <c r="BL169" s="5"/>
      <c r="BM169" s="5"/>
      <c r="BN169" s="5"/>
      <c r="BO169" s="5"/>
      <c r="BP169" s="5"/>
      <c r="BQ169" s="46"/>
      <c r="BR169" s="5"/>
      <c r="BS169" s="5"/>
      <c r="BT169" s="5"/>
      <c r="BU169" s="5"/>
      <c r="BV169" s="5"/>
      <c r="BW169" s="5"/>
      <c r="BX169" s="46"/>
      <c r="BY169" s="5"/>
      <c r="BZ169" s="5"/>
      <c r="CA169" s="5"/>
      <c r="CB169" s="5"/>
      <c r="CC169" s="5"/>
      <c r="CD169" s="5"/>
      <c r="CE169" s="5"/>
      <c r="CF169" s="5"/>
      <c r="CG169" s="5"/>
      <c r="CH169" s="46"/>
      <c r="CI169" s="28"/>
      <c r="CJ169" s="28"/>
      <c r="CK169" s="28"/>
      <c r="CL169" s="28"/>
      <c r="CM169" s="28"/>
      <c r="CN169" s="28"/>
      <c r="CO169" s="28"/>
      <c r="CP169" s="28"/>
      <c r="CQ169" s="28"/>
      <c r="CR169" s="67"/>
      <c r="CS169" s="10"/>
      <c r="CT169" s="10"/>
      <c r="CU169" s="10"/>
      <c r="CV169" s="10"/>
      <c r="CW169" s="10"/>
      <c r="CX169" s="10"/>
      <c r="CY169" s="10"/>
      <c r="CZ169" s="10"/>
      <c r="DA169" s="300">
        <f t="shared" si="15"/>
        <v>0</v>
      </c>
      <c r="DB169" s="69"/>
      <c r="DC169" s="69"/>
      <c r="DD169" s="69"/>
      <c r="DE169" s="69"/>
      <c r="DF169" s="69"/>
      <c r="DG169" s="69"/>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71"/>
      <c r="ED169" s="71"/>
      <c r="EE169" s="71"/>
      <c r="EF169" s="71"/>
      <c r="EG169" s="69"/>
      <c r="EH169" s="69"/>
      <c r="EI169" s="69"/>
      <c r="EJ169" s="69"/>
      <c r="EK169" s="69"/>
      <c r="EL169" s="79"/>
      <c r="EM169" s="245"/>
      <c r="EN169" s="81"/>
      <c r="EO169" s="81"/>
      <c r="EP169" s="44">
        <v>165</v>
      </c>
      <c r="EQ169" s="85"/>
      <c r="ER169" s="33">
        <v>165</v>
      </c>
      <c r="ES169" s="5">
        <v>0</v>
      </c>
      <c r="ET169" s="5">
        <v>0</v>
      </c>
      <c r="EU169" s="69"/>
      <c r="EV169" s="11"/>
      <c r="EW169" s="87"/>
      <c r="EX169" s="18"/>
      <c r="EY169" s="69"/>
      <c r="EZ169" s="16"/>
      <c r="FA169" s="54"/>
      <c r="FB169" s="39"/>
      <c r="FC169" s="84"/>
      <c r="FD169" s="69"/>
      <c r="FE169" s="69"/>
      <c r="FF169" s="69"/>
      <c r="FG169" s="69"/>
      <c r="FH169" s="28"/>
      <c r="FI169" s="79" t="s">
        <v>656</v>
      </c>
    </row>
    <row r="170" spans="1:165" ht="15" x14ac:dyDescent="0.25">
      <c r="A170" s="10">
        <v>166</v>
      </c>
      <c r="B170" s="15"/>
      <c r="C170" s="42"/>
      <c r="D170" s="15"/>
      <c r="E170" s="97"/>
      <c r="F170" s="28"/>
      <c r="G170" s="67"/>
      <c r="H170" s="5"/>
      <c r="I170" s="5"/>
      <c r="J170" s="5"/>
      <c r="K170" s="5"/>
      <c r="L170" s="5"/>
      <c r="M170" s="5"/>
      <c r="N170" s="5"/>
      <c r="O170" s="5"/>
      <c r="P170" s="5"/>
      <c r="Q170" s="5"/>
      <c r="R170" s="5"/>
      <c r="S170" s="5"/>
      <c r="T170" s="299">
        <f t="shared" si="14"/>
        <v>0</v>
      </c>
      <c r="U170" s="5"/>
      <c r="V170" s="5"/>
      <c r="W170" s="5"/>
      <c r="X170" s="5"/>
      <c r="Y170" s="5"/>
      <c r="Z170" s="5"/>
      <c r="AA170" s="5"/>
      <c r="AB170" s="5"/>
      <c r="AC170" s="5"/>
      <c r="AD170" s="5"/>
      <c r="AE170" s="46"/>
      <c r="AF170" s="5"/>
      <c r="AG170" s="5"/>
      <c r="AH170" s="5"/>
      <c r="AI170" s="5"/>
      <c r="AJ170" s="5"/>
      <c r="AK170" s="5"/>
      <c r="AL170" s="5"/>
      <c r="AM170" s="5"/>
      <c r="AN170" s="5"/>
      <c r="AO170" s="5"/>
      <c r="AP170" s="46"/>
      <c r="AQ170" s="5"/>
      <c r="AR170" s="5"/>
      <c r="AS170" s="5"/>
      <c r="AT170" s="5"/>
      <c r="AU170" s="5"/>
      <c r="AV170" s="5"/>
      <c r="AW170" s="5"/>
      <c r="AX170" s="5"/>
      <c r="AY170" s="5"/>
      <c r="AZ170" s="46"/>
      <c r="BA170" s="9"/>
      <c r="BB170" s="9"/>
      <c r="BC170" s="9"/>
      <c r="BD170" s="9"/>
      <c r="BE170" s="9"/>
      <c r="BF170" s="9"/>
      <c r="BG170" s="9"/>
      <c r="BH170" s="9"/>
      <c r="BI170" s="9"/>
      <c r="BJ170" s="9"/>
      <c r="BK170" s="32"/>
      <c r="BL170" s="5"/>
      <c r="BM170" s="5"/>
      <c r="BN170" s="5"/>
      <c r="BO170" s="5"/>
      <c r="BP170" s="5"/>
      <c r="BQ170" s="46"/>
      <c r="BR170" s="5"/>
      <c r="BS170" s="5"/>
      <c r="BT170" s="5"/>
      <c r="BU170" s="5"/>
      <c r="BV170" s="5"/>
      <c r="BW170" s="5"/>
      <c r="BX170" s="46"/>
      <c r="BY170" s="5"/>
      <c r="BZ170" s="5"/>
      <c r="CA170" s="5"/>
      <c r="CB170" s="5"/>
      <c r="CC170" s="5"/>
      <c r="CD170" s="5"/>
      <c r="CE170" s="5"/>
      <c r="CF170" s="5"/>
      <c r="CG170" s="5"/>
      <c r="CH170" s="46"/>
      <c r="CI170" s="28"/>
      <c r="CJ170" s="28"/>
      <c r="CK170" s="28"/>
      <c r="CL170" s="28"/>
      <c r="CM170" s="28"/>
      <c r="CN170" s="28"/>
      <c r="CO170" s="28"/>
      <c r="CP170" s="28"/>
      <c r="CQ170" s="28"/>
      <c r="CR170" s="67"/>
      <c r="CS170" s="10"/>
      <c r="CT170" s="10"/>
      <c r="CU170" s="10"/>
      <c r="CV170" s="10"/>
      <c r="CW170" s="10"/>
      <c r="CX170" s="10"/>
      <c r="CY170" s="10"/>
      <c r="CZ170" s="10"/>
      <c r="DA170" s="300">
        <f t="shared" si="15"/>
        <v>0</v>
      </c>
      <c r="DB170" s="69"/>
      <c r="DC170" s="69"/>
      <c r="DD170" s="69"/>
      <c r="DE170" s="69"/>
      <c r="DF170" s="69"/>
      <c r="DG170" s="69"/>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71"/>
      <c r="ED170" s="71"/>
      <c r="EE170" s="71"/>
      <c r="EF170" s="71"/>
      <c r="EG170" s="69"/>
      <c r="EH170" s="69"/>
      <c r="EI170" s="69"/>
      <c r="EJ170" s="69"/>
      <c r="EK170" s="69"/>
      <c r="EL170" s="79"/>
      <c r="EM170" s="245"/>
      <c r="EN170" s="81"/>
      <c r="EO170" s="81"/>
      <c r="EP170" s="44">
        <v>166</v>
      </c>
      <c r="EQ170" s="85"/>
      <c r="ER170" s="33">
        <v>166</v>
      </c>
      <c r="ES170" s="5">
        <v>0</v>
      </c>
      <c r="ET170" s="5">
        <v>0</v>
      </c>
      <c r="EU170" s="69"/>
      <c r="EV170" s="11"/>
      <c r="EW170" s="87"/>
      <c r="EX170" s="18"/>
      <c r="EY170" s="69"/>
      <c r="EZ170" s="16"/>
      <c r="FA170" s="54"/>
      <c r="FB170" s="39"/>
      <c r="FC170" s="84"/>
      <c r="FD170" s="69"/>
      <c r="FE170" s="69"/>
      <c r="FF170" s="69"/>
      <c r="FG170" s="69"/>
      <c r="FH170" s="28"/>
      <c r="FI170" s="79" t="s">
        <v>656</v>
      </c>
    </row>
    <row r="171" spans="1:165" ht="15" x14ac:dyDescent="0.25">
      <c r="A171" s="10">
        <v>167</v>
      </c>
      <c r="B171" s="15"/>
      <c r="C171" s="42"/>
      <c r="D171" s="15"/>
      <c r="E171" s="97"/>
      <c r="F171" s="28"/>
      <c r="G171" s="67"/>
      <c r="H171" s="5"/>
      <c r="I171" s="5"/>
      <c r="J171" s="5"/>
      <c r="K171" s="5"/>
      <c r="L171" s="5"/>
      <c r="M171" s="5"/>
      <c r="N171" s="5"/>
      <c r="O171" s="5"/>
      <c r="P171" s="5"/>
      <c r="Q171" s="5"/>
      <c r="R171" s="5"/>
      <c r="S171" s="5"/>
      <c r="T171" s="299">
        <f t="shared" si="14"/>
        <v>0</v>
      </c>
      <c r="U171" s="5"/>
      <c r="V171" s="5"/>
      <c r="W171" s="5"/>
      <c r="X171" s="5"/>
      <c r="Y171" s="5"/>
      <c r="Z171" s="5"/>
      <c r="AA171" s="5"/>
      <c r="AB171" s="5"/>
      <c r="AC171" s="5"/>
      <c r="AD171" s="5"/>
      <c r="AE171" s="46"/>
      <c r="AF171" s="5"/>
      <c r="AG171" s="5"/>
      <c r="AH171" s="5"/>
      <c r="AI171" s="5"/>
      <c r="AJ171" s="5"/>
      <c r="AK171" s="5"/>
      <c r="AL171" s="5"/>
      <c r="AM171" s="5"/>
      <c r="AN171" s="5"/>
      <c r="AO171" s="5"/>
      <c r="AP171" s="46"/>
      <c r="AQ171" s="5"/>
      <c r="AR171" s="5"/>
      <c r="AS171" s="5"/>
      <c r="AT171" s="5"/>
      <c r="AU171" s="5"/>
      <c r="AV171" s="5"/>
      <c r="AW171" s="5"/>
      <c r="AX171" s="5"/>
      <c r="AY171" s="5"/>
      <c r="AZ171" s="46"/>
      <c r="BA171" s="9"/>
      <c r="BB171" s="9"/>
      <c r="BC171" s="9"/>
      <c r="BD171" s="9"/>
      <c r="BE171" s="9"/>
      <c r="BF171" s="9"/>
      <c r="BG171" s="9"/>
      <c r="BH171" s="9"/>
      <c r="BI171" s="9"/>
      <c r="BJ171" s="9"/>
      <c r="BK171" s="32"/>
      <c r="BL171" s="5"/>
      <c r="BM171" s="5"/>
      <c r="BN171" s="5"/>
      <c r="BO171" s="5"/>
      <c r="BP171" s="5"/>
      <c r="BQ171" s="46"/>
      <c r="BR171" s="5"/>
      <c r="BS171" s="5"/>
      <c r="BT171" s="5"/>
      <c r="BU171" s="5"/>
      <c r="BV171" s="5"/>
      <c r="BW171" s="5"/>
      <c r="BX171" s="46"/>
      <c r="BY171" s="5"/>
      <c r="BZ171" s="5"/>
      <c r="CA171" s="5"/>
      <c r="CB171" s="5"/>
      <c r="CC171" s="5"/>
      <c r="CD171" s="5"/>
      <c r="CE171" s="5"/>
      <c r="CF171" s="5"/>
      <c r="CG171" s="5"/>
      <c r="CH171" s="46"/>
      <c r="CI171" s="28"/>
      <c r="CJ171" s="28"/>
      <c r="CK171" s="28"/>
      <c r="CL171" s="28"/>
      <c r="CM171" s="28"/>
      <c r="CN171" s="28"/>
      <c r="CO171" s="28"/>
      <c r="CP171" s="28"/>
      <c r="CQ171" s="28"/>
      <c r="CR171" s="67"/>
      <c r="CS171" s="10"/>
      <c r="CT171" s="10"/>
      <c r="CU171" s="10"/>
      <c r="CV171" s="10"/>
      <c r="CW171" s="10"/>
      <c r="CX171" s="10"/>
      <c r="CY171" s="10"/>
      <c r="CZ171" s="10"/>
      <c r="DA171" s="300">
        <f t="shared" si="15"/>
        <v>0</v>
      </c>
      <c r="DB171" s="69"/>
      <c r="DC171" s="69"/>
      <c r="DD171" s="69"/>
      <c r="DE171" s="69"/>
      <c r="DF171" s="69"/>
      <c r="DG171" s="69"/>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71"/>
      <c r="ED171" s="71"/>
      <c r="EE171" s="71"/>
      <c r="EF171" s="71"/>
      <c r="EG171" s="69"/>
      <c r="EH171" s="69"/>
      <c r="EI171" s="69"/>
      <c r="EJ171" s="69"/>
      <c r="EK171" s="69"/>
      <c r="EL171" s="79"/>
      <c r="EM171" s="245"/>
      <c r="EN171" s="81"/>
      <c r="EO171" s="81"/>
      <c r="EP171" s="44">
        <v>167</v>
      </c>
      <c r="EQ171" s="85"/>
      <c r="ER171" s="33">
        <v>167</v>
      </c>
      <c r="ES171" s="5">
        <v>0</v>
      </c>
      <c r="ET171" s="5">
        <v>0</v>
      </c>
      <c r="EU171" s="69"/>
      <c r="EV171" s="11"/>
      <c r="EW171" s="87"/>
      <c r="EX171" s="18"/>
      <c r="EY171" s="69"/>
      <c r="EZ171" s="16"/>
      <c r="FA171" s="54"/>
      <c r="FB171" s="39"/>
      <c r="FC171" s="84"/>
      <c r="FD171" s="69"/>
      <c r="FE171" s="69"/>
      <c r="FF171" s="69"/>
      <c r="FG171" s="69"/>
      <c r="FH171" s="28"/>
      <c r="FI171" s="79" t="s">
        <v>656</v>
      </c>
    </row>
    <row r="172" spans="1:165" ht="15" x14ac:dyDescent="0.25">
      <c r="A172" s="10">
        <v>168</v>
      </c>
      <c r="B172" s="15"/>
      <c r="C172" s="42"/>
      <c r="D172" s="15"/>
      <c r="E172" s="97"/>
      <c r="F172" s="28"/>
      <c r="G172" s="67"/>
      <c r="H172" s="5"/>
      <c r="I172" s="5"/>
      <c r="J172" s="5"/>
      <c r="K172" s="5"/>
      <c r="L172" s="5"/>
      <c r="M172" s="5"/>
      <c r="N172" s="5"/>
      <c r="O172" s="5"/>
      <c r="P172" s="5"/>
      <c r="Q172" s="5"/>
      <c r="R172" s="5"/>
      <c r="S172" s="5"/>
      <c r="T172" s="299">
        <f t="shared" si="14"/>
        <v>0</v>
      </c>
      <c r="U172" s="5"/>
      <c r="V172" s="5"/>
      <c r="W172" s="5"/>
      <c r="X172" s="5"/>
      <c r="Y172" s="5"/>
      <c r="Z172" s="5"/>
      <c r="AA172" s="5"/>
      <c r="AB172" s="5"/>
      <c r="AC172" s="5"/>
      <c r="AD172" s="5"/>
      <c r="AE172" s="46"/>
      <c r="AF172" s="5"/>
      <c r="AG172" s="5"/>
      <c r="AH172" s="5"/>
      <c r="AI172" s="5"/>
      <c r="AJ172" s="5"/>
      <c r="AK172" s="5"/>
      <c r="AL172" s="5"/>
      <c r="AM172" s="5"/>
      <c r="AN172" s="5"/>
      <c r="AO172" s="5"/>
      <c r="AP172" s="46"/>
      <c r="AQ172" s="5"/>
      <c r="AR172" s="5"/>
      <c r="AS172" s="5"/>
      <c r="AT172" s="5"/>
      <c r="AU172" s="5"/>
      <c r="AV172" s="5"/>
      <c r="AW172" s="5"/>
      <c r="AX172" s="5"/>
      <c r="AY172" s="5"/>
      <c r="AZ172" s="46"/>
      <c r="BA172" s="9"/>
      <c r="BB172" s="9"/>
      <c r="BC172" s="9"/>
      <c r="BD172" s="9"/>
      <c r="BE172" s="9"/>
      <c r="BF172" s="9"/>
      <c r="BG172" s="9"/>
      <c r="BH172" s="9"/>
      <c r="BI172" s="9"/>
      <c r="BJ172" s="9"/>
      <c r="BK172" s="32"/>
      <c r="BL172" s="5"/>
      <c r="BM172" s="5"/>
      <c r="BN172" s="5"/>
      <c r="BO172" s="5"/>
      <c r="BP172" s="5"/>
      <c r="BQ172" s="46"/>
      <c r="BR172" s="5"/>
      <c r="BS172" s="5"/>
      <c r="BT172" s="5"/>
      <c r="BU172" s="5"/>
      <c r="BV172" s="5"/>
      <c r="BW172" s="5"/>
      <c r="BX172" s="46"/>
      <c r="BY172" s="5"/>
      <c r="BZ172" s="5"/>
      <c r="CA172" s="5"/>
      <c r="CB172" s="5"/>
      <c r="CC172" s="5"/>
      <c r="CD172" s="5"/>
      <c r="CE172" s="5"/>
      <c r="CF172" s="5"/>
      <c r="CG172" s="5"/>
      <c r="CH172" s="46"/>
      <c r="CI172" s="28"/>
      <c r="CJ172" s="28"/>
      <c r="CK172" s="28"/>
      <c r="CL172" s="28"/>
      <c r="CM172" s="28"/>
      <c r="CN172" s="28"/>
      <c r="CO172" s="28"/>
      <c r="CP172" s="28"/>
      <c r="CQ172" s="28"/>
      <c r="CR172" s="67"/>
      <c r="CS172" s="10"/>
      <c r="CT172" s="10"/>
      <c r="CU172" s="10"/>
      <c r="CV172" s="10"/>
      <c r="CW172" s="10"/>
      <c r="CX172" s="10"/>
      <c r="CY172" s="10"/>
      <c r="CZ172" s="10"/>
      <c r="DA172" s="300">
        <f t="shared" si="15"/>
        <v>0</v>
      </c>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71"/>
      <c r="ED172" s="71"/>
      <c r="EE172" s="71"/>
      <c r="EF172" s="71"/>
      <c r="EG172" s="69"/>
      <c r="EH172" s="69"/>
      <c r="EI172" s="69"/>
      <c r="EJ172" s="69"/>
      <c r="EK172" s="69"/>
      <c r="EL172" s="79"/>
      <c r="EM172" s="245"/>
      <c r="EN172" s="81"/>
      <c r="EO172" s="81"/>
      <c r="EP172" s="44">
        <v>168</v>
      </c>
      <c r="EQ172" s="85"/>
      <c r="ER172" s="33">
        <v>168</v>
      </c>
      <c r="ES172" s="5">
        <v>0</v>
      </c>
      <c r="ET172" s="5">
        <v>0</v>
      </c>
      <c r="EU172" s="69"/>
      <c r="EV172" s="11"/>
      <c r="EW172" s="87"/>
      <c r="EX172" s="18"/>
      <c r="EY172" s="69"/>
      <c r="EZ172" s="16"/>
      <c r="FA172" s="54"/>
      <c r="FB172" s="39"/>
      <c r="FC172" s="84"/>
      <c r="FD172" s="69"/>
      <c r="FE172" s="69"/>
      <c r="FF172" s="69"/>
      <c r="FG172" s="69"/>
      <c r="FH172" s="28"/>
      <c r="FI172" s="79" t="s">
        <v>656</v>
      </c>
    </row>
    <row r="173" spans="1:165" ht="15" x14ac:dyDescent="0.25">
      <c r="A173" s="10">
        <v>169</v>
      </c>
      <c r="B173" s="15"/>
      <c r="C173" s="42"/>
      <c r="D173" s="15"/>
      <c r="E173" s="97"/>
      <c r="F173" s="28"/>
      <c r="G173" s="67"/>
      <c r="H173" s="5"/>
      <c r="I173" s="5"/>
      <c r="J173" s="5"/>
      <c r="K173" s="5"/>
      <c r="L173" s="5"/>
      <c r="M173" s="5"/>
      <c r="N173" s="5"/>
      <c r="O173" s="5"/>
      <c r="P173" s="5"/>
      <c r="Q173" s="5"/>
      <c r="R173" s="5"/>
      <c r="S173" s="5"/>
      <c r="T173" s="299">
        <f t="shared" si="14"/>
        <v>0</v>
      </c>
      <c r="U173" s="5"/>
      <c r="V173" s="5"/>
      <c r="W173" s="5"/>
      <c r="X173" s="5"/>
      <c r="Y173" s="5"/>
      <c r="Z173" s="5"/>
      <c r="AA173" s="5"/>
      <c r="AB173" s="5"/>
      <c r="AC173" s="5"/>
      <c r="AD173" s="5"/>
      <c r="AE173" s="46"/>
      <c r="AF173" s="5"/>
      <c r="AG173" s="5"/>
      <c r="AH173" s="5"/>
      <c r="AI173" s="5"/>
      <c r="AJ173" s="5"/>
      <c r="AK173" s="5"/>
      <c r="AL173" s="5"/>
      <c r="AM173" s="5"/>
      <c r="AN173" s="5"/>
      <c r="AO173" s="5"/>
      <c r="AP173" s="46"/>
      <c r="AQ173" s="5"/>
      <c r="AR173" s="5"/>
      <c r="AS173" s="5"/>
      <c r="AT173" s="5"/>
      <c r="AU173" s="5"/>
      <c r="AV173" s="5"/>
      <c r="AW173" s="5"/>
      <c r="AX173" s="5"/>
      <c r="AY173" s="5"/>
      <c r="AZ173" s="46"/>
      <c r="BA173" s="9"/>
      <c r="BB173" s="9"/>
      <c r="BC173" s="9"/>
      <c r="BD173" s="9"/>
      <c r="BE173" s="9"/>
      <c r="BF173" s="9"/>
      <c r="BG173" s="9"/>
      <c r="BH173" s="9"/>
      <c r="BI173" s="9"/>
      <c r="BJ173" s="9"/>
      <c r="BK173" s="114"/>
      <c r="BL173" s="28"/>
      <c r="BM173" s="28"/>
      <c r="BN173" s="28"/>
      <c r="BO173" s="28"/>
      <c r="BP173" s="28"/>
      <c r="BQ173" s="67"/>
      <c r="BR173" s="28"/>
      <c r="BS173" s="28"/>
      <c r="BT173" s="28"/>
      <c r="BU173" s="28"/>
      <c r="BV173" s="28"/>
      <c r="BW173" s="28"/>
      <c r="BX173" s="67"/>
      <c r="BY173" s="28"/>
      <c r="BZ173" s="28"/>
      <c r="CA173" s="28"/>
      <c r="CB173" s="28"/>
      <c r="CC173" s="28"/>
      <c r="CD173" s="28"/>
      <c r="CE173" s="28"/>
      <c r="CF173" s="28"/>
      <c r="CG173" s="28"/>
      <c r="CH173" s="67"/>
      <c r="CI173" s="28"/>
      <c r="CJ173" s="28"/>
      <c r="CK173" s="28"/>
      <c r="CL173" s="28"/>
      <c r="CM173" s="28"/>
      <c r="CN173" s="28"/>
      <c r="CO173" s="28"/>
      <c r="CP173" s="28"/>
      <c r="CQ173" s="28"/>
      <c r="CR173" s="67"/>
      <c r="CS173" s="10"/>
      <c r="CT173" s="10"/>
      <c r="CU173" s="10"/>
      <c r="CV173" s="10"/>
      <c r="CW173" s="10"/>
      <c r="CX173" s="10"/>
      <c r="CY173" s="10"/>
      <c r="CZ173" s="10"/>
      <c r="DA173" s="300">
        <f t="shared" si="15"/>
        <v>0</v>
      </c>
      <c r="DB173" s="69"/>
      <c r="DC173" s="69"/>
      <c r="DD173" s="69"/>
      <c r="DE173" s="69"/>
      <c r="DF173" s="69"/>
      <c r="DG173" s="69"/>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71"/>
      <c r="ED173" s="71"/>
      <c r="EE173" s="71"/>
      <c r="EF173" s="71"/>
      <c r="EG173" s="69"/>
      <c r="EH173" s="69"/>
      <c r="EI173" s="69"/>
      <c r="EJ173" s="69"/>
      <c r="EK173" s="69"/>
      <c r="EL173" s="79"/>
      <c r="EM173" s="245"/>
      <c r="EN173" s="81"/>
      <c r="EO173" s="81"/>
      <c r="EP173" s="44">
        <v>169</v>
      </c>
      <c r="EQ173" s="85"/>
      <c r="ER173" s="33">
        <v>169</v>
      </c>
      <c r="ES173" s="5">
        <v>0</v>
      </c>
      <c r="ET173" s="5">
        <v>0</v>
      </c>
      <c r="EU173" s="69"/>
      <c r="EV173" s="11"/>
      <c r="EW173" s="87"/>
      <c r="EX173" s="18"/>
      <c r="EY173" s="69"/>
      <c r="EZ173" s="16"/>
      <c r="FA173" s="54"/>
      <c r="FB173" s="39"/>
      <c r="FC173" s="84"/>
      <c r="FD173" s="69"/>
      <c r="FE173" s="69"/>
      <c r="FF173" s="69"/>
      <c r="FG173" s="69"/>
      <c r="FH173" s="28"/>
      <c r="FI173" s="79" t="s">
        <v>656</v>
      </c>
    </row>
    <row r="174" spans="1:165" ht="15" x14ac:dyDescent="0.25">
      <c r="A174" s="10">
        <v>170</v>
      </c>
      <c r="B174" s="15"/>
      <c r="C174" s="42"/>
      <c r="D174" s="15"/>
      <c r="E174" s="97"/>
      <c r="F174" s="28"/>
      <c r="G174" s="67"/>
      <c r="H174" s="5"/>
      <c r="I174" s="5"/>
      <c r="J174" s="5"/>
      <c r="K174" s="5"/>
      <c r="L174" s="5"/>
      <c r="M174" s="5"/>
      <c r="N174" s="5"/>
      <c r="O174" s="5"/>
      <c r="P174" s="5"/>
      <c r="Q174" s="5"/>
      <c r="R174" s="5"/>
      <c r="S174" s="5"/>
      <c r="T174" s="299">
        <f t="shared" si="14"/>
        <v>0</v>
      </c>
      <c r="U174" s="5"/>
      <c r="V174" s="5"/>
      <c r="W174" s="5"/>
      <c r="X174" s="5"/>
      <c r="Y174" s="5"/>
      <c r="Z174" s="5"/>
      <c r="AA174" s="5"/>
      <c r="AB174" s="5"/>
      <c r="AC174" s="5"/>
      <c r="AD174" s="5"/>
      <c r="AE174" s="46"/>
      <c r="AF174" s="5"/>
      <c r="AG174" s="5"/>
      <c r="AH174" s="5"/>
      <c r="AI174" s="5"/>
      <c r="AJ174" s="5"/>
      <c r="AK174" s="5"/>
      <c r="AL174" s="5"/>
      <c r="AM174" s="5"/>
      <c r="AN174" s="5"/>
      <c r="AO174" s="5"/>
      <c r="AP174" s="46"/>
      <c r="AQ174" s="5"/>
      <c r="AR174" s="5"/>
      <c r="AS174" s="5"/>
      <c r="AT174" s="5"/>
      <c r="AU174" s="5"/>
      <c r="AV174" s="5"/>
      <c r="AW174" s="5"/>
      <c r="AX174" s="5"/>
      <c r="AY174" s="5"/>
      <c r="AZ174" s="46"/>
      <c r="BA174" s="9"/>
      <c r="BB174" s="9"/>
      <c r="BC174" s="9"/>
      <c r="BD174" s="9"/>
      <c r="BE174" s="9"/>
      <c r="BF174" s="9"/>
      <c r="BG174" s="9"/>
      <c r="BH174" s="9"/>
      <c r="BI174" s="9"/>
      <c r="BJ174" s="9"/>
      <c r="BK174" s="32"/>
      <c r="BL174" s="5"/>
      <c r="BM174" s="5"/>
      <c r="BN174" s="5"/>
      <c r="BO174" s="5"/>
      <c r="BP174" s="5"/>
      <c r="BQ174" s="46"/>
      <c r="BR174" s="5"/>
      <c r="BS174" s="5"/>
      <c r="BT174" s="5"/>
      <c r="BU174" s="5"/>
      <c r="BV174" s="5"/>
      <c r="BW174" s="5"/>
      <c r="BX174" s="46"/>
      <c r="BY174" s="5"/>
      <c r="BZ174" s="5"/>
      <c r="CA174" s="5"/>
      <c r="CB174" s="5"/>
      <c r="CC174" s="5"/>
      <c r="CD174" s="5"/>
      <c r="CE174" s="5"/>
      <c r="CF174" s="5"/>
      <c r="CG174" s="5"/>
      <c r="CH174" s="46"/>
      <c r="CI174" s="28"/>
      <c r="CJ174" s="28"/>
      <c r="CK174" s="28"/>
      <c r="CL174" s="28"/>
      <c r="CM174" s="28"/>
      <c r="CN174" s="28"/>
      <c r="CO174" s="28"/>
      <c r="CP174" s="28"/>
      <c r="CQ174" s="28"/>
      <c r="CR174" s="67"/>
      <c r="CS174" s="10"/>
      <c r="CT174" s="10"/>
      <c r="CU174" s="10"/>
      <c r="CV174" s="10"/>
      <c r="CW174" s="10"/>
      <c r="CX174" s="10"/>
      <c r="CY174" s="10"/>
      <c r="CZ174" s="10"/>
      <c r="DA174" s="300">
        <f t="shared" si="15"/>
        <v>0</v>
      </c>
      <c r="DB174" s="69"/>
      <c r="DC174" s="69"/>
      <c r="DD174" s="69"/>
      <c r="DE174" s="69"/>
      <c r="DF174" s="69"/>
      <c r="DG174" s="69"/>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71"/>
      <c r="ED174" s="71"/>
      <c r="EE174" s="71"/>
      <c r="EF174" s="71"/>
      <c r="EG174" s="69"/>
      <c r="EH174" s="69"/>
      <c r="EI174" s="69"/>
      <c r="EJ174" s="69"/>
      <c r="EK174" s="69"/>
      <c r="EL174" s="79"/>
      <c r="EM174" s="245"/>
      <c r="EN174" s="81"/>
      <c r="EO174" s="81"/>
      <c r="EP174" s="44">
        <v>170</v>
      </c>
      <c r="EQ174" s="85"/>
      <c r="ER174" s="33">
        <v>170</v>
      </c>
      <c r="ES174" s="5">
        <v>0</v>
      </c>
      <c r="ET174" s="5">
        <v>0</v>
      </c>
      <c r="EU174" s="69"/>
      <c r="EV174" s="11"/>
      <c r="EW174" s="87"/>
      <c r="EX174" s="18"/>
      <c r="EY174" s="69"/>
      <c r="EZ174" s="16"/>
      <c r="FA174" s="54"/>
      <c r="FB174" s="39"/>
      <c r="FC174" s="84"/>
      <c r="FD174" s="69"/>
      <c r="FE174" s="69"/>
      <c r="FF174" s="69"/>
      <c r="FG174" s="69"/>
      <c r="FH174" s="28"/>
      <c r="FI174" s="79" t="s">
        <v>656</v>
      </c>
    </row>
    <row r="175" spans="1:165" ht="15" x14ac:dyDescent="0.25">
      <c r="A175" s="10">
        <v>171</v>
      </c>
      <c r="B175" s="15"/>
      <c r="C175" s="42"/>
      <c r="D175" s="15"/>
      <c r="E175" s="93"/>
      <c r="F175" s="69"/>
      <c r="G175" s="46"/>
      <c r="H175" s="5"/>
      <c r="I175" s="69"/>
      <c r="J175" s="69"/>
      <c r="K175" s="69"/>
      <c r="L175" s="69"/>
      <c r="M175" s="69"/>
      <c r="N175" s="69"/>
      <c r="O175" s="69"/>
      <c r="P175" s="69"/>
      <c r="Q175" s="69"/>
      <c r="R175" s="69"/>
      <c r="S175" s="5"/>
      <c r="T175" s="299">
        <f t="shared" si="14"/>
        <v>0</v>
      </c>
      <c r="U175" s="5"/>
      <c r="V175" s="69"/>
      <c r="W175" s="69"/>
      <c r="X175" s="69"/>
      <c r="Y175" s="69"/>
      <c r="Z175" s="69"/>
      <c r="AA175" s="69"/>
      <c r="AB175" s="69"/>
      <c r="AC175" s="69"/>
      <c r="AD175" s="69"/>
      <c r="AE175" s="46"/>
      <c r="AF175" s="5"/>
      <c r="AG175" s="69"/>
      <c r="AH175" s="69"/>
      <c r="AI175" s="69"/>
      <c r="AJ175" s="69"/>
      <c r="AK175" s="69"/>
      <c r="AL175" s="69"/>
      <c r="AM175" s="69"/>
      <c r="AN175" s="69"/>
      <c r="AO175" s="69"/>
      <c r="AP175" s="46"/>
      <c r="AQ175" s="69"/>
      <c r="AR175" s="69"/>
      <c r="AS175" s="69"/>
      <c r="AT175" s="69"/>
      <c r="AU175" s="69"/>
      <c r="AV175" s="69"/>
      <c r="AW175" s="69"/>
      <c r="AX175" s="69"/>
      <c r="AY175" s="69"/>
      <c r="AZ175" s="46"/>
      <c r="BA175" s="9"/>
      <c r="BB175" s="82"/>
      <c r="BC175" s="82"/>
      <c r="BD175" s="82"/>
      <c r="BE175" s="82"/>
      <c r="BF175" s="82"/>
      <c r="BG175" s="82"/>
      <c r="BH175" s="82"/>
      <c r="BI175" s="82"/>
      <c r="BJ175" s="82"/>
      <c r="BK175" s="32"/>
      <c r="BL175" s="69"/>
      <c r="BM175" s="69"/>
      <c r="BN175" s="69"/>
      <c r="BO175" s="69"/>
      <c r="BP175" s="69"/>
      <c r="BQ175" s="46"/>
      <c r="BR175" s="69"/>
      <c r="BS175" s="69"/>
      <c r="BT175" s="69"/>
      <c r="BU175" s="69"/>
      <c r="BV175" s="69"/>
      <c r="BW175" s="69"/>
      <c r="BX175" s="46"/>
      <c r="BY175" s="69"/>
      <c r="BZ175" s="69"/>
      <c r="CA175" s="69"/>
      <c r="CB175" s="69"/>
      <c r="CC175" s="69"/>
      <c r="CD175" s="69"/>
      <c r="CE175" s="69"/>
      <c r="CF175" s="69"/>
      <c r="CG175" s="69"/>
      <c r="CH175" s="46"/>
      <c r="CI175" s="70"/>
      <c r="CJ175" s="70"/>
      <c r="CK175" s="70"/>
      <c r="CL175" s="70"/>
      <c r="CM175" s="70"/>
      <c r="CN175" s="70"/>
      <c r="CO175" s="70"/>
      <c r="CP175" s="70"/>
      <c r="CQ175" s="70"/>
      <c r="CR175" s="67"/>
      <c r="CS175" s="79"/>
      <c r="CT175" s="79"/>
      <c r="CU175" s="79"/>
      <c r="CV175" s="79"/>
      <c r="CW175" s="79"/>
      <c r="CX175" s="79"/>
      <c r="CY175" s="79"/>
      <c r="CZ175" s="10"/>
      <c r="DA175" s="300">
        <f t="shared" si="15"/>
        <v>0</v>
      </c>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71"/>
      <c r="ED175" s="71"/>
      <c r="EE175" s="71"/>
      <c r="EF175" s="71"/>
      <c r="EG175" s="69"/>
      <c r="EH175" s="69"/>
      <c r="EI175" s="69"/>
      <c r="EJ175" s="69"/>
      <c r="EK175" s="69"/>
      <c r="EL175" s="79"/>
      <c r="EM175" s="245"/>
      <c r="EN175" s="81"/>
      <c r="EO175" s="81"/>
      <c r="EP175" s="44">
        <v>171</v>
      </c>
      <c r="EQ175" s="85"/>
      <c r="ER175" s="33">
        <v>171</v>
      </c>
      <c r="ES175" s="5">
        <v>0</v>
      </c>
      <c r="ET175" s="5">
        <v>0</v>
      </c>
      <c r="EU175" s="69"/>
      <c r="EV175" s="11"/>
      <c r="EW175" s="87"/>
      <c r="EX175" s="18"/>
      <c r="EY175" s="69"/>
      <c r="EZ175" s="16"/>
      <c r="FA175" s="54"/>
      <c r="FB175" s="39"/>
      <c r="FC175" s="84"/>
      <c r="FD175" s="69"/>
      <c r="FE175" s="69"/>
      <c r="FF175" s="69"/>
      <c r="FG175" s="69"/>
      <c r="FH175" s="48"/>
      <c r="FI175" s="79" t="s">
        <v>656</v>
      </c>
    </row>
    <row r="176" spans="1:165" ht="15" x14ac:dyDescent="0.25">
      <c r="A176" s="10">
        <v>172</v>
      </c>
      <c r="B176" s="15"/>
      <c r="C176" s="42"/>
      <c r="D176" s="15"/>
      <c r="E176" s="97"/>
      <c r="F176" s="28"/>
      <c r="G176" s="67"/>
      <c r="H176" s="5"/>
      <c r="I176" s="5"/>
      <c r="J176" s="5"/>
      <c r="K176" s="5"/>
      <c r="L176" s="5"/>
      <c r="M176" s="5"/>
      <c r="N176" s="5"/>
      <c r="O176" s="5"/>
      <c r="P176" s="5"/>
      <c r="Q176" s="5"/>
      <c r="R176" s="5"/>
      <c r="S176" s="5"/>
      <c r="T176" s="299">
        <f t="shared" si="14"/>
        <v>0</v>
      </c>
      <c r="U176" s="5"/>
      <c r="V176" s="5"/>
      <c r="W176" s="5"/>
      <c r="X176" s="5"/>
      <c r="Y176" s="5"/>
      <c r="Z176" s="5"/>
      <c r="AA176" s="5"/>
      <c r="AB176" s="5"/>
      <c r="AC176" s="5"/>
      <c r="AD176" s="5"/>
      <c r="AE176" s="46"/>
      <c r="AF176" s="5"/>
      <c r="AG176" s="5"/>
      <c r="AH176" s="5"/>
      <c r="AI176" s="5"/>
      <c r="AJ176" s="5"/>
      <c r="AK176" s="5"/>
      <c r="AL176" s="5"/>
      <c r="AM176" s="5"/>
      <c r="AN176" s="5"/>
      <c r="AO176" s="5"/>
      <c r="AP176" s="46"/>
      <c r="AQ176" s="5"/>
      <c r="AR176" s="5"/>
      <c r="AS176" s="5"/>
      <c r="AT176" s="5"/>
      <c r="AU176" s="5"/>
      <c r="AV176" s="5"/>
      <c r="AW176" s="5"/>
      <c r="AX176" s="5"/>
      <c r="AY176" s="5"/>
      <c r="AZ176" s="46"/>
      <c r="BA176" s="9"/>
      <c r="BB176" s="9"/>
      <c r="BC176" s="9"/>
      <c r="BD176" s="9"/>
      <c r="BE176" s="9"/>
      <c r="BF176" s="9"/>
      <c r="BG176" s="9"/>
      <c r="BH176" s="9"/>
      <c r="BI176" s="9"/>
      <c r="BJ176" s="9"/>
      <c r="BK176" s="32"/>
      <c r="BL176" s="5"/>
      <c r="BM176" s="5"/>
      <c r="BN176" s="5"/>
      <c r="BO176" s="5"/>
      <c r="BP176" s="5"/>
      <c r="BQ176" s="46"/>
      <c r="BR176" s="5"/>
      <c r="BS176" s="5"/>
      <c r="BT176" s="5"/>
      <c r="BU176" s="5"/>
      <c r="BV176" s="5"/>
      <c r="BW176" s="5"/>
      <c r="BX176" s="46"/>
      <c r="BY176" s="5"/>
      <c r="BZ176" s="5"/>
      <c r="CA176" s="5"/>
      <c r="CB176" s="5"/>
      <c r="CC176" s="5"/>
      <c r="CD176" s="5"/>
      <c r="CE176" s="5"/>
      <c r="CF176" s="5"/>
      <c r="CG176" s="5"/>
      <c r="CH176" s="46"/>
      <c r="CI176" s="28"/>
      <c r="CJ176" s="28"/>
      <c r="CK176" s="28"/>
      <c r="CL176" s="28"/>
      <c r="CM176" s="28"/>
      <c r="CN176" s="28"/>
      <c r="CO176" s="28"/>
      <c r="CP176" s="28"/>
      <c r="CQ176" s="28"/>
      <c r="CR176" s="67"/>
      <c r="CS176" s="10"/>
      <c r="CT176" s="10"/>
      <c r="CU176" s="10"/>
      <c r="CV176" s="10"/>
      <c r="CW176" s="10"/>
      <c r="CX176" s="10"/>
      <c r="CY176" s="10"/>
      <c r="CZ176" s="10"/>
      <c r="DA176" s="300">
        <f t="shared" si="15"/>
        <v>0</v>
      </c>
      <c r="DB176" s="69"/>
      <c r="DC176" s="69"/>
      <c r="DD176" s="69"/>
      <c r="DE176" s="69"/>
      <c r="DF176" s="69"/>
      <c r="DG176" s="69"/>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71"/>
      <c r="ED176" s="71"/>
      <c r="EE176" s="71"/>
      <c r="EF176" s="71"/>
      <c r="EG176" s="69"/>
      <c r="EH176" s="69"/>
      <c r="EI176" s="69"/>
      <c r="EJ176" s="69"/>
      <c r="EK176" s="69"/>
      <c r="EL176" s="79"/>
      <c r="EM176" s="245"/>
      <c r="EN176" s="81"/>
      <c r="EO176" s="81"/>
      <c r="EP176" s="44">
        <v>172</v>
      </c>
      <c r="EQ176" s="85"/>
      <c r="ER176" s="33">
        <v>172</v>
      </c>
      <c r="ES176" s="5">
        <v>0</v>
      </c>
      <c r="ET176" s="5">
        <v>0</v>
      </c>
      <c r="EU176" s="69"/>
      <c r="EV176" s="11"/>
      <c r="EW176" s="87"/>
      <c r="EX176" s="18"/>
      <c r="EY176" s="69"/>
      <c r="EZ176" s="16"/>
      <c r="FA176" s="54"/>
      <c r="FB176" s="39"/>
      <c r="FC176" s="84"/>
      <c r="FD176" s="69"/>
      <c r="FE176" s="69"/>
      <c r="FF176" s="69"/>
      <c r="FG176" s="69"/>
      <c r="FH176" s="28"/>
      <c r="FI176" s="79" t="s">
        <v>656</v>
      </c>
    </row>
    <row r="177" spans="1:165" ht="15" x14ac:dyDescent="0.25">
      <c r="A177" s="10">
        <v>173</v>
      </c>
      <c r="B177" s="15"/>
      <c r="C177" s="42"/>
      <c r="D177" s="15"/>
      <c r="E177" s="97"/>
      <c r="F177" s="28"/>
      <c r="G177" s="67"/>
      <c r="H177" s="5"/>
      <c r="I177" s="5"/>
      <c r="J177" s="5"/>
      <c r="K177" s="5"/>
      <c r="L177" s="5"/>
      <c r="M177" s="5"/>
      <c r="N177" s="5"/>
      <c r="O177" s="5"/>
      <c r="P177" s="5"/>
      <c r="Q177" s="5"/>
      <c r="R177" s="5"/>
      <c r="S177" s="5"/>
      <c r="T177" s="299">
        <f t="shared" si="14"/>
        <v>0</v>
      </c>
      <c r="U177" s="5"/>
      <c r="V177" s="5"/>
      <c r="W177" s="5"/>
      <c r="X177" s="5"/>
      <c r="Y177" s="5"/>
      <c r="Z177" s="5"/>
      <c r="AA177" s="5"/>
      <c r="AB177" s="5"/>
      <c r="AC177" s="5"/>
      <c r="AD177" s="5"/>
      <c r="AE177" s="46"/>
      <c r="AF177" s="5"/>
      <c r="AG177" s="5"/>
      <c r="AH177" s="5"/>
      <c r="AI177" s="5"/>
      <c r="AJ177" s="5"/>
      <c r="AK177" s="5"/>
      <c r="AL177" s="5"/>
      <c r="AM177" s="5"/>
      <c r="AN177" s="5"/>
      <c r="AO177" s="5"/>
      <c r="AP177" s="46"/>
      <c r="AQ177" s="5"/>
      <c r="AR177" s="5"/>
      <c r="AS177" s="5"/>
      <c r="AT177" s="5"/>
      <c r="AU177" s="5"/>
      <c r="AV177" s="5"/>
      <c r="AW177" s="5"/>
      <c r="AX177" s="5"/>
      <c r="AY177" s="5"/>
      <c r="AZ177" s="46"/>
      <c r="BA177" s="9"/>
      <c r="BB177" s="9"/>
      <c r="BC177" s="9"/>
      <c r="BD177" s="9"/>
      <c r="BE177" s="9"/>
      <c r="BF177" s="9"/>
      <c r="BG177" s="9"/>
      <c r="BH177" s="9"/>
      <c r="BI177" s="9"/>
      <c r="BJ177" s="9"/>
      <c r="BK177" s="32"/>
      <c r="BL177" s="5"/>
      <c r="BM177" s="5"/>
      <c r="BN177" s="5"/>
      <c r="BO177" s="5"/>
      <c r="BP177" s="5"/>
      <c r="BQ177" s="46"/>
      <c r="BR177" s="5"/>
      <c r="BS177" s="5"/>
      <c r="BT177" s="5"/>
      <c r="BU177" s="5"/>
      <c r="BV177" s="5"/>
      <c r="BW177" s="5"/>
      <c r="BX177" s="46"/>
      <c r="BY177" s="5"/>
      <c r="BZ177" s="5"/>
      <c r="CA177" s="5"/>
      <c r="CB177" s="5"/>
      <c r="CC177" s="5"/>
      <c r="CD177" s="5"/>
      <c r="CE177" s="5"/>
      <c r="CF177" s="5"/>
      <c r="CG177" s="5"/>
      <c r="CH177" s="46"/>
      <c r="CI177" s="28"/>
      <c r="CJ177" s="28"/>
      <c r="CK177" s="28"/>
      <c r="CL177" s="28"/>
      <c r="CM177" s="28"/>
      <c r="CN177" s="28"/>
      <c r="CO177" s="28"/>
      <c r="CP177" s="28"/>
      <c r="CQ177" s="28"/>
      <c r="CR177" s="67"/>
      <c r="CS177" s="10"/>
      <c r="CT177" s="10"/>
      <c r="CU177" s="10"/>
      <c r="CV177" s="10"/>
      <c r="CW177" s="10"/>
      <c r="CX177" s="10"/>
      <c r="CY177" s="10"/>
      <c r="CZ177" s="10"/>
      <c r="DA177" s="300">
        <f t="shared" si="15"/>
        <v>0</v>
      </c>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71"/>
      <c r="ED177" s="71"/>
      <c r="EE177" s="71"/>
      <c r="EF177" s="71"/>
      <c r="EG177" s="69"/>
      <c r="EH177" s="69"/>
      <c r="EI177" s="69"/>
      <c r="EJ177" s="69"/>
      <c r="EK177" s="69"/>
      <c r="EL177" s="79"/>
      <c r="EM177" s="245"/>
      <c r="EN177" s="81"/>
      <c r="EO177" s="81"/>
      <c r="EP177" s="44">
        <v>173</v>
      </c>
      <c r="EQ177" s="85"/>
      <c r="ER177" s="33">
        <v>173</v>
      </c>
      <c r="ES177" s="5">
        <v>0</v>
      </c>
      <c r="ET177" s="5">
        <v>0</v>
      </c>
      <c r="EU177" s="69"/>
      <c r="EV177" s="11"/>
      <c r="EW177" s="87"/>
      <c r="EX177" s="18"/>
      <c r="EY177" s="69"/>
      <c r="EZ177" s="16"/>
      <c r="FA177" s="54"/>
      <c r="FB177" s="39"/>
      <c r="FC177" s="84"/>
      <c r="FD177" s="69"/>
      <c r="FE177" s="69"/>
      <c r="FF177" s="69"/>
      <c r="FG177" s="69"/>
      <c r="FH177" s="28"/>
      <c r="FI177" s="79" t="s">
        <v>656</v>
      </c>
    </row>
    <row r="178" spans="1:165" ht="15" x14ac:dyDescent="0.25">
      <c r="A178" s="10">
        <v>174</v>
      </c>
      <c r="B178" s="15"/>
      <c r="C178" s="42"/>
      <c r="D178" s="15"/>
      <c r="E178" s="97"/>
      <c r="F178" s="28"/>
      <c r="G178" s="67"/>
      <c r="H178" s="5"/>
      <c r="I178" s="5"/>
      <c r="J178" s="5"/>
      <c r="K178" s="5"/>
      <c r="L178" s="5"/>
      <c r="M178" s="5"/>
      <c r="N178" s="5"/>
      <c r="O178" s="5"/>
      <c r="P178" s="5"/>
      <c r="Q178" s="5"/>
      <c r="R178" s="5"/>
      <c r="S178" s="5"/>
      <c r="T178" s="299">
        <f t="shared" si="14"/>
        <v>0</v>
      </c>
      <c r="U178" s="5"/>
      <c r="V178" s="5"/>
      <c r="W178" s="5"/>
      <c r="X178" s="5"/>
      <c r="Y178" s="5"/>
      <c r="Z178" s="5"/>
      <c r="AA178" s="5"/>
      <c r="AB178" s="5"/>
      <c r="AC178" s="5"/>
      <c r="AD178" s="5"/>
      <c r="AE178" s="46"/>
      <c r="AF178" s="5"/>
      <c r="AG178" s="5"/>
      <c r="AH178" s="5"/>
      <c r="AI178" s="5"/>
      <c r="AJ178" s="5"/>
      <c r="AK178" s="5"/>
      <c r="AL178" s="5"/>
      <c r="AM178" s="5"/>
      <c r="AN178" s="5"/>
      <c r="AO178" s="5"/>
      <c r="AP178" s="46"/>
      <c r="AQ178" s="5"/>
      <c r="AR178" s="5"/>
      <c r="AS178" s="5"/>
      <c r="AT178" s="5"/>
      <c r="AU178" s="5"/>
      <c r="AV178" s="5"/>
      <c r="AW178" s="5"/>
      <c r="AX178" s="5"/>
      <c r="AY178" s="5"/>
      <c r="AZ178" s="46"/>
      <c r="BA178" s="9"/>
      <c r="BB178" s="9"/>
      <c r="BC178" s="9"/>
      <c r="BD178" s="9"/>
      <c r="BE178" s="9"/>
      <c r="BF178" s="9"/>
      <c r="BG178" s="9"/>
      <c r="BH178" s="9"/>
      <c r="BI178" s="9"/>
      <c r="BJ178" s="9"/>
      <c r="BK178" s="32"/>
      <c r="BL178" s="5"/>
      <c r="BM178" s="5"/>
      <c r="BN178" s="5"/>
      <c r="BO178" s="5"/>
      <c r="BP178" s="5"/>
      <c r="BQ178" s="46"/>
      <c r="BR178" s="5"/>
      <c r="BS178" s="5"/>
      <c r="BT178" s="5"/>
      <c r="BU178" s="5"/>
      <c r="BV178" s="5"/>
      <c r="BW178" s="5"/>
      <c r="BX178" s="46"/>
      <c r="BY178" s="5"/>
      <c r="BZ178" s="5"/>
      <c r="CA178" s="5"/>
      <c r="CB178" s="5"/>
      <c r="CC178" s="5"/>
      <c r="CD178" s="5"/>
      <c r="CE178" s="5"/>
      <c r="CF178" s="5"/>
      <c r="CG178" s="5"/>
      <c r="CH178" s="46"/>
      <c r="CI178" s="28"/>
      <c r="CJ178" s="28"/>
      <c r="CK178" s="28"/>
      <c r="CL178" s="28"/>
      <c r="CM178" s="28"/>
      <c r="CN178" s="28"/>
      <c r="CO178" s="28"/>
      <c r="CP178" s="28"/>
      <c r="CQ178" s="28"/>
      <c r="CR178" s="67"/>
      <c r="CS178" s="10"/>
      <c r="CT178" s="10"/>
      <c r="CU178" s="10"/>
      <c r="CV178" s="10"/>
      <c r="CW178" s="10"/>
      <c r="CX178" s="10"/>
      <c r="CY178" s="10"/>
      <c r="CZ178" s="10"/>
      <c r="DA178" s="300">
        <f t="shared" si="15"/>
        <v>0</v>
      </c>
      <c r="DB178" s="69"/>
      <c r="DC178" s="69"/>
      <c r="DD178" s="69"/>
      <c r="DE178" s="69"/>
      <c r="DF178" s="69"/>
      <c r="DG178" s="69"/>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71"/>
      <c r="ED178" s="71"/>
      <c r="EE178" s="71"/>
      <c r="EF178" s="71"/>
      <c r="EG178" s="69"/>
      <c r="EH178" s="69"/>
      <c r="EI178" s="69"/>
      <c r="EJ178" s="69"/>
      <c r="EK178" s="69"/>
      <c r="EL178" s="79"/>
      <c r="EM178" s="245"/>
      <c r="EN178" s="81"/>
      <c r="EO178" s="81"/>
      <c r="EP178" s="44">
        <v>174</v>
      </c>
      <c r="EQ178" s="85"/>
      <c r="ER178" s="33">
        <v>174</v>
      </c>
      <c r="ES178" s="5">
        <v>0</v>
      </c>
      <c r="ET178" s="5">
        <v>0</v>
      </c>
      <c r="EU178" s="69"/>
      <c r="EV178" s="11"/>
      <c r="EW178" s="87"/>
      <c r="EX178" s="18"/>
      <c r="EY178" s="69"/>
      <c r="EZ178" s="16"/>
      <c r="FA178" s="54"/>
      <c r="FB178" s="39"/>
      <c r="FC178" s="84"/>
      <c r="FD178" s="69"/>
      <c r="FE178" s="69"/>
      <c r="FF178" s="69"/>
      <c r="FG178" s="69"/>
      <c r="FH178" s="28"/>
      <c r="FI178" s="79" t="s">
        <v>656</v>
      </c>
    </row>
    <row r="179" spans="1:165" ht="15" x14ac:dyDescent="0.25">
      <c r="A179" s="10">
        <v>175</v>
      </c>
      <c r="B179" s="15"/>
      <c r="C179" s="42"/>
      <c r="D179" s="15"/>
      <c r="E179" s="97"/>
      <c r="F179" s="28"/>
      <c r="G179" s="67"/>
      <c r="H179" s="5"/>
      <c r="I179" s="5"/>
      <c r="J179" s="5"/>
      <c r="K179" s="5"/>
      <c r="L179" s="5"/>
      <c r="M179" s="5"/>
      <c r="N179" s="5"/>
      <c r="O179" s="5"/>
      <c r="P179" s="5"/>
      <c r="Q179" s="5"/>
      <c r="R179" s="5"/>
      <c r="S179" s="5"/>
      <c r="T179" s="299">
        <f t="shared" si="14"/>
        <v>0</v>
      </c>
      <c r="U179" s="5"/>
      <c r="V179" s="5"/>
      <c r="W179" s="5"/>
      <c r="X179" s="5"/>
      <c r="Y179" s="5"/>
      <c r="Z179" s="5"/>
      <c r="AA179" s="5"/>
      <c r="AB179" s="5"/>
      <c r="AC179" s="5"/>
      <c r="AD179" s="5"/>
      <c r="AE179" s="46"/>
      <c r="AF179" s="5"/>
      <c r="AG179" s="5"/>
      <c r="AH179" s="5"/>
      <c r="AI179" s="5"/>
      <c r="AJ179" s="5"/>
      <c r="AK179" s="5"/>
      <c r="AL179" s="5"/>
      <c r="AM179" s="5"/>
      <c r="AN179" s="5"/>
      <c r="AO179" s="5"/>
      <c r="AP179" s="46"/>
      <c r="AQ179" s="5"/>
      <c r="AR179" s="5"/>
      <c r="AS179" s="5"/>
      <c r="AT179" s="5"/>
      <c r="AU179" s="5"/>
      <c r="AV179" s="5"/>
      <c r="AW179" s="5"/>
      <c r="AX179" s="5"/>
      <c r="AY179" s="5"/>
      <c r="AZ179" s="46"/>
      <c r="BA179" s="8"/>
      <c r="BB179" s="8"/>
      <c r="BC179" s="8"/>
      <c r="BD179" s="8"/>
      <c r="BE179" s="8"/>
      <c r="BF179" s="8"/>
      <c r="BG179" s="8"/>
      <c r="BH179" s="8"/>
      <c r="BI179" s="8"/>
      <c r="BJ179" s="8"/>
      <c r="BK179" s="32"/>
      <c r="BL179" s="5"/>
      <c r="BM179" s="5"/>
      <c r="BN179" s="5"/>
      <c r="BO179" s="5"/>
      <c r="BP179" s="5"/>
      <c r="BQ179" s="46"/>
      <c r="BR179" s="5"/>
      <c r="BS179" s="5"/>
      <c r="BT179" s="5"/>
      <c r="BU179" s="5"/>
      <c r="BV179" s="5"/>
      <c r="BW179" s="5"/>
      <c r="BX179" s="46"/>
      <c r="BY179" s="5"/>
      <c r="BZ179" s="5"/>
      <c r="CA179" s="5"/>
      <c r="CB179" s="5"/>
      <c r="CC179" s="5"/>
      <c r="CD179" s="5"/>
      <c r="CE179" s="5"/>
      <c r="CF179" s="5"/>
      <c r="CG179" s="5"/>
      <c r="CH179" s="46"/>
      <c r="CI179" s="28"/>
      <c r="CJ179" s="28"/>
      <c r="CK179" s="28"/>
      <c r="CL179" s="28"/>
      <c r="CM179" s="28"/>
      <c r="CN179" s="28"/>
      <c r="CO179" s="28"/>
      <c r="CP179" s="28"/>
      <c r="CQ179" s="28"/>
      <c r="CR179" s="67"/>
      <c r="CS179" s="10"/>
      <c r="CT179" s="10"/>
      <c r="CU179" s="10"/>
      <c r="CV179" s="10"/>
      <c r="CW179" s="10"/>
      <c r="CX179" s="10"/>
      <c r="CY179" s="10"/>
      <c r="CZ179" s="10"/>
      <c r="DA179" s="300">
        <f t="shared" si="15"/>
        <v>0</v>
      </c>
      <c r="EL179" s="100"/>
      <c r="EM179" s="245"/>
      <c r="EN179" s="81"/>
      <c r="EO179" s="81"/>
      <c r="EP179" s="44">
        <v>175</v>
      </c>
      <c r="EQ179" s="80"/>
      <c r="ER179" s="33">
        <v>175</v>
      </c>
      <c r="ES179" s="5">
        <v>0</v>
      </c>
      <c r="ET179" s="5">
        <v>0</v>
      </c>
      <c r="EU179" s="69"/>
      <c r="EV179" s="11"/>
      <c r="EW179" s="87"/>
      <c r="EX179" s="18"/>
      <c r="EY179" s="69"/>
      <c r="EZ179" s="16"/>
      <c r="FA179" s="54"/>
      <c r="FB179" s="54"/>
      <c r="FC179" s="84"/>
      <c r="FD179" s="69"/>
      <c r="FE179" s="69"/>
      <c r="FF179" s="69"/>
      <c r="FG179" s="69"/>
      <c r="FH179" s="28"/>
      <c r="FI179" s="79" t="s">
        <v>656</v>
      </c>
    </row>
    <row r="180" spans="1:165" ht="15" x14ac:dyDescent="0.25">
      <c r="A180" s="10">
        <v>176</v>
      </c>
      <c r="B180" s="15"/>
      <c r="C180" s="42"/>
      <c r="D180" s="15"/>
      <c r="E180" s="97"/>
      <c r="F180" s="28"/>
      <c r="G180" s="67"/>
      <c r="H180" s="5"/>
      <c r="I180" s="5"/>
      <c r="J180" s="5"/>
      <c r="K180" s="5"/>
      <c r="L180" s="5"/>
      <c r="M180" s="5"/>
      <c r="N180" s="5"/>
      <c r="O180" s="5"/>
      <c r="P180" s="5"/>
      <c r="Q180" s="5"/>
      <c r="R180" s="5"/>
      <c r="S180" s="5"/>
      <c r="T180" s="299">
        <f t="shared" si="14"/>
        <v>0</v>
      </c>
      <c r="U180" s="5"/>
      <c r="V180" s="5"/>
      <c r="W180" s="5"/>
      <c r="X180" s="5"/>
      <c r="Y180" s="5"/>
      <c r="Z180" s="5"/>
      <c r="AA180" s="5"/>
      <c r="AB180" s="5"/>
      <c r="AC180" s="5"/>
      <c r="AD180" s="5"/>
      <c r="AE180" s="46"/>
      <c r="AF180" s="5"/>
      <c r="AG180" s="5"/>
      <c r="AH180" s="5"/>
      <c r="AI180" s="5"/>
      <c r="AJ180" s="5"/>
      <c r="AK180" s="5"/>
      <c r="AL180" s="5"/>
      <c r="AM180" s="5"/>
      <c r="AN180" s="5"/>
      <c r="AO180" s="5"/>
      <c r="AP180" s="46"/>
      <c r="AQ180" s="5"/>
      <c r="AR180" s="5"/>
      <c r="AS180" s="5"/>
      <c r="AT180" s="5"/>
      <c r="AU180" s="5"/>
      <c r="AV180" s="5"/>
      <c r="AW180" s="5"/>
      <c r="AX180" s="5"/>
      <c r="AY180" s="5"/>
      <c r="AZ180" s="46"/>
      <c r="BA180" s="8"/>
      <c r="BB180" s="8"/>
      <c r="BC180" s="8"/>
      <c r="BD180" s="8"/>
      <c r="BE180" s="8"/>
      <c r="BF180" s="8"/>
      <c r="BG180" s="8"/>
      <c r="BH180" s="8"/>
      <c r="BI180" s="8"/>
      <c r="BJ180" s="8"/>
      <c r="BK180" s="32"/>
      <c r="BL180" s="5"/>
      <c r="BM180" s="5"/>
      <c r="BN180" s="5"/>
      <c r="BO180" s="5"/>
      <c r="BP180" s="5"/>
      <c r="BQ180" s="46"/>
      <c r="BR180" s="5"/>
      <c r="BS180" s="5"/>
      <c r="BT180" s="5"/>
      <c r="BU180" s="5"/>
      <c r="BV180" s="5"/>
      <c r="BW180" s="5"/>
      <c r="BX180" s="46"/>
      <c r="BY180" s="5"/>
      <c r="BZ180" s="5"/>
      <c r="CA180" s="5"/>
      <c r="CB180" s="5"/>
      <c r="CC180" s="5"/>
      <c r="CD180" s="5"/>
      <c r="CE180" s="5"/>
      <c r="CF180" s="5"/>
      <c r="CG180" s="5"/>
      <c r="CH180" s="46"/>
      <c r="CI180" s="28"/>
      <c r="CJ180" s="28"/>
      <c r="CK180" s="28"/>
      <c r="CL180" s="28"/>
      <c r="CM180" s="28"/>
      <c r="CN180" s="28"/>
      <c r="CO180" s="28"/>
      <c r="CP180" s="28"/>
      <c r="CQ180" s="28"/>
      <c r="CR180" s="67"/>
      <c r="CS180" s="10"/>
      <c r="CT180" s="10"/>
      <c r="CU180" s="10"/>
      <c r="CV180" s="10"/>
      <c r="CW180" s="10"/>
      <c r="CX180" s="10"/>
      <c r="CY180" s="10"/>
      <c r="CZ180" s="10"/>
      <c r="DA180" s="300">
        <f t="shared" si="15"/>
        <v>0</v>
      </c>
      <c r="EL180" s="100"/>
      <c r="EM180" s="245"/>
      <c r="EN180" s="81"/>
      <c r="EO180" s="81"/>
      <c r="EP180" s="44">
        <v>176</v>
      </c>
      <c r="EQ180" s="80"/>
      <c r="ER180" s="33">
        <v>176</v>
      </c>
      <c r="ES180" s="5">
        <v>0</v>
      </c>
      <c r="ET180" s="5">
        <v>0</v>
      </c>
      <c r="EU180" s="69"/>
      <c r="EV180" s="11"/>
      <c r="EW180" s="87"/>
      <c r="EX180" s="18"/>
      <c r="EY180" s="69"/>
      <c r="EZ180" s="16"/>
      <c r="FA180" s="54"/>
      <c r="FB180" s="54"/>
      <c r="FC180" s="84"/>
      <c r="FD180" s="69"/>
      <c r="FE180" s="69"/>
      <c r="FF180" s="69"/>
      <c r="FG180" s="69"/>
      <c r="FH180" s="28"/>
      <c r="FI180" s="79" t="s">
        <v>656</v>
      </c>
    </row>
    <row r="181" spans="1:165" ht="15" x14ac:dyDescent="0.25">
      <c r="A181" s="10">
        <v>177</v>
      </c>
      <c r="B181" s="15"/>
      <c r="C181" s="42"/>
      <c r="D181" s="15"/>
      <c r="E181" s="97"/>
      <c r="F181" s="28"/>
      <c r="G181" s="67"/>
      <c r="H181" s="5"/>
      <c r="I181" s="5"/>
      <c r="J181" s="5"/>
      <c r="K181" s="5"/>
      <c r="L181" s="5"/>
      <c r="M181" s="5"/>
      <c r="N181" s="5"/>
      <c r="O181" s="5"/>
      <c r="P181" s="5"/>
      <c r="Q181" s="5"/>
      <c r="R181" s="5"/>
      <c r="S181" s="5"/>
      <c r="T181" s="299">
        <f t="shared" si="14"/>
        <v>0</v>
      </c>
      <c r="U181" s="5"/>
      <c r="V181" s="5"/>
      <c r="W181" s="5"/>
      <c r="X181" s="5"/>
      <c r="Y181" s="5"/>
      <c r="Z181" s="5"/>
      <c r="AA181" s="5"/>
      <c r="AB181" s="5"/>
      <c r="AC181" s="5"/>
      <c r="AD181" s="5"/>
      <c r="AE181" s="46"/>
      <c r="AF181" s="5"/>
      <c r="AG181" s="5"/>
      <c r="AH181" s="5"/>
      <c r="AI181" s="5"/>
      <c r="AJ181" s="5"/>
      <c r="AK181" s="5"/>
      <c r="AL181" s="5"/>
      <c r="AM181" s="5"/>
      <c r="AN181" s="5"/>
      <c r="AO181" s="5"/>
      <c r="AP181" s="46"/>
      <c r="AQ181" s="5"/>
      <c r="AR181" s="5"/>
      <c r="AS181" s="5"/>
      <c r="AT181" s="5"/>
      <c r="AU181" s="5"/>
      <c r="AV181" s="5"/>
      <c r="AW181" s="5"/>
      <c r="AX181" s="5"/>
      <c r="AY181" s="5"/>
      <c r="AZ181" s="46"/>
      <c r="BA181" s="8"/>
      <c r="BB181" s="8"/>
      <c r="BC181" s="8"/>
      <c r="BD181" s="8"/>
      <c r="BE181" s="8"/>
      <c r="BF181" s="8"/>
      <c r="BG181" s="8"/>
      <c r="BH181" s="8"/>
      <c r="BI181" s="8"/>
      <c r="BJ181" s="8"/>
      <c r="BK181" s="32"/>
      <c r="BL181" s="5"/>
      <c r="BM181" s="5"/>
      <c r="BN181" s="5"/>
      <c r="BO181" s="5"/>
      <c r="BP181" s="5"/>
      <c r="BQ181" s="46"/>
      <c r="BR181" s="5"/>
      <c r="BS181" s="5"/>
      <c r="BT181" s="5"/>
      <c r="BU181" s="5"/>
      <c r="BV181" s="5"/>
      <c r="BW181" s="5"/>
      <c r="BX181" s="46"/>
      <c r="BY181" s="5"/>
      <c r="BZ181" s="5"/>
      <c r="CA181" s="5"/>
      <c r="CB181" s="5"/>
      <c r="CC181" s="5"/>
      <c r="CD181" s="5"/>
      <c r="CE181" s="5"/>
      <c r="CF181" s="5"/>
      <c r="CG181" s="5"/>
      <c r="CH181" s="46"/>
      <c r="CI181" s="28"/>
      <c r="CJ181" s="28"/>
      <c r="CK181" s="28"/>
      <c r="CL181" s="28"/>
      <c r="CM181" s="28"/>
      <c r="CN181" s="28"/>
      <c r="CO181" s="28"/>
      <c r="CP181" s="28"/>
      <c r="CQ181" s="28"/>
      <c r="CR181" s="67"/>
      <c r="CS181" s="10"/>
      <c r="CT181" s="10"/>
      <c r="CU181" s="10"/>
      <c r="CV181" s="10"/>
      <c r="CW181" s="10"/>
      <c r="CX181" s="10"/>
      <c r="CY181" s="10"/>
      <c r="CZ181" s="10"/>
      <c r="DA181" s="300">
        <f t="shared" si="15"/>
        <v>0</v>
      </c>
      <c r="EL181" s="100"/>
      <c r="EM181" s="245"/>
      <c r="EN181" s="81"/>
      <c r="EO181" s="81"/>
      <c r="EP181" s="44">
        <v>177</v>
      </c>
      <c r="EQ181" s="80"/>
      <c r="ER181" s="33">
        <v>177</v>
      </c>
      <c r="ES181" s="5">
        <v>0</v>
      </c>
      <c r="ET181" s="5">
        <v>0</v>
      </c>
      <c r="EU181" s="69"/>
      <c r="EV181" s="11"/>
      <c r="EW181" s="87"/>
      <c r="EX181" s="18"/>
      <c r="EY181" s="69"/>
      <c r="EZ181" s="16"/>
      <c r="FA181" s="54"/>
      <c r="FB181" s="54"/>
      <c r="FC181" s="84"/>
      <c r="FD181" s="69"/>
      <c r="FE181" s="69"/>
      <c r="FF181" s="69"/>
      <c r="FG181" s="69"/>
      <c r="FH181" s="28"/>
      <c r="FI181" s="79" t="s">
        <v>656</v>
      </c>
    </row>
    <row r="182" spans="1:165" ht="15" x14ac:dyDescent="0.25">
      <c r="A182" s="10">
        <v>178</v>
      </c>
      <c r="B182" s="15"/>
      <c r="C182" s="42"/>
      <c r="D182" s="15"/>
      <c r="E182" s="97"/>
      <c r="F182" s="28"/>
      <c r="G182" s="67"/>
      <c r="H182" s="5"/>
      <c r="I182" s="5"/>
      <c r="J182" s="5"/>
      <c r="K182" s="5"/>
      <c r="L182" s="5"/>
      <c r="M182" s="5"/>
      <c r="N182" s="5"/>
      <c r="O182" s="5"/>
      <c r="P182" s="5"/>
      <c r="Q182" s="5"/>
      <c r="R182" s="5"/>
      <c r="S182" s="5"/>
      <c r="T182" s="299">
        <f t="shared" si="14"/>
        <v>0</v>
      </c>
      <c r="U182" s="5"/>
      <c r="V182" s="5"/>
      <c r="W182" s="5"/>
      <c r="X182" s="5"/>
      <c r="Y182" s="5"/>
      <c r="Z182" s="5"/>
      <c r="AA182" s="5"/>
      <c r="AB182" s="5"/>
      <c r="AC182" s="5"/>
      <c r="AD182" s="5"/>
      <c r="AE182" s="46"/>
      <c r="AF182" s="5"/>
      <c r="AG182" s="5"/>
      <c r="AH182" s="5"/>
      <c r="AI182" s="5"/>
      <c r="AJ182" s="5"/>
      <c r="AK182" s="5"/>
      <c r="AL182" s="5"/>
      <c r="AM182" s="5"/>
      <c r="AN182" s="5"/>
      <c r="AO182" s="5"/>
      <c r="AP182" s="46"/>
      <c r="AQ182" s="5"/>
      <c r="AR182" s="5"/>
      <c r="AS182" s="5"/>
      <c r="AT182" s="5"/>
      <c r="AU182" s="5"/>
      <c r="AV182" s="5"/>
      <c r="AW182" s="5"/>
      <c r="AX182" s="5"/>
      <c r="AY182" s="5"/>
      <c r="AZ182" s="46"/>
      <c r="BA182" s="8"/>
      <c r="BB182" s="8"/>
      <c r="BC182" s="8"/>
      <c r="BD182" s="8"/>
      <c r="BE182" s="8"/>
      <c r="BF182" s="8"/>
      <c r="BG182" s="8"/>
      <c r="BH182" s="8"/>
      <c r="BI182" s="8"/>
      <c r="BJ182" s="8"/>
      <c r="BK182" s="114"/>
      <c r="BL182" s="28"/>
      <c r="BM182" s="28"/>
      <c r="BN182" s="28"/>
      <c r="BO182" s="28"/>
      <c r="BP182" s="28"/>
      <c r="BQ182" s="67"/>
      <c r="BR182" s="28"/>
      <c r="BS182" s="28"/>
      <c r="BT182" s="28"/>
      <c r="BU182" s="28"/>
      <c r="BV182" s="28"/>
      <c r="BW182" s="28"/>
      <c r="BX182" s="67"/>
      <c r="BY182" s="28"/>
      <c r="BZ182" s="28"/>
      <c r="CA182" s="28"/>
      <c r="CB182" s="28"/>
      <c r="CC182" s="28"/>
      <c r="CD182" s="28"/>
      <c r="CE182" s="28"/>
      <c r="CF182" s="28"/>
      <c r="CG182" s="28"/>
      <c r="CH182" s="67"/>
      <c r="CI182" s="28"/>
      <c r="CJ182" s="28"/>
      <c r="CK182" s="28"/>
      <c r="CL182" s="28"/>
      <c r="CM182" s="28"/>
      <c r="CN182" s="28"/>
      <c r="CO182" s="28"/>
      <c r="CP182" s="28"/>
      <c r="CQ182" s="28"/>
      <c r="CR182" s="67"/>
      <c r="CS182" s="10"/>
      <c r="CT182" s="10"/>
      <c r="CU182" s="10"/>
      <c r="CV182" s="10"/>
      <c r="CW182" s="10"/>
      <c r="CX182" s="10"/>
      <c r="CY182" s="10"/>
      <c r="CZ182" s="10"/>
      <c r="DA182" s="300">
        <f t="shared" si="15"/>
        <v>0</v>
      </c>
      <c r="EL182" s="100"/>
      <c r="EM182" s="245"/>
      <c r="EN182" s="81"/>
      <c r="EO182" s="81"/>
      <c r="EP182" s="44">
        <v>178</v>
      </c>
      <c r="EQ182" s="80"/>
      <c r="ER182" s="33">
        <v>178</v>
      </c>
      <c r="ES182" s="5">
        <v>0</v>
      </c>
      <c r="ET182" s="5">
        <v>0</v>
      </c>
      <c r="EU182" s="69"/>
      <c r="EV182" s="11"/>
      <c r="EW182" s="87"/>
      <c r="EX182" s="18"/>
      <c r="EY182" s="69"/>
      <c r="EZ182" s="16"/>
      <c r="FA182" s="54"/>
      <c r="FB182" s="54"/>
      <c r="FC182" s="84"/>
      <c r="FD182" s="69"/>
      <c r="FE182" s="69"/>
      <c r="FF182" s="69"/>
      <c r="FG182" s="69"/>
      <c r="FH182" s="28"/>
      <c r="FI182" s="79" t="s">
        <v>656</v>
      </c>
    </row>
    <row r="183" spans="1:165" ht="15" x14ac:dyDescent="0.25">
      <c r="A183" s="10">
        <v>179</v>
      </c>
      <c r="B183" s="15"/>
      <c r="C183" s="42"/>
      <c r="D183" s="15"/>
      <c r="E183" s="97"/>
      <c r="F183" s="28"/>
      <c r="G183" s="67"/>
      <c r="H183" s="5"/>
      <c r="I183" s="5"/>
      <c r="J183" s="5"/>
      <c r="K183" s="5"/>
      <c r="L183" s="5"/>
      <c r="M183" s="5"/>
      <c r="N183" s="5"/>
      <c r="O183" s="5"/>
      <c r="P183" s="5"/>
      <c r="Q183" s="5"/>
      <c r="R183" s="5"/>
      <c r="S183" s="5"/>
      <c r="T183" s="299">
        <f t="shared" si="14"/>
        <v>0</v>
      </c>
      <c r="U183" s="5"/>
      <c r="V183" s="5"/>
      <c r="W183" s="5"/>
      <c r="X183" s="5"/>
      <c r="Y183" s="5"/>
      <c r="Z183" s="5"/>
      <c r="AA183" s="5"/>
      <c r="AB183" s="5"/>
      <c r="AC183" s="5"/>
      <c r="AD183" s="5"/>
      <c r="AE183" s="46"/>
      <c r="AF183" s="5"/>
      <c r="AG183" s="5"/>
      <c r="AH183" s="5"/>
      <c r="AI183" s="5"/>
      <c r="AJ183" s="5"/>
      <c r="AK183" s="5"/>
      <c r="AL183" s="5"/>
      <c r="AM183" s="5"/>
      <c r="AN183" s="5"/>
      <c r="AO183" s="5"/>
      <c r="AP183" s="46"/>
      <c r="AQ183" s="5"/>
      <c r="AR183" s="5"/>
      <c r="AS183" s="5"/>
      <c r="AT183" s="5"/>
      <c r="AU183" s="5"/>
      <c r="AV183" s="5"/>
      <c r="AW183" s="5"/>
      <c r="AX183" s="5"/>
      <c r="AY183" s="5"/>
      <c r="AZ183" s="46"/>
      <c r="BA183" s="8"/>
      <c r="BB183" s="8"/>
      <c r="BC183" s="8"/>
      <c r="BD183" s="8"/>
      <c r="BE183" s="8"/>
      <c r="BF183" s="8"/>
      <c r="BG183" s="8"/>
      <c r="BH183" s="8"/>
      <c r="BI183" s="8"/>
      <c r="BJ183" s="8"/>
      <c r="BK183" s="114"/>
      <c r="BL183" s="28"/>
      <c r="BM183" s="28"/>
      <c r="BN183" s="28"/>
      <c r="BO183" s="28"/>
      <c r="BP183" s="28"/>
      <c r="BQ183" s="67"/>
      <c r="BR183" s="28"/>
      <c r="BS183" s="28"/>
      <c r="BT183" s="28"/>
      <c r="BU183" s="28"/>
      <c r="BV183" s="28"/>
      <c r="BW183" s="28"/>
      <c r="BX183" s="67"/>
      <c r="BY183" s="28"/>
      <c r="BZ183" s="28"/>
      <c r="CA183" s="28"/>
      <c r="CB183" s="28"/>
      <c r="CC183" s="28"/>
      <c r="CD183" s="28"/>
      <c r="CE183" s="28"/>
      <c r="CF183" s="28"/>
      <c r="CG183" s="28"/>
      <c r="CH183" s="67"/>
      <c r="CI183" s="28"/>
      <c r="CJ183" s="28"/>
      <c r="CK183" s="28"/>
      <c r="CL183" s="28"/>
      <c r="CM183" s="28"/>
      <c r="CN183" s="28"/>
      <c r="CO183" s="28"/>
      <c r="CP183" s="28"/>
      <c r="CQ183" s="28"/>
      <c r="CR183" s="67"/>
      <c r="CS183" s="10"/>
      <c r="CT183" s="10"/>
      <c r="CU183" s="10"/>
      <c r="CV183" s="10"/>
      <c r="CW183" s="10"/>
      <c r="CX183" s="10"/>
      <c r="CY183" s="10"/>
      <c r="CZ183" s="10"/>
      <c r="DA183" s="300">
        <f t="shared" si="15"/>
        <v>0</v>
      </c>
      <c r="EL183" s="100"/>
      <c r="EM183" s="245"/>
      <c r="EN183" s="81"/>
      <c r="EO183" s="81"/>
      <c r="EP183" s="44">
        <v>179</v>
      </c>
      <c r="EQ183" s="80"/>
      <c r="ER183" s="33">
        <v>179</v>
      </c>
      <c r="ES183" s="5">
        <v>0</v>
      </c>
      <c r="ET183" s="5">
        <v>0</v>
      </c>
      <c r="EU183" s="69"/>
      <c r="EV183" s="11"/>
      <c r="EW183" s="87"/>
      <c r="EX183" s="18"/>
      <c r="EY183" s="69"/>
      <c r="EZ183" s="16"/>
      <c r="FA183" s="54"/>
      <c r="FB183" s="54"/>
      <c r="FC183" s="84"/>
      <c r="FD183" s="69"/>
      <c r="FE183" s="69"/>
      <c r="FF183" s="69"/>
      <c r="FG183" s="69"/>
      <c r="FH183" s="28"/>
      <c r="FI183" s="79" t="s">
        <v>656</v>
      </c>
    </row>
    <row r="184" spans="1:165" ht="15" x14ac:dyDescent="0.25">
      <c r="A184" s="10">
        <v>180</v>
      </c>
      <c r="B184" s="15"/>
      <c r="C184" s="42"/>
      <c r="D184" s="15"/>
      <c r="E184" s="97"/>
      <c r="F184" s="28"/>
      <c r="G184" s="67"/>
      <c r="H184" s="5"/>
      <c r="I184" s="5"/>
      <c r="J184" s="5"/>
      <c r="K184" s="5"/>
      <c r="L184" s="5"/>
      <c r="M184" s="5"/>
      <c r="N184" s="5"/>
      <c r="O184" s="5"/>
      <c r="P184" s="5"/>
      <c r="Q184" s="5"/>
      <c r="R184" s="5"/>
      <c r="S184" s="5"/>
      <c r="T184" s="299">
        <f t="shared" si="14"/>
        <v>0</v>
      </c>
      <c r="U184" s="5"/>
      <c r="V184" s="5"/>
      <c r="W184" s="5"/>
      <c r="X184" s="5"/>
      <c r="Y184" s="5"/>
      <c r="Z184" s="5"/>
      <c r="AA184" s="5"/>
      <c r="AB184" s="5"/>
      <c r="AC184" s="5"/>
      <c r="AD184" s="5"/>
      <c r="AE184" s="46"/>
      <c r="AF184" s="5"/>
      <c r="AG184" s="5"/>
      <c r="AH184" s="5"/>
      <c r="AI184" s="5"/>
      <c r="AJ184" s="5"/>
      <c r="AK184" s="5"/>
      <c r="AL184" s="5"/>
      <c r="AM184" s="5"/>
      <c r="AN184" s="5"/>
      <c r="AO184" s="5"/>
      <c r="AP184" s="46"/>
      <c r="AQ184" s="5"/>
      <c r="AR184" s="5"/>
      <c r="AS184" s="5"/>
      <c r="AT184" s="5"/>
      <c r="AU184" s="5"/>
      <c r="AV184" s="5"/>
      <c r="AW184" s="5"/>
      <c r="AX184" s="5"/>
      <c r="AY184" s="5"/>
      <c r="AZ184" s="46"/>
      <c r="BA184" s="8"/>
      <c r="BB184" s="8"/>
      <c r="BC184" s="8"/>
      <c r="BD184" s="8"/>
      <c r="BE184" s="8"/>
      <c r="BF184" s="8"/>
      <c r="BG184" s="8"/>
      <c r="BH184" s="8"/>
      <c r="BI184" s="8"/>
      <c r="BJ184" s="8"/>
      <c r="BK184" s="32"/>
      <c r="BL184" s="5"/>
      <c r="BM184" s="5"/>
      <c r="BN184" s="5"/>
      <c r="BO184" s="5"/>
      <c r="BP184" s="5"/>
      <c r="BQ184" s="46"/>
      <c r="BR184" s="5"/>
      <c r="BS184" s="5"/>
      <c r="BT184" s="5"/>
      <c r="BU184" s="5"/>
      <c r="BV184" s="5"/>
      <c r="BW184" s="5"/>
      <c r="BX184" s="46"/>
      <c r="BY184" s="5"/>
      <c r="BZ184" s="5"/>
      <c r="CA184" s="5"/>
      <c r="CB184" s="5"/>
      <c r="CC184" s="5"/>
      <c r="CD184" s="5"/>
      <c r="CE184" s="5"/>
      <c r="CF184" s="5"/>
      <c r="CG184" s="5"/>
      <c r="CH184" s="46"/>
      <c r="CI184" s="28"/>
      <c r="CJ184" s="28"/>
      <c r="CK184" s="28"/>
      <c r="CL184" s="28"/>
      <c r="CM184" s="28"/>
      <c r="CN184" s="28"/>
      <c r="CO184" s="28"/>
      <c r="CP184" s="28"/>
      <c r="CQ184" s="28"/>
      <c r="CR184" s="67"/>
      <c r="CS184" s="10"/>
      <c r="CT184" s="10"/>
      <c r="CU184" s="10"/>
      <c r="CV184" s="10"/>
      <c r="CW184" s="10"/>
      <c r="CX184" s="10"/>
      <c r="CY184" s="10"/>
      <c r="CZ184" s="10"/>
      <c r="DA184" s="300">
        <f t="shared" si="15"/>
        <v>0</v>
      </c>
      <c r="EL184" s="100"/>
      <c r="EM184" s="245"/>
      <c r="EN184" s="81"/>
      <c r="EO184" s="81"/>
      <c r="EP184" s="44">
        <v>180</v>
      </c>
      <c r="EQ184" s="80"/>
      <c r="ER184" s="33">
        <v>180</v>
      </c>
      <c r="ES184" s="5">
        <v>0</v>
      </c>
      <c r="ET184" s="5">
        <v>0</v>
      </c>
      <c r="EU184" s="69"/>
      <c r="EV184" s="11"/>
      <c r="EW184" s="87"/>
      <c r="EX184" s="18"/>
      <c r="EY184" s="69"/>
      <c r="EZ184" s="16"/>
      <c r="FA184" s="54"/>
      <c r="FB184" s="54"/>
      <c r="FC184" s="84"/>
      <c r="FD184" s="69"/>
      <c r="FE184" s="69"/>
      <c r="FF184" s="69"/>
      <c r="FG184" s="69"/>
      <c r="FH184" s="28"/>
      <c r="FI184" s="79" t="s">
        <v>656</v>
      </c>
    </row>
    <row r="185" spans="1:165" ht="15" x14ac:dyDescent="0.25">
      <c r="A185" s="10">
        <v>181</v>
      </c>
      <c r="B185" s="15"/>
      <c r="C185" s="42"/>
      <c r="D185" s="15"/>
      <c r="E185" s="97"/>
      <c r="F185" s="28"/>
      <c r="G185" s="67"/>
      <c r="H185" s="5"/>
      <c r="I185" s="5"/>
      <c r="J185" s="5"/>
      <c r="K185" s="5"/>
      <c r="L185" s="5"/>
      <c r="M185" s="5"/>
      <c r="N185" s="5"/>
      <c r="O185" s="5"/>
      <c r="P185" s="5"/>
      <c r="Q185" s="5"/>
      <c r="R185" s="5"/>
      <c r="S185" s="5"/>
      <c r="T185" s="299">
        <f t="shared" si="14"/>
        <v>0</v>
      </c>
      <c r="U185" s="5"/>
      <c r="V185" s="5"/>
      <c r="W185" s="5"/>
      <c r="X185" s="5"/>
      <c r="Y185" s="5"/>
      <c r="Z185" s="5"/>
      <c r="AA185" s="5"/>
      <c r="AB185" s="5"/>
      <c r="AC185" s="5"/>
      <c r="AD185" s="5"/>
      <c r="AE185" s="46"/>
      <c r="AF185" s="5"/>
      <c r="AG185" s="5"/>
      <c r="AH185" s="5"/>
      <c r="AI185" s="5"/>
      <c r="AJ185" s="5"/>
      <c r="AK185" s="5"/>
      <c r="AL185" s="5"/>
      <c r="AM185" s="5"/>
      <c r="AN185" s="5"/>
      <c r="AO185" s="5"/>
      <c r="AP185" s="46"/>
      <c r="AQ185" s="5"/>
      <c r="AR185" s="5"/>
      <c r="AS185" s="5"/>
      <c r="AT185" s="5"/>
      <c r="AU185" s="5"/>
      <c r="AV185" s="5"/>
      <c r="AW185" s="5"/>
      <c r="AX185" s="5"/>
      <c r="AY185" s="5"/>
      <c r="AZ185" s="46"/>
      <c r="BA185" s="8"/>
      <c r="BB185" s="8"/>
      <c r="BC185" s="8"/>
      <c r="BD185" s="8"/>
      <c r="BE185" s="8"/>
      <c r="BF185" s="8"/>
      <c r="BG185" s="8"/>
      <c r="BH185" s="8"/>
      <c r="BI185" s="8"/>
      <c r="BJ185" s="8"/>
      <c r="BK185" s="114"/>
      <c r="BL185" s="28"/>
      <c r="BM185" s="28"/>
      <c r="BN185" s="28"/>
      <c r="BO185" s="28"/>
      <c r="BP185" s="28"/>
      <c r="BQ185" s="67"/>
      <c r="BR185" s="28"/>
      <c r="BS185" s="28"/>
      <c r="BT185" s="28"/>
      <c r="BU185" s="28"/>
      <c r="BV185" s="28"/>
      <c r="BW185" s="28"/>
      <c r="BX185" s="67"/>
      <c r="BY185" s="28"/>
      <c r="BZ185" s="28"/>
      <c r="CA185" s="28"/>
      <c r="CB185" s="28"/>
      <c r="CC185" s="28"/>
      <c r="CD185" s="28"/>
      <c r="CE185" s="28"/>
      <c r="CF185" s="28"/>
      <c r="CG185" s="28"/>
      <c r="CH185" s="67"/>
      <c r="CI185" s="28"/>
      <c r="CJ185" s="28"/>
      <c r="CK185" s="28"/>
      <c r="CL185" s="28"/>
      <c r="CM185" s="28"/>
      <c r="CN185" s="28"/>
      <c r="CO185" s="28"/>
      <c r="CP185" s="28"/>
      <c r="CQ185" s="28"/>
      <c r="CR185" s="67"/>
      <c r="CS185" s="10"/>
      <c r="CT185" s="10"/>
      <c r="CU185" s="10"/>
      <c r="CV185" s="10"/>
      <c r="CW185" s="10"/>
      <c r="CX185" s="10"/>
      <c r="CY185" s="10"/>
      <c r="CZ185" s="10"/>
      <c r="DA185" s="300">
        <f t="shared" si="15"/>
        <v>0</v>
      </c>
      <c r="EL185" s="100"/>
      <c r="EM185" s="245"/>
      <c r="EN185" s="81"/>
      <c r="EO185" s="81"/>
      <c r="EP185" s="44">
        <v>181</v>
      </c>
      <c r="EQ185" s="80"/>
      <c r="ER185" s="33">
        <v>181</v>
      </c>
      <c r="ES185" s="5">
        <v>0</v>
      </c>
      <c r="ET185" s="5">
        <v>0</v>
      </c>
      <c r="EU185" s="69"/>
      <c r="EV185" s="11"/>
      <c r="EW185" s="87"/>
      <c r="EX185" s="18"/>
      <c r="EY185" s="69"/>
      <c r="EZ185" s="16"/>
      <c r="FA185" s="54"/>
      <c r="FB185" s="54"/>
      <c r="FC185" s="84"/>
      <c r="FD185" s="69"/>
      <c r="FE185" s="69"/>
      <c r="FF185" s="69"/>
      <c r="FG185" s="69"/>
      <c r="FH185" s="28"/>
      <c r="FI185" s="79" t="s">
        <v>656</v>
      </c>
    </row>
    <row r="186" spans="1:165" ht="15" x14ac:dyDescent="0.25">
      <c r="A186" s="10">
        <v>182</v>
      </c>
      <c r="B186" s="15"/>
      <c r="C186" s="42"/>
      <c r="D186" s="15"/>
      <c r="E186" s="97"/>
      <c r="F186" s="28"/>
      <c r="G186" s="67"/>
      <c r="H186" s="5"/>
      <c r="I186" s="5"/>
      <c r="J186" s="5"/>
      <c r="K186" s="5"/>
      <c r="L186" s="5"/>
      <c r="M186" s="5"/>
      <c r="N186" s="5"/>
      <c r="O186" s="5"/>
      <c r="P186" s="5"/>
      <c r="Q186" s="5"/>
      <c r="R186" s="5"/>
      <c r="S186" s="5"/>
      <c r="T186" s="299">
        <f t="shared" si="14"/>
        <v>0</v>
      </c>
      <c r="U186" s="5"/>
      <c r="V186" s="5"/>
      <c r="W186" s="5"/>
      <c r="X186" s="5"/>
      <c r="Y186" s="5"/>
      <c r="Z186" s="5"/>
      <c r="AA186" s="5"/>
      <c r="AB186" s="5"/>
      <c r="AC186" s="5"/>
      <c r="AD186" s="5"/>
      <c r="AE186" s="46"/>
      <c r="AF186" s="5"/>
      <c r="AG186" s="5"/>
      <c r="AH186" s="5"/>
      <c r="AI186" s="5"/>
      <c r="AJ186" s="5"/>
      <c r="AK186" s="5"/>
      <c r="AL186" s="5"/>
      <c r="AM186" s="5"/>
      <c r="AN186" s="5"/>
      <c r="AO186" s="5"/>
      <c r="AP186" s="46"/>
      <c r="AQ186" s="5"/>
      <c r="AR186" s="5"/>
      <c r="AS186" s="5"/>
      <c r="AT186" s="5"/>
      <c r="AU186" s="5"/>
      <c r="AV186" s="5"/>
      <c r="AW186" s="5"/>
      <c r="AX186" s="5"/>
      <c r="AY186" s="5"/>
      <c r="AZ186" s="46"/>
      <c r="BA186" s="8"/>
      <c r="BB186" s="8"/>
      <c r="BC186" s="8"/>
      <c r="BD186" s="8"/>
      <c r="BE186" s="8"/>
      <c r="BF186" s="8"/>
      <c r="BG186" s="8"/>
      <c r="BH186" s="8"/>
      <c r="BI186" s="8"/>
      <c r="BJ186" s="8"/>
      <c r="BK186" s="114"/>
      <c r="BL186" s="28"/>
      <c r="BM186" s="28"/>
      <c r="BN186" s="28"/>
      <c r="BO186" s="28"/>
      <c r="BP186" s="28"/>
      <c r="BQ186" s="67"/>
      <c r="BR186" s="28"/>
      <c r="BS186" s="28"/>
      <c r="BT186" s="28"/>
      <c r="BU186" s="28"/>
      <c r="BV186" s="28"/>
      <c r="BW186" s="28"/>
      <c r="BX186" s="67"/>
      <c r="BY186" s="28"/>
      <c r="BZ186" s="28"/>
      <c r="CA186" s="28"/>
      <c r="CB186" s="28"/>
      <c r="CC186" s="28"/>
      <c r="CD186" s="28"/>
      <c r="CE186" s="28"/>
      <c r="CF186" s="28"/>
      <c r="CG186" s="28"/>
      <c r="CH186" s="67"/>
      <c r="CI186" s="28"/>
      <c r="CJ186" s="28"/>
      <c r="CK186" s="28"/>
      <c r="CL186" s="28"/>
      <c r="CM186" s="28"/>
      <c r="CN186" s="28"/>
      <c r="CO186" s="28"/>
      <c r="CP186" s="28"/>
      <c r="CQ186" s="28"/>
      <c r="CR186" s="67"/>
      <c r="CS186" s="10"/>
      <c r="CT186" s="10"/>
      <c r="CU186" s="10"/>
      <c r="CV186" s="10"/>
      <c r="CW186" s="10"/>
      <c r="CX186" s="10"/>
      <c r="CY186" s="10"/>
      <c r="CZ186" s="10"/>
      <c r="DA186" s="300">
        <f t="shared" si="15"/>
        <v>0</v>
      </c>
      <c r="EL186" s="100"/>
      <c r="EM186" s="245"/>
      <c r="EN186" s="81"/>
      <c r="EO186" s="81"/>
      <c r="EP186" s="44">
        <v>182</v>
      </c>
      <c r="EQ186" s="80"/>
      <c r="ER186" s="33">
        <v>182</v>
      </c>
      <c r="ES186" s="5">
        <v>0</v>
      </c>
      <c r="ET186" s="5">
        <v>0</v>
      </c>
      <c r="EU186" s="69"/>
      <c r="EV186" s="11"/>
      <c r="EW186" s="87"/>
      <c r="EX186" s="18"/>
      <c r="EY186" s="69"/>
      <c r="EZ186" s="16"/>
      <c r="FA186" s="54"/>
      <c r="FB186" s="54"/>
      <c r="FC186" s="84"/>
      <c r="FD186" s="69"/>
      <c r="FE186" s="69"/>
      <c r="FF186" s="69"/>
      <c r="FG186" s="69"/>
      <c r="FH186" s="28"/>
      <c r="FI186" s="79" t="s">
        <v>656</v>
      </c>
    </row>
    <row r="187" spans="1:165" ht="15" x14ac:dyDescent="0.25">
      <c r="A187" s="10">
        <v>183</v>
      </c>
      <c r="B187" s="15"/>
      <c r="C187" s="42"/>
      <c r="D187" s="15"/>
      <c r="E187" s="93"/>
      <c r="F187" s="69"/>
      <c r="G187" s="46"/>
      <c r="H187" s="5"/>
      <c r="I187" s="69"/>
      <c r="J187" s="69"/>
      <c r="K187" s="69"/>
      <c r="L187" s="69"/>
      <c r="M187" s="69"/>
      <c r="N187" s="69"/>
      <c r="O187" s="69"/>
      <c r="P187" s="69"/>
      <c r="Q187" s="69"/>
      <c r="R187" s="69"/>
      <c r="S187" s="5"/>
      <c r="T187" s="299">
        <f t="shared" si="14"/>
        <v>0</v>
      </c>
      <c r="U187" s="5"/>
      <c r="V187" s="69"/>
      <c r="W187" s="69"/>
      <c r="X187" s="69"/>
      <c r="Y187" s="69"/>
      <c r="Z187" s="69"/>
      <c r="AA187" s="69"/>
      <c r="AB187" s="69"/>
      <c r="AC187" s="69"/>
      <c r="AD187" s="69"/>
      <c r="AE187" s="46"/>
      <c r="AF187" s="5"/>
      <c r="AG187" s="69"/>
      <c r="AH187" s="69"/>
      <c r="AI187" s="69"/>
      <c r="AJ187" s="69"/>
      <c r="AK187" s="69"/>
      <c r="AL187" s="69"/>
      <c r="AM187" s="69"/>
      <c r="AN187" s="69"/>
      <c r="AO187" s="69"/>
      <c r="AP187" s="46"/>
      <c r="AQ187" s="69"/>
      <c r="AR187" s="69"/>
      <c r="AS187" s="69"/>
      <c r="AT187" s="69"/>
      <c r="AU187" s="69"/>
      <c r="AV187" s="69"/>
      <c r="AW187" s="69"/>
      <c r="AX187" s="69"/>
      <c r="AY187" s="69"/>
      <c r="AZ187" s="46"/>
      <c r="BA187" s="5"/>
      <c r="BB187" s="69"/>
      <c r="BC187" s="69"/>
      <c r="BD187" s="69"/>
      <c r="BE187" s="69"/>
      <c r="BF187" s="69"/>
      <c r="BG187" s="69"/>
      <c r="BH187" s="69"/>
      <c r="BI187" s="69"/>
      <c r="BJ187" s="69"/>
      <c r="BK187" s="32"/>
      <c r="BL187" s="69"/>
      <c r="BM187" s="69"/>
      <c r="BN187" s="69"/>
      <c r="BO187" s="69"/>
      <c r="BP187" s="69"/>
      <c r="BQ187" s="46"/>
      <c r="BR187" s="69"/>
      <c r="BS187" s="69"/>
      <c r="BT187" s="69"/>
      <c r="BU187" s="69"/>
      <c r="BV187" s="69"/>
      <c r="BW187" s="69"/>
      <c r="BX187" s="46"/>
      <c r="BY187" s="69"/>
      <c r="BZ187" s="69"/>
      <c r="CA187" s="69"/>
      <c r="CB187" s="69"/>
      <c r="CC187" s="69"/>
      <c r="CD187" s="69"/>
      <c r="CE187" s="69"/>
      <c r="CF187" s="69"/>
      <c r="CG187" s="69"/>
      <c r="CH187" s="46"/>
      <c r="CI187" s="70"/>
      <c r="CJ187" s="70"/>
      <c r="CK187" s="70"/>
      <c r="CL187" s="70"/>
      <c r="CM187" s="70"/>
      <c r="CN187" s="70"/>
      <c r="CO187" s="70"/>
      <c r="CP187" s="70"/>
      <c r="CQ187" s="70"/>
      <c r="CR187" s="67"/>
      <c r="CS187" s="79"/>
      <c r="CT187" s="79"/>
      <c r="CU187" s="79"/>
      <c r="CV187" s="79"/>
      <c r="CW187" s="79"/>
      <c r="CX187" s="79"/>
      <c r="CY187" s="79"/>
      <c r="CZ187" s="10"/>
      <c r="DA187" s="300">
        <f t="shared" si="15"/>
        <v>0</v>
      </c>
      <c r="EL187" s="100"/>
      <c r="EM187" s="245"/>
      <c r="EN187" s="81"/>
      <c r="EO187" s="81"/>
      <c r="EP187" s="44">
        <v>183</v>
      </c>
      <c r="EQ187" s="80"/>
      <c r="ER187" s="33">
        <v>183</v>
      </c>
      <c r="ES187" s="5">
        <v>0</v>
      </c>
      <c r="ET187" s="5">
        <v>0</v>
      </c>
      <c r="EU187" s="69"/>
      <c r="EV187" s="11"/>
      <c r="EW187" s="87"/>
      <c r="EX187" s="18"/>
      <c r="EY187" s="69"/>
      <c r="EZ187" s="16"/>
      <c r="FA187" s="54"/>
      <c r="FB187" s="54"/>
      <c r="FC187" s="84"/>
      <c r="FD187" s="69"/>
      <c r="FE187" s="69"/>
      <c r="FF187" s="69"/>
      <c r="FG187" s="69"/>
      <c r="FH187" s="48"/>
      <c r="FI187" s="79" t="s">
        <v>656</v>
      </c>
    </row>
    <row r="188" spans="1:165" ht="15" x14ac:dyDescent="0.25">
      <c r="A188" s="10">
        <v>184</v>
      </c>
      <c r="B188" s="15"/>
      <c r="C188" s="42"/>
      <c r="D188" s="15"/>
      <c r="E188" s="97"/>
      <c r="F188" s="28"/>
      <c r="G188" s="67"/>
      <c r="H188" s="5"/>
      <c r="I188" s="5"/>
      <c r="J188" s="5"/>
      <c r="K188" s="5"/>
      <c r="L188" s="5"/>
      <c r="M188" s="5"/>
      <c r="N188" s="5"/>
      <c r="O188" s="5"/>
      <c r="P188" s="5"/>
      <c r="Q188" s="5"/>
      <c r="R188" s="5"/>
      <c r="S188" s="5"/>
      <c r="T188" s="299">
        <f t="shared" si="14"/>
        <v>0</v>
      </c>
      <c r="U188" s="5"/>
      <c r="V188" s="5"/>
      <c r="W188" s="5"/>
      <c r="X188" s="5"/>
      <c r="Y188" s="5"/>
      <c r="Z188" s="5"/>
      <c r="AA188" s="5"/>
      <c r="AB188" s="5"/>
      <c r="AC188" s="5"/>
      <c r="AD188" s="5"/>
      <c r="AE188" s="46"/>
      <c r="AF188" s="5"/>
      <c r="AG188" s="5"/>
      <c r="AH188" s="5"/>
      <c r="AI188" s="5"/>
      <c r="AJ188" s="5"/>
      <c r="AK188" s="5"/>
      <c r="AL188" s="5"/>
      <c r="AM188" s="5"/>
      <c r="AN188" s="5"/>
      <c r="AO188" s="5"/>
      <c r="AP188" s="46"/>
      <c r="AQ188" s="5"/>
      <c r="AR188" s="5"/>
      <c r="AS188" s="5"/>
      <c r="AT188" s="5"/>
      <c r="AU188" s="5"/>
      <c r="AV188" s="5"/>
      <c r="AW188" s="5"/>
      <c r="AX188" s="5"/>
      <c r="AY188" s="5"/>
      <c r="AZ188" s="46"/>
      <c r="BA188" s="8"/>
      <c r="BB188" s="8"/>
      <c r="BC188" s="8"/>
      <c r="BD188" s="8"/>
      <c r="BE188" s="8"/>
      <c r="BF188" s="8"/>
      <c r="BG188" s="8"/>
      <c r="BH188" s="8"/>
      <c r="BI188" s="8"/>
      <c r="BJ188" s="8"/>
      <c r="BK188" s="114"/>
      <c r="BL188" s="28"/>
      <c r="BM188" s="28"/>
      <c r="BN188" s="28"/>
      <c r="BO188" s="28"/>
      <c r="BP188" s="28"/>
      <c r="BQ188" s="67"/>
      <c r="BR188" s="28"/>
      <c r="BS188" s="28"/>
      <c r="BT188" s="28"/>
      <c r="BU188" s="28"/>
      <c r="BV188" s="28"/>
      <c r="BW188" s="28"/>
      <c r="BX188" s="67"/>
      <c r="BY188" s="28"/>
      <c r="BZ188" s="28"/>
      <c r="CA188" s="28"/>
      <c r="CB188" s="28"/>
      <c r="CC188" s="28"/>
      <c r="CD188" s="28"/>
      <c r="CE188" s="28"/>
      <c r="CF188" s="28"/>
      <c r="CG188" s="28"/>
      <c r="CH188" s="67"/>
      <c r="CI188" s="28"/>
      <c r="CJ188" s="28"/>
      <c r="CK188" s="28"/>
      <c r="CL188" s="28"/>
      <c r="CM188" s="28"/>
      <c r="CN188" s="28"/>
      <c r="CO188" s="28"/>
      <c r="CP188" s="28"/>
      <c r="CQ188" s="28"/>
      <c r="CR188" s="67"/>
      <c r="CS188" s="10"/>
      <c r="CT188" s="10"/>
      <c r="CU188" s="10"/>
      <c r="CV188" s="10"/>
      <c r="CW188" s="10"/>
      <c r="CX188" s="10"/>
      <c r="CY188" s="10"/>
      <c r="CZ188" s="10"/>
      <c r="DA188" s="300">
        <f t="shared" si="15"/>
        <v>0</v>
      </c>
      <c r="EL188" s="100"/>
      <c r="EM188" s="245"/>
      <c r="EN188" s="81"/>
      <c r="EO188" s="81"/>
      <c r="EP188" s="44">
        <v>184</v>
      </c>
      <c r="EQ188" s="80"/>
      <c r="ER188" s="33">
        <v>184</v>
      </c>
      <c r="ES188" s="5">
        <v>0</v>
      </c>
      <c r="ET188" s="5">
        <v>0</v>
      </c>
      <c r="EU188" s="69"/>
      <c r="EV188" s="11"/>
      <c r="EW188" s="87"/>
      <c r="EX188" s="18"/>
      <c r="EY188" s="69"/>
      <c r="EZ188" s="16"/>
      <c r="FA188" s="54"/>
      <c r="FB188" s="54"/>
      <c r="FC188" s="84"/>
      <c r="FD188" s="69"/>
      <c r="FE188" s="69"/>
      <c r="FF188" s="69"/>
      <c r="FG188" s="69"/>
      <c r="FH188" s="28"/>
      <c r="FI188" s="79" t="s">
        <v>656</v>
      </c>
    </row>
    <row r="189" spans="1:165" ht="15" x14ac:dyDescent="0.25">
      <c r="A189" s="10">
        <v>185</v>
      </c>
      <c r="B189" s="15"/>
      <c r="C189" s="42"/>
      <c r="D189" s="15"/>
      <c r="E189" s="97"/>
      <c r="F189" s="28"/>
      <c r="G189" s="67"/>
      <c r="H189" s="28"/>
      <c r="I189" s="28"/>
      <c r="J189" s="28"/>
      <c r="K189" s="28"/>
      <c r="L189" s="28"/>
      <c r="M189" s="28"/>
      <c r="N189" s="28"/>
      <c r="O189" s="28"/>
      <c r="P189" s="28"/>
      <c r="Q189" s="28"/>
      <c r="R189" s="28"/>
      <c r="S189" s="28"/>
      <c r="T189" s="299">
        <f t="shared" si="14"/>
        <v>0</v>
      </c>
      <c r="U189" s="28"/>
      <c r="V189" s="28"/>
      <c r="W189" s="28"/>
      <c r="X189" s="28"/>
      <c r="Y189" s="28"/>
      <c r="Z189" s="28"/>
      <c r="AA189" s="28"/>
      <c r="AB189" s="28"/>
      <c r="AC189" s="28"/>
      <c r="AD189" s="28"/>
      <c r="AE189" s="67"/>
      <c r="AF189" s="28"/>
      <c r="AG189" s="28"/>
      <c r="AH189" s="28"/>
      <c r="AI189" s="28"/>
      <c r="AJ189" s="28"/>
      <c r="AK189" s="28"/>
      <c r="AL189" s="28"/>
      <c r="AM189" s="28"/>
      <c r="AN189" s="28"/>
      <c r="AO189" s="28"/>
      <c r="AP189" s="67"/>
      <c r="AQ189" s="28"/>
      <c r="AR189" s="28"/>
      <c r="AS189" s="28"/>
      <c r="AT189" s="28"/>
      <c r="AU189" s="28"/>
      <c r="AV189" s="28"/>
      <c r="AW189" s="28"/>
      <c r="AX189" s="28"/>
      <c r="AY189" s="28"/>
      <c r="AZ189" s="67"/>
      <c r="BA189" s="8"/>
      <c r="BB189" s="8"/>
      <c r="BC189" s="8"/>
      <c r="BD189" s="8"/>
      <c r="BE189" s="8"/>
      <c r="BF189" s="8"/>
      <c r="BG189" s="8"/>
      <c r="BH189" s="8"/>
      <c r="BI189" s="8"/>
      <c r="BJ189" s="8"/>
      <c r="BK189" s="114"/>
      <c r="BL189" s="28"/>
      <c r="BM189" s="28"/>
      <c r="BN189" s="28"/>
      <c r="BO189" s="28"/>
      <c r="BP189" s="28"/>
      <c r="BQ189" s="67"/>
      <c r="BR189" s="28"/>
      <c r="BS189" s="28"/>
      <c r="BT189" s="28"/>
      <c r="BU189" s="28"/>
      <c r="BV189" s="28"/>
      <c r="BW189" s="28"/>
      <c r="BX189" s="67"/>
      <c r="BY189" s="28"/>
      <c r="BZ189" s="28"/>
      <c r="CA189" s="28"/>
      <c r="CB189" s="28"/>
      <c r="CC189" s="28"/>
      <c r="CD189" s="28"/>
      <c r="CE189" s="28"/>
      <c r="CF189" s="28"/>
      <c r="CG189" s="28"/>
      <c r="CH189" s="67"/>
      <c r="CI189" s="28"/>
      <c r="CJ189" s="28"/>
      <c r="CK189" s="28"/>
      <c r="CL189" s="28"/>
      <c r="CM189" s="28"/>
      <c r="CN189" s="28"/>
      <c r="CO189" s="28"/>
      <c r="CP189" s="28"/>
      <c r="CQ189" s="28"/>
      <c r="CR189" s="67"/>
      <c r="CS189" s="98"/>
      <c r="CT189" s="98"/>
      <c r="CU189" s="98"/>
      <c r="CV189" s="98"/>
      <c r="CW189" s="98"/>
      <c r="CX189" s="98"/>
      <c r="CY189" s="98"/>
      <c r="CZ189" s="98"/>
      <c r="DA189" s="300">
        <f t="shared" si="15"/>
        <v>0</v>
      </c>
      <c r="EL189" s="100"/>
      <c r="EM189" s="245"/>
      <c r="EN189" s="81"/>
      <c r="EO189" s="81"/>
      <c r="EP189" s="44">
        <v>185</v>
      </c>
      <c r="EQ189" s="80"/>
      <c r="ER189" s="33">
        <v>185</v>
      </c>
      <c r="ES189" s="5">
        <v>0</v>
      </c>
      <c r="ET189" s="5">
        <v>0</v>
      </c>
      <c r="EU189" s="69"/>
      <c r="EV189" s="11"/>
      <c r="EW189" s="87"/>
      <c r="EX189" s="18"/>
      <c r="EY189" s="69"/>
      <c r="EZ189" s="16"/>
      <c r="FA189" s="54"/>
      <c r="FB189" s="54"/>
      <c r="FC189" s="84"/>
      <c r="FD189" s="69"/>
      <c r="FE189" s="69"/>
      <c r="FF189" s="69"/>
      <c r="FG189" s="69"/>
      <c r="FH189" s="28"/>
      <c r="FI189" s="79" t="s">
        <v>656</v>
      </c>
    </row>
    <row r="190" spans="1:165" ht="15" x14ac:dyDescent="0.25">
      <c r="A190" s="10">
        <v>186</v>
      </c>
      <c r="B190" s="15"/>
      <c r="C190" s="42"/>
      <c r="D190" s="15"/>
      <c r="E190" s="97"/>
      <c r="F190" s="48"/>
      <c r="G190" s="68"/>
      <c r="H190" s="15"/>
      <c r="I190" s="15"/>
      <c r="J190" s="15"/>
      <c r="K190" s="15"/>
      <c r="L190" s="15"/>
      <c r="M190" s="15"/>
      <c r="N190" s="15"/>
      <c r="O190" s="15"/>
      <c r="P190" s="15"/>
      <c r="Q190" s="15"/>
      <c r="R190" s="15"/>
      <c r="S190" s="15"/>
      <c r="T190" s="299">
        <f t="shared" si="14"/>
        <v>0</v>
      </c>
      <c r="U190" s="15"/>
      <c r="V190" s="15"/>
      <c r="W190" s="15"/>
      <c r="X190" s="15"/>
      <c r="Y190" s="15"/>
      <c r="Z190" s="15"/>
      <c r="AA190" s="15"/>
      <c r="AB190" s="15"/>
      <c r="AC190" s="15"/>
      <c r="AD190" s="15"/>
      <c r="AE190" s="62"/>
      <c r="AF190" s="15"/>
      <c r="AG190" s="15"/>
      <c r="AH190" s="15"/>
      <c r="AI190" s="15"/>
      <c r="AJ190" s="15"/>
      <c r="AK190" s="15"/>
      <c r="AL190" s="15"/>
      <c r="AM190" s="15"/>
      <c r="AN190" s="15"/>
      <c r="AO190" s="15"/>
      <c r="AP190" s="62"/>
      <c r="AQ190" s="15"/>
      <c r="AR190" s="15"/>
      <c r="AS190" s="15"/>
      <c r="AT190" s="15"/>
      <c r="AU190" s="15"/>
      <c r="AV190" s="15"/>
      <c r="AW190" s="15"/>
      <c r="AX190" s="15"/>
      <c r="AY190" s="15"/>
      <c r="AZ190" s="62"/>
      <c r="BA190" s="16"/>
      <c r="BB190" s="16"/>
      <c r="BC190" s="16"/>
      <c r="BD190" s="16"/>
      <c r="BE190" s="16"/>
      <c r="BF190" s="16"/>
      <c r="BG190" s="16"/>
      <c r="BH190" s="16"/>
      <c r="BI190" s="16"/>
      <c r="BJ190" s="16"/>
      <c r="BK190" s="115"/>
      <c r="BL190" s="48"/>
      <c r="BM190" s="48"/>
      <c r="BN190" s="48"/>
      <c r="BO190" s="48"/>
      <c r="BP190" s="48"/>
      <c r="BQ190" s="68"/>
      <c r="BR190" s="48"/>
      <c r="BS190" s="48"/>
      <c r="BT190" s="48"/>
      <c r="BU190" s="48"/>
      <c r="BV190" s="48"/>
      <c r="BW190" s="48"/>
      <c r="BX190" s="68"/>
      <c r="BY190" s="48"/>
      <c r="BZ190" s="48"/>
      <c r="CA190" s="48"/>
      <c r="CB190" s="48"/>
      <c r="CC190" s="48"/>
      <c r="CD190" s="48"/>
      <c r="CE190" s="48"/>
      <c r="CF190" s="48"/>
      <c r="CG190" s="48"/>
      <c r="CH190" s="68"/>
      <c r="CI190" s="48"/>
      <c r="CJ190" s="48"/>
      <c r="CK190" s="48"/>
      <c r="CL190" s="48"/>
      <c r="CM190" s="48"/>
      <c r="CN190" s="48"/>
      <c r="CO190" s="48"/>
      <c r="CP190" s="48"/>
      <c r="CQ190" s="48"/>
      <c r="CR190" s="68"/>
      <c r="CS190" s="17"/>
      <c r="CT190" s="17"/>
      <c r="CU190" s="17"/>
      <c r="CV190" s="17"/>
      <c r="CW190" s="17"/>
      <c r="CX190" s="17"/>
      <c r="CY190" s="17"/>
      <c r="CZ190" s="17"/>
      <c r="DA190" s="300">
        <f t="shared" si="15"/>
        <v>0</v>
      </c>
      <c r="EL190" s="100"/>
      <c r="EM190" s="245"/>
      <c r="EN190" s="81"/>
      <c r="EO190" s="81"/>
      <c r="EP190" s="44">
        <v>186</v>
      </c>
      <c r="EQ190" s="80"/>
      <c r="ER190" s="33">
        <v>186</v>
      </c>
      <c r="ES190" s="5">
        <v>0</v>
      </c>
      <c r="ET190" s="5">
        <v>0</v>
      </c>
      <c r="EU190" s="69"/>
      <c r="EV190" s="11"/>
      <c r="EW190" s="87"/>
      <c r="EX190" s="18"/>
      <c r="EY190" s="69"/>
      <c r="EZ190" s="16"/>
      <c r="FA190" s="54"/>
      <c r="FB190" s="54"/>
      <c r="FC190" s="84"/>
      <c r="FD190" s="69"/>
      <c r="FE190" s="69"/>
      <c r="FF190" s="69"/>
      <c r="FG190" s="69"/>
      <c r="FH190" s="48"/>
      <c r="FI190" s="79" t="s">
        <v>656</v>
      </c>
    </row>
    <row r="191" spans="1:165" ht="15" x14ac:dyDescent="0.25">
      <c r="A191" s="10">
        <v>187</v>
      </c>
      <c r="B191" s="15"/>
      <c r="C191" s="42"/>
      <c r="D191" s="15"/>
      <c r="E191" s="97"/>
      <c r="F191" s="28"/>
      <c r="G191" s="67"/>
      <c r="H191" s="5"/>
      <c r="I191" s="5"/>
      <c r="J191" s="5"/>
      <c r="K191" s="5"/>
      <c r="L191" s="5"/>
      <c r="M191" s="5"/>
      <c r="N191" s="5"/>
      <c r="O191" s="5"/>
      <c r="P191" s="5"/>
      <c r="Q191" s="5"/>
      <c r="R191" s="5"/>
      <c r="S191" s="5"/>
      <c r="T191" s="299">
        <f t="shared" si="14"/>
        <v>0</v>
      </c>
      <c r="U191" s="5"/>
      <c r="V191" s="5"/>
      <c r="W191" s="5"/>
      <c r="X191" s="5"/>
      <c r="Y191" s="5"/>
      <c r="Z191" s="5"/>
      <c r="AA191" s="5"/>
      <c r="AB191" s="5"/>
      <c r="AC191" s="5"/>
      <c r="AD191" s="5"/>
      <c r="AE191" s="46"/>
      <c r="AF191" s="5"/>
      <c r="AG191" s="5"/>
      <c r="AH191" s="5"/>
      <c r="AI191" s="5"/>
      <c r="AJ191" s="5"/>
      <c r="AK191" s="5"/>
      <c r="AL191" s="5"/>
      <c r="AM191" s="5"/>
      <c r="AN191" s="5"/>
      <c r="AO191" s="5"/>
      <c r="AP191" s="46"/>
      <c r="AQ191" s="5"/>
      <c r="AR191" s="5"/>
      <c r="AS191" s="5"/>
      <c r="AT191" s="5"/>
      <c r="AU191" s="5"/>
      <c r="AV191" s="5"/>
      <c r="AW191" s="5"/>
      <c r="AX191" s="5"/>
      <c r="AY191" s="5"/>
      <c r="AZ191" s="46"/>
      <c r="BA191" s="8"/>
      <c r="BB191" s="8"/>
      <c r="BC191" s="8"/>
      <c r="BD191" s="8"/>
      <c r="BE191" s="8"/>
      <c r="BF191" s="8"/>
      <c r="BG191" s="8"/>
      <c r="BH191" s="8"/>
      <c r="BI191" s="8"/>
      <c r="BJ191" s="8"/>
      <c r="BK191" s="114"/>
      <c r="BL191" s="28"/>
      <c r="BM191" s="28"/>
      <c r="BN191" s="28"/>
      <c r="BO191" s="28"/>
      <c r="BP191" s="28"/>
      <c r="BQ191" s="67"/>
      <c r="BR191" s="28"/>
      <c r="BS191" s="28"/>
      <c r="BT191" s="28"/>
      <c r="BU191" s="28"/>
      <c r="BV191" s="28"/>
      <c r="BW191" s="28"/>
      <c r="BX191" s="67"/>
      <c r="BY191" s="28"/>
      <c r="BZ191" s="28"/>
      <c r="CA191" s="28"/>
      <c r="CB191" s="28"/>
      <c r="CC191" s="28"/>
      <c r="CD191" s="28"/>
      <c r="CE191" s="28"/>
      <c r="CF191" s="28"/>
      <c r="CG191" s="28"/>
      <c r="CH191" s="67"/>
      <c r="CI191" s="28"/>
      <c r="CJ191" s="28"/>
      <c r="CK191" s="28"/>
      <c r="CL191" s="28"/>
      <c r="CM191" s="28"/>
      <c r="CN191" s="28"/>
      <c r="CO191" s="28"/>
      <c r="CP191" s="28"/>
      <c r="CQ191" s="28"/>
      <c r="CR191" s="67"/>
      <c r="CS191" s="10"/>
      <c r="CT191" s="10"/>
      <c r="CU191" s="10"/>
      <c r="CV191" s="10"/>
      <c r="CW191" s="10"/>
      <c r="CX191" s="10"/>
      <c r="CY191" s="10"/>
      <c r="CZ191" s="10"/>
      <c r="DA191" s="300">
        <f t="shared" si="15"/>
        <v>0</v>
      </c>
      <c r="EL191" s="100"/>
      <c r="EM191" s="245"/>
      <c r="EN191" s="81"/>
      <c r="EO191" s="81"/>
      <c r="EP191" s="44">
        <v>187</v>
      </c>
      <c r="EQ191" s="80"/>
      <c r="ER191" s="33">
        <v>187</v>
      </c>
      <c r="ES191" s="5">
        <v>0</v>
      </c>
      <c r="ET191" s="5">
        <v>0</v>
      </c>
      <c r="EU191" s="69"/>
      <c r="EV191" s="11"/>
      <c r="EW191" s="87"/>
      <c r="EX191" s="18"/>
      <c r="EY191" s="69"/>
      <c r="EZ191" s="16"/>
      <c r="FA191" s="54"/>
      <c r="FB191" s="54"/>
      <c r="FC191" s="84"/>
      <c r="FD191" s="69"/>
      <c r="FE191" s="69"/>
      <c r="FF191" s="69"/>
      <c r="FG191" s="69"/>
      <c r="FH191" s="28"/>
      <c r="FI191" s="79" t="s">
        <v>656</v>
      </c>
    </row>
    <row r="192" spans="1:165" ht="15" x14ac:dyDescent="0.25">
      <c r="A192" s="10">
        <v>188</v>
      </c>
      <c r="B192" s="15"/>
      <c r="C192" s="42"/>
      <c r="D192" s="15"/>
      <c r="E192" s="97"/>
      <c r="F192" s="28"/>
      <c r="G192" s="67"/>
      <c r="H192" s="5"/>
      <c r="I192" s="5"/>
      <c r="J192" s="5"/>
      <c r="K192" s="5"/>
      <c r="L192" s="5"/>
      <c r="M192" s="5"/>
      <c r="N192" s="5"/>
      <c r="O192" s="5"/>
      <c r="P192" s="5"/>
      <c r="Q192" s="5"/>
      <c r="R192" s="5"/>
      <c r="S192" s="5"/>
      <c r="T192" s="299">
        <f t="shared" si="14"/>
        <v>0</v>
      </c>
      <c r="U192" s="5"/>
      <c r="V192" s="5"/>
      <c r="W192" s="5"/>
      <c r="X192" s="5"/>
      <c r="Y192" s="5"/>
      <c r="Z192" s="5"/>
      <c r="AA192" s="5"/>
      <c r="AB192" s="5"/>
      <c r="AC192" s="5"/>
      <c r="AD192" s="5"/>
      <c r="AE192" s="46"/>
      <c r="AF192" s="5"/>
      <c r="AG192" s="5"/>
      <c r="AH192" s="5"/>
      <c r="AI192" s="5"/>
      <c r="AJ192" s="5"/>
      <c r="AK192" s="5"/>
      <c r="AL192" s="5"/>
      <c r="AM192" s="5"/>
      <c r="AN192" s="5"/>
      <c r="AO192" s="5"/>
      <c r="AP192" s="46"/>
      <c r="AQ192" s="5"/>
      <c r="AR192" s="5"/>
      <c r="AS192" s="5"/>
      <c r="AT192" s="5"/>
      <c r="AU192" s="5"/>
      <c r="AV192" s="5"/>
      <c r="AW192" s="5"/>
      <c r="AX192" s="5"/>
      <c r="AY192" s="5"/>
      <c r="AZ192" s="46"/>
      <c r="BA192" s="8"/>
      <c r="BB192" s="8"/>
      <c r="BC192" s="8"/>
      <c r="BD192" s="8"/>
      <c r="BE192" s="8"/>
      <c r="BF192" s="8"/>
      <c r="BG192" s="8"/>
      <c r="BH192" s="8"/>
      <c r="BI192" s="8"/>
      <c r="BJ192" s="8"/>
      <c r="BK192" s="114"/>
      <c r="BL192" s="28"/>
      <c r="BM192" s="28"/>
      <c r="BN192" s="28"/>
      <c r="BO192" s="28"/>
      <c r="BP192" s="28"/>
      <c r="BQ192" s="67"/>
      <c r="BR192" s="28"/>
      <c r="BS192" s="28"/>
      <c r="BT192" s="28"/>
      <c r="BU192" s="28"/>
      <c r="BV192" s="28"/>
      <c r="BW192" s="28"/>
      <c r="BX192" s="67"/>
      <c r="BY192" s="28"/>
      <c r="BZ192" s="28"/>
      <c r="CA192" s="28"/>
      <c r="CB192" s="28"/>
      <c r="CC192" s="28"/>
      <c r="CD192" s="28"/>
      <c r="CE192" s="28"/>
      <c r="CF192" s="28"/>
      <c r="CG192" s="28"/>
      <c r="CH192" s="67"/>
      <c r="CI192" s="28"/>
      <c r="CJ192" s="28"/>
      <c r="CK192" s="28"/>
      <c r="CL192" s="28"/>
      <c r="CM192" s="28"/>
      <c r="CN192" s="28"/>
      <c r="CO192" s="28"/>
      <c r="CP192" s="28"/>
      <c r="CQ192" s="28"/>
      <c r="CR192" s="67"/>
      <c r="CS192" s="10"/>
      <c r="CT192" s="10"/>
      <c r="CU192" s="10"/>
      <c r="CV192" s="10"/>
      <c r="CW192" s="10"/>
      <c r="CX192" s="10"/>
      <c r="CY192" s="10"/>
      <c r="CZ192" s="10"/>
      <c r="DA192" s="300">
        <f t="shared" si="15"/>
        <v>0</v>
      </c>
      <c r="EL192" s="100"/>
      <c r="EM192" s="245"/>
      <c r="EN192" s="81"/>
      <c r="EO192" s="81"/>
      <c r="EP192" s="44">
        <v>188</v>
      </c>
      <c r="EQ192" s="80"/>
      <c r="ER192" s="33">
        <v>188</v>
      </c>
      <c r="ES192" s="5">
        <v>0</v>
      </c>
      <c r="ET192" s="5">
        <v>0</v>
      </c>
      <c r="EU192" s="69"/>
      <c r="EV192" s="11"/>
      <c r="EW192" s="87"/>
      <c r="EX192" s="18"/>
      <c r="EY192" s="69"/>
      <c r="EZ192" s="16"/>
      <c r="FA192" s="54"/>
      <c r="FB192" s="54"/>
      <c r="FC192" s="84"/>
      <c r="FD192" s="69"/>
      <c r="FE192" s="69"/>
      <c r="FF192" s="69"/>
      <c r="FG192" s="69"/>
      <c r="FH192" s="28"/>
      <c r="FI192" s="79" t="s">
        <v>656</v>
      </c>
    </row>
    <row r="193" spans="1:165" ht="15" x14ac:dyDescent="0.25">
      <c r="A193" s="10">
        <v>189</v>
      </c>
      <c r="B193" s="15"/>
      <c r="C193" s="42"/>
      <c r="D193" s="15"/>
      <c r="E193" s="97"/>
      <c r="F193" s="28"/>
      <c r="G193" s="67"/>
      <c r="H193" s="5"/>
      <c r="I193" s="5"/>
      <c r="J193" s="5"/>
      <c r="K193" s="5"/>
      <c r="L193" s="5"/>
      <c r="M193" s="5"/>
      <c r="N193" s="5"/>
      <c r="O193" s="5"/>
      <c r="P193" s="5"/>
      <c r="Q193" s="5"/>
      <c r="R193" s="5"/>
      <c r="S193" s="5"/>
      <c r="T193" s="299">
        <f t="shared" si="14"/>
        <v>0</v>
      </c>
      <c r="U193" s="5"/>
      <c r="V193" s="5"/>
      <c r="W193" s="5"/>
      <c r="X193" s="5"/>
      <c r="Y193" s="5"/>
      <c r="Z193" s="5"/>
      <c r="AA193" s="5"/>
      <c r="AB193" s="5"/>
      <c r="AC193" s="5"/>
      <c r="AD193" s="5"/>
      <c r="AE193" s="46"/>
      <c r="AF193" s="5"/>
      <c r="AG193" s="5"/>
      <c r="AH193" s="5"/>
      <c r="AI193" s="5"/>
      <c r="AJ193" s="5"/>
      <c r="AK193" s="5"/>
      <c r="AL193" s="5"/>
      <c r="AM193" s="5"/>
      <c r="AN193" s="5"/>
      <c r="AO193" s="5"/>
      <c r="AP193" s="46"/>
      <c r="AQ193" s="5"/>
      <c r="AR193" s="5"/>
      <c r="AS193" s="5"/>
      <c r="AT193" s="5"/>
      <c r="AU193" s="5"/>
      <c r="AV193" s="5"/>
      <c r="AW193" s="5"/>
      <c r="AX193" s="5"/>
      <c r="AY193" s="5"/>
      <c r="AZ193" s="46"/>
      <c r="BA193" s="8"/>
      <c r="BB193" s="8"/>
      <c r="BC193" s="8"/>
      <c r="BD193" s="8"/>
      <c r="BE193" s="8"/>
      <c r="BF193" s="8"/>
      <c r="BG193" s="8"/>
      <c r="BH193" s="8"/>
      <c r="BI193" s="8"/>
      <c r="BJ193" s="8"/>
      <c r="BK193" s="114"/>
      <c r="BL193" s="28"/>
      <c r="BM193" s="28"/>
      <c r="BN193" s="28"/>
      <c r="BO193" s="28"/>
      <c r="BP193" s="28"/>
      <c r="BQ193" s="67"/>
      <c r="BR193" s="28"/>
      <c r="BS193" s="28"/>
      <c r="BT193" s="28"/>
      <c r="BU193" s="28"/>
      <c r="BV193" s="28"/>
      <c r="BW193" s="28"/>
      <c r="BX193" s="67"/>
      <c r="BY193" s="28"/>
      <c r="BZ193" s="28"/>
      <c r="CA193" s="28"/>
      <c r="CB193" s="28"/>
      <c r="CC193" s="28"/>
      <c r="CD193" s="28"/>
      <c r="CE193" s="28"/>
      <c r="CF193" s="28"/>
      <c r="CG193" s="28"/>
      <c r="CH193" s="67"/>
      <c r="CI193" s="28"/>
      <c r="CJ193" s="28"/>
      <c r="CK193" s="28"/>
      <c r="CL193" s="28"/>
      <c r="CM193" s="28"/>
      <c r="CN193" s="28"/>
      <c r="CO193" s="28"/>
      <c r="CP193" s="28"/>
      <c r="CQ193" s="28"/>
      <c r="CR193" s="67"/>
      <c r="CS193" s="10"/>
      <c r="CT193" s="10"/>
      <c r="CU193" s="10"/>
      <c r="CV193" s="10"/>
      <c r="CW193" s="10"/>
      <c r="CX193" s="10"/>
      <c r="CY193" s="10"/>
      <c r="CZ193" s="10"/>
      <c r="DA193" s="300">
        <f t="shared" si="15"/>
        <v>0</v>
      </c>
      <c r="EL193" s="100"/>
      <c r="EM193" s="245"/>
      <c r="EN193" s="81"/>
      <c r="EO193" s="81"/>
      <c r="EP193" s="44">
        <v>189</v>
      </c>
      <c r="EQ193" s="80"/>
      <c r="ER193" s="33">
        <v>189</v>
      </c>
      <c r="ES193" s="5">
        <v>0</v>
      </c>
      <c r="ET193" s="5">
        <v>0</v>
      </c>
      <c r="EU193" s="69"/>
      <c r="EV193" s="11"/>
      <c r="EW193" s="87"/>
      <c r="EX193" s="18"/>
      <c r="EY193" s="69"/>
      <c r="EZ193" s="16"/>
      <c r="FA193" s="54"/>
      <c r="FB193" s="54"/>
      <c r="FC193" s="84"/>
      <c r="FD193" s="69"/>
      <c r="FE193" s="69"/>
      <c r="FF193" s="69"/>
      <c r="FG193" s="69"/>
      <c r="FH193" s="28"/>
      <c r="FI193" s="79" t="s">
        <v>656</v>
      </c>
    </row>
    <row r="194" spans="1:165" ht="15" x14ac:dyDescent="0.25">
      <c r="A194" s="10">
        <v>190</v>
      </c>
      <c r="B194" s="15"/>
      <c r="C194" s="42"/>
      <c r="D194" s="15"/>
      <c r="E194" s="97"/>
      <c r="F194" s="28"/>
      <c r="G194" s="67"/>
      <c r="H194" s="5"/>
      <c r="I194" s="5"/>
      <c r="J194" s="5"/>
      <c r="K194" s="5"/>
      <c r="L194" s="5"/>
      <c r="M194" s="5"/>
      <c r="N194" s="5"/>
      <c r="O194" s="5"/>
      <c r="P194" s="5"/>
      <c r="Q194" s="5"/>
      <c r="R194" s="5"/>
      <c r="S194" s="5"/>
      <c r="T194" s="299">
        <f t="shared" si="14"/>
        <v>0</v>
      </c>
      <c r="U194" s="5"/>
      <c r="V194" s="5"/>
      <c r="W194" s="5"/>
      <c r="X194" s="5"/>
      <c r="Y194" s="5"/>
      <c r="Z194" s="5"/>
      <c r="AA194" s="5"/>
      <c r="AB194" s="5"/>
      <c r="AC194" s="5"/>
      <c r="AD194" s="5"/>
      <c r="AE194" s="46"/>
      <c r="AF194" s="5"/>
      <c r="AG194" s="5"/>
      <c r="AH194" s="5"/>
      <c r="AI194" s="5"/>
      <c r="AJ194" s="5"/>
      <c r="AK194" s="5"/>
      <c r="AL194" s="5"/>
      <c r="AM194" s="5"/>
      <c r="AN194" s="5"/>
      <c r="AO194" s="5"/>
      <c r="AP194" s="46"/>
      <c r="AQ194" s="5"/>
      <c r="AR194" s="5"/>
      <c r="AS194" s="5"/>
      <c r="AT194" s="5"/>
      <c r="AU194" s="5"/>
      <c r="AV194" s="5"/>
      <c r="AW194" s="5"/>
      <c r="AX194" s="5"/>
      <c r="AY194" s="5"/>
      <c r="AZ194" s="46"/>
      <c r="BA194" s="8"/>
      <c r="BB194" s="8"/>
      <c r="BC194" s="8"/>
      <c r="BD194" s="8"/>
      <c r="BE194" s="8"/>
      <c r="BF194" s="8"/>
      <c r="BG194" s="8"/>
      <c r="BH194" s="8"/>
      <c r="BI194" s="8"/>
      <c r="BJ194" s="8"/>
      <c r="BK194" s="114"/>
      <c r="BL194" s="28"/>
      <c r="BM194" s="28"/>
      <c r="BN194" s="28"/>
      <c r="BO194" s="28"/>
      <c r="BP194" s="28"/>
      <c r="BQ194" s="67"/>
      <c r="BR194" s="28"/>
      <c r="BS194" s="28"/>
      <c r="BT194" s="28"/>
      <c r="BU194" s="28"/>
      <c r="BV194" s="28"/>
      <c r="BW194" s="28"/>
      <c r="BX194" s="67"/>
      <c r="BY194" s="28"/>
      <c r="BZ194" s="28"/>
      <c r="CA194" s="28"/>
      <c r="CB194" s="28"/>
      <c r="CC194" s="28"/>
      <c r="CD194" s="28"/>
      <c r="CE194" s="28"/>
      <c r="CF194" s="28"/>
      <c r="CG194" s="28"/>
      <c r="CH194" s="67"/>
      <c r="CI194" s="28"/>
      <c r="CJ194" s="28"/>
      <c r="CK194" s="28"/>
      <c r="CL194" s="28"/>
      <c r="CM194" s="28"/>
      <c r="CN194" s="28"/>
      <c r="CO194" s="28"/>
      <c r="CP194" s="28"/>
      <c r="CQ194" s="28"/>
      <c r="CR194" s="67"/>
      <c r="CS194" s="10"/>
      <c r="CT194" s="10"/>
      <c r="CU194" s="10"/>
      <c r="CV194" s="10"/>
      <c r="CW194" s="10"/>
      <c r="CX194" s="10"/>
      <c r="CY194" s="10"/>
      <c r="CZ194" s="10"/>
      <c r="DA194" s="300">
        <f t="shared" si="15"/>
        <v>0</v>
      </c>
      <c r="EL194" s="100"/>
      <c r="EM194" s="245"/>
      <c r="EN194" s="81"/>
      <c r="EO194" s="81"/>
      <c r="EP194" s="44">
        <v>190</v>
      </c>
      <c r="EQ194" s="80"/>
      <c r="ER194" s="33">
        <v>190</v>
      </c>
      <c r="ES194" s="5">
        <v>0</v>
      </c>
      <c r="ET194" s="5">
        <v>0</v>
      </c>
      <c r="EU194" s="69"/>
      <c r="EV194" s="11"/>
      <c r="EW194" s="87"/>
      <c r="EX194" s="18"/>
      <c r="EY194" s="69"/>
      <c r="EZ194" s="16"/>
      <c r="FA194" s="54"/>
      <c r="FB194" s="54"/>
      <c r="FC194" s="84"/>
      <c r="FD194" s="69"/>
      <c r="FE194" s="69"/>
      <c r="FF194" s="69"/>
      <c r="FG194" s="69"/>
      <c r="FH194" s="28"/>
      <c r="FI194" s="79" t="s">
        <v>656</v>
      </c>
    </row>
    <row r="195" spans="1:165" ht="15" x14ac:dyDescent="0.25">
      <c r="A195" s="10">
        <v>191</v>
      </c>
      <c r="B195" s="15"/>
      <c r="C195" s="42"/>
      <c r="D195" s="15"/>
      <c r="E195" s="97"/>
      <c r="F195" s="28"/>
      <c r="G195" s="67"/>
      <c r="H195" s="5"/>
      <c r="I195" s="5"/>
      <c r="J195" s="5"/>
      <c r="K195" s="5"/>
      <c r="L195" s="5"/>
      <c r="M195" s="5"/>
      <c r="N195" s="5"/>
      <c r="O195" s="5"/>
      <c r="P195" s="5"/>
      <c r="Q195" s="5"/>
      <c r="R195" s="5"/>
      <c r="S195" s="5"/>
      <c r="T195" s="299">
        <f t="shared" si="14"/>
        <v>0</v>
      </c>
      <c r="U195" s="5"/>
      <c r="V195" s="5"/>
      <c r="W195" s="5"/>
      <c r="X195" s="5"/>
      <c r="Y195" s="5"/>
      <c r="Z195" s="5"/>
      <c r="AA195" s="5"/>
      <c r="AB195" s="5"/>
      <c r="AC195" s="5"/>
      <c r="AD195" s="5"/>
      <c r="AE195" s="46"/>
      <c r="AF195" s="5"/>
      <c r="AG195" s="5"/>
      <c r="AH195" s="5"/>
      <c r="AI195" s="5"/>
      <c r="AJ195" s="5"/>
      <c r="AK195" s="5"/>
      <c r="AL195" s="5"/>
      <c r="AM195" s="5"/>
      <c r="AN195" s="5"/>
      <c r="AO195" s="5"/>
      <c r="AP195" s="46"/>
      <c r="AQ195" s="5"/>
      <c r="AR195" s="5"/>
      <c r="AS195" s="5"/>
      <c r="AT195" s="5"/>
      <c r="AU195" s="5"/>
      <c r="AV195" s="5"/>
      <c r="AW195" s="5"/>
      <c r="AX195" s="5"/>
      <c r="AY195" s="5"/>
      <c r="AZ195" s="46"/>
      <c r="BA195" s="8"/>
      <c r="BB195" s="8"/>
      <c r="BC195" s="8"/>
      <c r="BD195" s="8"/>
      <c r="BE195" s="8"/>
      <c r="BF195" s="8"/>
      <c r="BG195" s="8"/>
      <c r="BH195" s="8"/>
      <c r="BI195" s="8"/>
      <c r="BJ195" s="8"/>
      <c r="BK195" s="114"/>
      <c r="BL195" s="28"/>
      <c r="BM195" s="28"/>
      <c r="BN195" s="28"/>
      <c r="BO195" s="28"/>
      <c r="BP195" s="28"/>
      <c r="BQ195" s="67"/>
      <c r="BR195" s="28"/>
      <c r="BS195" s="28"/>
      <c r="BT195" s="28"/>
      <c r="BU195" s="28"/>
      <c r="BV195" s="28"/>
      <c r="BW195" s="28"/>
      <c r="BX195" s="67"/>
      <c r="BY195" s="28"/>
      <c r="BZ195" s="28"/>
      <c r="CA195" s="28"/>
      <c r="CB195" s="28"/>
      <c r="CC195" s="28"/>
      <c r="CD195" s="28"/>
      <c r="CE195" s="28"/>
      <c r="CF195" s="28"/>
      <c r="CG195" s="28"/>
      <c r="CH195" s="67"/>
      <c r="CI195" s="28"/>
      <c r="CJ195" s="28"/>
      <c r="CK195" s="28"/>
      <c r="CL195" s="28"/>
      <c r="CM195" s="28"/>
      <c r="CN195" s="28"/>
      <c r="CO195" s="28"/>
      <c r="CP195" s="28"/>
      <c r="CQ195" s="28"/>
      <c r="CR195" s="67"/>
      <c r="CS195" s="10"/>
      <c r="CT195" s="10"/>
      <c r="CU195" s="10"/>
      <c r="CV195" s="10"/>
      <c r="CW195" s="10"/>
      <c r="CX195" s="10"/>
      <c r="CY195" s="10"/>
      <c r="CZ195" s="10"/>
      <c r="DA195" s="300">
        <f t="shared" si="15"/>
        <v>0</v>
      </c>
      <c r="EL195" s="100"/>
      <c r="EM195" s="245"/>
      <c r="EN195" s="81"/>
      <c r="EO195" s="81"/>
      <c r="EP195" s="44">
        <v>191</v>
      </c>
      <c r="EQ195" s="80"/>
      <c r="ER195" s="33">
        <v>191</v>
      </c>
      <c r="ES195" s="5">
        <v>0</v>
      </c>
      <c r="ET195" s="5">
        <v>0</v>
      </c>
      <c r="EU195" s="69"/>
      <c r="EV195" s="11"/>
      <c r="EW195" s="87"/>
      <c r="EX195" s="18"/>
      <c r="EY195" s="69"/>
      <c r="EZ195" s="16"/>
      <c r="FA195" s="54"/>
      <c r="FB195" s="54"/>
      <c r="FC195" s="84"/>
      <c r="FD195" s="69"/>
      <c r="FE195" s="69"/>
      <c r="FF195" s="69"/>
      <c r="FG195" s="69"/>
      <c r="FH195" s="28"/>
      <c r="FI195" s="79" t="s">
        <v>656</v>
      </c>
    </row>
    <row r="196" spans="1:165" ht="15" x14ac:dyDescent="0.25">
      <c r="A196" s="10">
        <v>192</v>
      </c>
      <c r="B196" s="15"/>
      <c r="C196" s="42"/>
      <c r="D196" s="15"/>
      <c r="E196" s="97"/>
      <c r="F196" s="28"/>
      <c r="G196" s="67"/>
      <c r="H196" s="5"/>
      <c r="I196" s="5"/>
      <c r="J196" s="5"/>
      <c r="K196" s="5"/>
      <c r="L196" s="5"/>
      <c r="M196" s="5"/>
      <c r="N196" s="5"/>
      <c r="O196" s="5"/>
      <c r="P196" s="5"/>
      <c r="Q196" s="5"/>
      <c r="R196" s="5"/>
      <c r="S196" s="5"/>
      <c r="T196" s="299">
        <f t="shared" si="14"/>
        <v>0</v>
      </c>
      <c r="U196" s="5"/>
      <c r="V196" s="5"/>
      <c r="W196" s="5"/>
      <c r="X196" s="5"/>
      <c r="Y196" s="5"/>
      <c r="Z196" s="5"/>
      <c r="AA196" s="5"/>
      <c r="AB196" s="5"/>
      <c r="AC196" s="5"/>
      <c r="AD196" s="5"/>
      <c r="AE196" s="46"/>
      <c r="AF196" s="5"/>
      <c r="AG196" s="5"/>
      <c r="AH196" s="5"/>
      <c r="AI196" s="5"/>
      <c r="AJ196" s="5"/>
      <c r="AK196" s="5"/>
      <c r="AL196" s="5"/>
      <c r="AM196" s="5"/>
      <c r="AN196" s="5"/>
      <c r="AO196" s="5"/>
      <c r="AP196" s="46"/>
      <c r="AQ196" s="5"/>
      <c r="AR196" s="5"/>
      <c r="AS196" s="5"/>
      <c r="AT196" s="5"/>
      <c r="AU196" s="5"/>
      <c r="AV196" s="5"/>
      <c r="AW196" s="5"/>
      <c r="AX196" s="5"/>
      <c r="AY196" s="5"/>
      <c r="AZ196" s="46"/>
      <c r="BA196" s="8"/>
      <c r="BB196" s="8"/>
      <c r="BC196" s="8"/>
      <c r="BD196" s="8"/>
      <c r="BE196" s="8"/>
      <c r="BF196" s="8"/>
      <c r="BG196" s="8"/>
      <c r="BH196" s="8"/>
      <c r="BI196" s="8"/>
      <c r="BJ196" s="8"/>
      <c r="BK196" s="114"/>
      <c r="BL196" s="28"/>
      <c r="BM196" s="28"/>
      <c r="BN196" s="28"/>
      <c r="BO196" s="28"/>
      <c r="BP196" s="28"/>
      <c r="BQ196" s="67"/>
      <c r="BR196" s="28"/>
      <c r="BS196" s="28"/>
      <c r="BT196" s="28"/>
      <c r="BU196" s="28"/>
      <c r="BV196" s="28"/>
      <c r="BW196" s="28"/>
      <c r="BX196" s="67"/>
      <c r="BY196" s="28"/>
      <c r="BZ196" s="28"/>
      <c r="CA196" s="28"/>
      <c r="CB196" s="28"/>
      <c r="CC196" s="28"/>
      <c r="CD196" s="28"/>
      <c r="CE196" s="28"/>
      <c r="CF196" s="28"/>
      <c r="CG196" s="28"/>
      <c r="CH196" s="67"/>
      <c r="CI196" s="28"/>
      <c r="CJ196" s="28"/>
      <c r="CK196" s="28"/>
      <c r="CL196" s="28"/>
      <c r="CM196" s="28"/>
      <c r="CN196" s="28"/>
      <c r="CO196" s="28"/>
      <c r="CP196" s="28"/>
      <c r="CQ196" s="28"/>
      <c r="CR196" s="67"/>
      <c r="CS196" s="10"/>
      <c r="CT196" s="10"/>
      <c r="CU196" s="10"/>
      <c r="CV196" s="10"/>
      <c r="CW196" s="10"/>
      <c r="CX196" s="10"/>
      <c r="CY196" s="10"/>
      <c r="CZ196" s="10"/>
      <c r="DA196" s="300">
        <f t="shared" si="15"/>
        <v>0</v>
      </c>
      <c r="EL196" s="100"/>
      <c r="EM196" s="245"/>
      <c r="EN196" s="81"/>
      <c r="EO196" s="81"/>
      <c r="EP196" s="44">
        <v>192</v>
      </c>
      <c r="EQ196" s="80"/>
      <c r="ER196" s="33">
        <v>192</v>
      </c>
      <c r="ES196" s="5">
        <v>0</v>
      </c>
      <c r="ET196" s="5">
        <v>0</v>
      </c>
      <c r="EU196" s="69"/>
      <c r="EV196" s="11"/>
      <c r="EW196" s="87"/>
      <c r="EX196" s="18"/>
      <c r="EY196" s="69"/>
      <c r="EZ196" s="16"/>
      <c r="FA196" s="54"/>
      <c r="FB196" s="54"/>
      <c r="FC196" s="84"/>
      <c r="FD196" s="69"/>
      <c r="FE196" s="69"/>
      <c r="FF196" s="69"/>
      <c r="FG196" s="69"/>
      <c r="FH196" s="28"/>
      <c r="FI196" s="79" t="s">
        <v>656</v>
      </c>
    </row>
    <row r="197" spans="1:165" ht="15" x14ac:dyDescent="0.25">
      <c r="A197" s="10">
        <v>193</v>
      </c>
      <c r="B197" s="15"/>
      <c r="C197" s="42"/>
      <c r="D197" s="15"/>
      <c r="E197" s="97"/>
      <c r="F197" s="28"/>
      <c r="G197" s="67"/>
      <c r="H197" s="5"/>
      <c r="I197" s="5"/>
      <c r="J197" s="5"/>
      <c r="K197" s="5"/>
      <c r="L197" s="5"/>
      <c r="M197" s="5"/>
      <c r="N197" s="5"/>
      <c r="O197" s="5"/>
      <c r="P197" s="5"/>
      <c r="Q197" s="5"/>
      <c r="R197" s="5"/>
      <c r="S197" s="5"/>
      <c r="T197" s="299">
        <f t="shared" si="14"/>
        <v>0</v>
      </c>
      <c r="U197" s="5"/>
      <c r="V197" s="5"/>
      <c r="W197" s="5"/>
      <c r="X197" s="5"/>
      <c r="Y197" s="5"/>
      <c r="Z197" s="5"/>
      <c r="AA197" s="5"/>
      <c r="AB197" s="5"/>
      <c r="AC197" s="5"/>
      <c r="AD197" s="5"/>
      <c r="AE197" s="46"/>
      <c r="AF197" s="5"/>
      <c r="AG197" s="5"/>
      <c r="AH197" s="5"/>
      <c r="AI197" s="5"/>
      <c r="AJ197" s="5"/>
      <c r="AK197" s="5"/>
      <c r="AL197" s="5"/>
      <c r="AM197" s="5"/>
      <c r="AN197" s="5"/>
      <c r="AO197" s="5"/>
      <c r="AP197" s="46"/>
      <c r="AQ197" s="5"/>
      <c r="AR197" s="5"/>
      <c r="AS197" s="5"/>
      <c r="AT197" s="5"/>
      <c r="AU197" s="5"/>
      <c r="AV197" s="5"/>
      <c r="AW197" s="5"/>
      <c r="AX197" s="5"/>
      <c r="AY197" s="5"/>
      <c r="AZ197" s="46"/>
      <c r="BA197" s="8"/>
      <c r="BB197" s="8"/>
      <c r="BC197" s="8"/>
      <c r="BD197" s="8"/>
      <c r="BE197" s="8"/>
      <c r="BF197" s="8"/>
      <c r="BG197" s="8"/>
      <c r="BH197" s="8"/>
      <c r="BI197" s="8"/>
      <c r="BJ197" s="8"/>
      <c r="BK197" s="114"/>
      <c r="BL197" s="28"/>
      <c r="BM197" s="28"/>
      <c r="BN197" s="28"/>
      <c r="BO197" s="28"/>
      <c r="BP197" s="28"/>
      <c r="BQ197" s="67"/>
      <c r="BR197" s="28"/>
      <c r="BS197" s="28"/>
      <c r="BT197" s="28"/>
      <c r="BU197" s="28"/>
      <c r="BV197" s="28"/>
      <c r="BW197" s="28"/>
      <c r="BX197" s="67"/>
      <c r="BY197" s="28"/>
      <c r="BZ197" s="28"/>
      <c r="CA197" s="28"/>
      <c r="CB197" s="28"/>
      <c r="CC197" s="28"/>
      <c r="CD197" s="28"/>
      <c r="CE197" s="28"/>
      <c r="CF197" s="28"/>
      <c r="CG197" s="28"/>
      <c r="CH197" s="67"/>
      <c r="CI197" s="28"/>
      <c r="CJ197" s="28"/>
      <c r="CK197" s="28"/>
      <c r="CL197" s="28"/>
      <c r="CM197" s="28"/>
      <c r="CN197" s="28"/>
      <c r="CO197" s="28"/>
      <c r="CP197" s="28"/>
      <c r="CQ197" s="28"/>
      <c r="CR197" s="67"/>
      <c r="CS197" s="99"/>
      <c r="CT197" s="99"/>
      <c r="CU197" s="99"/>
      <c r="CV197" s="99"/>
      <c r="CW197" s="99"/>
      <c r="CX197" s="99"/>
      <c r="CY197" s="99"/>
      <c r="CZ197" s="10"/>
      <c r="DA197" s="300">
        <f t="shared" si="15"/>
        <v>0</v>
      </c>
      <c r="EL197" s="100"/>
      <c r="EM197" s="245"/>
      <c r="EN197" s="81"/>
      <c r="EO197" s="81"/>
      <c r="EP197" s="44">
        <v>193</v>
      </c>
      <c r="EQ197" s="80"/>
      <c r="ER197" s="33">
        <v>193</v>
      </c>
      <c r="ES197" s="5">
        <v>0</v>
      </c>
      <c r="ET197" s="5">
        <v>0</v>
      </c>
      <c r="EU197" s="69"/>
      <c r="EV197" s="11"/>
      <c r="EW197" s="87"/>
      <c r="EX197" s="18"/>
      <c r="EY197" s="69"/>
      <c r="EZ197" s="16"/>
      <c r="FA197" s="54"/>
      <c r="FB197" s="54"/>
      <c r="FC197" s="84"/>
      <c r="FD197" s="69"/>
      <c r="FE197" s="69"/>
      <c r="FF197" s="69"/>
      <c r="FG197" s="69"/>
      <c r="FH197" s="28"/>
      <c r="FI197" s="79" t="s">
        <v>656</v>
      </c>
    </row>
    <row r="198" spans="1:165" ht="15" x14ac:dyDescent="0.25">
      <c r="A198" s="10">
        <v>194</v>
      </c>
      <c r="B198" s="15"/>
      <c r="C198" s="42"/>
      <c r="D198" s="15"/>
      <c r="E198" s="97"/>
      <c r="F198" s="28"/>
      <c r="G198" s="67"/>
      <c r="H198" s="5"/>
      <c r="I198" s="5"/>
      <c r="J198" s="5"/>
      <c r="K198" s="5"/>
      <c r="L198" s="5"/>
      <c r="M198" s="5"/>
      <c r="N198" s="5"/>
      <c r="O198" s="5"/>
      <c r="P198" s="5"/>
      <c r="Q198" s="5"/>
      <c r="R198" s="5"/>
      <c r="S198" s="5"/>
      <c r="T198" s="299">
        <f t="shared" ref="T198:T249" si="18">MAX(H198:S198)</f>
        <v>0</v>
      </c>
      <c r="U198" s="5"/>
      <c r="V198" s="5"/>
      <c r="W198" s="5"/>
      <c r="X198" s="5"/>
      <c r="Y198" s="5"/>
      <c r="Z198" s="5"/>
      <c r="AA198" s="5"/>
      <c r="AB198" s="5"/>
      <c r="AC198" s="5"/>
      <c r="AD198" s="5"/>
      <c r="AE198" s="46"/>
      <c r="AF198" s="5"/>
      <c r="AG198" s="5"/>
      <c r="AH198" s="5"/>
      <c r="AI198" s="5"/>
      <c r="AJ198" s="5"/>
      <c r="AK198" s="5"/>
      <c r="AL198" s="5"/>
      <c r="AM198" s="5"/>
      <c r="AN198" s="5"/>
      <c r="AO198" s="5"/>
      <c r="AP198" s="46"/>
      <c r="AQ198" s="5"/>
      <c r="AR198" s="5"/>
      <c r="AS198" s="5"/>
      <c r="AT198" s="5"/>
      <c r="AU198" s="5"/>
      <c r="AV198" s="5"/>
      <c r="AW198" s="5"/>
      <c r="AX198" s="5"/>
      <c r="AY198" s="5"/>
      <c r="AZ198" s="46"/>
      <c r="BA198" s="8"/>
      <c r="BB198" s="8"/>
      <c r="BC198" s="8"/>
      <c r="BD198" s="8"/>
      <c r="BE198" s="8"/>
      <c r="BF198" s="8"/>
      <c r="BG198" s="8"/>
      <c r="BH198" s="8"/>
      <c r="BI198" s="8"/>
      <c r="BJ198" s="8"/>
      <c r="BK198" s="32"/>
      <c r="BL198" s="5"/>
      <c r="BM198" s="5"/>
      <c r="BN198" s="5"/>
      <c r="BO198" s="5"/>
      <c r="BP198" s="5"/>
      <c r="BQ198" s="46"/>
      <c r="BR198" s="5"/>
      <c r="BS198" s="5"/>
      <c r="BT198" s="5"/>
      <c r="BU198" s="5"/>
      <c r="BV198" s="5"/>
      <c r="BW198" s="5"/>
      <c r="BX198" s="46"/>
      <c r="BY198" s="5"/>
      <c r="BZ198" s="5"/>
      <c r="CA198" s="5"/>
      <c r="CB198" s="5"/>
      <c r="CC198" s="5"/>
      <c r="CD198" s="5"/>
      <c r="CE198" s="5"/>
      <c r="CF198" s="5"/>
      <c r="CG198" s="5"/>
      <c r="CH198" s="46"/>
      <c r="CI198" s="28"/>
      <c r="CJ198" s="28"/>
      <c r="CK198" s="28"/>
      <c r="CL198" s="28"/>
      <c r="CM198" s="28"/>
      <c r="CN198" s="28"/>
      <c r="CO198" s="28"/>
      <c r="CP198" s="28"/>
      <c r="CQ198" s="28"/>
      <c r="CR198" s="67"/>
      <c r="CS198" s="10"/>
      <c r="CT198" s="10"/>
      <c r="CU198" s="10"/>
      <c r="CV198" s="10"/>
      <c r="CW198" s="10"/>
      <c r="CX198" s="10"/>
      <c r="CY198" s="10"/>
      <c r="CZ198" s="10"/>
      <c r="DA198" s="300">
        <f t="shared" ref="DA198:DA249" si="19">DB198+EC198</f>
        <v>0</v>
      </c>
      <c r="EL198" s="100"/>
      <c r="EM198" s="245"/>
      <c r="EN198" s="81"/>
      <c r="EO198" s="81"/>
      <c r="EP198" s="44">
        <v>194</v>
      </c>
      <c r="EQ198" s="80"/>
      <c r="ER198" s="33">
        <v>194</v>
      </c>
      <c r="ES198" s="5">
        <v>0</v>
      </c>
      <c r="ET198" s="5">
        <v>0</v>
      </c>
      <c r="EU198" s="69"/>
      <c r="EV198" s="11"/>
      <c r="EW198" s="87"/>
      <c r="EX198" s="18"/>
      <c r="EY198" s="69"/>
      <c r="EZ198" s="16"/>
      <c r="FA198" s="54"/>
      <c r="FB198" s="54"/>
      <c r="FC198" s="84"/>
      <c r="FD198" s="69"/>
      <c r="FE198" s="69"/>
      <c r="FF198" s="69"/>
      <c r="FG198" s="69"/>
      <c r="FH198" s="28"/>
      <c r="FI198" s="79" t="s">
        <v>656</v>
      </c>
    </row>
    <row r="199" spans="1:165" ht="15" x14ac:dyDescent="0.25">
      <c r="A199" s="10">
        <v>195</v>
      </c>
      <c r="B199" s="15"/>
      <c r="C199" s="42"/>
      <c r="D199" s="15"/>
      <c r="E199" s="97"/>
      <c r="F199" s="48"/>
      <c r="G199" s="68"/>
      <c r="H199" s="15"/>
      <c r="I199" s="15"/>
      <c r="J199" s="15"/>
      <c r="K199" s="15"/>
      <c r="L199" s="15"/>
      <c r="M199" s="15"/>
      <c r="N199" s="15"/>
      <c r="O199" s="15"/>
      <c r="P199" s="15"/>
      <c r="Q199" s="15"/>
      <c r="R199" s="15"/>
      <c r="S199" s="15"/>
      <c r="T199" s="299">
        <f t="shared" si="18"/>
        <v>0</v>
      </c>
      <c r="U199" s="15"/>
      <c r="V199" s="15"/>
      <c r="W199" s="15"/>
      <c r="X199" s="15"/>
      <c r="Y199" s="15"/>
      <c r="Z199" s="15"/>
      <c r="AA199" s="15"/>
      <c r="AB199" s="15"/>
      <c r="AC199" s="15"/>
      <c r="AD199" s="15"/>
      <c r="AE199" s="62"/>
      <c r="AF199" s="15"/>
      <c r="AG199" s="15"/>
      <c r="AH199" s="15"/>
      <c r="AI199" s="15"/>
      <c r="AJ199" s="15"/>
      <c r="AK199" s="15"/>
      <c r="AL199" s="15"/>
      <c r="AM199" s="15"/>
      <c r="AN199" s="15"/>
      <c r="AO199" s="15"/>
      <c r="AP199" s="62"/>
      <c r="AQ199" s="15"/>
      <c r="AR199" s="15"/>
      <c r="AS199" s="15"/>
      <c r="AT199" s="15"/>
      <c r="AU199" s="15"/>
      <c r="AV199" s="15"/>
      <c r="AW199" s="15"/>
      <c r="AX199" s="15"/>
      <c r="AY199" s="15"/>
      <c r="AZ199" s="62"/>
      <c r="BA199" s="16"/>
      <c r="BB199" s="16"/>
      <c r="BC199" s="16"/>
      <c r="BD199" s="16"/>
      <c r="BE199" s="16"/>
      <c r="BF199" s="16"/>
      <c r="BG199" s="16"/>
      <c r="BH199" s="16"/>
      <c r="BI199" s="16"/>
      <c r="BJ199" s="16"/>
      <c r="BK199" s="115"/>
      <c r="BL199" s="48"/>
      <c r="BM199" s="48"/>
      <c r="BN199" s="48"/>
      <c r="BO199" s="48"/>
      <c r="BP199" s="48"/>
      <c r="BQ199" s="68"/>
      <c r="BR199" s="48"/>
      <c r="BS199" s="48"/>
      <c r="BT199" s="48"/>
      <c r="BU199" s="48"/>
      <c r="BV199" s="48"/>
      <c r="BW199" s="48"/>
      <c r="BX199" s="68"/>
      <c r="BY199" s="48"/>
      <c r="BZ199" s="48"/>
      <c r="CA199" s="48"/>
      <c r="CB199" s="48"/>
      <c r="CC199" s="48"/>
      <c r="CD199" s="48"/>
      <c r="CE199" s="48"/>
      <c r="CF199" s="48"/>
      <c r="CG199" s="48"/>
      <c r="CH199" s="68"/>
      <c r="CI199" s="48"/>
      <c r="CJ199" s="48"/>
      <c r="CK199" s="48"/>
      <c r="CL199" s="48"/>
      <c r="CM199" s="48"/>
      <c r="CN199" s="48"/>
      <c r="CO199" s="48"/>
      <c r="CP199" s="48"/>
      <c r="CQ199" s="48"/>
      <c r="CR199" s="68"/>
      <c r="CS199" s="17"/>
      <c r="CT199" s="17"/>
      <c r="CU199" s="17"/>
      <c r="CV199" s="17"/>
      <c r="CW199" s="17"/>
      <c r="CX199" s="17"/>
      <c r="CY199" s="17"/>
      <c r="CZ199" s="17"/>
      <c r="DA199" s="300">
        <f t="shared" si="19"/>
        <v>0</v>
      </c>
      <c r="EL199" s="100"/>
      <c r="EM199" s="245"/>
      <c r="EN199" s="81"/>
      <c r="EO199" s="81"/>
      <c r="EP199" s="44">
        <v>195</v>
      </c>
      <c r="EQ199" s="80"/>
      <c r="ER199" s="33">
        <v>195</v>
      </c>
      <c r="ES199" s="5">
        <v>0</v>
      </c>
      <c r="ET199" s="5">
        <v>0</v>
      </c>
      <c r="EU199" s="69"/>
      <c r="EV199" s="11"/>
      <c r="EW199" s="87"/>
      <c r="EX199" s="18"/>
      <c r="EY199" s="69"/>
      <c r="EZ199" s="16"/>
      <c r="FA199" s="54"/>
      <c r="FB199" s="54"/>
      <c r="FC199" s="84"/>
      <c r="FD199" s="69"/>
      <c r="FE199" s="69"/>
      <c r="FF199" s="69"/>
      <c r="FG199" s="69"/>
      <c r="FH199" s="48"/>
      <c r="FI199" s="79" t="s">
        <v>656</v>
      </c>
    </row>
    <row r="200" spans="1:165" ht="15" x14ac:dyDescent="0.25">
      <c r="A200" s="10">
        <v>196</v>
      </c>
      <c r="B200" s="15"/>
      <c r="C200" s="42"/>
      <c r="D200" s="15"/>
      <c r="E200" s="97"/>
      <c r="F200" s="28"/>
      <c r="G200" s="67"/>
      <c r="H200" s="5"/>
      <c r="I200" s="5"/>
      <c r="J200" s="5"/>
      <c r="K200" s="5"/>
      <c r="L200" s="5"/>
      <c r="M200" s="5"/>
      <c r="N200" s="5"/>
      <c r="O200" s="5"/>
      <c r="P200" s="5"/>
      <c r="Q200" s="5"/>
      <c r="R200" s="5"/>
      <c r="S200" s="5"/>
      <c r="T200" s="299">
        <f t="shared" si="18"/>
        <v>0</v>
      </c>
      <c r="U200" s="5"/>
      <c r="V200" s="5"/>
      <c r="W200" s="5"/>
      <c r="X200" s="5"/>
      <c r="Y200" s="5"/>
      <c r="Z200" s="5"/>
      <c r="AA200" s="5"/>
      <c r="AB200" s="5"/>
      <c r="AC200" s="5"/>
      <c r="AD200" s="5"/>
      <c r="AE200" s="46"/>
      <c r="AF200" s="5"/>
      <c r="AG200" s="5"/>
      <c r="AH200" s="5"/>
      <c r="AI200" s="5"/>
      <c r="AJ200" s="5"/>
      <c r="AK200" s="5"/>
      <c r="AL200" s="5"/>
      <c r="AM200" s="5"/>
      <c r="AN200" s="5"/>
      <c r="AO200" s="5"/>
      <c r="AP200" s="46"/>
      <c r="AQ200" s="5"/>
      <c r="AR200" s="5"/>
      <c r="AS200" s="5"/>
      <c r="AT200" s="5"/>
      <c r="AU200" s="5"/>
      <c r="AV200" s="5"/>
      <c r="AW200" s="5"/>
      <c r="AX200" s="5"/>
      <c r="AY200" s="5"/>
      <c r="AZ200" s="46"/>
      <c r="BA200" s="8"/>
      <c r="BB200" s="8"/>
      <c r="BC200" s="8"/>
      <c r="BD200" s="8"/>
      <c r="BE200" s="8"/>
      <c r="BF200" s="8"/>
      <c r="BG200" s="8"/>
      <c r="BH200" s="8"/>
      <c r="BI200" s="8"/>
      <c r="BJ200" s="8"/>
      <c r="BK200" s="114"/>
      <c r="BL200" s="28"/>
      <c r="BM200" s="28"/>
      <c r="BN200" s="28"/>
      <c r="BO200" s="28"/>
      <c r="BP200" s="28"/>
      <c r="BQ200" s="67"/>
      <c r="BR200" s="28"/>
      <c r="BS200" s="28"/>
      <c r="BT200" s="28"/>
      <c r="BU200" s="28"/>
      <c r="BV200" s="28"/>
      <c r="BW200" s="28"/>
      <c r="BX200" s="67"/>
      <c r="BY200" s="28"/>
      <c r="BZ200" s="28"/>
      <c r="CA200" s="28"/>
      <c r="CB200" s="28"/>
      <c r="CC200" s="28"/>
      <c r="CD200" s="28"/>
      <c r="CE200" s="28"/>
      <c r="CF200" s="28"/>
      <c r="CG200" s="28"/>
      <c r="CH200" s="67"/>
      <c r="CI200" s="28"/>
      <c r="CJ200" s="28"/>
      <c r="CK200" s="28"/>
      <c r="CL200" s="28"/>
      <c r="CM200" s="28"/>
      <c r="CN200" s="28"/>
      <c r="CO200" s="28"/>
      <c r="CP200" s="28"/>
      <c r="CQ200" s="28"/>
      <c r="CR200" s="67"/>
      <c r="CS200" s="10"/>
      <c r="CT200" s="10"/>
      <c r="CU200" s="10"/>
      <c r="CV200" s="10"/>
      <c r="CW200" s="10"/>
      <c r="CX200" s="10"/>
      <c r="CY200" s="10"/>
      <c r="CZ200" s="10"/>
      <c r="DA200" s="300">
        <f t="shared" si="19"/>
        <v>0</v>
      </c>
      <c r="EL200" s="100"/>
      <c r="EM200" s="245"/>
      <c r="EN200" s="81"/>
      <c r="EO200" s="81"/>
      <c r="EP200" s="44">
        <v>196</v>
      </c>
      <c r="EQ200" s="80"/>
      <c r="ER200" s="33">
        <v>196</v>
      </c>
      <c r="ES200" s="5">
        <v>0</v>
      </c>
      <c r="ET200" s="5">
        <v>0</v>
      </c>
      <c r="EU200" s="69"/>
      <c r="EV200" s="11"/>
      <c r="EW200" s="87"/>
      <c r="EX200" s="18"/>
      <c r="EY200" s="69"/>
      <c r="EZ200" s="16"/>
      <c r="FA200" s="54"/>
      <c r="FB200" s="54"/>
      <c r="FC200" s="84"/>
      <c r="FD200" s="69"/>
      <c r="FE200" s="69"/>
      <c r="FF200" s="69"/>
      <c r="FG200" s="69"/>
      <c r="FH200" s="28"/>
      <c r="FI200" s="79" t="s">
        <v>656</v>
      </c>
    </row>
    <row r="201" spans="1:165" ht="15" x14ac:dyDescent="0.25">
      <c r="A201" s="10">
        <v>197</v>
      </c>
      <c r="B201" s="15"/>
      <c r="C201" s="42"/>
      <c r="D201" s="15"/>
      <c r="E201" s="93"/>
      <c r="F201" s="69"/>
      <c r="G201" s="46"/>
      <c r="H201" s="5"/>
      <c r="I201" s="69"/>
      <c r="J201" s="69"/>
      <c r="K201" s="69"/>
      <c r="L201" s="69"/>
      <c r="M201" s="69"/>
      <c r="N201" s="69"/>
      <c r="O201" s="69"/>
      <c r="P201" s="69"/>
      <c r="Q201" s="69"/>
      <c r="R201" s="69"/>
      <c r="S201" s="5"/>
      <c r="T201" s="299">
        <f t="shared" si="18"/>
        <v>0</v>
      </c>
      <c r="U201" s="5"/>
      <c r="V201" s="69"/>
      <c r="W201" s="69"/>
      <c r="X201" s="69"/>
      <c r="Y201" s="69"/>
      <c r="Z201" s="69"/>
      <c r="AA201" s="69"/>
      <c r="AB201" s="69"/>
      <c r="AC201" s="69"/>
      <c r="AD201" s="69"/>
      <c r="AE201" s="46"/>
      <c r="AF201" s="5"/>
      <c r="AG201" s="69"/>
      <c r="AH201" s="69"/>
      <c r="AI201" s="69"/>
      <c r="AJ201" s="69"/>
      <c r="AK201" s="69"/>
      <c r="AL201" s="69"/>
      <c r="AM201" s="69"/>
      <c r="AN201" s="69"/>
      <c r="AO201" s="69"/>
      <c r="AP201" s="46"/>
      <c r="AQ201" s="69"/>
      <c r="AR201" s="69"/>
      <c r="AS201" s="69"/>
      <c r="AT201" s="69"/>
      <c r="AU201" s="69"/>
      <c r="AV201" s="69"/>
      <c r="AW201" s="69"/>
      <c r="AX201" s="69"/>
      <c r="AY201" s="69"/>
      <c r="AZ201" s="46"/>
      <c r="BA201" s="5"/>
      <c r="BB201" s="69"/>
      <c r="BC201" s="69"/>
      <c r="BD201" s="69"/>
      <c r="BE201" s="69"/>
      <c r="BF201" s="69"/>
      <c r="BG201" s="69"/>
      <c r="BH201" s="69"/>
      <c r="BI201" s="69"/>
      <c r="BJ201" s="69"/>
      <c r="BK201" s="32"/>
      <c r="BL201" s="69"/>
      <c r="BM201" s="69"/>
      <c r="BN201" s="69"/>
      <c r="BO201" s="69"/>
      <c r="BP201" s="69"/>
      <c r="BQ201" s="46"/>
      <c r="BR201" s="69"/>
      <c r="BS201" s="69"/>
      <c r="BT201" s="69"/>
      <c r="BU201" s="69"/>
      <c r="BV201" s="69"/>
      <c r="BW201" s="69"/>
      <c r="BX201" s="46"/>
      <c r="BY201" s="69"/>
      <c r="BZ201" s="69"/>
      <c r="CA201" s="69"/>
      <c r="CB201" s="69"/>
      <c r="CC201" s="69"/>
      <c r="CD201" s="69"/>
      <c r="CE201" s="69"/>
      <c r="CF201" s="69"/>
      <c r="CG201" s="69"/>
      <c r="CH201" s="46"/>
      <c r="CI201" s="70"/>
      <c r="CJ201" s="70"/>
      <c r="CK201" s="70"/>
      <c r="CL201" s="70"/>
      <c r="CM201" s="70"/>
      <c r="CN201" s="70"/>
      <c r="CO201" s="70"/>
      <c r="CP201" s="70"/>
      <c r="CQ201" s="70"/>
      <c r="CR201" s="67"/>
      <c r="CS201" s="79"/>
      <c r="CT201" s="79"/>
      <c r="CU201" s="79"/>
      <c r="CV201" s="79"/>
      <c r="CW201" s="79"/>
      <c r="CX201" s="79"/>
      <c r="CY201" s="79"/>
      <c r="CZ201" s="10"/>
      <c r="DA201" s="300">
        <f t="shared" si="19"/>
        <v>0</v>
      </c>
      <c r="EL201" s="100"/>
      <c r="EM201" s="245"/>
      <c r="EN201" s="81"/>
      <c r="EO201" s="81"/>
      <c r="EP201" s="44">
        <v>197</v>
      </c>
      <c r="EQ201" s="80"/>
      <c r="ER201" s="33">
        <v>197</v>
      </c>
      <c r="ES201" s="5">
        <v>0</v>
      </c>
      <c r="ET201" s="5">
        <v>0</v>
      </c>
      <c r="EU201" s="69"/>
      <c r="EV201" s="11"/>
      <c r="EW201" s="87"/>
      <c r="EX201" s="18"/>
      <c r="EY201" s="69"/>
      <c r="EZ201" s="16"/>
      <c r="FA201" s="54"/>
      <c r="FB201" s="54"/>
      <c r="FC201" s="84"/>
      <c r="FD201" s="69"/>
      <c r="FE201" s="69"/>
      <c r="FF201" s="69"/>
      <c r="FG201" s="69"/>
      <c r="FH201" s="48"/>
      <c r="FI201" s="79" t="s">
        <v>656</v>
      </c>
    </row>
    <row r="202" spans="1:165" ht="15" x14ac:dyDescent="0.25">
      <c r="A202" s="10">
        <v>198</v>
      </c>
      <c r="B202" s="15"/>
      <c r="C202" s="42"/>
      <c r="D202" s="15"/>
      <c r="E202" s="97"/>
      <c r="F202" s="28"/>
      <c r="G202" s="67"/>
      <c r="H202" s="5"/>
      <c r="I202" s="5"/>
      <c r="J202" s="5"/>
      <c r="K202" s="5"/>
      <c r="L202" s="5"/>
      <c r="M202" s="5"/>
      <c r="N202" s="5"/>
      <c r="O202" s="5"/>
      <c r="P202" s="5"/>
      <c r="Q202" s="5"/>
      <c r="R202" s="5"/>
      <c r="S202" s="5"/>
      <c r="T202" s="299">
        <f t="shared" si="18"/>
        <v>0</v>
      </c>
      <c r="U202" s="5"/>
      <c r="V202" s="5"/>
      <c r="W202" s="5"/>
      <c r="X202" s="5"/>
      <c r="Y202" s="5"/>
      <c r="Z202" s="5"/>
      <c r="AA202" s="5"/>
      <c r="AB202" s="5"/>
      <c r="AC202" s="5"/>
      <c r="AD202" s="5"/>
      <c r="AE202" s="46"/>
      <c r="AF202" s="5"/>
      <c r="AG202" s="5"/>
      <c r="AH202" s="5"/>
      <c r="AI202" s="5"/>
      <c r="AJ202" s="5"/>
      <c r="AK202" s="5"/>
      <c r="AL202" s="5"/>
      <c r="AM202" s="5"/>
      <c r="AN202" s="5"/>
      <c r="AO202" s="5"/>
      <c r="AP202" s="46"/>
      <c r="AQ202" s="5"/>
      <c r="AR202" s="5"/>
      <c r="AS202" s="5"/>
      <c r="AT202" s="5"/>
      <c r="AU202" s="5"/>
      <c r="AV202" s="5"/>
      <c r="AW202" s="5"/>
      <c r="AX202" s="5"/>
      <c r="AY202" s="5"/>
      <c r="AZ202" s="46"/>
      <c r="BA202" s="8"/>
      <c r="BB202" s="8"/>
      <c r="BC202" s="8"/>
      <c r="BD202" s="8"/>
      <c r="BE202" s="8"/>
      <c r="BF202" s="8"/>
      <c r="BG202" s="8"/>
      <c r="BH202" s="8"/>
      <c r="BI202" s="8"/>
      <c r="BJ202" s="8"/>
      <c r="BK202" s="114"/>
      <c r="BL202" s="28"/>
      <c r="BM202" s="28"/>
      <c r="BN202" s="28"/>
      <c r="BO202" s="28"/>
      <c r="BP202" s="28"/>
      <c r="BQ202" s="67"/>
      <c r="BR202" s="28"/>
      <c r="BS202" s="28"/>
      <c r="BT202" s="28"/>
      <c r="BU202" s="28"/>
      <c r="BV202" s="28"/>
      <c r="BW202" s="28"/>
      <c r="BX202" s="67"/>
      <c r="BY202" s="28"/>
      <c r="BZ202" s="28"/>
      <c r="CA202" s="28"/>
      <c r="CB202" s="28"/>
      <c r="CC202" s="28"/>
      <c r="CD202" s="28"/>
      <c r="CE202" s="28"/>
      <c r="CF202" s="28"/>
      <c r="CG202" s="28"/>
      <c r="CH202" s="67"/>
      <c r="CI202" s="28"/>
      <c r="CJ202" s="28"/>
      <c r="CK202" s="28"/>
      <c r="CL202" s="28"/>
      <c r="CM202" s="28"/>
      <c r="CN202" s="28"/>
      <c r="CO202" s="28"/>
      <c r="CP202" s="28"/>
      <c r="CQ202" s="28"/>
      <c r="CR202" s="67"/>
      <c r="CS202" s="10"/>
      <c r="CT202" s="10"/>
      <c r="CU202" s="10"/>
      <c r="CV202" s="10"/>
      <c r="CW202" s="10"/>
      <c r="CX202" s="10"/>
      <c r="CY202" s="10"/>
      <c r="CZ202" s="10"/>
      <c r="DA202" s="300">
        <f t="shared" si="19"/>
        <v>0</v>
      </c>
      <c r="EL202" s="100"/>
      <c r="EM202" s="245"/>
      <c r="EN202" s="81"/>
      <c r="EO202" s="81"/>
      <c r="EP202" s="44">
        <v>198</v>
      </c>
      <c r="EQ202" s="80"/>
      <c r="ER202" s="33">
        <v>198</v>
      </c>
      <c r="ES202" s="5">
        <v>0</v>
      </c>
      <c r="ET202" s="5">
        <v>0</v>
      </c>
      <c r="EU202" s="69"/>
      <c r="EV202" s="11"/>
      <c r="EW202" s="87"/>
      <c r="EX202" s="18"/>
      <c r="EY202" s="69"/>
      <c r="EZ202" s="16"/>
      <c r="FA202" s="54"/>
      <c r="FB202" s="54"/>
      <c r="FC202" s="84"/>
      <c r="FD202" s="69"/>
      <c r="FE202" s="69"/>
      <c r="FF202" s="69"/>
      <c r="FG202" s="69"/>
      <c r="FH202" s="28"/>
      <c r="FI202" s="79" t="s">
        <v>656</v>
      </c>
    </row>
    <row r="203" spans="1:165" ht="15" x14ac:dyDescent="0.25">
      <c r="A203" s="10">
        <v>199</v>
      </c>
      <c r="B203" s="15"/>
      <c r="C203" s="42"/>
      <c r="D203" s="15"/>
      <c r="E203" s="97"/>
      <c r="F203" s="28"/>
      <c r="G203" s="67"/>
      <c r="H203" s="5"/>
      <c r="I203" s="5"/>
      <c r="J203" s="5"/>
      <c r="K203" s="5"/>
      <c r="L203" s="5"/>
      <c r="M203" s="5"/>
      <c r="N203" s="5"/>
      <c r="O203" s="5"/>
      <c r="P203" s="5"/>
      <c r="Q203" s="5"/>
      <c r="R203" s="5"/>
      <c r="S203" s="5"/>
      <c r="T203" s="299">
        <f t="shared" si="18"/>
        <v>0</v>
      </c>
      <c r="U203" s="5"/>
      <c r="V203" s="5"/>
      <c r="W203" s="5"/>
      <c r="X203" s="5"/>
      <c r="Y203" s="5"/>
      <c r="Z203" s="5"/>
      <c r="AA203" s="5"/>
      <c r="AB203" s="5"/>
      <c r="AC203" s="5"/>
      <c r="AD203" s="5"/>
      <c r="AE203" s="46"/>
      <c r="AF203" s="5"/>
      <c r="AG203" s="5"/>
      <c r="AH203" s="5"/>
      <c r="AI203" s="5"/>
      <c r="AJ203" s="5"/>
      <c r="AK203" s="5"/>
      <c r="AL203" s="5"/>
      <c r="AM203" s="5"/>
      <c r="AN203" s="5"/>
      <c r="AO203" s="5"/>
      <c r="AP203" s="46"/>
      <c r="AQ203" s="5"/>
      <c r="AR203" s="5"/>
      <c r="AS203" s="5"/>
      <c r="AT203" s="5"/>
      <c r="AU203" s="5"/>
      <c r="AV203" s="5"/>
      <c r="AW203" s="5"/>
      <c r="AX203" s="5"/>
      <c r="AY203" s="5"/>
      <c r="AZ203" s="46"/>
      <c r="BA203" s="8"/>
      <c r="BB203" s="8"/>
      <c r="BC203" s="8"/>
      <c r="BD203" s="8"/>
      <c r="BE203" s="8"/>
      <c r="BF203" s="8"/>
      <c r="BG203" s="8"/>
      <c r="BH203" s="8"/>
      <c r="BI203" s="8"/>
      <c r="BJ203" s="8"/>
      <c r="BK203" s="114"/>
      <c r="BL203" s="28"/>
      <c r="BM203" s="28"/>
      <c r="BN203" s="28"/>
      <c r="BO203" s="28"/>
      <c r="BP203" s="28"/>
      <c r="BQ203" s="67"/>
      <c r="BR203" s="28"/>
      <c r="BS203" s="28"/>
      <c r="BT203" s="28"/>
      <c r="BU203" s="28"/>
      <c r="BV203" s="28"/>
      <c r="BW203" s="28"/>
      <c r="BX203" s="67"/>
      <c r="BY203" s="28"/>
      <c r="BZ203" s="28"/>
      <c r="CA203" s="28"/>
      <c r="CB203" s="28"/>
      <c r="CC203" s="28"/>
      <c r="CD203" s="28"/>
      <c r="CE203" s="28"/>
      <c r="CF203" s="28"/>
      <c r="CG203" s="28"/>
      <c r="CH203" s="67"/>
      <c r="CI203" s="28"/>
      <c r="CJ203" s="28"/>
      <c r="CK203" s="28"/>
      <c r="CL203" s="28"/>
      <c r="CM203" s="28"/>
      <c r="CN203" s="28"/>
      <c r="CO203" s="28"/>
      <c r="CP203" s="28"/>
      <c r="CQ203" s="28"/>
      <c r="CR203" s="67"/>
      <c r="CS203" s="10"/>
      <c r="CT203" s="10"/>
      <c r="CU203" s="10"/>
      <c r="CV203" s="10"/>
      <c r="CW203" s="10"/>
      <c r="CX203" s="10"/>
      <c r="CY203" s="10"/>
      <c r="CZ203" s="10"/>
      <c r="DA203" s="300">
        <f t="shared" si="19"/>
        <v>0</v>
      </c>
      <c r="EL203" s="100"/>
      <c r="EM203" s="245"/>
      <c r="EN203" s="81"/>
      <c r="EO203" s="81"/>
      <c r="EP203" s="44">
        <v>199</v>
      </c>
      <c r="EQ203" s="80"/>
      <c r="ER203" s="33">
        <v>199</v>
      </c>
      <c r="ES203" s="5">
        <v>0</v>
      </c>
      <c r="ET203" s="5">
        <v>0</v>
      </c>
      <c r="EU203" s="69"/>
      <c r="EV203" s="11"/>
      <c r="EW203" s="87"/>
      <c r="EX203" s="18"/>
      <c r="EY203" s="69"/>
      <c r="EZ203" s="16"/>
      <c r="FA203" s="54"/>
      <c r="FB203" s="54"/>
      <c r="FC203" s="84"/>
      <c r="FD203" s="69"/>
      <c r="FE203" s="69"/>
      <c r="FF203" s="69"/>
      <c r="FG203" s="69"/>
      <c r="FH203" s="28"/>
      <c r="FI203" s="79" t="s">
        <v>656</v>
      </c>
    </row>
    <row r="204" spans="1:165" ht="15" x14ac:dyDescent="0.25">
      <c r="A204" s="10">
        <v>200</v>
      </c>
      <c r="B204" s="15"/>
      <c r="C204" s="42"/>
      <c r="D204" s="15"/>
      <c r="E204" s="97"/>
      <c r="F204" s="28"/>
      <c r="G204" s="67"/>
      <c r="H204" s="5"/>
      <c r="I204" s="5"/>
      <c r="J204" s="5"/>
      <c r="K204" s="5"/>
      <c r="L204" s="5"/>
      <c r="M204" s="5"/>
      <c r="N204" s="5"/>
      <c r="O204" s="5"/>
      <c r="P204" s="5"/>
      <c r="Q204" s="5"/>
      <c r="R204" s="5"/>
      <c r="S204" s="5"/>
      <c r="T204" s="299">
        <f t="shared" si="18"/>
        <v>0</v>
      </c>
      <c r="U204" s="5"/>
      <c r="V204" s="5"/>
      <c r="W204" s="5"/>
      <c r="X204" s="5"/>
      <c r="Y204" s="5"/>
      <c r="Z204" s="5"/>
      <c r="AA204" s="5"/>
      <c r="AB204" s="5"/>
      <c r="AC204" s="5"/>
      <c r="AD204" s="5"/>
      <c r="AE204" s="46"/>
      <c r="AF204" s="5"/>
      <c r="AG204" s="5"/>
      <c r="AH204" s="5"/>
      <c r="AI204" s="5"/>
      <c r="AJ204" s="5"/>
      <c r="AK204" s="5"/>
      <c r="AL204" s="5"/>
      <c r="AM204" s="5"/>
      <c r="AN204" s="5"/>
      <c r="AO204" s="5"/>
      <c r="AP204" s="46"/>
      <c r="AQ204" s="5"/>
      <c r="AR204" s="5"/>
      <c r="AS204" s="5"/>
      <c r="AT204" s="5"/>
      <c r="AU204" s="5"/>
      <c r="AV204" s="5"/>
      <c r="AW204" s="5"/>
      <c r="AX204" s="5"/>
      <c r="AY204" s="5"/>
      <c r="AZ204" s="46"/>
      <c r="BA204" s="8"/>
      <c r="BB204" s="8"/>
      <c r="BC204" s="8"/>
      <c r="BD204" s="8"/>
      <c r="BE204" s="8"/>
      <c r="BF204" s="8"/>
      <c r="BG204" s="8"/>
      <c r="BH204" s="8"/>
      <c r="BI204" s="8"/>
      <c r="BJ204" s="8"/>
      <c r="BK204" s="114"/>
      <c r="BL204" s="28"/>
      <c r="BM204" s="28"/>
      <c r="BN204" s="28"/>
      <c r="BO204" s="28"/>
      <c r="BP204" s="28"/>
      <c r="BQ204" s="67"/>
      <c r="BR204" s="28"/>
      <c r="BS204" s="28"/>
      <c r="BT204" s="28"/>
      <c r="BU204" s="28"/>
      <c r="BV204" s="28"/>
      <c r="BW204" s="28"/>
      <c r="BX204" s="67"/>
      <c r="BY204" s="28"/>
      <c r="BZ204" s="28"/>
      <c r="CA204" s="28"/>
      <c r="CB204" s="28"/>
      <c r="CC204" s="28"/>
      <c r="CD204" s="28"/>
      <c r="CE204" s="28"/>
      <c r="CF204" s="28"/>
      <c r="CG204" s="28"/>
      <c r="CH204" s="67"/>
      <c r="CI204" s="28"/>
      <c r="CJ204" s="28"/>
      <c r="CK204" s="28"/>
      <c r="CL204" s="28"/>
      <c r="CM204" s="28"/>
      <c r="CN204" s="28"/>
      <c r="CO204" s="28"/>
      <c r="CP204" s="28"/>
      <c r="CQ204" s="28"/>
      <c r="CR204" s="67"/>
      <c r="CS204" s="10"/>
      <c r="CT204" s="10"/>
      <c r="CU204" s="10"/>
      <c r="CV204" s="10"/>
      <c r="CW204" s="10"/>
      <c r="CX204" s="10"/>
      <c r="CY204" s="10"/>
      <c r="CZ204" s="10"/>
      <c r="DA204" s="300">
        <f t="shared" si="19"/>
        <v>0</v>
      </c>
      <c r="EL204" s="100"/>
      <c r="EM204" s="245"/>
      <c r="EN204" s="81"/>
      <c r="EO204" s="81"/>
      <c r="EP204" s="44">
        <v>200</v>
      </c>
      <c r="EQ204" s="80"/>
      <c r="ER204" s="33">
        <v>200</v>
      </c>
      <c r="ES204" s="5">
        <v>0</v>
      </c>
      <c r="ET204" s="5">
        <v>0</v>
      </c>
      <c r="EU204" s="69"/>
      <c r="EV204" s="11"/>
      <c r="EW204" s="87"/>
      <c r="EX204" s="18"/>
      <c r="EY204" s="69"/>
      <c r="EZ204" s="16"/>
      <c r="FA204" s="54"/>
      <c r="FB204" s="54"/>
      <c r="FC204" s="84"/>
      <c r="FD204" s="69"/>
      <c r="FE204" s="69"/>
      <c r="FF204" s="69"/>
      <c r="FG204" s="69"/>
      <c r="FH204" s="28"/>
      <c r="FI204" s="79" t="s">
        <v>656</v>
      </c>
    </row>
    <row r="205" spans="1:165" ht="15" x14ac:dyDescent="0.25">
      <c r="A205" s="10">
        <v>201</v>
      </c>
      <c r="B205" s="15"/>
      <c r="C205" s="42"/>
      <c r="D205" s="15"/>
      <c r="E205" s="97"/>
      <c r="F205" s="28"/>
      <c r="G205" s="67"/>
      <c r="H205" s="5"/>
      <c r="I205" s="5"/>
      <c r="J205" s="5"/>
      <c r="K205" s="5"/>
      <c r="L205" s="5"/>
      <c r="M205" s="5"/>
      <c r="N205" s="5"/>
      <c r="O205" s="5"/>
      <c r="P205" s="5"/>
      <c r="Q205" s="5"/>
      <c r="R205" s="5"/>
      <c r="S205" s="5"/>
      <c r="T205" s="299">
        <f t="shared" si="18"/>
        <v>0</v>
      </c>
      <c r="U205" s="5"/>
      <c r="V205" s="5"/>
      <c r="W205" s="5"/>
      <c r="X205" s="5"/>
      <c r="Y205" s="5"/>
      <c r="Z205" s="5"/>
      <c r="AA205" s="5"/>
      <c r="AB205" s="5"/>
      <c r="AC205" s="5"/>
      <c r="AD205" s="5"/>
      <c r="AE205" s="46"/>
      <c r="AF205" s="5"/>
      <c r="AG205" s="5"/>
      <c r="AH205" s="5"/>
      <c r="AI205" s="5"/>
      <c r="AJ205" s="5"/>
      <c r="AK205" s="5"/>
      <c r="AL205" s="5"/>
      <c r="AM205" s="5"/>
      <c r="AN205" s="5"/>
      <c r="AO205" s="5"/>
      <c r="AP205" s="46"/>
      <c r="AQ205" s="5"/>
      <c r="AR205" s="5"/>
      <c r="AS205" s="5"/>
      <c r="AT205" s="5"/>
      <c r="AU205" s="5"/>
      <c r="AV205" s="5"/>
      <c r="AW205" s="5"/>
      <c r="AX205" s="5"/>
      <c r="AY205" s="5"/>
      <c r="AZ205" s="46"/>
      <c r="BA205" s="8"/>
      <c r="BB205" s="8"/>
      <c r="BC205" s="8"/>
      <c r="BD205" s="8"/>
      <c r="BE205" s="8"/>
      <c r="BF205" s="8"/>
      <c r="BG205" s="8"/>
      <c r="BH205" s="8"/>
      <c r="BI205" s="8"/>
      <c r="BJ205" s="8"/>
      <c r="BK205" s="114"/>
      <c r="BL205" s="28"/>
      <c r="BM205" s="28"/>
      <c r="BN205" s="28"/>
      <c r="BO205" s="28"/>
      <c r="BP205" s="28"/>
      <c r="BQ205" s="67"/>
      <c r="BR205" s="28"/>
      <c r="BS205" s="28"/>
      <c r="BT205" s="28"/>
      <c r="BU205" s="28"/>
      <c r="BV205" s="28"/>
      <c r="BW205" s="28"/>
      <c r="BX205" s="67"/>
      <c r="BY205" s="28"/>
      <c r="BZ205" s="28"/>
      <c r="CA205" s="28"/>
      <c r="CB205" s="28"/>
      <c r="CC205" s="28"/>
      <c r="CD205" s="28"/>
      <c r="CE205" s="28"/>
      <c r="CF205" s="28"/>
      <c r="CG205" s="28"/>
      <c r="CH205" s="67"/>
      <c r="CI205" s="28"/>
      <c r="CJ205" s="28"/>
      <c r="CK205" s="28"/>
      <c r="CL205" s="28"/>
      <c r="CM205" s="28"/>
      <c r="CN205" s="28"/>
      <c r="CO205" s="28"/>
      <c r="CP205" s="28"/>
      <c r="CQ205" s="28"/>
      <c r="CR205" s="67"/>
      <c r="CS205" s="10"/>
      <c r="CT205" s="10"/>
      <c r="CU205" s="10"/>
      <c r="CV205" s="10"/>
      <c r="CW205" s="10"/>
      <c r="CX205" s="10"/>
      <c r="CY205" s="10"/>
      <c r="CZ205" s="10"/>
      <c r="DA205" s="300">
        <f t="shared" si="19"/>
        <v>0</v>
      </c>
      <c r="EL205" s="100"/>
      <c r="EM205" s="245"/>
      <c r="EN205" s="81"/>
      <c r="EO205" s="81"/>
      <c r="EP205" s="44">
        <v>201</v>
      </c>
      <c r="EQ205" s="80"/>
      <c r="ER205" s="33">
        <v>201</v>
      </c>
      <c r="ES205" s="5">
        <v>0</v>
      </c>
      <c r="ET205" s="5">
        <v>0</v>
      </c>
      <c r="EU205" s="69"/>
      <c r="EV205" s="11"/>
      <c r="EW205" s="87"/>
      <c r="EX205" s="18"/>
      <c r="EY205" s="69"/>
      <c r="EZ205" s="16"/>
      <c r="FA205" s="54"/>
      <c r="FB205" s="54"/>
      <c r="FC205" s="84"/>
      <c r="FD205" s="69"/>
      <c r="FE205" s="69"/>
      <c r="FF205" s="69"/>
      <c r="FG205" s="69"/>
      <c r="FH205" s="28"/>
      <c r="FI205" s="79" t="s">
        <v>656</v>
      </c>
    </row>
    <row r="206" spans="1:165" ht="15" x14ac:dyDescent="0.25">
      <c r="A206" s="10">
        <v>202</v>
      </c>
      <c r="B206" s="15"/>
      <c r="C206" s="42"/>
      <c r="D206" s="15"/>
      <c r="E206" s="97"/>
      <c r="F206" s="28"/>
      <c r="G206" s="67"/>
      <c r="H206" s="5"/>
      <c r="I206" s="5"/>
      <c r="J206" s="5"/>
      <c r="K206" s="5"/>
      <c r="L206" s="5"/>
      <c r="M206" s="5"/>
      <c r="N206" s="5"/>
      <c r="O206" s="5"/>
      <c r="P206" s="5"/>
      <c r="Q206" s="5"/>
      <c r="R206" s="5"/>
      <c r="S206" s="5"/>
      <c r="T206" s="299">
        <f t="shared" si="18"/>
        <v>0</v>
      </c>
      <c r="U206" s="5"/>
      <c r="V206" s="5"/>
      <c r="W206" s="5"/>
      <c r="X206" s="5"/>
      <c r="Y206" s="5"/>
      <c r="Z206" s="5"/>
      <c r="AA206" s="5"/>
      <c r="AB206" s="5"/>
      <c r="AC206" s="5"/>
      <c r="AD206" s="5"/>
      <c r="AE206" s="46"/>
      <c r="AF206" s="5"/>
      <c r="AG206" s="5"/>
      <c r="AH206" s="5"/>
      <c r="AI206" s="5"/>
      <c r="AJ206" s="5"/>
      <c r="AK206" s="5"/>
      <c r="AL206" s="5"/>
      <c r="AM206" s="5"/>
      <c r="AN206" s="5"/>
      <c r="AO206" s="5"/>
      <c r="AP206" s="46"/>
      <c r="AQ206" s="5"/>
      <c r="AR206" s="5"/>
      <c r="AS206" s="5"/>
      <c r="AT206" s="5"/>
      <c r="AU206" s="5"/>
      <c r="AV206" s="5"/>
      <c r="AW206" s="5"/>
      <c r="AX206" s="5"/>
      <c r="AY206" s="5"/>
      <c r="AZ206" s="46"/>
      <c r="BA206" s="8"/>
      <c r="BB206" s="8"/>
      <c r="BC206" s="8"/>
      <c r="BD206" s="8"/>
      <c r="BE206" s="8"/>
      <c r="BF206" s="8"/>
      <c r="BG206" s="8"/>
      <c r="BH206" s="8"/>
      <c r="BI206" s="8"/>
      <c r="BJ206" s="8"/>
      <c r="BK206" s="114"/>
      <c r="BL206" s="28"/>
      <c r="BM206" s="28"/>
      <c r="BN206" s="28"/>
      <c r="BO206" s="28"/>
      <c r="BP206" s="28"/>
      <c r="BQ206" s="67"/>
      <c r="BR206" s="28"/>
      <c r="BS206" s="28"/>
      <c r="BT206" s="28"/>
      <c r="BU206" s="28"/>
      <c r="BV206" s="28"/>
      <c r="BW206" s="28"/>
      <c r="BX206" s="67"/>
      <c r="BY206" s="28"/>
      <c r="BZ206" s="28"/>
      <c r="CA206" s="28"/>
      <c r="CB206" s="28"/>
      <c r="CC206" s="28"/>
      <c r="CD206" s="28"/>
      <c r="CE206" s="28"/>
      <c r="CF206" s="28"/>
      <c r="CG206" s="28"/>
      <c r="CH206" s="67"/>
      <c r="CI206" s="28"/>
      <c r="CJ206" s="28"/>
      <c r="CK206" s="28"/>
      <c r="CL206" s="28"/>
      <c r="CM206" s="28"/>
      <c r="CN206" s="28"/>
      <c r="CO206" s="28"/>
      <c r="CP206" s="28"/>
      <c r="CQ206" s="28"/>
      <c r="CR206" s="67"/>
      <c r="CS206" s="10"/>
      <c r="CT206" s="10"/>
      <c r="CU206" s="10"/>
      <c r="CV206" s="10"/>
      <c r="CW206" s="10"/>
      <c r="CX206" s="10"/>
      <c r="CY206" s="10"/>
      <c r="CZ206" s="10"/>
      <c r="DA206" s="300">
        <f t="shared" si="19"/>
        <v>0</v>
      </c>
      <c r="EL206" s="100"/>
      <c r="EM206" s="245"/>
      <c r="EN206" s="81"/>
      <c r="EO206" s="81"/>
      <c r="EP206" s="44">
        <v>202</v>
      </c>
      <c r="EQ206" s="80"/>
      <c r="ER206" s="33">
        <v>202</v>
      </c>
      <c r="ES206" s="5">
        <v>0</v>
      </c>
      <c r="ET206" s="5">
        <v>0</v>
      </c>
      <c r="EU206" s="69"/>
      <c r="EV206" s="11"/>
      <c r="EW206" s="87"/>
      <c r="EX206" s="18"/>
      <c r="EY206" s="69"/>
      <c r="EZ206" s="16"/>
      <c r="FA206" s="54"/>
      <c r="FB206" s="54"/>
      <c r="FC206" s="84"/>
      <c r="FD206" s="69"/>
      <c r="FE206" s="69"/>
      <c r="FF206" s="69"/>
      <c r="FG206" s="69"/>
      <c r="FH206" s="28"/>
      <c r="FI206" s="79" t="s">
        <v>656</v>
      </c>
    </row>
    <row r="207" spans="1:165" ht="15" x14ac:dyDescent="0.25">
      <c r="A207" s="10">
        <v>203</v>
      </c>
      <c r="B207" s="15"/>
      <c r="C207" s="42"/>
      <c r="D207" s="15"/>
      <c r="E207" s="97"/>
      <c r="F207" s="28"/>
      <c r="G207" s="67"/>
      <c r="H207" s="5"/>
      <c r="I207" s="5"/>
      <c r="J207" s="5"/>
      <c r="K207" s="5"/>
      <c r="L207" s="5"/>
      <c r="M207" s="5"/>
      <c r="N207" s="5"/>
      <c r="O207" s="5"/>
      <c r="P207" s="5"/>
      <c r="Q207" s="5"/>
      <c r="R207" s="5"/>
      <c r="S207" s="5"/>
      <c r="T207" s="299">
        <f t="shared" si="18"/>
        <v>0</v>
      </c>
      <c r="U207" s="5"/>
      <c r="V207" s="5"/>
      <c r="W207" s="5"/>
      <c r="X207" s="5"/>
      <c r="Y207" s="5"/>
      <c r="Z207" s="5"/>
      <c r="AA207" s="5"/>
      <c r="AB207" s="5"/>
      <c r="AC207" s="5"/>
      <c r="AD207" s="5"/>
      <c r="AE207" s="46"/>
      <c r="AF207" s="5"/>
      <c r="AG207" s="5"/>
      <c r="AH207" s="5"/>
      <c r="AI207" s="5"/>
      <c r="AJ207" s="5"/>
      <c r="AK207" s="5"/>
      <c r="AL207" s="5"/>
      <c r="AM207" s="5"/>
      <c r="AN207" s="5"/>
      <c r="AO207" s="5"/>
      <c r="AP207" s="46"/>
      <c r="AQ207" s="5"/>
      <c r="AR207" s="5"/>
      <c r="AS207" s="5"/>
      <c r="AT207" s="5"/>
      <c r="AU207" s="5"/>
      <c r="AV207" s="5"/>
      <c r="AW207" s="5"/>
      <c r="AX207" s="5"/>
      <c r="AY207" s="5"/>
      <c r="AZ207" s="46"/>
      <c r="BA207" s="8"/>
      <c r="BB207" s="8"/>
      <c r="BC207" s="8"/>
      <c r="BD207" s="8"/>
      <c r="BE207" s="8"/>
      <c r="BF207" s="8"/>
      <c r="BG207" s="8"/>
      <c r="BH207" s="8"/>
      <c r="BI207" s="8"/>
      <c r="BJ207" s="8"/>
      <c r="BK207" s="114"/>
      <c r="BL207" s="28"/>
      <c r="BM207" s="28"/>
      <c r="BN207" s="28"/>
      <c r="BO207" s="28"/>
      <c r="BP207" s="28"/>
      <c r="BQ207" s="67"/>
      <c r="BR207" s="28"/>
      <c r="BS207" s="28"/>
      <c r="BT207" s="28"/>
      <c r="BU207" s="28"/>
      <c r="BV207" s="28"/>
      <c r="BW207" s="28"/>
      <c r="BX207" s="67"/>
      <c r="BY207" s="28"/>
      <c r="BZ207" s="28"/>
      <c r="CA207" s="28"/>
      <c r="CB207" s="28"/>
      <c r="CC207" s="28"/>
      <c r="CD207" s="28"/>
      <c r="CE207" s="28"/>
      <c r="CF207" s="28"/>
      <c r="CG207" s="28"/>
      <c r="CH207" s="67"/>
      <c r="CI207" s="28"/>
      <c r="CJ207" s="28"/>
      <c r="CK207" s="28"/>
      <c r="CL207" s="28"/>
      <c r="CM207" s="28"/>
      <c r="CN207" s="28"/>
      <c r="CO207" s="28"/>
      <c r="CP207" s="28"/>
      <c r="CQ207" s="28"/>
      <c r="CR207" s="67"/>
      <c r="CS207" s="10"/>
      <c r="CT207" s="10"/>
      <c r="CU207" s="10"/>
      <c r="CV207" s="10"/>
      <c r="CW207" s="10"/>
      <c r="CX207" s="10"/>
      <c r="CY207" s="10"/>
      <c r="CZ207" s="10"/>
      <c r="DA207" s="300">
        <f t="shared" si="19"/>
        <v>0</v>
      </c>
      <c r="EL207" s="100"/>
      <c r="EM207" s="245"/>
      <c r="EN207" s="81"/>
      <c r="EO207" s="81"/>
      <c r="EP207" s="44">
        <v>203</v>
      </c>
      <c r="EQ207" s="80"/>
      <c r="ER207" s="83">
        <v>203</v>
      </c>
      <c r="ES207" s="5">
        <v>0</v>
      </c>
      <c r="ET207" s="5">
        <v>0</v>
      </c>
      <c r="EU207" s="69"/>
      <c r="EV207" s="81"/>
      <c r="EW207" s="84"/>
      <c r="EX207" s="246"/>
      <c r="EY207" s="69"/>
      <c r="EZ207" s="82"/>
      <c r="FA207" s="69"/>
      <c r="FB207" s="54"/>
      <c r="FC207" s="84"/>
      <c r="FD207" s="69"/>
      <c r="FE207" s="69"/>
      <c r="FF207" s="69"/>
      <c r="FG207" s="69"/>
      <c r="FH207" s="69"/>
      <c r="FI207" s="79" t="s">
        <v>656</v>
      </c>
    </row>
    <row r="208" spans="1:165" ht="15" x14ac:dyDescent="0.25">
      <c r="A208" s="10">
        <v>204</v>
      </c>
      <c r="B208" s="15"/>
      <c r="C208" s="42"/>
      <c r="D208" s="15"/>
      <c r="E208" s="97"/>
      <c r="F208" s="28"/>
      <c r="G208" s="67"/>
      <c r="H208" s="5"/>
      <c r="I208" s="5"/>
      <c r="J208" s="5"/>
      <c r="K208" s="5"/>
      <c r="L208" s="5"/>
      <c r="M208" s="5"/>
      <c r="N208" s="5"/>
      <c r="O208" s="5"/>
      <c r="P208" s="5"/>
      <c r="Q208" s="5"/>
      <c r="R208" s="5"/>
      <c r="S208" s="5"/>
      <c r="T208" s="299">
        <f t="shared" si="18"/>
        <v>0</v>
      </c>
      <c r="U208" s="5"/>
      <c r="V208" s="5"/>
      <c r="W208" s="5"/>
      <c r="X208" s="5"/>
      <c r="Y208" s="5"/>
      <c r="Z208" s="5"/>
      <c r="AA208" s="5"/>
      <c r="AB208" s="5"/>
      <c r="AC208" s="5"/>
      <c r="AD208" s="5"/>
      <c r="AE208" s="46"/>
      <c r="AF208" s="5"/>
      <c r="AG208" s="5"/>
      <c r="AH208" s="5"/>
      <c r="AI208" s="5"/>
      <c r="AJ208" s="5"/>
      <c r="AK208" s="5"/>
      <c r="AL208" s="5"/>
      <c r="AM208" s="5"/>
      <c r="AN208" s="5"/>
      <c r="AO208" s="5"/>
      <c r="AP208" s="46"/>
      <c r="AQ208" s="5"/>
      <c r="AR208" s="5"/>
      <c r="AS208" s="5"/>
      <c r="AT208" s="5"/>
      <c r="AU208" s="5"/>
      <c r="AV208" s="5"/>
      <c r="AW208" s="5"/>
      <c r="AX208" s="5"/>
      <c r="AY208" s="5"/>
      <c r="AZ208" s="46"/>
      <c r="BA208" s="8"/>
      <c r="BB208" s="8"/>
      <c r="BC208" s="8"/>
      <c r="BD208" s="8"/>
      <c r="BE208" s="8"/>
      <c r="BF208" s="8"/>
      <c r="BG208" s="8"/>
      <c r="BH208" s="8"/>
      <c r="BI208" s="8"/>
      <c r="BJ208" s="8"/>
      <c r="BK208" s="114"/>
      <c r="BL208" s="28"/>
      <c r="BM208" s="28"/>
      <c r="BN208" s="28"/>
      <c r="BO208" s="28"/>
      <c r="BP208" s="28"/>
      <c r="BQ208" s="67"/>
      <c r="BR208" s="28"/>
      <c r="BS208" s="28"/>
      <c r="BT208" s="28"/>
      <c r="BU208" s="28"/>
      <c r="BV208" s="28"/>
      <c r="BW208" s="28"/>
      <c r="BX208" s="67"/>
      <c r="BY208" s="28"/>
      <c r="BZ208" s="28"/>
      <c r="CA208" s="28"/>
      <c r="CB208" s="28"/>
      <c r="CC208" s="28"/>
      <c r="CD208" s="28"/>
      <c r="CE208" s="28"/>
      <c r="CF208" s="28"/>
      <c r="CG208" s="28"/>
      <c r="CH208" s="67"/>
      <c r="CI208" s="28"/>
      <c r="CJ208" s="28"/>
      <c r="CK208" s="28"/>
      <c r="CL208" s="28"/>
      <c r="CM208" s="28"/>
      <c r="CN208" s="28"/>
      <c r="CO208" s="28"/>
      <c r="CP208" s="28"/>
      <c r="CQ208" s="28"/>
      <c r="CR208" s="67"/>
      <c r="CS208" s="10"/>
      <c r="CT208" s="10"/>
      <c r="CU208" s="10"/>
      <c r="CV208" s="10"/>
      <c r="CW208" s="10"/>
      <c r="CX208" s="10"/>
      <c r="CY208" s="10"/>
      <c r="CZ208" s="10"/>
      <c r="DA208" s="300">
        <f t="shared" si="19"/>
        <v>0</v>
      </c>
      <c r="EL208" s="100"/>
      <c r="EM208" s="245"/>
      <c r="EN208" s="81"/>
      <c r="EO208" s="81"/>
      <c r="EP208" s="44">
        <v>204</v>
      </c>
      <c r="EQ208" s="80"/>
      <c r="ER208" s="83">
        <v>204</v>
      </c>
      <c r="ES208" s="5">
        <v>0</v>
      </c>
      <c r="ET208" s="5">
        <v>0</v>
      </c>
      <c r="EU208" s="69"/>
      <c r="EV208" s="11"/>
      <c r="EW208" s="87"/>
      <c r="EX208" s="18"/>
      <c r="EY208" s="69"/>
      <c r="EZ208" s="16"/>
      <c r="FA208" s="72"/>
      <c r="FB208" s="54"/>
      <c r="FC208" s="84"/>
      <c r="FD208" s="69"/>
      <c r="FE208" s="69"/>
      <c r="FF208" s="69"/>
      <c r="FG208" s="69"/>
      <c r="FH208" s="28"/>
      <c r="FI208" s="79" t="s">
        <v>656</v>
      </c>
    </row>
    <row r="209" spans="1:165" ht="15" x14ac:dyDescent="0.25">
      <c r="A209" s="10">
        <v>205</v>
      </c>
      <c r="B209" s="15"/>
      <c r="C209" s="42"/>
      <c r="D209" s="15"/>
      <c r="E209" s="97"/>
      <c r="F209" s="28"/>
      <c r="G209" s="67"/>
      <c r="H209" s="5"/>
      <c r="I209" s="5"/>
      <c r="J209" s="5"/>
      <c r="K209" s="5"/>
      <c r="L209" s="5"/>
      <c r="M209" s="5"/>
      <c r="N209" s="5"/>
      <c r="O209" s="5"/>
      <c r="P209" s="5"/>
      <c r="Q209" s="5"/>
      <c r="R209" s="5"/>
      <c r="S209" s="5"/>
      <c r="T209" s="299">
        <f t="shared" si="18"/>
        <v>0</v>
      </c>
      <c r="U209" s="5"/>
      <c r="V209" s="5"/>
      <c r="W209" s="5"/>
      <c r="X209" s="5"/>
      <c r="Y209" s="5"/>
      <c r="Z209" s="5"/>
      <c r="AA209" s="5"/>
      <c r="AB209" s="5"/>
      <c r="AC209" s="5"/>
      <c r="AD209" s="5"/>
      <c r="AE209" s="46"/>
      <c r="AF209" s="5"/>
      <c r="AG209" s="5"/>
      <c r="AH209" s="5"/>
      <c r="AI209" s="5"/>
      <c r="AJ209" s="5"/>
      <c r="AK209" s="5"/>
      <c r="AL209" s="5"/>
      <c r="AM209" s="5"/>
      <c r="AN209" s="5"/>
      <c r="AO209" s="5"/>
      <c r="AP209" s="46"/>
      <c r="AQ209" s="5"/>
      <c r="AR209" s="5"/>
      <c r="AS209" s="5"/>
      <c r="AT209" s="5"/>
      <c r="AU209" s="5"/>
      <c r="AV209" s="5"/>
      <c r="AW209" s="5"/>
      <c r="AX209" s="5"/>
      <c r="AY209" s="5"/>
      <c r="AZ209" s="46"/>
      <c r="BA209" s="8"/>
      <c r="BB209" s="8"/>
      <c r="BC209" s="8"/>
      <c r="BD209" s="8"/>
      <c r="BE209" s="8"/>
      <c r="BF209" s="8"/>
      <c r="BG209" s="8"/>
      <c r="BH209" s="8"/>
      <c r="BI209" s="8"/>
      <c r="BJ209" s="8"/>
      <c r="BK209" s="114"/>
      <c r="BL209" s="28"/>
      <c r="BM209" s="28"/>
      <c r="BN209" s="28"/>
      <c r="BO209" s="28"/>
      <c r="BP209" s="28"/>
      <c r="BQ209" s="67"/>
      <c r="BR209" s="28"/>
      <c r="BS209" s="28"/>
      <c r="BT209" s="28"/>
      <c r="BU209" s="28"/>
      <c r="BV209" s="28"/>
      <c r="BW209" s="28"/>
      <c r="BX209" s="67"/>
      <c r="BY209" s="28"/>
      <c r="BZ209" s="28"/>
      <c r="CA209" s="28"/>
      <c r="CB209" s="28"/>
      <c r="CC209" s="28"/>
      <c r="CD209" s="28"/>
      <c r="CE209" s="28"/>
      <c r="CF209" s="28"/>
      <c r="CG209" s="28"/>
      <c r="CH209" s="67"/>
      <c r="CI209" s="28"/>
      <c r="CJ209" s="28"/>
      <c r="CK209" s="28"/>
      <c r="CL209" s="28"/>
      <c r="CM209" s="28"/>
      <c r="CN209" s="28"/>
      <c r="CO209" s="28"/>
      <c r="CP209" s="28"/>
      <c r="CQ209" s="28"/>
      <c r="CR209" s="67"/>
      <c r="CS209" s="10"/>
      <c r="CT209" s="10"/>
      <c r="CU209" s="10"/>
      <c r="CV209" s="10"/>
      <c r="CW209" s="10"/>
      <c r="CX209" s="10"/>
      <c r="CY209" s="10"/>
      <c r="CZ209" s="10"/>
      <c r="DA209" s="300">
        <f t="shared" si="19"/>
        <v>0</v>
      </c>
      <c r="EL209" s="100"/>
      <c r="EM209" s="245"/>
      <c r="EN209" s="81"/>
      <c r="EO209" s="81"/>
      <c r="EP209" s="44">
        <v>205</v>
      </c>
      <c r="EQ209" s="80"/>
      <c r="ER209" s="33">
        <v>205</v>
      </c>
      <c r="ES209" s="5">
        <v>0</v>
      </c>
      <c r="ET209" s="5">
        <v>0</v>
      </c>
      <c r="EU209" s="69"/>
      <c r="EV209" s="11"/>
      <c r="EW209" s="87"/>
      <c r="EX209" s="18"/>
      <c r="EY209" s="69"/>
      <c r="EZ209" s="16"/>
      <c r="FA209" s="54"/>
      <c r="FB209" s="54"/>
      <c r="FC209" s="84"/>
      <c r="FD209" s="69"/>
      <c r="FE209" s="69"/>
      <c r="FF209" s="69"/>
      <c r="FG209" s="69"/>
      <c r="FH209" s="28"/>
      <c r="FI209" s="79" t="s">
        <v>656</v>
      </c>
    </row>
    <row r="210" spans="1:165" ht="15" x14ac:dyDescent="0.25">
      <c r="A210" s="10">
        <v>206</v>
      </c>
      <c r="B210" s="15"/>
      <c r="C210" s="42"/>
      <c r="D210" s="15"/>
      <c r="E210" s="97"/>
      <c r="F210" s="28"/>
      <c r="G210" s="67"/>
      <c r="H210" s="5"/>
      <c r="I210" s="5"/>
      <c r="J210" s="5"/>
      <c r="K210" s="5"/>
      <c r="L210" s="5"/>
      <c r="M210" s="5"/>
      <c r="N210" s="5"/>
      <c r="O210" s="5"/>
      <c r="P210" s="5"/>
      <c r="Q210" s="5"/>
      <c r="R210" s="5"/>
      <c r="S210" s="5"/>
      <c r="T210" s="299">
        <f t="shared" si="18"/>
        <v>0</v>
      </c>
      <c r="U210" s="5"/>
      <c r="V210" s="5"/>
      <c r="W210" s="5"/>
      <c r="X210" s="5"/>
      <c r="Y210" s="5"/>
      <c r="Z210" s="5"/>
      <c r="AA210" s="5"/>
      <c r="AB210" s="5"/>
      <c r="AC210" s="5"/>
      <c r="AD210" s="5"/>
      <c r="AE210" s="46"/>
      <c r="AF210" s="5"/>
      <c r="AG210" s="5"/>
      <c r="AH210" s="5"/>
      <c r="AI210" s="5"/>
      <c r="AJ210" s="5"/>
      <c r="AK210" s="5"/>
      <c r="AL210" s="5"/>
      <c r="AM210" s="5"/>
      <c r="AN210" s="5"/>
      <c r="AO210" s="5"/>
      <c r="AP210" s="46"/>
      <c r="AQ210" s="5"/>
      <c r="AR210" s="5"/>
      <c r="AS210" s="5"/>
      <c r="AT210" s="5"/>
      <c r="AU210" s="5"/>
      <c r="AV210" s="5"/>
      <c r="AW210" s="5"/>
      <c r="AX210" s="5"/>
      <c r="AY210" s="5"/>
      <c r="AZ210" s="46"/>
      <c r="BA210" s="8"/>
      <c r="BB210" s="8"/>
      <c r="BC210" s="8"/>
      <c r="BD210" s="8"/>
      <c r="BE210" s="8"/>
      <c r="BF210" s="8"/>
      <c r="BG210" s="8"/>
      <c r="BH210" s="8"/>
      <c r="BI210" s="8"/>
      <c r="BJ210" s="8"/>
      <c r="BK210" s="114"/>
      <c r="BL210" s="28"/>
      <c r="BM210" s="28"/>
      <c r="BN210" s="28"/>
      <c r="BO210" s="28"/>
      <c r="BP210" s="28"/>
      <c r="BQ210" s="67"/>
      <c r="BR210" s="28"/>
      <c r="BS210" s="28"/>
      <c r="BT210" s="28"/>
      <c r="BU210" s="28"/>
      <c r="BV210" s="28"/>
      <c r="BW210" s="28"/>
      <c r="BX210" s="67"/>
      <c r="BY210" s="28"/>
      <c r="BZ210" s="28"/>
      <c r="CA210" s="28"/>
      <c r="CB210" s="28"/>
      <c r="CC210" s="28"/>
      <c r="CD210" s="28"/>
      <c r="CE210" s="28"/>
      <c r="CF210" s="28"/>
      <c r="CG210" s="28"/>
      <c r="CH210" s="67"/>
      <c r="CI210" s="28"/>
      <c r="CJ210" s="28"/>
      <c r="CK210" s="28"/>
      <c r="CL210" s="28"/>
      <c r="CM210" s="28"/>
      <c r="CN210" s="28"/>
      <c r="CO210" s="28"/>
      <c r="CP210" s="28"/>
      <c r="CQ210" s="28"/>
      <c r="CR210" s="67"/>
      <c r="CS210" s="10"/>
      <c r="CT210" s="10"/>
      <c r="CU210" s="10"/>
      <c r="CV210" s="10"/>
      <c r="CW210" s="10"/>
      <c r="CX210" s="10"/>
      <c r="CY210" s="10"/>
      <c r="CZ210" s="10"/>
      <c r="DA210" s="300">
        <f t="shared" si="19"/>
        <v>0</v>
      </c>
      <c r="EL210" s="100"/>
      <c r="EM210" s="245"/>
      <c r="EN210" s="81"/>
      <c r="EO210" s="81"/>
      <c r="EP210" s="44">
        <v>206</v>
      </c>
      <c r="EQ210" s="80"/>
      <c r="ER210" s="33">
        <v>206</v>
      </c>
      <c r="ES210" s="5">
        <v>0</v>
      </c>
      <c r="ET210" s="5">
        <v>0</v>
      </c>
      <c r="EU210" s="69"/>
      <c r="EV210" s="11"/>
      <c r="EW210" s="87"/>
      <c r="EX210" s="18"/>
      <c r="EY210" s="69"/>
      <c r="EZ210" s="16"/>
      <c r="FA210" s="54"/>
      <c r="FB210" s="54"/>
      <c r="FC210" s="84"/>
      <c r="FD210" s="69"/>
      <c r="FE210" s="69"/>
      <c r="FF210" s="69"/>
      <c r="FG210" s="69"/>
      <c r="FH210" s="28"/>
      <c r="FI210" s="79" t="s">
        <v>656</v>
      </c>
    </row>
    <row r="211" spans="1:165" ht="15" x14ac:dyDescent="0.25">
      <c r="A211" s="10">
        <v>207</v>
      </c>
      <c r="B211" s="15"/>
      <c r="C211" s="42"/>
      <c r="D211" s="15"/>
      <c r="E211" s="97"/>
      <c r="F211" s="28"/>
      <c r="G211" s="67"/>
      <c r="H211" s="5"/>
      <c r="I211" s="5"/>
      <c r="J211" s="5"/>
      <c r="K211" s="5"/>
      <c r="L211" s="5"/>
      <c r="M211" s="5"/>
      <c r="N211" s="5"/>
      <c r="O211" s="5"/>
      <c r="P211" s="5"/>
      <c r="Q211" s="5"/>
      <c r="R211" s="5"/>
      <c r="S211" s="5"/>
      <c r="T211" s="299">
        <f t="shared" si="18"/>
        <v>0</v>
      </c>
      <c r="U211" s="5"/>
      <c r="V211" s="5"/>
      <c r="W211" s="5"/>
      <c r="X211" s="5"/>
      <c r="Y211" s="5"/>
      <c r="Z211" s="5"/>
      <c r="AA211" s="5"/>
      <c r="AB211" s="5"/>
      <c r="AC211" s="5"/>
      <c r="AD211" s="5"/>
      <c r="AE211" s="46"/>
      <c r="AF211" s="5"/>
      <c r="AG211" s="5"/>
      <c r="AH211" s="5"/>
      <c r="AI211" s="5"/>
      <c r="AJ211" s="5"/>
      <c r="AK211" s="5"/>
      <c r="AL211" s="5"/>
      <c r="AM211" s="5"/>
      <c r="AN211" s="5"/>
      <c r="AO211" s="5"/>
      <c r="AP211" s="46"/>
      <c r="AQ211" s="5"/>
      <c r="AR211" s="5"/>
      <c r="AS211" s="5"/>
      <c r="AT211" s="5"/>
      <c r="AU211" s="5"/>
      <c r="AV211" s="5"/>
      <c r="AW211" s="5"/>
      <c r="AX211" s="5"/>
      <c r="AY211" s="5"/>
      <c r="AZ211" s="46"/>
      <c r="BA211" s="8"/>
      <c r="BB211" s="8"/>
      <c r="BC211" s="8"/>
      <c r="BD211" s="8"/>
      <c r="BE211" s="8"/>
      <c r="BF211" s="8"/>
      <c r="BG211" s="8"/>
      <c r="BH211" s="8"/>
      <c r="BI211" s="8"/>
      <c r="BJ211" s="8"/>
      <c r="BK211" s="114"/>
      <c r="BL211" s="28"/>
      <c r="BM211" s="28"/>
      <c r="BN211" s="28"/>
      <c r="BO211" s="28"/>
      <c r="BP211" s="28"/>
      <c r="BQ211" s="67"/>
      <c r="BR211" s="28"/>
      <c r="BS211" s="28"/>
      <c r="BT211" s="28"/>
      <c r="BU211" s="28"/>
      <c r="BV211" s="28"/>
      <c r="BW211" s="28"/>
      <c r="BX211" s="67"/>
      <c r="BY211" s="28"/>
      <c r="BZ211" s="28"/>
      <c r="CA211" s="28"/>
      <c r="CB211" s="28"/>
      <c r="CC211" s="28"/>
      <c r="CD211" s="28"/>
      <c r="CE211" s="28"/>
      <c r="CF211" s="28"/>
      <c r="CG211" s="28"/>
      <c r="CH211" s="67"/>
      <c r="CI211" s="28"/>
      <c r="CJ211" s="28"/>
      <c r="CK211" s="28"/>
      <c r="CL211" s="28"/>
      <c r="CM211" s="28"/>
      <c r="CN211" s="28"/>
      <c r="CO211" s="28"/>
      <c r="CP211" s="28"/>
      <c r="CQ211" s="28"/>
      <c r="CR211" s="67"/>
      <c r="CS211" s="10"/>
      <c r="CT211" s="10"/>
      <c r="CU211" s="10"/>
      <c r="CV211" s="10"/>
      <c r="CW211" s="10"/>
      <c r="CX211" s="10"/>
      <c r="CY211" s="10"/>
      <c r="CZ211" s="10"/>
      <c r="DA211" s="300">
        <f t="shared" si="19"/>
        <v>0</v>
      </c>
      <c r="EL211" s="100"/>
      <c r="EM211" s="245"/>
      <c r="EN211" s="81"/>
      <c r="EO211" s="81"/>
      <c r="EP211" s="44">
        <v>207</v>
      </c>
      <c r="EQ211" s="80"/>
      <c r="ER211" s="33">
        <v>207</v>
      </c>
      <c r="ES211" s="5">
        <v>0</v>
      </c>
      <c r="ET211" s="5">
        <v>0</v>
      </c>
      <c r="EU211" s="69"/>
      <c r="EV211" s="11"/>
      <c r="EW211" s="87"/>
      <c r="EX211" s="18"/>
      <c r="EY211" s="69"/>
      <c r="EZ211" s="16"/>
      <c r="FA211" s="54"/>
      <c r="FB211" s="54"/>
      <c r="FC211" s="84"/>
      <c r="FD211" s="69"/>
      <c r="FE211" s="69"/>
      <c r="FF211" s="69"/>
      <c r="FG211" s="69"/>
      <c r="FH211" s="28"/>
      <c r="FI211" s="79" t="s">
        <v>656</v>
      </c>
    </row>
    <row r="212" spans="1:165" ht="15" x14ac:dyDescent="0.25">
      <c r="A212" s="10">
        <v>208</v>
      </c>
      <c r="B212" s="15"/>
      <c r="C212" s="42"/>
      <c r="D212" s="15"/>
      <c r="E212" s="97"/>
      <c r="F212" s="28"/>
      <c r="G212" s="67"/>
      <c r="H212" s="5"/>
      <c r="I212" s="5"/>
      <c r="J212" s="5"/>
      <c r="K212" s="5"/>
      <c r="L212" s="5"/>
      <c r="M212" s="5"/>
      <c r="N212" s="5"/>
      <c r="O212" s="5"/>
      <c r="P212" s="5"/>
      <c r="Q212" s="5"/>
      <c r="R212" s="5"/>
      <c r="S212" s="5"/>
      <c r="T212" s="299">
        <f t="shared" si="18"/>
        <v>0</v>
      </c>
      <c r="U212" s="5"/>
      <c r="V212" s="5"/>
      <c r="W212" s="5"/>
      <c r="X212" s="5"/>
      <c r="Y212" s="5"/>
      <c r="Z212" s="5"/>
      <c r="AA212" s="5"/>
      <c r="AB212" s="5"/>
      <c r="AC212" s="5"/>
      <c r="AD212" s="5"/>
      <c r="AE212" s="46"/>
      <c r="AF212" s="5"/>
      <c r="AG212" s="5"/>
      <c r="AH212" s="5"/>
      <c r="AI212" s="5"/>
      <c r="AJ212" s="5"/>
      <c r="AK212" s="5"/>
      <c r="AL212" s="5"/>
      <c r="AM212" s="5"/>
      <c r="AN212" s="5"/>
      <c r="AO212" s="5"/>
      <c r="AP212" s="46"/>
      <c r="AQ212" s="5"/>
      <c r="AR212" s="5"/>
      <c r="AS212" s="5"/>
      <c r="AT212" s="5"/>
      <c r="AU212" s="5"/>
      <c r="AV212" s="5"/>
      <c r="AW212" s="5"/>
      <c r="AX212" s="5"/>
      <c r="AY212" s="5"/>
      <c r="AZ212" s="46"/>
      <c r="BA212" s="8"/>
      <c r="BB212" s="8"/>
      <c r="BC212" s="8"/>
      <c r="BD212" s="8"/>
      <c r="BE212" s="8"/>
      <c r="BF212" s="8"/>
      <c r="BG212" s="8"/>
      <c r="BH212" s="8"/>
      <c r="BI212" s="8"/>
      <c r="BJ212" s="8"/>
      <c r="BK212" s="114"/>
      <c r="BL212" s="28"/>
      <c r="BM212" s="28"/>
      <c r="BN212" s="28"/>
      <c r="BO212" s="28"/>
      <c r="BP212" s="28"/>
      <c r="BQ212" s="67"/>
      <c r="BR212" s="28"/>
      <c r="BS212" s="28"/>
      <c r="BT212" s="28"/>
      <c r="BU212" s="28"/>
      <c r="BV212" s="28"/>
      <c r="BW212" s="28"/>
      <c r="BX212" s="67"/>
      <c r="BY212" s="28"/>
      <c r="BZ212" s="28"/>
      <c r="CA212" s="28"/>
      <c r="CB212" s="28"/>
      <c r="CC212" s="28"/>
      <c r="CD212" s="28"/>
      <c r="CE212" s="28"/>
      <c r="CF212" s="28"/>
      <c r="CG212" s="28"/>
      <c r="CH212" s="67"/>
      <c r="CI212" s="28"/>
      <c r="CJ212" s="28"/>
      <c r="CK212" s="28"/>
      <c r="CL212" s="28"/>
      <c r="CM212" s="28"/>
      <c r="CN212" s="28"/>
      <c r="CO212" s="28"/>
      <c r="CP212" s="28"/>
      <c r="CQ212" s="28"/>
      <c r="CR212" s="67"/>
      <c r="CS212" s="10"/>
      <c r="CT212" s="10"/>
      <c r="CU212" s="10"/>
      <c r="CV212" s="10"/>
      <c r="CW212" s="10"/>
      <c r="CX212" s="10"/>
      <c r="CY212" s="10"/>
      <c r="CZ212" s="10"/>
      <c r="DA212" s="300">
        <f t="shared" si="19"/>
        <v>0</v>
      </c>
      <c r="EL212" s="100"/>
      <c r="EM212" s="245"/>
      <c r="EN212" s="81"/>
      <c r="EO212" s="81"/>
      <c r="EP212" s="44">
        <v>208</v>
      </c>
      <c r="EQ212" s="80"/>
      <c r="ER212" s="33">
        <v>208</v>
      </c>
      <c r="ES212" s="5">
        <v>0</v>
      </c>
      <c r="ET212" s="5">
        <v>0</v>
      </c>
      <c r="EU212" s="69"/>
      <c r="EV212" s="11"/>
      <c r="EW212" s="87"/>
      <c r="EX212" s="18"/>
      <c r="EY212" s="69"/>
      <c r="EZ212" s="16"/>
      <c r="FA212" s="54"/>
      <c r="FB212" s="54"/>
      <c r="FC212" s="84"/>
      <c r="FD212" s="69"/>
      <c r="FE212" s="69"/>
      <c r="FF212" s="69"/>
      <c r="FG212" s="69"/>
      <c r="FH212" s="28"/>
      <c r="FI212" s="79" t="s">
        <v>656</v>
      </c>
    </row>
    <row r="213" spans="1:165" ht="15" x14ac:dyDescent="0.25">
      <c r="A213" s="10">
        <v>209</v>
      </c>
      <c r="B213" s="15"/>
      <c r="C213" s="42"/>
      <c r="D213" s="15"/>
      <c r="E213" s="97"/>
      <c r="F213" s="28"/>
      <c r="G213" s="67"/>
      <c r="H213" s="5"/>
      <c r="I213" s="5"/>
      <c r="J213" s="5"/>
      <c r="K213" s="5"/>
      <c r="L213" s="5"/>
      <c r="M213" s="5"/>
      <c r="N213" s="5"/>
      <c r="O213" s="5"/>
      <c r="P213" s="5"/>
      <c r="Q213" s="5"/>
      <c r="R213" s="5"/>
      <c r="S213" s="5"/>
      <c r="T213" s="299">
        <f t="shared" si="18"/>
        <v>0</v>
      </c>
      <c r="U213" s="5"/>
      <c r="V213" s="5"/>
      <c r="W213" s="5"/>
      <c r="X213" s="5"/>
      <c r="Y213" s="5"/>
      <c r="Z213" s="5"/>
      <c r="AA213" s="5"/>
      <c r="AB213" s="5"/>
      <c r="AC213" s="5"/>
      <c r="AD213" s="5"/>
      <c r="AE213" s="46"/>
      <c r="AF213" s="5"/>
      <c r="AG213" s="5"/>
      <c r="AH213" s="5"/>
      <c r="AI213" s="5"/>
      <c r="AJ213" s="5"/>
      <c r="AK213" s="5"/>
      <c r="AL213" s="5"/>
      <c r="AM213" s="5"/>
      <c r="AN213" s="5"/>
      <c r="AO213" s="5"/>
      <c r="AP213" s="46"/>
      <c r="AQ213" s="5"/>
      <c r="AR213" s="5"/>
      <c r="AS213" s="5"/>
      <c r="AT213" s="5"/>
      <c r="AU213" s="5"/>
      <c r="AV213" s="5"/>
      <c r="AW213" s="5"/>
      <c r="AX213" s="5"/>
      <c r="AY213" s="5"/>
      <c r="AZ213" s="46"/>
      <c r="BA213" s="8"/>
      <c r="BB213" s="8"/>
      <c r="BC213" s="8"/>
      <c r="BD213" s="8"/>
      <c r="BE213" s="8"/>
      <c r="BF213" s="8"/>
      <c r="BG213" s="8"/>
      <c r="BH213" s="8"/>
      <c r="BI213" s="8"/>
      <c r="BJ213" s="8"/>
      <c r="BK213" s="114"/>
      <c r="BL213" s="28"/>
      <c r="BM213" s="28"/>
      <c r="BN213" s="28"/>
      <c r="BO213" s="28"/>
      <c r="BP213" s="28"/>
      <c r="BQ213" s="67"/>
      <c r="BR213" s="28"/>
      <c r="BS213" s="28"/>
      <c r="BT213" s="28"/>
      <c r="BU213" s="28"/>
      <c r="BV213" s="28"/>
      <c r="BW213" s="28"/>
      <c r="BX213" s="67"/>
      <c r="BY213" s="28"/>
      <c r="BZ213" s="28"/>
      <c r="CA213" s="28"/>
      <c r="CB213" s="28"/>
      <c r="CC213" s="28"/>
      <c r="CD213" s="28"/>
      <c r="CE213" s="28"/>
      <c r="CF213" s="28"/>
      <c r="CG213" s="28"/>
      <c r="CH213" s="67"/>
      <c r="CI213" s="28"/>
      <c r="CJ213" s="28"/>
      <c r="CK213" s="28"/>
      <c r="CL213" s="28"/>
      <c r="CM213" s="28"/>
      <c r="CN213" s="28"/>
      <c r="CO213" s="28"/>
      <c r="CP213" s="28"/>
      <c r="CQ213" s="28"/>
      <c r="CR213" s="67"/>
      <c r="CS213" s="10"/>
      <c r="CT213" s="10"/>
      <c r="CU213" s="10"/>
      <c r="CV213" s="10"/>
      <c r="CW213" s="10"/>
      <c r="CX213" s="10"/>
      <c r="CY213" s="10"/>
      <c r="CZ213" s="10"/>
      <c r="DA213" s="300">
        <f t="shared" si="19"/>
        <v>0</v>
      </c>
      <c r="EL213" s="100"/>
      <c r="EM213" s="245"/>
      <c r="EN213" s="81"/>
      <c r="EO213" s="81"/>
      <c r="EP213" s="44">
        <v>209</v>
      </c>
      <c r="EQ213" s="80"/>
      <c r="ER213" s="33">
        <v>209</v>
      </c>
      <c r="ES213" s="5">
        <v>0</v>
      </c>
      <c r="ET213" s="5">
        <v>0</v>
      </c>
      <c r="EU213" s="69"/>
      <c r="EV213" s="11"/>
      <c r="EW213" s="87"/>
      <c r="EX213" s="18"/>
      <c r="EY213" s="69"/>
      <c r="EZ213" s="16"/>
      <c r="FA213" s="54"/>
      <c r="FB213" s="54"/>
      <c r="FC213" s="84"/>
      <c r="FD213" s="69"/>
      <c r="FE213" s="69"/>
      <c r="FF213" s="69"/>
      <c r="FG213" s="69"/>
      <c r="FH213" s="28"/>
      <c r="FI213" s="79" t="s">
        <v>656</v>
      </c>
    </row>
    <row r="214" spans="1:165" ht="15" x14ac:dyDescent="0.25">
      <c r="A214" s="10">
        <v>210</v>
      </c>
      <c r="B214" s="15"/>
      <c r="C214" s="42"/>
      <c r="D214" s="15"/>
      <c r="E214" s="97"/>
      <c r="F214" s="28"/>
      <c r="G214" s="67"/>
      <c r="H214" s="5"/>
      <c r="I214" s="5"/>
      <c r="J214" s="5"/>
      <c r="K214" s="5"/>
      <c r="L214" s="5"/>
      <c r="M214" s="5"/>
      <c r="N214" s="5"/>
      <c r="O214" s="5"/>
      <c r="P214" s="5"/>
      <c r="Q214" s="5"/>
      <c r="R214" s="5"/>
      <c r="S214" s="5"/>
      <c r="T214" s="299">
        <f t="shared" si="18"/>
        <v>0</v>
      </c>
      <c r="U214" s="5"/>
      <c r="V214" s="5"/>
      <c r="W214" s="5"/>
      <c r="X214" s="5"/>
      <c r="Y214" s="5"/>
      <c r="Z214" s="5"/>
      <c r="AA214" s="5"/>
      <c r="AB214" s="5"/>
      <c r="AC214" s="5"/>
      <c r="AD214" s="5"/>
      <c r="AE214" s="46"/>
      <c r="AF214" s="5"/>
      <c r="AG214" s="5"/>
      <c r="AH214" s="5"/>
      <c r="AI214" s="5"/>
      <c r="AJ214" s="5"/>
      <c r="AK214" s="5"/>
      <c r="AL214" s="5"/>
      <c r="AM214" s="5"/>
      <c r="AN214" s="5"/>
      <c r="AO214" s="5"/>
      <c r="AP214" s="46"/>
      <c r="AQ214" s="5"/>
      <c r="AR214" s="5"/>
      <c r="AS214" s="5"/>
      <c r="AT214" s="5"/>
      <c r="AU214" s="5"/>
      <c r="AV214" s="5"/>
      <c r="AW214" s="5"/>
      <c r="AX214" s="5"/>
      <c r="AY214" s="5"/>
      <c r="AZ214" s="46"/>
      <c r="BA214" s="8"/>
      <c r="BB214" s="8"/>
      <c r="BC214" s="8"/>
      <c r="BD214" s="8"/>
      <c r="BE214" s="8"/>
      <c r="BF214" s="8"/>
      <c r="BG214" s="8"/>
      <c r="BH214" s="8"/>
      <c r="BI214" s="8"/>
      <c r="BJ214" s="8"/>
      <c r="BK214" s="114"/>
      <c r="BL214" s="28"/>
      <c r="BM214" s="28"/>
      <c r="BN214" s="28"/>
      <c r="BO214" s="28"/>
      <c r="BP214" s="28"/>
      <c r="BQ214" s="67"/>
      <c r="BR214" s="28"/>
      <c r="BS214" s="28"/>
      <c r="BT214" s="28"/>
      <c r="BU214" s="28"/>
      <c r="BV214" s="28"/>
      <c r="BW214" s="28"/>
      <c r="BX214" s="67"/>
      <c r="BY214" s="28"/>
      <c r="BZ214" s="28"/>
      <c r="CA214" s="28"/>
      <c r="CB214" s="28"/>
      <c r="CC214" s="28"/>
      <c r="CD214" s="28"/>
      <c r="CE214" s="28"/>
      <c r="CF214" s="28"/>
      <c r="CG214" s="28"/>
      <c r="CH214" s="67"/>
      <c r="CI214" s="28"/>
      <c r="CJ214" s="28"/>
      <c r="CK214" s="28"/>
      <c r="CL214" s="28"/>
      <c r="CM214" s="28"/>
      <c r="CN214" s="28"/>
      <c r="CO214" s="28"/>
      <c r="CP214" s="28"/>
      <c r="CQ214" s="28"/>
      <c r="CR214" s="67"/>
      <c r="CS214" s="10"/>
      <c r="CT214" s="10"/>
      <c r="CU214" s="10"/>
      <c r="CV214" s="10"/>
      <c r="CW214" s="10"/>
      <c r="CX214" s="10"/>
      <c r="CY214" s="10"/>
      <c r="CZ214" s="10"/>
      <c r="DA214" s="300">
        <f t="shared" si="19"/>
        <v>0</v>
      </c>
      <c r="EL214" s="100"/>
      <c r="EM214" s="245"/>
      <c r="EN214" s="81"/>
      <c r="EO214" s="81"/>
      <c r="EP214" s="44">
        <v>210</v>
      </c>
      <c r="EQ214" s="80"/>
      <c r="ER214" s="33">
        <v>210</v>
      </c>
      <c r="ES214" s="5">
        <v>0</v>
      </c>
      <c r="ET214" s="5">
        <v>0</v>
      </c>
      <c r="EU214" s="69"/>
      <c r="EV214" s="11"/>
      <c r="EW214" s="87"/>
      <c r="EX214" s="18"/>
      <c r="EY214" s="69"/>
      <c r="EZ214" s="16"/>
      <c r="FA214" s="54"/>
      <c r="FB214" s="54"/>
      <c r="FC214" s="84"/>
      <c r="FD214" s="69"/>
      <c r="FE214" s="69"/>
      <c r="FF214" s="69"/>
      <c r="FG214" s="69"/>
      <c r="FH214" s="28"/>
      <c r="FI214" s="79" t="s">
        <v>656</v>
      </c>
    </row>
    <row r="215" spans="1:165" ht="15" x14ac:dyDescent="0.25">
      <c r="A215" s="10">
        <v>211</v>
      </c>
      <c r="B215" s="15"/>
      <c r="C215" s="42"/>
      <c r="D215" s="15"/>
      <c r="E215" s="97"/>
      <c r="F215" s="28"/>
      <c r="G215" s="67"/>
      <c r="H215" s="5"/>
      <c r="I215" s="5"/>
      <c r="J215" s="5"/>
      <c r="K215" s="5"/>
      <c r="L215" s="5"/>
      <c r="M215" s="5"/>
      <c r="N215" s="5"/>
      <c r="O215" s="5"/>
      <c r="P215" s="5"/>
      <c r="Q215" s="5"/>
      <c r="R215" s="5"/>
      <c r="S215" s="5"/>
      <c r="T215" s="299">
        <f t="shared" si="18"/>
        <v>0</v>
      </c>
      <c r="U215" s="5"/>
      <c r="V215" s="5"/>
      <c r="W215" s="5"/>
      <c r="X215" s="5"/>
      <c r="Y215" s="5"/>
      <c r="Z215" s="5"/>
      <c r="AA215" s="5"/>
      <c r="AB215" s="5"/>
      <c r="AC215" s="5"/>
      <c r="AD215" s="5"/>
      <c r="AE215" s="46"/>
      <c r="AF215" s="5"/>
      <c r="AG215" s="5"/>
      <c r="AH215" s="5"/>
      <c r="AI215" s="5"/>
      <c r="AJ215" s="5"/>
      <c r="AK215" s="5"/>
      <c r="AL215" s="5"/>
      <c r="AM215" s="5"/>
      <c r="AN215" s="5"/>
      <c r="AO215" s="5"/>
      <c r="AP215" s="46"/>
      <c r="AQ215" s="5"/>
      <c r="AR215" s="5"/>
      <c r="AS215" s="5"/>
      <c r="AT215" s="5"/>
      <c r="AU215" s="5"/>
      <c r="AV215" s="5"/>
      <c r="AW215" s="5"/>
      <c r="AX215" s="5"/>
      <c r="AY215" s="5"/>
      <c r="AZ215" s="46"/>
      <c r="BA215" s="8"/>
      <c r="BB215" s="8"/>
      <c r="BC215" s="8"/>
      <c r="BD215" s="8"/>
      <c r="BE215" s="8"/>
      <c r="BF215" s="8"/>
      <c r="BG215" s="8"/>
      <c r="BH215" s="8"/>
      <c r="BI215" s="8"/>
      <c r="BJ215" s="8"/>
      <c r="BK215" s="114"/>
      <c r="BL215" s="28"/>
      <c r="BM215" s="28"/>
      <c r="BN215" s="28"/>
      <c r="BO215" s="28"/>
      <c r="BP215" s="28"/>
      <c r="BQ215" s="67"/>
      <c r="BR215" s="28"/>
      <c r="BS215" s="28"/>
      <c r="BT215" s="28"/>
      <c r="BU215" s="28"/>
      <c r="BV215" s="28"/>
      <c r="BW215" s="28"/>
      <c r="BX215" s="67"/>
      <c r="BY215" s="28"/>
      <c r="BZ215" s="28"/>
      <c r="CA215" s="28"/>
      <c r="CB215" s="28"/>
      <c r="CC215" s="28"/>
      <c r="CD215" s="28"/>
      <c r="CE215" s="28"/>
      <c r="CF215" s="28"/>
      <c r="CG215" s="28"/>
      <c r="CH215" s="67"/>
      <c r="CI215" s="28"/>
      <c r="CJ215" s="28"/>
      <c r="CK215" s="28"/>
      <c r="CL215" s="28"/>
      <c r="CM215" s="28"/>
      <c r="CN215" s="28"/>
      <c r="CO215" s="28"/>
      <c r="CP215" s="28"/>
      <c r="CQ215" s="28"/>
      <c r="CR215" s="67"/>
      <c r="CS215" s="10"/>
      <c r="CT215" s="10"/>
      <c r="CU215" s="10"/>
      <c r="CV215" s="10"/>
      <c r="CW215" s="10"/>
      <c r="CX215" s="10"/>
      <c r="CY215" s="10"/>
      <c r="CZ215" s="10"/>
      <c r="DA215" s="300">
        <f t="shared" si="19"/>
        <v>0</v>
      </c>
      <c r="EL215" s="100"/>
      <c r="EM215" s="245"/>
      <c r="EN215" s="81"/>
      <c r="EO215" s="81"/>
      <c r="EP215" s="44">
        <v>211</v>
      </c>
      <c r="EQ215" s="80"/>
      <c r="ER215" s="33">
        <v>211</v>
      </c>
      <c r="ES215" s="5">
        <v>0</v>
      </c>
      <c r="ET215" s="5">
        <v>0</v>
      </c>
      <c r="EU215" s="69"/>
      <c r="EV215" s="11"/>
      <c r="EW215" s="87"/>
      <c r="EX215" s="18"/>
      <c r="EY215" s="69"/>
      <c r="EZ215" s="16"/>
      <c r="FA215" s="54"/>
      <c r="FB215" s="54"/>
      <c r="FC215" s="84"/>
      <c r="FD215" s="69"/>
      <c r="FE215" s="69"/>
      <c r="FF215" s="69"/>
      <c r="FG215" s="69"/>
      <c r="FH215" s="28"/>
      <c r="FI215" s="79"/>
    </row>
    <row r="216" spans="1:165" ht="15" x14ac:dyDescent="0.25">
      <c r="A216" s="10">
        <v>212</v>
      </c>
      <c r="B216" s="15"/>
      <c r="C216" s="42"/>
      <c r="D216" s="15"/>
      <c r="E216" s="97"/>
      <c r="F216" s="28"/>
      <c r="G216" s="67"/>
      <c r="H216" s="5"/>
      <c r="I216" s="5"/>
      <c r="J216" s="5"/>
      <c r="K216" s="5"/>
      <c r="L216" s="5"/>
      <c r="M216" s="5"/>
      <c r="N216" s="5"/>
      <c r="O216" s="5"/>
      <c r="P216" s="5"/>
      <c r="Q216" s="5"/>
      <c r="R216" s="5"/>
      <c r="S216" s="5"/>
      <c r="T216" s="299">
        <f t="shared" si="18"/>
        <v>0</v>
      </c>
      <c r="U216" s="5"/>
      <c r="V216" s="5"/>
      <c r="W216" s="5"/>
      <c r="X216" s="5"/>
      <c r="Y216" s="5"/>
      <c r="Z216" s="5"/>
      <c r="AA216" s="5"/>
      <c r="AB216" s="5"/>
      <c r="AC216" s="5"/>
      <c r="AD216" s="5"/>
      <c r="AE216" s="46"/>
      <c r="AF216" s="5"/>
      <c r="AG216" s="5"/>
      <c r="AH216" s="5"/>
      <c r="AI216" s="5"/>
      <c r="AJ216" s="5"/>
      <c r="AK216" s="5"/>
      <c r="AL216" s="5"/>
      <c r="AM216" s="5"/>
      <c r="AN216" s="5"/>
      <c r="AO216" s="5"/>
      <c r="AP216" s="46"/>
      <c r="AQ216" s="5"/>
      <c r="AR216" s="5"/>
      <c r="AS216" s="5"/>
      <c r="AT216" s="5"/>
      <c r="AU216" s="5"/>
      <c r="AV216" s="5"/>
      <c r="AW216" s="5"/>
      <c r="AX216" s="5"/>
      <c r="AY216" s="5"/>
      <c r="AZ216" s="46"/>
      <c r="BA216" s="8"/>
      <c r="BB216" s="8"/>
      <c r="BC216" s="8"/>
      <c r="BD216" s="8"/>
      <c r="BE216" s="8"/>
      <c r="BF216" s="8"/>
      <c r="BG216" s="8"/>
      <c r="BH216" s="8"/>
      <c r="BI216" s="8"/>
      <c r="BJ216" s="8"/>
      <c r="BK216" s="114"/>
      <c r="BL216" s="28"/>
      <c r="BM216" s="28"/>
      <c r="BN216" s="28"/>
      <c r="BO216" s="28"/>
      <c r="BP216" s="28"/>
      <c r="BQ216" s="67"/>
      <c r="BR216" s="28"/>
      <c r="BS216" s="28"/>
      <c r="BT216" s="28"/>
      <c r="BU216" s="28"/>
      <c r="BV216" s="28"/>
      <c r="BW216" s="28"/>
      <c r="BX216" s="67"/>
      <c r="BY216" s="28"/>
      <c r="BZ216" s="28"/>
      <c r="CA216" s="28"/>
      <c r="CB216" s="28"/>
      <c r="CC216" s="28"/>
      <c r="CD216" s="28"/>
      <c r="CE216" s="28"/>
      <c r="CF216" s="28"/>
      <c r="CG216" s="28"/>
      <c r="CH216" s="67"/>
      <c r="CI216" s="28"/>
      <c r="CJ216" s="28"/>
      <c r="CK216" s="28"/>
      <c r="CL216" s="28"/>
      <c r="CM216" s="28"/>
      <c r="CN216" s="28"/>
      <c r="CO216" s="28"/>
      <c r="CP216" s="28"/>
      <c r="CQ216" s="28"/>
      <c r="CR216" s="67"/>
      <c r="CS216" s="10"/>
      <c r="CT216" s="10"/>
      <c r="CU216" s="10"/>
      <c r="CV216" s="10"/>
      <c r="CW216" s="10"/>
      <c r="CX216" s="10"/>
      <c r="CY216" s="10"/>
      <c r="CZ216" s="10"/>
      <c r="DA216" s="300">
        <f t="shared" si="19"/>
        <v>0</v>
      </c>
      <c r="EL216" s="100"/>
      <c r="EM216" s="245"/>
      <c r="EN216" s="81"/>
      <c r="EO216" s="81"/>
      <c r="EP216" s="44">
        <v>212</v>
      </c>
      <c r="EQ216" s="80"/>
      <c r="ER216" s="33">
        <v>212</v>
      </c>
      <c r="ES216" s="5">
        <v>0</v>
      </c>
      <c r="ET216" s="5">
        <v>0</v>
      </c>
      <c r="EU216" s="69"/>
      <c r="EV216" s="11"/>
      <c r="EW216" s="87"/>
      <c r="EX216" s="18"/>
      <c r="EY216" s="69"/>
      <c r="EZ216" s="69"/>
      <c r="FA216" s="54"/>
      <c r="FB216" s="54"/>
      <c r="FC216" s="84"/>
      <c r="FD216" s="69"/>
      <c r="FE216" s="69"/>
      <c r="FF216" s="69"/>
      <c r="FG216" s="69"/>
      <c r="FH216" s="28"/>
      <c r="FI216" s="79"/>
    </row>
    <row r="217" spans="1:165" ht="15" x14ac:dyDescent="0.25">
      <c r="A217" s="10">
        <v>213</v>
      </c>
      <c r="B217" s="15"/>
      <c r="C217" s="42"/>
      <c r="D217" s="15"/>
      <c r="E217" s="97"/>
      <c r="F217" s="28"/>
      <c r="G217" s="67"/>
      <c r="H217" s="5"/>
      <c r="I217" s="5"/>
      <c r="J217" s="5"/>
      <c r="K217" s="5"/>
      <c r="L217" s="5"/>
      <c r="M217" s="5"/>
      <c r="N217" s="5"/>
      <c r="O217" s="5"/>
      <c r="P217" s="5"/>
      <c r="Q217" s="5"/>
      <c r="R217" s="5"/>
      <c r="S217" s="5"/>
      <c r="T217" s="299">
        <f t="shared" si="18"/>
        <v>0</v>
      </c>
      <c r="U217" s="5"/>
      <c r="V217" s="5"/>
      <c r="W217" s="5"/>
      <c r="X217" s="5"/>
      <c r="Y217" s="5"/>
      <c r="Z217" s="5"/>
      <c r="AA217" s="5"/>
      <c r="AB217" s="5"/>
      <c r="AC217" s="5"/>
      <c r="AD217" s="5"/>
      <c r="AE217" s="46"/>
      <c r="AF217" s="5"/>
      <c r="AG217" s="5"/>
      <c r="AH217" s="5"/>
      <c r="AI217" s="5"/>
      <c r="AJ217" s="5"/>
      <c r="AK217" s="5"/>
      <c r="AL217" s="5"/>
      <c r="AM217" s="5"/>
      <c r="AN217" s="5"/>
      <c r="AO217" s="5"/>
      <c r="AP217" s="46"/>
      <c r="AQ217" s="5"/>
      <c r="AR217" s="5"/>
      <c r="AS217" s="5"/>
      <c r="AT217" s="5"/>
      <c r="AU217" s="5"/>
      <c r="AV217" s="5"/>
      <c r="AW217" s="5"/>
      <c r="AX217" s="5"/>
      <c r="AY217" s="5"/>
      <c r="AZ217" s="46"/>
      <c r="BA217" s="8"/>
      <c r="BB217" s="8"/>
      <c r="BC217" s="8"/>
      <c r="BD217" s="8"/>
      <c r="BE217" s="8"/>
      <c r="BF217" s="8"/>
      <c r="BG217" s="8"/>
      <c r="BH217" s="8"/>
      <c r="BI217" s="8"/>
      <c r="BJ217" s="8"/>
      <c r="BK217" s="114"/>
      <c r="BL217" s="28"/>
      <c r="BM217" s="28"/>
      <c r="BN217" s="28"/>
      <c r="BO217" s="28"/>
      <c r="BP217" s="28"/>
      <c r="BQ217" s="67"/>
      <c r="BR217" s="28"/>
      <c r="BS217" s="28"/>
      <c r="BT217" s="28"/>
      <c r="BU217" s="28"/>
      <c r="BV217" s="28"/>
      <c r="BW217" s="28"/>
      <c r="BX217" s="67"/>
      <c r="BY217" s="28"/>
      <c r="BZ217" s="28"/>
      <c r="CA217" s="28"/>
      <c r="CB217" s="28"/>
      <c r="CC217" s="28"/>
      <c r="CD217" s="28"/>
      <c r="CE217" s="28"/>
      <c r="CF217" s="28"/>
      <c r="CG217" s="28"/>
      <c r="CH217" s="67"/>
      <c r="CI217" s="28"/>
      <c r="CJ217" s="28"/>
      <c r="CK217" s="28"/>
      <c r="CL217" s="28"/>
      <c r="CM217" s="28"/>
      <c r="CN217" s="28"/>
      <c r="CO217" s="28"/>
      <c r="CP217" s="28"/>
      <c r="CQ217" s="28"/>
      <c r="CR217" s="67"/>
      <c r="CS217" s="10"/>
      <c r="CT217" s="10"/>
      <c r="CU217" s="10"/>
      <c r="CV217" s="10"/>
      <c r="CW217" s="10"/>
      <c r="CX217" s="10"/>
      <c r="CY217" s="10"/>
      <c r="CZ217" s="10"/>
      <c r="DA217" s="300">
        <f t="shared" si="19"/>
        <v>0</v>
      </c>
      <c r="EL217" s="100"/>
      <c r="EM217" s="245"/>
      <c r="EN217" s="81"/>
      <c r="EO217" s="81"/>
      <c r="EP217" s="44">
        <v>213</v>
      </c>
      <c r="EQ217" s="80"/>
      <c r="ER217" s="33">
        <v>213</v>
      </c>
      <c r="ES217" s="5">
        <v>0</v>
      </c>
      <c r="ET217" s="5">
        <v>0</v>
      </c>
      <c r="EU217" s="69"/>
      <c r="EV217" s="11"/>
      <c r="EW217" s="87"/>
      <c r="EX217" s="18"/>
      <c r="EY217" s="69"/>
      <c r="EZ217" s="8"/>
      <c r="FA217" s="54"/>
      <c r="FB217" s="54"/>
      <c r="FC217" s="84"/>
      <c r="FD217" s="69"/>
      <c r="FE217" s="69"/>
      <c r="FF217" s="69"/>
      <c r="FG217" s="69"/>
      <c r="FH217" s="28"/>
      <c r="FI217" s="79"/>
    </row>
    <row r="218" spans="1:165" ht="15" x14ac:dyDescent="0.25">
      <c r="A218" s="10">
        <v>214</v>
      </c>
      <c r="B218" s="15"/>
      <c r="C218" s="42"/>
      <c r="D218" s="15"/>
      <c r="E218" s="97"/>
      <c r="F218" s="28"/>
      <c r="G218" s="67"/>
      <c r="H218" s="5"/>
      <c r="I218" s="5"/>
      <c r="J218" s="5"/>
      <c r="K218" s="5"/>
      <c r="L218" s="5"/>
      <c r="M218" s="5"/>
      <c r="N218" s="5"/>
      <c r="O218" s="5"/>
      <c r="P218" s="5"/>
      <c r="Q218" s="5"/>
      <c r="R218" s="5"/>
      <c r="S218" s="5"/>
      <c r="T218" s="299">
        <f t="shared" si="18"/>
        <v>0</v>
      </c>
      <c r="U218" s="5"/>
      <c r="V218" s="5"/>
      <c r="W218" s="5"/>
      <c r="X218" s="5"/>
      <c r="Y218" s="5"/>
      <c r="Z218" s="5"/>
      <c r="AA218" s="5"/>
      <c r="AB218" s="5"/>
      <c r="AC218" s="5"/>
      <c r="AD218" s="5"/>
      <c r="AE218" s="46"/>
      <c r="AF218" s="5"/>
      <c r="AG218" s="5"/>
      <c r="AH218" s="5"/>
      <c r="AI218" s="5"/>
      <c r="AJ218" s="5"/>
      <c r="AK218" s="5"/>
      <c r="AL218" s="5"/>
      <c r="AM218" s="5"/>
      <c r="AN218" s="5"/>
      <c r="AO218" s="5"/>
      <c r="AP218" s="46"/>
      <c r="AQ218" s="5"/>
      <c r="AR218" s="5"/>
      <c r="AS218" s="5"/>
      <c r="AT218" s="5"/>
      <c r="AU218" s="5"/>
      <c r="AV218" s="5"/>
      <c r="AW218" s="5"/>
      <c r="AX218" s="5"/>
      <c r="AY218" s="5"/>
      <c r="AZ218" s="46"/>
      <c r="BA218" s="8"/>
      <c r="BB218" s="8"/>
      <c r="BC218" s="8"/>
      <c r="BD218" s="8"/>
      <c r="BE218" s="8"/>
      <c r="BF218" s="8"/>
      <c r="BG218" s="8"/>
      <c r="BH218" s="8"/>
      <c r="BI218" s="8"/>
      <c r="BJ218" s="8"/>
      <c r="BK218" s="114"/>
      <c r="BL218" s="28"/>
      <c r="BM218" s="28"/>
      <c r="BN218" s="28"/>
      <c r="BO218" s="28"/>
      <c r="BP218" s="28"/>
      <c r="BQ218" s="67"/>
      <c r="BR218" s="28"/>
      <c r="BS218" s="28"/>
      <c r="BT218" s="28"/>
      <c r="BU218" s="28"/>
      <c r="BV218" s="28"/>
      <c r="BW218" s="28"/>
      <c r="BX218" s="67"/>
      <c r="BY218" s="28"/>
      <c r="BZ218" s="28"/>
      <c r="CA218" s="28"/>
      <c r="CB218" s="28"/>
      <c r="CC218" s="28"/>
      <c r="CD218" s="28"/>
      <c r="CE218" s="28"/>
      <c r="CF218" s="28"/>
      <c r="CG218" s="28"/>
      <c r="CH218" s="67"/>
      <c r="CI218" s="28"/>
      <c r="CJ218" s="28"/>
      <c r="CK218" s="28"/>
      <c r="CL218" s="28"/>
      <c r="CM218" s="28"/>
      <c r="CN218" s="28"/>
      <c r="CO218" s="28"/>
      <c r="CP218" s="28"/>
      <c r="CQ218" s="28"/>
      <c r="CR218" s="67"/>
      <c r="CS218" s="10"/>
      <c r="CT218" s="10"/>
      <c r="CU218" s="10"/>
      <c r="CV218" s="10"/>
      <c r="CW218" s="10"/>
      <c r="CX218" s="10"/>
      <c r="CY218" s="10"/>
      <c r="CZ218" s="10"/>
      <c r="DA218" s="300">
        <f t="shared" si="19"/>
        <v>0</v>
      </c>
      <c r="EL218" s="100"/>
      <c r="EM218" s="245"/>
      <c r="EN218" s="81"/>
      <c r="EO218" s="81"/>
      <c r="EP218" s="44">
        <v>214</v>
      </c>
      <c r="EQ218" s="80"/>
      <c r="ER218" s="33">
        <v>214</v>
      </c>
      <c r="ES218" s="5">
        <v>0</v>
      </c>
      <c r="ET218" s="5">
        <v>0</v>
      </c>
      <c r="EU218" s="69"/>
      <c r="EV218" s="11"/>
      <c r="EW218" s="87"/>
      <c r="EX218" s="18"/>
      <c r="EY218" s="69"/>
      <c r="EZ218" s="16"/>
      <c r="FA218" s="54"/>
      <c r="FB218" s="54"/>
      <c r="FC218" s="84"/>
      <c r="FD218" s="69"/>
      <c r="FE218" s="69"/>
      <c r="FF218" s="69"/>
      <c r="FG218" s="69"/>
      <c r="FH218" s="28"/>
      <c r="FI218" s="79"/>
    </row>
    <row r="219" spans="1:165" ht="15" x14ac:dyDescent="0.25">
      <c r="A219" s="10">
        <v>215</v>
      </c>
      <c r="B219" s="15"/>
      <c r="C219" s="42"/>
      <c r="D219" s="15"/>
      <c r="E219" s="97"/>
      <c r="F219" s="28"/>
      <c r="G219" s="67"/>
      <c r="H219" s="5"/>
      <c r="I219" s="5"/>
      <c r="J219" s="5"/>
      <c r="K219" s="5"/>
      <c r="L219" s="5"/>
      <c r="M219" s="5"/>
      <c r="N219" s="5"/>
      <c r="O219" s="5"/>
      <c r="P219" s="5"/>
      <c r="Q219" s="5"/>
      <c r="R219" s="5"/>
      <c r="S219" s="5"/>
      <c r="T219" s="299">
        <f t="shared" si="18"/>
        <v>0</v>
      </c>
      <c r="U219" s="5"/>
      <c r="V219" s="5"/>
      <c r="W219" s="5"/>
      <c r="X219" s="5"/>
      <c r="Y219" s="5"/>
      <c r="Z219" s="5"/>
      <c r="AA219" s="5"/>
      <c r="AB219" s="5"/>
      <c r="AC219" s="5"/>
      <c r="AD219" s="5"/>
      <c r="AE219" s="46"/>
      <c r="AF219" s="5"/>
      <c r="AG219" s="5"/>
      <c r="AH219" s="5"/>
      <c r="AI219" s="5"/>
      <c r="AJ219" s="5"/>
      <c r="AK219" s="5"/>
      <c r="AL219" s="5"/>
      <c r="AM219" s="5"/>
      <c r="AN219" s="5"/>
      <c r="AO219" s="5"/>
      <c r="AP219" s="46"/>
      <c r="AQ219" s="5"/>
      <c r="AR219" s="5"/>
      <c r="AS219" s="5"/>
      <c r="AT219" s="5"/>
      <c r="AU219" s="5"/>
      <c r="AV219" s="5"/>
      <c r="AW219" s="5"/>
      <c r="AX219" s="5"/>
      <c r="AY219" s="5"/>
      <c r="AZ219" s="46"/>
      <c r="BA219" s="8"/>
      <c r="BB219" s="8"/>
      <c r="BC219" s="8"/>
      <c r="BD219" s="8"/>
      <c r="BE219" s="8"/>
      <c r="BF219" s="8"/>
      <c r="BG219" s="8"/>
      <c r="BH219" s="8"/>
      <c r="BI219" s="8"/>
      <c r="BJ219" s="8"/>
      <c r="BK219" s="114"/>
      <c r="BL219" s="28"/>
      <c r="BM219" s="28"/>
      <c r="BN219" s="28"/>
      <c r="BO219" s="28"/>
      <c r="BP219" s="28"/>
      <c r="BQ219" s="67"/>
      <c r="BR219" s="28"/>
      <c r="BS219" s="28"/>
      <c r="BT219" s="28"/>
      <c r="BU219" s="28"/>
      <c r="BV219" s="28"/>
      <c r="BW219" s="28"/>
      <c r="BX219" s="67"/>
      <c r="BY219" s="28"/>
      <c r="BZ219" s="28"/>
      <c r="CA219" s="28"/>
      <c r="CB219" s="28"/>
      <c r="CC219" s="28"/>
      <c r="CD219" s="28"/>
      <c r="CE219" s="28"/>
      <c r="CF219" s="28"/>
      <c r="CG219" s="28"/>
      <c r="CH219" s="67"/>
      <c r="CI219" s="28"/>
      <c r="CJ219" s="28"/>
      <c r="CK219" s="28"/>
      <c r="CL219" s="28"/>
      <c r="CM219" s="28"/>
      <c r="CN219" s="28"/>
      <c r="CO219" s="28"/>
      <c r="CP219" s="28"/>
      <c r="CQ219" s="28"/>
      <c r="CR219" s="67"/>
      <c r="CS219" s="10"/>
      <c r="CT219" s="10"/>
      <c r="CU219" s="10"/>
      <c r="CV219" s="10"/>
      <c r="CW219" s="10"/>
      <c r="CX219" s="10"/>
      <c r="CY219" s="10"/>
      <c r="CZ219" s="10"/>
      <c r="DA219" s="300">
        <f t="shared" si="19"/>
        <v>0</v>
      </c>
      <c r="EL219" s="100"/>
      <c r="EM219" s="245"/>
      <c r="EN219" s="81"/>
      <c r="EO219" s="81"/>
      <c r="EP219" s="44">
        <v>215</v>
      </c>
      <c r="EQ219" s="80"/>
      <c r="ER219" s="33">
        <v>215</v>
      </c>
      <c r="ES219" s="5">
        <v>0</v>
      </c>
      <c r="ET219" s="5">
        <v>0</v>
      </c>
      <c r="EU219" s="69"/>
      <c r="EV219" s="11"/>
      <c r="EW219" s="87"/>
      <c r="EX219" s="18"/>
      <c r="EY219" s="69"/>
      <c r="EZ219" s="16"/>
      <c r="FA219" s="54"/>
      <c r="FB219" s="54"/>
      <c r="FC219" s="84"/>
      <c r="FD219" s="69"/>
      <c r="FE219" s="69"/>
      <c r="FF219" s="69"/>
      <c r="FG219" s="69"/>
      <c r="FH219" s="28"/>
      <c r="FI219" s="79"/>
    </row>
    <row r="220" spans="1:165" ht="15" x14ac:dyDescent="0.25">
      <c r="A220" s="10">
        <v>216</v>
      </c>
      <c r="B220" s="15"/>
      <c r="C220" s="42"/>
      <c r="D220" s="15"/>
      <c r="E220" s="97"/>
      <c r="F220" s="28"/>
      <c r="G220" s="67"/>
      <c r="H220" s="5"/>
      <c r="I220" s="5"/>
      <c r="J220" s="5"/>
      <c r="K220" s="5"/>
      <c r="L220" s="5"/>
      <c r="M220" s="5"/>
      <c r="N220" s="5"/>
      <c r="O220" s="5"/>
      <c r="P220" s="5"/>
      <c r="Q220" s="5"/>
      <c r="R220" s="5"/>
      <c r="S220" s="5"/>
      <c r="T220" s="299">
        <f t="shared" si="18"/>
        <v>0</v>
      </c>
      <c r="U220" s="5"/>
      <c r="V220" s="5"/>
      <c r="W220" s="5"/>
      <c r="X220" s="5"/>
      <c r="Y220" s="5"/>
      <c r="Z220" s="5"/>
      <c r="AA220" s="5"/>
      <c r="AB220" s="5"/>
      <c r="AC220" s="5"/>
      <c r="AD220" s="5"/>
      <c r="AE220" s="46"/>
      <c r="AF220" s="5"/>
      <c r="AG220" s="5"/>
      <c r="AH220" s="5"/>
      <c r="AI220" s="5"/>
      <c r="AJ220" s="5"/>
      <c r="AK220" s="5"/>
      <c r="AL220" s="5"/>
      <c r="AM220" s="5"/>
      <c r="AN220" s="5"/>
      <c r="AO220" s="5"/>
      <c r="AP220" s="46"/>
      <c r="AQ220" s="5"/>
      <c r="AR220" s="5"/>
      <c r="AS220" s="5"/>
      <c r="AT220" s="5"/>
      <c r="AU220" s="5"/>
      <c r="AV220" s="5"/>
      <c r="AW220" s="5"/>
      <c r="AX220" s="5"/>
      <c r="AY220" s="5"/>
      <c r="AZ220" s="46"/>
      <c r="BA220" s="8"/>
      <c r="BB220" s="8"/>
      <c r="BC220" s="8"/>
      <c r="BD220" s="8"/>
      <c r="BE220" s="8"/>
      <c r="BF220" s="8"/>
      <c r="BG220" s="8"/>
      <c r="BH220" s="8"/>
      <c r="BI220" s="8"/>
      <c r="BJ220" s="8"/>
      <c r="BK220" s="114"/>
      <c r="BL220" s="28"/>
      <c r="BM220" s="28"/>
      <c r="BN220" s="28"/>
      <c r="BO220" s="28"/>
      <c r="BP220" s="28"/>
      <c r="BQ220" s="67"/>
      <c r="BR220" s="28"/>
      <c r="BS220" s="28"/>
      <c r="BT220" s="28"/>
      <c r="BU220" s="28"/>
      <c r="BV220" s="28"/>
      <c r="BW220" s="28"/>
      <c r="BX220" s="67"/>
      <c r="BY220" s="28"/>
      <c r="BZ220" s="28"/>
      <c r="CA220" s="28"/>
      <c r="CB220" s="28"/>
      <c r="CC220" s="28"/>
      <c r="CD220" s="28"/>
      <c r="CE220" s="28"/>
      <c r="CF220" s="28"/>
      <c r="CG220" s="28"/>
      <c r="CH220" s="67"/>
      <c r="CI220" s="28"/>
      <c r="CJ220" s="28"/>
      <c r="CK220" s="28"/>
      <c r="CL220" s="28"/>
      <c r="CM220" s="28"/>
      <c r="CN220" s="28"/>
      <c r="CO220" s="28"/>
      <c r="CP220" s="28"/>
      <c r="CQ220" s="28"/>
      <c r="CR220" s="67"/>
      <c r="CS220" s="10"/>
      <c r="CT220" s="10"/>
      <c r="CU220" s="10"/>
      <c r="CV220" s="10"/>
      <c r="CW220" s="10"/>
      <c r="CX220" s="10"/>
      <c r="CY220" s="10"/>
      <c r="CZ220" s="10"/>
      <c r="DA220" s="300">
        <f t="shared" si="19"/>
        <v>0</v>
      </c>
      <c r="EL220" s="100"/>
      <c r="EM220" s="245"/>
      <c r="EN220" s="81"/>
      <c r="EO220" s="81"/>
      <c r="EP220" s="44">
        <v>216</v>
      </c>
      <c r="EQ220" s="80"/>
      <c r="ER220" s="33">
        <v>216</v>
      </c>
      <c r="ES220" s="5">
        <v>0</v>
      </c>
      <c r="ET220" s="5">
        <v>0</v>
      </c>
      <c r="EU220" s="69"/>
      <c r="EV220" s="11"/>
      <c r="EW220" s="87"/>
      <c r="EX220" s="18"/>
      <c r="EY220" s="69"/>
      <c r="EZ220" s="82"/>
      <c r="FA220" s="72"/>
      <c r="FB220" s="54"/>
      <c r="FC220" s="84"/>
      <c r="FD220" s="69"/>
      <c r="FE220" s="69"/>
      <c r="FF220" s="69"/>
      <c r="FG220" s="69"/>
      <c r="FH220" s="28"/>
      <c r="FI220" s="79"/>
    </row>
    <row r="221" spans="1:165" ht="15" x14ac:dyDescent="0.25">
      <c r="A221" s="10">
        <v>217</v>
      </c>
      <c r="B221" s="15"/>
      <c r="C221" s="42"/>
      <c r="D221" s="15"/>
      <c r="E221" s="97"/>
      <c r="F221" s="28"/>
      <c r="G221" s="67"/>
      <c r="H221" s="5"/>
      <c r="I221" s="5"/>
      <c r="J221" s="5"/>
      <c r="K221" s="5"/>
      <c r="L221" s="5"/>
      <c r="M221" s="5"/>
      <c r="N221" s="5"/>
      <c r="O221" s="5"/>
      <c r="P221" s="5"/>
      <c r="Q221" s="5"/>
      <c r="R221" s="5"/>
      <c r="S221" s="5"/>
      <c r="T221" s="299">
        <f t="shared" si="18"/>
        <v>0</v>
      </c>
      <c r="U221" s="5"/>
      <c r="V221" s="5"/>
      <c r="W221" s="5"/>
      <c r="X221" s="5"/>
      <c r="Y221" s="5"/>
      <c r="Z221" s="5"/>
      <c r="AA221" s="5"/>
      <c r="AB221" s="5"/>
      <c r="AC221" s="5"/>
      <c r="AD221" s="5"/>
      <c r="AE221" s="46"/>
      <c r="AF221" s="5"/>
      <c r="AG221" s="5"/>
      <c r="AH221" s="5"/>
      <c r="AI221" s="5"/>
      <c r="AJ221" s="5"/>
      <c r="AK221" s="5"/>
      <c r="AL221" s="5"/>
      <c r="AM221" s="5"/>
      <c r="AN221" s="5"/>
      <c r="AO221" s="5"/>
      <c r="AP221" s="46"/>
      <c r="AQ221" s="5"/>
      <c r="AR221" s="5"/>
      <c r="AS221" s="5"/>
      <c r="AT221" s="5"/>
      <c r="AU221" s="5"/>
      <c r="AV221" s="5"/>
      <c r="AW221" s="5"/>
      <c r="AX221" s="5"/>
      <c r="AY221" s="5"/>
      <c r="AZ221" s="46"/>
      <c r="BA221" s="8"/>
      <c r="BB221" s="8"/>
      <c r="BC221" s="8"/>
      <c r="BD221" s="8"/>
      <c r="BE221" s="8"/>
      <c r="BF221" s="8"/>
      <c r="BG221" s="8"/>
      <c r="BH221" s="8"/>
      <c r="BI221" s="8"/>
      <c r="BJ221" s="8"/>
      <c r="BK221" s="114"/>
      <c r="BL221" s="28"/>
      <c r="BM221" s="28"/>
      <c r="BN221" s="28"/>
      <c r="BO221" s="28"/>
      <c r="BP221" s="28"/>
      <c r="BQ221" s="67"/>
      <c r="BR221" s="28"/>
      <c r="BS221" s="28"/>
      <c r="BT221" s="28"/>
      <c r="BU221" s="28"/>
      <c r="BV221" s="28"/>
      <c r="BW221" s="28"/>
      <c r="BX221" s="67"/>
      <c r="BY221" s="28"/>
      <c r="BZ221" s="28"/>
      <c r="CA221" s="28"/>
      <c r="CB221" s="28"/>
      <c r="CC221" s="28"/>
      <c r="CD221" s="28"/>
      <c r="CE221" s="28"/>
      <c r="CF221" s="28"/>
      <c r="CG221" s="28"/>
      <c r="CH221" s="67"/>
      <c r="CI221" s="28"/>
      <c r="CJ221" s="28"/>
      <c r="CK221" s="28"/>
      <c r="CL221" s="28"/>
      <c r="CM221" s="28"/>
      <c r="CN221" s="28"/>
      <c r="CO221" s="28"/>
      <c r="CP221" s="28"/>
      <c r="CQ221" s="28"/>
      <c r="CR221" s="67"/>
      <c r="CS221" s="10"/>
      <c r="CT221" s="10"/>
      <c r="CU221" s="10"/>
      <c r="CV221" s="10"/>
      <c r="CW221" s="10"/>
      <c r="CX221" s="10"/>
      <c r="CY221" s="10"/>
      <c r="CZ221" s="10"/>
      <c r="DA221" s="300">
        <f t="shared" si="19"/>
        <v>0</v>
      </c>
      <c r="EL221" s="100"/>
      <c r="EM221" s="245"/>
      <c r="EN221" s="81"/>
      <c r="EO221" s="81"/>
      <c r="EP221" s="44">
        <v>217</v>
      </c>
      <c r="EQ221" s="80"/>
      <c r="ER221" s="33">
        <v>217</v>
      </c>
      <c r="ES221" s="5">
        <v>0</v>
      </c>
      <c r="ET221" s="5">
        <v>0</v>
      </c>
      <c r="EU221" s="69"/>
      <c r="EV221" s="11"/>
      <c r="EW221" s="84"/>
      <c r="EX221" s="246"/>
      <c r="EY221" s="69"/>
      <c r="EZ221" s="16"/>
      <c r="FB221" s="54"/>
      <c r="FC221" s="86"/>
      <c r="FD221" s="78"/>
      <c r="FE221" s="78"/>
      <c r="FF221" s="78"/>
      <c r="FG221" s="78"/>
      <c r="FI221" s="79"/>
    </row>
    <row r="222" spans="1:165" ht="15" x14ac:dyDescent="0.25">
      <c r="A222" s="10">
        <v>219</v>
      </c>
      <c r="B222" s="15"/>
      <c r="C222" s="42"/>
      <c r="D222" s="15"/>
      <c r="E222" s="97"/>
      <c r="F222" s="28"/>
      <c r="G222" s="67"/>
      <c r="H222" s="5"/>
      <c r="I222" s="5"/>
      <c r="J222" s="5"/>
      <c r="K222" s="5"/>
      <c r="L222" s="5"/>
      <c r="M222" s="5"/>
      <c r="N222" s="5"/>
      <c r="O222" s="5"/>
      <c r="P222" s="5"/>
      <c r="Q222" s="5"/>
      <c r="R222" s="5"/>
      <c r="S222" s="5"/>
      <c r="T222" s="299">
        <f t="shared" si="18"/>
        <v>0</v>
      </c>
      <c r="U222" s="5"/>
      <c r="V222" s="5"/>
      <c r="W222" s="5"/>
      <c r="X222" s="5"/>
      <c r="Y222" s="5"/>
      <c r="Z222" s="5"/>
      <c r="AA222" s="5"/>
      <c r="AB222" s="5"/>
      <c r="AC222" s="5"/>
      <c r="AD222" s="5"/>
      <c r="AE222" s="46"/>
      <c r="AF222" s="5"/>
      <c r="AG222" s="5"/>
      <c r="AH222" s="5"/>
      <c r="AI222" s="5"/>
      <c r="AJ222" s="5"/>
      <c r="AK222" s="5"/>
      <c r="AL222" s="5"/>
      <c r="AM222" s="5"/>
      <c r="AN222" s="5"/>
      <c r="AO222" s="5"/>
      <c r="AP222" s="46"/>
      <c r="AQ222" s="5"/>
      <c r="AR222" s="5"/>
      <c r="AS222" s="5"/>
      <c r="AT222" s="5"/>
      <c r="AU222" s="5"/>
      <c r="AV222" s="5"/>
      <c r="AW222" s="5"/>
      <c r="AX222" s="5"/>
      <c r="AY222" s="5"/>
      <c r="AZ222" s="46"/>
      <c r="BA222" s="8"/>
      <c r="BB222" s="8"/>
      <c r="BC222" s="8"/>
      <c r="BD222" s="8"/>
      <c r="BE222" s="8"/>
      <c r="BF222" s="8"/>
      <c r="BG222" s="8"/>
      <c r="BH222" s="8"/>
      <c r="BI222" s="8"/>
      <c r="BJ222" s="8"/>
      <c r="BK222" s="114"/>
      <c r="BL222" s="28"/>
      <c r="BM222" s="28"/>
      <c r="BN222" s="28"/>
      <c r="BO222" s="28"/>
      <c r="BP222" s="28"/>
      <c r="BQ222" s="67"/>
      <c r="BR222" s="28"/>
      <c r="BS222" s="28"/>
      <c r="BT222" s="28"/>
      <c r="BU222" s="28"/>
      <c r="BV222" s="28"/>
      <c r="BW222" s="28"/>
      <c r="BX222" s="67"/>
      <c r="BY222" s="28"/>
      <c r="BZ222" s="28"/>
      <c r="CA222" s="28"/>
      <c r="CB222" s="28"/>
      <c r="CC222" s="28"/>
      <c r="CD222" s="28"/>
      <c r="CE222" s="28"/>
      <c r="CF222" s="28"/>
      <c r="CG222" s="28"/>
      <c r="CH222" s="67"/>
      <c r="CI222" s="28"/>
      <c r="CJ222" s="28"/>
      <c r="CK222" s="28"/>
      <c r="CL222" s="28"/>
      <c r="CM222" s="28"/>
      <c r="CN222" s="28"/>
      <c r="CO222" s="28"/>
      <c r="CP222" s="28"/>
      <c r="CQ222" s="28"/>
      <c r="CR222" s="67"/>
      <c r="CS222" s="10"/>
      <c r="CT222" s="10"/>
      <c r="CU222" s="10"/>
      <c r="CV222" s="10"/>
      <c r="CW222" s="10"/>
      <c r="CX222" s="10"/>
      <c r="CY222" s="10"/>
      <c r="CZ222" s="10"/>
      <c r="DA222" s="300">
        <f t="shared" si="19"/>
        <v>0</v>
      </c>
      <c r="EL222" s="100"/>
      <c r="EM222" s="245"/>
      <c r="EN222" s="81"/>
      <c r="EO222" s="81"/>
      <c r="EP222" s="44">
        <v>219</v>
      </c>
      <c r="EQ222" s="80"/>
      <c r="ER222" s="33">
        <v>219</v>
      </c>
      <c r="ES222" s="5">
        <v>0</v>
      </c>
      <c r="ET222" s="5">
        <v>0</v>
      </c>
      <c r="EU222" s="69"/>
      <c r="EV222" s="11"/>
      <c r="EW222" s="87"/>
      <c r="EX222" s="18"/>
      <c r="EY222" s="69"/>
      <c r="EZ222" s="16"/>
      <c r="FA222" s="54"/>
      <c r="FB222" s="54"/>
      <c r="FC222" s="84"/>
      <c r="FD222" s="69"/>
      <c r="FE222" s="69"/>
      <c r="FF222" s="69"/>
      <c r="FG222" s="69"/>
      <c r="FH222" s="28"/>
      <c r="FI222" s="26"/>
    </row>
    <row r="223" spans="1:165" ht="15" x14ac:dyDescent="0.25">
      <c r="A223" s="10">
        <v>220</v>
      </c>
      <c r="B223" s="15"/>
      <c r="C223" s="42"/>
      <c r="D223" s="15"/>
      <c r="E223" s="97"/>
      <c r="F223" s="28"/>
      <c r="G223" s="67"/>
      <c r="H223" s="5"/>
      <c r="I223" s="5"/>
      <c r="J223" s="5"/>
      <c r="K223" s="5"/>
      <c r="L223" s="5"/>
      <c r="M223" s="5"/>
      <c r="N223" s="5"/>
      <c r="O223" s="5"/>
      <c r="P223" s="5"/>
      <c r="Q223" s="5"/>
      <c r="R223" s="5"/>
      <c r="S223" s="5"/>
      <c r="T223" s="299">
        <f t="shared" si="18"/>
        <v>0</v>
      </c>
      <c r="U223" s="5"/>
      <c r="V223" s="5"/>
      <c r="W223" s="5"/>
      <c r="X223" s="5"/>
      <c r="Y223" s="5"/>
      <c r="Z223" s="5"/>
      <c r="AA223" s="5"/>
      <c r="AB223" s="5"/>
      <c r="AC223" s="5"/>
      <c r="AD223" s="5"/>
      <c r="AE223" s="46"/>
      <c r="AF223" s="5"/>
      <c r="AG223" s="5"/>
      <c r="AH223" s="5"/>
      <c r="AI223" s="5"/>
      <c r="AJ223" s="5"/>
      <c r="AK223" s="5"/>
      <c r="AL223" s="5"/>
      <c r="AM223" s="5"/>
      <c r="AN223" s="5"/>
      <c r="AO223" s="5"/>
      <c r="AP223" s="46"/>
      <c r="AQ223" s="5"/>
      <c r="AR223" s="5"/>
      <c r="AS223" s="5"/>
      <c r="AT223" s="5"/>
      <c r="AU223" s="5"/>
      <c r="AV223" s="5"/>
      <c r="AW223" s="5"/>
      <c r="AX223" s="5"/>
      <c r="AY223" s="5"/>
      <c r="AZ223" s="46"/>
      <c r="BA223" s="8"/>
      <c r="BB223" s="8"/>
      <c r="BC223" s="8"/>
      <c r="BD223" s="8"/>
      <c r="BE223" s="8"/>
      <c r="BF223" s="8"/>
      <c r="BG223" s="8"/>
      <c r="BH223" s="8"/>
      <c r="BI223" s="8"/>
      <c r="BJ223" s="8"/>
      <c r="BK223" s="114"/>
      <c r="BL223" s="28"/>
      <c r="BM223" s="28"/>
      <c r="BN223" s="28"/>
      <c r="BO223" s="28"/>
      <c r="BP223" s="28"/>
      <c r="BQ223" s="67"/>
      <c r="BR223" s="28"/>
      <c r="BS223" s="28"/>
      <c r="BT223" s="28"/>
      <c r="BU223" s="28"/>
      <c r="BV223" s="28"/>
      <c r="BW223" s="28"/>
      <c r="BX223" s="67"/>
      <c r="BY223" s="28"/>
      <c r="BZ223" s="28"/>
      <c r="CA223" s="28"/>
      <c r="CB223" s="28"/>
      <c r="CC223" s="28"/>
      <c r="CD223" s="28"/>
      <c r="CE223" s="28"/>
      <c r="CF223" s="28"/>
      <c r="CG223" s="28"/>
      <c r="CH223" s="67"/>
      <c r="CI223" s="28"/>
      <c r="CJ223" s="28"/>
      <c r="CK223" s="28"/>
      <c r="CL223" s="28"/>
      <c r="CM223" s="28"/>
      <c r="CN223" s="28"/>
      <c r="CO223" s="28"/>
      <c r="CP223" s="28"/>
      <c r="CQ223" s="28"/>
      <c r="CR223" s="67"/>
      <c r="CS223" s="10"/>
      <c r="CT223" s="10"/>
      <c r="CU223" s="10"/>
      <c r="CV223" s="10"/>
      <c r="CW223" s="10"/>
      <c r="CX223" s="10"/>
      <c r="CY223" s="10"/>
      <c r="CZ223" s="10"/>
      <c r="DA223" s="300">
        <f t="shared" si="19"/>
        <v>0</v>
      </c>
      <c r="EL223" s="100"/>
      <c r="EM223" s="245"/>
      <c r="EN223" s="81"/>
      <c r="EO223" s="81"/>
      <c r="EP223" s="44">
        <v>220</v>
      </c>
      <c r="EQ223" s="80"/>
      <c r="ER223" s="33">
        <v>220</v>
      </c>
      <c r="ES223" s="5">
        <v>0</v>
      </c>
      <c r="ET223" s="5">
        <v>0</v>
      </c>
      <c r="EU223" s="69"/>
      <c r="EV223" s="11"/>
      <c r="EW223" s="87"/>
      <c r="EX223" s="18"/>
      <c r="EY223" s="69"/>
      <c r="EZ223" s="16"/>
      <c r="FA223" s="54"/>
      <c r="FB223" s="54"/>
      <c r="FC223" s="84"/>
      <c r="FD223" s="69"/>
      <c r="FE223" s="69"/>
      <c r="FF223" s="69"/>
      <c r="FG223" s="69"/>
      <c r="FH223" s="28"/>
      <c r="FI223" s="26"/>
    </row>
    <row r="224" spans="1:165" ht="15" x14ac:dyDescent="0.25">
      <c r="A224" s="10">
        <v>221</v>
      </c>
      <c r="B224" s="15"/>
      <c r="C224" s="42"/>
      <c r="D224" s="15"/>
      <c r="E224" s="97"/>
      <c r="F224" s="28"/>
      <c r="G224" s="67"/>
      <c r="H224" s="5"/>
      <c r="I224" s="5"/>
      <c r="J224" s="5"/>
      <c r="K224" s="5"/>
      <c r="L224" s="5"/>
      <c r="M224" s="5"/>
      <c r="N224" s="5"/>
      <c r="O224" s="5"/>
      <c r="P224" s="5"/>
      <c r="Q224" s="5"/>
      <c r="R224" s="5"/>
      <c r="S224" s="5"/>
      <c r="T224" s="299">
        <f t="shared" si="18"/>
        <v>0</v>
      </c>
      <c r="U224" s="5"/>
      <c r="V224" s="5"/>
      <c r="W224" s="5"/>
      <c r="X224" s="5"/>
      <c r="Y224" s="5"/>
      <c r="Z224" s="5"/>
      <c r="AA224" s="5"/>
      <c r="AB224" s="5"/>
      <c r="AC224" s="5"/>
      <c r="AD224" s="5"/>
      <c r="AE224" s="46"/>
      <c r="AF224" s="5"/>
      <c r="AG224" s="5"/>
      <c r="AH224" s="5"/>
      <c r="AI224" s="5"/>
      <c r="AJ224" s="5"/>
      <c r="AK224" s="5"/>
      <c r="AL224" s="5"/>
      <c r="AM224" s="5"/>
      <c r="AN224" s="5"/>
      <c r="AO224" s="5"/>
      <c r="AP224" s="46"/>
      <c r="AQ224" s="5"/>
      <c r="AR224" s="5"/>
      <c r="AS224" s="5"/>
      <c r="AT224" s="5"/>
      <c r="AU224" s="5"/>
      <c r="AV224" s="5"/>
      <c r="AW224" s="5"/>
      <c r="AX224" s="5"/>
      <c r="AY224" s="5"/>
      <c r="AZ224" s="46"/>
      <c r="BA224" s="8"/>
      <c r="BB224" s="8"/>
      <c r="BC224" s="8"/>
      <c r="BD224" s="8"/>
      <c r="BE224" s="8"/>
      <c r="BF224" s="8"/>
      <c r="BG224" s="8"/>
      <c r="BH224" s="8"/>
      <c r="BI224" s="8"/>
      <c r="BJ224" s="8"/>
      <c r="BK224" s="114"/>
      <c r="BL224" s="28"/>
      <c r="BM224" s="28"/>
      <c r="BN224" s="28"/>
      <c r="BO224" s="28"/>
      <c r="BP224" s="28"/>
      <c r="BQ224" s="67"/>
      <c r="BR224" s="28"/>
      <c r="BS224" s="28"/>
      <c r="BT224" s="28"/>
      <c r="BU224" s="28"/>
      <c r="BV224" s="28"/>
      <c r="BW224" s="28"/>
      <c r="BX224" s="67"/>
      <c r="BY224" s="28"/>
      <c r="BZ224" s="28"/>
      <c r="CA224" s="28"/>
      <c r="CB224" s="28"/>
      <c r="CC224" s="28"/>
      <c r="CD224" s="28"/>
      <c r="CE224" s="28"/>
      <c r="CF224" s="28"/>
      <c r="CG224" s="28"/>
      <c r="CH224" s="67"/>
      <c r="CI224" s="28"/>
      <c r="CJ224" s="28"/>
      <c r="CK224" s="28"/>
      <c r="CL224" s="28"/>
      <c r="CM224" s="28"/>
      <c r="CN224" s="28"/>
      <c r="CO224" s="28"/>
      <c r="CP224" s="28"/>
      <c r="CQ224" s="28"/>
      <c r="CR224" s="67"/>
      <c r="CS224" s="10"/>
      <c r="CT224" s="10"/>
      <c r="CU224" s="10"/>
      <c r="CV224" s="10"/>
      <c r="CW224" s="10"/>
      <c r="CX224" s="10"/>
      <c r="CY224" s="10"/>
      <c r="CZ224" s="10"/>
      <c r="DA224" s="300">
        <f t="shared" si="19"/>
        <v>0</v>
      </c>
      <c r="EL224" s="100"/>
      <c r="EM224" s="245"/>
      <c r="EN224" s="81"/>
      <c r="EO224" s="81"/>
      <c r="EP224" s="44">
        <v>221</v>
      </c>
      <c r="EQ224" s="80"/>
      <c r="ER224" s="33">
        <v>221</v>
      </c>
      <c r="ES224" s="5">
        <v>0</v>
      </c>
      <c r="ET224" s="5">
        <v>0</v>
      </c>
      <c r="EU224" s="69"/>
      <c r="EV224" s="11"/>
      <c r="EW224" s="87"/>
      <c r="EX224" s="18"/>
      <c r="EY224" s="69"/>
      <c r="EZ224" s="16"/>
      <c r="FA224" s="54"/>
      <c r="FB224" s="54"/>
      <c r="FC224" s="84"/>
      <c r="FD224" s="69"/>
      <c r="FE224" s="69"/>
      <c r="FF224" s="69"/>
      <c r="FG224" s="69"/>
      <c r="FH224" s="28"/>
      <c r="FI224" s="26"/>
    </row>
    <row r="225" spans="1:165" ht="15" x14ac:dyDescent="0.25">
      <c r="A225" s="10">
        <v>222</v>
      </c>
      <c r="B225" s="15"/>
      <c r="C225" s="42"/>
      <c r="D225" s="15"/>
      <c r="E225" s="97"/>
      <c r="F225" s="28"/>
      <c r="G225" s="67"/>
      <c r="H225" s="5"/>
      <c r="I225" s="5"/>
      <c r="J225" s="5"/>
      <c r="K225" s="5"/>
      <c r="L225" s="5"/>
      <c r="M225" s="5"/>
      <c r="N225" s="5"/>
      <c r="O225" s="5"/>
      <c r="P225" s="5"/>
      <c r="Q225" s="5"/>
      <c r="R225" s="5"/>
      <c r="S225" s="5"/>
      <c r="T225" s="299">
        <f t="shared" si="18"/>
        <v>0</v>
      </c>
      <c r="U225" s="5"/>
      <c r="V225" s="5"/>
      <c r="W225" s="5"/>
      <c r="X225" s="5"/>
      <c r="Y225" s="5"/>
      <c r="Z225" s="5"/>
      <c r="AA225" s="5"/>
      <c r="AB225" s="5"/>
      <c r="AC225" s="5"/>
      <c r="AD225" s="5"/>
      <c r="AE225" s="46"/>
      <c r="AF225" s="5"/>
      <c r="AG225" s="5"/>
      <c r="AH225" s="5"/>
      <c r="AI225" s="5"/>
      <c r="AJ225" s="5"/>
      <c r="AK225" s="5"/>
      <c r="AL225" s="5"/>
      <c r="AM225" s="5"/>
      <c r="AN225" s="5"/>
      <c r="AO225" s="5"/>
      <c r="AP225" s="46"/>
      <c r="AQ225" s="5"/>
      <c r="AR225" s="5"/>
      <c r="AS225" s="5"/>
      <c r="AT225" s="5"/>
      <c r="AU225" s="5"/>
      <c r="AV225" s="5"/>
      <c r="AW225" s="5"/>
      <c r="AX225" s="5"/>
      <c r="AY225" s="5"/>
      <c r="AZ225" s="46"/>
      <c r="BA225" s="8"/>
      <c r="BB225" s="8"/>
      <c r="BC225" s="8"/>
      <c r="BD225" s="8"/>
      <c r="BE225" s="8"/>
      <c r="BF225" s="8"/>
      <c r="BG225" s="8"/>
      <c r="BH225" s="8"/>
      <c r="BI225" s="8"/>
      <c r="BJ225" s="8"/>
      <c r="BK225" s="114"/>
      <c r="BL225" s="28"/>
      <c r="BM225" s="28"/>
      <c r="BN225" s="28"/>
      <c r="BO225" s="28"/>
      <c r="BP225" s="28"/>
      <c r="BQ225" s="67"/>
      <c r="BR225" s="28"/>
      <c r="BS225" s="28"/>
      <c r="BT225" s="28"/>
      <c r="BU225" s="28"/>
      <c r="BV225" s="28"/>
      <c r="BW225" s="28"/>
      <c r="BX225" s="67"/>
      <c r="BY225" s="28"/>
      <c r="BZ225" s="28"/>
      <c r="CA225" s="28"/>
      <c r="CB225" s="28"/>
      <c r="CC225" s="28"/>
      <c r="CD225" s="28"/>
      <c r="CE225" s="28"/>
      <c r="CF225" s="28"/>
      <c r="CG225" s="28"/>
      <c r="CH225" s="67"/>
      <c r="CI225" s="28"/>
      <c r="CJ225" s="28"/>
      <c r="CK225" s="28"/>
      <c r="CL225" s="28"/>
      <c r="CM225" s="28"/>
      <c r="CN225" s="28"/>
      <c r="CO225" s="28"/>
      <c r="CP225" s="28"/>
      <c r="CQ225" s="28"/>
      <c r="CR225" s="67"/>
      <c r="CS225" s="10"/>
      <c r="CT225" s="10"/>
      <c r="CU225" s="10"/>
      <c r="CV225" s="10"/>
      <c r="CW225" s="10"/>
      <c r="CX225" s="10"/>
      <c r="CY225" s="10"/>
      <c r="CZ225" s="10"/>
      <c r="DA225" s="300">
        <f t="shared" si="19"/>
        <v>0</v>
      </c>
      <c r="EL225" s="100"/>
      <c r="EM225" s="245"/>
      <c r="EN225" s="81"/>
      <c r="EO225" s="81"/>
      <c r="EP225" s="44">
        <v>222</v>
      </c>
      <c r="EQ225" s="80"/>
      <c r="ER225" s="33">
        <v>222</v>
      </c>
      <c r="ES225" s="5">
        <v>0</v>
      </c>
      <c r="ET225" s="5">
        <v>0</v>
      </c>
      <c r="EU225" s="69"/>
      <c r="EV225" s="11"/>
      <c r="EW225" s="87"/>
      <c r="EX225" s="18"/>
      <c r="EY225" s="69"/>
      <c r="EZ225" s="16"/>
      <c r="FA225" s="54"/>
      <c r="FB225" s="54"/>
      <c r="FC225" s="84"/>
      <c r="FD225" s="69"/>
      <c r="FE225" s="69"/>
      <c r="FF225" s="69"/>
      <c r="FG225" s="69"/>
      <c r="FH225" s="28"/>
      <c r="FI225" s="26"/>
    </row>
    <row r="226" spans="1:165" ht="15" x14ac:dyDescent="0.25">
      <c r="A226" s="10">
        <v>223</v>
      </c>
      <c r="B226" s="15"/>
      <c r="C226" s="42"/>
      <c r="D226" s="15"/>
      <c r="E226" s="97"/>
      <c r="F226" s="28"/>
      <c r="G226" s="67"/>
      <c r="H226" s="5"/>
      <c r="I226" s="5"/>
      <c r="J226" s="5"/>
      <c r="K226" s="5"/>
      <c r="L226" s="5"/>
      <c r="M226" s="5"/>
      <c r="N226" s="5"/>
      <c r="O226" s="5"/>
      <c r="P226" s="5"/>
      <c r="Q226" s="5"/>
      <c r="R226" s="5"/>
      <c r="S226" s="5"/>
      <c r="T226" s="299">
        <f t="shared" si="18"/>
        <v>0</v>
      </c>
      <c r="U226" s="5"/>
      <c r="V226" s="5"/>
      <c r="W226" s="5"/>
      <c r="X226" s="5"/>
      <c r="Y226" s="5"/>
      <c r="Z226" s="5"/>
      <c r="AA226" s="5"/>
      <c r="AB226" s="5"/>
      <c r="AC226" s="5"/>
      <c r="AD226" s="5"/>
      <c r="AE226" s="46"/>
      <c r="AF226" s="5"/>
      <c r="AG226" s="5"/>
      <c r="AH226" s="5"/>
      <c r="AI226" s="5"/>
      <c r="AJ226" s="5"/>
      <c r="AK226" s="5"/>
      <c r="AL226" s="5"/>
      <c r="AM226" s="5"/>
      <c r="AN226" s="5"/>
      <c r="AO226" s="5"/>
      <c r="AP226" s="46"/>
      <c r="AQ226" s="5"/>
      <c r="AR226" s="5"/>
      <c r="AS226" s="5"/>
      <c r="AT226" s="5"/>
      <c r="AU226" s="5"/>
      <c r="AV226" s="5"/>
      <c r="AW226" s="5"/>
      <c r="AX226" s="5"/>
      <c r="AY226" s="5"/>
      <c r="AZ226" s="46"/>
      <c r="BA226" s="8"/>
      <c r="BB226" s="8"/>
      <c r="BC226" s="8"/>
      <c r="BD226" s="8"/>
      <c r="BE226" s="8"/>
      <c r="BF226" s="8"/>
      <c r="BG226" s="8"/>
      <c r="BH226" s="8"/>
      <c r="BI226" s="8"/>
      <c r="BJ226" s="8"/>
      <c r="BK226" s="114"/>
      <c r="BL226" s="28"/>
      <c r="BM226" s="28"/>
      <c r="BN226" s="28"/>
      <c r="BO226" s="28"/>
      <c r="BP226" s="28"/>
      <c r="BQ226" s="67"/>
      <c r="BR226" s="28"/>
      <c r="BS226" s="28"/>
      <c r="BT226" s="28"/>
      <c r="BU226" s="28"/>
      <c r="BV226" s="28"/>
      <c r="BW226" s="28"/>
      <c r="BX226" s="67"/>
      <c r="BY226" s="28"/>
      <c r="BZ226" s="28"/>
      <c r="CA226" s="28"/>
      <c r="CB226" s="28"/>
      <c r="CC226" s="28"/>
      <c r="CD226" s="28"/>
      <c r="CE226" s="28"/>
      <c r="CF226" s="28"/>
      <c r="CG226" s="28"/>
      <c r="CH226" s="67"/>
      <c r="CI226" s="28"/>
      <c r="CJ226" s="28"/>
      <c r="CK226" s="28"/>
      <c r="CL226" s="28"/>
      <c r="CM226" s="28"/>
      <c r="CN226" s="28"/>
      <c r="CO226" s="28"/>
      <c r="CP226" s="28"/>
      <c r="CQ226" s="28"/>
      <c r="CR226" s="67"/>
      <c r="CS226" s="10"/>
      <c r="CT226" s="10"/>
      <c r="CU226" s="10"/>
      <c r="CV226" s="10"/>
      <c r="CW226" s="10"/>
      <c r="CX226" s="10"/>
      <c r="CY226" s="10"/>
      <c r="CZ226" s="10"/>
      <c r="DA226" s="300">
        <f t="shared" si="19"/>
        <v>0</v>
      </c>
      <c r="EL226" s="100"/>
      <c r="EM226" s="245"/>
      <c r="EN226" s="81"/>
      <c r="EO226" s="81"/>
      <c r="EP226" s="44">
        <v>223</v>
      </c>
      <c r="EQ226" s="80"/>
      <c r="ER226" s="33">
        <v>223</v>
      </c>
      <c r="ES226" s="5">
        <v>0</v>
      </c>
      <c r="ET226" s="5">
        <v>0</v>
      </c>
      <c r="EU226" s="69"/>
      <c r="EV226" s="11"/>
      <c r="EW226" s="87"/>
      <c r="EX226" s="18"/>
      <c r="EY226" s="69"/>
      <c r="EZ226" s="16"/>
      <c r="FA226" s="54"/>
      <c r="FB226" s="54"/>
      <c r="FC226" s="84"/>
      <c r="FD226" s="69"/>
      <c r="FE226" s="69"/>
      <c r="FF226" s="69"/>
      <c r="FG226" s="69"/>
      <c r="FH226" s="28"/>
      <c r="FI226" s="26"/>
    </row>
    <row r="227" spans="1:165" ht="15" x14ac:dyDescent="0.25">
      <c r="A227" s="10">
        <v>224</v>
      </c>
      <c r="B227" s="15"/>
      <c r="C227" s="42"/>
      <c r="D227" s="15"/>
      <c r="E227" s="97"/>
      <c r="F227" s="28"/>
      <c r="G227" s="67"/>
      <c r="H227" s="5"/>
      <c r="I227" s="5"/>
      <c r="J227" s="5"/>
      <c r="K227" s="5"/>
      <c r="L227" s="5"/>
      <c r="M227" s="5"/>
      <c r="N227" s="5"/>
      <c r="O227" s="5"/>
      <c r="P227" s="5"/>
      <c r="Q227" s="5"/>
      <c r="R227" s="5"/>
      <c r="S227" s="5"/>
      <c r="T227" s="299">
        <f t="shared" si="18"/>
        <v>0</v>
      </c>
      <c r="U227" s="5"/>
      <c r="V227" s="5"/>
      <c r="W227" s="5"/>
      <c r="X227" s="5"/>
      <c r="Y227" s="5"/>
      <c r="Z227" s="5"/>
      <c r="AA227" s="5"/>
      <c r="AB227" s="5"/>
      <c r="AC227" s="5"/>
      <c r="AD227" s="5"/>
      <c r="AE227" s="46"/>
      <c r="AF227" s="5"/>
      <c r="AG227" s="5"/>
      <c r="AH227" s="5"/>
      <c r="AI227" s="5"/>
      <c r="AJ227" s="5"/>
      <c r="AK227" s="5"/>
      <c r="AL227" s="5"/>
      <c r="AM227" s="5"/>
      <c r="AN227" s="5"/>
      <c r="AO227" s="5"/>
      <c r="AP227" s="46"/>
      <c r="AQ227" s="5"/>
      <c r="AR227" s="5"/>
      <c r="AS227" s="5"/>
      <c r="AT227" s="5"/>
      <c r="AU227" s="5"/>
      <c r="AV227" s="5"/>
      <c r="AW227" s="5"/>
      <c r="AX227" s="5"/>
      <c r="AY227" s="5"/>
      <c r="AZ227" s="46"/>
      <c r="BA227" s="8"/>
      <c r="BB227" s="8"/>
      <c r="BC227" s="8"/>
      <c r="BD227" s="8"/>
      <c r="BE227" s="8"/>
      <c r="BF227" s="8"/>
      <c r="BG227" s="8"/>
      <c r="BH227" s="8"/>
      <c r="BI227" s="8"/>
      <c r="BJ227" s="8"/>
      <c r="BK227" s="114"/>
      <c r="BL227" s="28"/>
      <c r="BM227" s="28"/>
      <c r="BN227" s="28"/>
      <c r="BO227" s="28"/>
      <c r="BP227" s="28"/>
      <c r="BQ227" s="67"/>
      <c r="BR227" s="28"/>
      <c r="BS227" s="28"/>
      <c r="BT227" s="28"/>
      <c r="BU227" s="28"/>
      <c r="BV227" s="28"/>
      <c r="BW227" s="28"/>
      <c r="BX227" s="67"/>
      <c r="BY227" s="28"/>
      <c r="BZ227" s="28"/>
      <c r="CA227" s="28"/>
      <c r="CB227" s="28"/>
      <c r="CC227" s="28"/>
      <c r="CD227" s="28"/>
      <c r="CE227" s="28"/>
      <c r="CF227" s="28"/>
      <c r="CG227" s="28"/>
      <c r="CH227" s="67"/>
      <c r="CI227" s="28"/>
      <c r="CJ227" s="28"/>
      <c r="CK227" s="28"/>
      <c r="CL227" s="28"/>
      <c r="CM227" s="28"/>
      <c r="CN227" s="28"/>
      <c r="CO227" s="28"/>
      <c r="CP227" s="28"/>
      <c r="CQ227" s="28"/>
      <c r="CR227" s="67"/>
      <c r="CS227" s="10"/>
      <c r="CT227" s="10"/>
      <c r="CU227" s="10"/>
      <c r="CV227" s="10"/>
      <c r="CW227" s="10"/>
      <c r="CX227" s="10"/>
      <c r="CY227" s="10"/>
      <c r="CZ227" s="10"/>
      <c r="DA227" s="300">
        <f t="shared" si="19"/>
        <v>0</v>
      </c>
      <c r="EL227" s="100"/>
      <c r="EM227" s="245"/>
      <c r="EN227" s="81"/>
      <c r="EO227" s="81"/>
      <c r="EP227" s="44">
        <v>224</v>
      </c>
      <c r="EQ227" s="80"/>
      <c r="ER227" s="33">
        <v>224</v>
      </c>
      <c r="ES227" s="5">
        <v>0</v>
      </c>
      <c r="ET227" s="5">
        <v>0</v>
      </c>
      <c r="EU227" s="69"/>
      <c r="EV227" s="11"/>
      <c r="EW227" s="87"/>
      <c r="EX227" s="18"/>
      <c r="EY227" s="69"/>
      <c r="EZ227" s="16"/>
      <c r="FA227" s="54"/>
      <c r="FB227" s="54"/>
      <c r="FC227" s="84"/>
      <c r="FD227" s="69"/>
      <c r="FE227" s="69"/>
      <c r="FF227" s="69"/>
      <c r="FG227" s="69"/>
      <c r="FH227" s="28"/>
      <c r="FI227" s="26"/>
    </row>
    <row r="228" spans="1:165" ht="15" x14ac:dyDescent="0.25">
      <c r="A228" s="10">
        <v>225</v>
      </c>
      <c r="B228" s="15"/>
      <c r="C228" s="42"/>
      <c r="D228" s="15"/>
      <c r="E228" s="97"/>
      <c r="F228" s="28"/>
      <c r="G228" s="67"/>
      <c r="H228" s="5"/>
      <c r="I228" s="5"/>
      <c r="J228" s="5"/>
      <c r="K228" s="5"/>
      <c r="L228" s="5"/>
      <c r="M228" s="5"/>
      <c r="N228" s="5"/>
      <c r="O228" s="5"/>
      <c r="P228" s="5"/>
      <c r="Q228" s="5"/>
      <c r="R228" s="5"/>
      <c r="S228" s="5"/>
      <c r="T228" s="299">
        <f t="shared" si="18"/>
        <v>0</v>
      </c>
      <c r="U228" s="5"/>
      <c r="V228" s="5"/>
      <c r="W228" s="5"/>
      <c r="X228" s="5"/>
      <c r="Y228" s="5"/>
      <c r="Z228" s="5"/>
      <c r="AA228" s="5"/>
      <c r="AB228" s="5"/>
      <c r="AC228" s="5"/>
      <c r="AD228" s="5"/>
      <c r="AE228" s="46"/>
      <c r="AF228" s="5"/>
      <c r="AG228" s="5"/>
      <c r="AH228" s="5"/>
      <c r="AI228" s="5"/>
      <c r="AJ228" s="5"/>
      <c r="AK228" s="5"/>
      <c r="AL228" s="5"/>
      <c r="AM228" s="5"/>
      <c r="AN228" s="5"/>
      <c r="AO228" s="5"/>
      <c r="AP228" s="46"/>
      <c r="AQ228" s="5"/>
      <c r="AR228" s="5"/>
      <c r="AS228" s="5"/>
      <c r="AT228" s="5"/>
      <c r="AU228" s="5"/>
      <c r="AV228" s="5"/>
      <c r="AW228" s="5"/>
      <c r="AX228" s="5"/>
      <c r="AY228" s="5"/>
      <c r="AZ228" s="46"/>
      <c r="BA228" s="8"/>
      <c r="BB228" s="8"/>
      <c r="BC228" s="8"/>
      <c r="BD228" s="8"/>
      <c r="BE228" s="8"/>
      <c r="BF228" s="8"/>
      <c r="BG228" s="8"/>
      <c r="BH228" s="8"/>
      <c r="BI228" s="8"/>
      <c r="BJ228" s="8"/>
      <c r="BK228" s="114"/>
      <c r="BL228" s="28"/>
      <c r="BM228" s="28"/>
      <c r="BN228" s="28"/>
      <c r="BO228" s="28"/>
      <c r="BP228" s="28"/>
      <c r="BQ228" s="67"/>
      <c r="BR228" s="28"/>
      <c r="BS228" s="28"/>
      <c r="BT228" s="28"/>
      <c r="BU228" s="28"/>
      <c r="BV228" s="28"/>
      <c r="BW228" s="28"/>
      <c r="BX228" s="67"/>
      <c r="BY228" s="28"/>
      <c r="BZ228" s="28"/>
      <c r="CA228" s="28"/>
      <c r="CB228" s="28"/>
      <c r="CC228" s="28"/>
      <c r="CD228" s="28"/>
      <c r="CE228" s="28"/>
      <c r="CF228" s="28"/>
      <c r="CG228" s="28"/>
      <c r="CH228" s="67"/>
      <c r="CI228" s="28"/>
      <c r="CJ228" s="28"/>
      <c r="CK228" s="28"/>
      <c r="CL228" s="28"/>
      <c r="CM228" s="28"/>
      <c r="CN228" s="28"/>
      <c r="CO228" s="28"/>
      <c r="CP228" s="28"/>
      <c r="CQ228" s="28"/>
      <c r="CR228" s="67"/>
      <c r="CS228" s="10"/>
      <c r="CT228" s="10"/>
      <c r="CU228" s="10"/>
      <c r="CV228" s="10"/>
      <c r="CW228" s="10"/>
      <c r="CX228" s="10"/>
      <c r="CY228" s="10"/>
      <c r="CZ228" s="10"/>
      <c r="DA228" s="300">
        <f t="shared" si="19"/>
        <v>0</v>
      </c>
      <c r="EL228" s="100"/>
      <c r="EM228" s="245"/>
      <c r="EN228" s="81"/>
      <c r="EO228" s="81"/>
      <c r="EP228" s="44">
        <v>225</v>
      </c>
      <c r="EQ228" s="80"/>
      <c r="ER228" s="33">
        <v>225</v>
      </c>
      <c r="ES228" s="5">
        <v>0</v>
      </c>
      <c r="ET228" s="5">
        <v>0</v>
      </c>
      <c r="EU228" s="69"/>
      <c r="EV228" s="11"/>
      <c r="EW228" s="87"/>
      <c r="EX228" s="18"/>
      <c r="EY228" s="69"/>
      <c r="EZ228" s="16"/>
      <c r="FA228" s="54"/>
      <c r="FB228" s="54"/>
      <c r="FC228" s="84"/>
      <c r="FD228" s="69"/>
      <c r="FE228" s="69"/>
      <c r="FF228" s="69"/>
      <c r="FG228" s="69"/>
      <c r="FH228" s="28"/>
      <c r="FI228" s="26"/>
    </row>
    <row r="229" spans="1:165" ht="15" x14ac:dyDescent="0.25">
      <c r="A229" s="10">
        <v>226</v>
      </c>
      <c r="B229" s="15"/>
      <c r="C229" s="42"/>
      <c r="D229" s="15"/>
      <c r="E229" s="97"/>
      <c r="F229" s="28"/>
      <c r="G229" s="67"/>
      <c r="H229" s="5"/>
      <c r="I229" s="5"/>
      <c r="J229" s="5"/>
      <c r="K229" s="5"/>
      <c r="L229" s="5"/>
      <c r="M229" s="5"/>
      <c r="N229" s="5"/>
      <c r="O229" s="5"/>
      <c r="P229" s="5"/>
      <c r="Q229" s="5"/>
      <c r="R229" s="5"/>
      <c r="S229" s="5"/>
      <c r="T229" s="299">
        <f t="shared" si="18"/>
        <v>0</v>
      </c>
      <c r="U229" s="5"/>
      <c r="V229" s="5"/>
      <c r="W229" s="5"/>
      <c r="X229" s="5"/>
      <c r="Y229" s="5"/>
      <c r="Z229" s="5"/>
      <c r="AA229" s="5"/>
      <c r="AB229" s="5"/>
      <c r="AC229" s="5"/>
      <c r="AD229" s="5"/>
      <c r="AE229" s="46"/>
      <c r="AF229" s="5"/>
      <c r="AG229" s="5"/>
      <c r="AH229" s="5"/>
      <c r="AI229" s="5"/>
      <c r="AJ229" s="5"/>
      <c r="AK229" s="5"/>
      <c r="AL229" s="5"/>
      <c r="AM229" s="5"/>
      <c r="AN229" s="5"/>
      <c r="AO229" s="5"/>
      <c r="AP229" s="46"/>
      <c r="AQ229" s="5"/>
      <c r="AR229" s="5"/>
      <c r="AS229" s="5"/>
      <c r="AT229" s="5"/>
      <c r="AU229" s="5"/>
      <c r="AV229" s="5"/>
      <c r="AW229" s="5"/>
      <c r="AX229" s="5"/>
      <c r="AY229" s="5"/>
      <c r="AZ229" s="46"/>
      <c r="BA229" s="8"/>
      <c r="BB229" s="8"/>
      <c r="BC229" s="8"/>
      <c r="BD229" s="8"/>
      <c r="BE229" s="8"/>
      <c r="BF229" s="8"/>
      <c r="BG229" s="8"/>
      <c r="BH229" s="8"/>
      <c r="BI229" s="8"/>
      <c r="BJ229" s="8"/>
      <c r="BK229" s="114"/>
      <c r="BL229" s="28"/>
      <c r="BM229" s="28"/>
      <c r="BN229" s="28"/>
      <c r="BO229" s="28"/>
      <c r="BP229" s="28"/>
      <c r="BQ229" s="67"/>
      <c r="BR229" s="28"/>
      <c r="BS229" s="28"/>
      <c r="BT229" s="28"/>
      <c r="BU229" s="28"/>
      <c r="BV229" s="28"/>
      <c r="BW229" s="28"/>
      <c r="BX229" s="67"/>
      <c r="BY229" s="28"/>
      <c r="BZ229" s="28"/>
      <c r="CA229" s="28"/>
      <c r="CB229" s="28"/>
      <c r="CC229" s="28"/>
      <c r="CD229" s="28"/>
      <c r="CE229" s="28"/>
      <c r="CF229" s="28"/>
      <c r="CG229" s="28"/>
      <c r="CH229" s="67"/>
      <c r="CI229" s="28"/>
      <c r="CJ229" s="28"/>
      <c r="CK229" s="28"/>
      <c r="CL229" s="28"/>
      <c r="CM229" s="28"/>
      <c r="CN229" s="28"/>
      <c r="CO229" s="28"/>
      <c r="CP229" s="28"/>
      <c r="CQ229" s="28"/>
      <c r="CR229" s="67"/>
      <c r="CS229" s="10"/>
      <c r="CT229" s="10"/>
      <c r="CU229" s="10"/>
      <c r="CV229" s="10"/>
      <c r="CW229" s="10"/>
      <c r="CX229" s="10"/>
      <c r="CY229" s="10"/>
      <c r="CZ229" s="10"/>
      <c r="DA229" s="300">
        <f t="shared" si="19"/>
        <v>0</v>
      </c>
      <c r="EL229" s="100"/>
      <c r="EM229" s="245"/>
      <c r="EN229" s="81"/>
      <c r="EO229" s="81"/>
      <c r="EP229" s="44">
        <v>226</v>
      </c>
      <c r="EQ229" s="80"/>
      <c r="ER229" s="33">
        <v>226</v>
      </c>
      <c r="ES229" s="5">
        <v>0</v>
      </c>
      <c r="ET229" s="5">
        <v>0</v>
      </c>
      <c r="EU229" s="69"/>
      <c r="EV229" s="11"/>
      <c r="EW229" s="87"/>
      <c r="EX229" s="18"/>
      <c r="EY229" s="69"/>
      <c r="EZ229" s="16"/>
      <c r="FA229" s="54"/>
      <c r="FB229" s="54"/>
      <c r="FC229" s="84"/>
      <c r="FD229" s="69"/>
      <c r="FE229" s="69"/>
      <c r="FF229" s="69"/>
      <c r="FG229" s="69"/>
      <c r="FH229" s="28"/>
      <c r="FI229" s="26"/>
    </row>
    <row r="230" spans="1:165" ht="15" x14ac:dyDescent="0.25">
      <c r="A230" s="10">
        <v>227</v>
      </c>
      <c r="B230" s="15"/>
      <c r="C230" s="42"/>
      <c r="D230" s="15"/>
      <c r="E230" s="97"/>
      <c r="F230" s="28"/>
      <c r="G230" s="67"/>
      <c r="H230" s="5"/>
      <c r="I230" s="5"/>
      <c r="J230" s="5"/>
      <c r="K230" s="5"/>
      <c r="L230" s="5"/>
      <c r="M230" s="5"/>
      <c r="N230" s="5"/>
      <c r="O230" s="5"/>
      <c r="P230" s="5"/>
      <c r="Q230" s="5"/>
      <c r="R230" s="5"/>
      <c r="S230" s="5"/>
      <c r="T230" s="299">
        <f t="shared" si="18"/>
        <v>0</v>
      </c>
      <c r="U230" s="5"/>
      <c r="V230" s="5"/>
      <c r="W230" s="5"/>
      <c r="X230" s="5"/>
      <c r="Y230" s="5"/>
      <c r="Z230" s="5"/>
      <c r="AA230" s="5"/>
      <c r="AB230" s="5"/>
      <c r="AC230" s="5"/>
      <c r="AD230" s="5"/>
      <c r="AE230" s="46"/>
      <c r="AF230" s="5"/>
      <c r="AG230" s="5"/>
      <c r="AH230" s="5"/>
      <c r="AI230" s="5"/>
      <c r="AJ230" s="5"/>
      <c r="AK230" s="5"/>
      <c r="AL230" s="5"/>
      <c r="AM230" s="5"/>
      <c r="AN230" s="5"/>
      <c r="AO230" s="5"/>
      <c r="AP230" s="46"/>
      <c r="AQ230" s="5"/>
      <c r="AR230" s="5"/>
      <c r="AS230" s="5"/>
      <c r="AT230" s="5"/>
      <c r="AU230" s="5"/>
      <c r="AV230" s="5"/>
      <c r="AW230" s="5"/>
      <c r="AX230" s="5"/>
      <c r="AY230" s="5"/>
      <c r="AZ230" s="46"/>
      <c r="BA230" s="8"/>
      <c r="BB230" s="8"/>
      <c r="BC230" s="8"/>
      <c r="BD230" s="8"/>
      <c r="BE230" s="8"/>
      <c r="BF230" s="8"/>
      <c r="BG230" s="8"/>
      <c r="BH230" s="8"/>
      <c r="BI230" s="8"/>
      <c r="BJ230" s="8"/>
      <c r="BK230" s="114"/>
      <c r="BL230" s="28"/>
      <c r="BM230" s="28"/>
      <c r="BN230" s="28"/>
      <c r="BO230" s="28"/>
      <c r="BP230" s="28"/>
      <c r="BQ230" s="67"/>
      <c r="BR230" s="28"/>
      <c r="BS230" s="28"/>
      <c r="BT230" s="28"/>
      <c r="BU230" s="28"/>
      <c r="BV230" s="28"/>
      <c r="BW230" s="28"/>
      <c r="BX230" s="67"/>
      <c r="BY230" s="28"/>
      <c r="BZ230" s="28"/>
      <c r="CA230" s="28"/>
      <c r="CB230" s="28"/>
      <c r="CC230" s="28"/>
      <c r="CD230" s="28"/>
      <c r="CE230" s="28"/>
      <c r="CF230" s="28"/>
      <c r="CG230" s="28"/>
      <c r="CH230" s="67"/>
      <c r="CI230" s="28"/>
      <c r="CJ230" s="28"/>
      <c r="CK230" s="28"/>
      <c r="CL230" s="28"/>
      <c r="CM230" s="28"/>
      <c r="CN230" s="28"/>
      <c r="CO230" s="28"/>
      <c r="CP230" s="28"/>
      <c r="CQ230" s="28"/>
      <c r="CR230" s="67"/>
      <c r="CS230" s="10"/>
      <c r="CT230" s="10"/>
      <c r="CU230" s="10"/>
      <c r="CV230" s="10"/>
      <c r="CW230" s="10"/>
      <c r="CX230" s="10"/>
      <c r="CY230" s="10"/>
      <c r="CZ230" s="10"/>
      <c r="DA230" s="300">
        <f t="shared" si="19"/>
        <v>0</v>
      </c>
      <c r="EL230" s="100"/>
      <c r="EM230" s="245"/>
      <c r="EN230" s="81"/>
      <c r="EO230" s="81"/>
      <c r="EP230" s="44">
        <v>227</v>
      </c>
      <c r="EQ230" s="80"/>
      <c r="ER230" s="33">
        <v>227</v>
      </c>
      <c r="ES230" s="5">
        <v>0</v>
      </c>
      <c r="ET230" s="5">
        <v>0</v>
      </c>
      <c r="EU230" s="69"/>
      <c r="EV230" s="11"/>
      <c r="EW230" s="87"/>
      <c r="EX230" s="18"/>
      <c r="EY230" s="69"/>
      <c r="EZ230" s="16"/>
      <c r="FA230" s="54"/>
      <c r="FB230" s="54"/>
      <c r="FC230" s="84"/>
      <c r="FD230" s="69"/>
      <c r="FE230" s="69"/>
      <c r="FF230" s="69"/>
      <c r="FG230" s="69"/>
      <c r="FH230" s="28"/>
      <c r="FI230" s="26"/>
    </row>
    <row r="231" spans="1:165" ht="15" x14ac:dyDescent="0.25">
      <c r="A231" s="10">
        <v>228</v>
      </c>
      <c r="B231" s="15"/>
      <c r="C231" s="42"/>
      <c r="D231" s="15"/>
      <c r="E231" s="97"/>
      <c r="F231" s="28"/>
      <c r="G231" s="67"/>
      <c r="H231" s="5"/>
      <c r="I231" s="5"/>
      <c r="J231" s="5"/>
      <c r="K231" s="5"/>
      <c r="L231" s="5"/>
      <c r="M231" s="5"/>
      <c r="N231" s="5"/>
      <c r="O231" s="5"/>
      <c r="P231" s="5"/>
      <c r="Q231" s="5"/>
      <c r="R231" s="5"/>
      <c r="S231" s="5"/>
      <c r="T231" s="299">
        <f t="shared" si="18"/>
        <v>0</v>
      </c>
      <c r="U231" s="5"/>
      <c r="V231" s="5"/>
      <c r="W231" s="5"/>
      <c r="X231" s="5"/>
      <c r="Y231" s="5"/>
      <c r="Z231" s="5"/>
      <c r="AA231" s="5"/>
      <c r="AB231" s="5"/>
      <c r="AC231" s="5"/>
      <c r="AD231" s="5"/>
      <c r="AE231" s="46"/>
      <c r="AF231" s="5"/>
      <c r="AG231" s="5"/>
      <c r="AH231" s="5"/>
      <c r="AI231" s="5"/>
      <c r="AJ231" s="5"/>
      <c r="AK231" s="5"/>
      <c r="AL231" s="5"/>
      <c r="AM231" s="5"/>
      <c r="AN231" s="5"/>
      <c r="AO231" s="5"/>
      <c r="AP231" s="46"/>
      <c r="AQ231" s="5"/>
      <c r="AR231" s="5"/>
      <c r="AS231" s="5"/>
      <c r="AT231" s="5"/>
      <c r="AU231" s="5"/>
      <c r="AV231" s="5"/>
      <c r="AW231" s="5"/>
      <c r="AX231" s="5"/>
      <c r="AY231" s="5"/>
      <c r="AZ231" s="46"/>
      <c r="BA231" s="8"/>
      <c r="BB231" s="8"/>
      <c r="BC231" s="8"/>
      <c r="BD231" s="8"/>
      <c r="BE231" s="8"/>
      <c r="BF231" s="8"/>
      <c r="BG231" s="8"/>
      <c r="BH231" s="8"/>
      <c r="BI231" s="8"/>
      <c r="BJ231" s="8"/>
      <c r="BK231" s="114"/>
      <c r="BL231" s="28"/>
      <c r="BM231" s="28"/>
      <c r="BN231" s="28"/>
      <c r="BO231" s="28"/>
      <c r="BP231" s="28"/>
      <c r="BQ231" s="67"/>
      <c r="BR231" s="28"/>
      <c r="BS231" s="28"/>
      <c r="BT231" s="28"/>
      <c r="BU231" s="28"/>
      <c r="BV231" s="28"/>
      <c r="BW231" s="28"/>
      <c r="BX231" s="67"/>
      <c r="BY231" s="28"/>
      <c r="BZ231" s="28"/>
      <c r="CA231" s="28"/>
      <c r="CB231" s="28"/>
      <c r="CC231" s="28"/>
      <c r="CD231" s="28"/>
      <c r="CE231" s="28"/>
      <c r="CF231" s="28"/>
      <c r="CG231" s="28"/>
      <c r="CH231" s="67"/>
      <c r="CI231" s="28"/>
      <c r="CJ231" s="28"/>
      <c r="CK231" s="28"/>
      <c r="CL231" s="28"/>
      <c r="CM231" s="28"/>
      <c r="CN231" s="28"/>
      <c r="CO231" s="28"/>
      <c r="CP231" s="28"/>
      <c r="CQ231" s="28"/>
      <c r="CR231" s="67"/>
      <c r="CS231" s="10"/>
      <c r="CT231" s="10"/>
      <c r="CU231" s="10"/>
      <c r="CV231" s="10"/>
      <c r="CW231" s="10"/>
      <c r="CX231" s="10"/>
      <c r="CY231" s="10"/>
      <c r="CZ231" s="10"/>
      <c r="DA231" s="300">
        <f t="shared" si="19"/>
        <v>0</v>
      </c>
      <c r="EL231" s="100"/>
      <c r="EM231" s="245"/>
      <c r="EN231" s="81"/>
      <c r="EO231" s="81"/>
      <c r="EP231" s="44">
        <v>228</v>
      </c>
      <c r="EQ231" s="237"/>
      <c r="ER231" s="7">
        <v>228</v>
      </c>
      <c r="ES231" s="5">
        <v>0</v>
      </c>
      <c r="ET231" s="5">
        <v>0</v>
      </c>
      <c r="EU231" s="69"/>
      <c r="EV231" s="11"/>
      <c r="EW231" s="87"/>
      <c r="EX231" s="18"/>
      <c r="EY231" s="69"/>
      <c r="EZ231" s="16"/>
      <c r="FA231" s="54"/>
      <c r="FB231" s="54"/>
      <c r="FC231" s="84"/>
      <c r="FD231" s="69"/>
      <c r="FE231" s="69"/>
      <c r="FF231" s="69"/>
      <c r="FG231" s="69"/>
      <c r="FH231" s="28"/>
      <c r="FI231" s="26"/>
    </row>
    <row r="232" spans="1:165" ht="15" x14ac:dyDescent="0.25">
      <c r="A232" s="152">
        <v>229</v>
      </c>
      <c r="B232" s="5"/>
      <c r="C232" s="32"/>
      <c r="D232" s="5"/>
      <c r="E232" s="8"/>
      <c r="F232" s="28"/>
      <c r="G232" s="67"/>
      <c r="H232" s="5"/>
      <c r="I232" s="5"/>
      <c r="J232" s="5"/>
      <c r="K232" s="5"/>
      <c r="L232" s="5"/>
      <c r="M232" s="5"/>
      <c r="N232" s="5"/>
      <c r="O232" s="5"/>
      <c r="P232" s="5"/>
      <c r="Q232" s="5"/>
      <c r="R232" s="5"/>
      <c r="S232" s="5"/>
      <c r="T232" s="299">
        <f t="shared" si="18"/>
        <v>0</v>
      </c>
      <c r="U232" s="5"/>
      <c r="V232" s="5"/>
      <c r="W232" s="5"/>
      <c r="X232" s="5"/>
      <c r="Y232" s="5"/>
      <c r="Z232" s="5"/>
      <c r="AA232" s="5"/>
      <c r="AB232" s="5"/>
      <c r="AC232" s="5"/>
      <c r="AD232" s="5"/>
      <c r="AE232" s="46"/>
      <c r="AF232" s="5"/>
      <c r="AG232" s="5"/>
      <c r="AH232" s="5"/>
      <c r="AI232" s="5"/>
      <c r="AJ232" s="5"/>
      <c r="AK232" s="5"/>
      <c r="AL232" s="5"/>
      <c r="AM232" s="5"/>
      <c r="AN232" s="5"/>
      <c r="AO232" s="5"/>
      <c r="AP232" s="46"/>
      <c r="AQ232" s="5"/>
      <c r="AR232" s="5"/>
      <c r="AS232" s="5"/>
      <c r="AT232" s="5"/>
      <c r="AU232" s="5"/>
      <c r="AV232" s="5"/>
      <c r="AW232" s="5"/>
      <c r="AX232" s="5"/>
      <c r="AY232" s="5"/>
      <c r="AZ232" s="46"/>
      <c r="BA232" s="8"/>
      <c r="BB232" s="8"/>
      <c r="BC232" s="8"/>
      <c r="BD232" s="8"/>
      <c r="BE232" s="8"/>
      <c r="BF232" s="8"/>
      <c r="BG232" s="8"/>
      <c r="BH232" s="8"/>
      <c r="BI232" s="8"/>
      <c r="BJ232" s="41"/>
      <c r="BK232" s="28"/>
      <c r="BL232" s="28"/>
      <c r="BM232" s="28"/>
      <c r="BN232" s="28"/>
      <c r="BO232" s="28"/>
      <c r="BP232" s="28"/>
      <c r="BQ232" s="67"/>
      <c r="BR232" s="28"/>
      <c r="BS232" s="28"/>
      <c r="BT232" s="28"/>
      <c r="BU232" s="28"/>
      <c r="BV232" s="28"/>
      <c r="BW232" s="28"/>
      <c r="BX232" s="28"/>
      <c r="BY232" s="114"/>
      <c r="BZ232" s="28"/>
      <c r="CA232" s="28"/>
      <c r="CB232" s="28"/>
      <c r="CC232" s="28"/>
      <c r="CD232" s="28"/>
      <c r="CE232" s="28"/>
      <c r="CF232" s="28"/>
      <c r="CG232" s="28"/>
      <c r="CH232" s="67"/>
      <c r="CI232" s="28"/>
      <c r="CJ232" s="28"/>
      <c r="CK232" s="28"/>
      <c r="CL232" s="28"/>
      <c r="CM232" s="28"/>
      <c r="CN232" s="28"/>
      <c r="CO232" s="28"/>
      <c r="CP232" s="28"/>
      <c r="CQ232" s="28"/>
      <c r="CR232" s="28"/>
      <c r="CS232" s="32"/>
      <c r="CT232" s="5"/>
      <c r="CU232" s="5"/>
      <c r="CV232" s="5"/>
      <c r="CW232" s="5"/>
      <c r="CX232" s="5"/>
      <c r="CY232" s="5"/>
      <c r="CZ232" s="10"/>
      <c r="DA232" s="300">
        <f t="shared" si="19"/>
        <v>0</v>
      </c>
      <c r="EM232" s="245"/>
      <c r="EN232" s="81"/>
      <c r="EO232" s="81"/>
      <c r="EP232" s="155">
        <v>229</v>
      </c>
      <c r="EQ232" s="130"/>
      <c r="ER232" s="145">
        <v>229</v>
      </c>
      <c r="ES232" s="282">
        <v>0</v>
      </c>
      <c r="ET232" s="282">
        <v>0</v>
      </c>
      <c r="EU232" s="26"/>
      <c r="EV232" s="26"/>
      <c r="EW232" s="26"/>
      <c r="EX232" s="247"/>
      <c r="EY232" s="26"/>
      <c r="EZ232" s="16"/>
      <c r="FA232" s="26"/>
      <c r="FB232" s="26"/>
      <c r="FC232" s="26"/>
      <c r="FD232" s="26"/>
      <c r="FE232" s="26"/>
      <c r="FF232" s="26"/>
      <c r="FG232" s="26"/>
      <c r="FH232" s="28"/>
      <c r="FI232" s="26"/>
    </row>
    <row r="233" spans="1:165" ht="15" x14ac:dyDescent="0.25">
      <c r="A233" s="152">
        <v>230</v>
      </c>
      <c r="C233" s="31"/>
      <c r="D233" s="23"/>
      <c r="E233" s="22"/>
      <c r="F233" s="22"/>
      <c r="G233" s="65"/>
      <c r="H233" s="4"/>
      <c r="I233" s="4"/>
      <c r="J233" s="4"/>
      <c r="K233" s="4"/>
      <c r="L233" s="4"/>
      <c r="M233" s="4"/>
      <c r="N233" s="4"/>
      <c r="O233" s="4"/>
      <c r="P233" s="4"/>
      <c r="Q233" s="4"/>
      <c r="R233" s="4"/>
      <c r="S233" s="4"/>
      <c r="T233" s="299">
        <f t="shared" si="18"/>
        <v>0</v>
      </c>
      <c r="U233" s="4"/>
      <c r="V233" s="4"/>
      <c r="W233" s="4"/>
      <c r="X233" s="4"/>
      <c r="Y233" s="4"/>
      <c r="Z233" s="4"/>
      <c r="AA233" s="4"/>
      <c r="AB233" s="4"/>
      <c r="AC233" s="4"/>
      <c r="AD233" s="4"/>
      <c r="AE233" s="43"/>
      <c r="AF233" s="5"/>
      <c r="AG233" s="5"/>
      <c r="AH233" s="5"/>
      <c r="AI233" s="5"/>
      <c r="AJ233" s="5"/>
      <c r="AK233" s="5"/>
      <c r="AL233" s="5"/>
      <c r="AM233" s="5"/>
      <c r="AN233" s="5"/>
      <c r="AO233" s="5"/>
      <c r="AP233" s="46"/>
      <c r="AQ233" s="4"/>
      <c r="AR233" s="4"/>
      <c r="AS233" s="4"/>
      <c r="AT233" s="4"/>
      <c r="AU233" s="4"/>
      <c r="AV233" s="4"/>
      <c r="AW233" s="4"/>
      <c r="AX233" s="4"/>
      <c r="AY233" s="4"/>
      <c r="AZ233" s="43"/>
      <c r="BA233" s="4"/>
      <c r="BB233" s="4"/>
      <c r="BC233" s="4"/>
      <c r="BD233" s="4"/>
      <c r="BE233" s="4"/>
      <c r="BF233" s="4"/>
      <c r="BG233" s="4"/>
      <c r="BH233" s="4"/>
      <c r="BI233" s="4"/>
      <c r="BJ233" s="43"/>
      <c r="BK233" s="4"/>
      <c r="BL233" s="4"/>
      <c r="BM233" s="4"/>
      <c r="BN233" s="4"/>
      <c r="BO233" s="4"/>
      <c r="BP233" s="4"/>
      <c r="BQ233" s="43"/>
      <c r="BR233" s="4"/>
      <c r="BS233" s="4"/>
      <c r="BT233" s="4"/>
      <c r="BU233" s="4"/>
      <c r="BV233" s="4"/>
      <c r="BW233" s="4"/>
      <c r="BX233" s="4"/>
      <c r="BY233" s="33"/>
      <c r="BZ233" s="4"/>
      <c r="CA233" s="4"/>
      <c r="CB233" s="4"/>
      <c r="CC233" s="4"/>
      <c r="CD233" s="4"/>
      <c r="CE233" s="4"/>
      <c r="CF233" s="4"/>
      <c r="CG233" s="4"/>
      <c r="CH233" s="43"/>
      <c r="CI233" s="4"/>
      <c r="CJ233" s="4"/>
      <c r="CK233" s="4"/>
      <c r="CL233" s="4"/>
      <c r="CM233" s="4"/>
      <c r="CN233" s="4"/>
      <c r="CO233" s="4"/>
      <c r="CP233" s="4"/>
      <c r="CQ233" s="4"/>
      <c r="CR233" s="4"/>
      <c r="CS233" s="33"/>
      <c r="CT233" s="4"/>
      <c r="CU233" s="4"/>
      <c r="CV233" s="4"/>
      <c r="CW233" s="4"/>
      <c r="CX233" s="4"/>
      <c r="CY233" s="4"/>
      <c r="CZ233" s="4"/>
      <c r="DA233" s="300">
        <f t="shared" si="19"/>
        <v>0</v>
      </c>
      <c r="EM233" s="245"/>
      <c r="EN233" s="81"/>
      <c r="EO233" s="81"/>
      <c r="EP233" s="155">
        <v>230</v>
      </c>
      <c r="EQ233" s="130"/>
      <c r="ER233" s="145">
        <v>230</v>
      </c>
      <c r="ES233" s="282">
        <v>0</v>
      </c>
      <c r="ET233" s="282">
        <v>0</v>
      </c>
      <c r="EU233" s="26"/>
      <c r="EV233" s="26"/>
      <c r="EW233" s="26"/>
      <c r="EX233" s="247"/>
      <c r="EY233" s="26"/>
      <c r="EZ233" s="26"/>
      <c r="FA233" s="26"/>
      <c r="FB233" s="26"/>
      <c r="FC233" s="26"/>
      <c r="FD233" s="26"/>
      <c r="FE233" s="26"/>
      <c r="FF233" s="26"/>
      <c r="FG233" s="26"/>
      <c r="FH233" s="26"/>
      <c r="FI233" s="26"/>
    </row>
    <row r="234" spans="1:165" ht="15" x14ac:dyDescent="0.25">
      <c r="A234" s="152">
        <v>231</v>
      </c>
      <c r="C234" s="31"/>
      <c r="D234" s="23"/>
      <c r="E234" s="22"/>
      <c r="F234" s="22"/>
      <c r="G234" s="65"/>
      <c r="H234" s="4"/>
      <c r="I234" s="4"/>
      <c r="J234" s="4"/>
      <c r="K234" s="4"/>
      <c r="L234" s="4"/>
      <c r="M234" s="4"/>
      <c r="N234" s="4"/>
      <c r="O234" s="4"/>
      <c r="P234" s="4"/>
      <c r="Q234" s="4"/>
      <c r="R234" s="4"/>
      <c r="S234" s="4"/>
      <c r="T234" s="299">
        <f t="shared" si="18"/>
        <v>0</v>
      </c>
      <c r="U234" s="4"/>
      <c r="V234" s="4"/>
      <c r="W234" s="4"/>
      <c r="X234" s="4"/>
      <c r="Y234" s="4"/>
      <c r="Z234" s="4"/>
      <c r="AA234" s="4"/>
      <c r="AB234" s="4"/>
      <c r="AC234" s="4"/>
      <c r="AD234" s="4"/>
      <c r="AE234" s="43"/>
      <c r="AF234" s="5"/>
      <c r="AG234" s="5"/>
      <c r="AH234" s="5"/>
      <c r="AI234" s="5"/>
      <c r="AJ234" s="5"/>
      <c r="AK234" s="5"/>
      <c r="AL234" s="5"/>
      <c r="AM234" s="5"/>
      <c r="AN234" s="5"/>
      <c r="AO234" s="5"/>
      <c r="AP234" s="46"/>
      <c r="AQ234" s="4"/>
      <c r="AR234" s="4"/>
      <c r="AS234" s="4"/>
      <c r="AT234" s="4"/>
      <c r="AU234" s="4"/>
      <c r="AV234" s="4"/>
      <c r="AW234" s="4"/>
      <c r="AX234" s="4"/>
      <c r="AY234" s="4"/>
      <c r="AZ234" s="43"/>
      <c r="BA234" s="4"/>
      <c r="BB234" s="4"/>
      <c r="BC234" s="4"/>
      <c r="BD234" s="4"/>
      <c r="BE234" s="4"/>
      <c r="BF234" s="4"/>
      <c r="BG234" s="4"/>
      <c r="BH234" s="4"/>
      <c r="BI234" s="4"/>
      <c r="BJ234" s="43"/>
      <c r="BK234" s="4"/>
      <c r="BL234" s="4"/>
      <c r="BM234" s="4"/>
      <c r="BN234" s="4"/>
      <c r="BO234" s="4"/>
      <c r="BP234" s="4"/>
      <c r="BQ234" s="43"/>
      <c r="BR234" s="4"/>
      <c r="BS234" s="4"/>
      <c r="BT234" s="4"/>
      <c r="BU234" s="4"/>
      <c r="BV234" s="4"/>
      <c r="BW234" s="4"/>
      <c r="BX234" s="4"/>
      <c r="BY234" s="33"/>
      <c r="BZ234" s="4"/>
      <c r="CA234" s="4"/>
      <c r="CB234" s="4"/>
      <c r="CC234" s="4"/>
      <c r="CD234" s="4"/>
      <c r="CE234" s="4"/>
      <c r="CF234" s="4"/>
      <c r="CG234" s="4"/>
      <c r="CH234" s="43"/>
      <c r="CI234" s="4"/>
      <c r="CJ234" s="4"/>
      <c r="CK234" s="4"/>
      <c r="CL234" s="4"/>
      <c r="CM234" s="4"/>
      <c r="CN234" s="4"/>
      <c r="CO234" s="4"/>
      <c r="CP234" s="4"/>
      <c r="CQ234" s="4"/>
      <c r="CR234" s="4"/>
      <c r="CS234" s="33"/>
      <c r="CT234" s="4"/>
      <c r="CU234" s="4"/>
      <c r="CV234" s="4"/>
      <c r="CW234" s="4"/>
      <c r="CX234" s="4"/>
      <c r="CY234" s="4"/>
      <c r="CZ234" s="4"/>
      <c r="DA234" s="300">
        <f t="shared" si="19"/>
        <v>0</v>
      </c>
      <c r="EM234" s="245"/>
      <c r="EN234" s="81"/>
      <c r="EO234" s="81"/>
      <c r="EP234" s="155">
        <v>231</v>
      </c>
      <c r="EQ234" s="130"/>
      <c r="ER234" s="145">
        <v>231</v>
      </c>
      <c r="ES234" s="282">
        <v>0</v>
      </c>
      <c r="ET234" s="282">
        <v>0</v>
      </c>
      <c r="EU234" s="26"/>
      <c r="EV234" s="26"/>
      <c r="EW234" s="26"/>
      <c r="EX234" s="247"/>
      <c r="EY234" s="26"/>
      <c r="EZ234" s="26"/>
      <c r="FA234" s="26"/>
      <c r="FB234" s="26"/>
      <c r="FC234" s="26"/>
      <c r="FD234" s="26"/>
      <c r="FE234" s="26"/>
      <c r="FF234" s="26"/>
      <c r="FG234" s="26"/>
      <c r="FH234" s="26"/>
      <c r="FI234" s="26"/>
    </row>
    <row r="235" spans="1:165" ht="15" x14ac:dyDescent="0.25">
      <c r="A235" s="152">
        <v>232</v>
      </c>
      <c r="C235" s="31"/>
      <c r="D235" s="24"/>
      <c r="E235" s="22"/>
      <c r="F235" s="22"/>
      <c r="G235" s="65"/>
      <c r="H235" s="4"/>
      <c r="I235" s="4"/>
      <c r="J235" s="4"/>
      <c r="K235" s="4"/>
      <c r="L235" s="4"/>
      <c r="M235" s="4"/>
      <c r="N235" s="4"/>
      <c r="O235" s="4"/>
      <c r="P235" s="4"/>
      <c r="Q235" s="4"/>
      <c r="R235" s="4"/>
      <c r="S235" s="4"/>
      <c r="T235" s="299">
        <f t="shared" si="18"/>
        <v>0</v>
      </c>
      <c r="U235" s="4"/>
      <c r="V235" s="4"/>
      <c r="W235" s="4"/>
      <c r="X235" s="4"/>
      <c r="Y235" s="4"/>
      <c r="Z235" s="4"/>
      <c r="AA235" s="4"/>
      <c r="AB235" s="4"/>
      <c r="AC235" s="4"/>
      <c r="AD235" s="4"/>
      <c r="AE235" s="43"/>
      <c r="AF235" s="5"/>
      <c r="AG235" s="5"/>
      <c r="AH235" s="5"/>
      <c r="AI235" s="5"/>
      <c r="AJ235" s="5"/>
      <c r="AK235" s="5"/>
      <c r="AL235" s="5"/>
      <c r="AM235" s="5"/>
      <c r="AN235" s="5"/>
      <c r="AO235" s="5"/>
      <c r="AP235" s="46"/>
      <c r="AQ235" s="4"/>
      <c r="AR235" s="4"/>
      <c r="AS235" s="4"/>
      <c r="AT235" s="4"/>
      <c r="AU235" s="4"/>
      <c r="AV235" s="4"/>
      <c r="AW235" s="4"/>
      <c r="AX235" s="4"/>
      <c r="AY235" s="4"/>
      <c r="AZ235" s="43"/>
      <c r="BA235" s="4"/>
      <c r="BB235" s="4"/>
      <c r="BC235" s="4"/>
      <c r="BD235" s="4"/>
      <c r="BE235" s="4"/>
      <c r="BF235" s="4"/>
      <c r="BG235" s="4"/>
      <c r="BH235" s="4"/>
      <c r="BI235" s="4"/>
      <c r="BJ235" s="43"/>
      <c r="BK235" s="4"/>
      <c r="BL235" s="4"/>
      <c r="BM235" s="4"/>
      <c r="BN235" s="4"/>
      <c r="BO235" s="4"/>
      <c r="BP235" s="4"/>
      <c r="BQ235" s="43"/>
      <c r="BR235" s="4"/>
      <c r="BS235" s="4"/>
      <c r="BT235" s="4"/>
      <c r="BU235" s="4"/>
      <c r="BV235" s="4"/>
      <c r="BW235" s="4"/>
      <c r="BX235" s="4"/>
      <c r="BY235" s="33"/>
      <c r="BZ235" s="4"/>
      <c r="CA235" s="4"/>
      <c r="CB235" s="4"/>
      <c r="CC235" s="4"/>
      <c r="CD235" s="4"/>
      <c r="CE235" s="4"/>
      <c r="CF235" s="4"/>
      <c r="CG235" s="4"/>
      <c r="CH235" s="43"/>
      <c r="CI235" s="4"/>
      <c r="CJ235" s="4"/>
      <c r="CK235" s="4"/>
      <c r="CL235" s="4"/>
      <c r="CM235" s="4"/>
      <c r="CN235" s="4"/>
      <c r="CO235" s="4"/>
      <c r="CP235" s="4"/>
      <c r="CQ235" s="4"/>
      <c r="CR235" s="4"/>
      <c r="CS235" s="33"/>
      <c r="CT235" s="4"/>
      <c r="CU235" s="4"/>
      <c r="CV235" s="4"/>
      <c r="CW235" s="4"/>
      <c r="CX235" s="4"/>
      <c r="CY235" s="4"/>
      <c r="CZ235" s="4"/>
      <c r="DA235" s="300">
        <f t="shared" si="19"/>
        <v>0</v>
      </c>
      <c r="EM235" s="245"/>
      <c r="EN235" s="81"/>
      <c r="EO235" s="81"/>
      <c r="EP235" s="155">
        <v>232</v>
      </c>
      <c r="EQ235" s="130"/>
      <c r="ER235" s="145">
        <v>232</v>
      </c>
      <c r="ES235" s="282">
        <v>0</v>
      </c>
      <c r="ET235" s="282">
        <v>0</v>
      </c>
      <c r="EU235" s="26"/>
      <c r="EV235" s="26"/>
      <c r="EW235" s="26"/>
      <c r="EX235" s="247"/>
      <c r="EY235" s="26"/>
      <c r="EZ235" s="26"/>
      <c r="FA235" s="26"/>
      <c r="FB235" s="26"/>
      <c r="FC235" s="26"/>
      <c r="FD235" s="26"/>
      <c r="FE235" s="26"/>
      <c r="FF235" s="26"/>
      <c r="FG235" s="26"/>
      <c r="FH235" s="26"/>
      <c r="FI235" s="26"/>
    </row>
    <row r="236" spans="1:165" ht="15" x14ac:dyDescent="0.25">
      <c r="A236" s="152">
        <v>233</v>
      </c>
      <c r="C236" s="31"/>
      <c r="D236" s="23"/>
      <c r="E236" s="22"/>
      <c r="F236" s="22"/>
      <c r="G236" s="65"/>
      <c r="H236" s="4"/>
      <c r="I236" s="4"/>
      <c r="J236" s="4"/>
      <c r="K236" s="4"/>
      <c r="L236" s="4"/>
      <c r="M236" s="4"/>
      <c r="N236" s="4"/>
      <c r="O236" s="4"/>
      <c r="P236" s="4"/>
      <c r="Q236" s="4"/>
      <c r="R236" s="4"/>
      <c r="S236" s="4"/>
      <c r="T236" s="299">
        <f t="shared" si="18"/>
        <v>0</v>
      </c>
      <c r="U236" s="4"/>
      <c r="V236" s="4"/>
      <c r="W236" s="4"/>
      <c r="X236" s="4"/>
      <c r="Y236" s="4"/>
      <c r="Z236" s="4"/>
      <c r="AA236" s="4"/>
      <c r="AB236" s="4"/>
      <c r="AC236" s="4"/>
      <c r="AD236" s="4"/>
      <c r="AE236" s="43"/>
      <c r="AF236" s="5"/>
      <c r="AG236" s="5"/>
      <c r="AH236" s="5"/>
      <c r="AI236" s="5"/>
      <c r="AJ236" s="5"/>
      <c r="AK236" s="5"/>
      <c r="AL236" s="5"/>
      <c r="AM236" s="5"/>
      <c r="AN236" s="5"/>
      <c r="AO236" s="5"/>
      <c r="AP236" s="46"/>
      <c r="AQ236" s="4"/>
      <c r="AR236" s="4"/>
      <c r="AS236" s="4"/>
      <c r="AT236" s="4"/>
      <c r="AU236" s="4"/>
      <c r="AV236" s="4"/>
      <c r="AW236" s="4"/>
      <c r="AX236" s="4"/>
      <c r="AY236" s="4"/>
      <c r="AZ236" s="43"/>
      <c r="BA236" s="4"/>
      <c r="BB236" s="4"/>
      <c r="BC236" s="4"/>
      <c r="BD236" s="4"/>
      <c r="BE236" s="4"/>
      <c r="BF236" s="4"/>
      <c r="BG236" s="4"/>
      <c r="BH236" s="4"/>
      <c r="BI236" s="4"/>
      <c r="BJ236" s="43"/>
      <c r="BK236" s="4"/>
      <c r="BL236" s="4"/>
      <c r="BM236" s="4"/>
      <c r="BN236" s="4"/>
      <c r="BO236" s="4"/>
      <c r="BP236" s="4"/>
      <c r="BQ236" s="43"/>
      <c r="BR236" s="4"/>
      <c r="BS236" s="4"/>
      <c r="BT236" s="4"/>
      <c r="BU236" s="4"/>
      <c r="BV236" s="4"/>
      <c r="BW236" s="4"/>
      <c r="BX236" s="4"/>
      <c r="BY236" s="33"/>
      <c r="BZ236" s="4"/>
      <c r="CA236" s="4"/>
      <c r="CB236" s="4"/>
      <c r="CC236" s="4"/>
      <c r="CD236" s="4"/>
      <c r="CE236" s="4"/>
      <c r="CF236" s="4"/>
      <c r="CG236" s="4"/>
      <c r="CH236" s="43"/>
      <c r="CI236" s="4"/>
      <c r="CJ236" s="4"/>
      <c r="CK236" s="4"/>
      <c r="CL236" s="4"/>
      <c r="CM236" s="4"/>
      <c r="CN236" s="4"/>
      <c r="CO236" s="4"/>
      <c r="CP236" s="4"/>
      <c r="CQ236" s="4"/>
      <c r="CR236" s="4"/>
      <c r="CS236" s="33"/>
      <c r="CT236" s="4"/>
      <c r="CU236" s="4"/>
      <c r="CV236" s="4"/>
      <c r="CW236" s="4"/>
      <c r="CX236" s="4"/>
      <c r="CY236" s="4"/>
      <c r="CZ236" s="4"/>
      <c r="DA236" s="300">
        <f t="shared" si="19"/>
        <v>0</v>
      </c>
      <c r="EM236" s="245"/>
      <c r="EN236" s="81"/>
      <c r="EO236" s="81"/>
      <c r="EP236" s="155">
        <v>233</v>
      </c>
      <c r="EQ236" s="130"/>
      <c r="ER236" s="145">
        <v>233</v>
      </c>
      <c r="ES236" s="282">
        <v>0</v>
      </c>
      <c r="ET236" s="282">
        <v>0</v>
      </c>
      <c r="EU236" s="26"/>
      <c r="EV236" s="26"/>
      <c r="EW236" s="26"/>
      <c r="EX236" s="247"/>
      <c r="EY236" s="26"/>
      <c r="EZ236" s="26"/>
      <c r="FA236" s="26"/>
      <c r="FB236" s="26"/>
      <c r="FC236" s="26"/>
      <c r="FD236" s="26"/>
      <c r="FE236" s="26"/>
      <c r="FF236" s="26"/>
      <c r="FG236" s="26"/>
      <c r="FH236" s="26"/>
      <c r="FI236" s="26"/>
    </row>
    <row r="237" spans="1:165" ht="15" x14ac:dyDescent="0.25">
      <c r="A237" s="152">
        <v>234</v>
      </c>
      <c r="B237" s="4"/>
      <c r="C237" s="33"/>
      <c r="D237" s="4"/>
      <c r="E237" s="22"/>
      <c r="F237" s="22"/>
      <c r="G237" s="65"/>
      <c r="H237" s="4"/>
      <c r="I237" s="4"/>
      <c r="J237" s="4"/>
      <c r="K237" s="4"/>
      <c r="L237" s="4"/>
      <c r="M237" s="4"/>
      <c r="N237" s="4"/>
      <c r="O237" s="4"/>
      <c r="P237" s="4"/>
      <c r="Q237" s="4"/>
      <c r="R237" s="4"/>
      <c r="S237" s="4"/>
      <c r="T237" s="299">
        <f t="shared" si="18"/>
        <v>0</v>
      </c>
      <c r="U237" s="4"/>
      <c r="V237" s="4"/>
      <c r="W237" s="4"/>
      <c r="X237" s="4"/>
      <c r="Y237" s="4"/>
      <c r="Z237" s="4"/>
      <c r="AA237" s="4"/>
      <c r="AB237" s="4"/>
      <c r="AC237" s="4"/>
      <c r="AD237" s="4"/>
      <c r="AE237" s="43"/>
      <c r="AF237" s="5"/>
      <c r="AG237" s="5"/>
      <c r="AH237" s="5"/>
      <c r="AI237" s="5"/>
      <c r="AJ237" s="5"/>
      <c r="AK237" s="5"/>
      <c r="AL237" s="5"/>
      <c r="AM237" s="5"/>
      <c r="AN237" s="5"/>
      <c r="AO237" s="5"/>
      <c r="AP237" s="46"/>
      <c r="AQ237" s="4"/>
      <c r="AR237" s="4"/>
      <c r="AS237" s="4"/>
      <c r="AT237" s="4"/>
      <c r="AU237" s="4"/>
      <c r="AV237" s="4"/>
      <c r="AW237" s="4"/>
      <c r="AX237" s="4"/>
      <c r="AY237" s="4"/>
      <c r="AZ237" s="43"/>
      <c r="BA237" s="4"/>
      <c r="BB237" s="4"/>
      <c r="BC237" s="4"/>
      <c r="BD237" s="4"/>
      <c r="BE237" s="4"/>
      <c r="BF237" s="4"/>
      <c r="BG237" s="4"/>
      <c r="BH237" s="4"/>
      <c r="BI237" s="4"/>
      <c r="BJ237" s="43"/>
      <c r="BK237" s="4"/>
      <c r="BL237" s="4"/>
      <c r="BM237" s="4"/>
      <c r="BN237" s="4"/>
      <c r="BO237" s="4"/>
      <c r="BP237" s="4"/>
      <c r="BQ237" s="43"/>
      <c r="BR237" s="4"/>
      <c r="BS237" s="4"/>
      <c r="BT237" s="4"/>
      <c r="BU237" s="4"/>
      <c r="BV237" s="4"/>
      <c r="BW237" s="4"/>
      <c r="BX237" s="4"/>
      <c r="BY237" s="33"/>
      <c r="BZ237" s="4"/>
      <c r="CA237" s="4"/>
      <c r="CB237" s="4"/>
      <c r="CC237" s="4"/>
      <c r="CD237" s="4"/>
      <c r="CE237" s="4"/>
      <c r="CF237" s="4"/>
      <c r="CG237" s="4"/>
      <c r="CH237" s="43"/>
      <c r="CI237" s="4"/>
      <c r="CJ237" s="4"/>
      <c r="CK237" s="4"/>
      <c r="CL237" s="4"/>
      <c r="CM237" s="4"/>
      <c r="CN237" s="4"/>
      <c r="CO237" s="4"/>
      <c r="CP237" s="4"/>
      <c r="CQ237" s="4"/>
      <c r="CR237" s="4"/>
      <c r="CS237" s="33"/>
      <c r="CT237" s="4"/>
      <c r="CU237" s="4"/>
      <c r="CV237" s="4"/>
      <c r="CW237" s="4"/>
      <c r="CX237" s="4"/>
      <c r="CY237" s="4"/>
      <c r="CZ237" s="4"/>
      <c r="DA237" s="300">
        <f t="shared" si="19"/>
        <v>0</v>
      </c>
      <c r="EM237" s="245"/>
      <c r="EN237" s="81"/>
      <c r="EO237" s="81"/>
      <c r="EP237" s="155">
        <v>234</v>
      </c>
      <c r="EQ237" s="130"/>
      <c r="ER237" s="145">
        <v>234</v>
      </c>
      <c r="ES237" s="282">
        <v>0</v>
      </c>
      <c r="ET237" s="282">
        <v>0</v>
      </c>
      <c r="EU237" s="26"/>
      <c r="EV237" s="26"/>
      <c r="EW237" s="26"/>
      <c r="EX237" s="247"/>
      <c r="EY237" s="26"/>
      <c r="EZ237" s="26"/>
      <c r="FA237" s="26"/>
      <c r="FB237" s="26"/>
      <c r="FC237" s="26"/>
      <c r="FD237" s="26"/>
      <c r="FE237" s="26"/>
      <c r="FF237" s="26"/>
      <c r="FG237" s="26"/>
      <c r="FH237" s="26"/>
      <c r="FI237" s="26"/>
    </row>
    <row r="238" spans="1:165" ht="15" x14ac:dyDescent="0.25">
      <c r="A238" s="152">
        <v>235</v>
      </c>
      <c r="C238" s="31"/>
      <c r="G238" s="125"/>
      <c r="S238" s="1"/>
      <c r="T238" s="299">
        <f t="shared" si="18"/>
        <v>0</v>
      </c>
      <c r="AE238" s="125"/>
      <c r="AP238" s="125"/>
      <c r="AZ238" s="125"/>
      <c r="BJ238" s="125"/>
      <c r="BQ238" s="125"/>
      <c r="BY238" s="31"/>
      <c r="BZ238" s="1"/>
      <c r="CA238" s="1"/>
      <c r="CB238" s="1"/>
      <c r="CC238" s="1"/>
      <c r="CD238" s="1"/>
      <c r="CE238" s="1"/>
      <c r="CF238" s="1"/>
      <c r="CG238" s="1"/>
      <c r="CH238" s="125"/>
      <c r="CS238" s="31"/>
      <c r="CT238" s="1"/>
      <c r="CU238" s="1"/>
      <c r="CV238" s="1"/>
      <c r="CW238" s="1"/>
      <c r="CX238" s="1"/>
      <c r="CY238" s="1"/>
      <c r="CZ238" s="1"/>
      <c r="DA238" s="300">
        <f t="shared" si="19"/>
        <v>0</v>
      </c>
      <c r="EM238" s="245"/>
      <c r="EN238" s="81"/>
      <c r="EO238" s="81"/>
      <c r="EP238" s="155">
        <v>235</v>
      </c>
      <c r="EQ238" s="238"/>
      <c r="ER238" s="145">
        <v>235</v>
      </c>
      <c r="ES238" s="282">
        <v>0</v>
      </c>
      <c r="ET238" s="282">
        <v>0</v>
      </c>
      <c r="EX238" s="248"/>
    </row>
    <row r="239" spans="1:165" ht="15" x14ac:dyDescent="0.25">
      <c r="A239" s="152">
        <v>236</v>
      </c>
      <c r="C239" s="31"/>
      <c r="G239" s="125"/>
      <c r="S239" s="1"/>
      <c r="T239" s="299">
        <f t="shared" si="18"/>
        <v>0</v>
      </c>
      <c r="AE239" s="125"/>
      <c r="AP239" s="125"/>
      <c r="AZ239" s="125"/>
      <c r="BJ239" s="125"/>
      <c r="BQ239" s="125"/>
      <c r="BY239" s="31"/>
      <c r="BZ239" s="1"/>
      <c r="CA239" s="1"/>
      <c r="CB239" s="1"/>
      <c r="CC239" s="1"/>
      <c r="CD239" s="1"/>
      <c r="CE239" s="1"/>
      <c r="CF239" s="1"/>
      <c r="CG239" s="1"/>
      <c r="CH239" s="125"/>
      <c r="CS239" s="31"/>
      <c r="CT239" s="1"/>
      <c r="CU239" s="1"/>
      <c r="CV239" s="1"/>
      <c r="CW239" s="1"/>
      <c r="CX239" s="1"/>
      <c r="CY239" s="1"/>
      <c r="CZ239" s="1"/>
      <c r="DA239" s="300">
        <f t="shared" si="19"/>
        <v>0</v>
      </c>
      <c r="EM239" s="245"/>
      <c r="EN239" s="81"/>
      <c r="EO239" s="81"/>
      <c r="EP239" s="155">
        <v>236</v>
      </c>
      <c r="EQ239" s="238"/>
      <c r="ER239" s="145">
        <v>236</v>
      </c>
      <c r="ES239" s="282">
        <v>0</v>
      </c>
      <c r="ET239" s="282">
        <v>0</v>
      </c>
      <c r="EX239" s="248"/>
    </row>
    <row r="240" spans="1:165" ht="15" x14ac:dyDescent="0.25">
      <c r="A240" s="152">
        <v>237</v>
      </c>
      <c r="C240" s="31"/>
      <c r="G240" s="125"/>
      <c r="S240" s="1"/>
      <c r="T240" s="299">
        <f t="shared" si="18"/>
        <v>0</v>
      </c>
      <c r="AE240" s="125"/>
      <c r="AP240" s="125"/>
      <c r="AZ240" s="125"/>
      <c r="BJ240" s="125"/>
      <c r="BQ240" s="125"/>
      <c r="BY240" s="31"/>
      <c r="BZ240" s="1"/>
      <c r="CA240" s="1"/>
      <c r="CB240" s="1"/>
      <c r="CC240" s="1"/>
      <c r="CD240" s="1"/>
      <c r="CE240" s="1"/>
      <c r="CF240" s="1"/>
      <c r="CG240" s="1"/>
      <c r="CH240" s="125"/>
      <c r="CS240" s="31"/>
      <c r="CT240" s="1"/>
      <c r="CU240" s="1"/>
      <c r="CV240" s="1"/>
      <c r="CW240" s="1"/>
      <c r="CX240" s="1"/>
      <c r="CY240" s="1"/>
      <c r="CZ240" s="1"/>
      <c r="DA240" s="300">
        <f t="shared" si="19"/>
        <v>0</v>
      </c>
      <c r="EM240" s="245"/>
      <c r="EN240" s="81"/>
      <c r="EO240" s="81"/>
      <c r="EP240" s="155">
        <v>237</v>
      </c>
      <c r="EQ240" s="238"/>
      <c r="ER240" s="145">
        <v>237</v>
      </c>
      <c r="ES240" s="282">
        <v>0</v>
      </c>
      <c r="ET240" s="282">
        <v>0</v>
      </c>
      <c r="EX240" s="248"/>
    </row>
    <row r="241" spans="1:154" ht="15" x14ac:dyDescent="0.25">
      <c r="A241" s="152">
        <v>238</v>
      </c>
      <c r="C241" s="31"/>
      <c r="G241" s="125"/>
      <c r="S241" s="1"/>
      <c r="T241" s="299">
        <f t="shared" si="18"/>
        <v>0</v>
      </c>
      <c r="AE241" s="125"/>
      <c r="AP241" s="125"/>
      <c r="AZ241" s="125"/>
      <c r="BJ241" s="125"/>
      <c r="BQ241" s="125"/>
      <c r="BY241" s="31"/>
      <c r="BZ241" s="1"/>
      <c r="CA241" s="1"/>
      <c r="CB241" s="1"/>
      <c r="CC241" s="1"/>
      <c r="CD241" s="1"/>
      <c r="CE241" s="1"/>
      <c r="CF241" s="1"/>
      <c r="CG241" s="1"/>
      <c r="CH241" s="125"/>
      <c r="CS241" s="31"/>
      <c r="CT241" s="1"/>
      <c r="CU241" s="1"/>
      <c r="CV241" s="1"/>
      <c r="CW241" s="1"/>
      <c r="CX241" s="1"/>
      <c r="CY241" s="1"/>
      <c r="CZ241" s="1"/>
      <c r="DA241" s="300">
        <f t="shared" si="19"/>
        <v>0</v>
      </c>
      <c r="EM241" s="245"/>
      <c r="EN241" s="81"/>
      <c r="EO241" s="81"/>
      <c r="EP241" s="155">
        <v>238</v>
      </c>
      <c r="EQ241" s="238"/>
      <c r="ER241" s="145">
        <v>238</v>
      </c>
      <c r="ES241" s="282">
        <v>0</v>
      </c>
      <c r="ET241" s="282">
        <v>0</v>
      </c>
      <c r="EX241" s="248"/>
    </row>
    <row r="242" spans="1:154" ht="15" x14ac:dyDescent="0.25">
      <c r="A242" s="152">
        <v>239</v>
      </c>
      <c r="C242" s="31"/>
      <c r="G242" s="125"/>
      <c r="S242" s="1"/>
      <c r="T242" s="299">
        <f t="shared" si="18"/>
        <v>0</v>
      </c>
      <c r="AE242" s="125"/>
      <c r="AP242" s="125"/>
      <c r="AZ242" s="125"/>
      <c r="BJ242" s="125"/>
      <c r="BQ242" s="125"/>
      <c r="BY242" s="31"/>
      <c r="BZ242" s="1"/>
      <c r="CA242" s="1"/>
      <c r="CB242" s="1"/>
      <c r="CC242" s="1"/>
      <c r="CD242" s="1"/>
      <c r="CE242" s="1"/>
      <c r="CF242" s="1"/>
      <c r="CG242" s="1"/>
      <c r="CH242" s="125"/>
      <c r="CS242" s="31"/>
      <c r="CT242" s="1"/>
      <c r="CU242" s="1"/>
      <c r="CV242" s="1"/>
      <c r="CW242" s="1"/>
      <c r="CX242" s="1"/>
      <c r="CY242" s="1"/>
      <c r="CZ242" s="1"/>
      <c r="DA242" s="300">
        <f t="shared" si="19"/>
        <v>0</v>
      </c>
      <c r="EM242" s="245"/>
      <c r="EN242" s="81"/>
      <c r="EO242" s="81"/>
      <c r="EP242" s="155">
        <v>239</v>
      </c>
      <c r="EQ242" s="238"/>
      <c r="ER242" s="145">
        <v>239</v>
      </c>
      <c r="ES242" s="282">
        <v>0</v>
      </c>
      <c r="ET242" s="282">
        <v>0</v>
      </c>
      <c r="EX242" s="248"/>
    </row>
    <row r="243" spans="1:154" ht="15" x14ac:dyDescent="0.25">
      <c r="A243" s="152">
        <v>240</v>
      </c>
      <c r="C243" s="31"/>
      <c r="G243" s="125"/>
      <c r="S243" s="1"/>
      <c r="T243" s="299">
        <f t="shared" si="18"/>
        <v>0</v>
      </c>
      <c r="AE243" s="125"/>
      <c r="AP243" s="125"/>
      <c r="AZ243" s="125"/>
      <c r="BJ243" s="125"/>
      <c r="BQ243" s="125"/>
      <c r="BY243" s="31"/>
      <c r="BZ243" s="1"/>
      <c r="CA243" s="1"/>
      <c r="CB243" s="1"/>
      <c r="CC243" s="1"/>
      <c r="CD243" s="1"/>
      <c r="CE243" s="1"/>
      <c r="CF243" s="1"/>
      <c r="CG243" s="1"/>
      <c r="CH243" s="125"/>
      <c r="CS243" s="31"/>
      <c r="CT243" s="1"/>
      <c r="CU243" s="1"/>
      <c r="CV243" s="1"/>
      <c r="CW243" s="1"/>
      <c r="CX243" s="1"/>
      <c r="CY243" s="1"/>
      <c r="CZ243" s="1"/>
      <c r="DA243" s="300">
        <f t="shared" si="19"/>
        <v>0</v>
      </c>
      <c r="EM243" s="245"/>
      <c r="EN243" s="81"/>
      <c r="EO243" s="81"/>
      <c r="EP243" s="155">
        <v>240</v>
      </c>
      <c r="EQ243" s="238"/>
      <c r="ER243" s="145">
        <v>240</v>
      </c>
      <c r="ES243" s="282">
        <v>0</v>
      </c>
      <c r="ET243" s="282">
        <v>0</v>
      </c>
      <c r="EX243" s="248"/>
    </row>
    <row r="244" spans="1:154" ht="15" x14ac:dyDescent="0.25">
      <c r="A244" s="152">
        <v>241</v>
      </c>
      <c r="C244" s="31"/>
      <c r="G244" s="125"/>
      <c r="S244" s="1"/>
      <c r="T244" s="299">
        <f t="shared" si="18"/>
        <v>0</v>
      </c>
      <c r="AE244" s="125"/>
      <c r="AP244" s="125"/>
      <c r="AZ244" s="125"/>
      <c r="BJ244" s="125"/>
      <c r="BQ244" s="125"/>
      <c r="BY244" s="31"/>
      <c r="BZ244" s="1"/>
      <c r="CA244" s="1"/>
      <c r="CB244" s="1"/>
      <c r="CC244" s="1"/>
      <c r="CD244" s="1"/>
      <c r="CE244" s="1"/>
      <c r="CF244" s="1"/>
      <c r="CG244" s="1"/>
      <c r="CH244" s="125"/>
      <c r="CS244" s="31"/>
      <c r="CT244" s="1"/>
      <c r="CU244" s="1"/>
      <c r="CV244" s="1"/>
      <c r="CW244" s="1"/>
      <c r="CX244" s="1"/>
      <c r="CY244" s="1"/>
      <c r="CZ244" s="1"/>
      <c r="DA244" s="300">
        <f t="shared" si="19"/>
        <v>0</v>
      </c>
      <c r="EM244" s="245"/>
      <c r="EN244" s="81"/>
      <c r="EO244" s="81"/>
      <c r="EP244" s="155">
        <v>241</v>
      </c>
      <c r="EQ244" s="238"/>
      <c r="ER244" s="145">
        <v>241</v>
      </c>
      <c r="ES244" s="282">
        <v>0</v>
      </c>
      <c r="ET244" s="282">
        <v>0</v>
      </c>
      <c r="EX244" s="248"/>
    </row>
    <row r="245" spans="1:154" ht="15" x14ac:dyDescent="0.25">
      <c r="A245" s="152">
        <v>242</v>
      </c>
      <c r="C245" s="31"/>
      <c r="G245" s="125"/>
      <c r="S245" s="1"/>
      <c r="T245" s="299">
        <f t="shared" si="18"/>
        <v>0</v>
      </c>
      <c r="AE245" s="125"/>
      <c r="AP245" s="125"/>
      <c r="AZ245" s="125"/>
      <c r="BJ245" s="125"/>
      <c r="BQ245" s="125"/>
      <c r="BY245" s="31"/>
      <c r="BZ245" s="1"/>
      <c r="CA245" s="1"/>
      <c r="CB245" s="1"/>
      <c r="CC245" s="1"/>
      <c r="CD245" s="1"/>
      <c r="CE245" s="1"/>
      <c r="CF245" s="1"/>
      <c r="CG245" s="1"/>
      <c r="CH245" s="125"/>
      <c r="CS245" s="31"/>
      <c r="CT245" s="1"/>
      <c r="CU245" s="1"/>
      <c r="CV245" s="1"/>
      <c r="CW245" s="1"/>
      <c r="CX245" s="1"/>
      <c r="CY245" s="1"/>
      <c r="CZ245" s="1"/>
      <c r="DA245" s="300">
        <f t="shared" si="19"/>
        <v>0</v>
      </c>
      <c r="EM245" s="245"/>
      <c r="EN245" s="81"/>
      <c r="EO245" s="81"/>
      <c r="EP245" s="155">
        <v>242</v>
      </c>
      <c r="EQ245" s="238"/>
      <c r="ER245" s="145">
        <v>242</v>
      </c>
      <c r="ES245" s="282">
        <v>0</v>
      </c>
      <c r="ET245" s="282">
        <v>0</v>
      </c>
      <c r="EX245" s="248"/>
    </row>
    <row r="246" spans="1:154" ht="15" x14ac:dyDescent="0.25">
      <c r="A246" s="152">
        <v>243</v>
      </c>
      <c r="C246" s="31"/>
      <c r="G246" s="125"/>
      <c r="S246" s="1"/>
      <c r="T246" s="299">
        <f t="shared" si="18"/>
        <v>0</v>
      </c>
      <c r="AE246" s="125"/>
      <c r="AP246" s="125"/>
      <c r="AZ246" s="125"/>
      <c r="BJ246" s="125"/>
      <c r="BQ246" s="125"/>
      <c r="BY246" s="31"/>
      <c r="BZ246" s="1"/>
      <c r="CA246" s="1"/>
      <c r="CB246" s="1"/>
      <c r="CC246" s="1"/>
      <c r="CD246" s="1"/>
      <c r="CE246" s="1"/>
      <c r="CF246" s="1"/>
      <c r="CG246" s="1"/>
      <c r="CH246" s="125"/>
      <c r="CS246" s="31"/>
      <c r="CT246" s="1"/>
      <c r="CU246" s="1"/>
      <c r="CV246" s="1"/>
      <c r="CW246" s="1"/>
      <c r="CX246" s="1"/>
      <c r="CY246" s="1"/>
      <c r="CZ246" s="1"/>
      <c r="DA246" s="300">
        <f t="shared" si="19"/>
        <v>0</v>
      </c>
      <c r="EM246" s="245"/>
      <c r="EN246" s="81"/>
      <c r="EO246" s="81"/>
      <c r="EP246" s="155">
        <v>243</v>
      </c>
      <c r="EQ246" s="330"/>
      <c r="ER246" s="331">
        <v>243</v>
      </c>
      <c r="ES246" s="282">
        <v>0</v>
      </c>
      <c r="ET246" s="282">
        <v>0</v>
      </c>
      <c r="EX246" s="248"/>
    </row>
    <row r="247" spans="1:154" ht="15" x14ac:dyDescent="0.25">
      <c r="A247" s="152">
        <v>244</v>
      </c>
      <c r="C247" s="31"/>
      <c r="G247" s="125"/>
      <c r="S247" s="1"/>
      <c r="T247" s="299">
        <f t="shared" si="18"/>
        <v>0</v>
      </c>
      <c r="AE247" s="125"/>
      <c r="AP247" s="125"/>
      <c r="AZ247" s="125"/>
      <c r="BJ247" s="125"/>
      <c r="BQ247" s="125"/>
      <c r="BY247" s="31"/>
      <c r="BZ247" s="1"/>
      <c r="CA247" s="1"/>
      <c r="CB247" s="1"/>
      <c r="CC247" s="1"/>
      <c r="CD247" s="1"/>
      <c r="CE247" s="1"/>
      <c r="CF247" s="1"/>
      <c r="CG247" s="1"/>
      <c r="CH247" s="125"/>
      <c r="CS247" s="31"/>
      <c r="CT247" s="1"/>
      <c r="CU247" s="1"/>
      <c r="CV247" s="1"/>
      <c r="CW247" s="1"/>
      <c r="CX247" s="1"/>
      <c r="CY247" s="1"/>
      <c r="CZ247" s="1"/>
      <c r="DA247" s="300">
        <f t="shared" si="19"/>
        <v>0</v>
      </c>
      <c r="EM247" s="245"/>
      <c r="EN247" s="81"/>
      <c r="EO247" s="81"/>
      <c r="EP247" s="155">
        <v>244</v>
      </c>
      <c r="EQ247" s="330"/>
      <c r="ER247" s="331">
        <v>244</v>
      </c>
      <c r="ES247" s="282">
        <v>0</v>
      </c>
      <c r="ET247" s="282">
        <v>0</v>
      </c>
      <c r="EX247" s="248"/>
    </row>
    <row r="248" spans="1:154" ht="15" x14ac:dyDescent="0.25">
      <c r="A248" s="152">
        <v>245</v>
      </c>
      <c r="C248" s="31"/>
      <c r="G248" s="125"/>
      <c r="S248" s="1"/>
      <c r="T248" s="299">
        <f t="shared" si="18"/>
        <v>0</v>
      </c>
      <c r="AE248" s="125"/>
      <c r="AP248" s="125"/>
      <c r="AZ248" s="125"/>
      <c r="BJ248" s="125"/>
      <c r="BQ248" s="125"/>
      <c r="BY248" s="31"/>
      <c r="BZ248" s="1"/>
      <c r="CA248" s="1"/>
      <c r="CB248" s="1"/>
      <c r="CC248" s="1"/>
      <c r="CD248" s="1"/>
      <c r="CE248" s="1"/>
      <c r="CF248" s="1"/>
      <c r="CG248" s="1"/>
      <c r="CH248" s="125"/>
      <c r="CS248" s="31"/>
      <c r="CT248" s="1"/>
      <c r="CU248" s="1"/>
      <c r="CV248" s="1"/>
      <c r="CW248" s="1"/>
      <c r="CX248" s="1"/>
      <c r="CY248" s="1"/>
      <c r="CZ248" s="1"/>
      <c r="DA248" s="300">
        <f t="shared" si="19"/>
        <v>0</v>
      </c>
      <c r="EM248" s="245"/>
      <c r="EN248" s="81"/>
      <c r="EO248" s="81"/>
      <c r="EP248" s="155">
        <v>245</v>
      </c>
      <c r="EQ248" s="330"/>
      <c r="ER248" s="331">
        <v>245</v>
      </c>
      <c r="ES248" s="282">
        <v>0</v>
      </c>
      <c r="ET248" s="282">
        <v>0</v>
      </c>
      <c r="EX248" s="248"/>
    </row>
    <row r="249" spans="1:154" ht="15" x14ac:dyDescent="0.25">
      <c r="A249" s="152">
        <v>246</v>
      </c>
      <c r="C249" s="31"/>
      <c r="G249" s="125"/>
      <c r="S249" s="1"/>
      <c r="T249" s="299">
        <f t="shared" si="18"/>
        <v>0</v>
      </c>
      <c r="AE249" s="125"/>
      <c r="AP249" s="125"/>
      <c r="AZ249" s="125"/>
      <c r="BJ249" s="125"/>
      <c r="BQ249" s="125"/>
      <c r="BY249" s="114"/>
      <c r="BZ249" s="28"/>
      <c r="CA249" s="28"/>
      <c r="CB249" s="28"/>
      <c r="CC249" s="28"/>
      <c r="CD249" s="28"/>
      <c r="CE249" s="28"/>
      <c r="CF249" s="28"/>
      <c r="CG249" s="28"/>
      <c r="CH249" s="67"/>
      <c r="CS249" s="31"/>
      <c r="CT249" s="1"/>
      <c r="CU249" s="1"/>
      <c r="CV249" s="1"/>
      <c r="CW249" s="1"/>
      <c r="CX249" s="1"/>
      <c r="CY249" s="1"/>
      <c r="CZ249" s="1"/>
      <c r="DA249" s="300">
        <f t="shared" si="19"/>
        <v>0</v>
      </c>
      <c r="EM249" s="245"/>
      <c r="EN249" s="81"/>
      <c r="EO249" s="81"/>
      <c r="EP249" s="155">
        <v>246</v>
      </c>
      <c r="EQ249" s="330"/>
      <c r="ER249" s="331">
        <v>246</v>
      </c>
      <c r="ES249" s="282">
        <v>0</v>
      </c>
      <c r="ET249" s="282">
        <v>0</v>
      </c>
      <c r="EX249" s="248"/>
    </row>
    <row r="250" spans="1:154" ht="15" x14ac:dyDescent="0.25">
      <c r="A250" s="152">
        <v>247</v>
      </c>
      <c r="C250" s="266"/>
      <c r="D250" s="1"/>
      <c r="E250" s="1"/>
      <c r="F250" s="1"/>
      <c r="G250" s="125"/>
      <c r="T250" s="325"/>
      <c r="AF250" s="31"/>
      <c r="AG250" s="1"/>
      <c r="AH250" s="1"/>
      <c r="AI250" s="1"/>
      <c r="AJ250" s="1"/>
      <c r="AK250" s="1"/>
      <c r="AL250" s="1"/>
      <c r="AM250" s="1"/>
      <c r="AN250" s="1"/>
      <c r="AO250" s="1"/>
      <c r="AP250" s="125"/>
      <c r="BA250" s="31"/>
      <c r="BB250" s="1"/>
      <c r="BC250" s="1"/>
      <c r="BD250" s="1"/>
      <c r="BE250" s="1"/>
      <c r="BF250" s="1"/>
      <c r="BG250" s="1"/>
      <c r="BH250" s="1"/>
      <c r="BI250" s="1"/>
      <c r="BJ250" s="125"/>
      <c r="BR250" s="31"/>
      <c r="BS250" s="1"/>
      <c r="BT250" s="1"/>
      <c r="BU250" s="1"/>
      <c r="BV250" s="1"/>
      <c r="BW250" s="1"/>
      <c r="BX250" s="125"/>
      <c r="CI250" s="31"/>
      <c r="CJ250" s="1"/>
      <c r="CK250" s="1"/>
      <c r="CL250" s="1"/>
      <c r="CM250" s="1"/>
      <c r="CN250" s="1"/>
      <c r="CO250" s="1"/>
      <c r="CP250" s="1"/>
      <c r="CQ250" s="1"/>
      <c r="CR250" s="125"/>
      <c r="DA250" s="325"/>
      <c r="EM250" s="245"/>
      <c r="EN250" s="11"/>
      <c r="EO250" s="260"/>
      <c r="EP250" s="155">
        <v>247</v>
      </c>
      <c r="ER250" s="331">
        <v>247</v>
      </c>
    </row>
    <row r="251" spans="1:154" ht="15" x14ac:dyDescent="0.25">
      <c r="A251" s="152">
        <v>248</v>
      </c>
      <c r="C251" s="266"/>
      <c r="D251" s="1"/>
      <c r="E251" s="1"/>
      <c r="F251" s="1"/>
      <c r="G251" s="125"/>
      <c r="T251" s="325"/>
      <c r="AF251" s="31"/>
      <c r="AG251" s="1"/>
      <c r="AH251" s="1"/>
      <c r="AI251" s="1"/>
      <c r="AJ251" s="1"/>
      <c r="AK251" s="1"/>
      <c r="AL251" s="1"/>
      <c r="AM251" s="1"/>
      <c r="AN251" s="1"/>
      <c r="AO251" s="1"/>
      <c r="AP251" s="125"/>
      <c r="BA251" s="31"/>
      <c r="BB251" s="1"/>
      <c r="BC251" s="1"/>
      <c r="BD251" s="1"/>
      <c r="BE251" s="1"/>
      <c r="BF251" s="1"/>
      <c r="BG251" s="1"/>
      <c r="BH251" s="1"/>
      <c r="BI251" s="1"/>
      <c r="BJ251" s="125"/>
      <c r="BR251" s="31"/>
      <c r="BS251" s="1"/>
      <c r="BT251" s="1"/>
      <c r="BU251" s="1"/>
      <c r="BV251" s="1"/>
      <c r="BW251" s="1"/>
      <c r="BX251" s="125"/>
      <c r="CI251" s="31"/>
      <c r="CJ251" s="1"/>
      <c r="CK251" s="1"/>
      <c r="CL251" s="1"/>
      <c r="CM251" s="1"/>
      <c r="CN251" s="1"/>
      <c r="CO251" s="1"/>
      <c r="CP251" s="1"/>
      <c r="CQ251" s="1"/>
      <c r="CR251" s="125"/>
      <c r="DA251" s="325"/>
      <c r="EM251" s="245"/>
      <c r="EN251" s="11"/>
      <c r="EO251" s="260"/>
      <c r="EP251" s="155">
        <v>248</v>
      </c>
      <c r="ER251" s="331">
        <v>248</v>
      </c>
    </row>
    <row r="252" spans="1:154" ht="15" x14ac:dyDescent="0.25">
      <c r="A252" s="152">
        <v>249</v>
      </c>
      <c r="C252" s="297"/>
      <c r="D252" s="1"/>
      <c r="E252" s="1"/>
      <c r="F252" s="1"/>
      <c r="G252" s="125"/>
      <c r="T252" s="325"/>
      <c r="AF252" s="31"/>
      <c r="AG252" s="1"/>
      <c r="AH252" s="1"/>
      <c r="AI252" s="1"/>
      <c r="AJ252" s="1"/>
      <c r="AK252" s="1"/>
      <c r="AL252" s="1"/>
      <c r="AM252" s="1"/>
      <c r="AN252" s="1"/>
      <c r="AO252" s="1"/>
      <c r="AP252" s="125"/>
      <c r="BA252" s="31"/>
      <c r="BB252" s="1"/>
      <c r="BC252" s="1"/>
      <c r="BD252" s="1"/>
      <c r="BE252" s="1"/>
      <c r="BF252" s="1"/>
      <c r="BG252" s="1"/>
      <c r="BH252" s="1"/>
      <c r="BI252" s="1"/>
      <c r="BJ252" s="125"/>
      <c r="BR252" s="31"/>
      <c r="BS252" s="1"/>
      <c r="BT252" s="1"/>
      <c r="BU252" s="1"/>
      <c r="BV252" s="1"/>
      <c r="BW252" s="1"/>
      <c r="BX252" s="125"/>
      <c r="CI252" s="31"/>
      <c r="CJ252" s="1"/>
      <c r="CK252" s="1"/>
      <c r="CL252" s="1"/>
      <c r="CM252" s="1"/>
      <c r="CN252" s="1"/>
      <c r="CO252" s="1"/>
      <c r="CP252" s="1"/>
      <c r="CQ252" s="1"/>
      <c r="CR252" s="125"/>
      <c r="DA252" s="325"/>
      <c r="EM252" s="245"/>
      <c r="EN252" s="11"/>
      <c r="EO252" s="260"/>
      <c r="EP252" s="155">
        <v>249</v>
      </c>
      <c r="ER252" s="331">
        <v>249</v>
      </c>
    </row>
    <row r="253" spans="1:154" ht="15" x14ac:dyDescent="0.25">
      <c r="A253" s="152">
        <v>250</v>
      </c>
      <c r="C253" s="266"/>
      <c r="D253" s="1"/>
      <c r="E253" s="1"/>
      <c r="F253" s="1"/>
      <c r="G253" s="125"/>
      <c r="T253" s="325"/>
      <c r="AF253" s="31"/>
      <c r="AG253" s="1"/>
      <c r="AH253" s="1"/>
      <c r="AI253" s="1"/>
      <c r="AJ253" s="1"/>
      <c r="AK253" s="1"/>
      <c r="AL253" s="1"/>
      <c r="AM253" s="1"/>
      <c r="AN253" s="1"/>
      <c r="AO253" s="1"/>
      <c r="AP253" s="125"/>
      <c r="BA253" s="31"/>
      <c r="BB253" s="1"/>
      <c r="BC253" s="1"/>
      <c r="BD253" s="1"/>
      <c r="BE253" s="1"/>
      <c r="BF253" s="1"/>
      <c r="BG253" s="1"/>
      <c r="BH253" s="1"/>
      <c r="BI253" s="1"/>
      <c r="BJ253" s="125"/>
      <c r="BR253" s="31"/>
      <c r="BS253" s="1"/>
      <c r="BT253" s="1"/>
      <c r="BU253" s="1"/>
      <c r="BV253" s="1"/>
      <c r="BW253" s="1"/>
      <c r="BX253" s="125"/>
      <c r="CI253" s="31"/>
      <c r="CJ253" s="1"/>
      <c r="CK253" s="1"/>
      <c r="CL253" s="1"/>
      <c r="CM253" s="1"/>
      <c r="CN253" s="1"/>
      <c r="CO253" s="1"/>
      <c r="CP253" s="1"/>
      <c r="CQ253" s="1"/>
      <c r="CR253" s="125"/>
      <c r="DA253" s="325"/>
      <c r="EM253" s="245"/>
      <c r="EN253" s="11"/>
      <c r="EO253" s="260"/>
      <c r="EP253" s="155">
        <v>250</v>
      </c>
      <c r="ER253" s="331">
        <v>250</v>
      </c>
    </row>
    <row r="254" spans="1:154" ht="15" x14ac:dyDescent="0.25">
      <c r="A254" s="152">
        <v>251</v>
      </c>
      <c r="C254" s="31"/>
      <c r="D254" s="1"/>
      <c r="E254" s="1"/>
      <c r="F254" s="1"/>
      <c r="G254" s="125"/>
      <c r="T254" s="325"/>
      <c r="AF254" s="31"/>
      <c r="AG254" s="1"/>
      <c r="AH254" s="1"/>
      <c r="AI254" s="1"/>
      <c r="AJ254" s="1"/>
      <c r="AK254" s="1"/>
      <c r="AL254" s="1"/>
      <c r="AM254" s="1"/>
      <c r="AN254" s="1"/>
      <c r="AO254" s="1"/>
      <c r="AP254" s="125"/>
      <c r="BA254" s="31"/>
      <c r="BB254" s="1"/>
      <c r="BC254" s="1"/>
      <c r="BD254" s="1"/>
      <c r="BE254" s="1"/>
      <c r="BF254" s="1"/>
      <c r="BG254" s="1"/>
      <c r="BH254" s="1"/>
      <c r="BI254" s="1"/>
      <c r="BJ254" s="125"/>
      <c r="BR254" s="31"/>
      <c r="BS254" s="1"/>
      <c r="BT254" s="1"/>
      <c r="BU254" s="1"/>
      <c r="BV254" s="1"/>
      <c r="BW254" s="1"/>
      <c r="BX254" s="125"/>
      <c r="CI254" s="31"/>
      <c r="CJ254" s="1"/>
      <c r="CK254" s="1"/>
      <c r="CL254" s="1"/>
      <c r="CM254" s="1"/>
      <c r="CN254" s="1"/>
      <c r="CO254" s="1"/>
      <c r="CP254" s="1"/>
      <c r="CQ254" s="1"/>
      <c r="CR254" s="125"/>
      <c r="DA254" s="325"/>
      <c r="EM254" s="329"/>
      <c r="EN254" s="212"/>
      <c r="EO254" s="213"/>
      <c r="EP254" s="155">
        <v>251</v>
      </c>
      <c r="ER254" s="331">
        <v>251</v>
      </c>
    </row>
    <row r="255" spans="1:154" ht="15" x14ac:dyDescent="0.25">
      <c r="A255" s="152">
        <v>252</v>
      </c>
      <c r="C255" s="31"/>
      <c r="D255" s="1"/>
      <c r="E255" s="1"/>
      <c r="F255" s="1"/>
      <c r="G255" s="125"/>
      <c r="T255" s="325"/>
      <c r="AF255" s="31"/>
      <c r="AG255" s="1"/>
      <c r="AH255" s="1"/>
      <c r="AI255" s="1"/>
      <c r="AJ255" s="1"/>
      <c r="AK255" s="1"/>
      <c r="AL255" s="1"/>
      <c r="AM255" s="1"/>
      <c r="AN255" s="1"/>
      <c r="AO255" s="1"/>
      <c r="AP255" s="125"/>
      <c r="BA255" s="31"/>
      <c r="BB255" s="1"/>
      <c r="BC255" s="1"/>
      <c r="BD255" s="1"/>
      <c r="BE255" s="1"/>
      <c r="BF255" s="1"/>
      <c r="BG255" s="1"/>
      <c r="BH255" s="1"/>
      <c r="BI255" s="1"/>
      <c r="BJ255" s="125"/>
      <c r="BR255" s="31"/>
      <c r="BS255" s="1"/>
      <c r="BT255" s="1"/>
      <c r="BU255" s="1"/>
      <c r="BV255" s="1"/>
      <c r="BW255" s="1"/>
      <c r="BX255" s="125"/>
      <c r="CI255" s="31"/>
      <c r="CJ255" s="1"/>
      <c r="CK255" s="1"/>
      <c r="CL255" s="1"/>
      <c r="CM255" s="1"/>
      <c r="CN255" s="1"/>
      <c r="CO255" s="1"/>
      <c r="CP255" s="1"/>
      <c r="CQ255" s="1"/>
      <c r="CR255" s="125"/>
      <c r="DA255" s="325"/>
      <c r="EM255" s="329"/>
      <c r="EN255" s="212"/>
      <c r="EO255" s="213"/>
      <c r="EP255" s="155">
        <v>252</v>
      </c>
      <c r="ER255" s="331">
        <v>252</v>
      </c>
    </row>
    <row r="256" spans="1:154" ht="15" x14ac:dyDescent="0.25">
      <c r="A256" s="152">
        <v>253</v>
      </c>
      <c r="C256" s="31"/>
      <c r="D256" s="1"/>
      <c r="E256" s="1"/>
      <c r="F256" s="1"/>
      <c r="G256" s="125"/>
      <c r="T256" s="325"/>
      <c r="AF256" s="31"/>
      <c r="AG256" s="1"/>
      <c r="AH256" s="1"/>
      <c r="AI256" s="1"/>
      <c r="AJ256" s="1"/>
      <c r="AK256" s="1"/>
      <c r="AL256" s="1"/>
      <c r="AM256" s="1"/>
      <c r="AN256" s="1"/>
      <c r="AO256" s="1"/>
      <c r="AP256" s="125"/>
      <c r="BA256" s="31"/>
      <c r="BB256" s="1"/>
      <c r="BC256" s="1"/>
      <c r="BD256" s="1"/>
      <c r="BE256" s="1"/>
      <c r="BF256" s="1"/>
      <c r="BG256" s="1"/>
      <c r="BH256" s="1"/>
      <c r="BI256" s="1"/>
      <c r="BJ256" s="125"/>
      <c r="BR256" s="31"/>
      <c r="BS256" s="1"/>
      <c r="BT256" s="1"/>
      <c r="BU256" s="1"/>
      <c r="BV256" s="1"/>
      <c r="BW256" s="1"/>
      <c r="BX256" s="125"/>
      <c r="CI256" s="31"/>
      <c r="CJ256" s="1"/>
      <c r="CK256" s="1"/>
      <c r="CL256" s="1"/>
      <c r="CM256" s="1"/>
      <c r="CN256" s="1"/>
      <c r="CO256" s="1"/>
      <c r="CP256" s="1"/>
      <c r="CQ256" s="1"/>
      <c r="CR256" s="125"/>
      <c r="DA256" s="325"/>
      <c r="EM256" s="329"/>
      <c r="EN256" s="212"/>
      <c r="EO256" s="213"/>
      <c r="EP256" s="155">
        <v>253</v>
      </c>
      <c r="ER256" s="331">
        <v>253</v>
      </c>
    </row>
    <row r="258" spans="2:2" ht="15" x14ac:dyDescent="0.25">
      <c r="B258" s="23" t="s">
        <v>12</v>
      </c>
    </row>
    <row r="259" spans="2:2" ht="15" x14ac:dyDescent="0.25">
      <c r="B259" s="23" t="s">
        <v>14</v>
      </c>
    </row>
    <row r="260" spans="2:2" ht="15" x14ac:dyDescent="0.25">
      <c r="B260" s="24" t="s">
        <v>16</v>
      </c>
    </row>
    <row r="261" spans="2:2" ht="15" x14ac:dyDescent="0.25">
      <c r="B261" s="23" t="s">
        <v>17</v>
      </c>
    </row>
  </sheetData>
  <mergeCells count="71">
    <mergeCell ref="FI3:FI4"/>
    <mergeCell ref="FF3:FF4"/>
    <mergeCell ref="EY3:EY4"/>
    <mergeCell ref="FA3:FA4"/>
    <mergeCell ref="EL3:EL4"/>
    <mergeCell ref="EV3:EV4"/>
    <mergeCell ref="EW3:EW4"/>
    <mergeCell ref="FH3:FH4"/>
    <mergeCell ref="FG3:FG4"/>
    <mergeCell ref="FB3:FB4"/>
    <mergeCell ref="FC3:FC4"/>
    <mergeCell ref="FD3:FD4"/>
    <mergeCell ref="FE3:FE4"/>
    <mergeCell ref="EZ3:EZ4"/>
    <mergeCell ref="EX3:EX4"/>
    <mergeCell ref="ES3:ES4"/>
    <mergeCell ref="EG3:EG4"/>
    <mergeCell ref="EU3:EU4"/>
    <mergeCell ref="ER3:ER4"/>
    <mergeCell ref="EP3:EP4"/>
    <mergeCell ref="EQ3:EQ4"/>
    <mergeCell ref="EH3:EH4"/>
    <mergeCell ref="EI3:EI4"/>
    <mergeCell ref="EJ3:EJ4"/>
    <mergeCell ref="EK3:EK4"/>
    <mergeCell ref="EM3:EM4"/>
    <mergeCell ref="EN3:EN4"/>
    <mergeCell ref="EO3:EO4"/>
    <mergeCell ref="ET3:ET4"/>
    <mergeCell ref="DC2:DF2"/>
    <mergeCell ref="G3:G4"/>
    <mergeCell ref="DB3:DB4"/>
    <mergeCell ref="DC3:DC4"/>
    <mergeCell ref="DD3:DD4"/>
    <mergeCell ref="DE3:DE4"/>
    <mergeCell ref="DF3:DF4"/>
    <mergeCell ref="T3:T4"/>
    <mergeCell ref="DA3:DA4"/>
    <mergeCell ref="A3:A4"/>
    <mergeCell ref="B3:B4"/>
    <mergeCell ref="E3:E4"/>
    <mergeCell ref="F3:F4"/>
    <mergeCell ref="D3:D4"/>
    <mergeCell ref="C3:C4"/>
    <mergeCell ref="EC3:EC4"/>
    <mergeCell ref="DV3:DV4"/>
    <mergeCell ref="DW3:DW4"/>
    <mergeCell ref="DZ3:DZ4"/>
    <mergeCell ref="DU3:DU4"/>
    <mergeCell ref="DI3:DI4"/>
    <mergeCell ref="DG3:DG4"/>
    <mergeCell ref="DM3:DM4"/>
    <mergeCell ref="DN3:DN4"/>
    <mergeCell ref="DK3:DK4"/>
    <mergeCell ref="DH3:DH4"/>
    <mergeCell ref="DO3:DO4"/>
    <mergeCell ref="DQ3:DQ4"/>
    <mergeCell ref="DJ3:DJ4"/>
    <mergeCell ref="DP2:DS2"/>
    <mergeCell ref="EF3:EF4"/>
    <mergeCell ref="EA3:EA4"/>
    <mergeCell ref="DX3:DX4"/>
    <mergeCell ref="DY3:DY4"/>
    <mergeCell ref="DR3:DR4"/>
    <mergeCell ref="DS3:DS4"/>
    <mergeCell ref="ED3:ED4"/>
    <mergeCell ref="EE3:EE4"/>
    <mergeCell ref="DP3:DP4"/>
    <mergeCell ref="DL3:DL4"/>
    <mergeCell ref="DT3:DT4"/>
    <mergeCell ref="EB3:EB4"/>
  </mergeCells>
  <phoneticPr fontId="6" type="noConversion"/>
  <pageMargins left="0.75" right="0.75" top="1" bottom="1" header="0.5" footer="0.5"/>
  <pageSetup paperSize="9"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B257"/>
  <sheetViews>
    <sheetView workbookViewId="0">
      <pane xSplit="1" ySplit="5" topLeftCell="B6" activePane="bottomRight" state="frozen"/>
      <selection pane="topRight" activeCell="B1" sqref="B1"/>
      <selection pane="bottomLeft" activeCell="A6" sqref="A6"/>
      <selection pane="bottomRight"/>
    </sheetView>
  </sheetViews>
  <sheetFormatPr defaultColWidth="8.85546875" defaultRowHeight="12.75" x14ac:dyDescent="0.2"/>
  <cols>
    <col min="2" max="4" width="8.85546875" customWidth="1"/>
    <col min="5" max="5" width="13.28515625" customWidth="1"/>
    <col min="6" max="7" width="8.85546875" customWidth="1"/>
    <col min="8" max="8" width="10.42578125" bestFit="1" customWidth="1"/>
    <col min="9" max="52" width="10.42578125" customWidth="1"/>
    <col min="53" max="62" width="10.42578125" hidden="1" customWidth="1"/>
    <col min="63" max="63" width="11.28515625" style="631" bestFit="1" customWidth="1"/>
    <col min="64" max="64" width="18.42578125" style="631" bestFit="1" customWidth="1"/>
    <col min="65" max="65" width="13" style="631" bestFit="1" customWidth="1"/>
    <col min="66" max="66" width="28.28515625" style="634" bestFit="1" customWidth="1"/>
    <col min="67" max="67" width="10.5703125" style="634" bestFit="1" customWidth="1"/>
    <col min="68" max="91" width="10.42578125" customWidth="1"/>
    <col min="92" max="92" width="10.42578125" style="705" customWidth="1"/>
    <col min="93" max="102" width="10.42578125" customWidth="1"/>
    <col min="103" max="103" width="62.7109375" bestFit="1" customWidth="1"/>
    <col min="104" max="104" width="33.28515625" bestFit="1" customWidth="1"/>
    <col min="105" max="105" width="59.7109375" bestFit="1" customWidth="1"/>
    <col min="106" max="106" width="68.42578125" bestFit="1" customWidth="1"/>
    <col min="107" max="107" width="27.5703125" bestFit="1" customWidth="1"/>
    <col min="108" max="108" width="69.7109375" bestFit="1" customWidth="1"/>
    <col min="109" max="109" width="46.85546875" bestFit="1" customWidth="1"/>
    <col min="110" max="110" width="79.5703125" bestFit="1" customWidth="1"/>
    <col min="111" max="111" width="10.42578125" customWidth="1"/>
    <col min="112" max="138" width="8.85546875" style="643" customWidth="1"/>
    <col min="139" max="139" width="8.85546875" style="643"/>
    <col min="140" max="143" width="8.85546875" style="643" customWidth="1"/>
    <col min="144" max="144" width="12.28515625" style="643" customWidth="1"/>
    <col min="145" max="145" width="10.7109375" style="643" customWidth="1"/>
    <col min="146" max="146" width="10.5703125" style="643" customWidth="1"/>
    <col min="147" max="147" width="10.140625" style="643" customWidth="1"/>
    <col min="148" max="148" width="8.85546875" style="643"/>
    <col min="149" max="149" width="8.85546875" style="643" customWidth="1"/>
    <col min="150" max="150" width="22.28515625" style="643" bestFit="1" customWidth="1"/>
    <col min="151" max="151" width="8.85546875" style="643" customWidth="1"/>
    <col min="152" max="152" width="11.28515625" style="720" bestFit="1" customWidth="1"/>
    <col min="153" max="153" width="15.28515625" style="720" bestFit="1" customWidth="1"/>
    <col min="154" max="154" width="69.140625" style="713" customWidth="1"/>
    <col min="155" max="155" width="8.85546875" customWidth="1"/>
    <col min="156" max="156" width="8.85546875" style="77" customWidth="1"/>
    <col min="163" max="163" width="8.85546875" style="77"/>
    <col min="164" max="164" width="8.7109375" bestFit="1" customWidth="1"/>
    <col min="165" max="165" width="15.28515625" style="705" bestFit="1" customWidth="1"/>
    <col min="167" max="169" width="10.42578125" bestFit="1" customWidth="1"/>
    <col min="170" max="170" width="10.42578125" style="705" customWidth="1"/>
    <col min="171" max="173" width="8.85546875" customWidth="1"/>
    <col min="174" max="174" width="12.28515625" bestFit="1" customWidth="1"/>
    <col min="175" max="175" width="13.28515625" style="705" bestFit="1" customWidth="1"/>
    <col min="176" max="176" width="13.28515625" style="705" customWidth="1"/>
    <col min="177" max="177" width="8.85546875" customWidth="1"/>
    <col min="180" max="180" width="10.85546875" style="705" bestFit="1" customWidth="1"/>
  </cols>
  <sheetData>
    <row r="1" spans="1:184" ht="15" x14ac:dyDescent="0.25">
      <c r="A1" s="35" t="s">
        <v>101</v>
      </c>
      <c r="B1" s="26"/>
      <c r="C1" s="26"/>
      <c r="D1" s="26"/>
      <c r="E1" s="36" t="s">
        <v>51</v>
      </c>
      <c r="F1" s="36"/>
      <c r="G1" s="43"/>
      <c r="H1" s="4"/>
      <c r="I1" s="4"/>
      <c r="J1" s="4"/>
      <c r="K1" s="4"/>
      <c r="L1" s="4"/>
      <c r="M1" s="4"/>
      <c r="N1" s="4"/>
      <c r="O1" s="4"/>
      <c r="P1" s="4"/>
      <c r="Q1" s="4"/>
      <c r="R1" s="4"/>
      <c r="S1" s="4"/>
      <c r="T1" s="298"/>
      <c r="U1" s="4"/>
      <c r="V1" s="4"/>
      <c r="W1" s="4"/>
      <c r="X1" s="4"/>
      <c r="Y1" s="4"/>
      <c r="Z1" s="4"/>
      <c r="AA1" s="4"/>
      <c r="AB1" s="4"/>
      <c r="AC1" s="4"/>
      <c r="AD1" s="4"/>
      <c r="AE1" s="43"/>
      <c r="AF1" s="4"/>
      <c r="AG1" s="4"/>
      <c r="AH1" s="4"/>
      <c r="AI1" s="4"/>
      <c r="AJ1" s="4"/>
      <c r="AK1" s="4"/>
      <c r="AL1" s="4"/>
      <c r="AM1" s="4"/>
      <c r="AN1" s="4"/>
      <c r="AO1" s="4"/>
      <c r="AP1" s="43"/>
      <c r="AQ1" s="4"/>
      <c r="AR1" s="4"/>
      <c r="AS1" s="4"/>
      <c r="AT1" s="4"/>
      <c r="AU1" s="4"/>
      <c r="AV1" s="4"/>
      <c r="AW1" s="4"/>
      <c r="AX1" s="4"/>
      <c r="AY1" s="4"/>
      <c r="AZ1" s="43"/>
      <c r="BA1" s="4"/>
      <c r="BB1" s="4"/>
      <c r="BC1" s="4"/>
      <c r="BD1" s="4"/>
      <c r="BE1" s="4"/>
      <c r="BF1" s="4"/>
      <c r="BG1" s="4"/>
      <c r="BH1" s="4"/>
      <c r="BI1" s="4"/>
      <c r="BJ1" s="4"/>
      <c r="BK1" s="627"/>
      <c r="BL1" s="627"/>
      <c r="BM1" s="627"/>
      <c r="BN1" s="628"/>
      <c r="BO1" s="628"/>
      <c r="BP1" s="33"/>
      <c r="BQ1" s="26"/>
      <c r="BR1" s="26"/>
      <c r="BS1" s="26"/>
      <c r="BT1" s="26"/>
      <c r="BU1" s="26"/>
      <c r="BV1" s="43"/>
      <c r="BW1" s="26"/>
      <c r="BX1" s="26"/>
      <c r="BY1" s="26"/>
      <c r="BZ1" s="26"/>
      <c r="CA1" s="26"/>
      <c r="CB1" s="26"/>
      <c r="CC1" s="43"/>
      <c r="CD1" s="26"/>
      <c r="CE1" s="26"/>
      <c r="CF1" s="26"/>
      <c r="CG1" s="26"/>
      <c r="CH1" s="26"/>
      <c r="CI1" s="26"/>
      <c r="CJ1" s="26"/>
      <c r="CK1" s="26"/>
      <c r="CL1" s="26"/>
      <c r="CM1" s="43"/>
      <c r="CN1" s="699"/>
      <c r="CO1" s="26"/>
      <c r="CP1" s="26"/>
      <c r="CQ1" s="26"/>
      <c r="CR1" s="26"/>
      <c r="CS1" s="26"/>
      <c r="CT1" s="26"/>
      <c r="CU1" s="26"/>
      <c r="CV1" s="26"/>
      <c r="CW1" s="26"/>
      <c r="CX1" s="43"/>
      <c r="CY1" s="26"/>
      <c r="CZ1" s="26"/>
      <c r="DA1" s="26"/>
      <c r="DB1" s="26"/>
      <c r="DC1" s="26"/>
      <c r="DD1" s="26"/>
      <c r="DE1" s="26"/>
      <c r="DF1" s="4"/>
      <c r="DG1" s="298"/>
      <c r="DH1" s="96" t="s">
        <v>88</v>
      </c>
      <c r="DI1" s="5"/>
      <c r="DJ1" s="5"/>
      <c r="DK1" s="5"/>
      <c r="DL1" s="5"/>
      <c r="DM1" s="5"/>
      <c r="DN1" s="5"/>
      <c r="DO1" s="5"/>
      <c r="DP1" s="5"/>
      <c r="DQ1" s="5"/>
      <c r="DR1" s="5"/>
      <c r="DS1" s="5"/>
      <c r="DT1" s="5"/>
      <c r="DU1" s="5"/>
      <c r="DV1" s="5"/>
      <c r="DW1" s="69"/>
      <c r="DX1" s="69"/>
      <c r="DY1" s="69"/>
      <c r="DZ1" s="69"/>
      <c r="EA1" s="69"/>
      <c r="EB1" s="69"/>
      <c r="EC1" s="69"/>
      <c r="ED1" s="69"/>
      <c r="EE1" s="69"/>
      <c r="EF1" s="69"/>
      <c r="EG1" s="69"/>
      <c r="EH1" s="69"/>
      <c r="EI1" s="69"/>
      <c r="EJ1" s="69"/>
      <c r="EK1" s="69"/>
      <c r="EL1" s="69"/>
      <c r="EM1" s="69"/>
      <c r="EN1" s="69"/>
      <c r="EO1" s="69"/>
      <c r="EP1" s="69"/>
      <c r="EQ1" s="69"/>
      <c r="ER1" s="69"/>
      <c r="ES1" s="69"/>
      <c r="ET1" s="69"/>
      <c r="EU1" s="69"/>
      <c r="EV1" s="716"/>
      <c r="EW1" s="716"/>
      <c r="EX1" s="729"/>
      <c r="EY1" s="30" t="s">
        <v>43</v>
      </c>
      <c r="EZ1" s="57"/>
      <c r="FA1" s="30" t="s">
        <v>89</v>
      </c>
      <c r="FB1" s="36"/>
      <c r="FC1" s="36"/>
      <c r="FD1" s="26"/>
      <c r="FE1" s="26"/>
      <c r="FF1" s="26"/>
      <c r="FG1" s="57"/>
      <c r="FH1" s="26"/>
      <c r="FI1" s="715"/>
      <c r="FK1" s="26"/>
      <c r="FL1" s="26"/>
      <c r="FM1" s="26"/>
      <c r="FN1" s="715"/>
      <c r="FO1" s="26"/>
      <c r="FP1" s="26"/>
      <c r="FQ1" s="26"/>
      <c r="FR1" s="26"/>
      <c r="FS1" s="715"/>
      <c r="FT1" s="715"/>
      <c r="FU1" s="26"/>
      <c r="FV1" s="26"/>
      <c r="FW1" s="26"/>
    </row>
    <row r="2" spans="1:184" ht="15" x14ac:dyDescent="0.25">
      <c r="A2" s="706" t="s">
        <v>1863</v>
      </c>
      <c r="B2" s="26"/>
      <c r="C2" s="26"/>
      <c r="D2" s="26"/>
      <c r="E2" s="36"/>
      <c r="F2" s="36"/>
      <c r="G2" s="43"/>
      <c r="H2" s="4"/>
      <c r="I2" s="4"/>
      <c r="J2" s="4"/>
      <c r="K2" s="4"/>
      <c r="L2" s="4"/>
      <c r="M2" s="4"/>
      <c r="N2" s="4"/>
      <c r="O2" s="4"/>
      <c r="P2" s="4"/>
      <c r="Q2" s="4"/>
      <c r="R2" s="4"/>
      <c r="S2" s="4"/>
      <c r="T2" s="298"/>
      <c r="U2" s="4"/>
      <c r="V2" s="4"/>
      <c r="W2" s="4"/>
      <c r="X2" s="4"/>
      <c r="Y2" s="4"/>
      <c r="Z2" s="4"/>
      <c r="AA2" s="4"/>
      <c r="AB2" s="4"/>
      <c r="AC2" s="4"/>
      <c r="AD2" s="4"/>
      <c r="AE2" s="43"/>
      <c r="AF2" s="4"/>
      <c r="AG2" s="4"/>
      <c r="AH2" s="4"/>
      <c r="AI2" s="4"/>
      <c r="AJ2" s="4"/>
      <c r="AK2" s="4"/>
      <c r="AL2" s="4"/>
      <c r="AM2" s="4"/>
      <c r="AN2" s="4"/>
      <c r="AO2" s="4"/>
      <c r="AP2" s="43"/>
      <c r="AQ2" s="4"/>
      <c r="AR2" s="4"/>
      <c r="AS2" s="4"/>
      <c r="AT2" s="4"/>
      <c r="AU2" s="4"/>
      <c r="AV2" s="4"/>
      <c r="AW2" s="4"/>
      <c r="AX2" s="4"/>
      <c r="AY2" s="4"/>
      <c r="AZ2" s="43"/>
      <c r="BA2" s="4"/>
      <c r="BB2" s="4"/>
      <c r="BC2" s="4"/>
      <c r="BD2" s="4"/>
      <c r="BE2" s="4"/>
      <c r="BF2" s="4"/>
      <c r="BG2" s="4"/>
      <c r="BH2" s="4"/>
      <c r="BI2" s="4"/>
      <c r="BJ2" s="4"/>
      <c r="BK2" s="706" t="s">
        <v>1777</v>
      </c>
      <c r="BL2" s="699"/>
      <c r="BM2" s="699"/>
      <c r="BN2" s="713"/>
      <c r="BO2" s="706" t="s">
        <v>1808</v>
      </c>
      <c r="BP2" s="33"/>
      <c r="BQ2" s="26"/>
      <c r="BR2" s="26"/>
      <c r="BS2" s="26"/>
      <c r="BT2" s="26"/>
      <c r="BU2" s="26"/>
      <c r="BV2" s="43"/>
      <c r="BW2" s="26"/>
      <c r="BX2" s="26"/>
      <c r="BY2" s="26"/>
      <c r="BZ2" s="26"/>
      <c r="CA2" s="26"/>
      <c r="CB2" s="26"/>
      <c r="CC2" s="43"/>
      <c r="CD2" s="26"/>
      <c r="CE2" s="26"/>
      <c r="CF2" s="26"/>
      <c r="CG2" s="26"/>
      <c r="CH2" s="26"/>
      <c r="CI2" s="26"/>
      <c r="CJ2" s="26"/>
      <c r="CK2" s="26"/>
      <c r="CL2" s="26"/>
      <c r="CM2" s="43"/>
      <c r="CN2" s="700" t="s">
        <v>1864</v>
      </c>
      <c r="CO2" s="26"/>
      <c r="CP2" s="26"/>
      <c r="CQ2" s="26"/>
      <c r="CR2" s="26"/>
      <c r="CS2" s="26"/>
      <c r="CT2" s="26"/>
      <c r="CU2" s="26"/>
      <c r="CV2" s="26"/>
      <c r="CW2" s="26"/>
      <c r="CX2" s="43"/>
      <c r="CY2" s="26"/>
      <c r="CZ2" s="26"/>
      <c r="DA2" s="26"/>
      <c r="DB2" s="26"/>
      <c r="DC2" s="26"/>
      <c r="DD2" s="26"/>
      <c r="DE2" s="26"/>
      <c r="DF2" s="4"/>
      <c r="DG2" s="298"/>
      <c r="DH2" s="96"/>
      <c r="DI2" s="5"/>
      <c r="DJ2" s="5"/>
      <c r="DK2" s="5"/>
      <c r="DL2" s="5"/>
      <c r="DM2" s="5"/>
      <c r="DN2" s="5"/>
      <c r="DO2" s="5"/>
      <c r="DP2" s="5"/>
      <c r="DQ2" s="5"/>
      <c r="DR2" s="5"/>
      <c r="DS2" s="5"/>
      <c r="DT2" s="5"/>
      <c r="DU2" s="5"/>
      <c r="DV2" s="5"/>
      <c r="DW2" s="69"/>
      <c r="DX2" s="69"/>
      <c r="DY2" s="69"/>
      <c r="DZ2" s="69"/>
      <c r="EA2" s="69"/>
      <c r="EB2" s="69"/>
      <c r="EC2" s="69"/>
      <c r="ED2" s="69"/>
      <c r="EE2" s="69"/>
      <c r="EF2" s="69"/>
      <c r="EG2" s="69"/>
      <c r="EH2" s="69"/>
      <c r="EI2" s="69"/>
      <c r="EJ2" s="69"/>
      <c r="EK2" s="69"/>
      <c r="EL2" s="69"/>
      <c r="EM2" s="69"/>
      <c r="EN2" s="69"/>
      <c r="EO2" s="69"/>
      <c r="EP2" s="69"/>
      <c r="EQ2" s="69"/>
      <c r="ER2" s="69"/>
      <c r="ES2" s="69"/>
      <c r="ET2" s="69"/>
      <c r="EU2" s="69"/>
      <c r="EV2" s="717" t="s">
        <v>1865</v>
      </c>
      <c r="EW2" s="704"/>
      <c r="EX2" s="730"/>
      <c r="EY2" s="30"/>
      <c r="EZ2" s="57"/>
      <c r="FA2" s="30"/>
      <c r="FB2" s="36"/>
      <c r="FC2" s="36"/>
      <c r="FD2" s="26"/>
      <c r="FE2" s="26"/>
      <c r="FF2" s="26"/>
      <c r="FG2" s="57"/>
      <c r="FH2" s="717" t="s">
        <v>1866</v>
      </c>
      <c r="FI2" s="715"/>
      <c r="FK2" s="26"/>
      <c r="FL2" s="26"/>
      <c r="FM2" s="26"/>
      <c r="FN2" s="717" t="s">
        <v>1867</v>
      </c>
      <c r="FO2" s="717" t="s">
        <v>1868</v>
      </c>
      <c r="FP2" s="26"/>
      <c r="FQ2" s="717" t="s">
        <v>1869</v>
      </c>
      <c r="FR2" s="717" t="s">
        <v>1870</v>
      </c>
      <c r="FS2" s="717" t="s">
        <v>1871</v>
      </c>
      <c r="FT2" s="715"/>
      <c r="FU2" s="26"/>
      <c r="FV2" s="26"/>
      <c r="FW2" s="26"/>
    </row>
    <row r="3" spans="1:184" s="705" customFormat="1" ht="15" x14ac:dyDescent="0.25">
      <c r="B3" s="707"/>
      <c r="C3" s="707"/>
      <c r="D3" s="707"/>
      <c r="E3" s="708"/>
      <c r="F3" s="708"/>
      <c r="G3" s="709"/>
      <c r="H3" s="707"/>
      <c r="I3" s="699"/>
      <c r="J3" s="699"/>
      <c r="K3" s="699"/>
      <c r="L3" s="699"/>
      <c r="M3" s="699"/>
      <c r="N3" s="699"/>
      <c r="O3" s="699"/>
      <c r="P3" s="699"/>
      <c r="Q3" s="699"/>
      <c r="R3" s="699"/>
      <c r="S3" s="699"/>
      <c r="T3" s="710"/>
      <c r="U3" s="699"/>
      <c r="V3" s="699"/>
      <c r="W3" s="699"/>
      <c r="X3" s="699"/>
      <c r="Y3" s="699"/>
      <c r="Z3" s="699"/>
      <c r="AA3" s="699"/>
      <c r="AB3" s="699"/>
      <c r="AC3" s="699"/>
      <c r="AD3" s="699"/>
      <c r="AE3" s="711"/>
      <c r="AF3" s="704"/>
      <c r="AG3" s="704"/>
      <c r="AH3" s="704"/>
      <c r="AI3" s="704"/>
      <c r="AJ3" s="704"/>
      <c r="AK3" s="704"/>
      <c r="AL3" s="704"/>
      <c r="AM3" s="704"/>
      <c r="AN3" s="704"/>
      <c r="AO3" s="704"/>
      <c r="AP3" s="712"/>
      <c r="AQ3" s="699"/>
      <c r="AR3" s="699"/>
      <c r="AS3" s="699"/>
      <c r="AT3" s="699"/>
      <c r="AU3" s="699"/>
      <c r="AV3" s="699"/>
      <c r="AW3" s="699"/>
      <c r="AX3" s="699"/>
      <c r="AY3" s="699"/>
      <c r="AZ3" s="711"/>
      <c r="BA3" s="699"/>
      <c r="BB3" s="699"/>
      <c r="BC3" s="699"/>
      <c r="BD3" s="699"/>
      <c r="BE3" s="699"/>
      <c r="BF3" s="699"/>
      <c r="BG3" s="699"/>
      <c r="BH3" s="699"/>
      <c r="BI3" s="699"/>
      <c r="BJ3" s="699"/>
      <c r="BP3" s="714"/>
      <c r="BQ3" s="699"/>
      <c r="BR3" s="699"/>
      <c r="BS3" s="699"/>
      <c r="BT3" s="699"/>
      <c r="BU3" s="699"/>
      <c r="BV3" s="711"/>
      <c r="BW3" s="699"/>
      <c r="BX3" s="699"/>
      <c r="BY3" s="699"/>
      <c r="BZ3" s="699"/>
      <c r="CA3" s="699"/>
      <c r="CB3" s="699"/>
      <c r="CC3" s="711"/>
      <c r="CD3" s="699"/>
      <c r="CE3" s="699"/>
      <c r="CF3" s="699"/>
      <c r="CG3" s="699"/>
      <c r="CH3" s="699"/>
      <c r="CI3" s="699"/>
      <c r="CJ3" s="699"/>
      <c r="CK3" s="699"/>
      <c r="CL3" s="699"/>
      <c r="CM3" s="711"/>
      <c r="CO3" s="699"/>
      <c r="CP3" s="699"/>
      <c r="CQ3" s="699"/>
      <c r="CR3" s="699"/>
      <c r="CS3" s="699"/>
      <c r="CT3" s="699"/>
      <c r="CU3" s="699"/>
      <c r="CV3" s="699"/>
      <c r="CW3" s="699"/>
      <c r="CX3" s="711"/>
      <c r="CY3" s="699"/>
      <c r="CZ3" s="699"/>
      <c r="DA3" s="699"/>
      <c r="DB3" s="699"/>
      <c r="DC3" s="699"/>
      <c r="DD3" s="699"/>
      <c r="DE3" s="699"/>
      <c r="DF3" s="699"/>
      <c r="DG3" s="710"/>
      <c r="DH3" s="698"/>
      <c r="DI3" s="745" t="s">
        <v>95</v>
      </c>
      <c r="DJ3" s="746"/>
      <c r="DK3" s="746"/>
      <c r="DL3" s="746"/>
      <c r="DM3" s="697"/>
      <c r="DN3" s="697"/>
      <c r="DO3" s="697"/>
      <c r="DP3" s="697"/>
      <c r="DQ3" s="697"/>
      <c r="DR3" s="697"/>
      <c r="DS3" s="697"/>
      <c r="DT3" s="697"/>
      <c r="DU3" s="697"/>
      <c r="DV3" s="745" t="s">
        <v>96</v>
      </c>
      <c r="DW3" s="746"/>
      <c r="DX3" s="746"/>
      <c r="DY3" s="746"/>
      <c r="DZ3" s="697"/>
      <c r="EA3" s="697"/>
      <c r="EB3" s="697"/>
      <c r="EC3" s="697"/>
      <c r="ED3" s="697"/>
      <c r="EE3" s="697"/>
      <c r="EF3" s="697"/>
      <c r="EG3" s="697"/>
      <c r="EH3" s="697"/>
      <c r="EI3" s="5"/>
      <c r="EJ3" s="5"/>
      <c r="EK3" s="5"/>
      <c r="EL3" s="5"/>
      <c r="EM3" s="5"/>
      <c r="EN3" s="5"/>
      <c r="EO3" s="5"/>
      <c r="EP3" s="5"/>
      <c r="EQ3" s="5"/>
      <c r="ER3" s="5"/>
      <c r="ES3" s="5"/>
      <c r="ET3" s="5"/>
      <c r="EU3" s="5"/>
      <c r="EV3" s="704"/>
      <c r="EW3" s="704"/>
      <c r="EX3" s="730"/>
      <c r="EY3" s="33" t="s">
        <v>654</v>
      </c>
      <c r="EZ3" s="57"/>
      <c r="FA3" s="33"/>
      <c r="FB3" s="4"/>
      <c r="FC3" s="4"/>
      <c r="FD3" s="4"/>
      <c r="FE3" s="4"/>
      <c r="FF3" s="4"/>
      <c r="FG3" s="89"/>
      <c r="FH3" s="26"/>
      <c r="FI3" s="715"/>
      <c r="FJ3" s="244"/>
      <c r="FK3" s="26"/>
      <c r="FL3" s="26"/>
      <c r="FM3" s="26"/>
      <c r="FN3" s="715"/>
      <c r="FO3" s="26"/>
      <c r="FP3" s="26"/>
      <c r="FQ3" s="26"/>
      <c r="FR3" s="26"/>
      <c r="FS3" s="715"/>
      <c r="FT3" s="715"/>
      <c r="FU3" s="26"/>
      <c r="FV3" s="26"/>
      <c r="FW3" s="26"/>
      <c r="FY3" s="244"/>
      <c r="FZ3" s="244"/>
      <c r="GA3" s="244"/>
      <c r="GB3" s="244"/>
    </row>
    <row r="4" spans="1:184" ht="20.25" customHeight="1" x14ac:dyDescent="0.25">
      <c r="A4" s="746" t="s">
        <v>78</v>
      </c>
      <c r="B4" s="747" t="s">
        <v>18</v>
      </c>
      <c r="C4" s="749" t="s">
        <v>966</v>
      </c>
      <c r="D4" s="746" t="s">
        <v>752</v>
      </c>
      <c r="E4" s="748" t="s">
        <v>0</v>
      </c>
      <c r="F4" s="748" t="s">
        <v>79</v>
      </c>
      <c r="G4" s="750" t="s">
        <v>77</v>
      </c>
      <c r="H4" s="13" t="s">
        <v>45</v>
      </c>
      <c r="I4" s="13"/>
      <c r="J4" s="13"/>
      <c r="K4" s="13"/>
      <c r="L4" s="13"/>
      <c r="M4" s="13"/>
      <c r="N4" s="13"/>
      <c r="O4" s="13"/>
      <c r="P4" s="13"/>
      <c r="Q4" s="13"/>
      <c r="R4" s="13"/>
      <c r="S4" s="13"/>
      <c r="T4" s="751" t="s">
        <v>993</v>
      </c>
      <c r="U4" s="13" t="s">
        <v>1</v>
      </c>
      <c r="V4" s="13"/>
      <c r="W4" s="13"/>
      <c r="X4" s="13"/>
      <c r="Y4" s="13"/>
      <c r="Z4" s="13"/>
      <c r="AA4" s="13"/>
      <c r="AB4" s="13"/>
      <c r="AC4" s="13"/>
      <c r="AD4" s="13"/>
      <c r="AE4" s="38"/>
      <c r="AF4" s="13" t="s">
        <v>64</v>
      </c>
      <c r="AG4" s="10"/>
      <c r="AH4" s="10"/>
      <c r="AI4" s="10"/>
      <c r="AJ4" s="10"/>
      <c r="AK4" s="10"/>
      <c r="AL4" s="10"/>
      <c r="AM4" s="10"/>
      <c r="AN4" s="10"/>
      <c r="AO4" s="10"/>
      <c r="AP4" s="45"/>
      <c r="AQ4" s="13" t="s">
        <v>612</v>
      </c>
      <c r="AR4" s="10"/>
      <c r="AS4" s="10"/>
      <c r="AT4" s="10"/>
      <c r="AU4" s="10"/>
      <c r="AV4" s="10"/>
      <c r="AW4" s="10"/>
      <c r="AX4" s="10"/>
      <c r="AY4" s="10"/>
      <c r="AZ4" s="45"/>
      <c r="BA4" s="10" t="s">
        <v>83</v>
      </c>
      <c r="BB4" s="10"/>
      <c r="BC4" s="10"/>
      <c r="BD4" s="10"/>
      <c r="BE4" s="10"/>
      <c r="BF4" s="10"/>
      <c r="BG4" s="10"/>
      <c r="BH4" s="10"/>
      <c r="BI4" s="10"/>
      <c r="BJ4" s="10"/>
      <c r="BK4" s="628"/>
      <c r="BL4" s="628"/>
      <c r="BM4" s="628"/>
      <c r="BN4" s="628"/>
      <c r="BO4" s="628"/>
      <c r="BP4" s="33" t="s">
        <v>84</v>
      </c>
      <c r="BQ4" s="13"/>
      <c r="BR4" s="13"/>
      <c r="BS4" s="13"/>
      <c r="BT4" s="13"/>
      <c r="BU4" s="13"/>
      <c r="BV4" s="43"/>
      <c r="BW4" s="13" t="s">
        <v>87</v>
      </c>
      <c r="BX4" s="638"/>
      <c r="BY4" s="638"/>
      <c r="BZ4" s="638"/>
      <c r="CA4" s="638"/>
      <c r="CB4" s="638"/>
      <c r="CC4" s="641"/>
      <c r="CD4" s="13" t="s">
        <v>86</v>
      </c>
      <c r="CE4" s="638"/>
      <c r="CF4" s="638"/>
      <c r="CG4" s="638"/>
      <c r="CH4" s="638"/>
      <c r="CI4" s="638"/>
      <c r="CJ4" s="638"/>
      <c r="CK4" s="638"/>
      <c r="CL4" s="638"/>
      <c r="CM4" s="641"/>
      <c r="CN4" s="701"/>
      <c r="CO4" s="13" t="s">
        <v>85</v>
      </c>
      <c r="CP4" s="638"/>
      <c r="CQ4" s="638"/>
      <c r="CR4" s="638"/>
      <c r="CS4" s="638"/>
      <c r="CT4" s="638"/>
      <c r="CU4" s="638"/>
      <c r="CV4" s="638"/>
      <c r="CW4" s="638"/>
      <c r="CX4" s="641"/>
      <c r="CY4" s="26" t="s">
        <v>4</v>
      </c>
      <c r="CZ4" s="26"/>
      <c r="DA4" s="26"/>
      <c r="DB4" s="26"/>
      <c r="DC4" s="26"/>
      <c r="DD4" s="26"/>
      <c r="DE4" s="26"/>
      <c r="DF4" s="4"/>
      <c r="DG4" s="753" t="s">
        <v>994</v>
      </c>
      <c r="DH4" s="744" t="s">
        <v>45</v>
      </c>
      <c r="DI4" s="744" t="s">
        <v>91</v>
      </c>
      <c r="DJ4" s="744" t="s">
        <v>94</v>
      </c>
      <c r="DK4" s="744" t="s">
        <v>93</v>
      </c>
      <c r="DL4" s="744" t="s">
        <v>92</v>
      </c>
      <c r="DM4" s="744" t="s">
        <v>560</v>
      </c>
      <c r="DN4" s="744" t="s">
        <v>561</v>
      </c>
      <c r="DO4" s="744" t="s">
        <v>562</v>
      </c>
      <c r="DP4" s="744" t="s">
        <v>563</v>
      </c>
      <c r="DQ4" s="744" t="s">
        <v>564</v>
      </c>
      <c r="DR4" s="744" t="s">
        <v>565</v>
      </c>
      <c r="DS4" s="744" t="s">
        <v>566</v>
      </c>
      <c r="DT4" s="744" t="s">
        <v>567</v>
      </c>
      <c r="DU4" s="744" t="s">
        <v>568</v>
      </c>
      <c r="DV4" s="744" t="s">
        <v>97</v>
      </c>
      <c r="DW4" s="744" t="s">
        <v>98</v>
      </c>
      <c r="DX4" s="744" t="s">
        <v>99</v>
      </c>
      <c r="DY4" s="744" t="s">
        <v>100</v>
      </c>
      <c r="DZ4" s="744" t="s">
        <v>569</v>
      </c>
      <c r="EA4" s="744" t="s">
        <v>570</v>
      </c>
      <c r="EB4" s="744" t="s">
        <v>571</v>
      </c>
      <c r="EC4" s="744" t="s">
        <v>572</v>
      </c>
      <c r="ED4" s="744" t="s">
        <v>573</v>
      </c>
      <c r="EE4" s="744" t="s">
        <v>574</v>
      </c>
      <c r="EF4" s="744" t="s">
        <v>575</v>
      </c>
      <c r="EG4" s="744" t="s">
        <v>576</v>
      </c>
      <c r="EH4" s="744" t="s">
        <v>577</v>
      </c>
      <c r="EI4" s="744" t="s">
        <v>66</v>
      </c>
      <c r="EJ4" s="744" t="s">
        <v>968</v>
      </c>
      <c r="EK4" s="744" t="s">
        <v>969</v>
      </c>
      <c r="EL4" s="744" t="s">
        <v>970</v>
      </c>
      <c r="EM4" s="744" t="s">
        <v>971</v>
      </c>
      <c r="EN4" s="744" t="s">
        <v>972</v>
      </c>
      <c r="EO4" s="744" t="s">
        <v>973</v>
      </c>
      <c r="EP4" s="744" t="s">
        <v>975</v>
      </c>
      <c r="EQ4" s="744" t="s">
        <v>974</v>
      </c>
      <c r="ER4" s="746" t="s">
        <v>4</v>
      </c>
      <c r="ES4" s="749" t="s">
        <v>976</v>
      </c>
      <c r="ET4" s="747" t="s">
        <v>977</v>
      </c>
      <c r="EU4" s="747" t="s">
        <v>978</v>
      </c>
      <c r="EV4" s="765" t="s">
        <v>1865</v>
      </c>
      <c r="EW4" s="765" t="s">
        <v>1876</v>
      </c>
      <c r="EX4" s="764" t="s">
        <v>1874</v>
      </c>
      <c r="EY4" s="749" t="s">
        <v>38</v>
      </c>
      <c r="EZ4" s="756" t="s">
        <v>59</v>
      </c>
      <c r="FA4" s="749" t="s">
        <v>38</v>
      </c>
      <c r="FB4" s="757" t="s">
        <v>993</v>
      </c>
      <c r="FC4" s="757" t="s">
        <v>994</v>
      </c>
      <c r="FD4" s="747" t="s">
        <v>995</v>
      </c>
      <c r="FE4" s="744" t="s">
        <v>5</v>
      </c>
      <c r="FF4" s="744" t="s">
        <v>52</v>
      </c>
      <c r="FG4" s="747" t="s">
        <v>978</v>
      </c>
      <c r="FH4" s="760" t="s">
        <v>46</v>
      </c>
      <c r="FI4" s="766" t="s">
        <v>1878</v>
      </c>
      <c r="FK4" s="760" t="s">
        <v>47</v>
      </c>
      <c r="FL4" s="760" t="s">
        <v>48</v>
      </c>
      <c r="FM4" s="760" t="s">
        <v>49</v>
      </c>
      <c r="FN4" s="766" t="s">
        <v>1867</v>
      </c>
      <c r="FO4" s="760" t="s">
        <v>60</v>
      </c>
      <c r="FP4" s="760" t="s">
        <v>63</v>
      </c>
      <c r="FQ4" s="760" t="s">
        <v>74</v>
      </c>
      <c r="FR4" s="760" t="s">
        <v>62</v>
      </c>
      <c r="FS4" s="766" t="s">
        <v>1871</v>
      </c>
      <c r="FT4" s="766" t="s">
        <v>1899</v>
      </c>
      <c r="FU4" s="760" t="s">
        <v>61</v>
      </c>
      <c r="FV4" s="762" t="s">
        <v>979</v>
      </c>
      <c r="FW4" s="759" t="s">
        <v>58</v>
      </c>
      <c r="FX4" s="763" t="s">
        <v>1882</v>
      </c>
    </row>
    <row r="5" spans="1:184" ht="24" customHeight="1" x14ac:dyDescent="0.25">
      <c r="A5" s="746"/>
      <c r="B5" s="747"/>
      <c r="C5" s="749"/>
      <c r="D5" s="746"/>
      <c r="E5" s="748"/>
      <c r="F5" s="748"/>
      <c r="G5" s="750"/>
      <c r="H5" s="8">
        <v>38840</v>
      </c>
      <c r="I5" s="8">
        <v>38845</v>
      </c>
      <c r="J5" s="8">
        <v>38849</v>
      </c>
      <c r="K5" s="8">
        <v>38853</v>
      </c>
      <c r="L5" s="8">
        <v>38854</v>
      </c>
      <c r="M5" s="8">
        <v>38855</v>
      </c>
      <c r="N5" s="8">
        <v>38856</v>
      </c>
      <c r="O5" s="8">
        <v>38859</v>
      </c>
      <c r="P5" s="8">
        <v>38863</v>
      </c>
      <c r="Q5" s="8">
        <v>38866</v>
      </c>
      <c r="R5" s="8">
        <v>38868</v>
      </c>
      <c r="S5" s="8">
        <v>38873</v>
      </c>
      <c r="T5" s="752"/>
      <c r="U5" s="8">
        <v>38840</v>
      </c>
      <c r="V5" s="8">
        <v>38845</v>
      </c>
      <c r="W5" s="8">
        <v>38849</v>
      </c>
      <c r="X5" s="8">
        <v>38853</v>
      </c>
      <c r="Y5" s="8">
        <v>38854</v>
      </c>
      <c r="Z5" s="8">
        <v>38855</v>
      </c>
      <c r="AA5" s="8">
        <v>38856</v>
      </c>
      <c r="AB5" s="8">
        <v>38859</v>
      </c>
      <c r="AC5" s="8">
        <v>38863</v>
      </c>
      <c r="AD5" s="8">
        <v>38868</v>
      </c>
      <c r="AE5" s="41">
        <v>38873</v>
      </c>
      <c r="AF5" s="8">
        <v>38840</v>
      </c>
      <c r="AG5" s="8">
        <v>38845</v>
      </c>
      <c r="AH5" s="8">
        <v>38849</v>
      </c>
      <c r="AI5" s="8">
        <v>38853</v>
      </c>
      <c r="AJ5" s="8">
        <v>38854</v>
      </c>
      <c r="AK5" s="8">
        <v>38855</v>
      </c>
      <c r="AL5" s="8">
        <v>38856</v>
      </c>
      <c r="AM5" s="8">
        <v>38859</v>
      </c>
      <c r="AN5" s="8">
        <v>38863</v>
      </c>
      <c r="AO5" s="8">
        <v>38868</v>
      </c>
      <c r="AP5" s="41">
        <v>38873</v>
      </c>
      <c r="AQ5" s="8">
        <v>38849</v>
      </c>
      <c r="AR5" s="8">
        <v>38853</v>
      </c>
      <c r="AS5" s="8">
        <v>38854</v>
      </c>
      <c r="AT5" s="8">
        <v>38855</v>
      </c>
      <c r="AU5" s="8">
        <v>38856</v>
      </c>
      <c r="AV5" s="8">
        <v>38859</v>
      </c>
      <c r="AW5" s="8">
        <v>38863</v>
      </c>
      <c r="AX5" s="8">
        <v>38866</v>
      </c>
      <c r="AY5" s="8">
        <v>38868</v>
      </c>
      <c r="AZ5" s="41">
        <v>38873</v>
      </c>
      <c r="BA5" s="8">
        <v>38849</v>
      </c>
      <c r="BB5" s="8">
        <v>38853</v>
      </c>
      <c r="BC5" s="8">
        <v>38854</v>
      </c>
      <c r="BD5" s="8">
        <v>38855</v>
      </c>
      <c r="BE5" s="8">
        <v>38856</v>
      </c>
      <c r="BF5" s="8">
        <v>38858</v>
      </c>
      <c r="BG5" s="8">
        <v>38859</v>
      </c>
      <c r="BH5" s="8">
        <v>38863</v>
      </c>
      <c r="BI5" s="8">
        <v>38866</v>
      </c>
      <c r="BJ5" s="8">
        <v>38868</v>
      </c>
      <c r="BK5" s="629" t="s">
        <v>1777</v>
      </c>
      <c r="BL5" s="629" t="s">
        <v>1779</v>
      </c>
      <c r="BM5" s="629" t="s">
        <v>1913</v>
      </c>
      <c r="BN5" s="629" t="s">
        <v>1784</v>
      </c>
      <c r="BO5" s="632" t="s">
        <v>1808</v>
      </c>
      <c r="BP5" s="40">
        <v>38855</v>
      </c>
      <c r="BQ5" s="8">
        <v>38856</v>
      </c>
      <c r="BR5" s="8">
        <v>38859</v>
      </c>
      <c r="BS5" s="8">
        <v>38863</v>
      </c>
      <c r="BT5" s="8">
        <v>38866</v>
      </c>
      <c r="BU5" s="8">
        <v>38868</v>
      </c>
      <c r="BV5" s="65">
        <v>38873</v>
      </c>
      <c r="BW5" s="64">
        <v>38855</v>
      </c>
      <c r="BX5" s="639">
        <v>38856</v>
      </c>
      <c r="BY5" s="639">
        <v>38859</v>
      </c>
      <c r="BZ5" s="639">
        <v>38863</v>
      </c>
      <c r="CA5" s="639">
        <v>38866</v>
      </c>
      <c r="CB5" s="639">
        <v>38868</v>
      </c>
      <c r="CC5" s="66">
        <v>38873</v>
      </c>
      <c r="CD5" s="64">
        <v>38840</v>
      </c>
      <c r="CE5" s="639">
        <v>38845</v>
      </c>
      <c r="CF5" s="639">
        <v>38849</v>
      </c>
      <c r="CG5" s="639">
        <v>38853</v>
      </c>
      <c r="CH5" s="639">
        <v>38855</v>
      </c>
      <c r="CI5" s="639">
        <v>38856</v>
      </c>
      <c r="CJ5" s="639">
        <v>38859</v>
      </c>
      <c r="CK5" s="639">
        <v>38866</v>
      </c>
      <c r="CL5" s="639">
        <v>38868</v>
      </c>
      <c r="CM5" s="66">
        <v>38873</v>
      </c>
      <c r="CN5" s="702" t="s">
        <v>1864</v>
      </c>
      <c r="CO5" s="639">
        <v>38845</v>
      </c>
      <c r="CP5" s="639">
        <v>38849</v>
      </c>
      <c r="CQ5" s="639">
        <v>38853</v>
      </c>
      <c r="CR5" s="639">
        <v>38854</v>
      </c>
      <c r="CS5" s="639">
        <v>38855</v>
      </c>
      <c r="CT5" s="639">
        <v>38856</v>
      </c>
      <c r="CU5" s="639">
        <v>38859</v>
      </c>
      <c r="CV5" s="639">
        <v>38863</v>
      </c>
      <c r="CW5" s="639">
        <v>38868</v>
      </c>
      <c r="CX5" s="66">
        <v>38873</v>
      </c>
      <c r="CY5" s="639">
        <v>38845</v>
      </c>
      <c r="CZ5" s="639">
        <v>38849</v>
      </c>
      <c r="DA5" s="639">
        <v>38853</v>
      </c>
      <c r="DB5" s="639">
        <v>38855</v>
      </c>
      <c r="DC5" s="639">
        <v>38859</v>
      </c>
      <c r="DD5" s="639">
        <v>38863</v>
      </c>
      <c r="DE5" s="54">
        <v>38868</v>
      </c>
      <c r="DF5" s="22">
        <v>38873</v>
      </c>
      <c r="DG5" s="754"/>
      <c r="DH5" s="744"/>
      <c r="DI5" s="744"/>
      <c r="DJ5" s="744"/>
      <c r="DK5" s="744"/>
      <c r="DL5" s="744"/>
      <c r="DM5" s="744"/>
      <c r="DN5" s="744"/>
      <c r="DO5" s="744"/>
      <c r="DP5" s="744"/>
      <c r="DQ5" s="744"/>
      <c r="DR5" s="744"/>
      <c r="DS5" s="744"/>
      <c r="DT5" s="744"/>
      <c r="DU5" s="744"/>
      <c r="DV5" s="744"/>
      <c r="DW5" s="744"/>
      <c r="DX5" s="744"/>
      <c r="DY5" s="744"/>
      <c r="DZ5" s="744"/>
      <c r="EA5" s="744"/>
      <c r="EB5" s="744"/>
      <c r="EC5" s="744"/>
      <c r="ED5" s="744"/>
      <c r="EE5" s="744"/>
      <c r="EF5" s="744"/>
      <c r="EG5" s="744"/>
      <c r="EH5" s="744"/>
      <c r="EI5" s="744"/>
      <c r="EJ5" s="744"/>
      <c r="EK5" s="744"/>
      <c r="EL5" s="744"/>
      <c r="EM5" s="744"/>
      <c r="EN5" s="744"/>
      <c r="EO5" s="744"/>
      <c r="EP5" s="744"/>
      <c r="EQ5" s="744"/>
      <c r="ER5" s="746"/>
      <c r="ES5" s="749"/>
      <c r="ET5" s="747"/>
      <c r="EU5" s="747"/>
      <c r="EV5" s="765"/>
      <c r="EW5" s="765"/>
      <c r="EX5" s="764"/>
      <c r="EY5" s="749"/>
      <c r="EZ5" s="756"/>
      <c r="FA5" s="749"/>
      <c r="FB5" s="758"/>
      <c r="FC5" s="758"/>
      <c r="FD5" s="755"/>
      <c r="FE5" s="761"/>
      <c r="FF5" s="761"/>
      <c r="FG5" s="755"/>
      <c r="FH5" s="760"/>
      <c r="FI5" s="766"/>
      <c r="FK5" s="760"/>
      <c r="FL5" s="760"/>
      <c r="FM5" s="760"/>
      <c r="FN5" s="766"/>
      <c r="FO5" s="760"/>
      <c r="FP5" s="760"/>
      <c r="FQ5" s="760"/>
      <c r="FR5" s="760"/>
      <c r="FS5" s="766"/>
      <c r="FT5" s="766"/>
      <c r="FU5" s="760"/>
      <c r="FV5" s="762"/>
      <c r="FW5" s="759"/>
      <c r="FX5" s="763"/>
    </row>
    <row r="6" spans="1:184" ht="15" x14ac:dyDescent="0.25">
      <c r="A6" s="10">
        <v>1</v>
      </c>
      <c r="B6" s="15" t="s">
        <v>540</v>
      </c>
      <c r="C6" s="42"/>
      <c r="D6" s="15">
        <v>1</v>
      </c>
      <c r="E6" s="97">
        <v>38853</v>
      </c>
      <c r="F6" s="28">
        <v>1</v>
      </c>
      <c r="G6" s="67">
        <v>1</v>
      </c>
      <c r="H6" s="5"/>
      <c r="I6" s="5"/>
      <c r="J6" s="5"/>
      <c r="K6" s="5">
        <v>1</v>
      </c>
      <c r="L6" s="5"/>
      <c r="M6" s="5"/>
      <c r="N6" s="5"/>
      <c r="O6" s="5"/>
      <c r="P6" s="5"/>
      <c r="Q6" s="5"/>
      <c r="R6" s="5"/>
      <c r="S6" s="5"/>
      <c r="T6" s="299">
        <f t="shared" ref="T6:T69" si="0">MAX(H6:S6)</f>
        <v>1</v>
      </c>
      <c r="U6" s="5"/>
      <c r="V6" s="5"/>
      <c r="W6" s="5"/>
      <c r="X6" s="5" t="s">
        <v>118</v>
      </c>
      <c r="Y6" s="5"/>
      <c r="Z6" s="5"/>
      <c r="AA6" s="5"/>
      <c r="AB6" s="5"/>
      <c r="AC6" s="5"/>
      <c r="AD6" s="5"/>
      <c r="AE6" s="46"/>
      <c r="AF6" s="5"/>
      <c r="AG6" s="5"/>
      <c r="AH6" s="5"/>
      <c r="AI6" s="5">
        <v>12</v>
      </c>
      <c r="AJ6" s="5"/>
      <c r="AK6" s="5"/>
      <c r="AL6" s="5"/>
      <c r="AM6" s="5"/>
      <c r="AN6" s="5"/>
      <c r="AO6" s="5"/>
      <c r="AP6" s="46"/>
      <c r="AQ6" s="5"/>
      <c r="AR6" s="5"/>
      <c r="AS6" s="5"/>
      <c r="AT6" s="5"/>
      <c r="AU6" s="5"/>
      <c r="AV6" s="5"/>
      <c r="AW6" s="5"/>
      <c r="AX6" s="5"/>
      <c r="AY6" s="5"/>
      <c r="AZ6" s="46"/>
      <c r="BA6" s="9"/>
      <c r="BB6" s="9"/>
      <c r="BC6" s="9"/>
      <c r="BD6" s="9"/>
      <c r="BE6" s="9"/>
      <c r="BF6" s="9"/>
      <c r="BG6" s="9"/>
      <c r="BH6" s="9"/>
      <c r="BI6" s="9"/>
      <c r="BJ6" s="9"/>
      <c r="BK6" s="630" t="str">
        <f t="shared" ref="BK6:BK37" si="1">IF(COUNTBLANK(BA6:BJ6)=10,"NA",MIN(BA6:BJ6))</f>
        <v>NA</v>
      </c>
      <c r="BL6" s="630" t="s">
        <v>1780</v>
      </c>
      <c r="BM6" s="630"/>
      <c r="BN6" s="633" t="s">
        <v>1781</v>
      </c>
      <c r="BO6" s="633"/>
      <c r="BP6" s="114"/>
      <c r="BQ6" s="28"/>
      <c r="BR6" s="28"/>
      <c r="BS6" s="28"/>
      <c r="BT6" s="28"/>
      <c r="BU6" s="28"/>
      <c r="BV6" s="67"/>
      <c r="BW6" s="28"/>
      <c r="BX6" s="28"/>
      <c r="BY6" s="28"/>
      <c r="BZ6" s="28"/>
      <c r="CA6" s="28"/>
      <c r="CB6" s="28"/>
      <c r="CC6" s="67"/>
      <c r="CD6" s="28"/>
      <c r="CE6" s="28"/>
      <c r="CF6" s="28"/>
      <c r="CG6" s="28"/>
      <c r="CH6" s="28"/>
      <c r="CI6" s="28">
        <v>1</v>
      </c>
      <c r="CJ6" s="28"/>
      <c r="CK6" s="28"/>
      <c r="CL6" s="28"/>
      <c r="CM6" s="67"/>
      <c r="CN6" s="703">
        <v>1</v>
      </c>
      <c r="CO6" s="28"/>
      <c r="CP6" s="28"/>
      <c r="CQ6" s="28"/>
      <c r="CR6" s="28"/>
      <c r="CS6" s="28"/>
      <c r="CT6" s="28"/>
      <c r="CU6" s="28"/>
      <c r="CV6" s="28"/>
      <c r="CW6" s="28"/>
      <c r="CX6" s="67"/>
      <c r="CY6" s="10"/>
      <c r="CZ6" s="10"/>
      <c r="DA6" s="10" t="s">
        <v>619</v>
      </c>
      <c r="DB6" s="10"/>
      <c r="DC6" s="10"/>
      <c r="DD6" s="10"/>
      <c r="DE6" s="10"/>
      <c r="DF6" s="10"/>
      <c r="DG6" s="300">
        <f t="shared" ref="DG6:DG69" si="2">DH6+EI6</f>
        <v>1</v>
      </c>
      <c r="DH6" s="69">
        <v>1</v>
      </c>
      <c r="DI6" s="69">
        <v>2.96</v>
      </c>
      <c r="DJ6" s="69"/>
      <c r="DK6" s="69"/>
      <c r="DL6" s="69"/>
      <c r="DM6" s="69"/>
      <c r="DN6" s="69"/>
      <c r="DO6" s="69"/>
      <c r="DP6" s="69"/>
      <c r="DQ6" s="69"/>
      <c r="DR6" s="69"/>
      <c r="DS6" s="69"/>
      <c r="DT6" s="69"/>
      <c r="DU6" s="69"/>
      <c r="DV6" s="69">
        <v>266</v>
      </c>
      <c r="DW6" s="69"/>
      <c r="DX6" s="69"/>
      <c r="DY6" s="69"/>
      <c r="DZ6" s="69"/>
      <c r="EA6" s="69"/>
      <c r="EB6" s="69"/>
      <c r="EC6" s="69"/>
      <c r="ED6" s="69"/>
      <c r="EE6" s="69"/>
      <c r="EF6" s="69"/>
      <c r="EG6" s="69"/>
      <c r="EH6" s="69"/>
      <c r="EI6" s="71">
        <v>0</v>
      </c>
      <c r="EJ6" s="71"/>
      <c r="EK6" s="71"/>
      <c r="EL6" s="71"/>
      <c r="EM6" s="69"/>
      <c r="EN6" s="69"/>
      <c r="EO6" s="69"/>
      <c r="EP6" s="69"/>
      <c r="EQ6" s="69"/>
      <c r="ER6" s="79"/>
      <c r="ES6" s="245">
        <f>((DI6^2*PI()*DV6)/4)+((DJ6^2*PI()*DW6)/4)+((DK6^2*PI()*DX6)/4)+((DL6^2*PI()*DY6)/4)+((DM6^2*PI()*DZ6)/4)+((DN6^2*PI()*EA6)/4)+((DO6^2*PI()*EB6)/4)+((DP6^2*PI()*EC6)/4)+((DQ6^2*PI()*ED6)/4)+((DR6^2*PI()*EE6)/4)+((DS6^2*PI()*EF6)/4)+((DT6^2*PI()*EG6)/4)+((DU6^2*PI()*EH6)/4)</f>
        <v>1830.43764988054</v>
      </c>
      <c r="ET6" s="81"/>
      <c r="EU6" s="81">
        <f>ES6+ET6</f>
        <v>1830.43764988054</v>
      </c>
      <c r="EV6" s="718" t="str">
        <f>IF(EW6="ok",EU6,"")</f>
        <v/>
      </c>
      <c r="EW6" s="718" t="s">
        <v>1877</v>
      </c>
      <c r="EX6" s="731" t="s">
        <v>1875</v>
      </c>
      <c r="EY6" s="44">
        <v>1</v>
      </c>
      <c r="EZ6" s="85">
        <v>0</v>
      </c>
      <c r="FA6" s="33">
        <v>1</v>
      </c>
      <c r="FB6" s="5">
        <v>1</v>
      </c>
      <c r="FC6" s="5">
        <v>1</v>
      </c>
      <c r="FD6" s="69">
        <v>1</v>
      </c>
      <c r="FE6" s="11">
        <v>2.96</v>
      </c>
      <c r="FF6" s="122">
        <v>266</v>
      </c>
      <c r="FG6" s="18">
        <v>1830.43764988054</v>
      </c>
      <c r="FH6" s="69"/>
      <c r="FI6" s="716" t="s">
        <v>1780</v>
      </c>
      <c r="FK6" s="16"/>
      <c r="FL6" s="54"/>
      <c r="FM6" s="39"/>
      <c r="FN6" s="721"/>
      <c r="FO6" s="84"/>
      <c r="FP6" s="69"/>
      <c r="FQ6" s="69"/>
      <c r="FR6" s="69"/>
      <c r="FS6" s="716" t="str">
        <f t="shared" ref="FS6:FS69" si="3">IF(ISBLANK(FQ6),"NA",FQ6-FR6)</f>
        <v>NA</v>
      </c>
      <c r="FT6" s="716"/>
      <c r="FU6" s="69"/>
      <c r="FV6" s="28">
        <v>1</v>
      </c>
      <c r="FW6" s="79" t="s">
        <v>655</v>
      </c>
      <c r="FX6" s="705">
        <v>0</v>
      </c>
    </row>
    <row r="7" spans="1:184" ht="15" x14ac:dyDescent="0.25">
      <c r="A7" s="10">
        <v>2</v>
      </c>
      <c r="B7" s="15" t="s">
        <v>110</v>
      </c>
      <c r="C7" s="42">
        <v>1</v>
      </c>
      <c r="D7" s="15">
        <v>1</v>
      </c>
      <c r="E7" s="93">
        <v>38853</v>
      </c>
      <c r="F7" s="69">
        <v>1</v>
      </c>
      <c r="G7" s="46">
        <v>1</v>
      </c>
      <c r="H7" s="69"/>
      <c r="I7" s="69"/>
      <c r="J7" s="69"/>
      <c r="K7" s="69">
        <v>1</v>
      </c>
      <c r="L7" s="69"/>
      <c r="M7" s="69"/>
      <c r="N7" s="69"/>
      <c r="O7" s="69"/>
      <c r="P7" s="69"/>
      <c r="Q7" s="69"/>
      <c r="R7" s="69"/>
      <c r="S7" s="5"/>
      <c r="T7" s="299">
        <f t="shared" si="0"/>
        <v>1</v>
      </c>
      <c r="U7" s="69"/>
      <c r="V7" s="69"/>
      <c r="W7" s="69"/>
      <c r="X7" s="69" t="s">
        <v>118</v>
      </c>
      <c r="Y7" s="69"/>
      <c r="Z7" s="69"/>
      <c r="AA7" s="69"/>
      <c r="AB7" s="69"/>
      <c r="AC7" s="69"/>
      <c r="AD7" s="69"/>
      <c r="AE7" s="46"/>
      <c r="AF7" s="69"/>
      <c r="AG7" s="69"/>
      <c r="AH7" s="69"/>
      <c r="AI7" s="69">
        <v>15</v>
      </c>
      <c r="AJ7" s="69"/>
      <c r="AK7" s="69"/>
      <c r="AL7" s="69"/>
      <c r="AM7" s="69"/>
      <c r="AN7" s="69"/>
      <c r="AO7" s="69"/>
      <c r="AP7" s="46"/>
      <c r="AQ7" s="69"/>
      <c r="AR7" s="69">
        <v>1</v>
      </c>
      <c r="AS7" s="69">
        <v>2</v>
      </c>
      <c r="AT7" s="69"/>
      <c r="AU7" s="69"/>
      <c r="AV7" s="69"/>
      <c r="AW7" s="69"/>
      <c r="AX7" s="69"/>
      <c r="AY7" s="69"/>
      <c r="AZ7" s="46"/>
      <c r="BA7" s="82"/>
      <c r="BB7" s="82">
        <v>38853</v>
      </c>
      <c r="BC7" s="82"/>
      <c r="BD7" s="82"/>
      <c r="BE7" s="82"/>
      <c r="BF7" s="82"/>
      <c r="BG7" s="82"/>
      <c r="BH7" s="82"/>
      <c r="BI7" s="82"/>
      <c r="BJ7" s="82"/>
      <c r="BK7" s="630">
        <f t="shared" si="1"/>
        <v>38853</v>
      </c>
      <c r="BL7" s="630" t="s">
        <v>1783</v>
      </c>
      <c r="BM7" s="630"/>
      <c r="BN7" s="633"/>
      <c r="BO7" s="633"/>
      <c r="BP7" s="32"/>
      <c r="BQ7" s="69"/>
      <c r="BR7" s="69"/>
      <c r="BS7" s="69"/>
      <c r="BT7" s="69"/>
      <c r="BU7" s="69"/>
      <c r="BV7" s="46"/>
      <c r="BW7" s="69"/>
      <c r="BX7" s="69"/>
      <c r="BY7" s="69"/>
      <c r="BZ7" s="69"/>
      <c r="CA7" s="69"/>
      <c r="CB7" s="69"/>
      <c r="CC7" s="46"/>
      <c r="CD7" s="69"/>
      <c r="CE7" s="69"/>
      <c r="CF7" s="69"/>
      <c r="CG7" s="69"/>
      <c r="CH7" s="69"/>
      <c r="CI7" s="69">
        <v>1</v>
      </c>
      <c r="CJ7" s="69"/>
      <c r="CK7" s="69"/>
      <c r="CL7" s="69"/>
      <c r="CM7" s="46"/>
      <c r="CN7" s="703">
        <v>1</v>
      </c>
      <c r="CO7" s="70"/>
      <c r="CP7" s="70"/>
      <c r="CQ7" s="70"/>
      <c r="CR7" s="70"/>
      <c r="CS7" s="70"/>
      <c r="CT7" s="70"/>
      <c r="CU7" s="70"/>
      <c r="CV7" s="70"/>
      <c r="CW7" s="70"/>
      <c r="CX7" s="67"/>
      <c r="CY7" s="79"/>
      <c r="CZ7" s="79"/>
      <c r="DA7" s="79"/>
      <c r="DB7" s="79"/>
      <c r="DC7" s="79"/>
      <c r="DD7" s="79"/>
      <c r="DE7" s="79"/>
      <c r="DF7" s="10"/>
      <c r="DG7" s="300">
        <f t="shared" si="2"/>
        <v>1</v>
      </c>
      <c r="DH7" s="69">
        <v>1</v>
      </c>
      <c r="DI7" s="69">
        <v>3.5</v>
      </c>
      <c r="DJ7" s="69"/>
      <c r="DK7" s="69"/>
      <c r="DL7" s="69"/>
      <c r="DM7" s="69"/>
      <c r="DN7" s="69"/>
      <c r="DO7" s="69"/>
      <c r="DP7" s="69"/>
      <c r="DQ7" s="69"/>
      <c r="DR7" s="69"/>
      <c r="DS7" s="69"/>
      <c r="DT7" s="69"/>
      <c r="DU7" s="69"/>
      <c r="DV7" s="69">
        <v>139</v>
      </c>
      <c r="DW7" s="69"/>
      <c r="DX7" s="69"/>
      <c r="DY7" s="69"/>
      <c r="DZ7" s="69"/>
      <c r="EA7" s="69"/>
      <c r="EB7" s="69"/>
      <c r="EC7" s="69"/>
      <c r="ED7" s="69"/>
      <c r="EE7" s="69"/>
      <c r="EF7" s="69"/>
      <c r="EG7" s="69"/>
      <c r="EH7" s="69"/>
      <c r="EI7" s="71">
        <v>0</v>
      </c>
      <c r="EJ7" s="71"/>
      <c r="EK7" s="71"/>
      <c r="EL7" s="71"/>
      <c r="EM7" s="69"/>
      <c r="EN7" s="69"/>
      <c r="EO7" s="69"/>
      <c r="EP7" s="69"/>
      <c r="EQ7" s="69"/>
      <c r="ER7" s="79"/>
      <c r="ES7" s="245">
        <f>((DI7^2*PI()*DV7)/4)+((DJ7^2*PI()*DW7)/4)+((DK7^2*PI()*DX7)/4)+((DL7^2*PI()*DY7)/4)+((DM7^2*PI()*DZ7)/4)+((DN7^2*PI()*EA7)/4)+((DO7^2*PI()*EB7)/4)+((DP7^2*PI()*EC7)/4)+((DQ7^2*PI()*ED7)/4)+((DR7^2*PI()*EE7)/4)+((DS7^2*PI()*EF7)/4)+((DT7^2*PI()*EG7)/4)+((DU7^2*PI()*EH7)/4)</f>
        <v>1337.3367227250051</v>
      </c>
      <c r="ET7" s="81"/>
      <c r="EU7" s="81">
        <f>ES7+ET7</f>
        <v>1337.3367227250051</v>
      </c>
      <c r="EV7" s="718" t="str">
        <f>IF(EW7="ok",EU7,"")</f>
        <v/>
      </c>
      <c r="EW7" s="718" t="s">
        <v>1877</v>
      </c>
      <c r="EX7" s="731" t="s">
        <v>1879</v>
      </c>
      <c r="EY7" s="44">
        <v>2</v>
      </c>
      <c r="EZ7" s="85">
        <v>0</v>
      </c>
      <c r="FA7" s="33">
        <v>2</v>
      </c>
      <c r="FB7" s="5">
        <v>1</v>
      </c>
      <c r="FC7" s="5">
        <v>1</v>
      </c>
      <c r="FD7" s="69">
        <v>1</v>
      </c>
      <c r="FE7" s="11">
        <v>3.5</v>
      </c>
      <c r="FF7" s="122">
        <v>139</v>
      </c>
      <c r="FG7" s="18">
        <v>1337.3367227250051</v>
      </c>
      <c r="FH7" s="69">
        <v>2</v>
      </c>
      <c r="FI7" s="716" t="s">
        <v>1783</v>
      </c>
      <c r="FK7" s="16">
        <v>38853</v>
      </c>
      <c r="FL7" s="54"/>
      <c r="FM7" s="249">
        <v>38854</v>
      </c>
      <c r="FN7" s="722"/>
      <c r="FO7" s="84"/>
      <c r="FP7" s="69"/>
      <c r="FQ7" s="69"/>
      <c r="FR7" s="69"/>
      <c r="FS7" s="716" t="str">
        <f t="shared" si="3"/>
        <v>NA</v>
      </c>
      <c r="FT7" s="716"/>
      <c r="FU7" s="69"/>
      <c r="FV7" s="70">
        <v>1</v>
      </c>
      <c r="FW7" s="79"/>
      <c r="FX7" s="705">
        <v>0</v>
      </c>
    </row>
    <row r="8" spans="1:184" ht="15" x14ac:dyDescent="0.25">
      <c r="A8" s="10">
        <v>3</v>
      </c>
      <c r="B8" s="15" t="s">
        <v>116</v>
      </c>
      <c r="C8" s="42">
        <v>1</v>
      </c>
      <c r="D8" s="15">
        <v>1</v>
      </c>
      <c r="E8" s="93">
        <v>38853</v>
      </c>
      <c r="F8" s="69">
        <v>1</v>
      </c>
      <c r="G8" s="46">
        <v>1</v>
      </c>
      <c r="H8" s="5"/>
      <c r="I8" s="69"/>
      <c r="J8" s="69"/>
      <c r="K8" s="69">
        <v>2</v>
      </c>
      <c r="L8" s="69"/>
      <c r="M8" s="69"/>
      <c r="N8" s="69"/>
      <c r="O8" s="69"/>
      <c r="P8" s="69"/>
      <c r="Q8" s="69"/>
      <c r="R8" s="69"/>
      <c r="S8" s="5"/>
      <c r="T8" s="299">
        <f t="shared" si="0"/>
        <v>2</v>
      </c>
      <c r="U8" s="5"/>
      <c r="V8" s="69"/>
      <c r="W8" s="69"/>
      <c r="X8" s="69" t="s">
        <v>118</v>
      </c>
      <c r="Y8" s="69"/>
      <c r="Z8" s="69"/>
      <c r="AA8" s="69"/>
      <c r="AB8" s="69"/>
      <c r="AC8" s="69"/>
      <c r="AD8" s="69"/>
      <c r="AE8" s="46"/>
      <c r="AF8" s="5"/>
      <c r="AG8" s="69"/>
      <c r="AH8" s="69"/>
      <c r="AI8" s="69">
        <v>34</v>
      </c>
      <c r="AJ8" s="69">
        <v>47</v>
      </c>
      <c r="AK8" s="69"/>
      <c r="AL8" s="69">
        <v>7</v>
      </c>
      <c r="AM8" s="69"/>
      <c r="AN8" s="69"/>
      <c r="AO8" s="69"/>
      <c r="AP8" s="46"/>
      <c r="AQ8" s="69"/>
      <c r="AR8" s="69">
        <v>2</v>
      </c>
      <c r="AS8" s="69">
        <v>3</v>
      </c>
      <c r="AT8" s="69"/>
      <c r="AU8" s="69"/>
      <c r="AV8" s="69"/>
      <c r="AW8" s="69"/>
      <c r="AX8" s="69" t="s">
        <v>580</v>
      </c>
      <c r="AY8" s="69" t="s">
        <v>581</v>
      </c>
      <c r="AZ8" s="46"/>
      <c r="BA8" s="9"/>
      <c r="BB8" s="82">
        <v>38853</v>
      </c>
      <c r="BC8" s="82"/>
      <c r="BD8" s="82"/>
      <c r="BE8" s="82"/>
      <c r="BF8" s="82"/>
      <c r="BG8" s="82"/>
      <c r="BH8" s="82"/>
      <c r="BI8" s="82"/>
      <c r="BJ8" s="82"/>
      <c r="BK8" s="630">
        <f t="shared" si="1"/>
        <v>38853</v>
      </c>
      <c r="BL8" s="630" t="s">
        <v>1783</v>
      </c>
      <c r="BM8" s="630"/>
      <c r="BN8" s="633"/>
      <c r="BO8" s="633"/>
      <c r="BP8" s="32"/>
      <c r="BQ8" s="69"/>
      <c r="BR8" s="69"/>
      <c r="BS8" s="69"/>
      <c r="BT8" s="69">
        <v>2</v>
      </c>
      <c r="BU8" s="69">
        <v>1</v>
      </c>
      <c r="BV8" s="46"/>
      <c r="BW8" s="69"/>
      <c r="BX8" s="69"/>
      <c r="BY8" s="69"/>
      <c r="BZ8" s="69"/>
      <c r="CA8" s="69"/>
      <c r="CB8" s="69"/>
      <c r="CC8" s="46"/>
      <c r="CD8" s="69"/>
      <c r="CE8" s="69"/>
      <c r="CF8" s="69"/>
      <c r="CG8" s="69"/>
      <c r="CH8" s="69"/>
      <c r="CI8" s="69">
        <v>1</v>
      </c>
      <c r="CJ8" s="69"/>
      <c r="CK8" s="69"/>
      <c r="CL8" s="69"/>
      <c r="CM8" s="46"/>
      <c r="CN8" s="703">
        <f>1/2</f>
        <v>0.5</v>
      </c>
      <c r="CO8" s="70"/>
      <c r="CP8" s="70"/>
      <c r="CQ8" s="70"/>
      <c r="CR8" s="70"/>
      <c r="CS8" s="70"/>
      <c r="CT8" s="70"/>
      <c r="CU8" s="70"/>
      <c r="CV8" s="70"/>
      <c r="CW8" s="70"/>
      <c r="CX8" s="67"/>
      <c r="CY8" s="79"/>
      <c r="CZ8" s="79"/>
      <c r="DA8" s="79"/>
      <c r="DB8" s="79"/>
      <c r="DC8" s="79"/>
      <c r="DD8" s="79"/>
      <c r="DE8" s="79"/>
      <c r="DF8" s="10"/>
      <c r="DG8" s="300">
        <f t="shared" si="2"/>
        <v>1</v>
      </c>
      <c r="DH8" s="69">
        <v>1</v>
      </c>
      <c r="DI8" s="69">
        <v>3.09</v>
      </c>
      <c r="DJ8" s="69"/>
      <c r="DK8" s="69"/>
      <c r="DL8" s="69"/>
      <c r="DM8" s="69"/>
      <c r="DN8" s="69"/>
      <c r="DO8" s="69"/>
      <c r="DP8" s="69"/>
      <c r="DQ8" s="69"/>
      <c r="DR8" s="69"/>
      <c r="DS8" s="69"/>
      <c r="DT8" s="69"/>
      <c r="DU8" s="69"/>
      <c r="DV8" s="69">
        <v>181</v>
      </c>
      <c r="DW8" s="69"/>
      <c r="DX8" s="69"/>
      <c r="DY8" s="69"/>
      <c r="DZ8" s="69"/>
      <c r="EA8" s="69"/>
      <c r="EB8" s="69"/>
      <c r="EC8" s="69"/>
      <c r="ED8" s="69"/>
      <c r="EE8" s="69"/>
      <c r="EF8" s="69"/>
      <c r="EG8" s="69"/>
      <c r="EH8" s="69"/>
      <c r="EI8" s="71">
        <v>0</v>
      </c>
      <c r="EJ8" s="71"/>
      <c r="EK8" s="71"/>
      <c r="EL8" s="71"/>
      <c r="EM8" s="69"/>
      <c r="EN8" s="69"/>
      <c r="EO8" s="69"/>
      <c r="EP8" s="69"/>
      <c r="EQ8" s="69"/>
      <c r="ER8" s="79"/>
      <c r="ES8" s="245">
        <f>((DI8^2*PI()*DV8)/4)+((DJ8^2*PI()*DW8)/4)+((DK8^2*PI()*DX8)/4)+((DL8^2*PI()*DY8)/4)+((DM8^2*PI()*DZ8)/4)+((DN8^2*PI()*EA8)/4)+((DO8^2*PI()*EB8)/4)+((DP8^2*PI()*EC8)/4)+((DQ8^2*PI()*ED8)/4)+((DR8^2*PI()*EE8)/4)+((DS8^2*PI()*EF8)/4)+((DT8^2*PI()*EG8)/4)+((DU8^2*PI()*EH8)/4)</f>
        <v>1357.3298969122668</v>
      </c>
      <c r="ET8" s="81"/>
      <c r="EU8" s="81">
        <f>ES8+ET8</f>
        <v>1357.3298969122668</v>
      </c>
      <c r="EV8" s="718" t="str">
        <f>IF(EW8="ok",EU8,"")</f>
        <v/>
      </c>
      <c r="EW8" s="718" t="s">
        <v>1877</v>
      </c>
      <c r="EX8" s="731" t="s">
        <v>1880</v>
      </c>
      <c r="EY8" s="44">
        <v>3</v>
      </c>
      <c r="EZ8" s="85">
        <v>1</v>
      </c>
      <c r="FA8" s="33">
        <v>3</v>
      </c>
      <c r="FB8" s="5">
        <v>2</v>
      </c>
      <c r="FC8" s="5">
        <v>1</v>
      </c>
      <c r="FD8" s="69">
        <v>2</v>
      </c>
      <c r="FE8" s="11">
        <v>3.09</v>
      </c>
      <c r="FF8" s="87">
        <v>181</v>
      </c>
      <c r="FG8" s="18">
        <v>1357.3298969122668</v>
      </c>
      <c r="FH8" s="69">
        <v>8</v>
      </c>
      <c r="FI8" s="716" t="s">
        <v>1881</v>
      </c>
      <c r="FK8" s="16">
        <v>38853</v>
      </c>
      <c r="FL8" s="54"/>
      <c r="FM8" s="249">
        <v>38870</v>
      </c>
      <c r="FN8" s="722"/>
      <c r="FO8" s="84">
        <v>1</v>
      </c>
      <c r="FP8" s="69">
        <v>8</v>
      </c>
      <c r="FQ8" s="69">
        <v>2</v>
      </c>
      <c r="FR8" s="69">
        <v>2</v>
      </c>
      <c r="FS8" s="716">
        <f t="shared" si="3"/>
        <v>0</v>
      </c>
      <c r="FT8" s="716"/>
      <c r="FU8" s="69"/>
      <c r="FV8" s="70">
        <v>1</v>
      </c>
      <c r="FW8" s="79"/>
      <c r="FX8" s="705">
        <v>0</v>
      </c>
    </row>
    <row r="9" spans="1:184" ht="15" x14ac:dyDescent="0.25">
      <c r="A9" s="10">
        <v>4</v>
      </c>
      <c r="B9" s="15">
        <v>4</v>
      </c>
      <c r="C9" s="42"/>
      <c r="D9" s="15">
        <v>0</v>
      </c>
      <c r="E9" s="93">
        <v>38840</v>
      </c>
      <c r="F9" s="69">
        <v>0</v>
      </c>
      <c r="G9" s="46"/>
      <c r="H9" s="5"/>
      <c r="I9" s="69"/>
      <c r="J9" s="69"/>
      <c r="K9" s="69"/>
      <c r="L9" s="69"/>
      <c r="M9" s="69"/>
      <c r="N9" s="69"/>
      <c r="O9" s="69"/>
      <c r="P9" s="69"/>
      <c r="Q9" s="69"/>
      <c r="R9" s="69"/>
      <c r="S9" s="5"/>
      <c r="T9" s="299">
        <f t="shared" si="0"/>
        <v>0</v>
      </c>
      <c r="U9" s="5"/>
      <c r="V9" s="69"/>
      <c r="W9" s="69"/>
      <c r="X9" s="69"/>
      <c r="Y9" s="69"/>
      <c r="Z9" s="69"/>
      <c r="AA9" s="69"/>
      <c r="AB9" s="69"/>
      <c r="AC9" s="69"/>
      <c r="AD9" s="69"/>
      <c r="AE9" s="46"/>
      <c r="AF9" s="5"/>
      <c r="AG9" s="69"/>
      <c r="AH9" s="69"/>
      <c r="AI9" s="69"/>
      <c r="AJ9" s="69"/>
      <c r="AK9" s="69"/>
      <c r="AL9" s="69"/>
      <c r="AM9" s="69"/>
      <c r="AN9" s="69"/>
      <c r="AO9" s="69"/>
      <c r="AP9" s="46"/>
      <c r="AQ9" s="69"/>
      <c r="AR9" s="69"/>
      <c r="AS9" s="69"/>
      <c r="AT9" s="69"/>
      <c r="AU9" s="69"/>
      <c r="AV9" s="69"/>
      <c r="AW9" s="69"/>
      <c r="AX9" s="69"/>
      <c r="AY9" s="69"/>
      <c r="AZ9" s="46"/>
      <c r="BA9" s="9"/>
      <c r="BB9" s="82"/>
      <c r="BC9" s="82"/>
      <c r="BD9" s="82"/>
      <c r="BE9" s="82"/>
      <c r="BF9" s="82"/>
      <c r="BG9" s="82"/>
      <c r="BH9" s="82"/>
      <c r="BI9" s="82"/>
      <c r="BJ9" s="82"/>
      <c r="BK9" s="630" t="str">
        <f t="shared" si="1"/>
        <v>NA</v>
      </c>
      <c r="BL9" s="630" t="s">
        <v>1792</v>
      </c>
      <c r="BM9" s="630"/>
      <c r="BN9" s="633" t="s">
        <v>1785</v>
      </c>
      <c r="BO9" s="633"/>
      <c r="BP9" s="32"/>
      <c r="BQ9" s="69"/>
      <c r="BR9" s="69"/>
      <c r="BS9" s="69"/>
      <c r="BT9" s="69"/>
      <c r="BU9" s="69"/>
      <c r="BV9" s="46"/>
      <c r="BW9" s="69"/>
      <c r="BX9" s="69"/>
      <c r="BY9" s="69"/>
      <c r="BZ9" s="69"/>
      <c r="CA9" s="69"/>
      <c r="CB9" s="69"/>
      <c r="CC9" s="46"/>
      <c r="CD9" s="69"/>
      <c r="CE9" s="69"/>
      <c r="CF9" s="69"/>
      <c r="CG9" s="69"/>
      <c r="CH9" s="69"/>
      <c r="CI9" s="69"/>
      <c r="CJ9" s="69"/>
      <c r="CK9" s="69"/>
      <c r="CL9" s="69"/>
      <c r="CM9" s="46"/>
      <c r="CN9" s="703" t="s">
        <v>1792</v>
      </c>
      <c r="CO9" s="70"/>
      <c r="CP9" s="70"/>
      <c r="CQ9" s="70"/>
      <c r="CR9" s="70"/>
      <c r="CS9" s="70"/>
      <c r="CT9" s="70"/>
      <c r="CU9" s="70"/>
      <c r="CV9" s="70"/>
      <c r="CW9" s="70"/>
      <c r="CX9" s="67"/>
      <c r="CY9" s="79"/>
      <c r="CZ9" s="79"/>
      <c r="DA9" s="79"/>
      <c r="DB9" s="79"/>
      <c r="DC9" s="79"/>
      <c r="DD9" s="79"/>
      <c r="DE9" s="79"/>
      <c r="DF9" s="10"/>
      <c r="DG9" s="300">
        <f t="shared" si="2"/>
        <v>0</v>
      </c>
      <c r="DH9" s="69"/>
      <c r="DI9" s="69"/>
      <c r="DJ9" s="69"/>
      <c r="DK9" s="69"/>
      <c r="DL9" s="69"/>
      <c r="DM9" s="69"/>
      <c r="DN9" s="69"/>
      <c r="DO9" s="69"/>
      <c r="DP9" s="69"/>
      <c r="DQ9" s="69"/>
      <c r="DR9" s="69"/>
      <c r="DS9" s="69"/>
      <c r="DT9" s="69"/>
      <c r="DU9" s="69"/>
      <c r="DV9" s="69"/>
      <c r="DW9" s="69"/>
      <c r="DX9" s="69"/>
      <c r="DY9" s="69"/>
      <c r="DZ9" s="69"/>
      <c r="EA9" s="69"/>
      <c r="EB9" s="69"/>
      <c r="EC9" s="69"/>
      <c r="ED9" s="69"/>
      <c r="EE9" s="69"/>
      <c r="EF9" s="69"/>
      <c r="EG9" s="69"/>
      <c r="EH9" s="69"/>
      <c r="EI9" s="69"/>
      <c r="EJ9" s="69"/>
      <c r="EK9" s="69"/>
      <c r="EL9" s="69"/>
      <c r="EM9" s="69"/>
      <c r="EN9" s="69"/>
      <c r="EO9" s="69"/>
      <c r="EP9" s="69"/>
      <c r="EQ9" s="69"/>
      <c r="ER9" s="79" t="s">
        <v>349</v>
      </c>
      <c r="ES9" s="245"/>
      <c r="ET9" s="81"/>
      <c r="EU9" s="81"/>
      <c r="EV9" s="718" t="s">
        <v>1792</v>
      </c>
      <c r="EW9" s="718" t="s">
        <v>1792</v>
      </c>
      <c r="EX9" s="731"/>
      <c r="EY9" s="44">
        <v>4</v>
      </c>
      <c r="EZ9" s="85">
        <v>0</v>
      </c>
      <c r="FA9" s="33">
        <v>4</v>
      </c>
      <c r="FB9" s="5">
        <v>0</v>
      </c>
      <c r="FC9" s="5">
        <v>0</v>
      </c>
      <c r="FD9" s="69">
        <v>0</v>
      </c>
      <c r="FE9" s="11"/>
      <c r="FF9" s="87"/>
      <c r="FG9" s="18"/>
      <c r="FH9" s="69"/>
      <c r="FI9" s="716" t="s">
        <v>1792</v>
      </c>
      <c r="FK9" s="16"/>
      <c r="FL9" s="54"/>
      <c r="FM9" s="39"/>
      <c r="FN9" s="721"/>
      <c r="FO9" s="84"/>
      <c r="FP9" s="69"/>
      <c r="FQ9" s="69"/>
      <c r="FR9" s="69"/>
      <c r="FS9" s="716" t="str">
        <f t="shared" si="3"/>
        <v>NA</v>
      </c>
      <c r="FT9" s="716"/>
      <c r="FU9" s="69"/>
      <c r="FV9" s="70"/>
      <c r="FW9" s="79"/>
      <c r="FX9" s="705" t="s">
        <v>1792</v>
      </c>
    </row>
    <row r="10" spans="1:184" ht="15" x14ac:dyDescent="0.25">
      <c r="A10" s="10">
        <v>5</v>
      </c>
      <c r="B10" s="15" t="s">
        <v>541</v>
      </c>
      <c r="C10" s="42">
        <v>1</v>
      </c>
      <c r="D10" s="15">
        <v>1</v>
      </c>
      <c r="E10" s="97">
        <v>38853</v>
      </c>
      <c r="F10" s="28">
        <v>1</v>
      </c>
      <c r="G10" s="67">
        <v>1</v>
      </c>
      <c r="H10" s="5"/>
      <c r="I10" s="5"/>
      <c r="J10" s="5"/>
      <c r="K10" s="5">
        <v>2</v>
      </c>
      <c r="L10" s="5"/>
      <c r="M10" s="5"/>
      <c r="N10" s="5"/>
      <c r="O10" s="5"/>
      <c r="P10" s="5"/>
      <c r="Q10" s="5"/>
      <c r="R10" s="5"/>
      <c r="S10" s="5"/>
      <c r="T10" s="299">
        <f t="shared" si="0"/>
        <v>2</v>
      </c>
      <c r="U10" s="5"/>
      <c r="V10" s="5"/>
      <c r="W10" s="5"/>
      <c r="X10" s="5" t="s">
        <v>118</v>
      </c>
      <c r="Y10" s="5"/>
      <c r="Z10" s="5"/>
      <c r="AA10" s="5"/>
      <c r="AB10" s="5"/>
      <c r="AC10" s="5"/>
      <c r="AD10" s="5"/>
      <c r="AE10" s="46"/>
      <c r="AF10" s="5"/>
      <c r="AG10" s="5"/>
      <c r="AH10" s="5"/>
      <c r="AI10" s="5">
        <v>38</v>
      </c>
      <c r="AJ10" s="5"/>
      <c r="AK10" s="5"/>
      <c r="AL10" s="5">
        <v>39</v>
      </c>
      <c r="AM10" s="5"/>
      <c r="AN10" s="5"/>
      <c r="AO10" s="5"/>
      <c r="AP10" s="46"/>
      <c r="AQ10" s="5"/>
      <c r="AR10" s="5">
        <v>6</v>
      </c>
      <c r="AS10" s="5" t="s">
        <v>582</v>
      </c>
      <c r="AT10" s="5"/>
      <c r="AU10" s="5" t="s">
        <v>519</v>
      </c>
      <c r="AV10" s="5"/>
      <c r="AW10" s="5"/>
      <c r="AX10" s="5" t="s">
        <v>583</v>
      </c>
      <c r="AY10" s="5" t="s">
        <v>584</v>
      </c>
      <c r="AZ10" s="46"/>
      <c r="BA10" s="9"/>
      <c r="BB10" s="9">
        <v>38853</v>
      </c>
      <c r="BC10" s="9"/>
      <c r="BD10" s="9"/>
      <c r="BE10" s="9"/>
      <c r="BF10" s="9"/>
      <c r="BG10" s="9"/>
      <c r="BH10" s="9"/>
      <c r="BI10" s="9"/>
      <c r="BJ10" s="9"/>
      <c r="BK10" s="630">
        <f t="shared" si="1"/>
        <v>38853</v>
      </c>
      <c r="BL10" s="630" t="s">
        <v>1783</v>
      </c>
      <c r="BM10" s="630"/>
      <c r="BN10" s="633"/>
      <c r="BO10" s="633"/>
      <c r="BP10" s="114"/>
      <c r="BQ10" s="28"/>
      <c r="BR10" s="28"/>
      <c r="BS10" s="28"/>
      <c r="BT10" s="28">
        <v>2</v>
      </c>
      <c r="BU10" s="28">
        <v>1</v>
      </c>
      <c r="BV10" s="67"/>
      <c r="BW10" s="28"/>
      <c r="BX10" s="28"/>
      <c r="BY10" s="28"/>
      <c r="BZ10" s="28"/>
      <c r="CA10" s="28">
        <v>7</v>
      </c>
      <c r="CB10" s="28">
        <v>8</v>
      </c>
      <c r="CC10" s="67"/>
      <c r="CD10" s="28"/>
      <c r="CE10" s="28"/>
      <c r="CF10" s="28"/>
      <c r="CG10" s="28"/>
      <c r="CH10" s="28"/>
      <c r="CI10" s="28"/>
      <c r="CJ10" s="28"/>
      <c r="CK10" s="28"/>
      <c r="CL10" s="28"/>
      <c r="CM10" s="67"/>
      <c r="CN10" s="703">
        <f>IF(COUNTBLANK(CD10:CM10)=10,0,"calc")</f>
        <v>0</v>
      </c>
      <c r="CO10" s="28"/>
      <c r="CP10" s="28"/>
      <c r="CQ10" s="28"/>
      <c r="CR10" s="28"/>
      <c r="CS10" s="28"/>
      <c r="CT10" s="28"/>
      <c r="CU10" s="28"/>
      <c r="CV10" s="28"/>
      <c r="CW10" s="28"/>
      <c r="CX10" s="67"/>
      <c r="CY10" s="10"/>
      <c r="CZ10" s="10"/>
      <c r="DA10" s="10"/>
      <c r="DB10" s="10"/>
      <c r="DC10" s="10"/>
      <c r="DD10" s="10"/>
      <c r="DE10" s="10"/>
      <c r="DF10" s="10"/>
      <c r="DG10" s="300">
        <f t="shared" si="2"/>
        <v>2</v>
      </c>
      <c r="DH10" s="69">
        <v>2</v>
      </c>
      <c r="DI10" s="69">
        <v>3.41</v>
      </c>
      <c r="DJ10" s="69">
        <v>3.11</v>
      </c>
      <c r="DK10" s="69"/>
      <c r="DL10" s="69"/>
      <c r="DM10" s="69"/>
      <c r="DN10" s="69"/>
      <c r="DO10" s="69"/>
      <c r="DP10" s="69"/>
      <c r="DQ10" s="69"/>
      <c r="DR10" s="69"/>
      <c r="DS10" s="69"/>
      <c r="DT10" s="69"/>
      <c r="DU10" s="69"/>
      <c r="DV10" s="69">
        <v>388</v>
      </c>
      <c r="DW10" s="69">
        <v>284</v>
      </c>
      <c r="DX10" s="69"/>
      <c r="DY10" s="69"/>
      <c r="DZ10" s="69"/>
      <c r="EA10" s="69"/>
      <c r="EB10" s="69"/>
      <c r="EC10" s="69"/>
      <c r="ED10" s="69"/>
      <c r="EE10" s="69"/>
      <c r="EF10" s="69"/>
      <c r="EG10" s="69"/>
      <c r="EH10" s="69"/>
      <c r="EI10" s="71">
        <v>0</v>
      </c>
      <c r="EJ10" s="71"/>
      <c r="EK10" s="71"/>
      <c r="EL10" s="71"/>
      <c r="EM10" s="69"/>
      <c r="EN10" s="69"/>
      <c r="EO10" s="69"/>
      <c r="EP10" s="69"/>
      <c r="EQ10" s="69"/>
      <c r="ER10" s="79"/>
      <c r="ES10" s="245">
        <f t="shared" ref="ES10:ES32" si="4">((DI10^2*PI()*DV10)/4)+((DJ10^2*PI()*DW10)/4)+((DK10^2*PI()*DX10)/4)+((DL10^2*PI()*DY10)/4)+((DM10^2*PI()*DZ10)/4)+((DN10^2*PI()*EA10)/4)+((DO10^2*PI()*EB10)/4)+((DP10^2*PI()*EC10)/4)+((DQ10^2*PI()*ED10)/4)+((DR10^2*PI()*EE10)/4)+((DS10^2*PI()*EF10)/4)+((DT10^2*PI()*EG10)/4)+((DU10^2*PI()*EH10)/4)</f>
        <v>5700.8747725549201</v>
      </c>
      <c r="ET10" s="81"/>
      <c r="EU10" s="81">
        <f t="shared" ref="EU10:EU32" si="5">ES10+ET10</f>
        <v>5700.8747725549201</v>
      </c>
      <c r="EV10" s="718">
        <f t="shared" ref="EV10:EV32" si="6">IF(EW10="ok",EU10,"")</f>
        <v>5700.8747725549201</v>
      </c>
      <c r="EW10" s="718" t="s">
        <v>1783</v>
      </c>
      <c r="EX10" s="731"/>
      <c r="EY10" s="44">
        <v>5</v>
      </c>
      <c r="EZ10" s="85">
        <v>6</v>
      </c>
      <c r="FA10" s="33">
        <v>5</v>
      </c>
      <c r="FB10" s="5">
        <v>2</v>
      </c>
      <c r="FC10" s="5">
        <v>2</v>
      </c>
      <c r="FD10" s="69">
        <v>2</v>
      </c>
      <c r="FE10" s="11">
        <v>3.41</v>
      </c>
      <c r="FF10" s="87">
        <v>388</v>
      </c>
      <c r="FG10" s="18">
        <v>5700.8747725549201</v>
      </c>
      <c r="FH10" s="69">
        <v>39</v>
      </c>
      <c r="FI10" s="716" t="s">
        <v>1783</v>
      </c>
      <c r="FK10" s="16">
        <v>38853</v>
      </c>
      <c r="FL10" s="54"/>
      <c r="FM10" s="249">
        <v>38870</v>
      </c>
      <c r="FN10" s="722"/>
      <c r="FO10" s="84">
        <v>6</v>
      </c>
      <c r="FP10" s="69">
        <v>32</v>
      </c>
      <c r="FQ10" s="69">
        <v>31</v>
      </c>
      <c r="FR10" s="69">
        <v>5</v>
      </c>
      <c r="FS10" s="716">
        <f t="shared" si="3"/>
        <v>26</v>
      </c>
      <c r="FT10" s="716"/>
      <c r="FU10" s="69"/>
      <c r="FV10" s="28"/>
      <c r="FW10" s="79"/>
      <c r="FX10" s="705">
        <v>1</v>
      </c>
    </row>
    <row r="11" spans="1:184" ht="15" x14ac:dyDescent="0.25">
      <c r="A11" s="10">
        <v>6</v>
      </c>
      <c r="B11" s="15" t="s">
        <v>123</v>
      </c>
      <c r="C11" s="42">
        <v>1</v>
      </c>
      <c r="D11" s="15">
        <v>1</v>
      </c>
      <c r="E11" s="97">
        <v>38840</v>
      </c>
      <c r="F11" s="28">
        <v>1</v>
      </c>
      <c r="G11" s="67">
        <v>1</v>
      </c>
      <c r="H11" s="5">
        <v>5</v>
      </c>
      <c r="I11" s="5"/>
      <c r="J11" s="5"/>
      <c r="K11" s="5"/>
      <c r="L11" s="5"/>
      <c r="M11" s="5"/>
      <c r="N11" s="5"/>
      <c r="O11" s="5"/>
      <c r="P11" s="5"/>
      <c r="Q11" s="5"/>
      <c r="R11" s="5"/>
      <c r="S11" s="5"/>
      <c r="T11" s="299">
        <f t="shared" si="0"/>
        <v>5</v>
      </c>
      <c r="U11" s="5"/>
      <c r="V11" s="5"/>
      <c r="W11" s="5" t="s">
        <v>118</v>
      </c>
      <c r="X11" s="5"/>
      <c r="Y11" s="5"/>
      <c r="Z11" s="5"/>
      <c r="AA11" s="5"/>
      <c r="AB11" s="5"/>
      <c r="AC11" s="5"/>
      <c r="AD11" s="5"/>
      <c r="AE11" s="46"/>
      <c r="AF11" s="5"/>
      <c r="AG11" s="5"/>
      <c r="AH11" s="5">
        <v>40</v>
      </c>
      <c r="AI11" s="5">
        <v>68</v>
      </c>
      <c r="AJ11" s="5"/>
      <c r="AK11" s="5"/>
      <c r="AL11" s="5">
        <v>76</v>
      </c>
      <c r="AM11" s="5"/>
      <c r="AN11" s="5"/>
      <c r="AO11" s="5"/>
      <c r="AP11" s="46"/>
      <c r="AQ11" s="5"/>
      <c r="AR11" s="5">
        <v>2</v>
      </c>
      <c r="AS11" s="5">
        <v>5</v>
      </c>
      <c r="AT11" s="5"/>
      <c r="AU11" s="5"/>
      <c r="AV11" s="5"/>
      <c r="AW11" s="5"/>
      <c r="AX11" s="5" t="s">
        <v>585</v>
      </c>
      <c r="AY11" s="5"/>
      <c r="AZ11" s="46">
        <v>76</v>
      </c>
      <c r="BA11" s="9"/>
      <c r="BB11" s="9">
        <v>38853</v>
      </c>
      <c r="BC11" s="9"/>
      <c r="BD11" s="9"/>
      <c r="BE11" s="9"/>
      <c r="BF11" s="9"/>
      <c r="BG11" s="9"/>
      <c r="BH11" s="9"/>
      <c r="BI11" s="9"/>
      <c r="BJ11" s="9"/>
      <c r="BK11" s="630">
        <f t="shared" si="1"/>
        <v>38853</v>
      </c>
      <c r="BL11" s="630" t="s">
        <v>1885</v>
      </c>
      <c r="BM11" s="630"/>
      <c r="BN11" s="633" t="s">
        <v>1884</v>
      </c>
      <c r="BO11" s="633"/>
      <c r="BP11" s="114"/>
      <c r="BQ11" s="28"/>
      <c r="BR11" s="28"/>
      <c r="BS11" s="28"/>
      <c r="BT11" s="28">
        <v>22</v>
      </c>
      <c r="BU11" s="28">
        <v>17</v>
      </c>
      <c r="BV11" s="67" t="s">
        <v>613</v>
      </c>
      <c r="BW11" s="28"/>
      <c r="BX11" s="28"/>
      <c r="BY11" s="28"/>
      <c r="BZ11" s="28"/>
      <c r="CA11" s="28">
        <v>1</v>
      </c>
      <c r="CB11" s="28">
        <v>14</v>
      </c>
      <c r="CC11" s="67"/>
      <c r="CD11" s="28"/>
      <c r="CE11" s="28"/>
      <c r="CF11" s="28">
        <v>1</v>
      </c>
      <c r="CG11" s="28"/>
      <c r="CH11" s="28"/>
      <c r="CI11" s="28"/>
      <c r="CJ11" s="28"/>
      <c r="CK11" s="28"/>
      <c r="CL11" s="28"/>
      <c r="CM11" s="67"/>
      <c r="CN11" s="703">
        <f>1/5</f>
        <v>0.2</v>
      </c>
      <c r="CO11" s="28">
        <v>1</v>
      </c>
      <c r="CP11" s="28"/>
      <c r="CQ11" s="28"/>
      <c r="CR11" s="28"/>
      <c r="CS11" s="28"/>
      <c r="CT11" s="28"/>
      <c r="CU11" s="28"/>
      <c r="CV11" s="28"/>
      <c r="CW11" s="28"/>
      <c r="CX11" s="67"/>
      <c r="CY11" s="10"/>
      <c r="CZ11" s="10"/>
      <c r="DA11" s="10"/>
      <c r="DB11" s="10"/>
      <c r="DC11" s="10"/>
      <c r="DD11" s="10"/>
      <c r="DE11" s="10"/>
      <c r="DF11" s="10"/>
      <c r="DG11" s="300">
        <f t="shared" si="2"/>
        <v>4</v>
      </c>
      <c r="DH11" s="69">
        <v>4</v>
      </c>
      <c r="DI11" s="69">
        <v>2.79</v>
      </c>
      <c r="DJ11" s="69">
        <v>3.04</v>
      </c>
      <c r="DK11" s="69">
        <v>2.71</v>
      </c>
      <c r="DL11" s="69">
        <v>3.07</v>
      </c>
      <c r="DM11" s="69"/>
      <c r="DN11" s="69"/>
      <c r="DO11" s="69"/>
      <c r="DP11" s="69"/>
      <c r="DQ11" s="69"/>
      <c r="DR11" s="69"/>
      <c r="DS11" s="69"/>
      <c r="DT11" s="69"/>
      <c r="DU11" s="69"/>
      <c r="DV11" s="69">
        <v>298</v>
      </c>
      <c r="DW11" s="69">
        <v>322</v>
      </c>
      <c r="DX11" s="69">
        <v>285</v>
      </c>
      <c r="DY11" s="69">
        <v>323</v>
      </c>
      <c r="DZ11" s="69"/>
      <c r="EA11" s="69"/>
      <c r="EB11" s="69"/>
      <c r="EC11" s="69"/>
      <c r="ED11" s="69"/>
      <c r="EE11" s="69"/>
      <c r="EF11" s="69"/>
      <c r="EG11" s="69"/>
      <c r="EH11" s="69"/>
      <c r="EI11" s="71">
        <v>0</v>
      </c>
      <c r="EJ11" s="71"/>
      <c r="EK11" s="71"/>
      <c r="EL11" s="71"/>
      <c r="EM11" s="69"/>
      <c r="EN11" s="69"/>
      <c r="EO11" s="69"/>
      <c r="EP11" s="69"/>
      <c r="EQ11" s="69"/>
      <c r="ER11" s="79"/>
      <c r="ES11" s="245">
        <f t="shared" si="4"/>
        <v>8193.8769834313025</v>
      </c>
      <c r="ET11" s="81"/>
      <c r="EU11" s="81">
        <f t="shared" si="5"/>
        <v>8193.8769834313025</v>
      </c>
      <c r="EV11" s="718" t="str">
        <f t="shared" si="6"/>
        <v/>
      </c>
      <c r="EW11" s="718" t="s">
        <v>1877</v>
      </c>
      <c r="EX11" s="731" t="s">
        <v>1883</v>
      </c>
      <c r="EY11" s="44">
        <v>6</v>
      </c>
      <c r="EZ11" s="85">
        <v>17</v>
      </c>
      <c r="FA11" s="33">
        <v>6</v>
      </c>
      <c r="FB11" s="5">
        <v>5</v>
      </c>
      <c r="FC11" s="5">
        <v>4</v>
      </c>
      <c r="FD11" s="69">
        <v>5</v>
      </c>
      <c r="FE11" s="11">
        <v>3.04</v>
      </c>
      <c r="FF11" s="87">
        <v>322</v>
      </c>
      <c r="FG11" s="18">
        <v>8193.8769834313025</v>
      </c>
      <c r="FH11" s="69">
        <v>76</v>
      </c>
      <c r="FI11" s="716" t="s">
        <v>1881</v>
      </c>
      <c r="FK11" s="16">
        <v>38853</v>
      </c>
      <c r="FL11" s="54"/>
      <c r="FM11" s="249">
        <v>38876</v>
      </c>
      <c r="FN11" s="722"/>
      <c r="FO11" s="84">
        <v>17</v>
      </c>
      <c r="FP11" s="69">
        <v>183</v>
      </c>
      <c r="FQ11" s="69">
        <v>64</v>
      </c>
      <c r="FR11" s="69">
        <v>25</v>
      </c>
      <c r="FS11" s="716">
        <f t="shared" si="3"/>
        <v>39</v>
      </c>
      <c r="FT11" s="716"/>
      <c r="FU11" s="69"/>
      <c r="FV11" s="28">
        <v>1</v>
      </c>
      <c r="FW11" s="79"/>
      <c r="FX11" s="705">
        <v>0</v>
      </c>
    </row>
    <row r="12" spans="1:184" ht="15" x14ac:dyDescent="0.25">
      <c r="A12" s="10">
        <v>7</v>
      </c>
      <c r="B12" s="15">
        <v>7</v>
      </c>
      <c r="C12" s="42"/>
      <c r="D12" s="15">
        <v>0</v>
      </c>
      <c r="E12" s="93">
        <v>38840</v>
      </c>
      <c r="F12" s="69">
        <v>1</v>
      </c>
      <c r="G12" s="46">
        <v>1</v>
      </c>
      <c r="H12" s="5">
        <v>1</v>
      </c>
      <c r="I12" s="69"/>
      <c r="J12" s="69">
        <v>3</v>
      </c>
      <c r="K12" s="69"/>
      <c r="L12" s="69"/>
      <c r="M12" s="69"/>
      <c r="N12" s="69"/>
      <c r="O12" s="69"/>
      <c r="P12" s="69"/>
      <c r="Q12" s="69"/>
      <c r="R12" s="69"/>
      <c r="S12" s="5"/>
      <c r="T12" s="299">
        <f t="shared" si="0"/>
        <v>3</v>
      </c>
      <c r="U12" s="5"/>
      <c r="V12" s="69"/>
      <c r="W12" s="69"/>
      <c r="X12" s="69"/>
      <c r="Y12" s="69"/>
      <c r="Z12" s="69" t="s">
        <v>117</v>
      </c>
      <c r="AA12" s="69"/>
      <c r="AB12" s="69"/>
      <c r="AC12" s="69"/>
      <c r="AD12" s="69"/>
      <c r="AE12" s="46"/>
      <c r="AF12" s="5"/>
      <c r="AG12" s="69"/>
      <c r="AH12" s="69"/>
      <c r="AI12" s="69"/>
      <c r="AJ12" s="69"/>
      <c r="AK12" s="69"/>
      <c r="AL12" s="69"/>
      <c r="AM12" s="69"/>
      <c r="AN12" s="69"/>
      <c r="AO12" s="69"/>
      <c r="AP12" s="46"/>
      <c r="AQ12" s="69"/>
      <c r="AR12" s="69"/>
      <c r="AS12" s="69"/>
      <c r="AT12" s="69"/>
      <c r="AU12" s="69"/>
      <c r="AV12" s="69"/>
      <c r="AW12" s="69"/>
      <c r="AX12" s="69"/>
      <c r="AY12" s="69"/>
      <c r="AZ12" s="46"/>
      <c r="BA12" s="9"/>
      <c r="BB12" s="82"/>
      <c r="BC12" s="82"/>
      <c r="BD12" s="82"/>
      <c r="BE12" s="82"/>
      <c r="BF12" s="82"/>
      <c r="BG12" s="82"/>
      <c r="BH12" s="82"/>
      <c r="BI12" s="82"/>
      <c r="BJ12" s="82"/>
      <c r="BK12" s="630" t="str">
        <f t="shared" si="1"/>
        <v>NA</v>
      </c>
      <c r="BL12" s="630" t="s">
        <v>1780</v>
      </c>
      <c r="BM12" s="630"/>
      <c r="BN12" s="633"/>
      <c r="BO12" s="633"/>
      <c r="BP12" s="32"/>
      <c r="BQ12" s="69"/>
      <c r="BR12" s="69"/>
      <c r="BS12" s="69"/>
      <c r="BT12" s="69"/>
      <c r="BU12" s="69"/>
      <c r="BV12" s="46"/>
      <c r="BW12" s="69"/>
      <c r="BX12" s="69"/>
      <c r="BY12" s="69"/>
      <c r="BZ12" s="69"/>
      <c r="CA12" s="69"/>
      <c r="CB12" s="69"/>
      <c r="CC12" s="46"/>
      <c r="CD12" s="69"/>
      <c r="CE12" s="69"/>
      <c r="CF12" s="69"/>
      <c r="CG12" s="69"/>
      <c r="CH12" s="69">
        <v>2</v>
      </c>
      <c r="CI12" s="69"/>
      <c r="CJ12" s="69">
        <v>3</v>
      </c>
      <c r="CK12" s="69"/>
      <c r="CL12" s="69"/>
      <c r="CM12" s="46"/>
      <c r="CN12" s="703">
        <f>3/3</f>
        <v>1</v>
      </c>
      <c r="CO12" s="70"/>
      <c r="CP12" s="70">
        <v>1</v>
      </c>
      <c r="CQ12" s="70"/>
      <c r="CR12" s="70"/>
      <c r="CS12" s="70"/>
      <c r="CT12" s="70"/>
      <c r="CU12" s="70"/>
      <c r="CV12" s="70"/>
      <c r="CW12" s="70"/>
      <c r="CX12" s="67"/>
      <c r="CY12" s="79"/>
      <c r="CZ12" s="79"/>
      <c r="DA12" s="79"/>
      <c r="DB12" s="79"/>
      <c r="DC12" s="79"/>
      <c r="DD12" s="79"/>
      <c r="DE12" s="79"/>
      <c r="DF12" s="10" t="s">
        <v>487</v>
      </c>
      <c r="DG12" s="300">
        <f t="shared" si="2"/>
        <v>2</v>
      </c>
      <c r="DH12" s="69">
        <v>2</v>
      </c>
      <c r="DI12" s="69">
        <v>1.93</v>
      </c>
      <c r="DJ12" s="69">
        <v>2.61</v>
      </c>
      <c r="DK12" s="69"/>
      <c r="DL12" s="69"/>
      <c r="DM12" s="69"/>
      <c r="DN12" s="69"/>
      <c r="DO12" s="69"/>
      <c r="DP12" s="69"/>
      <c r="DQ12" s="69"/>
      <c r="DR12" s="69"/>
      <c r="DS12" s="69"/>
      <c r="DT12" s="69"/>
      <c r="DU12" s="69"/>
      <c r="DV12" s="69">
        <v>180</v>
      </c>
      <c r="DW12" s="69">
        <v>303</v>
      </c>
      <c r="DX12" s="69"/>
      <c r="DY12" s="69"/>
      <c r="DZ12" s="69"/>
      <c r="EA12" s="69"/>
      <c r="EB12" s="69"/>
      <c r="EC12" s="69"/>
      <c r="ED12" s="69"/>
      <c r="EE12" s="69"/>
      <c r="EF12" s="69"/>
      <c r="EG12" s="69"/>
      <c r="EH12" s="69"/>
      <c r="EI12" s="69"/>
      <c r="EJ12" s="69"/>
      <c r="EK12" s="69"/>
      <c r="EL12" s="69"/>
      <c r="EM12" s="69"/>
      <c r="EN12" s="69"/>
      <c r="EO12" s="69"/>
      <c r="EP12" s="69"/>
      <c r="EQ12" s="69"/>
      <c r="ER12" s="79"/>
      <c r="ES12" s="245">
        <f t="shared" si="4"/>
        <v>2147.7092125416139</v>
      </c>
      <c r="ET12" s="81"/>
      <c r="EU12" s="81">
        <f t="shared" si="5"/>
        <v>2147.7092125416139</v>
      </c>
      <c r="EV12" s="718" t="str">
        <f t="shared" si="6"/>
        <v/>
      </c>
      <c r="EW12" s="718" t="s">
        <v>1877</v>
      </c>
      <c r="EX12" s="731" t="s">
        <v>1886</v>
      </c>
      <c r="EY12" s="44">
        <v>7</v>
      </c>
      <c r="EZ12" s="85">
        <v>0</v>
      </c>
      <c r="FA12" s="33">
        <v>7</v>
      </c>
      <c r="FB12" s="5">
        <v>3</v>
      </c>
      <c r="FC12" s="5">
        <v>2</v>
      </c>
      <c r="FD12" s="5">
        <v>3</v>
      </c>
      <c r="FE12" s="11">
        <v>2.61</v>
      </c>
      <c r="FF12" s="122">
        <v>303</v>
      </c>
      <c r="FG12" s="18">
        <v>2147.7092125416139</v>
      </c>
      <c r="FH12" s="69"/>
      <c r="FI12" s="716" t="s">
        <v>1780</v>
      </c>
      <c r="FK12" s="16"/>
      <c r="FL12" s="54"/>
      <c r="FM12" s="39"/>
      <c r="FN12" s="721"/>
      <c r="FO12" s="84"/>
      <c r="FP12" s="69"/>
      <c r="FQ12" s="69"/>
      <c r="FR12" s="69"/>
      <c r="FS12" s="716" t="str">
        <f t="shared" si="3"/>
        <v>NA</v>
      </c>
      <c r="FT12" s="716"/>
      <c r="FU12" s="69"/>
      <c r="FV12" s="70">
        <v>3</v>
      </c>
      <c r="FW12" s="79"/>
      <c r="FX12" s="705">
        <v>0</v>
      </c>
    </row>
    <row r="13" spans="1:184" ht="15" x14ac:dyDescent="0.25">
      <c r="A13" s="10">
        <v>8</v>
      </c>
      <c r="B13" s="15" t="s">
        <v>126</v>
      </c>
      <c r="C13" s="42">
        <v>1</v>
      </c>
      <c r="D13" s="15">
        <v>1</v>
      </c>
      <c r="E13" s="93">
        <v>38840</v>
      </c>
      <c r="F13" s="69">
        <v>1</v>
      </c>
      <c r="G13" s="46">
        <v>1</v>
      </c>
      <c r="H13" s="69">
        <v>1</v>
      </c>
      <c r="I13" s="69">
        <v>2</v>
      </c>
      <c r="J13" s="69"/>
      <c r="K13" s="69"/>
      <c r="L13" s="69"/>
      <c r="M13" s="69"/>
      <c r="N13" s="69"/>
      <c r="O13" s="69"/>
      <c r="P13" s="69"/>
      <c r="Q13" s="69">
        <v>3</v>
      </c>
      <c r="R13" s="69"/>
      <c r="S13" s="5"/>
      <c r="T13" s="299">
        <f t="shared" si="0"/>
        <v>3</v>
      </c>
      <c r="U13" s="69"/>
      <c r="V13" s="69"/>
      <c r="W13" s="69" t="s">
        <v>118</v>
      </c>
      <c r="X13" s="69"/>
      <c r="Y13" s="69"/>
      <c r="Z13" s="69"/>
      <c r="AA13" s="69"/>
      <c r="AB13" s="69"/>
      <c r="AC13" s="69"/>
      <c r="AD13" s="69"/>
      <c r="AE13" s="46"/>
      <c r="AF13" s="69"/>
      <c r="AG13" s="69"/>
      <c r="AH13" s="69">
        <v>25</v>
      </c>
      <c r="AI13" s="69">
        <v>56</v>
      </c>
      <c r="AJ13" s="69"/>
      <c r="AK13" s="69"/>
      <c r="AL13" s="69">
        <v>59</v>
      </c>
      <c r="AM13" s="69"/>
      <c r="AN13" s="69"/>
      <c r="AO13" s="69"/>
      <c r="AP13" s="46"/>
      <c r="AQ13" s="69"/>
      <c r="AR13" s="69">
        <v>4</v>
      </c>
      <c r="AS13" s="69">
        <v>5</v>
      </c>
      <c r="AT13" s="69"/>
      <c r="AU13" s="69" t="s">
        <v>586</v>
      </c>
      <c r="AV13" s="69"/>
      <c r="AW13" s="69"/>
      <c r="AX13" s="69" t="s">
        <v>587</v>
      </c>
      <c r="AY13" s="69"/>
      <c r="AZ13" s="46"/>
      <c r="BA13" s="82"/>
      <c r="BB13" s="82">
        <v>38853</v>
      </c>
      <c r="BC13" s="82"/>
      <c r="BD13" s="82"/>
      <c r="BE13" s="82"/>
      <c r="BF13" s="82"/>
      <c r="BG13" s="82"/>
      <c r="BH13" s="82"/>
      <c r="BI13" s="82"/>
      <c r="BJ13" s="82"/>
      <c r="BK13" s="630">
        <f t="shared" si="1"/>
        <v>38853</v>
      </c>
      <c r="BL13" s="630" t="s">
        <v>1783</v>
      </c>
      <c r="BM13" s="630"/>
      <c r="BN13" s="633"/>
      <c r="BO13" s="633"/>
      <c r="BP13" s="32"/>
      <c r="BQ13" s="69"/>
      <c r="BR13" s="69"/>
      <c r="BS13" s="69"/>
      <c r="BT13" s="69" t="s">
        <v>614</v>
      </c>
      <c r="BU13" s="69"/>
      <c r="BV13" s="46"/>
      <c r="BW13" s="69"/>
      <c r="BX13" s="69"/>
      <c r="BY13" s="69"/>
      <c r="BZ13" s="69"/>
      <c r="CA13" s="69">
        <v>3</v>
      </c>
      <c r="CB13" s="69">
        <v>7</v>
      </c>
      <c r="CC13" s="46"/>
      <c r="CD13" s="69"/>
      <c r="CE13" s="69"/>
      <c r="CF13" s="69"/>
      <c r="CG13" s="69"/>
      <c r="CH13" s="69"/>
      <c r="CI13" s="69"/>
      <c r="CJ13" s="69"/>
      <c r="CK13" s="69"/>
      <c r="CL13" s="69">
        <v>1</v>
      </c>
      <c r="CM13" s="46"/>
      <c r="CN13" s="703">
        <f>1/3</f>
        <v>0.33333333333333331</v>
      </c>
      <c r="CO13" s="70">
        <v>1</v>
      </c>
      <c r="CP13" s="70"/>
      <c r="CQ13" s="70"/>
      <c r="CR13" s="70"/>
      <c r="CS13" s="70"/>
      <c r="CT13" s="70"/>
      <c r="CU13" s="70"/>
      <c r="CV13" s="70"/>
      <c r="CW13" s="70"/>
      <c r="CX13" s="67"/>
      <c r="CY13" s="79"/>
      <c r="CZ13" s="79"/>
      <c r="DA13" s="79"/>
      <c r="DB13" s="79"/>
      <c r="DC13" s="79"/>
      <c r="DD13" s="79"/>
      <c r="DE13" s="79"/>
      <c r="DF13" s="10"/>
      <c r="DG13" s="300">
        <f t="shared" si="2"/>
        <v>3</v>
      </c>
      <c r="DH13" s="69">
        <v>3</v>
      </c>
      <c r="DI13" s="69">
        <v>2.19</v>
      </c>
      <c r="DJ13" s="69">
        <v>2.59</v>
      </c>
      <c r="DK13" s="69"/>
      <c r="DL13" s="69"/>
      <c r="DM13" s="69"/>
      <c r="DN13" s="69"/>
      <c r="DO13" s="69"/>
      <c r="DP13" s="69"/>
      <c r="DQ13" s="69"/>
      <c r="DR13" s="69"/>
      <c r="DS13" s="69"/>
      <c r="DT13" s="69"/>
      <c r="DU13" s="69"/>
      <c r="DV13" s="69">
        <v>227</v>
      </c>
      <c r="DW13" s="69">
        <v>221</v>
      </c>
      <c r="DX13" s="69"/>
      <c r="DY13" s="69"/>
      <c r="DZ13" s="69"/>
      <c r="EA13" s="69"/>
      <c r="EB13" s="69"/>
      <c r="EC13" s="69"/>
      <c r="ED13" s="69"/>
      <c r="EE13" s="69"/>
      <c r="EF13" s="69"/>
      <c r="EG13" s="69"/>
      <c r="EH13" s="69"/>
      <c r="EI13" s="71">
        <v>0</v>
      </c>
      <c r="EJ13" s="71"/>
      <c r="EK13" s="71"/>
      <c r="EL13" s="71"/>
      <c r="EM13" s="69"/>
      <c r="EN13" s="69"/>
      <c r="EO13" s="69"/>
      <c r="EP13" s="69"/>
      <c r="EQ13" s="69"/>
      <c r="ER13" s="79"/>
      <c r="ES13" s="245">
        <f t="shared" si="4"/>
        <v>2019.4195276387031</v>
      </c>
      <c r="ET13" s="81"/>
      <c r="EU13" s="81">
        <f t="shared" si="5"/>
        <v>2019.4195276387031</v>
      </c>
      <c r="EV13" s="718" t="str">
        <f t="shared" si="6"/>
        <v/>
      </c>
      <c r="EW13" s="718" t="s">
        <v>1877</v>
      </c>
      <c r="EX13" s="731" t="s">
        <v>1887</v>
      </c>
      <c r="EY13" s="44">
        <v>8</v>
      </c>
      <c r="EZ13" s="85">
        <v>3</v>
      </c>
      <c r="FA13" s="33">
        <v>8</v>
      </c>
      <c r="FB13" s="5">
        <v>3</v>
      </c>
      <c r="FC13" s="5">
        <v>3</v>
      </c>
      <c r="FD13" s="69">
        <v>3</v>
      </c>
      <c r="FE13" s="11">
        <v>2.19</v>
      </c>
      <c r="FF13" s="87">
        <v>227</v>
      </c>
      <c r="FG13" s="18">
        <v>2019.4195276387031</v>
      </c>
      <c r="FH13" s="69">
        <v>26</v>
      </c>
      <c r="FI13" s="716" t="s">
        <v>1783</v>
      </c>
      <c r="FK13" s="16">
        <v>38853</v>
      </c>
      <c r="FL13" s="54"/>
      <c r="FM13" s="249">
        <v>38868</v>
      </c>
      <c r="FN13" s="722"/>
      <c r="FO13" s="84">
        <v>3</v>
      </c>
      <c r="FP13" s="69">
        <v>30</v>
      </c>
      <c r="FQ13" s="69">
        <v>12</v>
      </c>
      <c r="FR13" s="69">
        <v>4</v>
      </c>
      <c r="FS13" s="716">
        <f t="shared" si="3"/>
        <v>8</v>
      </c>
      <c r="FT13" s="716"/>
      <c r="FU13" s="69"/>
      <c r="FV13" s="70">
        <v>1</v>
      </c>
      <c r="FW13" s="79"/>
      <c r="FX13" s="705">
        <v>0</v>
      </c>
    </row>
    <row r="14" spans="1:184" ht="15" x14ac:dyDescent="0.25">
      <c r="A14" s="10">
        <v>9</v>
      </c>
      <c r="B14" s="15">
        <v>9</v>
      </c>
      <c r="C14" s="42">
        <v>1</v>
      </c>
      <c r="D14" s="15">
        <v>0</v>
      </c>
      <c r="E14" s="93">
        <v>38840</v>
      </c>
      <c r="F14" s="69">
        <v>1</v>
      </c>
      <c r="G14" s="46">
        <v>1</v>
      </c>
      <c r="H14" s="5">
        <v>5</v>
      </c>
      <c r="I14" s="69">
        <v>8</v>
      </c>
      <c r="J14" s="69"/>
      <c r="K14" s="69"/>
      <c r="L14" s="69"/>
      <c r="M14" s="69">
        <v>10</v>
      </c>
      <c r="N14" s="69"/>
      <c r="O14" s="69"/>
      <c r="P14" s="69"/>
      <c r="Q14" s="69"/>
      <c r="R14" s="69"/>
      <c r="S14" s="5"/>
      <c r="T14" s="299">
        <f t="shared" si="0"/>
        <v>10</v>
      </c>
      <c r="U14" s="5"/>
      <c r="V14" s="69"/>
      <c r="W14" s="69" t="s">
        <v>118</v>
      </c>
      <c r="X14" s="69"/>
      <c r="Y14" s="69"/>
      <c r="Z14" s="69"/>
      <c r="AA14" s="69"/>
      <c r="AB14" s="69"/>
      <c r="AC14" s="69"/>
      <c r="AD14" s="69"/>
      <c r="AE14" s="46"/>
      <c r="AF14" s="5"/>
      <c r="AG14" s="69"/>
      <c r="AH14" s="69">
        <v>11</v>
      </c>
      <c r="AI14" s="69"/>
      <c r="AJ14" s="69"/>
      <c r="AK14" s="69">
        <v>18</v>
      </c>
      <c r="AL14" s="69"/>
      <c r="AM14" s="69"/>
      <c r="AN14" s="69"/>
      <c r="AO14" s="69"/>
      <c r="AP14" s="46"/>
      <c r="AQ14" s="69"/>
      <c r="AR14" s="69"/>
      <c r="AS14" s="69"/>
      <c r="AT14" s="69">
        <v>2</v>
      </c>
      <c r="AU14" s="69"/>
      <c r="AV14" s="69">
        <v>4</v>
      </c>
      <c r="AW14" s="69"/>
      <c r="AX14" s="69"/>
      <c r="AY14" s="69">
        <v>4</v>
      </c>
      <c r="AZ14" s="46">
        <v>0</v>
      </c>
      <c r="BA14" s="9"/>
      <c r="BB14" s="82"/>
      <c r="BC14" s="82"/>
      <c r="BD14" s="82">
        <v>38855</v>
      </c>
      <c r="BE14" s="82"/>
      <c r="BF14" s="82"/>
      <c r="BG14" s="82"/>
      <c r="BH14" s="82"/>
      <c r="BI14" s="82"/>
      <c r="BJ14" s="82"/>
      <c r="BK14" s="630">
        <f t="shared" si="1"/>
        <v>38855</v>
      </c>
      <c r="BL14" s="630" t="s">
        <v>1780</v>
      </c>
      <c r="BM14" s="630"/>
      <c r="BN14" s="633" t="s">
        <v>1888</v>
      </c>
      <c r="BO14" s="633"/>
      <c r="BP14" s="32"/>
      <c r="BQ14" s="69"/>
      <c r="BR14" s="69"/>
      <c r="BS14" s="69">
        <v>27</v>
      </c>
      <c r="BT14" s="69"/>
      <c r="BU14" s="69">
        <v>5</v>
      </c>
      <c r="BV14" s="46">
        <v>0</v>
      </c>
      <c r="BW14" s="69"/>
      <c r="BX14" s="69"/>
      <c r="BY14" s="69"/>
      <c r="BZ14" s="69"/>
      <c r="CA14" s="69"/>
      <c r="CB14" s="69">
        <v>5</v>
      </c>
      <c r="CC14" s="46">
        <v>7</v>
      </c>
      <c r="CD14" s="69"/>
      <c r="CE14" s="69">
        <v>3</v>
      </c>
      <c r="CF14" s="69">
        <v>3</v>
      </c>
      <c r="CG14" s="69"/>
      <c r="CH14" s="69">
        <v>3</v>
      </c>
      <c r="CI14" s="69"/>
      <c r="CJ14" s="69"/>
      <c r="CK14" s="69"/>
      <c r="CL14" s="69"/>
      <c r="CM14" s="46"/>
      <c r="CN14" s="703">
        <f>3/5</f>
        <v>0.6</v>
      </c>
      <c r="CO14" s="70"/>
      <c r="CP14" s="70"/>
      <c r="CQ14" s="70"/>
      <c r="CR14" s="70"/>
      <c r="CS14" s="70"/>
      <c r="CT14" s="70"/>
      <c r="CU14" s="70"/>
      <c r="CV14" s="70"/>
      <c r="CW14" s="70"/>
      <c r="CX14" s="67">
        <v>1</v>
      </c>
      <c r="CY14" s="79"/>
      <c r="CZ14" s="79"/>
      <c r="DA14" s="79"/>
      <c r="DB14" s="79"/>
      <c r="DC14" s="79"/>
      <c r="DD14" s="79" t="s">
        <v>488</v>
      </c>
      <c r="DE14" s="79"/>
      <c r="DF14" s="10"/>
      <c r="DG14" s="300">
        <f t="shared" si="2"/>
        <v>7</v>
      </c>
      <c r="DH14" s="69">
        <v>7</v>
      </c>
      <c r="DI14" s="69">
        <v>1.78</v>
      </c>
      <c r="DJ14" s="69">
        <v>2.17</v>
      </c>
      <c r="DK14" s="69">
        <v>2.5</v>
      </c>
      <c r="DL14" s="69">
        <v>1.95</v>
      </c>
      <c r="DM14" s="69">
        <v>2.31</v>
      </c>
      <c r="DN14" s="69">
        <v>1.87</v>
      </c>
      <c r="DO14" s="69">
        <v>1.82</v>
      </c>
      <c r="DP14" s="69"/>
      <c r="DQ14" s="69"/>
      <c r="DR14" s="69"/>
      <c r="DS14" s="69"/>
      <c r="DT14" s="69"/>
      <c r="DU14" s="69"/>
      <c r="DV14" s="69">
        <v>205</v>
      </c>
      <c r="DW14" s="69">
        <v>238</v>
      </c>
      <c r="DX14" s="69">
        <v>199</v>
      </c>
      <c r="DY14" s="69">
        <v>129</v>
      </c>
      <c r="DZ14" s="69">
        <v>253</v>
      </c>
      <c r="EA14" s="69">
        <v>224</v>
      </c>
      <c r="EB14" s="69">
        <v>257</v>
      </c>
      <c r="EC14" s="69"/>
      <c r="ED14" s="69"/>
      <c r="EE14" s="69"/>
      <c r="EF14" s="69"/>
      <c r="EG14" s="69"/>
      <c r="EH14" s="69"/>
      <c r="EI14" s="69"/>
      <c r="EJ14" s="69"/>
      <c r="EK14" s="69"/>
      <c r="EL14" s="69"/>
      <c r="EM14" s="69"/>
      <c r="EN14" s="69"/>
      <c r="EO14" s="69"/>
      <c r="EP14" s="69"/>
      <c r="EQ14" s="69"/>
      <c r="ER14" s="79"/>
      <c r="ES14" s="245">
        <f t="shared" si="4"/>
        <v>5096.5573813918563</v>
      </c>
      <c r="ET14" s="81"/>
      <c r="EU14" s="81">
        <f t="shared" si="5"/>
        <v>5096.5573813918563</v>
      </c>
      <c r="EV14" s="718" t="str">
        <f t="shared" si="6"/>
        <v/>
      </c>
      <c r="EW14" s="718" t="s">
        <v>1877</v>
      </c>
      <c r="EX14" s="731" t="s">
        <v>1889</v>
      </c>
      <c r="EY14" s="44">
        <v>9</v>
      </c>
      <c r="EZ14" s="85">
        <v>5</v>
      </c>
      <c r="FA14" s="33">
        <v>9</v>
      </c>
      <c r="FB14" s="5">
        <v>10</v>
      </c>
      <c r="FC14" s="5">
        <v>7</v>
      </c>
      <c r="FD14" s="69">
        <v>10</v>
      </c>
      <c r="FE14" s="11">
        <v>1.82</v>
      </c>
      <c r="FF14" s="87">
        <v>224</v>
      </c>
      <c r="FG14" s="18">
        <v>5096.5573813918563</v>
      </c>
      <c r="FH14" s="69">
        <v>33</v>
      </c>
      <c r="FI14" s="716" t="s">
        <v>1890</v>
      </c>
      <c r="FK14" s="16">
        <v>38855</v>
      </c>
      <c r="FL14" s="54"/>
      <c r="FM14" s="249">
        <v>38871</v>
      </c>
      <c r="FN14" s="722"/>
      <c r="FO14" s="84">
        <v>5</v>
      </c>
      <c r="FP14" s="69">
        <v>45</v>
      </c>
      <c r="FQ14" s="69">
        <v>19</v>
      </c>
      <c r="FR14" s="69">
        <v>11</v>
      </c>
      <c r="FS14" s="716">
        <f t="shared" si="3"/>
        <v>8</v>
      </c>
      <c r="FT14" s="716" t="s">
        <v>1890</v>
      </c>
      <c r="FU14" s="69"/>
      <c r="FV14" s="70">
        <v>3</v>
      </c>
      <c r="FW14" s="79"/>
      <c r="FX14" s="705">
        <v>0</v>
      </c>
    </row>
    <row r="15" spans="1:184" ht="15" x14ac:dyDescent="0.25">
      <c r="A15" s="10">
        <v>10</v>
      </c>
      <c r="B15" s="15">
        <v>10</v>
      </c>
      <c r="C15" s="42">
        <v>1</v>
      </c>
      <c r="D15" s="15">
        <v>0</v>
      </c>
      <c r="E15" s="93">
        <v>38840</v>
      </c>
      <c r="F15" s="69">
        <v>1</v>
      </c>
      <c r="G15" s="46">
        <v>1</v>
      </c>
      <c r="H15" s="5">
        <v>8</v>
      </c>
      <c r="I15" s="69">
        <v>14</v>
      </c>
      <c r="J15" s="69"/>
      <c r="K15" s="69"/>
      <c r="L15" s="69"/>
      <c r="M15" s="69"/>
      <c r="N15" s="69"/>
      <c r="O15" s="69"/>
      <c r="P15" s="69">
        <v>3</v>
      </c>
      <c r="Q15" s="69"/>
      <c r="R15" s="69"/>
      <c r="S15" s="5"/>
      <c r="T15" s="299">
        <f t="shared" si="0"/>
        <v>14</v>
      </c>
      <c r="U15" s="5"/>
      <c r="V15" s="69" t="s">
        <v>111</v>
      </c>
      <c r="W15" s="69" t="s">
        <v>118</v>
      </c>
      <c r="X15" s="69"/>
      <c r="Y15" s="69"/>
      <c r="Z15" s="69"/>
      <c r="AA15" s="69"/>
      <c r="AB15" s="69"/>
      <c r="AC15" s="69"/>
      <c r="AD15" s="69"/>
      <c r="AE15" s="46"/>
      <c r="AF15" s="5"/>
      <c r="AG15" s="69"/>
      <c r="AH15" s="69">
        <v>87</v>
      </c>
      <c r="AI15" s="69"/>
      <c r="AJ15" s="69"/>
      <c r="AK15" s="69">
        <v>180</v>
      </c>
      <c r="AL15" s="69"/>
      <c r="AM15" s="69"/>
      <c r="AN15" s="69"/>
      <c r="AO15" s="69"/>
      <c r="AP15" s="46"/>
      <c r="AQ15" s="69"/>
      <c r="AR15" s="69"/>
      <c r="AS15" s="69"/>
      <c r="AT15" s="69" t="s">
        <v>489</v>
      </c>
      <c r="AU15" s="69"/>
      <c r="AV15" s="69">
        <v>31</v>
      </c>
      <c r="AW15" s="69"/>
      <c r="AX15" s="69"/>
      <c r="AY15" s="69">
        <v>11</v>
      </c>
      <c r="AZ15" s="46">
        <v>3</v>
      </c>
      <c r="BA15" s="9"/>
      <c r="BB15" s="82"/>
      <c r="BC15" s="82"/>
      <c r="BD15" s="82">
        <v>38855</v>
      </c>
      <c r="BE15" s="82"/>
      <c r="BF15" s="82"/>
      <c r="BG15" s="82"/>
      <c r="BH15" s="82"/>
      <c r="BI15" s="82"/>
      <c r="BJ15" s="82"/>
      <c r="BK15" s="630">
        <f t="shared" si="1"/>
        <v>38855</v>
      </c>
      <c r="BL15" s="630" t="s">
        <v>1885</v>
      </c>
      <c r="BM15" s="630"/>
      <c r="BN15" s="633" t="s">
        <v>1891</v>
      </c>
      <c r="BO15" s="633"/>
      <c r="BP15" s="32"/>
      <c r="BQ15" s="69"/>
      <c r="BR15" s="69"/>
      <c r="BS15" s="69"/>
      <c r="BT15" s="69"/>
      <c r="BU15" s="69">
        <v>10</v>
      </c>
      <c r="BV15" s="46">
        <v>0</v>
      </c>
      <c r="BW15" s="69"/>
      <c r="BX15" s="69"/>
      <c r="BY15" s="69"/>
      <c r="BZ15" s="69"/>
      <c r="CA15" s="69"/>
      <c r="CB15" s="69">
        <v>70</v>
      </c>
      <c r="CC15" s="46">
        <v>49</v>
      </c>
      <c r="CD15" s="69"/>
      <c r="CE15" s="69">
        <v>3</v>
      </c>
      <c r="CF15" s="69"/>
      <c r="CG15" s="69"/>
      <c r="CH15" s="69"/>
      <c r="CI15" s="69"/>
      <c r="CJ15" s="69"/>
      <c r="CK15" s="69"/>
      <c r="CL15" s="69"/>
      <c r="CM15" s="46"/>
      <c r="CN15" s="703">
        <f>3/8</f>
        <v>0.375</v>
      </c>
      <c r="CO15" s="70"/>
      <c r="CP15" s="70"/>
      <c r="CQ15" s="70"/>
      <c r="CR15" s="70"/>
      <c r="CS15" s="70"/>
      <c r="CT15" s="70"/>
      <c r="CU15" s="70">
        <v>1</v>
      </c>
      <c r="CV15" s="70"/>
      <c r="CW15" s="70"/>
      <c r="CX15" s="67"/>
      <c r="CY15" s="79"/>
      <c r="CZ15" s="79"/>
      <c r="DA15" s="79"/>
      <c r="DB15" s="79"/>
      <c r="DC15" s="79"/>
      <c r="DD15" s="79" t="s">
        <v>490</v>
      </c>
      <c r="DE15" s="79" t="s">
        <v>491</v>
      </c>
      <c r="DF15" s="10"/>
      <c r="DG15" s="300">
        <f t="shared" si="2"/>
        <v>13</v>
      </c>
      <c r="DH15" s="69">
        <v>13</v>
      </c>
      <c r="DI15" s="69">
        <v>1.92</v>
      </c>
      <c r="DJ15" s="69">
        <v>3.79</v>
      </c>
      <c r="DK15" s="69">
        <v>2.79</v>
      </c>
      <c r="DL15" s="69">
        <v>1.92</v>
      </c>
      <c r="DM15" s="69">
        <v>2.27</v>
      </c>
      <c r="DN15" s="69">
        <v>2.65</v>
      </c>
      <c r="DO15" s="69">
        <v>3.26</v>
      </c>
      <c r="DP15" s="69">
        <v>2.96</v>
      </c>
      <c r="DQ15" s="69">
        <v>2.4500000000000002</v>
      </c>
      <c r="DR15" s="69">
        <v>2.76</v>
      </c>
      <c r="DS15" s="69">
        <v>2.54</v>
      </c>
      <c r="DT15" s="69">
        <v>2.42</v>
      </c>
      <c r="DU15" s="69">
        <v>0.72</v>
      </c>
      <c r="DV15" s="69">
        <v>254</v>
      </c>
      <c r="DW15" s="69">
        <v>365</v>
      </c>
      <c r="DX15" s="69">
        <v>330</v>
      </c>
      <c r="DY15" s="69">
        <v>274</v>
      </c>
      <c r="DZ15" s="69">
        <v>295</v>
      </c>
      <c r="EA15" s="69">
        <v>305</v>
      </c>
      <c r="EB15" s="69">
        <v>298</v>
      </c>
      <c r="EC15" s="69">
        <v>330</v>
      </c>
      <c r="ED15" s="69">
        <v>335</v>
      </c>
      <c r="EE15" s="69">
        <v>337</v>
      </c>
      <c r="EF15" s="69">
        <v>342</v>
      </c>
      <c r="EG15" s="69">
        <v>287</v>
      </c>
      <c r="EH15" s="69">
        <v>71</v>
      </c>
      <c r="EI15" s="69"/>
      <c r="EJ15" s="69"/>
      <c r="EK15" s="69"/>
      <c r="EL15" s="69"/>
      <c r="EM15" s="69"/>
      <c r="EN15" s="69"/>
      <c r="EO15" s="69"/>
      <c r="EP15" s="69"/>
      <c r="EQ15" s="69"/>
      <c r="ER15" s="79"/>
      <c r="ES15" s="245">
        <f t="shared" si="4"/>
        <v>21975.753671568535</v>
      </c>
      <c r="ET15" s="81"/>
      <c r="EU15" s="81">
        <f t="shared" si="5"/>
        <v>21975.753671568535</v>
      </c>
      <c r="EV15" s="718" t="str">
        <f t="shared" si="6"/>
        <v/>
      </c>
      <c r="EW15" s="718" t="s">
        <v>1877</v>
      </c>
      <c r="EX15" s="731" t="s">
        <v>1892</v>
      </c>
      <c r="EY15" s="44">
        <v>10</v>
      </c>
      <c r="EZ15" s="85">
        <v>25</v>
      </c>
      <c r="FA15" s="33">
        <v>10</v>
      </c>
      <c r="FB15" s="5">
        <v>14</v>
      </c>
      <c r="FC15" s="5">
        <v>13</v>
      </c>
      <c r="FD15" s="69">
        <v>14</v>
      </c>
      <c r="FE15" s="11">
        <v>2.65</v>
      </c>
      <c r="FF15" s="87">
        <v>305</v>
      </c>
      <c r="FG15" s="18">
        <v>21975.753671568535</v>
      </c>
      <c r="FH15" s="69">
        <v>180</v>
      </c>
      <c r="FI15" s="716" t="s">
        <v>1890</v>
      </c>
      <c r="FK15" s="16">
        <v>38851</v>
      </c>
      <c r="FL15" s="54"/>
      <c r="FM15" s="249">
        <v>38873</v>
      </c>
      <c r="FN15" s="722"/>
      <c r="FO15" s="84">
        <v>25</v>
      </c>
      <c r="FP15" s="69">
        <v>223</v>
      </c>
      <c r="FQ15" s="69">
        <v>115</v>
      </c>
      <c r="FR15" s="69">
        <v>59</v>
      </c>
      <c r="FS15" s="716">
        <f t="shared" si="3"/>
        <v>56</v>
      </c>
      <c r="FT15" s="716" t="s">
        <v>1890</v>
      </c>
      <c r="FU15" s="69"/>
      <c r="FV15" s="70">
        <v>3</v>
      </c>
      <c r="FW15" s="79"/>
      <c r="FX15" s="705">
        <v>0</v>
      </c>
    </row>
    <row r="16" spans="1:184" ht="15" x14ac:dyDescent="0.25">
      <c r="A16" s="10">
        <v>11</v>
      </c>
      <c r="B16" s="15" t="s">
        <v>130</v>
      </c>
      <c r="C16" s="42">
        <v>1</v>
      </c>
      <c r="D16" s="15">
        <v>1</v>
      </c>
      <c r="E16" s="93">
        <v>38845</v>
      </c>
      <c r="F16" s="69">
        <v>1</v>
      </c>
      <c r="G16" s="46">
        <v>1</v>
      </c>
      <c r="H16" s="5"/>
      <c r="I16" s="69">
        <v>2</v>
      </c>
      <c r="J16" s="69">
        <v>3</v>
      </c>
      <c r="K16" s="69"/>
      <c r="L16" s="69"/>
      <c r="M16" s="69"/>
      <c r="N16" s="69"/>
      <c r="O16" s="69"/>
      <c r="P16" s="69"/>
      <c r="Q16" s="69"/>
      <c r="R16" s="69"/>
      <c r="S16" s="5"/>
      <c r="T16" s="299">
        <f t="shared" si="0"/>
        <v>3</v>
      </c>
      <c r="U16" s="5"/>
      <c r="V16" s="69"/>
      <c r="W16" s="69" t="s">
        <v>111</v>
      </c>
      <c r="X16" s="69" t="s">
        <v>118</v>
      </c>
      <c r="Y16" s="69"/>
      <c r="Z16" s="69"/>
      <c r="AA16" s="69"/>
      <c r="AB16" s="69"/>
      <c r="AC16" s="69"/>
      <c r="AD16" s="69"/>
      <c r="AE16" s="46"/>
      <c r="AF16" s="5"/>
      <c r="AG16" s="69"/>
      <c r="AH16" s="69">
        <v>8</v>
      </c>
      <c r="AI16" s="69">
        <v>19</v>
      </c>
      <c r="AJ16" s="69"/>
      <c r="AK16" s="69"/>
      <c r="AL16" s="69">
        <v>22</v>
      </c>
      <c r="AM16" s="69"/>
      <c r="AN16" s="69"/>
      <c r="AO16" s="69"/>
      <c r="AP16" s="46"/>
      <c r="AQ16" s="69"/>
      <c r="AR16" s="69"/>
      <c r="AS16" s="69"/>
      <c r="AT16" s="69"/>
      <c r="AU16" s="69">
        <v>2</v>
      </c>
      <c r="AV16" s="69"/>
      <c r="AW16" s="69"/>
      <c r="AX16" s="69">
        <v>15</v>
      </c>
      <c r="AY16" s="69" t="s">
        <v>588</v>
      </c>
      <c r="AZ16" s="46"/>
      <c r="BA16" s="9"/>
      <c r="BB16" s="82"/>
      <c r="BC16" s="82"/>
      <c r="BD16" s="82"/>
      <c r="BE16" s="82">
        <v>38856</v>
      </c>
      <c r="BF16" s="82"/>
      <c r="BG16" s="82"/>
      <c r="BH16" s="82"/>
      <c r="BI16" s="82"/>
      <c r="BJ16" s="82"/>
      <c r="BK16" s="630">
        <f t="shared" si="1"/>
        <v>38856</v>
      </c>
      <c r="BL16" s="630" t="s">
        <v>1783</v>
      </c>
      <c r="BM16" s="630"/>
      <c r="BN16" s="633"/>
      <c r="BO16" s="633"/>
      <c r="BP16" s="32"/>
      <c r="BQ16" s="69"/>
      <c r="BR16" s="69"/>
      <c r="BS16" s="69"/>
      <c r="BT16" s="69">
        <v>3</v>
      </c>
      <c r="BU16" s="69" t="s">
        <v>614</v>
      </c>
      <c r="BV16" s="46"/>
      <c r="BW16" s="69"/>
      <c r="BX16" s="69"/>
      <c r="BY16" s="69"/>
      <c r="BZ16" s="69"/>
      <c r="CA16" s="69"/>
      <c r="CB16" s="69"/>
      <c r="CC16" s="46"/>
      <c r="CD16" s="69"/>
      <c r="CE16" s="69"/>
      <c r="CF16" s="69"/>
      <c r="CG16" s="69"/>
      <c r="CH16" s="69"/>
      <c r="CI16" s="69"/>
      <c r="CJ16" s="69"/>
      <c r="CK16" s="69"/>
      <c r="CL16" s="69"/>
      <c r="CM16" s="46"/>
      <c r="CN16" s="703">
        <f>IF(COUNTBLANK(CD16:CM16)=10,0,"calc")</f>
        <v>0</v>
      </c>
      <c r="CO16" s="70"/>
      <c r="CP16" s="70">
        <v>1</v>
      </c>
      <c r="CQ16" s="70"/>
      <c r="CR16" s="70"/>
      <c r="CS16" s="70"/>
      <c r="CT16" s="70"/>
      <c r="CU16" s="70"/>
      <c r="CV16" s="70"/>
      <c r="CW16" s="70"/>
      <c r="CX16" s="67"/>
      <c r="CY16" s="79"/>
      <c r="CZ16" s="79"/>
      <c r="DA16" s="79"/>
      <c r="DB16" s="79"/>
      <c r="DC16" s="79"/>
      <c r="DD16" s="79"/>
      <c r="DE16" s="79"/>
      <c r="DF16" s="10"/>
      <c r="DG16" s="300">
        <f t="shared" si="2"/>
        <v>2</v>
      </c>
      <c r="DH16" s="69">
        <v>2</v>
      </c>
      <c r="DI16" s="69">
        <v>2.81</v>
      </c>
      <c r="DJ16" s="69">
        <v>2.33</v>
      </c>
      <c r="DK16" s="69"/>
      <c r="DL16" s="69"/>
      <c r="DM16" s="69"/>
      <c r="DN16" s="69"/>
      <c r="DO16" s="69"/>
      <c r="DP16" s="69"/>
      <c r="DQ16" s="69"/>
      <c r="DR16" s="69"/>
      <c r="DS16" s="69"/>
      <c r="DT16" s="69"/>
      <c r="DU16" s="69"/>
      <c r="DV16" s="69">
        <v>320</v>
      </c>
      <c r="DW16" s="69">
        <v>192</v>
      </c>
      <c r="DX16" s="69"/>
      <c r="DY16" s="69"/>
      <c r="DZ16" s="69"/>
      <c r="EA16" s="69"/>
      <c r="EB16" s="69"/>
      <c r="EC16" s="69"/>
      <c r="ED16" s="69"/>
      <c r="EE16" s="69"/>
      <c r="EF16" s="69"/>
      <c r="EG16" s="69"/>
      <c r="EH16" s="69"/>
      <c r="EI16" s="71">
        <v>0</v>
      </c>
      <c r="EJ16" s="71"/>
      <c r="EK16" s="71"/>
      <c r="EL16" s="71"/>
      <c r="EM16" s="69"/>
      <c r="EN16" s="69"/>
      <c r="EO16" s="69"/>
      <c r="EP16" s="69"/>
      <c r="EQ16" s="69"/>
      <c r="ER16" s="79"/>
      <c r="ES16" s="245">
        <f t="shared" si="4"/>
        <v>2803.1652133003636</v>
      </c>
      <c r="ET16" s="81"/>
      <c r="EU16" s="81">
        <f t="shared" si="5"/>
        <v>2803.1652133003636</v>
      </c>
      <c r="EV16" s="718" t="str">
        <f t="shared" si="6"/>
        <v/>
      </c>
      <c r="EW16" s="718" t="s">
        <v>1877</v>
      </c>
      <c r="EX16" s="731" t="s">
        <v>1893</v>
      </c>
      <c r="EY16" s="44">
        <v>11</v>
      </c>
      <c r="EZ16" s="85">
        <v>2</v>
      </c>
      <c r="FA16" s="33">
        <v>11</v>
      </c>
      <c r="FB16" s="5">
        <v>3</v>
      </c>
      <c r="FC16" s="5">
        <v>2</v>
      </c>
      <c r="FD16" s="69">
        <v>3</v>
      </c>
      <c r="FE16" s="11">
        <v>2.81</v>
      </c>
      <c r="FF16" s="87">
        <v>320</v>
      </c>
      <c r="FG16" s="18">
        <v>2803.1652133003636</v>
      </c>
      <c r="FH16" s="69">
        <v>22</v>
      </c>
      <c r="FI16" s="716" t="s">
        <v>1783</v>
      </c>
      <c r="FK16" s="16">
        <v>38856</v>
      </c>
      <c r="FL16" s="54"/>
      <c r="FM16" s="249">
        <v>38870</v>
      </c>
      <c r="FN16" s="722"/>
      <c r="FO16" s="84">
        <v>2</v>
      </c>
      <c r="FP16" s="69">
        <v>11</v>
      </c>
      <c r="FQ16" s="69">
        <v>14</v>
      </c>
      <c r="FR16" s="69">
        <v>5</v>
      </c>
      <c r="FS16" s="716">
        <f t="shared" si="3"/>
        <v>9</v>
      </c>
      <c r="FT16" s="716"/>
      <c r="FU16" s="69"/>
      <c r="FV16" s="70"/>
      <c r="FW16" s="79"/>
      <c r="FX16" s="705">
        <v>0</v>
      </c>
    </row>
    <row r="17" spans="1:180" ht="15" x14ac:dyDescent="0.25">
      <c r="A17" s="10">
        <v>12</v>
      </c>
      <c r="B17" s="15" t="s">
        <v>131</v>
      </c>
      <c r="C17" s="42">
        <v>1</v>
      </c>
      <c r="D17" s="15">
        <v>1</v>
      </c>
      <c r="E17" s="93">
        <v>38845</v>
      </c>
      <c r="F17" s="69">
        <v>1</v>
      </c>
      <c r="G17" s="46">
        <v>1</v>
      </c>
      <c r="H17" s="5"/>
      <c r="I17" s="69">
        <v>3</v>
      </c>
      <c r="J17" s="69">
        <v>4</v>
      </c>
      <c r="K17" s="69"/>
      <c r="L17" s="69"/>
      <c r="M17" s="69"/>
      <c r="N17" s="69"/>
      <c r="O17" s="69"/>
      <c r="P17" s="69"/>
      <c r="Q17" s="69"/>
      <c r="R17" s="69"/>
      <c r="S17" s="5"/>
      <c r="T17" s="299">
        <f t="shared" si="0"/>
        <v>4</v>
      </c>
      <c r="U17" s="5"/>
      <c r="V17" s="69"/>
      <c r="W17" s="69" t="s">
        <v>118</v>
      </c>
      <c r="X17" s="69"/>
      <c r="Y17" s="69"/>
      <c r="Z17" s="69"/>
      <c r="AA17" s="69"/>
      <c r="AB17" s="69"/>
      <c r="AC17" s="69"/>
      <c r="AD17" s="69"/>
      <c r="AE17" s="46"/>
      <c r="AF17" s="5"/>
      <c r="AG17" s="69"/>
      <c r="AH17" s="69">
        <v>11</v>
      </c>
      <c r="AI17" s="69">
        <v>14</v>
      </c>
      <c r="AJ17" s="69">
        <v>15</v>
      </c>
      <c r="AK17" s="69"/>
      <c r="AL17" s="69"/>
      <c r="AM17" s="69"/>
      <c r="AN17" s="69"/>
      <c r="AO17" s="69"/>
      <c r="AP17" s="46"/>
      <c r="AQ17" s="69"/>
      <c r="AR17" s="69">
        <v>2</v>
      </c>
      <c r="AS17" s="69" t="s">
        <v>589</v>
      </c>
      <c r="AT17" s="69"/>
      <c r="AU17" s="69">
        <v>16</v>
      </c>
      <c r="AV17" s="69"/>
      <c r="AW17" s="69"/>
      <c r="AX17" s="69" t="s">
        <v>590</v>
      </c>
      <c r="AY17" s="69"/>
      <c r="AZ17" s="46"/>
      <c r="BA17" s="9"/>
      <c r="BB17" s="82">
        <v>38853</v>
      </c>
      <c r="BC17" s="82"/>
      <c r="BD17" s="82"/>
      <c r="BE17" s="82"/>
      <c r="BF17" s="82"/>
      <c r="BG17" s="82"/>
      <c r="BH17" s="82"/>
      <c r="BI17" s="82"/>
      <c r="BJ17" s="82"/>
      <c r="BK17" s="630">
        <f t="shared" si="1"/>
        <v>38853</v>
      </c>
      <c r="BL17" s="630" t="s">
        <v>1885</v>
      </c>
      <c r="BM17" s="630"/>
      <c r="BN17" s="633" t="s">
        <v>1894</v>
      </c>
      <c r="BO17" s="633"/>
      <c r="BP17" s="32"/>
      <c r="BQ17" s="69"/>
      <c r="BR17" s="69"/>
      <c r="BS17" s="69"/>
      <c r="BT17" s="69"/>
      <c r="BU17" s="69"/>
      <c r="BV17" s="46"/>
      <c r="BW17" s="69"/>
      <c r="BX17" s="69"/>
      <c r="BY17" s="69"/>
      <c r="BZ17" s="69"/>
      <c r="CA17" s="69">
        <v>7</v>
      </c>
      <c r="CB17" s="69"/>
      <c r="CC17" s="46"/>
      <c r="CD17" s="69"/>
      <c r="CE17" s="69">
        <v>1</v>
      </c>
      <c r="CF17" s="69"/>
      <c r="CG17" s="69"/>
      <c r="CH17" s="69"/>
      <c r="CI17" s="69"/>
      <c r="CJ17" s="69"/>
      <c r="CK17" s="69"/>
      <c r="CL17" s="69"/>
      <c r="CM17" s="46"/>
      <c r="CN17" s="703">
        <f>1/3</f>
        <v>0.33333333333333331</v>
      </c>
      <c r="CO17" s="70"/>
      <c r="CP17" s="70"/>
      <c r="CQ17" s="70"/>
      <c r="CR17" s="70"/>
      <c r="CS17" s="70"/>
      <c r="CT17" s="70"/>
      <c r="CU17" s="70"/>
      <c r="CV17" s="70"/>
      <c r="CW17" s="70"/>
      <c r="CX17" s="67"/>
      <c r="CY17" s="79"/>
      <c r="CZ17" s="79"/>
      <c r="DA17" s="79"/>
      <c r="DB17" s="79"/>
      <c r="DC17" s="79"/>
      <c r="DD17" s="79"/>
      <c r="DE17" s="79"/>
      <c r="DF17" s="10"/>
      <c r="DG17" s="300">
        <f t="shared" si="2"/>
        <v>1</v>
      </c>
      <c r="DH17" s="69">
        <v>1</v>
      </c>
      <c r="DI17" s="69">
        <v>2.79</v>
      </c>
      <c r="DJ17" s="69"/>
      <c r="DK17" s="69"/>
      <c r="DL17" s="69"/>
      <c r="DM17" s="69"/>
      <c r="DN17" s="69"/>
      <c r="DO17" s="69"/>
      <c r="DP17" s="69"/>
      <c r="DQ17" s="69"/>
      <c r="DR17" s="69"/>
      <c r="DS17" s="69"/>
      <c r="DT17" s="69"/>
      <c r="DU17" s="69"/>
      <c r="DV17" s="69">
        <v>283</v>
      </c>
      <c r="DW17" s="69"/>
      <c r="DX17" s="69"/>
      <c r="DY17" s="69"/>
      <c r="DZ17" s="69"/>
      <c r="EA17" s="69"/>
      <c r="EB17" s="69"/>
      <c r="EC17" s="69"/>
      <c r="ED17" s="69"/>
      <c r="EE17" s="69"/>
      <c r="EF17" s="69"/>
      <c r="EG17" s="69"/>
      <c r="EH17" s="69"/>
      <c r="EI17" s="71">
        <v>0</v>
      </c>
      <c r="EJ17" s="71"/>
      <c r="EK17" s="71"/>
      <c r="EL17" s="71"/>
      <c r="EM17" s="69"/>
      <c r="EN17" s="69"/>
      <c r="EO17" s="69"/>
      <c r="EP17" s="69"/>
      <c r="EQ17" s="69"/>
      <c r="ER17" s="79"/>
      <c r="ES17" s="245">
        <f t="shared" si="4"/>
        <v>1730.1538497676879</v>
      </c>
      <c r="ET17" s="81"/>
      <c r="EU17" s="81">
        <f t="shared" si="5"/>
        <v>1730.1538497676879</v>
      </c>
      <c r="EV17" s="718" t="str">
        <f t="shared" si="6"/>
        <v/>
      </c>
      <c r="EW17" s="718" t="s">
        <v>1877</v>
      </c>
      <c r="EX17" s="731" t="s">
        <v>1895</v>
      </c>
      <c r="EY17" s="44">
        <v>12</v>
      </c>
      <c r="EZ17" s="85">
        <v>6</v>
      </c>
      <c r="FA17" s="33">
        <v>12</v>
      </c>
      <c r="FB17" s="5">
        <v>4</v>
      </c>
      <c r="FC17" s="5">
        <v>1</v>
      </c>
      <c r="FD17" s="69">
        <v>4</v>
      </c>
      <c r="FE17" s="11">
        <v>2.79</v>
      </c>
      <c r="FF17" s="87">
        <v>283</v>
      </c>
      <c r="FG17" s="18">
        <v>1730.1538497676879</v>
      </c>
      <c r="FH17" s="69">
        <v>15</v>
      </c>
      <c r="FI17" s="716" t="s">
        <v>1890</v>
      </c>
      <c r="FK17" s="16">
        <v>38853</v>
      </c>
      <c r="FL17" s="54"/>
      <c r="FM17" s="249">
        <v>38866</v>
      </c>
      <c r="FN17" s="722"/>
      <c r="FO17" s="84">
        <v>6</v>
      </c>
      <c r="FP17" s="69">
        <v>40</v>
      </c>
      <c r="FQ17" s="69">
        <v>46</v>
      </c>
      <c r="FR17" s="69">
        <v>8</v>
      </c>
      <c r="FS17" s="716">
        <f t="shared" si="3"/>
        <v>38</v>
      </c>
      <c r="FT17" s="716" t="s">
        <v>1890</v>
      </c>
      <c r="FU17" s="69"/>
      <c r="FV17" s="70">
        <v>1</v>
      </c>
      <c r="FW17" s="79"/>
      <c r="FX17" s="705">
        <v>0</v>
      </c>
    </row>
    <row r="18" spans="1:180" ht="15" x14ac:dyDescent="0.25">
      <c r="A18" s="10">
        <v>13</v>
      </c>
      <c r="B18" s="15" t="s">
        <v>133</v>
      </c>
      <c r="C18" s="42">
        <v>1</v>
      </c>
      <c r="D18" s="15">
        <v>1</v>
      </c>
      <c r="E18" s="93">
        <v>38840</v>
      </c>
      <c r="F18" s="69">
        <v>1</v>
      </c>
      <c r="G18" s="46">
        <v>1</v>
      </c>
      <c r="H18" s="5">
        <v>2</v>
      </c>
      <c r="I18" s="69">
        <v>3</v>
      </c>
      <c r="J18" s="69">
        <v>4</v>
      </c>
      <c r="K18" s="69"/>
      <c r="L18" s="69"/>
      <c r="M18" s="69"/>
      <c r="N18" s="69"/>
      <c r="O18" s="69"/>
      <c r="P18" s="69"/>
      <c r="Q18" s="69"/>
      <c r="R18" s="69"/>
      <c r="S18" s="5"/>
      <c r="T18" s="299">
        <f t="shared" si="0"/>
        <v>4</v>
      </c>
      <c r="U18" s="5"/>
      <c r="V18" s="69"/>
      <c r="W18" s="69" t="s">
        <v>111</v>
      </c>
      <c r="X18" s="69" t="s">
        <v>118</v>
      </c>
      <c r="Y18" s="69"/>
      <c r="Z18" s="69"/>
      <c r="AA18" s="69"/>
      <c r="AB18" s="69"/>
      <c r="AC18" s="69"/>
      <c r="AD18" s="69"/>
      <c r="AE18" s="46"/>
      <c r="AF18" s="5"/>
      <c r="AG18" s="69"/>
      <c r="AH18" s="69">
        <v>10</v>
      </c>
      <c r="AI18" s="69">
        <v>20</v>
      </c>
      <c r="AJ18" s="69"/>
      <c r="AK18" s="69"/>
      <c r="AL18" s="69">
        <v>25</v>
      </c>
      <c r="AM18" s="69"/>
      <c r="AN18" s="69"/>
      <c r="AO18" s="69"/>
      <c r="AP18" s="46"/>
      <c r="AQ18" s="69"/>
      <c r="AR18" s="69"/>
      <c r="AS18" s="69"/>
      <c r="AT18" s="69"/>
      <c r="AU18" s="69">
        <v>3</v>
      </c>
      <c r="AV18" s="69"/>
      <c r="AW18" s="69"/>
      <c r="AX18" s="69" t="s">
        <v>591</v>
      </c>
      <c r="AY18" s="69"/>
      <c r="AZ18" s="46"/>
      <c r="BA18" s="9"/>
      <c r="BB18" s="82"/>
      <c r="BC18" s="82"/>
      <c r="BD18" s="82"/>
      <c r="BE18" s="82">
        <v>38856</v>
      </c>
      <c r="BF18" s="82"/>
      <c r="BG18" s="82"/>
      <c r="BH18" s="82"/>
      <c r="BI18" s="82"/>
      <c r="BJ18" s="82"/>
      <c r="BK18" s="630">
        <f t="shared" si="1"/>
        <v>38856</v>
      </c>
      <c r="BL18" s="630" t="s">
        <v>1783</v>
      </c>
      <c r="BM18" s="630"/>
      <c r="BN18" s="633"/>
      <c r="BO18" s="633"/>
      <c r="BP18" s="32"/>
      <c r="BQ18" s="69"/>
      <c r="BR18" s="69"/>
      <c r="BS18" s="69"/>
      <c r="BT18" s="69">
        <v>13</v>
      </c>
      <c r="BU18" s="69">
        <v>8</v>
      </c>
      <c r="BV18" s="46" t="s">
        <v>614</v>
      </c>
      <c r="BW18" s="69"/>
      <c r="BX18" s="69"/>
      <c r="BY18" s="69"/>
      <c r="BZ18" s="69"/>
      <c r="CA18" s="69">
        <v>2</v>
      </c>
      <c r="CB18" s="69">
        <v>6</v>
      </c>
      <c r="CC18" s="46"/>
      <c r="CD18" s="69"/>
      <c r="CE18" s="69"/>
      <c r="CF18" s="69"/>
      <c r="CG18" s="69"/>
      <c r="CH18" s="69"/>
      <c r="CI18" s="69"/>
      <c r="CJ18" s="69"/>
      <c r="CK18" s="69"/>
      <c r="CL18" s="69"/>
      <c r="CM18" s="46"/>
      <c r="CN18" s="703">
        <f>IF(COUNTBLANK(CD18:CM18)=10,0,"calc")</f>
        <v>0</v>
      </c>
      <c r="CO18" s="70">
        <v>1</v>
      </c>
      <c r="CP18" s="70"/>
      <c r="CQ18" s="70"/>
      <c r="CR18" s="70"/>
      <c r="CS18" s="70"/>
      <c r="CT18" s="70"/>
      <c r="CU18" s="70"/>
      <c r="CV18" s="70"/>
      <c r="CW18" s="70"/>
      <c r="CX18" s="67"/>
      <c r="CY18" s="79"/>
      <c r="CZ18" s="79"/>
      <c r="DA18" s="79"/>
      <c r="DB18" s="79"/>
      <c r="DC18" s="79"/>
      <c r="DD18" s="79"/>
      <c r="DE18" s="79"/>
      <c r="DF18" s="10"/>
      <c r="DG18" s="300">
        <f t="shared" si="2"/>
        <v>5</v>
      </c>
      <c r="DH18" s="69">
        <v>5</v>
      </c>
      <c r="DI18" s="69">
        <v>3.22</v>
      </c>
      <c r="DJ18" s="69">
        <v>2.94</v>
      </c>
      <c r="DK18" s="69">
        <v>2.85</v>
      </c>
      <c r="DL18" s="69">
        <v>2.06</v>
      </c>
      <c r="DM18" s="69">
        <v>1.74</v>
      </c>
      <c r="DN18" s="69"/>
      <c r="DO18" s="69"/>
      <c r="DP18" s="69"/>
      <c r="DQ18" s="69"/>
      <c r="DR18" s="69"/>
      <c r="DS18" s="69"/>
      <c r="DT18" s="69"/>
      <c r="DU18" s="69"/>
      <c r="DV18" s="69">
        <v>412</v>
      </c>
      <c r="DW18" s="69">
        <v>207</v>
      </c>
      <c r="DX18" s="69">
        <v>237</v>
      </c>
      <c r="DY18" s="69">
        <v>250</v>
      </c>
      <c r="DZ18" s="69">
        <v>234</v>
      </c>
      <c r="EA18" s="69"/>
      <c r="EB18" s="69"/>
      <c r="EC18" s="69"/>
      <c r="ED18" s="69"/>
      <c r="EE18" s="69"/>
      <c r="EF18" s="69"/>
      <c r="EG18" s="69"/>
      <c r="EH18" s="69"/>
      <c r="EI18" s="71">
        <v>0</v>
      </c>
      <c r="EJ18" s="71"/>
      <c r="EK18" s="71"/>
      <c r="EL18" s="71"/>
      <c r="EM18" s="69"/>
      <c r="EN18" s="69"/>
      <c r="EO18" s="69"/>
      <c r="EP18" s="69"/>
      <c r="EQ18" s="69"/>
      <c r="ER18" s="79"/>
      <c r="ES18" s="245">
        <f t="shared" si="4"/>
        <v>7661.8708084731607</v>
      </c>
      <c r="ET18" s="81"/>
      <c r="EU18" s="81">
        <f t="shared" si="5"/>
        <v>7661.8708084731607</v>
      </c>
      <c r="EV18" s="718" t="str">
        <f t="shared" si="6"/>
        <v/>
      </c>
      <c r="EW18" s="718" t="s">
        <v>1877</v>
      </c>
      <c r="EX18" s="731" t="s">
        <v>1896</v>
      </c>
      <c r="EY18" s="44">
        <v>13</v>
      </c>
      <c r="EZ18" s="85">
        <v>4</v>
      </c>
      <c r="FA18" s="33">
        <v>13</v>
      </c>
      <c r="FB18" s="5">
        <v>4</v>
      </c>
      <c r="FC18" s="5">
        <v>5</v>
      </c>
      <c r="FD18" s="69">
        <v>5</v>
      </c>
      <c r="FE18" s="11">
        <v>2.85</v>
      </c>
      <c r="FF18" s="87">
        <v>237</v>
      </c>
      <c r="FG18" s="18">
        <v>7661.8708084731607</v>
      </c>
      <c r="FH18" s="69">
        <v>25</v>
      </c>
      <c r="FI18" s="716" t="s">
        <v>1783</v>
      </c>
      <c r="FK18" s="16">
        <v>38856</v>
      </c>
      <c r="FL18" s="54"/>
      <c r="FM18" s="249">
        <v>38875</v>
      </c>
      <c r="FN18" s="722"/>
      <c r="FO18" s="84">
        <v>4</v>
      </c>
      <c r="FP18" s="69">
        <v>27</v>
      </c>
      <c r="FQ18" s="69">
        <v>29</v>
      </c>
      <c r="FR18" s="69">
        <v>12</v>
      </c>
      <c r="FS18" s="716">
        <f t="shared" si="3"/>
        <v>17</v>
      </c>
      <c r="FT18" s="716"/>
      <c r="FU18" s="69"/>
      <c r="FV18" s="70"/>
      <c r="FW18" s="79"/>
      <c r="FX18" s="705">
        <v>0</v>
      </c>
    </row>
    <row r="19" spans="1:180" ht="15" x14ac:dyDescent="0.25">
      <c r="A19" s="10">
        <v>14</v>
      </c>
      <c r="B19" s="15">
        <v>14</v>
      </c>
      <c r="C19" s="42"/>
      <c r="D19" s="15">
        <v>0</v>
      </c>
      <c r="E19" s="93">
        <v>38840</v>
      </c>
      <c r="F19" s="69">
        <v>1</v>
      </c>
      <c r="G19" s="46">
        <v>1</v>
      </c>
      <c r="H19" s="5">
        <v>1</v>
      </c>
      <c r="I19" s="69">
        <v>3</v>
      </c>
      <c r="J19" s="69"/>
      <c r="K19" s="69"/>
      <c r="L19" s="69"/>
      <c r="M19" s="69">
        <v>4</v>
      </c>
      <c r="N19" s="69"/>
      <c r="O19" s="69"/>
      <c r="P19" s="69"/>
      <c r="Q19" s="69"/>
      <c r="R19" s="69"/>
      <c r="S19" s="5"/>
      <c r="T19" s="299">
        <f t="shared" si="0"/>
        <v>4</v>
      </c>
      <c r="U19" s="5"/>
      <c r="V19" s="69"/>
      <c r="W19" s="69" t="s">
        <v>118</v>
      </c>
      <c r="X19" s="69"/>
      <c r="Y19" s="69"/>
      <c r="Z19" s="69"/>
      <c r="AA19" s="69"/>
      <c r="AB19" s="69"/>
      <c r="AC19" s="69"/>
      <c r="AD19" s="69"/>
      <c r="AE19" s="46"/>
      <c r="AF19" s="5"/>
      <c r="AG19" s="69"/>
      <c r="AH19" s="69">
        <v>2</v>
      </c>
      <c r="AI19" s="69"/>
      <c r="AJ19" s="69"/>
      <c r="AK19" s="69">
        <v>6</v>
      </c>
      <c r="AL19" s="69"/>
      <c r="AM19" s="69"/>
      <c r="AN19" s="69"/>
      <c r="AO19" s="69"/>
      <c r="AP19" s="46"/>
      <c r="AQ19" s="69"/>
      <c r="AR19" s="69"/>
      <c r="AS19" s="69"/>
      <c r="AT19" s="69">
        <v>1</v>
      </c>
      <c r="AU19" s="69"/>
      <c r="AV19" s="69">
        <v>2</v>
      </c>
      <c r="AW19" s="69"/>
      <c r="AX19" s="69"/>
      <c r="AY19" s="69">
        <v>1</v>
      </c>
      <c r="AZ19" s="46">
        <v>2</v>
      </c>
      <c r="BA19" s="9"/>
      <c r="BB19" s="82"/>
      <c r="BC19" s="82"/>
      <c r="BD19" s="82">
        <v>38855</v>
      </c>
      <c r="BE19" s="82"/>
      <c r="BF19" s="82"/>
      <c r="BG19" s="82"/>
      <c r="BH19" s="82"/>
      <c r="BI19" s="82"/>
      <c r="BJ19" s="82"/>
      <c r="BK19" s="630">
        <f t="shared" si="1"/>
        <v>38855</v>
      </c>
      <c r="BL19" s="630" t="s">
        <v>1780</v>
      </c>
      <c r="BM19" s="630"/>
      <c r="BN19" s="633" t="s">
        <v>1897</v>
      </c>
      <c r="BO19" s="633"/>
      <c r="BP19" s="32"/>
      <c r="BQ19" s="69"/>
      <c r="BR19" s="69"/>
      <c r="BS19" s="69"/>
      <c r="BT19" s="69"/>
      <c r="BU19" s="69">
        <v>5</v>
      </c>
      <c r="BV19" s="46">
        <v>0</v>
      </c>
      <c r="BW19" s="69"/>
      <c r="BX19" s="69"/>
      <c r="BY19" s="69"/>
      <c r="BZ19" s="69"/>
      <c r="CA19" s="69"/>
      <c r="CB19" s="69">
        <v>0</v>
      </c>
      <c r="CC19" s="46">
        <v>1</v>
      </c>
      <c r="CD19" s="69">
        <v>1</v>
      </c>
      <c r="CE19" s="69">
        <v>2</v>
      </c>
      <c r="CF19" s="69"/>
      <c r="CG19" s="69"/>
      <c r="CH19" s="69">
        <v>2</v>
      </c>
      <c r="CI19" s="69"/>
      <c r="CJ19" s="69"/>
      <c r="CK19" s="69"/>
      <c r="CL19" s="69"/>
      <c r="CM19" s="46"/>
      <c r="CN19" s="703">
        <v>1</v>
      </c>
      <c r="CO19" s="70"/>
      <c r="CP19" s="70"/>
      <c r="CQ19" s="70"/>
      <c r="CR19" s="70"/>
      <c r="CS19" s="70"/>
      <c r="CT19" s="70"/>
      <c r="CU19" s="70"/>
      <c r="CV19" s="70"/>
      <c r="CW19" s="70"/>
      <c r="CX19" s="67"/>
      <c r="CY19" s="79"/>
      <c r="CZ19" s="79"/>
      <c r="DA19" s="79"/>
      <c r="DB19" s="79" t="s">
        <v>497</v>
      </c>
      <c r="DC19" s="79" t="s">
        <v>498</v>
      </c>
      <c r="DD19" s="79" t="s">
        <v>499</v>
      </c>
      <c r="DE19" s="79" t="s">
        <v>500</v>
      </c>
      <c r="DF19" s="10" t="s">
        <v>501</v>
      </c>
      <c r="DG19" s="300">
        <f t="shared" si="2"/>
        <v>2</v>
      </c>
      <c r="DH19" s="69">
        <v>1</v>
      </c>
      <c r="DI19" s="69">
        <v>2.62</v>
      </c>
      <c r="DJ19" s="69"/>
      <c r="DK19" s="69"/>
      <c r="DL19" s="69"/>
      <c r="DM19" s="69"/>
      <c r="DN19" s="69"/>
      <c r="DO19" s="69"/>
      <c r="DP19" s="69"/>
      <c r="DQ19" s="69"/>
      <c r="DR19" s="69"/>
      <c r="DS19" s="69"/>
      <c r="DT19" s="69"/>
      <c r="DU19" s="69"/>
      <c r="DV19" s="69">
        <v>242</v>
      </c>
      <c r="DW19" s="69"/>
      <c r="DX19" s="69"/>
      <c r="DY19" s="69"/>
      <c r="DZ19" s="69"/>
      <c r="EA19" s="69"/>
      <c r="EB19" s="69"/>
      <c r="EC19" s="69"/>
      <c r="ED19" s="69"/>
      <c r="EE19" s="69"/>
      <c r="EF19" s="69"/>
      <c r="EG19" s="69"/>
      <c r="EH19" s="69"/>
      <c r="EI19" s="71">
        <v>1</v>
      </c>
      <c r="EJ19" s="69">
        <v>3.21</v>
      </c>
      <c r="EK19" s="69"/>
      <c r="EL19" s="69"/>
      <c r="EM19" s="69"/>
      <c r="EN19" s="81">
        <f>76.858*EJ19+63.945</f>
        <v>310.65917999999999</v>
      </c>
      <c r="EO19" s="69"/>
      <c r="EP19" s="69"/>
      <c r="EQ19" s="69"/>
      <c r="ER19" s="79"/>
      <c r="ES19" s="245">
        <f t="shared" si="4"/>
        <v>1304.6914909837576</v>
      </c>
      <c r="ET19" s="81">
        <f>((EJ19^2*PI()*EN19)/4)+((EK19^2*PI()*EO19)/4)+((EL19^2*PI()*EP19)/4)+((EM19^2*PI()*EQ19)/4)</f>
        <v>2514.1092026825399</v>
      </c>
      <c r="EU19" s="81">
        <f t="shared" si="5"/>
        <v>3818.8006936662978</v>
      </c>
      <c r="EV19" s="718" t="str">
        <f t="shared" si="6"/>
        <v/>
      </c>
      <c r="EW19" s="718" t="s">
        <v>1877</v>
      </c>
      <c r="EX19" s="731" t="s">
        <v>1898</v>
      </c>
      <c r="EY19" s="44">
        <v>14</v>
      </c>
      <c r="EZ19" s="85">
        <v>4</v>
      </c>
      <c r="FA19" s="33">
        <v>14</v>
      </c>
      <c r="FB19" s="5">
        <v>4</v>
      </c>
      <c r="FC19" s="5">
        <v>2</v>
      </c>
      <c r="FD19" s="69">
        <v>4</v>
      </c>
      <c r="FE19" s="11">
        <v>2.62</v>
      </c>
      <c r="FF19" s="87"/>
      <c r="FG19" s="18">
        <v>3818.8006936662978</v>
      </c>
      <c r="FH19" s="131"/>
      <c r="FI19" s="734" t="s">
        <v>1780</v>
      </c>
      <c r="FK19" s="250"/>
      <c r="FL19" s="59"/>
      <c r="FM19" s="251"/>
      <c r="FN19" s="723"/>
      <c r="FO19" s="84">
        <v>4</v>
      </c>
      <c r="FP19" s="69">
        <v>38</v>
      </c>
      <c r="FQ19" s="69">
        <v>16</v>
      </c>
      <c r="FR19" s="69">
        <v>5</v>
      </c>
      <c r="FS19" s="716">
        <f t="shared" si="3"/>
        <v>11</v>
      </c>
      <c r="FT19" s="716" t="s">
        <v>1900</v>
      </c>
      <c r="FU19" s="69"/>
      <c r="FV19" s="70">
        <v>2</v>
      </c>
      <c r="FW19" s="79"/>
      <c r="FX19" s="705">
        <v>0</v>
      </c>
    </row>
    <row r="20" spans="1:180" ht="15" x14ac:dyDescent="0.25">
      <c r="A20" s="10">
        <v>15</v>
      </c>
      <c r="B20" s="15">
        <v>15</v>
      </c>
      <c r="C20" s="42">
        <v>1</v>
      </c>
      <c r="D20" s="15">
        <v>0</v>
      </c>
      <c r="E20" s="93">
        <v>38840</v>
      </c>
      <c r="F20" s="69">
        <v>1</v>
      </c>
      <c r="G20" s="46">
        <v>1</v>
      </c>
      <c r="H20" s="5">
        <v>1</v>
      </c>
      <c r="I20" s="69">
        <v>2</v>
      </c>
      <c r="J20" s="69"/>
      <c r="K20" s="69"/>
      <c r="L20" s="69"/>
      <c r="M20" s="69"/>
      <c r="N20" s="69"/>
      <c r="O20" s="69"/>
      <c r="P20" s="69"/>
      <c r="Q20" s="69"/>
      <c r="R20" s="69"/>
      <c r="S20" s="5"/>
      <c r="T20" s="299">
        <f t="shared" si="0"/>
        <v>2</v>
      </c>
      <c r="U20" s="5"/>
      <c r="V20" s="69" t="s">
        <v>111</v>
      </c>
      <c r="W20" s="69" t="s">
        <v>118</v>
      </c>
      <c r="X20" s="69"/>
      <c r="Y20" s="69"/>
      <c r="Z20" s="69"/>
      <c r="AA20" s="69"/>
      <c r="AB20" s="69"/>
      <c r="AC20" s="69"/>
      <c r="AD20" s="69"/>
      <c r="AE20" s="46"/>
      <c r="AF20" s="5"/>
      <c r="AG20" s="69"/>
      <c r="AH20" s="69">
        <v>26</v>
      </c>
      <c r="AI20" s="69"/>
      <c r="AJ20" s="69"/>
      <c r="AK20" s="69">
        <v>38</v>
      </c>
      <c r="AL20" s="69"/>
      <c r="AM20" s="69"/>
      <c r="AN20" s="69"/>
      <c r="AO20" s="69"/>
      <c r="AP20" s="46"/>
      <c r="AQ20" s="69"/>
      <c r="AR20" s="69"/>
      <c r="AS20" s="69"/>
      <c r="AT20" s="69" t="s">
        <v>502</v>
      </c>
      <c r="AU20" s="69"/>
      <c r="AV20" s="69">
        <v>4</v>
      </c>
      <c r="AW20" s="69"/>
      <c r="AX20" s="69"/>
      <c r="AY20" s="69">
        <v>2</v>
      </c>
      <c r="AZ20" s="46">
        <v>1</v>
      </c>
      <c r="BA20" s="9"/>
      <c r="BB20" s="82"/>
      <c r="BC20" s="82"/>
      <c r="BD20" s="82">
        <v>38855</v>
      </c>
      <c r="BE20" s="82"/>
      <c r="BF20" s="82"/>
      <c r="BG20" s="82"/>
      <c r="BH20" s="82"/>
      <c r="BI20" s="82"/>
      <c r="BJ20" s="82"/>
      <c r="BK20" s="630">
        <f t="shared" si="1"/>
        <v>38855</v>
      </c>
      <c r="BL20" s="630" t="s">
        <v>1791</v>
      </c>
      <c r="BM20" s="739">
        <f>8/16</f>
        <v>0.5</v>
      </c>
      <c r="BN20" s="633"/>
      <c r="BO20" s="633"/>
      <c r="BP20" s="32"/>
      <c r="BQ20" s="69"/>
      <c r="BR20" s="69"/>
      <c r="BS20" s="69">
        <v>8</v>
      </c>
      <c r="BT20" s="69"/>
      <c r="BU20" s="69">
        <v>4</v>
      </c>
      <c r="BV20" s="46">
        <v>0</v>
      </c>
      <c r="BW20" s="69"/>
      <c r="BX20" s="69"/>
      <c r="BY20" s="69">
        <v>2</v>
      </c>
      <c r="BZ20" s="69"/>
      <c r="CA20" s="69"/>
      <c r="CB20" s="69">
        <v>14</v>
      </c>
      <c r="CC20" s="46">
        <v>13</v>
      </c>
      <c r="CD20" s="69"/>
      <c r="CE20" s="69"/>
      <c r="CF20" s="69"/>
      <c r="CG20" s="69"/>
      <c r="CH20" s="69"/>
      <c r="CI20" s="69"/>
      <c r="CJ20" s="69"/>
      <c r="CK20" s="69"/>
      <c r="CL20" s="69"/>
      <c r="CM20" s="46">
        <v>1</v>
      </c>
      <c r="CN20" s="703">
        <f>1/2</f>
        <v>0.5</v>
      </c>
      <c r="CO20" s="70"/>
      <c r="CP20" s="70">
        <v>1</v>
      </c>
      <c r="CQ20" s="70"/>
      <c r="CR20" s="70"/>
      <c r="CS20" s="70"/>
      <c r="CT20" s="70"/>
      <c r="CU20" s="70"/>
      <c r="CV20" s="70"/>
      <c r="CW20" s="70"/>
      <c r="CX20" s="67"/>
      <c r="CY20" s="79"/>
      <c r="CZ20" s="79"/>
      <c r="DA20" s="79"/>
      <c r="DB20" s="79"/>
      <c r="DC20" s="79"/>
      <c r="DD20" s="79"/>
      <c r="DE20" s="79"/>
      <c r="DF20" s="10"/>
      <c r="DG20" s="300">
        <f t="shared" si="2"/>
        <v>2</v>
      </c>
      <c r="DH20" s="69">
        <v>2</v>
      </c>
      <c r="DI20" s="69">
        <v>3.55</v>
      </c>
      <c r="DJ20" s="69">
        <v>1.74</v>
      </c>
      <c r="DK20" s="69"/>
      <c r="DL20" s="69"/>
      <c r="DM20" s="69"/>
      <c r="DN20" s="69"/>
      <c r="DO20" s="69"/>
      <c r="DP20" s="69"/>
      <c r="DQ20" s="69"/>
      <c r="DR20" s="69"/>
      <c r="DS20" s="69"/>
      <c r="DT20" s="69"/>
      <c r="DU20" s="69"/>
      <c r="DV20" s="69">
        <v>335</v>
      </c>
      <c r="DW20" s="69">
        <v>180</v>
      </c>
      <c r="DX20" s="69"/>
      <c r="DY20" s="69"/>
      <c r="DZ20" s="69"/>
      <c r="EA20" s="69"/>
      <c r="EB20" s="69"/>
      <c r="EC20" s="69"/>
      <c r="ED20" s="69"/>
      <c r="EE20" s="69"/>
      <c r="EF20" s="69"/>
      <c r="EG20" s="69"/>
      <c r="EH20" s="69"/>
      <c r="EI20" s="71">
        <v>0</v>
      </c>
      <c r="EJ20" s="69"/>
      <c r="EK20" s="69"/>
      <c r="EL20" s="69"/>
      <c r="EM20" s="69"/>
      <c r="EN20" s="81"/>
      <c r="EO20" s="69"/>
      <c r="EP20" s="69"/>
      <c r="EQ20" s="69"/>
      <c r="ER20" s="79"/>
      <c r="ES20" s="245">
        <f t="shared" si="4"/>
        <v>3743.840284972855</v>
      </c>
      <c r="ET20" s="81"/>
      <c r="EU20" s="81">
        <f t="shared" si="5"/>
        <v>3743.840284972855</v>
      </c>
      <c r="EV20" s="718" t="str">
        <f t="shared" si="6"/>
        <v/>
      </c>
      <c r="EW20" s="718" t="s">
        <v>1877</v>
      </c>
      <c r="EX20" s="731" t="s">
        <v>1901</v>
      </c>
      <c r="EY20" s="44">
        <v>15</v>
      </c>
      <c r="EZ20" s="85">
        <v>10</v>
      </c>
      <c r="FA20" s="33">
        <v>15</v>
      </c>
      <c r="FB20" s="5">
        <v>2</v>
      </c>
      <c r="FC20" s="5">
        <v>2</v>
      </c>
      <c r="FD20" s="69">
        <v>2</v>
      </c>
      <c r="FE20" s="11">
        <v>3.55</v>
      </c>
      <c r="FF20" s="87">
        <v>335</v>
      </c>
      <c r="FG20" s="18">
        <v>3743.840284972855</v>
      </c>
      <c r="FH20" s="69">
        <v>38</v>
      </c>
      <c r="FI20" s="716" t="s">
        <v>1783</v>
      </c>
      <c r="FK20" s="82">
        <v>38851</v>
      </c>
      <c r="FL20" s="54"/>
      <c r="FM20" s="249">
        <v>38873</v>
      </c>
      <c r="FN20" s="722"/>
      <c r="FO20" s="84">
        <v>10</v>
      </c>
      <c r="FP20" s="69">
        <v>99</v>
      </c>
      <c r="FQ20" s="69">
        <v>56</v>
      </c>
      <c r="FR20" s="69">
        <v>23</v>
      </c>
      <c r="FS20" s="716">
        <f t="shared" si="3"/>
        <v>33</v>
      </c>
      <c r="FT20" s="716"/>
      <c r="FU20" s="69"/>
      <c r="FV20" s="70">
        <v>1</v>
      </c>
      <c r="FW20" s="79"/>
      <c r="FX20" s="705">
        <v>0</v>
      </c>
    </row>
    <row r="21" spans="1:180" ht="15" customHeight="1" x14ac:dyDescent="0.25">
      <c r="A21" s="10">
        <v>16</v>
      </c>
      <c r="B21" s="15">
        <v>16</v>
      </c>
      <c r="C21" s="42">
        <v>1</v>
      </c>
      <c r="D21" s="15">
        <v>0</v>
      </c>
      <c r="E21" s="93">
        <v>38840</v>
      </c>
      <c r="F21" s="69">
        <v>1</v>
      </c>
      <c r="G21" s="46">
        <v>1</v>
      </c>
      <c r="H21" s="5">
        <v>2</v>
      </c>
      <c r="I21" s="69">
        <v>3</v>
      </c>
      <c r="J21" s="69"/>
      <c r="K21" s="69"/>
      <c r="L21" s="69"/>
      <c r="M21" s="69"/>
      <c r="N21" s="69"/>
      <c r="O21" s="69"/>
      <c r="P21" s="69"/>
      <c r="Q21" s="69"/>
      <c r="R21" s="69"/>
      <c r="S21" s="5"/>
      <c r="T21" s="299">
        <f t="shared" si="0"/>
        <v>3</v>
      </c>
      <c r="U21" s="5"/>
      <c r="V21" s="69" t="s">
        <v>118</v>
      </c>
      <c r="W21" s="69"/>
      <c r="X21" s="69"/>
      <c r="Y21" s="69"/>
      <c r="Z21" s="69"/>
      <c r="AA21" s="69"/>
      <c r="AB21" s="69"/>
      <c r="AC21" s="69"/>
      <c r="AD21" s="69"/>
      <c r="AE21" s="46"/>
      <c r="AF21" s="5"/>
      <c r="AG21" s="69"/>
      <c r="AH21" s="69">
        <v>40</v>
      </c>
      <c r="AI21" s="69"/>
      <c r="AJ21" s="69"/>
      <c r="AK21" s="69"/>
      <c r="AL21" s="69"/>
      <c r="AM21" s="69"/>
      <c r="AN21" s="69"/>
      <c r="AO21" s="69"/>
      <c r="AP21" s="46"/>
      <c r="AQ21" s="69">
        <v>1</v>
      </c>
      <c r="AR21" s="69"/>
      <c r="AS21" s="69"/>
      <c r="AT21" s="69" t="s">
        <v>503</v>
      </c>
      <c r="AU21" s="69"/>
      <c r="AV21" s="69">
        <v>9</v>
      </c>
      <c r="AW21" s="69"/>
      <c r="AX21" s="69"/>
      <c r="AY21" s="69">
        <v>3</v>
      </c>
      <c r="AZ21" s="46">
        <v>2</v>
      </c>
      <c r="BA21" s="9">
        <v>38849</v>
      </c>
      <c r="BB21" s="82"/>
      <c r="BC21" s="82"/>
      <c r="BD21" s="82"/>
      <c r="BE21" s="82"/>
      <c r="BF21" s="82"/>
      <c r="BG21" s="82"/>
      <c r="BH21" s="82"/>
      <c r="BI21" s="82"/>
      <c r="BJ21" s="82"/>
      <c r="BK21" s="630">
        <f t="shared" si="1"/>
        <v>38849</v>
      </c>
      <c r="BL21" s="630" t="s">
        <v>1783</v>
      </c>
      <c r="BM21" s="630"/>
      <c r="BN21" s="633"/>
      <c r="BO21" s="633"/>
      <c r="BP21" s="32"/>
      <c r="BQ21" s="69"/>
      <c r="BR21" s="69"/>
      <c r="BS21" s="69">
        <v>20</v>
      </c>
      <c r="BT21" s="69"/>
      <c r="BU21" s="69">
        <v>13</v>
      </c>
      <c r="BV21" s="46">
        <v>2</v>
      </c>
      <c r="BW21" s="69"/>
      <c r="BX21" s="69"/>
      <c r="BY21" s="69">
        <v>2</v>
      </c>
      <c r="BZ21" s="69"/>
      <c r="CA21" s="69"/>
      <c r="CB21" s="69">
        <v>4</v>
      </c>
      <c r="CC21" s="46">
        <v>5</v>
      </c>
      <c r="CD21" s="69"/>
      <c r="CE21" s="69"/>
      <c r="CF21" s="69"/>
      <c r="CG21" s="69"/>
      <c r="CH21" s="69"/>
      <c r="CI21" s="69"/>
      <c r="CJ21" s="69"/>
      <c r="CK21" s="69"/>
      <c r="CL21" s="69"/>
      <c r="CM21" s="46"/>
      <c r="CN21" s="703">
        <f t="shared" ref="CN21:CN26" si="7">IF(COUNTBLANK(CD21:CM21)=10,0,"calc")</f>
        <v>0</v>
      </c>
      <c r="CO21" s="70"/>
      <c r="CP21" s="70"/>
      <c r="CQ21" s="70"/>
      <c r="CR21" s="70"/>
      <c r="CS21" s="70"/>
      <c r="CT21" s="70"/>
      <c r="CU21" s="70">
        <v>1</v>
      </c>
      <c r="CV21" s="70"/>
      <c r="CW21" s="70"/>
      <c r="CX21" s="67"/>
      <c r="CY21" s="79"/>
      <c r="CZ21" s="79"/>
      <c r="DA21" s="79"/>
      <c r="DB21" s="79"/>
      <c r="DC21" s="79"/>
      <c r="DD21" s="79"/>
      <c r="DE21" s="79"/>
      <c r="DF21" s="10"/>
      <c r="DG21" s="300">
        <f t="shared" si="2"/>
        <v>3</v>
      </c>
      <c r="DH21" s="69">
        <v>3</v>
      </c>
      <c r="DI21" s="69">
        <v>2.81</v>
      </c>
      <c r="DJ21" s="69">
        <v>1.07</v>
      </c>
      <c r="DK21" s="69">
        <v>2.4500000000000002</v>
      </c>
      <c r="DL21" s="69"/>
      <c r="DM21" s="69"/>
      <c r="DN21" s="69"/>
      <c r="DO21" s="69"/>
      <c r="DP21" s="69"/>
      <c r="DQ21" s="69"/>
      <c r="DR21" s="69"/>
      <c r="DS21" s="69"/>
      <c r="DT21" s="69"/>
      <c r="DU21" s="69"/>
      <c r="DV21" s="69">
        <v>257</v>
      </c>
      <c r="DW21" s="69">
        <v>250</v>
      </c>
      <c r="DX21" s="69">
        <v>204</v>
      </c>
      <c r="DY21" s="69"/>
      <c r="DZ21" s="69"/>
      <c r="EA21" s="69"/>
      <c r="EB21" s="69"/>
      <c r="EC21" s="69"/>
      <c r="ED21" s="69"/>
      <c r="EE21" s="69"/>
      <c r="EF21" s="69"/>
      <c r="EG21" s="69"/>
      <c r="EH21" s="69"/>
      <c r="EI21" s="71">
        <v>0</v>
      </c>
      <c r="EJ21" s="69"/>
      <c r="EK21" s="69"/>
      <c r="EL21" s="69"/>
      <c r="EM21" s="69"/>
      <c r="EN21" s="81"/>
      <c r="EO21" s="69"/>
      <c r="EP21" s="69"/>
      <c r="EQ21" s="69"/>
      <c r="ER21" s="79"/>
      <c r="ES21" s="245">
        <f t="shared" si="4"/>
        <v>2780.3351809469104</v>
      </c>
      <c r="ET21" s="81"/>
      <c r="EU21" s="81">
        <f t="shared" si="5"/>
        <v>2780.3351809469104</v>
      </c>
      <c r="EV21" s="718">
        <f t="shared" si="6"/>
        <v>2780.3351809469104</v>
      </c>
      <c r="EW21" s="718" t="s">
        <v>1783</v>
      </c>
      <c r="EX21" s="731"/>
      <c r="EY21" s="44">
        <v>16</v>
      </c>
      <c r="EZ21" s="85">
        <v>2</v>
      </c>
      <c r="FA21" s="33">
        <v>16</v>
      </c>
      <c r="FB21" s="5">
        <v>3</v>
      </c>
      <c r="FC21" s="5">
        <v>3</v>
      </c>
      <c r="FD21" s="69">
        <v>3</v>
      </c>
      <c r="FE21" s="11">
        <v>2.4500000000000002</v>
      </c>
      <c r="FF21" s="87">
        <v>204</v>
      </c>
      <c r="FG21" s="18">
        <v>2780.3351809469104</v>
      </c>
      <c r="FH21" s="69">
        <v>40</v>
      </c>
      <c r="FI21" s="716" t="s">
        <v>1783</v>
      </c>
      <c r="FK21" s="16">
        <v>38849</v>
      </c>
      <c r="FL21" s="54"/>
      <c r="FM21" s="249">
        <v>38876</v>
      </c>
      <c r="FN21" s="722"/>
      <c r="FO21" s="84">
        <v>2</v>
      </c>
      <c r="FP21" s="69">
        <v>22</v>
      </c>
      <c r="FQ21" s="69">
        <v>7</v>
      </c>
      <c r="FR21" s="69">
        <v>1</v>
      </c>
      <c r="FS21" s="716">
        <f t="shared" si="3"/>
        <v>6</v>
      </c>
      <c r="FT21" s="716"/>
      <c r="FU21" s="69"/>
      <c r="FV21" s="70"/>
      <c r="FW21" s="79"/>
      <c r="FX21" s="705">
        <v>1</v>
      </c>
    </row>
    <row r="22" spans="1:180" ht="15" x14ac:dyDescent="0.25">
      <c r="A22" s="10">
        <v>17</v>
      </c>
      <c r="B22" s="15">
        <v>17</v>
      </c>
      <c r="C22" s="42">
        <v>1</v>
      </c>
      <c r="D22" s="15">
        <v>0</v>
      </c>
      <c r="E22" s="97">
        <v>38840</v>
      </c>
      <c r="F22" s="28">
        <v>1</v>
      </c>
      <c r="G22" s="67">
        <v>1</v>
      </c>
      <c r="H22" s="5">
        <v>3</v>
      </c>
      <c r="I22" s="5"/>
      <c r="J22" s="5"/>
      <c r="K22" s="5"/>
      <c r="L22" s="5"/>
      <c r="M22" s="5"/>
      <c r="N22" s="5"/>
      <c r="O22" s="5"/>
      <c r="P22" s="5"/>
      <c r="Q22" s="5"/>
      <c r="R22" s="5"/>
      <c r="S22" s="5"/>
      <c r="T22" s="299">
        <f t="shared" si="0"/>
        <v>3</v>
      </c>
      <c r="U22" s="5"/>
      <c r="V22" s="5" t="s">
        <v>118</v>
      </c>
      <c r="W22" s="5"/>
      <c r="X22" s="5"/>
      <c r="Y22" s="5"/>
      <c r="Z22" s="5"/>
      <c r="AA22" s="5"/>
      <c r="AB22" s="5"/>
      <c r="AC22" s="5"/>
      <c r="AD22" s="5"/>
      <c r="AE22" s="46"/>
      <c r="AF22" s="5"/>
      <c r="AG22" s="5">
        <v>32</v>
      </c>
      <c r="AH22" s="5">
        <v>52</v>
      </c>
      <c r="AI22" s="5"/>
      <c r="AJ22" s="5"/>
      <c r="AK22" s="5">
        <v>70</v>
      </c>
      <c r="AL22" s="5"/>
      <c r="AM22" s="5"/>
      <c r="AN22" s="5"/>
      <c r="AO22" s="5"/>
      <c r="AP22" s="46"/>
      <c r="AQ22" s="5">
        <v>3</v>
      </c>
      <c r="AR22" s="5"/>
      <c r="AS22" s="5"/>
      <c r="AT22" s="5" t="s">
        <v>504</v>
      </c>
      <c r="AU22" s="5"/>
      <c r="AV22" s="5">
        <v>11</v>
      </c>
      <c r="AW22" s="5"/>
      <c r="AX22" s="5"/>
      <c r="AY22" s="5">
        <v>0</v>
      </c>
      <c r="AZ22" s="46">
        <v>0</v>
      </c>
      <c r="BA22" s="9">
        <v>38849</v>
      </c>
      <c r="BB22" s="9"/>
      <c r="BC22" s="9"/>
      <c r="BD22" s="9"/>
      <c r="BE22" s="9"/>
      <c r="BF22" s="9"/>
      <c r="BG22" s="9"/>
      <c r="BH22" s="9"/>
      <c r="BI22" s="9"/>
      <c r="BJ22" s="9"/>
      <c r="BK22" s="630">
        <f t="shared" si="1"/>
        <v>38849</v>
      </c>
      <c r="BL22" s="630" t="s">
        <v>1783</v>
      </c>
      <c r="BM22" s="630"/>
      <c r="BN22" s="633"/>
      <c r="BO22" s="630"/>
      <c r="BP22" s="114"/>
      <c r="BQ22" s="28"/>
      <c r="BR22" s="28"/>
      <c r="BS22" s="28">
        <v>4</v>
      </c>
      <c r="BT22" s="28"/>
      <c r="BU22" s="28">
        <v>0</v>
      </c>
      <c r="BV22" s="67">
        <v>0</v>
      </c>
      <c r="BW22" s="28"/>
      <c r="BX22" s="28"/>
      <c r="BY22" s="28">
        <v>2</v>
      </c>
      <c r="BZ22" s="28"/>
      <c r="CA22" s="28"/>
      <c r="CB22" s="28">
        <v>31</v>
      </c>
      <c r="CC22" s="67">
        <v>28</v>
      </c>
      <c r="CD22" s="28"/>
      <c r="CE22" s="28"/>
      <c r="CF22" s="28"/>
      <c r="CG22" s="28"/>
      <c r="CH22" s="28"/>
      <c r="CI22" s="28"/>
      <c r="CJ22" s="28"/>
      <c r="CK22" s="28"/>
      <c r="CL22" s="28"/>
      <c r="CM22" s="67"/>
      <c r="CN22" s="703">
        <f t="shared" si="7"/>
        <v>0</v>
      </c>
      <c r="CO22" s="28"/>
      <c r="CP22" s="28"/>
      <c r="CQ22" s="28"/>
      <c r="CR22" s="28"/>
      <c r="CS22" s="28">
        <v>1</v>
      </c>
      <c r="CT22" s="28"/>
      <c r="CU22" s="28"/>
      <c r="CV22" s="28"/>
      <c r="CW22" s="28"/>
      <c r="CX22" s="67"/>
      <c r="CY22" s="10"/>
      <c r="CZ22" s="10"/>
      <c r="DA22" s="10"/>
      <c r="DB22" s="10"/>
      <c r="DC22" s="10"/>
      <c r="DD22" s="10"/>
      <c r="DE22" s="10"/>
      <c r="DF22" s="10"/>
      <c r="DG22" s="300">
        <f t="shared" si="2"/>
        <v>3</v>
      </c>
      <c r="DH22" s="69">
        <v>3</v>
      </c>
      <c r="DI22" s="69">
        <v>2.4300000000000002</v>
      </c>
      <c r="DJ22" s="69">
        <v>1.83</v>
      </c>
      <c r="DK22" s="69">
        <v>2.79</v>
      </c>
      <c r="DL22" s="69"/>
      <c r="DM22" s="69"/>
      <c r="DN22" s="69"/>
      <c r="DO22" s="69"/>
      <c r="DP22" s="69"/>
      <c r="DQ22" s="69"/>
      <c r="DR22" s="69"/>
      <c r="DS22" s="69"/>
      <c r="DT22" s="69"/>
      <c r="DU22" s="69"/>
      <c r="DV22" s="69">
        <v>257</v>
      </c>
      <c r="DW22" s="69">
        <v>257</v>
      </c>
      <c r="DX22" s="69">
        <v>339</v>
      </c>
      <c r="DY22" s="69"/>
      <c r="DZ22" s="69"/>
      <c r="EA22" s="69"/>
      <c r="EB22" s="69"/>
      <c r="EC22" s="69"/>
      <c r="ED22" s="69"/>
      <c r="EE22" s="69"/>
      <c r="EF22" s="69"/>
      <c r="EG22" s="69"/>
      <c r="EH22" s="69"/>
      <c r="EI22" s="71">
        <v>0</v>
      </c>
      <c r="EJ22" s="69"/>
      <c r="EK22" s="69"/>
      <c r="EL22" s="69"/>
      <c r="EM22" s="69"/>
      <c r="EN22" s="81"/>
      <c r="EO22" s="69"/>
      <c r="EP22" s="69"/>
      <c r="EQ22" s="69"/>
      <c r="ER22" s="79"/>
      <c r="ES22" s="245">
        <f t="shared" si="4"/>
        <v>3940.3712527979624</v>
      </c>
      <c r="ET22" s="81"/>
      <c r="EU22" s="81">
        <f t="shared" si="5"/>
        <v>3940.3712527979624</v>
      </c>
      <c r="EV22" s="718">
        <f t="shared" si="6"/>
        <v>3940.3712527979624</v>
      </c>
      <c r="EW22" s="718" t="s">
        <v>1783</v>
      </c>
      <c r="EX22" s="731"/>
      <c r="EY22" s="44">
        <v>17</v>
      </c>
      <c r="EZ22" s="85">
        <v>19</v>
      </c>
      <c r="FA22" s="33">
        <v>17</v>
      </c>
      <c r="FB22" s="5">
        <v>3</v>
      </c>
      <c r="FC22" s="5">
        <v>3</v>
      </c>
      <c r="FD22" s="69">
        <v>3</v>
      </c>
      <c r="FE22" s="11">
        <v>2.4300000000000002</v>
      </c>
      <c r="FF22" s="87">
        <v>257</v>
      </c>
      <c r="FG22" s="18">
        <v>3940.3712527979624</v>
      </c>
      <c r="FH22" s="69">
        <v>70</v>
      </c>
      <c r="FI22" s="716" t="s">
        <v>1783</v>
      </c>
      <c r="FK22" s="16">
        <v>38849</v>
      </c>
      <c r="FL22" s="26"/>
      <c r="FM22" s="249">
        <v>38866</v>
      </c>
      <c r="FN22" s="722"/>
      <c r="FO22" s="84">
        <v>19</v>
      </c>
      <c r="FP22" s="69">
        <v>177</v>
      </c>
      <c r="FQ22" s="69">
        <v>81</v>
      </c>
      <c r="FR22" s="69">
        <v>33</v>
      </c>
      <c r="FS22" s="716">
        <f t="shared" si="3"/>
        <v>48</v>
      </c>
      <c r="FT22" s="716"/>
      <c r="FU22" s="69"/>
      <c r="FV22" s="28"/>
      <c r="FW22" s="79"/>
      <c r="FX22" s="705">
        <v>1</v>
      </c>
    </row>
    <row r="23" spans="1:180" ht="15" x14ac:dyDescent="0.25">
      <c r="A23" s="10">
        <v>18</v>
      </c>
      <c r="B23" s="15">
        <v>18</v>
      </c>
      <c r="C23" s="42">
        <v>1</v>
      </c>
      <c r="D23" s="15">
        <v>0</v>
      </c>
      <c r="E23" s="97">
        <v>38840</v>
      </c>
      <c r="F23" s="28">
        <v>1</v>
      </c>
      <c r="G23" s="67">
        <v>1</v>
      </c>
      <c r="H23" s="5">
        <v>2</v>
      </c>
      <c r="I23" s="5"/>
      <c r="J23" s="5"/>
      <c r="K23" s="5"/>
      <c r="L23" s="5"/>
      <c r="M23" s="5"/>
      <c r="N23" s="5"/>
      <c r="O23" s="5"/>
      <c r="P23" s="5"/>
      <c r="Q23" s="5"/>
      <c r="R23" s="5"/>
      <c r="S23" s="5"/>
      <c r="T23" s="299">
        <f t="shared" si="0"/>
        <v>2</v>
      </c>
      <c r="U23" s="5"/>
      <c r="V23" s="5"/>
      <c r="W23" s="5" t="s">
        <v>118</v>
      </c>
      <c r="X23" s="5"/>
      <c r="Y23" s="5"/>
      <c r="Z23" s="5"/>
      <c r="AA23" s="5"/>
      <c r="AB23" s="5"/>
      <c r="AC23" s="5"/>
      <c r="AD23" s="5"/>
      <c r="AE23" s="46"/>
      <c r="AF23" s="5"/>
      <c r="AG23" s="5"/>
      <c r="AH23" s="5">
        <v>9</v>
      </c>
      <c r="AI23" s="5"/>
      <c r="AJ23" s="5"/>
      <c r="AK23" s="5">
        <v>13</v>
      </c>
      <c r="AL23" s="5"/>
      <c r="AM23" s="5"/>
      <c r="AN23" s="5"/>
      <c r="AO23" s="5"/>
      <c r="AP23" s="46"/>
      <c r="AQ23" s="5"/>
      <c r="AR23" s="5"/>
      <c r="AS23" s="5"/>
      <c r="AT23" s="5">
        <v>2</v>
      </c>
      <c r="AU23" s="5"/>
      <c r="AV23" s="5">
        <v>3</v>
      </c>
      <c r="AW23" s="5"/>
      <c r="AX23" s="5"/>
      <c r="AY23" s="5">
        <v>0</v>
      </c>
      <c r="AZ23" s="46">
        <v>0</v>
      </c>
      <c r="BA23" s="9"/>
      <c r="BB23" s="9"/>
      <c r="BC23" s="9"/>
      <c r="BD23" s="9">
        <v>38855</v>
      </c>
      <c r="BE23" s="9"/>
      <c r="BF23" s="9"/>
      <c r="BG23" s="9"/>
      <c r="BH23" s="9"/>
      <c r="BI23" s="9"/>
      <c r="BJ23" s="9"/>
      <c r="BK23" s="630">
        <f t="shared" si="1"/>
        <v>38855</v>
      </c>
      <c r="BL23" s="630" t="s">
        <v>1783</v>
      </c>
      <c r="BM23" s="630"/>
      <c r="BN23" s="633"/>
      <c r="BO23" s="633"/>
      <c r="BP23" s="114"/>
      <c r="BQ23" s="28"/>
      <c r="BR23" s="28"/>
      <c r="BS23" s="28">
        <v>2</v>
      </c>
      <c r="BT23" s="28"/>
      <c r="BU23" s="28">
        <v>0</v>
      </c>
      <c r="BV23" s="67">
        <v>0</v>
      </c>
      <c r="BW23" s="28"/>
      <c r="BX23" s="28"/>
      <c r="BY23" s="28"/>
      <c r="BZ23" s="28"/>
      <c r="CA23" s="28"/>
      <c r="CB23" s="28">
        <v>2</v>
      </c>
      <c r="CC23" s="67">
        <v>3</v>
      </c>
      <c r="CD23" s="28"/>
      <c r="CE23" s="28"/>
      <c r="CF23" s="28"/>
      <c r="CG23" s="28"/>
      <c r="CH23" s="28"/>
      <c r="CI23" s="28"/>
      <c r="CJ23" s="28"/>
      <c r="CK23" s="28"/>
      <c r="CL23" s="28"/>
      <c r="CM23" s="67"/>
      <c r="CN23" s="703">
        <f t="shared" si="7"/>
        <v>0</v>
      </c>
      <c r="CO23" s="28">
        <v>1</v>
      </c>
      <c r="CP23" s="28"/>
      <c r="CQ23" s="28"/>
      <c r="CR23" s="28"/>
      <c r="CS23" s="28"/>
      <c r="CT23" s="28"/>
      <c r="CU23" s="28"/>
      <c r="CV23" s="28"/>
      <c r="CW23" s="28"/>
      <c r="CX23" s="67"/>
      <c r="CY23" s="10"/>
      <c r="CZ23" s="10"/>
      <c r="DA23" s="10"/>
      <c r="DB23" s="10"/>
      <c r="DC23" s="10"/>
      <c r="DD23" s="10"/>
      <c r="DE23" s="10"/>
      <c r="DF23" s="10"/>
      <c r="DG23" s="300">
        <f t="shared" si="2"/>
        <v>2</v>
      </c>
      <c r="DH23" s="69">
        <v>2</v>
      </c>
      <c r="DI23" s="69">
        <v>2.69</v>
      </c>
      <c r="DJ23" s="69">
        <v>1.95</v>
      </c>
      <c r="DK23" s="69"/>
      <c r="DL23" s="69"/>
      <c r="DM23" s="69"/>
      <c r="DN23" s="69"/>
      <c r="DO23" s="69"/>
      <c r="DP23" s="69"/>
      <c r="DQ23" s="69"/>
      <c r="DR23" s="69"/>
      <c r="DS23" s="69"/>
      <c r="DT23" s="69"/>
      <c r="DU23" s="69"/>
      <c r="DV23" s="69">
        <v>287</v>
      </c>
      <c r="DW23" s="69">
        <v>208</v>
      </c>
      <c r="DX23" s="69"/>
      <c r="DY23" s="69"/>
      <c r="DZ23" s="69"/>
      <c r="EA23" s="69"/>
      <c r="EB23" s="69"/>
      <c r="EC23" s="69"/>
      <c r="ED23" s="69"/>
      <c r="EE23" s="69"/>
      <c r="EF23" s="69"/>
      <c r="EG23" s="69"/>
      <c r="EH23" s="69"/>
      <c r="EI23" s="71">
        <v>0</v>
      </c>
      <c r="EJ23" s="69"/>
      <c r="EK23" s="69"/>
      <c r="EL23" s="69"/>
      <c r="EM23" s="69"/>
      <c r="EN23" s="81"/>
      <c r="EO23" s="69"/>
      <c r="EP23" s="69"/>
      <c r="EQ23" s="69"/>
      <c r="ER23" s="79"/>
      <c r="ES23" s="245">
        <f t="shared" si="4"/>
        <v>2252.2711549903088</v>
      </c>
      <c r="ET23" s="81"/>
      <c r="EU23" s="81">
        <f t="shared" si="5"/>
        <v>2252.2711549903088</v>
      </c>
      <c r="EV23" s="718">
        <f t="shared" si="6"/>
        <v>2252.2711549903088</v>
      </c>
      <c r="EW23" s="718" t="s">
        <v>1783</v>
      </c>
      <c r="EX23" s="731"/>
      <c r="EY23" s="44">
        <v>18</v>
      </c>
      <c r="EZ23" s="85">
        <v>3</v>
      </c>
      <c r="FA23" s="33">
        <v>18</v>
      </c>
      <c r="FB23" s="5">
        <v>2</v>
      </c>
      <c r="FC23" s="5">
        <v>2</v>
      </c>
      <c r="FD23" s="69">
        <v>2</v>
      </c>
      <c r="FE23" s="11">
        <v>2.69</v>
      </c>
      <c r="FF23" s="87">
        <v>287</v>
      </c>
      <c r="FG23" s="18">
        <v>2252.2711549903088</v>
      </c>
      <c r="FH23" s="69">
        <v>13</v>
      </c>
      <c r="FI23" s="716" t="s">
        <v>1783</v>
      </c>
      <c r="FK23" s="9">
        <v>38855</v>
      </c>
      <c r="FL23" s="54"/>
      <c r="FM23" s="249">
        <v>38866</v>
      </c>
      <c r="FN23" s="722"/>
      <c r="FO23" s="84">
        <v>3</v>
      </c>
      <c r="FP23" s="69">
        <v>21</v>
      </c>
      <c r="FQ23" s="69">
        <v>15</v>
      </c>
      <c r="FR23" s="69">
        <v>5</v>
      </c>
      <c r="FS23" s="716">
        <f t="shared" si="3"/>
        <v>10</v>
      </c>
      <c r="FT23" s="716"/>
      <c r="FU23" s="69"/>
      <c r="FV23" s="28"/>
      <c r="FW23" s="79"/>
      <c r="FX23" s="705">
        <v>1</v>
      </c>
    </row>
    <row r="24" spans="1:180" ht="15" x14ac:dyDescent="0.25">
      <c r="A24" s="10">
        <v>19</v>
      </c>
      <c r="B24" s="15">
        <v>19</v>
      </c>
      <c r="C24" s="42">
        <v>1</v>
      </c>
      <c r="D24" s="15">
        <v>0</v>
      </c>
      <c r="E24" s="93">
        <v>38840</v>
      </c>
      <c r="F24" s="69">
        <v>1</v>
      </c>
      <c r="G24" s="46">
        <v>1</v>
      </c>
      <c r="H24" s="69">
        <v>2</v>
      </c>
      <c r="I24" s="69">
        <v>5</v>
      </c>
      <c r="J24" s="69"/>
      <c r="K24" s="69"/>
      <c r="L24" s="69"/>
      <c r="M24" s="69"/>
      <c r="N24" s="69"/>
      <c r="O24" s="69"/>
      <c r="P24" s="69"/>
      <c r="Q24" s="69"/>
      <c r="R24" s="69"/>
      <c r="S24" s="5"/>
      <c r="T24" s="299">
        <f t="shared" si="0"/>
        <v>5</v>
      </c>
      <c r="U24" s="69"/>
      <c r="V24" s="69"/>
      <c r="W24" s="69" t="s">
        <v>118</v>
      </c>
      <c r="X24" s="69"/>
      <c r="Y24" s="69"/>
      <c r="Z24" s="69"/>
      <c r="AA24" s="69"/>
      <c r="AB24" s="69"/>
      <c r="AC24" s="69"/>
      <c r="AD24" s="69"/>
      <c r="AE24" s="46"/>
      <c r="AF24" s="69"/>
      <c r="AG24" s="69"/>
      <c r="AH24" s="69">
        <v>16</v>
      </c>
      <c r="AI24" s="69"/>
      <c r="AJ24" s="69"/>
      <c r="AK24" s="69">
        <v>21</v>
      </c>
      <c r="AL24" s="69"/>
      <c r="AM24" s="69"/>
      <c r="AN24" s="69"/>
      <c r="AO24" s="69"/>
      <c r="AP24" s="46"/>
      <c r="AQ24" s="69"/>
      <c r="AR24" s="69"/>
      <c r="AS24" s="69"/>
      <c r="AT24" s="69" t="s">
        <v>505</v>
      </c>
      <c r="AU24" s="69"/>
      <c r="AV24" s="69">
        <v>3</v>
      </c>
      <c r="AW24" s="69"/>
      <c r="AX24" s="69"/>
      <c r="AY24" s="69">
        <v>2</v>
      </c>
      <c r="AZ24" s="46">
        <v>0</v>
      </c>
      <c r="BA24" s="82"/>
      <c r="BB24" s="82"/>
      <c r="BC24" s="82"/>
      <c r="BD24" s="82">
        <v>38855</v>
      </c>
      <c r="BE24" s="82"/>
      <c r="BF24" s="82"/>
      <c r="BG24" s="82"/>
      <c r="BH24" s="82"/>
      <c r="BI24" s="82"/>
      <c r="BJ24" s="9"/>
      <c r="BK24" s="630">
        <f t="shared" si="1"/>
        <v>38855</v>
      </c>
      <c r="BL24" s="630" t="s">
        <v>1791</v>
      </c>
      <c r="BM24" s="739">
        <f>3/8</f>
        <v>0.375</v>
      </c>
      <c r="BN24" s="633"/>
      <c r="BO24" s="633"/>
      <c r="BP24" s="32"/>
      <c r="BQ24" s="69"/>
      <c r="BR24" s="69"/>
      <c r="BS24" s="69">
        <v>2</v>
      </c>
      <c r="BT24" s="69"/>
      <c r="BU24" s="69">
        <v>0</v>
      </c>
      <c r="BV24" s="46">
        <v>0</v>
      </c>
      <c r="BW24" s="69"/>
      <c r="BX24" s="69"/>
      <c r="BY24" s="69"/>
      <c r="BZ24" s="69"/>
      <c r="CA24" s="69"/>
      <c r="CB24" s="69">
        <v>2</v>
      </c>
      <c r="CC24" s="46">
        <v>8</v>
      </c>
      <c r="CD24" s="5"/>
      <c r="CE24" s="69"/>
      <c r="CF24" s="69"/>
      <c r="CG24" s="69"/>
      <c r="CH24" s="69"/>
      <c r="CI24" s="69"/>
      <c r="CJ24" s="69"/>
      <c r="CK24" s="69"/>
      <c r="CL24" s="69"/>
      <c r="CM24" s="46"/>
      <c r="CN24" s="703">
        <f t="shared" si="7"/>
        <v>0</v>
      </c>
      <c r="CO24" s="70">
        <v>1</v>
      </c>
      <c r="CP24" s="70"/>
      <c r="CQ24" s="70"/>
      <c r="CR24" s="70"/>
      <c r="CS24" s="70"/>
      <c r="CT24" s="70"/>
      <c r="CU24" s="70"/>
      <c r="CV24" s="70"/>
      <c r="CW24" s="70"/>
      <c r="CX24" s="67"/>
      <c r="CY24" s="10"/>
      <c r="CZ24" s="79"/>
      <c r="DA24" s="79"/>
      <c r="DB24" s="79"/>
      <c r="DC24" s="79"/>
      <c r="DD24" s="79"/>
      <c r="DE24" s="79"/>
      <c r="DF24" s="10"/>
      <c r="DG24" s="300">
        <f t="shared" si="2"/>
        <v>5</v>
      </c>
      <c r="DH24" s="69">
        <v>5</v>
      </c>
      <c r="DI24" s="69">
        <v>2.36</v>
      </c>
      <c r="DJ24" s="69">
        <v>1.93</v>
      </c>
      <c r="DK24" s="69">
        <v>2.78</v>
      </c>
      <c r="DL24" s="69">
        <v>1.38</v>
      </c>
      <c r="DM24" s="69">
        <v>1.38</v>
      </c>
      <c r="DN24" s="69"/>
      <c r="DO24" s="69"/>
      <c r="DP24" s="69"/>
      <c r="DQ24" s="69"/>
      <c r="DR24" s="69"/>
      <c r="DS24" s="69"/>
      <c r="DT24" s="69"/>
      <c r="DU24" s="69"/>
      <c r="DV24" s="69">
        <v>257</v>
      </c>
      <c r="DW24" s="69">
        <v>223</v>
      </c>
      <c r="DX24" s="69">
        <v>150</v>
      </c>
      <c r="DY24" s="69">
        <v>141</v>
      </c>
      <c r="DZ24" s="69">
        <v>174</v>
      </c>
      <c r="EA24" s="69"/>
      <c r="EB24" s="69"/>
      <c r="EC24" s="69"/>
      <c r="ED24" s="69"/>
      <c r="EE24" s="69"/>
      <c r="EF24" s="69"/>
      <c r="EG24" s="69"/>
      <c r="EH24" s="69"/>
      <c r="EI24" s="71">
        <v>0</v>
      </c>
      <c r="EJ24" s="69"/>
      <c r="EK24" s="69"/>
      <c r="EL24" s="69"/>
      <c r="EM24" s="69"/>
      <c r="EN24" s="81"/>
      <c r="EO24" s="69"/>
      <c r="EP24" s="69"/>
      <c r="EQ24" s="69"/>
      <c r="ER24" s="79"/>
      <c r="ES24" s="245">
        <f t="shared" si="4"/>
        <v>3158.232020539715</v>
      </c>
      <c r="ET24" s="81"/>
      <c r="EU24" s="81">
        <f t="shared" si="5"/>
        <v>3158.232020539715</v>
      </c>
      <c r="EV24" s="718">
        <f t="shared" si="6"/>
        <v>3158.232020539715</v>
      </c>
      <c r="EW24" s="718" t="s">
        <v>1783</v>
      </c>
      <c r="EX24" s="731"/>
      <c r="EY24" s="44">
        <v>19</v>
      </c>
      <c r="EZ24" s="88">
        <v>7</v>
      </c>
      <c r="FA24" s="33">
        <v>19</v>
      </c>
      <c r="FB24" s="5">
        <v>5</v>
      </c>
      <c r="FC24" s="5">
        <v>5</v>
      </c>
      <c r="FD24" s="69">
        <v>5</v>
      </c>
      <c r="FE24" s="11">
        <v>1.93</v>
      </c>
      <c r="FF24" s="87">
        <v>223</v>
      </c>
      <c r="FG24" s="18">
        <v>3158.232020539715</v>
      </c>
      <c r="FH24" s="69">
        <v>21</v>
      </c>
      <c r="FI24" s="716" t="s">
        <v>1783</v>
      </c>
      <c r="FK24" s="82">
        <v>38851</v>
      </c>
      <c r="FL24" s="54"/>
      <c r="FM24" s="249">
        <v>38868</v>
      </c>
      <c r="FN24" s="722"/>
      <c r="FO24" s="84">
        <v>7</v>
      </c>
      <c r="FP24" s="69">
        <v>53</v>
      </c>
      <c r="FQ24" s="69">
        <v>30</v>
      </c>
      <c r="FR24" s="69">
        <v>13</v>
      </c>
      <c r="FS24" s="716">
        <f t="shared" si="3"/>
        <v>17</v>
      </c>
      <c r="FT24" s="716"/>
      <c r="FU24" s="69"/>
      <c r="FV24" s="70"/>
      <c r="FW24" s="79"/>
      <c r="FX24" s="705">
        <v>0</v>
      </c>
    </row>
    <row r="25" spans="1:180" ht="15" x14ac:dyDescent="0.25">
      <c r="A25" s="10">
        <v>20</v>
      </c>
      <c r="B25" s="15">
        <v>20</v>
      </c>
      <c r="C25" s="42">
        <v>1</v>
      </c>
      <c r="D25" s="15">
        <v>0</v>
      </c>
      <c r="E25" s="93">
        <v>38840</v>
      </c>
      <c r="F25" s="69">
        <v>1</v>
      </c>
      <c r="G25" s="46">
        <v>1</v>
      </c>
      <c r="H25" s="5">
        <v>4</v>
      </c>
      <c r="I25" s="69">
        <v>5</v>
      </c>
      <c r="J25" s="69"/>
      <c r="K25" s="69"/>
      <c r="L25" s="69"/>
      <c r="M25" s="69"/>
      <c r="N25" s="69"/>
      <c r="O25" s="69"/>
      <c r="P25" s="69"/>
      <c r="Q25" s="69"/>
      <c r="R25" s="69"/>
      <c r="S25" s="5"/>
      <c r="T25" s="299">
        <f t="shared" si="0"/>
        <v>5</v>
      </c>
      <c r="U25" s="5"/>
      <c r="V25" s="69" t="s">
        <v>118</v>
      </c>
      <c r="W25" s="69"/>
      <c r="X25" s="69"/>
      <c r="Y25" s="69"/>
      <c r="Z25" s="69"/>
      <c r="AA25" s="69"/>
      <c r="AB25" s="69"/>
      <c r="AC25" s="69"/>
      <c r="AD25" s="69"/>
      <c r="AE25" s="46"/>
      <c r="AF25" s="5"/>
      <c r="AG25" s="69"/>
      <c r="AH25" s="69">
        <v>32</v>
      </c>
      <c r="AI25" s="69"/>
      <c r="AJ25" s="69"/>
      <c r="AK25" s="69">
        <v>51</v>
      </c>
      <c r="AL25" s="69"/>
      <c r="AM25" s="69"/>
      <c r="AN25" s="69"/>
      <c r="AO25" s="69"/>
      <c r="AP25" s="46"/>
      <c r="AQ25" s="69"/>
      <c r="AR25" s="69"/>
      <c r="AS25" s="69"/>
      <c r="AT25" s="69"/>
      <c r="AU25" s="69"/>
      <c r="AV25" s="69">
        <v>4</v>
      </c>
      <c r="AW25" s="69"/>
      <c r="AX25" s="69"/>
      <c r="AY25" s="69">
        <v>1</v>
      </c>
      <c r="AZ25" s="46">
        <v>0</v>
      </c>
      <c r="BA25" s="9"/>
      <c r="BB25" s="82"/>
      <c r="BC25" s="82"/>
      <c r="BD25" s="82">
        <v>38855</v>
      </c>
      <c r="BE25" s="82"/>
      <c r="BF25" s="82"/>
      <c r="BG25" s="82"/>
      <c r="BH25" s="82"/>
      <c r="BI25" s="82"/>
      <c r="BJ25" s="82"/>
      <c r="BK25" s="630">
        <f t="shared" si="1"/>
        <v>38855</v>
      </c>
      <c r="BL25" s="630" t="s">
        <v>1783</v>
      </c>
      <c r="BM25" s="630"/>
      <c r="BN25" s="633"/>
      <c r="BO25" s="633"/>
      <c r="BP25" s="32" t="s">
        <v>506</v>
      </c>
      <c r="BQ25" s="69"/>
      <c r="BR25" s="69"/>
      <c r="BS25" s="69">
        <v>4</v>
      </c>
      <c r="BT25" s="69"/>
      <c r="BU25" s="69">
        <v>0</v>
      </c>
      <c r="BV25" s="46">
        <v>0</v>
      </c>
      <c r="BW25" s="69"/>
      <c r="BX25" s="69"/>
      <c r="BY25" s="69"/>
      <c r="BZ25" s="69"/>
      <c r="CA25" s="69"/>
      <c r="CB25" s="69">
        <v>24</v>
      </c>
      <c r="CC25" s="46">
        <v>18</v>
      </c>
      <c r="CD25" s="69"/>
      <c r="CE25" s="69"/>
      <c r="CF25" s="69"/>
      <c r="CG25" s="69"/>
      <c r="CH25" s="69"/>
      <c r="CI25" s="69"/>
      <c r="CJ25" s="69"/>
      <c r="CK25" s="69"/>
      <c r="CL25" s="69"/>
      <c r="CM25" s="46"/>
      <c r="CN25" s="703">
        <f t="shared" si="7"/>
        <v>0</v>
      </c>
      <c r="CO25" s="70">
        <v>1</v>
      </c>
      <c r="CP25" s="70"/>
      <c r="CQ25" s="70"/>
      <c r="CR25" s="70"/>
      <c r="CS25" s="70"/>
      <c r="CT25" s="70"/>
      <c r="CU25" s="70"/>
      <c r="CV25" s="70"/>
      <c r="CW25" s="70"/>
      <c r="CX25" s="67"/>
      <c r="CY25" s="79"/>
      <c r="CZ25" s="79"/>
      <c r="DA25" s="79"/>
      <c r="DB25" s="79"/>
      <c r="DC25" s="79" t="s">
        <v>507</v>
      </c>
      <c r="DD25" s="79"/>
      <c r="DE25" s="79"/>
      <c r="DF25" s="10"/>
      <c r="DG25" s="300">
        <f t="shared" si="2"/>
        <v>5</v>
      </c>
      <c r="DH25" s="69">
        <v>5</v>
      </c>
      <c r="DI25" s="69">
        <v>2.95</v>
      </c>
      <c r="DJ25" s="69">
        <v>1.82</v>
      </c>
      <c r="DK25" s="69">
        <v>2.34</v>
      </c>
      <c r="DL25" s="69">
        <v>2.99</v>
      </c>
      <c r="DM25" s="69">
        <v>2.41</v>
      </c>
      <c r="DN25" s="69"/>
      <c r="DO25" s="69"/>
      <c r="DP25" s="69"/>
      <c r="DQ25" s="69"/>
      <c r="DR25" s="69"/>
      <c r="DS25" s="69"/>
      <c r="DT25" s="69"/>
      <c r="DU25" s="69"/>
      <c r="DV25" s="69">
        <v>319</v>
      </c>
      <c r="DW25" s="69">
        <v>225</v>
      </c>
      <c r="DX25" s="69">
        <v>270</v>
      </c>
      <c r="DY25" s="69">
        <v>327</v>
      </c>
      <c r="DZ25" s="69">
        <v>251</v>
      </c>
      <c r="EA25" s="69"/>
      <c r="EB25" s="69"/>
      <c r="EC25" s="69"/>
      <c r="ED25" s="69"/>
      <c r="EE25" s="69"/>
      <c r="EF25" s="69"/>
      <c r="EG25" s="69"/>
      <c r="EH25" s="69"/>
      <c r="EI25" s="71">
        <v>0</v>
      </c>
      <c r="EJ25" s="69"/>
      <c r="EK25" s="69"/>
      <c r="EL25" s="69"/>
      <c r="EM25" s="69"/>
      <c r="EN25" s="81"/>
      <c r="EO25" s="69"/>
      <c r="EP25" s="69"/>
      <c r="EQ25" s="69"/>
      <c r="ER25" s="79"/>
      <c r="ES25" s="245">
        <f t="shared" si="4"/>
        <v>7367.8557493682656</v>
      </c>
      <c r="ET25" s="81"/>
      <c r="EU25" s="81">
        <f t="shared" si="5"/>
        <v>7367.8557493682656</v>
      </c>
      <c r="EV25" s="718">
        <f t="shared" si="6"/>
        <v>7367.8557493682656</v>
      </c>
      <c r="EW25" s="718" t="s">
        <v>1783</v>
      </c>
      <c r="EX25" s="731"/>
      <c r="EY25" s="44">
        <v>20</v>
      </c>
      <c r="EZ25" s="85">
        <v>11</v>
      </c>
      <c r="FA25" s="33">
        <v>20</v>
      </c>
      <c r="FB25" s="5">
        <v>5</v>
      </c>
      <c r="FC25" s="5">
        <v>5</v>
      </c>
      <c r="FD25" s="69">
        <v>5</v>
      </c>
      <c r="FE25" s="11">
        <v>2.34</v>
      </c>
      <c r="FF25" s="87">
        <v>270</v>
      </c>
      <c r="FG25" s="18">
        <v>7367.8557493682656</v>
      </c>
      <c r="FH25" s="69">
        <v>51</v>
      </c>
      <c r="FI25" s="716" t="s">
        <v>1783</v>
      </c>
      <c r="FK25" s="82">
        <v>38855</v>
      </c>
      <c r="FL25" s="54"/>
      <c r="FM25" s="249">
        <v>38868</v>
      </c>
      <c r="FN25" s="722"/>
      <c r="FO25" s="84">
        <v>11</v>
      </c>
      <c r="FP25" s="69">
        <v>120</v>
      </c>
      <c r="FQ25" s="69">
        <v>51</v>
      </c>
      <c r="FR25" s="69">
        <v>37</v>
      </c>
      <c r="FS25" s="716">
        <f t="shared" si="3"/>
        <v>14</v>
      </c>
      <c r="FT25" s="716"/>
      <c r="FU25" s="69"/>
      <c r="FV25" s="70"/>
      <c r="FW25" s="79"/>
      <c r="FX25" s="705">
        <v>1</v>
      </c>
    </row>
    <row r="26" spans="1:180" ht="15" x14ac:dyDescent="0.25">
      <c r="A26" s="10">
        <v>21</v>
      </c>
      <c r="B26" s="15">
        <v>21</v>
      </c>
      <c r="C26" s="42">
        <v>1</v>
      </c>
      <c r="D26" s="15">
        <v>0</v>
      </c>
      <c r="E26" s="97">
        <v>38840</v>
      </c>
      <c r="F26" s="28">
        <v>1</v>
      </c>
      <c r="G26" s="67">
        <v>1</v>
      </c>
      <c r="H26" s="5">
        <v>2</v>
      </c>
      <c r="I26" s="5">
        <v>3</v>
      </c>
      <c r="J26" s="5"/>
      <c r="K26" s="5"/>
      <c r="L26" s="5"/>
      <c r="M26" s="5"/>
      <c r="N26" s="5"/>
      <c r="O26" s="5"/>
      <c r="P26" s="5"/>
      <c r="Q26" s="5"/>
      <c r="R26" s="5"/>
      <c r="S26" s="5"/>
      <c r="T26" s="299">
        <f t="shared" si="0"/>
        <v>3</v>
      </c>
      <c r="U26" s="5"/>
      <c r="V26" s="5"/>
      <c r="W26" s="5" t="s">
        <v>118</v>
      </c>
      <c r="X26" s="5"/>
      <c r="Y26" s="5"/>
      <c r="Z26" s="5"/>
      <c r="AA26" s="5"/>
      <c r="AB26" s="5"/>
      <c r="AC26" s="5"/>
      <c r="AD26" s="5"/>
      <c r="AE26" s="46"/>
      <c r="AF26" s="5"/>
      <c r="AG26" s="5"/>
      <c r="AH26" s="5">
        <v>15</v>
      </c>
      <c r="AI26" s="5"/>
      <c r="AJ26" s="5"/>
      <c r="AK26" s="5">
        <v>26</v>
      </c>
      <c r="AL26" s="5"/>
      <c r="AM26" s="5"/>
      <c r="AN26" s="5"/>
      <c r="AO26" s="5"/>
      <c r="AP26" s="46"/>
      <c r="AQ26" s="5"/>
      <c r="AR26" s="5"/>
      <c r="AS26" s="5"/>
      <c r="AT26" s="5" t="s">
        <v>508</v>
      </c>
      <c r="AU26" s="5"/>
      <c r="AV26" s="5">
        <v>5</v>
      </c>
      <c r="AW26" s="5"/>
      <c r="AX26" s="5"/>
      <c r="AY26" s="5">
        <v>1</v>
      </c>
      <c r="AZ26" s="46">
        <v>0</v>
      </c>
      <c r="BA26" s="9"/>
      <c r="BB26" s="9"/>
      <c r="BC26" s="9"/>
      <c r="BD26" s="82">
        <v>38855</v>
      </c>
      <c r="BE26" s="9"/>
      <c r="BF26" s="9"/>
      <c r="BG26" s="9"/>
      <c r="BH26" s="9"/>
      <c r="BI26" s="9"/>
      <c r="BJ26" s="9"/>
      <c r="BK26" s="630">
        <f t="shared" si="1"/>
        <v>38855</v>
      </c>
      <c r="BL26" s="630" t="s">
        <v>1791</v>
      </c>
      <c r="BM26" s="739">
        <f>4/10</f>
        <v>0.4</v>
      </c>
      <c r="BN26" s="633"/>
      <c r="BO26" s="633"/>
      <c r="BP26" s="114"/>
      <c r="BQ26" s="28"/>
      <c r="BR26" s="28"/>
      <c r="BS26" s="28">
        <v>4</v>
      </c>
      <c r="BT26" s="28"/>
      <c r="BU26" s="28">
        <v>0</v>
      </c>
      <c r="BV26" s="67">
        <v>0</v>
      </c>
      <c r="BW26" s="28"/>
      <c r="BX26" s="28"/>
      <c r="BY26" s="28"/>
      <c r="BZ26" s="28"/>
      <c r="CA26" s="28"/>
      <c r="CB26" s="28">
        <v>15</v>
      </c>
      <c r="CC26" s="67">
        <v>16</v>
      </c>
      <c r="CD26" s="28"/>
      <c r="CE26" s="28"/>
      <c r="CF26" s="28"/>
      <c r="CG26" s="28"/>
      <c r="CH26" s="28"/>
      <c r="CI26" s="28"/>
      <c r="CJ26" s="28"/>
      <c r="CK26" s="28"/>
      <c r="CL26" s="28"/>
      <c r="CM26" s="67"/>
      <c r="CN26" s="703">
        <f t="shared" si="7"/>
        <v>0</v>
      </c>
      <c r="CO26" s="28"/>
      <c r="CP26" s="28">
        <v>1</v>
      </c>
      <c r="CQ26" s="28"/>
      <c r="CR26" s="28"/>
      <c r="CS26" s="28"/>
      <c r="CT26" s="28"/>
      <c r="CU26" s="28"/>
      <c r="CV26" s="28"/>
      <c r="CW26" s="28"/>
      <c r="CX26" s="67"/>
      <c r="CY26" s="10"/>
      <c r="CZ26" s="10"/>
      <c r="DA26" s="10"/>
      <c r="DB26" s="10"/>
      <c r="DC26" s="10"/>
      <c r="DD26" s="10" t="s">
        <v>507</v>
      </c>
      <c r="DE26" s="10"/>
      <c r="DF26" s="10"/>
      <c r="DG26" s="300">
        <f t="shared" si="2"/>
        <v>3</v>
      </c>
      <c r="DH26" s="69">
        <v>3</v>
      </c>
      <c r="DI26" s="69">
        <v>3.41</v>
      </c>
      <c r="DJ26" s="69">
        <v>3.36</v>
      </c>
      <c r="DK26" s="69">
        <v>2.35</v>
      </c>
      <c r="DL26" s="69"/>
      <c r="DM26" s="69"/>
      <c r="DN26" s="69"/>
      <c r="DO26" s="69"/>
      <c r="DP26" s="69"/>
      <c r="DQ26" s="69"/>
      <c r="DR26" s="69"/>
      <c r="DS26" s="69"/>
      <c r="DT26" s="69"/>
      <c r="DU26" s="69"/>
      <c r="DV26" s="69">
        <v>284</v>
      </c>
      <c r="DW26" s="69">
        <v>299</v>
      </c>
      <c r="DX26" s="69">
        <v>273</v>
      </c>
      <c r="DY26" s="69"/>
      <c r="DZ26" s="69"/>
      <c r="EA26" s="69"/>
      <c r="EB26" s="69"/>
      <c r="EC26" s="69"/>
      <c r="ED26" s="69"/>
      <c r="EE26" s="69"/>
      <c r="EF26" s="69"/>
      <c r="EG26" s="69"/>
      <c r="EH26" s="69"/>
      <c r="EI26" s="71">
        <v>0</v>
      </c>
      <c r="EJ26" s="69"/>
      <c r="EK26" s="69"/>
      <c r="EL26" s="69"/>
      <c r="EM26" s="69"/>
      <c r="EN26" s="81"/>
      <c r="EO26" s="69"/>
      <c r="EP26" s="69"/>
      <c r="EQ26" s="69"/>
      <c r="ER26" s="79"/>
      <c r="ES26" s="245">
        <f t="shared" si="4"/>
        <v>6428.9656521017268</v>
      </c>
      <c r="ET26" s="81"/>
      <c r="EU26" s="81">
        <f t="shared" si="5"/>
        <v>6428.9656521017268</v>
      </c>
      <c r="EV26" s="718">
        <f t="shared" si="6"/>
        <v>6428.9656521017268</v>
      </c>
      <c r="EW26" s="718" t="s">
        <v>1783</v>
      </c>
      <c r="EX26" s="731"/>
      <c r="EY26" s="44">
        <v>21</v>
      </c>
      <c r="EZ26" s="88">
        <v>10</v>
      </c>
      <c r="FA26" s="33">
        <v>21</v>
      </c>
      <c r="FB26" s="5">
        <v>3</v>
      </c>
      <c r="FC26" s="5">
        <v>3</v>
      </c>
      <c r="FD26" s="69">
        <v>3</v>
      </c>
      <c r="FE26" s="11">
        <v>3.41</v>
      </c>
      <c r="FF26" s="87">
        <v>284</v>
      </c>
      <c r="FG26" s="18">
        <v>6428.9656521017268</v>
      </c>
      <c r="FH26" s="69">
        <v>26</v>
      </c>
      <c r="FI26" s="716" t="s">
        <v>1783</v>
      </c>
      <c r="FK26" s="82">
        <v>38851</v>
      </c>
      <c r="FL26" s="54"/>
      <c r="FM26" s="252">
        <v>38868</v>
      </c>
      <c r="FN26" s="724"/>
      <c r="FO26" s="84">
        <v>10</v>
      </c>
      <c r="FP26" s="69">
        <v>82</v>
      </c>
      <c r="FQ26" s="69">
        <v>72</v>
      </c>
      <c r="FR26" s="69">
        <v>38</v>
      </c>
      <c r="FS26" s="716">
        <f t="shared" si="3"/>
        <v>34</v>
      </c>
      <c r="FT26" s="716"/>
      <c r="FU26" s="69"/>
      <c r="FV26" s="28"/>
      <c r="FW26" s="79"/>
      <c r="FX26" s="705">
        <v>0</v>
      </c>
    </row>
    <row r="27" spans="1:180" ht="15" x14ac:dyDescent="0.25">
      <c r="A27" s="10">
        <v>22</v>
      </c>
      <c r="B27" s="15">
        <v>22</v>
      </c>
      <c r="C27" s="42">
        <v>1</v>
      </c>
      <c r="D27" s="15">
        <v>0</v>
      </c>
      <c r="E27" s="93">
        <v>38840</v>
      </c>
      <c r="F27" s="69">
        <v>1</v>
      </c>
      <c r="G27" s="46">
        <v>1</v>
      </c>
      <c r="H27" s="5">
        <v>14</v>
      </c>
      <c r="I27" s="69">
        <v>21</v>
      </c>
      <c r="J27" s="69">
        <v>23</v>
      </c>
      <c r="K27" s="69"/>
      <c r="L27" s="69"/>
      <c r="M27" s="69">
        <v>25</v>
      </c>
      <c r="N27" s="69"/>
      <c r="O27" s="69"/>
      <c r="P27" s="69"/>
      <c r="Q27" s="69"/>
      <c r="R27" s="69"/>
      <c r="S27" s="5"/>
      <c r="T27" s="299">
        <f t="shared" si="0"/>
        <v>25</v>
      </c>
      <c r="U27" s="5"/>
      <c r="V27" s="69"/>
      <c r="W27" s="69"/>
      <c r="X27" s="69"/>
      <c r="Y27" s="69"/>
      <c r="Z27" s="69" t="s">
        <v>118</v>
      </c>
      <c r="AA27" s="69"/>
      <c r="AB27" s="69"/>
      <c r="AC27" s="69"/>
      <c r="AD27" s="69"/>
      <c r="AE27" s="46"/>
      <c r="AF27" s="5"/>
      <c r="AG27" s="69"/>
      <c r="AH27" s="69"/>
      <c r="AI27" s="69"/>
      <c r="AJ27" s="69"/>
      <c r="AK27" s="69">
        <v>40</v>
      </c>
      <c r="AL27" s="69"/>
      <c r="AM27" s="69"/>
      <c r="AN27" s="69"/>
      <c r="AO27" s="69"/>
      <c r="AP27" s="46"/>
      <c r="AQ27" s="69"/>
      <c r="AR27" s="69"/>
      <c r="AS27" s="69"/>
      <c r="AT27" s="69">
        <v>1</v>
      </c>
      <c r="AU27" s="69"/>
      <c r="AV27" s="69">
        <v>13</v>
      </c>
      <c r="AW27" s="69"/>
      <c r="AX27" s="69"/>
      <c r="AY27" s="69">
        <v>7</v>
      </c>
      <c r="AZ27" s="46">
        <v>4</v>
      </c>
      <c r="BA27" s="9"/>
      <c r="BB27" s="82"/>
      <c r="BC27" s="82"/>
      <c r="BD27" s="82">
        <v>38855</v>
      </c>
      <c r="BE27" s="82"/>
      <c r="BF27" s="82"/>
      <c r="BG27" s="82"/>
      <c r="BH27" s="82"/>
      <c r="BI27" s="82"/>
      <c r="BJ27" s="82"/>
      <c r="BK27" s="630">
        <f t="shared" si="1"/>
        <v>38855</v>
      </c>
      <c r="BL27" s="630" t="s">
        <v>1780</v>
      </c>
      <c r="BM27" s="630"/>
      <c r="BN27" s="633" t="s">
        <v>1903</v>
      </c>
      <c r="BO27" s="633"/>
      <c r="BP27" s="32"/>
      <c r="BQ27" s="69"/>
      <c r="BR27" s="69"/>
      <c r="BS27" s="69">
        <v>21</v>
      </c>
      <c r="BT27" s="69"/>
      <c r="BU27" s="69">
        <v>14</v>
      </c>
      <c r="BV27" s="46">
        <v>6</v>
      </c>
      <c r="BW27" s="69"/>
      <c r="BX27" s="69"/>
      <c r="BY27" s="69"/>
      <c r="BZ27" s="69"/>
      <c r="CA27" s="69"/>
      <c r="CB27" s="69">
        <v>4</v>
      </c>
      <c r="CC27" s="46">
        <v>15</v>
      </c>
      <c r="CD27" s="69">
        <v>12</v>
      </c>
      <c r="CE27" s="69">
        <v>12</v>
      </c>
      <c r="CF27" s="69"/>
      <c r="CG27" s="69"/>
      <c r="CH27" s="69"/>
      <c r="CI27" s="69"/>
      <c r="CJ27" s="69"/>
      <c r="CK27" s="69"/>
      <c r="CL27" s="69"/>
      <c r="CM27" s="46"/>
      <c r="CN27" s="703">
        <f>12/14</f>
        <v>0.8571428571428571</v>
      </c>
      <c r="CO27" s="70"/>
      <c r="CP27" s="70">
        <v>1</v>
      </c>
      <c r="CQ27" s="70"/>
      <c r="CR27" s="70"/>
      <c r="CS27" s="70"/>
      <c r="CT27" s="70"/>
      <c r="CU27" s="70"/>
      <c r="CV27" s="70"/>
      <c r="CW27" s="70"/>
      <c r="CX27" s="67"/>
      <c r="CY27" s="79" t="s">
        <v>509</v>
      </c>
      <c r="CZ27" s="79" t="s">
        <v>510</v>
      </c>
      <c r="DA27" s="79"/>
      <c r="DB27" s="79" t="s">
        <v>511</v>
      </c>
      <c r="DC27" s="79"/>
      <c r="DD27" s="79"/>
      <c r="DE27" s="79" t="s">
        <v>512</v>
      </c>
      <c r="DF27" s="10" t="s">
        <v>513</v>
      </c>
      <c r="DG27" s="300">
        <f t="shared" si="2"/>
        <v>12</v>
      </c>
      <c r="DH27" s="69">
        <v>8</v>
      </c>
      <c r="DI27" s="69">
        <v>3.05</v>
      </c>
      <c r="DJ27" s="69">
        <v>2.69</v>
      </c>
      <c r="DK27" s="69">
        <v>2.0499999999999998</v>
      </c>
      <c r="DL27" s="69">
        <v>3.24</v>
      </c>
      <c r="DM27" s="69">
        <v>2.97</v>
      </c>
      <c r="DN27" s="69">
        <v>3.65</v>
      </c>
      <c r="DO27" s="69">
        <v>3.22</v>
      </c>
      <c r="DP27" s="69">
        <v>2.0099999999999998</v>
      </c>
      <c r="DQ27" s="69"/>
      <c r="DR27" s="69"/>
      <c r="DS27" s="69"/>
      <c r="DT27" s="69"/>
      <c r="DU27" s="69"/>
      <c r="DV27" s="69">
        <v>309</v>
      </c>
      <c r="DW27" s="69">
        <v>334</v>
      </c>
      <c r="DX27" s="69">
        <v>276</v>
      </c>
      <c r="DY27" s="69">
        <v>387</v>
      </c>
      <c r="DZ27" s="69">
        <v>351</v>
      </c>
      <c r="EA27" s="69">
        <v>261</v>
      </c>
      <c r="EB27" s="69">
        <v>387</v>
      </c>
      <c r="EC27" s="69">
        <v>266</v>
      </c>
      <c r="ED27" s="69"/>
      <c r="EE27" s="69"/>
      <c r="EF27" s="69"/>
      <c r="EG27" s="69"/>
      <c r="EH27" s="69"/>
      <c r="EI27" s="71">
        <v>4</v>
      </c>
      <c r="EJ27" s="69">
        <v>2.17</v>
      </c>
      <c r="EK27" s="69">
        <v>3.44</v>
      </c>
      <c r="EL27" s="69">
        <v>3.55</v>
      </c>
      <c r="EM27" s="69">
        <v>2.9</v>
      </c>
      <c r="EN27" s="81">
        <f>76.858*EJ27+63.945</f>
        <v>230.72685999999999</v>
      </c>
      <c r="EO27" s="81">
        <f>76.858*EK27+63.945</f>
        <v>328.33652000000001</v>
      </c>
      <c r="EP27" s="81">
        <f>76.858*EL27+63.945</f>
        <v>336.79090000000002</v>
      </c>
      <c r="EQ27" s="81">
        <f>76.858*EM27+63.945</f>
        <v>286.83320000000003</v>
      </c>
      <c r="ER27" s="79"/>
      <c r="ES27" s="245">
        <f t="shared" si="4"/>
        <v>17415.683475816269</v>
      </c>
      <c r="ET27" s="81">
        <f>((EJ27^2*PI()*EN27)/4)+((EK27^2*PI()*EO27)/4)+((EL27^2*PI()*EP27)/4)+((EM27^2*PI()*EQ27)/4)</f>
        <v>9133.0396793438977</v>
      </c>
      <c r="EU27" s="81">
        <f t="shared" si="5"/>
        <v>26548.723155160165</v>
      </c>
      <c r="EV27" s="718" t="str">
        <f t="shared" si="6"/>
        <v/>
      </c>
      <c r="EW27" s="718" t="s">
        <v>1877</v>
      </c>
      <c r="EX27" s="731" t="s">
        <v>1902</v>
      </c>
      <c r="EY27" s="44">
        <v>22</v>
      </c>
      <c r="EZ27" s="85">
        <v>14</v>
      </c>
      <c r="FA27" s="33">
        <v>22</v>
      </c>
      <c r="FB27" s="5">
        <v>25</v>
      </c>
      <c r="FC27" s="5">
        <v>12</v>
      </c>
      <c r="FD27" s="69">
        <v>25</v>
      </c>
      <c r="FE27" s="11">
        <v>2.69</v>
      </c>
      <c r="FF27" s="87">
        <v>334</v>
      </c>
      <c r="FG27" s="18">
        <v>26548.723155160165</v>
      </c>
      <c r="FH27" s="69">
        <v>40</v>
      </c>
      <c r="FI27" s="716" t="s">
        <v>1881</v>
      </c>
      <c r="FJ27" s="244"/>
      <c r="FK27" s="82">
        <v>38855</v>
      </c>
      <c r="FL27" s="54"/>
      <c r="FM27" s="249">
        <v>38876</v>
      </c>
      <c r="FN27" s="722"/>
      <c r="FO27" s="84">
        <v>14</v>
      </c>
      <c r="FP27" s="69">
        <v>123</v>
      </c>
      <c r="FQ27" s="69">
        <v>70</v>
      </c>
      <c r="FR27" s="69">
        <v>10</v>
      </c>
      <c r="FS27" s="716">
        <f t="shared" si="3"/>
        <v>60</v>
      </c>
      <c r="FT27" s="716"/>
      <c r="FU27" s="69"/>
      <c r="FV27" s="48">
        <v>12</v>
      </c>
      <c r="FW27" s="123" t="s">
        <v>751</v>
      </c>
      <c r="FX27" s="705">
        <v>0</v>
      </c>
    </row>
    <row r="28" spans="1:180" ht="15" x14ac:dyDescent="0.25">
      <c r="A28" s="10">
        <v>23</v>
      </c>
      <c r="B28" s="15">
        <v>23</v>
      </c>
      <c r="C28" s="42"/>
      <c r="D28" s="15">
        <v>0</v>
      </c>
      <c r="E28" s="93">
        <v>38840</v>
      </c>
      <c r="F28" s="69">
        <v>1</v>
      </c>
      <c r="G28" s="46">
        <v>1</v>
      </c>
      <c r="H28" s="5">
        <v>5</v>
      </c>
      <c r="I28" s="69"/>
      <c r="J28" s="69">
        <v>6</v>
      </c>
      <c r="K28" s="69"/>
      <c r="L28" s="69"/>
      <c r="M28" s="69">
        <v>6</v>
      </c>
      <c r="N28" s="69"/>
      <c r="O28" s="69"/>
      <c r="P28" s="69"/>
      <c r="Q28" s="69"/>
      <c r="R28" s="69"/>
      <c r="S28" s="5"/>
      <c r="T28" s="299">
        <f t="shared" si="0"/>
        <v>6</v>
      </c>
      <c r="U28" s="5"/>
      <c r="V28" s="69" t="s">
        <v>118</v>
      </c>
      <c r="W28" s="69"/>
      <c r="X28" s="69"/>
      <c r="Y28" s="69"/>
      <c r="Z28" s="69"/>
      <c r="AA28" s="69"/>
      <c r="AB28" s="69"/>
      <c r="AC28" s="69"/>
      <c r="AD28" s="69"/>
      <c r="AE28" s="46"/>
      <c r="AF28" s="5"/>
      <c r="AG28" s="69"/>
      <c r="AH28" s="69">
        <v>78</v>
      </c>
      <c r="AI28" s="69"/>
      <c r="AJ28" s="69"/>
      <c r="AK28" s="69">
        <v>63</v>
      </c>
      <c r="AL28" s="69"/>
      <c r="AM28" s="69"/>
      <c r="AN28" s="69"/>
      <c r="AO28" s="69"/>
      <c r="AP28" s="46"/>
      <c r="AQ28" s="69"/>
      <c r="AR28" s="69"/>
      <c r="AS28" s="69"/>
      <c r="AT28" s="69" t="s">
        <v>514</v>
      </c>
      <c r="AU28" s="69"/>
      <c r="AV28" s="69">
        <v>6</v>
      </c>
      <c r="AW28" s="69"/>
      <c r="AX28" s="69"/>
      <c r="AY28" s="69">
        <v>0</v>
      </c>
      <c r="AZ28" s="46">
        <v>0</v>
      </c>
      <c r="BA28" s="9"/>
      <c r="BB28" s="82"/>
      <c r="BC28" s="82"/>
      <c r="BD28" s="82">
        <v>38855</v>
      </c>
      <c r="BE28" s="82"/>
      <c r="BF28" s="82"/>
      <c r="BG28" s="82"/>
      <c r="BH28" s="82"/>
      <c r="BI28" s="82"/>
      <c r="BJ28" s="82"/>
      <c r="BK28" s="630">
        <f t="shared" si="1"/>
        <v>38855</v>
      </c>
      <c r="BL28" s="630" t="s">
        <v>1780</v>
      </c>
      <c r="BM28" s="630"/>
      <c r="BN28" s="633" t="s">
        <v>1904</v>
      </c>
      <c r="BO28" s="633"/>
      <c r="BP28" s="32"/>
      <c r="BQ28" s="69"/>
      <c r="BR28" s="69"/>
      <c r="BS28" s="69"/>
      <c r="BT28" s="69"/>
      <c r="BU28" s="69">
        <v>0</v>
      </c>
      <c r="BV28" s="46">
        <v>0</v>
      </c>
      <c r="BW28" s="69"/>
      <c r="BX28" s="69"/>
      <c r="BY28" s="69"/>
      <c r="BZ28" s="69"/>
      <c r="CA28" s="69"/>
      <c r="CB28" s="69">
        <v>8</v>
      </c>
      <c r="CC28" s="46">
        <v>4</v>
      </c>
      <c r="CD28" s="69"/>
      <c r="CE28" s="69"/>
      <c r="CF28" s="69">
        <v>1</v>
      </c>
      <c r="CG28" s="69"/>
      <c r="CH28" s="69">
        <v>3</v>
      </c>
      <c r="CI28" s="69"/>
      <c r="CJ28" s="69"/>
      <c r="CK28" s="69"/>
      <c r="CL28" s="69"/>
      <c r="CM28" s="46"/>
      <c r="CN28" s="703">
        <f>3/5</f>
        <v>0.6</v>
      </c>
      <c r="CO28" s="70">
        <v>1</v>
      </c>
      <c r="CP28" s="70"/>
      <c r="CQ28" s="70"/>
      <c r="CR28" s="70"/>
      <c r="CS28" s="70"/>
      <c r="CT28" s="70"/>
      <c r="CU28" s="70"/>
      <c r="CV28" s="70"/>
      <c r="CW28" s="70"/>
      <c r="CX28" s="67"/>
      <c r="CY28" s="79"/>
      <c r="CZ28" s="79"/>
      <c r="DA28" s="79"/>
      <c r="DB28" s="79"/>
      <c r="DC28" s="79"/>
      <c r="DD28" s="79" t="s">
        <v>515</v>
      </c>
      <c r="DE28" s="79"/>
      <c r="DF28" s="10"/>
      <c r="DG28" s="300">
        <f t="shared" si="2"/>
        <v>3</v>
      </c>
      <c r="DH28" s="69">
        <v>3</v>
      </c>
      <c r="DI28" s="69">
        <v>3.29</v>
      </c>
      <c r="DJ28" s="69">
        <v>2.66</v>
      </c>
      <c r="DK28" s="69">
        <v>3.08</v>
      </c>
      <c r="DL28" s="69"/>
      <c r="DM28" s="69"/>
      <c r="DN28" s="69"/>
      <c r="DO28" s="69"/>
      <c r="DP28" s="69"/>
      <c r="DQ28" s="69"/>
      <c r="DR28" s="69"/>
      <c r="DS28" s="69"/>
      <c r="DT28" s="69"/>
      <c r="DU28" s="69"/>
      <c r="DV28" s="69">
        <v>283</v>
      </c>
      <c r="DW28" s="69">
        <v>292</v>
      </c>
      <c r="DX28" s="69">
        <v>335</v>
      </c>
      <c r="DY28" s="69"/>
      <c r="DZ28" s="69"/>
      <c r="EA28" s="69"/>
      <c r="EB28" s="69"/>
      <c r="EC28" s="69"/>
      <c r="ED28" s="69"/>
      <c r="EE28" s="69"/>
      <c r="EF28" s="69"/>
      <c r="EG28" s="69"/>
      <c r="EH28" s="69"/>
      <c r="EI28" s="71">
        <v>0</v>
      </c>
      <c r="EJ28" s="69"/>
      <c r="EK28" s="69"/>
      <c r="EL28" s="69"/>
      <c r="EM28" s="69"/>
      <c r="EN28" s="81"/>
      <c r="EO28" s="69"/>
      <c r="EP28" s="69"/>
      <c r="EQ28" s="69"/>
      <c r="ER28" s="79"/>
      <c r="ES28" s="245">
        <f t="shared" si="4"/>
        <v>6524.4906462027375</v>
      </c>
      <c r="ET28" s="81"/>
      <c r="EU28" s="81">
        <f t="shared" si="5"/>
        <v>6524.4906462027375</v>
      </c>
      <c r="EV28" s="718" t="str">
        <f t="shared" si="6"/>
        <v/>
      </c>
      <c r="EW28" s="718" t="s">
        <v>1877</v>
      </c>
      <c r="EX28" s="731" t="s">
        <v>1905</v>
      </c>
      <c r="EY28" s="44">
        <v>23</v>
      </c>
      <c r="EZ28" s="85">
        <v>3</v>
      </c>
      <c r="FA28" s="33">
        <v>23</v>
      </c>
      <c r="FB28" s="5">
        <v>6</v>
      </c>
      <c r="FC28" s="5">
        <v>3</v>
      </c>
      <c r="FD28" s="69">
        <v>6</v>
      </c>
      <c r="FE28" s="81">
        <v>3.08</v>
      </c>
      <c r="FF28" s="87">
        <v>335</v>
      </c>
      <c r="FG28" s="18">
        <v>6524.4906462027375</v>
      </c>
      <c r="FH28" s="131"/>
      <c r="FI28" s="734" t="s">
        <v>1780</v>
      </c>
      <c r="FK28" s="254"/>
      <c r="FL28" s="54"/>
      <c r="FM28" s="251"/>
      <c r="FN28" s="723"/>
      <c r="FO28" s="84">
        <v>3</v>
      </c>
      <c r="FP28" s="69">
        <v>23</v>
      </c>
      <c r="FQ28" s="69">
        <v>20</v>
      </c>
      <c r="FR28" s="69">
        <v>10</v>
      </c>
      <c r="FS28" s="716">
        <f t="shared" si="3"/>
        <v>10</v>
      </c>
      <c r="FT28" s="716" t="s">
        <v>1900</v>
      </c>
      <c r="FU28" s="69"/>
      <c r="FV28" s="48">
        <v>3</v>
      </c>
      <c r="FW28" s="79"/>
      <c r="FX28" s="705">
        <v>0</v>
      </c>
    </row>
    <row r="29" spans="1:180" ht="15" x14ac:dyDescent="0.25">
      <c r="A29" s="10">
        <v>24</v>
      </c>
      <c r="B29" s="15">
        <v>24</v>
      </c>
      <c r="C29" s="42">
        <v>1</v>
      </c>
      <c r="D29" s="15">
        <v>0</v>
      </c>
      <c r="E29" s="93">
        <v>38840</v>
      </c>
      <c r="F29" s="69">
        <v>1</v>
      </c>
      <c r="G29" s="46">
        <v>1</v>
      </c>
      <c r="H29" s="5">
        <v>3</v>
      </c>
      <c r="I29" s="69">
        <v>5</v>
      </c>
      <c r="J29" s="69"/>
      <c r="K29" s="69"/>
      <c r="L29" s="69"/>
      <c r="M29" s="69"/>
      <c r="N29" s="69"/>
      <c r="O29" s="69"/>
      <c r="P29" s="69"/>
      <c r="Q29" s="69"/>
      <c r="R29" s="69"/>
      <c r="S29" s="5"/>
      <c r="T29" s="299">
        <f t="shared" si="0"/>
        <v>5</v>
      </c>
      <c r="U29" s="5"/>
      <c r="V29" s="69" t="s">
        <v>117</v>
      </c>
      <c r="W29" s="69" t="s">
        <v>118</v>
      </c>
      <c r="X29" s="69"/>
      <c r="Y29" s="69"/>
      <c r="Z29" s="69"/>
      <c r="AA29" s="69"/>
      <c r="AB29" s="69"/>
      <c r="AC29" s="69"/>
      <c r="AD29" s="69"/>
      <c r="AE29" s="46"/>
      <c r="AF29" s="5"/>
      <c r="AG29" s="69"/>
      <c r="AH29" s="69">
        <v>55</v>
      </c>
      <c r="AI29" s="69"/>
      <c r="AJ29" s="69"/>
      <c r="AK29" s="69">
        <v>39</v>
      </c>
      <c r="AL29" s="69"/>
      <c r="AM29" s="69"/>
      <c r="AN29" s="69"/>
      <c r="AO29" s="69"/>
      <c r="AP29" s="46"/>
      <c r="AQ29" s="69"/>
      <c r="AR29" s="69"/>
      <c r="AS29" s="69"/>
      <c r="AT29" s="69">
        <v>1</v>
      </c>
      <c r="AU29" s="69"/>
      <c r="AV29" s="69">
        <v>2</v>
      </c>
      <c r="AW29" s="69"/>
      <c r="AX29" s="69"/>
      <c r="AY29" s="69">
        <v>2</v>
      </c>
      <c r="AZ29" s="46">
        <v>0</v>
      </c>
      <c r="BA29" s="9"/>
      <c r="BB29" s="82"/>
      <c r="BC29" s="82"/>
      <c r="BD29" s="82">
        <v>38855</v>
      </c>
      <c r="BE29" s="82"/>
      <c r="BF29" s="82"/>
      <c r="BG29" s="82"/>
      <c r="BH29" s="82"/>
      <c r="BI29" s="82"/>
      <c r="BJ29" s="82"/>
      <c r="BK29" s="630">
        <f t="shared" si="1"/>
        <v>38855</v>
      </c>
      <c r="BL29" s="630" t="s">
        <v>1783</v>
      </c>
      <c r="BM29" s="630"/>
      <c r="BN29" s="633"/>
      <c r="BO29" s="633"/>
      <c r="BP29" s="32"/>
      <c r="BQ29" s="69"/>
      <c r="BR29" s="69"/>
      <c r="BS29" s="69">
        <v>8</v>
      </c>
      <c r="BT29" s="69"/>
      <c r="BU29" s="69">
        <v>2</v>
      </c>
      <c r="BV29" s="46">
        <v>0</v>
      </c>
      <c r="BW29" s="5"/>
      <c r="BX29" s="69"/>
      <c r="BY29" s="69"/>
      <c r="BZ29" s="69"/>
      <c r="CA29" s="69"/>
      <c r="CB29" s="69">
        <v>2</v>
      </c>
      <c r="CC29" s="46">
        <v>6</v>
      </c>
      <c r="CD29" s="5"/>
      <c r="CE29" s="69"/>
      <c r="CF29" s="69"/>
      <c r="CG29" s="69"/>
      <c r="CH29" s="69"/>
      <c r="CI29" s="69"/>
      <c r="CJ29" s="69">
        <v>3</v>
      </c>
      <c r="CK29" s="69"/>
      <c r="CL29" s="69"/>
      <c r="CM29" s="46"/>
      <c r="CN29" s="703">
        <f>3/5</f>
        <v>0.6</v>
      </c>
      <c r="CO29" s="70"/>
      <c r="CP29" s="70">
        <v>1</v>
      </c>
      <c r="CQ29" s="70"/>
      <c r="CR29" s="70"/>
      <c r="CS29" s="70"/>
      <c r="CT29" s="70"/>
      <c r="CU29" s="70"/>
      <c r="CV29" s="70"/>
      <c r="CW29" s="70"/>
      <c r="CX29" s="67"/>
      <c r="CY29" s="79"/>
      <c r="CZ29" s="79"/>
      <c r="DA29" s="79"/>
      <c r="DB29" s="79"/>
      <c r="DC29" s="79"/>
      <c r="DD29" s="79"/>
      <c r="DE29" s="79"/>
      <c r="DF29" s="10"/>
      <c r="DG29" s="300">
        <f t="shared" si="2"/>
        <v>4</v>
      </c>
      <c r="DH29" s="69">
        <v>3</v>
      </c>
      <c r="DI29" s="69">
        <v>2.12</v>
      </c>
      <c r="DJ29" s="69">
        <v>2.77</v>
      </c>
      <c r="DK29" s="69">
        <v>1.63</v>
      </c>
      <c r="DL29" s="69"/>
      <c r="DM29" s="69"/>
      <c r="DN29" s="69"/>
      <c r="DO29" s="69"/>
      <c r="DP29" s="69"/>
      <c r="DQ29" s="69"/>
      <c r="DR29" s="69"/>
      <c r="DS29" s="69"/>
      <c r="DT29" s="69"/>
      <c r="DU29" s="69"/>
      <c r="DV29" s="69">
        <v>303</v>
      </c>
      <c r="DW29" s="69">
        <v>270</v>
      </c>
      <c r="DX29" s="69">
        <v>230</v>
      </c>
      <c r="DY29" s="69"/>
      <c r="DZ29" s="69"/>
      <c r="EA29" s="69"/>
      <c r="EB29" s="69"/>
      <c r="EC29" s="69"/>
      <c r="ED29" s="69"/>
      <c r="EE29" s="69"/>
      <c r="EF29" s="69"/>
      <c r="EG29" s="69"/>
      <c r="EH29" s="69"/>
      <c r="EI29" s="69">
        <v>1</v>
      </c>
      <c r="EJ29" s="69"/>
      <c r="EK29" s="69"/>
      <c r="EL29" s="69"/>
      <c r="EM29" s="69"/>
      <c r="EN29" s="81"/>
      <c r="EO29" s="69"/>
      <c r="EP29" s="69"/>
      <c r="EQ29" s="69"/>
      <c r="ER29" s="79" t="s">
        <v>578</v>
      </c>
      <c r="ES29" s="245">
        <f t="shared" si="4"/>
        <v>3176.6003630065406</v>
      </c>
      <c r="ET29" s="81"/>
      <c r="EU29" s="81">
        <f t="shared" si="5"/>
        <v>3176.6003630065406</v>
      </c>
      <c r="EV29" s="718" t="str">
        <f t="shared" si="6"/>
        <v/>
      </c>
      <c r="EW29" s="718" t="s">
        <v>1877</v>
      </c>
      <c r="EX29" s="731" t="s">
        <v>1905</v>
      </c>
      <c r="EY29" s="44">
        <v>24</v>
      </c>
      <c r="EZ29" s="85">
        <v>1</v>
      </c>
      <c r="FA29" s="33">
        <v>24</v>
      </c>
      <c r="FB29" s="5">
        <v>5</v>
      </c>
      <c r="FC29" s="5">
        <v>4</v>
      </c>
      <c r="FD29" s="69">
        <v>5</v>
      </c>
      <c r="FE29" s="11">
        <v>2.77</v>
      </c>
      <c r="FF29" s="87">
        <v>270</v>
      </c>
      <c r="FG29" s="18">
        <v>3176.6003630065406</v>
      </c>
      <c r="FH29" s="253">
        <v>39</v>
      </c>
      <c r="FI29" s="735" t="s">
        <v>1881</v>
      </c>
      <c r="FK29" s="82">
        <v>38855</v>
      </c>
      <c r="FL29" s="54"/>
      <c r="FM29" s="249">
        <v>38876</v>
      </c>
      <c r="FN29" s="722"/>
      <c r="FO29" s="84">
        <v>1</v>
      </c>
      <c r="FP29" s="69">
        <v>4</v>
      </c>
      <c r="FQ29" s="69">
        <v>10</v>
      </c>
      <c r="FR29" s="69">
        <v>6</v>
      </c>
      <c r="FS29" s="716">
        <f t="shared" si="3"/>
        <v>4</v>
      </c>
      <c r="FT29" s="716"/>
      <c r="FU29" s="69"/>
      <c r="FV29" s="48">
        <v>3</v>
      </c>
      <c r="FW29" s="79"/>
      <c r="FX29" s="705">
        <v>0</v>
      </c>
    </row>
    <row r="30" spans="1:180" ht="15" x14ac:dyDescent="0.25">
      <c r="A30" s="10">
        <v>25</v>
      </c>
      <c r="B30" s="15">
        <v>25</v>
      </c>
      <c r="C30" s="42"/>
      <c r="D30" s="15">
        <v>0</v>
      </c>
      <c r="E30" s="93">
        <v>38840</v>
      </c>
      <c r="F30" s="69">
        <v>1</v>
      </c>
      <c r="G30" s="46">
        <v>1</v>
      </c>
      <c r="H30" s="5">
        <v>1</v>
      </c>
      <c r="I30" s="69">
        <v>3</v>
      </c>
      <c r="J30" s="69"/>
      <c r="K30" s="69"/>
      <c r="L30" s="69"/>
      <c r="M30" s="69">
        <v>3</v>
      </c>
      <c r="N30" s="69"/>
      <c r="O30" s="69"/>
      <c r="P30" s="69"/>
      <c r="Q30" s="69"/>
      <c r="R30" s="69"/>
      <c r="S30" s="5"/>
      <c r="T30" s="299">
        <f t="shared" si="0"/>
        <v>3</v>
      </c>
      <c r="U30" s="5"/>
      <c r="V30" s="69" t="s">
        <v>117</v>
      </c>
      <c r="W30" s="69" t="s">
        <v>118</v>
      </c>
      <c r="X30" s="69"/>
      <c r="Y30" s="69"/>
      <c r="Z30" s="69"/>
      <c r="AA30" s="69"/>
      <c r="AB30" s="69"/>
      <c r="AC30" s="69"/>
      <c r="AD30" s="69"/>
      <c r="AE30" s="46"/>
      <c r="AF30" s="5"/>
      <c r="AG30" s="69"/>
      <c r="AH30" s="69">
        <v>16</v>
      </c>
      <c r="AI30" s="69"/>
      <c r="AJ30" s="69"/>
      <c r="AK30" s="69"/>
      <c r="AL30" s="69"/>
      <c r="AM30" s="69"/>
      <c r="AN30" s="69"/>
      <c r="AO30" s="69"/>
      <c r="AP30" s="46"/>
      <c r="AQ30" s="69"/>
      <c r="AR30" s="69"/>
      <c r="AS30" s="69"/>
      <c r="AT30" s="69"/>
      <c r="AU30" s="69"/>
      <c r="AV30" s="69"/>
      <c r="AW30" s="69"/>
      <c r="AX30" s="69"/>
      <c r="AY30" s="69"/>
      <c r="AZ30" s="46"/>
      <c r="BA30" s="9"/>
      <c r="BB30" s="82"/>
      <c r="BC30" s="82"/>
      <c r="BD30" s="82"/>
      <c r="BE30" s="82"/>
      <c r="BF30" s="82"/>
      <c r="BG30" s="82"/>
      <c r="BH30" s="82"/>
      <c r="BI30" s="82"/>
      <c r="BJ30" s="82"/>
      <c r="BK30" s="630" t="str">
        <f t="shared" si="1"/>
        <v>NA</v>
      </c>
      <c r="BL30" s="630" t="s">
        <v>1780</v>
      </c>
      <c r="BM30" s="630"/>
      <c r="BN30" s="633"/>
      <c r="BO30" s="633"/>
      <c r="BP30" s="32"/>
      <c r="BQ30" s="69"/>
      <c r="BR30" s="69"/>
      <c r="BS30" s="69"/>
      <c r="BT30" s="69"/>
      <c r="BU30" s="69"/>
      <c r="BV30" s="46"/>
      <c r="BW30" s="69"/>
      <c r="BX30" s="69"/>
      <c r="BY30" s="69"/>
      <c r="BZ30" s="69"/>
      <c r="CA30" s="69"/>
      <c r="CB30" s="69"/>
      <c r="CC30" s="46"/>
      <c r="CD30" s="69"/>
      <c r="CE30" s="69"/>
      <c r="CF30" s="69"/>
      <c r="CG30" s="69"/>
      <c r="CH30" s="69">
        <v>1</v>
      </c>
      <c r="CI30" s="69"/>
      <c r="CJ30" s="69"/>
      <c r="CK30" s="69"/>
      <c r="CL30" s="69"/>
      <c r="CM30" s="46"/>
      <c r="CN30" s="703">
        <f>1/3</f>
        <v>0.33333333333333331</v>
      </c>
      <c r="CO30" s="70"/>
      <c r="CP30" s="70">
        <v>1</v>
      </c>
      <c r="CQ30" s="70"/>
      <c r="CR30" s="70"/>
      <c r="CS30" s="70"/>
      <c r="CT30" s="70"/>
      <c r="CU30" s="70"/>
      <c r="CV30" s="70"/>
      <c r="CW30" s="70"/>
      <c r="CX30" s="67"/>
      <c r="CY30" s="79"/>
      <c r="CZ30" s="79"/>
      <c r="DA30" s="79"/>
      <c r="DB30" s="79" t="s">
        <v>516</v>
      </c>
      <c r="DC30" s="79" t="s">
        <v>516</v>
      </c>
      <c r="DD30" s="79"/>
      <c r="DE30" s="79"/>
      <c r="DF30" s="10"/>
      <c r="DG30" s="300">
        <f t="shared" si="2"/>
        <v>2</v>
      </c>
      <c r="DH30" s="69">
        <v>1</v>
      </c>
      <c r="DI30" s="69">
        <v>1.68</v>
      </c>
      <c r="DJ30" s="69"/>
      <c r="DK30" s="69"/>
      <c r="DL30" s="69"/>
      <c r="DM30" s="69"/>
      <c r="DN30" s="69"/>
      <c r="DO30" s="69"/>
      <c r="DP30" s="69"/>
      <c r="DQ30" s="69"/>
      <c r="DR30" s="69"/>
      <c r="DS30" s="69"/>
      <c r="DT30" s="69"/>
      <c r="DU30" s="69"/>
      <c r="DV30" s="69">
        <v>113</v>
      </c>
      <c r="DW30" s="69"/>
      <c r="DX30" s="69"/>
      <c r="DY30" s="69"/>
      <c r="DZ30" s="69"/>
      <c r="EA30" s="69"/>
      <c r="EB30" s="69"/>
      <c r="EC30" s="69"/>
      <c r="ED30" s="69"/>
      <c r="EE30" s="69"/>
      <c r="EF30" s="69"/>
      <c r="EG30" s="69"/>
      <c r="EH30" s="69"/>
      <c r="EI30" s="69">
        <v>1</v>
      </c>
      <c r="EJ30" s="69">
        <v>2.65</v>
      </c>
      <c r="EK30" s="69"/>
      <c r="EL30" s="69"/>
      <c r="EM30" s="69"/>
      <c r="EN30" s="81">
        <f>76.858*EJ30+63.945</f>
        <v>267.61869999999999</v>
      </c>
      <c r="EO30" s="69"/>
      <c r="EP30" s="69"/>
      <c r="EQ30" s="69"/>
      <c r="ER30" s="79"/>
      <c r="ES30" s="245">
        <f t="shared" si="4"/>
        <v>250.48797873014425</v>
      </c>
      <c r="ET30" s="81">
        <f>((EJ30^2*PI()*EN30)/4)+((EK30^2*PI()*EO30)/4)+((EL30^2*PI()*EP30)/4)+((EM30^2*PI()*EQ30)/4)</f>
        <v>1476.0398610937821</v>
      </c>
      <c r="EU30" s="81">
        <f t="shared" si="5"/>
        <v>1726.5278398239263</v>
      </c>
      <c r="EV30" s="718" t="str">
        <f t="shared" si="6"/>
        <v/>
      </c>
      <c r="EW30" s="718" t="s">
        <v>1877</v>
      </c>
      <c r="EX30" s="731" t="s">
        <v>1906</v>
      </c>
      <c r="EY30" s="44">
        <v>25</v>
      </c>
      <c r="EZ30" s="85">
        <v>0</v>
      </c>
      <c r="FA30" s="33">
        <v>25</v>
      </c>
      <c r="FB30" s="5">
        <v>3</v>
      </c>
      <c r="FC30" s="5">
        <v>2</v>
      </c>
      <c r="FD30" s="5">
        <v>3</v>
      </c>
      <c r="FE30" s="11">
        <v>1.68</v>
      </c>
      <c r="FF30" s="87">
        <v>113</v>
      </c>
      <c r="FG30" s="18">
        <v>1726.5278398239263</v>
      </c>
      <c r="FH30" s="131"/>
      <c r="FI30" s="734" t="s">
        <v>1780</v>
      </c>
      <c r="FK30" s="250"/>
      <c r="FL30" s="54"/>
      <c r="FM30" s="251"/>
      <c r="FN30" s="723"/>
      <c r="FO30" s="84"/>
      <c r="FP30" s="69"/>
      <c r="FQ30" s="69"/>
      <c r="FR30" s="69"/>
      <c r="FS30" s="716" t="str">
        <f t="shared" si="3"/>
        <v>NA</v>
      </c>
      <c r="FT30" s="716"/>
      <c r="FU30" s="69"/>
      <c r="FV30" s="48">
        <v>1</v>
      </c>
      <c r="FW30" s="79"/>
      <c r="FX30" s="705">
        <v>0</v>
      </c>
    </row>
    <row r="31" spans="1:180" ht="15" x14ac:dyDescent="0.25">
      <c r="A31" s="10">
        <v>26</v>
      </c>
      <c r="B31" s="15">
        <v>26</v>
      </c>
      <c r="C31" s="42">
        <v>1</v>
      </c>
      <c r="D31" s="15">
        <v>0</v>
      </c>
      <c r="E31" s="93">
        <v>38840</v>
      </c>
      <c r="F31" s="69">
        <v>1</v>
      </c>
      <c r="G31" s="46">
        <v>1</v>
      </c>
      <c r="H31" s="5">
        <v>3</v>
      </c>
      <c r="I31" s="69"/>
      <c r="J31" s="69"/>
      <c r="K31" s="69"/>
      <c r="L31" s="69"/>
      <c r="M31" s="69">
        <v>3</v>
      </c>
      <c r="N31" s="69"/>
      <c r="O31" s="69"/>
      <c r="P31" s="69"/>
      <c r="Q31" s="69"/>
      <c r="R31" s="69"/>
      <c r="S31" s="5"/>
      <c r="T31" s="299">
        <f t="shared" si="0"/>
        <v>3</v>
      </c>
      <c r="U31" s="5"/>
      <c r="V31" s="69" t="s">
        <v>111</v>
      </c>
      <c r="W31" s="69" t="s">
        <v>118</v>
      </c>
      <c r="X31" s="69"/>
      <c r="Y31" s="69"/>
      <c r="Z31" s="69"/>
      <c r="AA31" s="69"/>
      <c r="AB31" s="69"/>
      <c r="AC31" s="69"/>
      <c r="AD31" s="69"/>
      <c r="AE31" s="46"/>
      <c r="AF31" s="5"/>
      <c r="AG31" s="69"/>
      <c r="AH31" s="69">
        <v>70</v>
      </c>
      <c r="AI31" s="69"/>
      <c r="AJ31" s="69"/>
      <c r="AK31" s="69"/>
      <c r="AL31" s="69"/>
      <c r="AM31" s="69"/>
      <c r="AN31" s="69"/>
      <c r="AO31" s="69"/>
      <c r="AP31" s="46"/>
      <c r="AQ31" s="69"/>
      <c r="AR31" s="69"/>
      <c r="AS31" s="69"/>
      <c r="AT31" s="69"/>
      <c r="AU31" s="69"/>
      <c r="AV31" s="69"/>
      <c r="AW31" s="69"/>
      <c r="AX31" s="69"/>
      <c r="AY31" s="69"/>
      <c r="AZ31" s="46"/>
      <c r="BA31" s="9"/>
      <c r="BB31" s="82"/>
      <c r="BC31" s="82"/>
      <c r="BD31" s="82"/>
      <c r="BE31" s="82"/>
      <c r="BF31" s="82"/>
      <c r="BG31" s="82"/>
      <c r="BH31" s="82"/>
      <c r="BI31" s="82"/>
      <c r="BJ31" s="82"/>
      <c r="BK31" s="630" t="str">
        <f t="shared" si="1"/>
        <v>NA</v>
      </c>
      <c r="BL31" s="630" t="s">
        <v>1780</v>
      </c>
      <c r="BM31" s="630"/>
      <c r="BN31" s="633" t="s">
        <v>1789</v>
      </c>
      <c r="BO31" s="633"/>
      <c r="BP31" s="32"/>
      <c r="BQ31" s="69"/>
      <c r="BR31" s="69"/>
      <c r="BS31" s="69"/>
      <c r="BT31" s="69"/>
      <c r="BU31" s="69"/>
      <c r="BV31" s="46"/>
      <c r="BW31" s="69">
        <v>3</v>
      </c>
      <c r="BX31" s="69"/>
      <c r="BY31" s="69"/>
      <c r="BZ31" s="69"/>
      <c r="CA31" s="69"/>
      <c r="CB31" s="69"/>
      <c r="CC31" s="46"/>
      <c r="CD31" s="69"/>
      <c r="CE31" s="69"/>
      <c r="CF31" s="69"/>
      <c r="CG31" s="69"/>
      <c r="CH31" s="69"/>
      <c r="CI31" s="69"/>
      <c r="CJ31" s="69"/>
      <c r="CK31" s="69"/>
      <c r="CL31" s="69"/>
      <c r="CM31" s="46"/>
      <c r="CN31" s="703">
        <f>1/3</f>
        <v>0.33333333333333331</v>
      </c>
      <c r="CO31" s="70">
        <v>1</v>
      </c>
      <c r="CP31" s="70"/>
      <c r="CQ31" s="70"/>
      <c r="CR31" s="70"/>
      <c r="CS31" s="70"/>
      <c r="CT31" s="70"/>
      <c r="CU31" s="70"/>
      <c r="CV31" s="70"/>
      <c r="CW31" s="70"/>
      <c r="CX31" s="67"/>
      <c r="CY31" s="79"/>
      <c r="CZ31" s="79"/>
      <c r="DA31" s="79"/>
      <c r="DB31" s="79"/>
      <c r="DC31" s="79"/>
      <c r="DD31" s="79"/>
      <c r="DE31" s="79"/>
      <c r="DF31" s="10"/>
      <c r="DG31" s="300">
        <f t="shared" si="2"/>
        <v>3</v>
      </c>
      <c r="DH31" s="69">
        <v>2</v>
      </c>
      <c r="DI31" s="69">
        <v>2.88</v>
      </c>
      <c r="DJ31" s="69">
        <v>3.05</v>
      </c>
      <c r="DK31" s="69"/>
      <c r="DL31" s="69"/>
      <c r="DM31" s="69"/>
      <c r="DN31" s="69"/>
      <c r="DO31" s="69"/>
      <c r="DP31" s="69"/>
      <c r="DQ31" s="69"/>
      <c r="DR31" s="69"/>
      <c r="DS31" s="69"/>
      <c r="DT31" s="69"/>
      <c r="DU31" s="69"/>
      <c r="DV31" s="69">
        <v>125</v>
      </c>
      <c r="DW31" s="69">
        <v>153</v>
      </c>
      <c r="DX31" s="69"/>
      <c r="DY31" s="69"/>
      <c r="DZ31" s="69"/>
      <c r="EA31" s="69"/>
      <c r="EB31" s="69"/>
      <c r="EC31" s="69"/>
      <c r="ED31" s="69"/>
      <c r="EE31" s="69"/>
      <c r="EF31" s="69"/>
      <c r="EG31" s="69"/>
      <c r="EH31" s="69"/>
      <c r="EI31" s="69">
        <v>1</v>
      </c>
      <c r="EJ31" s="69">
        <v>3</v>
      </c>
      <c r="EK31" s="69"/>
      <c r="EL31" s="69"/>
      <c r="EM31" s="69"/>
      <c r="EN31" s="81">
        <f>76.858*EJ31+63.945</f>
        <v>294.51900000000001</v>
      </c>
      <c r="EO31" s="69"/>
      <c r="EP31" s="69"/>
      <c r="EQ31" s="69"/>
      <c r="ER31" s="79"/>
      <c r="ES31" s="245">
        <f t="shared" si="4"/>
        <v>1932.1442773062026</v>
      </c>
      <c r="ET31" s="81">
        <f>((EJ31^2*PI()*EN31)/4)+((EK31^2*PI()*EO31)/4)+((EL31^2*PI()*EP31)/4)+((EM31^2*PI()*EQ31)/4)</f>
        <v>2081.8321351708778</v>
      </c>
      <c r="EU31" s="81">
        <f t="shared" si="5"/>
        <v>4013.9764124770804</v>
      </c>
      <c r="EV31" s="718" t="str">
        <f t="shared" si="6"/>
        <v/>
      </c>
      <c r="EW31" s="718" t="s">
        <v>1877</v>
      </c>
      <c r="EX31" s="731" t="s">
        <v>1916</v>
      </c>
      <c r="EY31" s="44">
        <v>26</v>
      </c>
      <c r="EZ31" s="85">
        <v>0</v>
      </c>
      <c r="FA31" s="33">
        <v>26</v>
      </c>
      <c r="FB31" s="5">
        <v>3</v>
      </c>
      <c r="FC31" s="5">
        <v>3</v>
      </c>
      <c r="FD31" s="5">
        <v>3</v>
      </c>
      <c r="FE31" s="11">
        <v>3.05</v>
      </c>
      <c r="FF31" s="87">
        <v>153</v>
      </c>
      <c r="FG31" s="18">
        <v>4013.9764124770804</v>
      </c>
      <c r="FH31" s="69">
        <v>3</v>
      </c>
      <c r="FI31" s="716" t="s">
        <v>1881</v>
      </c>
      <c r="FK31" s="16">
        <v>38851</v>
      </c>
      <c r="FL31" s="54"/>
      <c r="FM31" s="249">
        <v>38853</v>
      </c>
      <c r="FN31" s="722"/>
      <c r="FO31" s="84"/>
      <c r="FP31" s="69"/>
      <c r="FQ31" s="69"/>
      <c r="FR31" s="69"/>
      <c r="FS31" s="716" t="str">
        <f t="shared" si="3"/>
        <v>NA</v>
      </c>
      <c r="FT31" s="716"/>
      <c r="FU31" s="69"/>
      <c r="FV31" s="48"/>
      <c r="FW31" s="79"/>
      <c r="FX31" s="705">
        <v>0</v>
      </c>
    </row>
    <row r="32" spans="1:180" ht="15" x14ac:dyDescent="0.25">
      <c r="A32" s="10">
        <v>27</v>
      </c>
      <c r="B32" s="15">
        <v>27</v>
      </c>
      <c r="C32" s="42">
        <v>1</v>
      </c>
      <c r="D32" s="15">
        <v>0</v>
      </c>
      <c r="E32" s="97">
        <v>38840</v>
      </c>
      <c r="F32" s="28">
        <v>1</v>
      </c>
      <c r="G32" s="28">
        <v>1</v>
      </c>
      <c r="H32" s="32">
        <v>2</v>
      </c>
      <c r="I32" s="5"/>
      <c r="J32" s="5"/>
      <c r="K32" s="5"/>
      <c r="L32" s="5"/>
      <c r="M32" s="5"/>
      <c r="N32" s="5"/>
      <c r="O32" s="5"/>
      <c r="P32" s="5"/>
      <c r="Q32" s="5"/>
      <c r="R32" s="5"/>
      <c r="S32" s="5"/>
      <c r="T32" s="299">
        <f t="shared" si="0"/>
        <v>2</v>
      </c>
      <c r="U32" s="5"/>
      <c r="V32" s="5" t="s">
        <v>117</v>
      </c>
      <c r="W32" s="5" t="s">
        <v>118</v>
      </c>
      <c r="X32" s="5"/>
      <c r="Y32" s="5"/>
      <c r="Z32" s="5"/>
      <c r="AA32" s="5"/>
      <c r="AB32" s="5"/>
      <c r="AC32" s="5"/>
      <c r="AD32" s="5"/>
      <c r="AE32" s="5"/>
      <c r="AF32" s="32"/>
      <c r="AG32" s="5"/>
      <c r="AH32" s="5">
        <v>21</v>
      </c>
      <c r="AI32" s="5"/>
      <c r="AJ32" s="5"/>
      <c r="AK32" s="5">
        <v>5</v>
      </c>
      <c r="AL32" s="5"/>
      <c r="AM32" s="5"/>
      <c r="AN32" s="5"/>
      <c r="AO32" s="5"/>
      <c r="AP32" s="46"/>
      <c r="AQ32" s="5"/>
      <c r="AR32" s="5"/>
      <c r="AS32" s="5"/>
      <c r="AT32" s="5">
        <v>2</v>
      </c>
      <c r="AU32" s="5"/>
      <c r="AV32" s="5" t="s">
        <v>494</v>
      </c>
      <c r="AW32" s="5"/>
      <c r="AX32" s="5"/>
      <c r="AY32" s="5">
        <v>0</v>
      </c>
      <c r="AZ32" s="5">
        <v>0</v>
      </c>
      <c r="BA32" s="76"/>
      <c r="BB32" s="9"/>
      <c r="BC32" s="9"/>
      <c r="BD32" s="9"/>
      <c r="BE32" s="9"/>
      <c r="BF32" s="9"/>
      <c r="BG32" s="9"/>
      <c r="BH32" s="9"/>
      <c r="BI32" s="9"/>
      <c r="BJ32" s="9"/>
      <c r="BK32" s="630" t="str">
        <f t="shared" si="1"/>
        <v>NA</v>
      </c>
      <c r="BL32" s="630" t="s">
        <v>1780</v>
      </c>
      <c r="BM32" s="630"/>
      <c r="BN32" s="633"/>
      <c r="BO32" s="633"/>
      <c r="BP32" s="32"/>
      <c r="BQ32" s="28"/>
      <c r="BR32" s="28"/>
      <c r="BS32" s="28">
        <v>1</v>
      </c>
      <c r="BT32" s="28"/>
      <c r="BU32" s="28">
        <v>0</v>
      </c>
      <c r="BV32" s="28">
        <v>0</v>
      </c>
      <c r="BW32" s="32"/>
      <c r="BX32" s="28"/>
      <c r="BY32" s="28"/>
      <c r="BZ32" s="28"/>
      <c r="CA32" s="28"/>
      <c r="CB32" s="28">
        <v>1</v>
      </c>
      <c r="CC32" s="28">
        <v>2</v>
      </c>
      <c r="CD32" s="32"/>
      <c r="CE32" s="28"/>
      <c r="CF32" s="28"/>
      <c r="CG32" s="28"/>
      <c r="CH32" s="28">
        <v>1</v>
      </c>
      <c r="CI32" s="28"/>
      <c r="CJ32" s="28"/>
      <c r="CK32" s="28"/>
      <c r="CL32" s="28"/>
      <c r="CM32" s="67"/>
      <c r="CN32" s="703">
        <f>1/2</f>
        <v>0.5</v>
      </c>
      <c r="CO32" s="28">
        <v>1</v>
      </c>
      <c r="CP32" s="28"/>
      <c r="CQ32" s="28"/>
      <c r="CR32" s="28"/>
      <c r="CS32" s="28"/>
      <c r="CT32" s="28"/>
      <c r="CU32" s="28"/>
      <c r="CV32" s="28"/>
      <c r="CW32" s="28"/>
      <c r="CX32" s="67"/>
      <c r="CY32" s="10"/>
      <c r="CZ32" s="10"/>
      <c r="DA32" s="10"/>
      <c r="DB32" s="10"/>
      <c r="DC32" s="10"/>
      <c r="DD32" s="10"/>
      <c r="DE32" s="10"/>
      <c r="DF32" s="10" t="s">
        <v>517</v>
      </c>
      <c r="DG32" s="300">
        <f t="shared" si="2"/>
        <v>3</v>
      </c>
      <c r="DH32" s="5">
        <v>2</v>
      </c>
      <c r="DI32" s="69">
        <v>2.19</v>
      </c>
      <c r="DJ32" s="69">
        <v>1.2</v>
      </c>
      <c r="DK32" s="69"/>
      <c r="DL32" s="69"/>
      <c r="DM32" s="69"/>
      <c r="DN32" s="69"/>
      <c r="DO32" s="69"/>
      <c r="DP32" s="69"/>
      <c r="DQ32" s="69"/>
      <c r="DR32" s="69"/>
      <c r="DS32" s="69"/>
      <c r="DT32" s="69"/>
      <c r="DU32" s="69"/>
      <c r="DV32" s="69">
        <v>220</v>
      </c>
      <c r="DW32" s="69">
        <v>130</v>
      </c>
      <c r="DX32" s="69"/>
      <c r="DY32" s="69"/>
      <c r="DZ32" s="69"/>
      <c r="EA32" s="69"/>
      <c r="EB32" s="69"/>
      <c r="EC32" s="69"/>
      <c r="ED32" s="69"/>
      <c r="EE32" s="69"/>
      <c r="EF32" s="69"/>
      <c r="EG32" s="69"/>
      <c r="EH32" s="69"/>
      <c r="EI32" s="69">
        <v>1</v>
      </c>
      <c r="EJ32" s="69">
        <v>0.95</v>
      </c>
      <c r="EK32" s="69"/>
      <c r="EL32" s="69"/>
      <c r="EM32" s="69"/>
      <c r="EN32" s="81">
        <f>76.858*EJ32+63.945</f>
        <v>136.96010000000001</v>
      </c>
      <c r="EO32" s="69"/>
      <c r="EP32" s="69"/>
      <c r="EQ32" s="69"/>
      <c r="ER32" s="79"/>
      <c r="ES32" s="245">
        <f t="shared" si="4"/>
        <v>975.73312511151266</v>
      </c>
      <c r="ET32" s="81">
        <f>((EJ32^2*PI()*EN32)/4)+((EK32^2*PI()*EO32)/4)+((EL32^2*PI()*EP32)/4)+((EM32^2*PI()*EQ32)/4)</f>
        <v>97.0803104263546</v>
      </c>
      <c r="EU32" s="81">
        <f t="shared" si="5"/>
        <v>1072.8134355378672</v>
      </c>
      <c r="EV32" s="718" t="str">
        <f t="shared" si="6"/>
        <v/>
      </c>
      <c r="EW32" s="718" t="s">
        <v>1877</v>
      </c>
      <c r="EX32" s="731" t="s">
        <v>1907</v>
      </c>
      <c r="EY32" s="44">
        <v>27</v>
      </c>
      <c r="EZ32" s="71">
        <v>2</v>
      </c>
      <c r="FA32" s="33">
        <v>27</v>
      </c>
      <c r="FB32" s="5">
        <v>2</v>
      </c>
      <c r="FC32" s="5">
        <v>3</v>
      </c>
      <c r="FD32" s="69">
        <v>3</v>
      </c>
      <c r="FE32" s="81">
        <v>2.19</v>
      </c>
      <c r="FF32" s="84">
        <v>220</v>
      </c>
      <c r="FG32" s="246">
        <v>1072.8134355378672</v>
      </c>
      <c r="FH32" s="253">
        <v>21</v>
      </c>
      <c r="FI32" s="735" t="s">
        <v>1881</v>
      </c>
      <c r="FK32" s="16">
        <v>38855</v>
      </c>
      <c r="FL32" s="26"/>
      <c r="FM32" s="249">
        <v>38868</v>
      </c>
      <c r="FN32" s="722"/>
      <c r="FO32" s="84">
        <v>2</v>
      </c>
      <c r="FP32" s="69">
        <v>7</v>
      </c>
      <c r="FQ32" s="69">
        <v>20</v>
      </c>
      <c r="FR32" s="69">
        <v>0</v>
      </c>
      <c r="FS32" s="716">
        <f t="shared" si="3"/>
        <v>20</v>
      </c>
      <c r="FT32" s="716"/>
      <c r="FU32" s="26"/>
      <c r="FV32" s="28">
        <v>1</v>
      </c>
      <c r="FW32" s="79"/>
      <c r="FX32" s="705">
        <v>0</v>
      </c>
    </row>
    <row r="33" spans="1:180" ht="15" x14ac:dyDescent="0.25">
      <c r="A33" s="10">
        <v>28</v>
      </c>
      <c r="B33" s="15"/>
      <c r="C33" s="42"/>
      <c r="D33" s="15"/>
      <c r="E33" s="93"/>
      <c r="F33" s="69"/>
      <c r="G33" s="46"/>
      <c r="H33" s="5"/>
      <c r="I33" s="69"/>
      <c r="J33" s="69"/>
      <c r="K33" s="69"/>
      <c r="L33" s="69"/>
      <c r="M33" s="69"/>
      <c r="N33" s="69"/>
      <c r="O33" s="69"/>
      <c r="P33" s="69"/>
      <c r="Q33" s="69"/>
      <c r="R33" s="69"/>
      <c r="S33" s="5"/>
      <c r="T33" s="299">
        <f t="shared" si="0"/>
        <v>0</v>
      </c>
      <c r="U33" s="5"/>
      <c r="V33" s="69"/>
      <c r="W33" s="69"/>
      <c r="X33" s="69"/>
      <c r="Y33" s="69"/>
      <c r="Z33" s="69"/>
      <c r="AA33" s="69"/>
      <c r="AB33" s="69"/>
      <c r="AC33" s="69"/>
      <c r="AD33" s="69"/>
      <c r="AE33" s="46"/>
      <c r="AF33" s="5"/>
      <c r="AG33" s="69"/>
      <c r="AH33" s="69"/>
      <c r="AI33" s="69"/>
      <c r="AJ33" s="69"/>
      <c r="AK33" s="69"/>
      <c r="AL33" s="69"/>
      <c r="AM33" s="69"/>
      <c r="AN33" s="69"/>
      <c r="AO33" s="69"/>
      <c r="AP33" s="46"/>
      <c r="AQ33" s="69"/>
      <c r="AR33" s="69"/>
      <c r="AS33" s="69"/>
      <c r="AT33" s="69"/>
      <c r="AU33" s="69"/>
      <c r="AV33" s="69"/>
      <c r="AW33" s="69"/>
      <c r="AX33" s="69"/>
      <c r="AY33" s="69"/>
      <c r="AZ33" s="46"/>
      <c r="BA33" s="9"/>
      <c r="BB33" s="82"/>
      <c r="BC33" s="82"/>
      <c r="BD33" s="82"/>
      <c r="BE33" s="82"/>
      <c r="BF33" s="82"/>
      <c r="BG33" s="82"/>
      <c r="BH33" s="82"/>
      <c r="BI33" s="82"/>
      <c r="BJ33" s="82"/>
      <c r="BK33" s="630" t="str">
        <f t="shared" si="1"/>
        <v>NA</v>
      </c>
      <c r="BL33" s="630" t="s">
        <v>1792</v>
      </c>
      <c r="BM33" s="630"/>
      <c r="BN33" s="633"/>
      <c r="BO33" s="633"/>
      <c r="BP33" s="32"/>
      <c r="BQ33" s="69"/>
      <c r="BR33" s="69"/>
      <c r="BS33" s="69"/>
      <c r="BT33" s="69"/>
      <c r="BU33" s="69"/>
      <c r="BV33" s="46"/>
      <c r="BW33" s="69"/>
      <c r="BX33" s="69"/>
      <c r="BY33" s="69"/>
      <c r="BZ33" s="69"/>
      <c r="CA33" s="69"/>
      <c r="CB33" s="69"/>
      <c r="CC33" s="46"/>
      <c r="CD33" s="69"/>
      <c r="CE33" s="69"/>
      <c r="CF33" s="69"/>
      <c r="CG33" s="69"/>
      <c r="CH33" s="69"/>
      <c r="CI33" s="69"/>
      <c r="CJ33" s="69"/>
      <c r="CK33" s="69"/>
      <c r="CL33" s="69"/>
      <c r="CM33" s="46"/>
      <c r="CN33" s="703" t="s">
        <v>1792</v>
      </c>
      <c r="CO33" s="70"/>
      <c r="CP33" s="70"/>
      <c r="CQ33" s="70"/>
      <c r="CR33" s="70"/>
      <c r="CS33" s="70"/>
      <c r="CT33" s="70"/>
      <c r="CU33" s="70"/>
      <c r="CV33" s="70"/>
      <c r="CW33" s="70"/>
      <c r="CX33" s="67"/>
      <c r="CY33" s="79"/>
      <c r="CZ33" s="79"/>
      <c r="DA33" s="79"/>
      <c r="DB33" s="79"/>
      <c r="DC33" s="79"/>
      <c r="DD33" s="79"/>
      <c r="DE33" s="79"/>
      <c r="DF33" s="10"/>
      <c r="DG33" s="300">
        <f t="shared" si="2"/>
        <v>0</v>
      </c>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81"/>
      <c r="EO33" s="69"/>
      <c r="EP33" s="69"/>
      <c r="EQ33" s="69"/>
      <c r="ER33" s="79"/>
      <c r="ES33" s="245"/>
      <c r="ET33" s="81"/>
      <c r="EU33" s="81"/>
      <c r="EV33" s="718" t="s">
        <v>1792</v>
      </c>
      <c r="EW33" s="718" t="s">
        <v>1792</v>
      </c>
      <c r="EX33" s="731"/>
      <c r="EY33" s="44">
        <v>28</v>
      </c>
      <c r="EZ33" s="85">
        <v>0</v>
      </c>
      <c r="FA33" s="33">
        <v>28</v>
      </c>
      <c r="FB33" s="5">
        <v>0</v>
      </c>
      <c r="FC33" s="5">
        <v>0</v>
      </c>
      <c r="FD33" s="69"/>
      <c r="FE33" s="11"/>
      <c r="FF33" s="87"/>
      <c r="FG33" s="18"/>
      <c r="FH33" s="69"/>
      <c r="FI33" s="716" t="s">
        <v>1792</v>
      </c>
      <c r="FK33" s="16"/>
      <c r="FL33" s="54"/>
      <c r="FM33" s="39"/>
      <c r="FN33" s="721"/>
      <c r="FO33" s="84"/>
      <c r="FP33" s="69"/>
      <c r="FQ33" s="69"/>
      <c r="FR33" s="69"/>
      <c r="FS33" s="716" t="str">
        <f t="shared" si="3"/>
        <v>NA</v>
      </c>
      <c r="FT33" s="716"/>
      <c r="FU33" s="69"/>
      <c r="FV33" s="48"/>
      <c r="FW33" s="79" t="s">
        <v>656</v>
      </c>
      <c r="FX33" s="705" t="s">
        <v>1792</v>
      </c>
    </row>
    <row r="34" spans="1:180" ht="15" x14ac:dyDescent="0.25">
      <c r="A34" s="10">
        <v>29</v>
      </c>
      <c r="B34" s="15">
        <v>29</v>
      </c>
      <c r="C34" s="42">
        <v>1</v>
      </c>
      <c r="D34" s="15">
        <v>0</v>
      </c>
      <c r="E34" s="93">
        <v>38840</v>
      </c>
      <c r="F34" s="69">
        <v>1</v>
      </c>
      <c r="G34" s="46">
        <v>1</v>
      </c>
      <c r="H34" s="5">
        <v>2</v>
      </c>
      <c r="I34" s="69"/>
      <c r="J34" s="69"/>
      <c r="K34" s="69"/>
      <c r="L34" s="69"/>
      <c r="M34" s="69"/>
      <c r="N34" s="69"/>
      <c r="O34" s="69"/>
      <c r="P34" s="69"/>
      <c r="Q34" s="69"/>
      <c r="R34" s="69"/>
      <c r="S34" s="5"/>
      <c r="T34" s="299">
        <f t="shared" si="0"/>
        <v>2</v>
      </c>
      <c r="U34" s="5"/>
      <c r="V34" s="69" t="s">
        <v>117</v>
      </c>
      <c r="W34" s="69" t="s">
        <v>118</v>
      </c>
      <c r="X34" s="69"/>
      <c r="Y34" s="69"/>
      <c r="Z34" s="69"/>
      <c r="AA34" s="69"/>
      <c r="AB34" s="69"/>
      <c r="AC34" s="69"/>
      <c r="AD34" s="69"/>
      <c r="AE34" s="46"/>
      <c r="AF34" s="5"/>
      <c r="AG34" s="69"/>
      <c r="AH34" s="69">
        <v>30</v>
      </c>
      <c r="AI34" s="69"/>
      <c r="AJ34" s="69"/>
      <c r="AK34" s="69">
        <v>43</v>
      </c>
      <c r="AL34" s="69"/>
      <c r="AM34" s="69"/>
      <c r="AN34" s="69"/>
      <c r="AO34" s="69"/>
      <c r="AP34" s="46"/>
      <c r="AQ34" s="69"/>
      <c r="AR34" s="69"/>
      <c r="AS34" s="69"/>
      <c r="AT34" s="69">
        <v>1</v>
      </c>
      <c r="AU34" s="69"/>
      <c r="AV34" s="69">
        <v>9</v>
      </c>
      <c r="AW34" s="69"/>
      <c r="AX34" s="69"/>
      <c r="AY34" s="69">
        <v>4</v>
      </c>
      <c r="AZ34" s="46">
        <v>1</v>
      </c>
      <c r="BA34" s="9"/>
      <c r="BB34" s="82"/>
      <c r="BC34" s="82"/>
      <c r="BD34" s="82">
        <v>38855</v>
      </c>
      <c r="BE34" s="82"/>
      <c r="BF34" s="82"/>
      <c r="BG34" s="82"/>
      <c r="BH34" s="82"/>
      <c r="BI34" s="82"/>
      <c r="BJ34" s="82"/>
      <c r="BK34" s="630">
        <f t="shared" si="1"/>
        <v>38855</v>
      </c>
      <c r="BL34" s="630" t="s">
        <v>1783</v>
      </c>
      <c r="BM34" s="630"/>
      <c r="BN34" s="633"/>
      <c r="BO34" s="633"/>
      <c r="BP34" s="32"/>
      <c r="BQ34" s="69"/>
      <c r="BR34" s="69"/>
      <c r="BS34" s="69">
        <v>8</v>
      </c>
      <c r="BT34" s="69"/>
      <c r="BU34" s="69">
        <v>3</v>
      </c>
      <c r="BV34" s="46">
        <v>0</v>
      </c>
      <c r="BW34" s="69"/>
      <c r="BX34" s="69"/>
      <c r="BY34" s="69"/>
      <c r="BZ34" s="69"/>
      <c r="CA34" s="69"/>
      <c r="CB34" s="69">
        <v>3</v>
      </c>
      <c r="CC34" s="46">
        <v>4</v>
      </c>
      <c r="CD34" s="69"/>
      <c r="CE34" s="69"/>
      <c r="CF34" s="69"/>
      <c r="CG34" s="69"/>
      <c r="CH34" s="69"/>
      <c r="CI34" s="69"/>
      <c r="CJ34" s="69"/>
      <c r="CK34" s="69"/>
      <c r="CL34" s="69"/>
      <c r="CM34" s="46"/>
      <c r="CN34" s="703">
        <f>IF(COUNTBLANK(CD34:CM34)=10,0,"calc")</f>
        <v>0</v>
      </c>
      <c r="CO34" s="70"/>
      <c r="CP34" s="70">
        <v>1</v>
      </c>
      <c r="CQ34" s="70"/>
      <c r="CR34" s="70"/>
      <c r="CS34" s="70"/>
      <c r="CT34" s="70"/>
      <c r="CU34" s="70"/>
      <c r="CV34" s="70"/>
      <c r="CW34" s="70"/>
      <c r="CX34" s="67"/>
      <c r="CY34" s="79"/>
      <c r="CZ34" s="79"/>
      <c r="DA34" s="79"/>
      <c r="DB34" s="79"/>
      <c r="DC34" s="79"/>
      <c r="DD34" s="79"/>
      <c r="DE34" s="79"/>
      <c r="DF34" s="10"/>
      <c r="DG34" s="300">
        <f t="shared" si="2"/>
        <v>2</v>
      </c>
      <c r="DH34" s="69">
        <v>2</v>
      </c>
      <c r="DI34" s="69">
        <v>2.4900000000000002</v>
      </c>
      <c r="DJ34" s="69">
        <v>2.95</v>
      </c>
      <c r="DK34" s="69"/>
      <c r="DL34" s="69"/>
      <c r="DM34" s="69"/>
      <c r="DN34" s="69"/>
      <c r="DO34" s="69"/>
      <c r="DP34" s="69"/>
      <c r="DQ34" s="69"/>
      <c r="DR34" s="69"/>
      <c r="DS34" s="69"/>
      <c r="DT34" s="69"/>
      <c r="DU34" s="69"/>
      <c r="DV34" s="69">
        <v>226</v>
      </c>
      <c r="DW34" s="69">
        <v>282</v>
      </c>
      <c r="DX34" s="69"/>
      <c r="DY34" s="69"/>
      <c r="DZ34" s="69"/>
      <c r="EA34" s="69"/>
      <c r="EB34" s="69"/>
      <c r="EC34" s="69"/>
      <c r="ED34" s="69"/>
      <c r="EE34" s="69"/>
      <c r="EF34" s="69"/>
      <c r="EG34" s="69"/>
      <c r="EH34" s="69"/>
      <c r="EI34" s="69"/>
      <c r="EJ34" s="69"/>
      <c r="EK34" s="69"/>
      <c r="EL34" s="69"/>
      <c r="EM34" s="69"/>
      <c r="EN34" s="81"/>
      <c r="EO34" s="69"/>
      <c r="EP34" s="69"/>
      <c r="EQ34" s="69"/>
      <c r="ER34" s="79"/>
      <c r="ES34" s="245">
        <f t="shared" ref="ES34:ES45" si="8">((DI34^2*PI()*DV34)/4)+((DJ34^2*PI()*DW34)/4)+((DK34^2*PI()*DX34)/4)+((DL34^2*PI()*DY34)/4)+((DM34^2*PI()*DZ34)/4)+((DN34^2*PI()*EA34)/4)+((DO34^2*PI()*EB34)/4)+((DP34^2*PI()*EC34)/4)+((DQ34^2*PI()*ED34)/4)+((DR34^2*PI()*EE34)/4)+((DS34^2*PI()*EF34)/4)+((DT34^2*PI()*EG34)/4)+((DU34^2*PI()*EH34)/4)</f>
        <v>3027.9672163354926</v>
      </c>
      <c r="ET34" s="81"/>
      <c r="EU34" s="81">
        <f t="shared" ref="EU34:EU45" si="9">ES34+ET34</f>
        <v>3027.9672163354926</v>
      </c>
      <c r="EV34" s="718">
        <f t="shared" ref="EV34:EV97" si="10">IF(EW34="ok",EU34,"")</f>
        <v>3027.9672163354926</v>
      </c>
      <c r="EW34" s="718" t="s">
        <v>1783</v>
      </c>
      <c r="EX34" s="731"/>
      <c r="EY34" s="44">
        <v>29</v>
      </c>
      <c r="EZ34" s="85">
        <v>4</v>
      </c>
      <c r="FA34" s="33">
        <v>29</v>
      </c>
      <c r="FB34" s="5">
        <v>2</v>
      </c>
      <c r="FC34" s="5">
        <v>2</v>
      </c>
      <c r="FD34" s="69">
        <v>2</v>
      </c>
      <c r="FE34" s="11">
        <v>2.95</v>
      </c>
      <c r="FF34" s="87">
        <v>282</v>
      </c>
      <c r="FG34" s="18">
        <v>3027.9672163354926</v>
      </c>
      <c r="FH34" s="69">
        <v>43</v>
      </c>
      <c r="FI34" s="716" t="s">
        <v>1783</v>
      </c>
      <c r="FK34" s="16">
        <v>38855</v>
      </c>
      <c r="FL34" s="54"/>
      <c r="FM34" s="249">
        <v>38873</v>
      </c>
      <c r="FN34" s="722"/>
      <c r="FO34" s="84">
        <v>4</v>
      </c>
      <c r="FP34" s="69">
        <v>28</v>
      </c>
      <c r="FQ34" s="69">
        <v>30</v>
      </c>
      <c r="FR34" s="69">
        <v>15</v>
      </c>
      <c r="FS34" s="716">
        <f t="shared" si="3"/>
        <v>15</v>
      </c>
      <c r="FT34" s="716"/>
      <c r="FU34" s="69"/>
      <c r="FV34" s="48"/>
      <c r="FW34" s="79"/>
      <c r="FX34" s="705">
        <v>1</v>
      </c>
    </row>
    <row r="35" spans="1:180" ht="15" x14ac:dyDescent="0.25">
      <c r="A35" s="10">
        <v>30</v>
      </c>
      <c r="B35" s="15">
        <v>30</v>
      </c>
      <c r="C35" s="42"/>
      <c r="D35" s="15">
        <v>0</v>
      </c>
      <c r="E35" s="97">
        <v>38840</v>
      </c>
      <c r="F35" s="28">
        <v>1</v>
      </c>
      <c r="G35" s="67">
        <v>1</v>
      </c>
      <c r="H35" s="5">
        <v>1</v>
      </c>
      <c r="I35" s="5"/>
      <c r="J35" s="5"/>
      <c r="K35" s="5"/>
      <c r="L35" s="5"/>
      <c r="M35" s="5">
        <v>1</v>
      </c>
      <c r="N35" s="5"/>
      <c r="O35" s="5"/>
      <c r="P35" s="5"/>
      <c r="Q35" s="5"/>
      <c r="R35" s="5"/>
      <c r="S35" s="5"/>
      <c r="T35" s="299">
        <f t="shared" si="0"/>
        <v>1</v>
      </c>
      <c r="U35" s="5"/>
      <c r="V35" s="5" t="s">
        <v>117</v>
      </c>
      <c r="W35" s="5" t="s">
        <v>118</v>
      </c>
      <c r="X35" s="5"/>
      <c r="Y35" s="5"/>
      <c r="Z35" s="5"/>
      <c r="AA35" s="5"/>
      <c r="AB35" s="5"/>
      <c r="AC35" s="5"/>
      <c r="AD35" s="5"/>
      <c r="AE35" s="46"/>
      <c r="AF35" s="5"/>
      <c r="AG35" s="5"/>
      <c r="AH35" s="5">
        <v>20</v>
      </c>
      <c r="AI35" s="5"/>
      <c r="AJ35" s="5"/>
      <c r="AK35" s="5"/>
      <c r="AL35" s="5"/>
      <c r="AM35" s="5"/>
      <c r="AN35" s="5"/>
      <c r="AO35" s="5"/>
      <c r="AP35" s="46"/>
      <c r="AQ35" s="5"/>
      <c r="AR35" s="5"/>
      <c r="AS35" s="5"/>
      <c r="AT35" s="5">
        <v>0</v>
      </c>
      <c r="AU35" s="5"/>
      <c r="AV35" s="5"/>
      <c r="AW35" s="5"/>
      <c r="AX35" s="5"/>
      <c r="AY35" s="5"/>
      <c r="AZ35" s="46"/>
      <c r="BA35" s="9"/>
      <c r="BB35" s="9"/>
      <c r="BC35" s="9"/>
      <c r="BD35" s="9"/>
      <c r="BE35" s="9"/>
      <c r="BF35" s="9"/>
      <c r="BG35" s="9"/>
      <c r="BH35" s="9"/>
      <c r="BI35" s="9"/>
      <c r="BJ35" s="9"/>
      <c r="BK35" s="630" t="str">
        <f t="shared" si="1"/>
        <v>NA</v>
      </c>
      <c r="BL35" s="630" t="s">
        <v>1780</v>
      </c>
      <c r="BM35" s="630"/>
      <c r="BN35" s="633"/>
      <c r="BO35" s="633"/>
      <c r="BP35" s="114">
        <v>0</v>
      </c>
      <c r="BQ35" s="28"/>
      <c r="BR35" s="28"/>
      <c r="BS35" s="28"/>
      <c r="BT35" s="28"/>
      <c r="BU35" s="28"/>
      <c r="BV35" s="67"/>
      <c r="BW35" s="28">
        <v>0</v>
      </c>
      <c r="BX35" s="28"/>
      <c r="BY35" s="28"/>
      <c r="BZ35" s="28"/>
      <c r="CA35" s="28"/>
      <c r="CB35" s="28"/>
      <c r="CC35" s="67"/>
      <c r="CD35" s="28"/>
      <c r="CE35" s="28"/>
      <c r="CF35" s="28"/>
      <c r="CG35" s="28"/>
      <c r="CH35" s="28">
        <v>1</v>
      </c>
      <c r="CI35" s="28"/>
      <c r="CJ35" s="28"/>
      <c r="CK35" s="28"/>
      <c r="CL35" s="28"/>
      <c r="CM35" s="67"/>
      <c r="CN35" s="703">
        <f>1/1</f>
        <v>1</v>
      </c>
      <c r="CO35" s="28">
        <v>1</v>
      </c>
      <c r="CP35" s="28"/>
      <c r="CQ35" s="28"/>
      <c r="CR35" s="28"/>
      <c r="CS35" s="28"/>
      <c r="CT35" s="28"/>
      <c r="CU35" s="28"/>
      <c r="CV35" s="28"/>
      <c r="CW35" s="28"/>
      <c r="CX35" s="67"/>
      <c r="CY35" s="10"/>
      <c r="CZ35" s="10"/>
      <c r="DA35" s="10"/>
      <c r="DB35" s="10"/>
      <c r="DC35" s="10"/>
      <c r="DD35" s="10"/>
      <c r="DE35" s="10"/>
      <c r="DF35" s="10"/>
      <c r="DG35" s="300">
        <f t="shared" si="2"/>
        <v>1</v>
      </c>
      <c r="DH35" s="69">
        <v>1</v>
      </c>
      <c r="DI35" s="69">
        <v>3.18</v>
      </c>
      <c r="DJ35" s="69"/>
      <c r="DK35" s="69"/>
      <c r="DL35" s="69"/>
      <c r="DM35" s="69"/>
      <c r="DN35" s="69"/>
      <c r="DO35" s="69"/>
      <c r="DP35" s="69"/>
      <c r="DQ35" s="69"/>
      <c r="DR35" s="69"/>
      <c r="DS35" s="69"/>
      <c r="DT35" s="69"/>
      <c r="DU35" s="69"/>
      <c r="DV35" s="69">
        <v>104</v>
      </c>
      <c r="DW35" s="69"/>
      <c r="DX35" s="69"/>
      <c r="DY35" s="69"/>
      <c r="DZ35" s="69"/>
      <c r="EA35" s="69"/>
      <c r="EB35" s="69"/>
      <c r="EC35" s="69"/>
      <c r="ED35" s="69"/>
      <c r="EE35" s="69"/>
      <c r="EF35" s="69"/>
      <c r="EG35" s="69"/>
      <c r="EH35" s="69"/>
      <c r="EI35" s="69"/>
      <c r="EJ35" s="69"/>
      <c r="EK35" s="69"/>
      <c r="EL35" s="69"/>
      <c r="EM35" s="69"/>
      <c r="EN35" s="81"/>
      <c r="EO35" s="69"/>
      <c r="EP35" s="69"/>
      <c r="EQ35" s="69"/>
      <c r="ER35" s="79"/>
      <c r="ES35" s="245">
        <f t="shared" si="8"/>
        <v>825.99508030419702</v>
      </c>
      <c r="ET35" s="81"/>
      <c r="EU35" s="81">
        <f t="shared" si="9"/>
        <v>825.99508030419702</v>
      </c>
      <c r="EV35" s="718" t="str">
        <f t="shared" si="10"/>
        <v/>
      </c>
      <c r="EW35" s="718" t="s">
        <v>1877</v>
      </c>
      <c r="EX35" s="731" t="s">
        <v>1908</v>
      </c>
      <c r="EY35" s="44">
        <v>30</v>
      </c>
      <c r="EZ35" s="85">
        <v>0</v>
      </c>
      <c r="FA35" s="33">
        <v>30</v>
      </c>
      <c r="FB35" s="5">
        <v>1</v>
      </c>
      <c r="FC35" s="5">
        <v>1</v>
      </c>
      <c r="FD35" s="69">
        <v>1</v>
      </c>
      <c r="FE35" s="11">
        <v>3.18</v>
      </c>
      <c r="FF35" s="122">
        <v>104</v>
      </c>
      <c r="FG35" s="18">
        <v>825.99508030419702</v>
      </c>
      <c r="FH35" s="131"/>
      <c r="FI35" s="734" t="s">
        <v>1780</v>
      </c>
      <c r="FK35" s="250"/>
      <c r="FL35" s="54"/>
      <c r="FM35" s="251"/>
      <c r="FN35" s="723"/>
      <c r="FO35" s="84"/>
      <c r="FP35" s="69"/>
      <c r="FQ35" s="69"/>
      <c r="FR35" s="69"/>
      <c r="FS35" s="716" t="str">
        <f t="shared" si="3"/>
        <v>NA</v>
      </c>
      <c r="FT35" s="716"/>
      <c r="FU35" s="69"/>
      <c r="FV35" s="28">
        <v>1</v>
      </c>
      <c r="FW35" s="79"/>
      <c r="FX35" s="705">
        <v>0</v>
      </c>
    </row>
    <row r="36" spans="1:180" ht="15" x14ac:dyDescent="0.25">
      <c r="A36" s="10">
        <v>31</v>
      </c>
      <c r="B36" s="15">
        <v>31</v>
      </c>
      <c r="C36" s="42">
        <v>1</v>
      </c>
      <c r="D36" s="15">
        <v>0</v>
      </c>
      <c r="E36" s="93">
        <v>38840</v>
      </c>
      <c r="F36" s="69">
        <v>1</v>
      </c>
      <c r="G36" s="46">
        <v>1</v>
      </c>
      <c r="H36" s="5">
        <v>1</v>
      </c>
      <c r="I36" s="69"/>
      <c r="J36" s="69"/>
      <c r="K36" s="69"/>
      <c r="L36" s="69"/>
      <c r="M36" s="69"/>
      <c r="N36" s="69"/>
      <c r="O36" s="69">
        <v>1</v>
      </c>
      <c r="P36" s="69"/>
      <c r="Q36" s="69"/>
      <c r="R36" s="69"/>
      <c r="S36" s="5"/>
      <c r="T36" s="299">
        <f t="shared" si="0"/>
        <v>1</v>
      </c>
      <c r="U36" s="5"/>
      <c r="V36" s="69"/>
      <c r="W36" s="69" t="s">
        <v>118</v>
      </c>
      <c r="X36" s="69"/>
      <c r="Y36" s="69"/>
      <c r="Z36" s="69"/>
      <c r="AA36" s="69"/>
      <c r="AB36" s="69"/>
      <c r="AC36" s="69"/>
      <c r="AD36" s="69"/>
      <c r="AE36" s="46"/>
      <c r="AF36" s="5"/>
      <c r="AG36" s="69"/>
      <c r="AH36" s="69">
        <v>10</v>
      </c>
      <c r="AI36" s="69"/>
      <c r="AJ36" s="69"/>
      <c r="AK36" s="69">
        <v>12</v>
      </c>
      <c r="AL36" s="69"/>
      <c r="AM36" s="69"/>
      <c r="AN36" s="69"/>
      <c r="AO36" s="69"/>
      <c r="AP36" s="46"/>
      <c r="AQ36" s="69"/>
      <c r="AR36" s="69"/>
      <c r="AS36" s="69"/>
      <c r="AT36" s="69">
        <v>3</v>
      </c>
      <c r="AU36" s="69"/>
      <c r="AV36" s="69">
        <v>0</v>
      </c>
      <c r="AW36" s="69"/>
      <c r="AX36" s="69"/>
      <c r="AY36" s="69"/>
      <c r="AZ36" s="46"/>
      <c r="BA36" s="9"/>
      <c r="BB36" s="82"/>
      <c r="BC36" s="82"/>
      <c r="BD36" s="82">
        <v>38855</v>
      </c>
      <c r="BE36" s="82"/>
      <c r="BF36" s="82"/>
      <c r="BG36" s="82"/>
      <c r="BH36" s="82"/>
      <c r="BI36" s="82"/>
      <c r="BJ36" s="82"/>
      <c r="BK36" s="630">
        <f t="shared" si="1"/>
        <v>38855</v>
      </c>
      <c r="BL36" s="630" t="s">
        <v>1783</v>
      </c>
      <c r="BM36" s="630"/>
      <c r="BN36" s="633"/>
      <c r="BO36" s="633"/>
      <c r="BP36" s="32"/>
      <c r="BQ36" s="69"/>
      <c r="BR36" s="69">
        <v>0</v>
      </c>
      <c r="BS36" s="69"/>
      <c r="BT36" s="69"/>
      <c r="BU36" s="69"/>
      <c r="BV36" s="46"/>
      <c r="BW36" s="69"/>
      <c r="BX36" s="69"/>
      <c r="BY36" s="69">
        <v>0</v>
      </c>
      <c r="BZ36" s="69"/>
      <c r="CA36" s="69"/>
      <c r="CB36" s="69"/>
      <c r="CC36" s="46"/>
      <c r="CD36" s="69"/>
      <c r="CE36" s="69"/>
      <c r="CF36" s="69"/>
      <c r="CG36" s="69"/>
      <c r="CH36" s="69"/>
      <c r="CI36" s="69"/>
      <c r="CJ36" s="69">
        <v>1</v>
      </c>
      <c r="CK36" s="69"/>
      <c r="CL36" s="69"/>
      <c r="CM36" s="46"/>
      <c r="CN36" s="703">
        <f>1/1</f>
        <v>1</v>
      </c>
      <c r="CO36" s="70">
        <v>1</v>
      </c>
      <c r="CP36" s="70"/>
      <c r="CQ36" s="70"/>
      <c r="CR36" s="70"/>
      <c r="CS36" s="70"/>
      <c r="CT36" s="70"/>
      <c r="CU36" s="70"/>
      <c r="CV36" s="70"/>
      <c r="CW36" s="70"/>
      <c r="CX36" s="67"/>
      <c r="CY36" s="79"/>
      <c r="CZ36" s="79"/>
      <c r="DA36" s="79"/>
      <c r="DB36" s="79"/>
      <c r="DC36" s="79"/>
      <c r="DD36" s="79"/>
      <c r="DE36" s="79"/>
      <c r="DF36" s="10"/>
      <c r="DG36" s="300">
        <f t="shared" si="2"/>
        <v>1</v>
      </c>
      <c r="DH36" s="69">
        <v>1</v>
      </c>
      <c r="DI36" s="69">
        <v>2.1800000000000002</v>
      </c>
      <c r="DJ36" s="69"/>
      <c r="DK36" s="69"/>
      <c r="DL36" s="69"/>
      <c r="DM36" s="69"/>
      <c r="DN36" s="69"/>
      <c r="DO36" s="69"/>
      <c r="DP36" s="69"/>
      <c r="DQ36" s="69"/>
      <c r="DR36" s="69"/>
      <c r="DS36" s="69"/>
      <c r="DT36" s="69"/>
      <c r="DU36" s="69"/>
      <c r="DV36" s="69">
        <v>123</v>
      </c>
      <c r="DW36" s="69"/>
      <c r="DX36" s="69"/>
      <c r="DY36" s="69"/>
      <c r="DZ36" s="69"/>
      <c r="EA36" s="69"/>
      <c r="EB36" s="69"/>
      <c r="EC36" s="69"/>
      <c r="ED36" s="69"/>
      <c r="EE36" s="69"/>
      <c r="EF36" s="69"/>
      <c r="EG36" s="69"/>
      <c r="EH36" s="69"/>
      <c r="EI36" s="69"/>
      <c r="EJ36" s="69"/>
      <c r="EK36" s="69"/>
      <c r="EL36" s="69"/>
      <c r="EM36" s="69"/>
      <c r="EN36" s="81"/>
      <c r="EO36" s="69"/>
      <c r="EP36" s="69"/>
      <c r="EQ36" s="69"/>
      <c r="ER36" s="79"/>
      <c r="ES36" s="245">
        <f t="shared" si="8"/>
        <v>459.10072650279415</v>
      </c>
      <c r="ET36" s="81"/>
      <c r="EU36" s="81">
        <f t="shared" si="9"/>
        <v>459.10072650279415</v>
      </c>
      <c r="EV36" s="718" t="str">
        <f t="shared" si="10"/>
        <v/>
      </c>
      <c r="EW36" s="718" t="s">
        <v>1877</v>
      </c>
      <c r="EX36" s="731" t="s">
        <v>1908</v>
      </c>
      <c r="EY36" s="44">
        <v>31</v>
      </c>
      <c r="EZ36" s="85">
        <v>0</v>
      </c>
      <c r="FA36" s="33">
        <v>31</v>
      </c>
      <c r="FB36" s="5">
        <v>1</v>
      </c>
      <c r="FC36" s="5">
        <v>1</v>
      </c>
      <c r="FD36" s="69">
        <v>1</v>
      </c>
      <c r="FE36" s="11">
        <v>2.1800000000000002</v>
      </c>
      <c r="FF36" s="122">
        <v>123</v>
      </c>
      <c r="FG36" s="18">
        <v>459.10072650279415</v>
      </c>
      <c r="FH36" s="253">
        <v>12</v>
      </c>
      <c r="FI36" s="735" t="s">
        <v>1783</v>
      </c>
      <c r="FK36" s="16">
        <v>38855</v>
      </c>
      <c r="FL36" s="54"/>
      <c r="FM36" s="249">
        <v>38868</v>
      </c>
      <c r="FN36" s="722"/>
      <c r="FO36" s="84"/>
      <c r="FP36" s="69"/>
      <c r="FQ36" s="69"/>
      <c r="FR36" s="69"/>
      <c r="FS36" s="716" t="str">
        <f t="shared" si="3"/>
        <v>NA</v>
      </c>
      <c r="FT36" s="716"/>
      <c r="FU36" s="69"/>
      <c r="FV36" s="48">
        <v>1</v>
      </c>
      <c r="FW36" s="79"/>
      <c r="FX36" s="705">
        <v>0</v>
      </c>
    </row>
    <row r="37" spans="1:180" ht="15" x14ac:dyDescent="0.25">
      <c r="A37" s="10">
        <v>32</v>
      </c>
      <c r="B37" s="15">
        <v>32</v>
      </c>
      <c r="C37" s="42">
        <v>1</v>
      </c>
      <c r="D37" s="15">
        <v>0</v>
      </c>
      <c r="E37" s="97">
        <v>38840</v>
      </c>
      <c r="F37" s="28">
        <v>1</v>
      </c>
      <c r="G37" s="67">
        <v>1</v>
      </c>
      <c r="H37" s="5">
        <v>1</v>
      </c>
      <c r="I37" s="5"/>
      <c r="J37" s="5">
        <v>2</v>
      </c>
      <c r="K37" s="5"/>
      <c r="L37" s="5"/>
      <c r="M37" s="5"/>
      <c r="N37" s="5"/>
      <c r="O37" s="5"/>
      <c r="P37" s="5"/>
      <c r="Q37" s="5"/>
      <c r="R37" s="5"/>
      <c r="S37" s="5"/>
      <c r="T37" s="299">
        <f t="shared" si="0"/>
        <v>2</v>
      </c>
      <c r="U37" s="5"/>
      <c r="V37" s="5"/>
      <c r="W37" s="5" t="s">
        <v>118</v>
      </c>
      <c r="X37" s="5"/>
      <c r="Y37" s="5"/>
      <c r="Z37" s="5"/>
      <c r="AA37" s="5"/>
      <c r="AB37" s="5"/>
      <c r="AC37" s="5"/>
      <c r="AD37" s="5"/>
      <c r="AE37" s="46"/>
      <c r="AF37" s="5"/>
      <c r="AG37" s="5"/>
      <c r="AH37" s="5">
        <v>8</v>
      </c>
      <c r="AI37" s="5"/>
      <c r="AJ37" s="5"/>
      <c r="AK37" s="5"/>
      <c r="AL37" s="5"/>
      <c r="AM37" s="5"/>
      <c r="AN37" s="5"/>
      <c r="AO37" s="5"/>
      <c r="AP37" s="46"/>
      <c r="AQ37" s="5"/>
      <c r="AR37" s="5"/>
      <c r="AS37" s="5"/>
      <c r="AT37" s="5">
        <v>2</v>
      </c>
      <c r="AU37" s="5"/>
      <c r="AV37" s="5">
        <v>2</v>
      </c>
      <c r="AW37" s="5"/>
      <c r="AX37" s="5"/>
      <c r="AY37" s="5">
        <v>0</v>
      </c>
      <c r="AZ37" s="46">
        <v>0</v>
      </c>
      <c r="BA37" s="9"/>
      <c r="BB37" s="9"/>
      <c r="BC37" s="9"/>
      <c r="BD37" s="9">
        <v>38855</v>
      </c>
      <c r="BE37" s="9"/>
      <c r="BF37" s="9"/>
      <c r="BG37" s="9"/>
      <c r="BH37" s="9"/>
      <c r="BI37" s="9"/>
      <c r="BJ37" s="9"/>
      <c r="BK37" s="630">
        <f t="shared" si="1"/>
        <v>38855</v>
      </c>
      <c r="BL37" s="630" t="s">
        <v>1783</v>
      </c>
      <c r="BM37" s="630"/>
      <c r="BN37" s="633"/>
      <c r="BO37" s="633"/>
      <c r="BP37" s="114"/>
      <c r="BQ37" s="28"/>
      <c r="BR37" s="28"/>
      <c r="BS37" s="28">
        <v>0</v>
      </c>
      <c r="BT37" s="28"/>
      <c r="BU37" s="28">
        <v>0</v>
      </c>
      <c r="BV37" s="67">
        <v>0</v>
      </c>
      <c r="BW37" s="28"/>
      <c r="BX37" s="28"/>
      <c r="BY37" s="28"/>
      <c r="BZ37" s="28"/>
      <c r="CA37" s="28"/>
      <c r="CB37" s="28">
        <v>4</v>
      </c>
      <c r="CC37" s="67">
        <v>4</v>
      </c>
      <c r="CD37" s="28"/>
      <c r="CE37" s="28"/>
      <c r="CF37" s="28"/>
      <c r="CG37" s="28"/>
      <c r="CH37" s="28"/>
      <c r="CI37" s="28"/>
      <c r="CJ37" s="28"/>
      <c r="CK37" s="28"/>
      <c r="CL37" s="28"/>
      <c r="CM37" s="67"/>
      <c r="CN37" s="703">
        <f>IF(COUNTBLANK(CD37:CM37)=10,0,"calc")</f>
        <v>0</v>
      </c>
      <c r="CO37" s="28"/>
      <c r="CP37" s="28"/>
      <c r="CQ37" s="28"/>
      <c r="CR37" s="28"/>
      <c r="CS37" s="28"/>
      <c r="CT37" s="28"/>
      <c r="CU37" s="28"/>
      <c r="CV37" s="28"/>
      <c r="CW37" s="28"/>
      <c r="CX37" s="67">
        <v>1</v>
      </c>
      <c r="CY37" s="10"/>
      <c r="CZ37" s="10"/>
      <c r="DA37" s="10"/>
      <c r="DB37" s="10"/>
      <c r="DC37" s="10" t="s">
        <v>507</v>
      </c>
      <c r="DD37" s="10"/>
      <c r="DE37" s="10"/>
      <c r="DF37" s="10"/>
      <c r="DG37" s="300">
        <f t="shared" si="2"/>
        <v>2</v>
      </c>
      <c r="DH37" s="69">
        <v>2</v>
      </c>
      <c r="DI37" s="69">
        <v>2.33</v>
      </c>
      <c r="DJ37" s="69">
        <v>1.22</v>
      </c>
      <c r="DK37" s="69"/>
      <c r="DL37" s="69"/>
      <c r="DM37" s="69"/>
      <c r="DN37" s="69"/>
      <c r="DO37" s="69"/>
      <c r="DP37" s="69"/>
      <c r="DQ37" s="69"/>
      <c r="DR37" s="69"/>
      <c r="DS37" s="69"/>
      <c r="DT37" s="69"/>
      <c r="DU37" s="69"/>
      <c r="DV37" s="69">
        <v>219</v>
      </c>
      <c r="DW37" s="69">
        <v>167</v>
      </c>
      <c r="DX37" s="69"/>
      <c r="DY37" s="69"/>
      <c r="DZ37" s="69"/>
      <c r="EA37" s="69"/>
      <c r="EB37" s="69"/>
      <c r="EC37" s="69"/>
      <c r="ED37" s="69"/>
      <c r="EE37" s="69"/>
      <c r="EF37" s="69"/>
      <c r="EG37" s="69"/>
      <c r="EH37" s="69"/>
      <c r="EI37" s="69"/>
      <c r="EJ37" s="69"/>
      <c r="EK37" s="69"/>
      <c r="EL37" s="69"/>
      <c r="EM37" s="69"/>
      <c r="EN37" s="81"/>
      <c r="EO37" s="69"/>
      <c r="EP37" s="69"/>
      <c r="EQ37" s="69"/>
      <c r="ER37" s="79"/>
      <c r="ES37" s="245">
        <f t="shared" si="8"/>
        <v>1129.0034981587085</v>
      </c>
      <c r="ET37" s="81"/>
      <c r="EU37" s="81">
        <f t="shared" si="9"/>
        <v>1129.0034981587085</v>
      </c>
      <c r="EV37" s="718">
        <f t="shared" si="10"/>
        <v>1129.0034981587085</v>
      </c>
      <c r="EW37" s="718" t="s">
        <v>1783</v>
      </c>
      <c r="EX37" s="731"/>
      <c r="EY37" s="44">
        <v>32</v>
      </c>
      <c r="EZ37" s="85">
        <v>3</v>
      </c>
      <c r="FA37" s="33">
        <v>32</v>
      </c>
      <c r="FB37" s="5">
        <v>2</v>
      </c>
      <c r="FC37" s="5">
        <v>2</v>
      </c>
      <c r="FD37" s="69">
        <v>2</v>
      </c>
      <c r="FE37" s="11">
        <v>2.33</v>
      </c>
      <c r="FF37" s="87">
        <v>219</v>
      </c>
      <c r="FG37" s="18">
        <v>1129.0034981587085</v>
      </c>
      <c r="FH37" s="69">
        <v>8</v>
      </c>
      <c r="FI37" s="716" t="s">
        <v>1783</v>
      </c>
      <c r="FK37" s="16">
        <v>38855</v>
      </c>
      <c r="FL37" s="26"/>
      <c r="FM37" s="249">
        <v>38859</v>
      </c>
      <c r="FN37" s="722"/>
      <c r="FO37" s="84">
        <v>3</v>
      </c>
      <c r="FP37" s="69">
        <v>16</v>
      </c>
      <c r="FQ37" s="69">
        <v>28</v>
      </c>
      <c r="FR37" s="69">
        <v>9</v>
      </c>
      <c r="FS37" s="716">
        <f t="shared" si="3"/>
        <v>19</v>
      </c>
      <c r="FT37" s="716"/>
      <c r="FU37" s="69"/>
      <c r="FV37" s="28"/>
      <c r="FW37" s="79"/>
      <c r="FX37" s="705">
        <v>1</v>
      </c>
    </row>
    <row r="38" spans="1:180" ht="15" x14ac:dyDescent="0.25">
      <c r="A38" s="10">
        <v>33</v>
      </c>
      <c r="B38" s="15">
        <v>33</v>
      </c>
      <c r="C38" s="42"/>
      <c r="D38" s="15">
        <v>0</v>
      </c>
      <c r="E38" s="93">
        <v>38840</v>
      </c>
      <c r="F38" s="69">
        <v>1</v>
      </c>
      <c r="G38" s="46">
        <v>1</v>
      </c>
      <c r="H38" s="5">
        <v>2</v>
      </c>
      <c r="I38" s="69"/>
      <c r="J38" s="69"/>
      <c r="K38" s="69"/>
      <c r="L38" s="69"/>
      <c r="M38" s="69">
        <v>2</v>
      </c>
      <c r="N38" s="69"/>
      <c r="O38" s="69"/>
      <c r="P38" s="69"/>
      <c r="Q38" s="69"/>
      <c r="R38" s="69"/>
      <c r="S38" s="5"/>
      <c r="T38" s="299">
        <f t="shared" si="0"/>
        <v>2</v>
      </c>
      <c r="U38" s="5"/>
      <c r="V38" s="69" t="s">
        <v>117</v>
      </c>
      <c r="W38" s="69" t="s">
        <v>118</v>
      </c>
      <c r="X38" s="69"/>
      <c r="Y38" s="69"/>
      <c r="Z38" s="69"/>
      <c r="AA38" s="69"/>
      <c r="AB38" s="69"/>
      <c r="AC38" s="69"/>
      <c r="AD38" s="69"/>
      <c r="AE38" s="46"/>
      <c r="AF38" s="5"/>
      <c r="AG38" s="69"/>
      <c r="AH38" s="69">
        <v>18</v>
      </c>
      <c r="AI38" s="69"/>
      <c r="AJ38" s="69"/>
      <c r="AK38" s="69"/>
      <c r="AL38" s="69"/>
      <c r="AM38" s="69"/>
      <c r="AN38" s="69"/>
      <c r="AO38" s="69"/>
      <c r="AP38" s="46"/>
      <c r="AQ38" s="69"/>
      <c r="AR38" s="69"/>
      <c r="AS38" s="69"/>
      <c r="AT38" s="69">
        <v>0</v>
      </c>
      <c r="AU38" s="69"/>
      <c r="AV38" s="69"/>
      <c r="AW38" s="69"/>
      <c r="AX38" s="69"/>
      <c r="AY38" s="69"/>
      <c r="AZ38" s="46"/>
      <c r="BA38" s="9"/>
      <c r="BB38" s="82"/>
      <c r="BC38" s="82"/>
      <c r="BD38" s="82"/>
      <c r="BE38" s="82"/>
      <c r="BF38" s="82"/>
      <c r="BG38" s="82"/>
      <c r="BH38" s="82"/>
      <c r="BI38" s="82"/>
      <c r="BJ38" s="82"/>
      <c r="BK38" s="630" t="str">
        <f t="shared" ref="BK38:BK60" si="11">IF(COUNTBLANK(BA38:BJ38)=10,"NA",MIN(BA38:BJ38))</f>
        <v>NA</v>
      </c>
      <c r="BL38" s="630" t="s">
        <v>1780</v>
      </c>
      <c r="BM38" s="630"/>
      <c r="BN38" s="633"/>
      <c r="BO38" s="633"/>
      <c r="BP38" s="32">
        <v>0</v>
      </c>
      <c r="BQ38" s="69"/>
      <c r="BR38" s="69"/>
      <c r="BS38" s="69"/>
      <c r="BT38" s="69"/>
      <c r="BU38" s="69"/>
      <c r="BV38" s="46"/>
      <c r="BW38" s="69">
        <v>0</v>
      </c>
      <c r="BX38" s="69"/>
      <c r="BY38" s="69"/>
      <c r="BZ38" s="69"/>
      <c r="CA38" s="69"/>
      <c r="CB38" s="69"/>
      <c r="CC38" s="46"/>
      <c r="CD38" s="69"/>
      <c r="CE38" s="69"/>
      <c r="CF38" s="69"/>
      <c r="CG38" s="69"/>
      <c r="CH38" s="69">
        <v>2</v>
      </c>
      <c r="CI38" s="69"/>
      <c r="CJ38" s="69"/>
      <c r="CK38" s="69"/>
      <c r="CL38" s="69"/>
      <c r="CM38" s="46"/>
      <c r="CN38" s="703">
        <f>2/2</f>
        <v>1</v>
      </c>
      <c r="CO38" s="70"/>
      <c r="CP38" s="70"/>
      <c r="CQ38" s="70"/>
      <c r="CR38" s="70"/>
      <c r="CS38" s="70"/>
      <c r="CT38" s="70"/>
      <c r="CU38" s="70"/>
      <c r="CV38" s="70"/>
      <c r="CW38" s="70"/>
      <c r="CX38" s="67"/>
      <c r="CY38" s="79"/>
      <c r="CZ38" s="79"/>
      <c r="DA38" s="79"/>
      <c r="DB38" s="79"/>
      <c r="DC38" s="79"/>
      <c r="DD38" s="79"/>
      <c r="DE38" s="79"/>
      <c r="DF38" s="10"/>
      <c r="DG38" s="300">
        <f t="shared" si="2"/>
        <v>1</v>
      </c>
      <c r="DH38" s="69">
        <v>1</v>
      </c>
      <c r="DI38" s="69">
        <v>2.25</v>
      </c>
      <c r="DJ38" s="69"/>
      <c r="DK38" s="69"/>
      <c r="DL38" s="69"/>
      <c r="DM38" s="69"/>
      <c r="DN38" s="69"/>
      <c r="DO38" s="69"/>
      <c r="DP38" s="69"/>
      <c r="DQ38" s="69"/>
      <c r="DR38" s="69"/>
      <c r="DS38" s="69"/>
      <c r="DT38" s="69"/>
      <c r="DU38" s="69"/>
      <c r="DV38" s="69">
        <v>151</v>
      </c>
      <c r="DW38" s="69"/>
      <c r="DX38" s="69"/>
      <c r="DY38" s="69"/>
      <c r="DZ38" s="69"/>
      <c r="EA38" s="69"/>
      <c r="EB38" s="69"/>
      <c r="EC38" s="69"/>
      <c r="ED38" s="69"/>
      <c r="EE38" s="69"/>
      <c r="EF38" s="69"/>
      <c r="EG38" s="69"/>
      <c r="EH38" s="69"/>
      <c r="EI38" s="69"/>
      <c r="EJ38" s="69"/>
      <c r="EK38" s="69"/>
      <c r="EL38" s="69"/>
      <c r="EM38" s="69"/>
      <c r="EN38" s="81"/>
      <c r="EO38" s="69"/>
      <c r="EP38" s="69"/>
      <c r="EQ38" s="69"/>
      <c r="ER38" s="79"/>
      <c r="ES38" s="245">
        <f t="shared" si="8"/>
        <v>600.38780853213689</v>
      </c>
      <c r="ET38" s="81"/>
      <c r="EU38" s="81">
        <f t="shared" si="9"/>
        <v>600.38780853213689</v>
      </c>
      <c r="EV38" s="718" t="str">
        <f t="shared" si="10"/>
        <v/>
      </c>
      <c r="EW38" s="718" t="s">
        <v>1877</v>
      </c>
      <c r="EX38" s="731" t="s">
        <v>1909</v>
      </c>
      <c r="EY38" s="44">
        <v>33</v>
      </c>
      <c r="EZ38" s="85">
        <v>0</v>
      </c>
      <c r="FA38" s="33">
        <v>33</v>
      </c>
      <c r="FB38" s="5">
        <v>2</v>
      </c>
      <c r="FC38" s="5">
        <v>1</v>
      </c>
      <c r="FD38" s="69">
        <v>2</v>
      </c>
      <c r="FE38" s="11">
        <v>2.25</v>
      </c>
      <c r="FF38" s="122">
        <v>151</v>
      </c>
      <c r="FG38" s="18">
        <v>600.38780853213689</v>
      </c>
      <c r="FH38" s="131"/>
      <c r="FI38" s="734" t="s">
        <v>1780</v>
      </c>
      <c r="FK38" s="250"/>
      <c r="FL38" s="54"/>
      <c r="FM38" s="251"/>
      <c r="FN38" s="723"/>
      <c r="FO38" s="84"/>
      <c r="FP38" s="69"/>
      <c r="FQ38" s="69"/>
      <c r="FR38" s="69"/>
      <c r="FS38" s="716" t="str">
        <f t="shared" si="3"/>
        <v>NA</v>
      </c>
      <c r="FT38" s="716"/>
      <c r="FU38" s="69"/>
      <c r="FV38" s="48">
        <v>2</v>
      </c>
      <c r="FW38" s="79"/>
      <c r="FX38" s="705">
        <v>0</v>
      </c>
    </row>
    <row r="39" spans="1:180" ht="15" x14ac:dyDescent="0.25">
      <c r="A39" s="10">
        <v>34</v>
      </c>
      <c r="B39" s="15">
        <v>34</v>
      </c>
      <c r="C39" s="42"/>
      <c r="D39" s="15">
        <v>0</v>
      </c>
      <c r="E39" s="93">
        <v>38840</v>
      </c>
      <c r="F39" s="69">
        <v>1</v>
      </c>
      <c r="G39" s="46">
        <v>1</v>
      </c>
      <c r="H39" s="5">
        <v>2</v>
      </c>
      <c r="I39" s="69"/>
      <c r="J39" s="69"/>
      <c r="K39" s="69"/>
      <c r="L39" s="69"/>
      <c r="M39" s="69">
        <v>2</v>
      </c>
      <c r="N39" s="69"/>
      <c r="O39" s="69"/>
      <c r="P39" s="69"/>
      <c r="Q39" s="69"/>
      <c r="R39" s="69"/>
      <c r="S39" s="5"/>
      <c r="T39" s="299">
        <f t="shared" si="0"/>
        <v>2</v>
      </c>
      <c r="U39" s="5"/>
      <c r="V39" s="69" t="s">
        <v>111</v>
      </c>
      <c r="W39" s="69" t="s">
        <v>118</v>
      </c>
      <c r="X39" s="69"/>
      <c r="Y39" s="69"/>
      <c r="Z39" s="69"/>
      <c r="AA39" s="69"/>
      <c r="AB39" s="69"/>
      <c r="AC39" s="69"/>
      <c r="AD39" s="69"/>
      <c r="AE39" s="46"/>
      <c r="AF39" s="5"/>
      <c r="AG39" s="69"/>
      <c r="AH39" s="69">
        <v>24</v>
      </c>
      <c r="AI39" s="69"/>
      <c r="AJ39" s="69"/>
      <c r="AK39" s="69"/>
      <c r="AL39" s="69"/>
      <c r="AM39" s="69"/>
      <c r="AN39" s="69"/>
      <c r="AO39" s="69"/>
      <c r="AP39" s="46"/>
      <c r="AQ39" s="69"/>
      <c r="AR39" s="69"/>
      <c r="AS39" s="69"/>
      <c r="AT39" s="69">
        <v>0</v>
      </c>
      <c r="AU39" s="69"/>
      <c r="AV39" s="69"/>
      <c r="AW39" s="69"/>
      <c r="AX39" s="69"/>
      <c r="AY39" s="69"/>
      <c r="AZ39" s="46"/>
      <c r="BA39" s="9"/>
      <c r="BB39" s="82"/>
      <c r="BC39" s="82"/>
      <c r="BD39" s="82"/>
      <c r="BE39" s="82"/>
      <c r="BF39" s="82"/>
      <c r="BG39" s="82"/>
      <c r="BH39" s="82"/>
      <c r="BI39" s="82"/>
      <c r="BJ39" s="82"/>
      <c r="BK39" s="630" t="str">
        <f t="shared" si="11"/>
        <v>NA</v>
      </c>
      <c r="BL39" s="630" t="s">
        <v>1780</v>
      </c>
      <c r="BM39" s="630"/>
      <c r="BN39" s="633"/>
      <c r="BO39" s="633"/>
      <c r="BP39" s="32">
        <v>0</v>
      </c>
      <c r="BQ39" s="69"/>
      <c r="BR39" s="69"/>
      <c r="BS39" s="69"/>
      <c r="BT39" s="69"/>
      <c r="BU39" s="69"/>
      <c r="BV39" s="46"/>
      <c r="BW39" s="69">
        <v>0</v>
      </c>
      <c r="BX39" s="69"/>
      <c r="BY39" s="69"/>
      <c r="BZ39" s="69"/>
      <c r="CA39" s="69"/>
      <c r="CB39" s="69"/>
      <c r="CC39" s="46"/>
      <c r="CD39" s="69"/>
      <c r="CE39" s="69"/>
      <c r="CF39" s="69"/>
      <c r="CG39" s="69"/>
      <c r="CH39" s="69">
        <v>2</v>
      </c>
      <c r="CI39" s="69"/>
      <c r="CJ39" s="69"/>
      <c r="CK39" s="69"/>
      <c r="CL39" s="69"/>
      <c r="CM39" s="46"/>
      <c r="CN39" s="703">
        <f>2/2</f>
        <v>1</v>
      </c>
      <c r="CO39" s="70"/>
      <c r="CP39" s="70"/>
      <c r="CQ39" s="70"/>
      <c r="CR39" s="70"/>
      <c r="CS39" s="70"/>
      <c r="CT39" s="70"/>
      <c r="CU39" s="70"/>
      <c r="CV39" s="70"/>
      <c r="CW39" s="70"/>
      <c r="CX39" s="67"/>
      <c r="CY39" s="79"/>
      <c r="CZ39" s="79"/>
      <c r="DA39" s="79"/>
      <c r="DB39" s="79"/>
      <c r="DC39" s="79"/>
      <c r="DD39" s="79"/>
      <c r="DE39" s="79"/>
      <c r="DF39" s="10"/>
      <c r="DG39" s="300">
        <f t="shared" si="2"/>
        <v>2</v>
      </c>
      <c r="DH39" s="69">
        <v>2</v>
      </c>
      <c r="DI39" s="69">
        <v>2.2799999999999998</v>
      </c>
      <c r="DJ39" s="69">
        <v>2.99</v>
      </c>
      <c r="DK39" s="69"/>
      <c r="DL39" s="69"/>
      <c r="DM39" s="69"/>
      <c r="DN39" s="69"/>
      <c r="DO39" s="69"/>
      <c r="DP39" s="69"/>
      <c r="DQ39" s="69"/>
      <c r="DR39" s="69"/>
      <c r="DS39" s="69"/>
      <c r="DT39" s="69"/>
      <c r="DU39" s="69"/>
      <c r="DV39" s="69">
        <v>206</v>
      </c>
      <c r="DW39" s="69">
        <v>246</v>
      </c>
      <c r="DX39" s="69"/>
      <c r="DY39" s="69"/>
      <c r="DZ39" s="69"/>
      <c r="EA39" s="69"/>
      <c r="EB39" s="69"/>
      <c r="EC39" s="69"/>
      <c r="ED39" s="69"/>
      <c r="EE39" s="69"/>
      <c r="EF39" s="69"/>
      <c r="EG39" s="69"/>
      <c r="EH39" s="69"/>
      <c r="EI39" s="69"/>
      <c r="EJ39" s="69"/>
      <c r="EK39" s="69"/>
      <c r="EL39" s="69"/>
      <c r="EM39" s="69"/>
      <c r="EN39" s="81"/>
      <c r="EO39" s="69"/>
      <c r="EP39" s="69"/>
      <c r="EQ39" s="69"/>
      <c r="ER39" s="79"/>
      <c r="ES39" s="245">
        <f t="shared" si="8"/>
        <v>2568.3580230617144</v>
      </c>
      <c r="ET39" s="81"/>
      <c r="EU39" s="81">
        <f t="shared" si="9"/>
        <v>2568.3580230617144</v>
      </c>
      <c r="EV39" s="718" t="str">
        <f t="shared" si="10"/>
        <v/>
      </c>
      <c r="EW39" s="718" t="s">
        <v>1877</v>
      </c>
      <c r="EX39" s="731" t="s">
        <v>1910</v>
      </c>
      <c r="EY39" s="44">
        <v>34</v>
      </c>
      <c r="EZ39" s="85">
        <v>0</v>
      </c>
      <c r="FA39" s="33">
        <v>34</v>
      </c>
      <c r="FB39" s="5">
        <v>2</v>
      </c>
      <c r="FC39" s="5">
        <v>2</v>
      </c>
      <c r="FD39" s="69">
        <v>2</v>
      </c>
      <c r="FE39" s="11">
        <v>2.99</v>
      </c>
      <c r="FF39" s="122">
        <v>246</v>
      </c>
      <c r="FG39" s="18">
        <v>2568.3580230617144</v>
      </c>
      <c r="FH39" s="131"/>
      <c r="FI39" s="734" t="s">
        <v>1780</v>
      </c>
      <c r="FK39" s="250"/>
      <c r="FL39" s="54"/>
      <c r="FM39" s="251"/>
      <c r="FN39" s="723"/>
      <c r="FO39" s="84"/>
      <c r="FP39" s="69"/>
      <c r="FQ39" s="69"/>
      <c r="FR39" s="69"/>
      <c r="FS39" s="716" t="str">
        <f t="shared" si="3"/>
        <v>NA</v>
      </c>
      <c r="FT39" s="716"/>
      <c r="FU39" s="69"/>
      <c r="FV39" s="48">
        <v>2</v>
      </c>
      <c r="FW39" s="79"/>
      <c r="FX39" s="705">
        <v>0</v>
      </c>
    </row>
    <row r="40" spans="1:180" ht="15" x14ac:dyDescent="0.25">
      <c r="A40" s="10">
        <v>35</v>
      </c>
      <c r="B40" s="15">
        <v>35</v>
      </c>
      <c r="C40" s="42">
        <v>1</v>
      </c>
      <c r="D40" s="15">
        <v>0</v>
      </c>
      <c r="E40" s="93">
        <v>38840</v>
      </c>
      <c r="F40" s="69">
        <v>1</v>
      </c>
      <c r="G40" s="46">
        <v>1</v>
      </c>
      <c r="H40" s="5">
        <v>5</v>
      </c>
      <c r="I40" s="69"/>
      <c r="J40" s="69">
        <v>7</v>
      </c>
      <c r="K40" s="69"/>
      <c r="L40" s="69"/>
      <c r="M40" s="69"/>
      <c r="N40" s="69"/>
      <c r="O40" s="69"/>
      <c r="P40" s="69"/>
      <c r="Q40" s="69"/>
      <c r="R40" s="69"/>
      <c r="S40" s="5"/>
      <c r="T40" s="299">
        <f t="shared" si="0"/>
        <v>7</v>
      </c>
      <c r="U40" s="5"/>
      <c r="V40" s="69" t="s">
        <v>111</v>
      </c>
      <c r="W40" s="69" t="s">
        <v>118</v>
      </c>
      <c r="X40" s="69"/>
      <c r="Y40" s="69"/>
      <c r="Z40" s="69"/>
      <c r="AA40" s="69"/>
      <c r="AB40" s="69"/>
      <c r="AC40" s="69"/>
      <c r="AD40" s="69"/>
      <c r="AE40" s="46"/>
      <c r="AF40" s="5"/>
      <c r="AG40" s="69"/>
      <c r="AH40" s="69">
        <v>52</v>
      </c>
      <c r="AI40" s="69"/>
      <c r="AJ40" s="69"/>
      <c r="AK40" s="69">
        <v>100</v>
      </c>
      <c r="AL40" s="69"/>
      <c r="AM40" s="69"/>
      <c r="AN40" s="69"/>
      <c r="AO40" s="69"/>
      <c r="AP40" s="46"/>
      <c r="AQ40" s="69"/>
      <c r="AR40" s="69"/>
      <c r="AS40" s="69"/>
      <c r="AT40" s="69" t="s">
        <v>518</v>
      </c>
      <c r="AU40" s="69"/>
      <c r="AV40" s="69">
        <v>22</v>
      </c>
      <c r="AW40" s="69"/>
      <c r="AX40" s="69"/>
      <c r="AY40" s="69">
        <v>4</v>
      </c>
      <c r="AZ40" s="46">
        <v>2</v>
      </c>
      <c r="BA40" s="9"/>
      <c r="BB40" s="82"/>
      <c r="BC40" s="82"/>
      <c r="BD40" s="82">
        <v>38855</v>
      </c>
      <c r="BE40" s="82"/>
      <c r="BF40" s="82"/>
      <c r="BG40" s="82"/>
      <c r="BH40" s="82"/>
      <c r="BI40" s="82"/>
      <c r="BJ40" s="82"/>
      <c r="BK40" s="630">
        <f t="shared" si="11"/>
        <v>38855</v>
      </c>
      <c r="BL40" s="630" t="s">
        <v>1912</v>
      </c>
      <c r="BM40" s="739">
        <f>6/26</f>
        <v>0.23076923076923078</v>
      </c>
      <c r="BN40" s="633" t="s">
        <v>1911</v>
      </c>
      <c r="BO40" s="633"/>
      <c r="BP40" s="32"/>
      <c r="BQ40" s="69"/>
      <c r="BR40" s="69"/>
      <c r="BS40" s="69">
        <v>9</v>
      </c>
      <c r="BT40" s="69"/>
      <c r="BU40" s="69">
        <v>7</v>
      </c>
      <c r="BV40" s="46">
        <v>0</v>
      </c>
      <c r="BW40" s="69"/>
      <c r="BX40" s="69"/>
      <c r="BY40" s="69"/>
      <c r="BZ40" s="69"/>
      <c r="CA40" s="69"/>
      <c r="CB40" s="69">
        <v>29</v>
      </c>
      <c r="CC40" s="46">
        <v>30</v>
      </c>
      <c r="CD40" s="69">
        <v>1</v>
      </c>
      <c r="CE40" s="69"/>
      <c r="CF40" s="69">
        <v>2</v>
      </c>
      <c r="CG40" s="69"/>
      <c r="CH40" s="69"/>
      <c r="CI40" s="69"/>
      <c r="CJ40" s="69"/>
      <c r="CK40" s="69"/>
      <c r="CL40" s="69"/>
      <c r="CM40" s="46"/>
      <c r="CN40" s="703">
        <f>2/5</f>
        <v>0.4</v>
      </c>
      <c r="CO40" s="70">
        <v>1</v>
      </c>
      <c r="CP40" s="70"/>
      <c r="CQ40" s="70"/>
      <c r="CR40" s="70"/>
      <c r="CS40" s="70"/>
      <c r="CT40" s="70"/>
      <c r="CU40" s="70"/>
      <c r="CV40" s="70"/>
      <c r="CW40" s="70"/>
      <c r="CX40" s="67"/>
      <c r="CY40" s="79"/>
      <c r="CZ40" s="79"/>
      <c r="DA40" s="79"/>
      <c r="DB40" s="79"/>
      <c r="DC40" s="79"/>
      <c r="DD40" s="79"/>
      <c r="DE40" s="79"/>
      <c r="DF40" s="10"/>
      <c r="DG40" s="300">
        <f t="shared" si="2"/>
        <v>5</v>
      </c>
      <c r="DH40" s="69">
        <v>5</v>
      </c>
      <c r="DI40" s="69">
        <v>2.77</v>
      </c>
      <c r="DJ40" s="69">
        <v>2.2599999999999998</v>
      </c>
      <c r="DK40" s="69">
        <v>2.1</v>
      </c>
      <c r="DL40" s="69">
        <v>3.01</v>
      </c>
      <c r="DM40" s="69">
        <v>3.05</v>
      </c>
      <c r="DN40" s="69"/>
      <c r="DO40" s="69"/>
      <c r="DP40" s="69"/>
      <c r="DQ40" s="69"/>
      <c r="DR40" s="69"/>
      <c r="DS40" s="69"/>
      <c r="DT40" s="69"/>
      <c r="DU40" s="69"/>
      <c r="DV40" s="69">
        <v>272</v>
      </c>
      <c r="DW40" s="69">
        <v>229</v>
      </c>
      <c r="DX40" s="69">
        <v>220</v>
      </c>
      <c r="DY40" s="69">
        <v>311</v>
      </c>
      <c r="DZ40" s="69">
        <v>335</v>
      </c>
      <c r="EA40" s="69"/>
      <c r="EB40" s="69"/>
      <c r="EC40" s="69"/>
      <c r="ED40" s="69"/>
      <c r="EE40" s="69"/>
      <c r="EF40" s="69"/>
      <c r="EG40" s="69"/>
      <c r="EH40" s="69"/>
      <c r="EI40" s="71"/>
      <c r="EJ40" s="69"/>
      <c r="EK40" s="69"/>
      <c r="EL40" s="69"/>
      <c r="EM40" s="69"/>
      <c r="EN40" s="81"/>
      <c r="EO40" s="69"/>
      <c r="EP40" s="69"/>
      <c r="EQ40" s="69"/>
      <c r="ER40" s="79"/>
      <c r="ES40" s="245">
        <f t="shared" si="8"/>
        <v>7980.350470589171</v>
      </c>
      <c r="ET40" s="81"/>
      <c r="EU40" s="81">
        <f t="shared" si="9"/>
        <v>7980.350470589171</v>
      </c>
      <c r="EV40" s="718" t="str">
        <f t="shared" si="10"/>
        <v/>
      </c>
      <c r="EW40" s="718" t="s">
        <v>1877</v>
      </c>
      <c r="EX40" s="731" t="s">
        <v>1914</v>
      </c>
      <c r="EY40" s="44">
        <v>35</v>
      </c>
      <c r="EZ40" s="85">
        <v>17</v>
      </c>
      <c r="FA40" s="33">
        <v>35</v>
      </c>
      <c r="FB40" s="5">
        <v>7</v>
      </c>
      <c r="FC40" s="5">
        <v>5</v>
      </c>
      <c r="FD40" s="69">
        <v>7</v>
      </c>
      <c r="FE40" s="11">
        <v>2.77</v>
      </c>
      <c r="FF40" s="87">
        <v>272</v>
      </c>
      <c r="FG40" s="18">
        <v>7980.350470589171</v>
      </c>
      <c r="FH40" s="69">
        <v>100</v>
      </c>
      <c r="FI40" s="716" t="s">
        <v>1890</v>
      </c>
      <c r="FK40" s="82">
        <v>38851</v>
      </c>
      <c r="FL40" s="54"/>
      <c r="FM40" s="249">
        <v>38873</v>
      </c>
      <c r="FN40" s="722"/>
      <c r="FO40" s="84">
        <v>17</v>
      </c>
      <c r="FP40" s="69">
        <v>141</v>
      </c>
      <c r="FQ40" s="69">
        <v>105</v>
      </c>
      <c r="FR40" s="69">
        <v>63</v>
      </c>
      <c r="FS40" s="716">
        <f t="shared" si="3"/>
        <v>42</v>
      </c>
      <c r="FT40" s="716"/>
      <c r="FU40" s="69"/>
      <c r="FV40" s="48">
        <v>2</v>
      </c>
      <c r="FW40" s="79"/>
      <c r="FX40" s="705">
        <v>0</v>
      </c>
    </row>
    <row r="41" spans="1:180" ht="15" x14ac:dyDescent="0.25">
      <c r="A41" s="10">
        <v>36</v>
      </c>
      <c r="B41" s="15">
        <v>36</v>
      </c>
      <c r="C41" s="42">
        <v>1</v>
      </c>
      <c r="D41" s="15">
        <v>0</v>
      </c>
      <c r="E41" s="97">
        <v>38840</v>
      </c>
      <c r="F41" s="28">
        <v>1</v>
      </c>
      <c r="G41" s="67">
        <v>1</v>
      </c>
      <c r="H41" s="5">
        <v>2</v>
      </c>
      <c r="I41" s="5"/>
      <c r="J41" s="5">
        <v>4</v>
      </c>
      <c r="K41" s="5"/>
      <c r="L41" s="5"/>
      <c r="M41" s="5"/>
      <c r="N41" s="5"/>
      <c r="O41" s="5"/>
      <c r="P41" s="5"/>
      <c r="Q41" s="5"/>
      <c r="R41" s="5"/>
      <c r="S41" s="5"/>
      <c r="T41" s="299">
        <f t="shared" si="0"/>
        <v>4</v>
      </c>
      <c r="U41" s="5"/>
      <c r="V41" s="5" t="s">
        <v>111</v>
      </c>
      <c r="W41" s="5" t="s">
        <v>118</v>
      </c>
      <c r="X41" s="5"/>
      <c r="Y41" s="5"/>
      <c r="Z41" s="5"/>
      <c r="AA41" s="5"/>
      <c r="AB41" s="5"/>
      <c r="AC41" s="5"/>
      <c r="AD41" s="5"/>
      <c r="AE41" s="46"/>
      <c r="AF41" s="5"/>
      <c r="AG41" s="5"/>
      <c r="AH41" s="5">
        <v>25</v>
      </c>
      <c r="AI41" s="5"/>
      <c r="AJ41" s="5"/>
      <c r="AK41" s="5"/>
      <c r="AL41" s="5"/>
      <c r="AM41" s="5"/>
      <c r="AN41" s="5"/>
      <c r="AO41" s="5"/>
      <c r="AP41" s="46"/>
      <c r="AQ41" s="5"/>
      <c r="AR41" s="5"/>
      <c r="AS41" s="5"/>
      <c r="AT41" s="5"/>
      <c r="AU41" s="5"/>
      <c r="AV41" s="5">
        <v>4</v>
      </c>
      <c r="AW41" s="5"/>
      <c r="AX41" s="5"/>
      <c r="AY41" s="5">
        <v>0</v>
      </c>
      <c r="AZ41" s="46">
        <v>0</v>
      </c>
      <c r="BA41" s="9"/>
      <c r="BB41" s="9"/>
      <c r="BC41" s="9"/>
      <c r="BD41" s="9">
        <v>38855</v>
      </c>
      <c r="BE41" s="9"/>
      <c r="BF41" s="9"/>
      <c r="BG41" s="9"/>
      <c r="BH41" s="9"/>
      <c r="BI41" s="9"/>
      <c r="BJ41" s="9"/>
      <c r="BK41" s="630">
        <f t="shared" si="11"/>
        <v>38855</v>
      </c>
      <c r="BL41" s="630" t="s">
        <v>1783</v>
      </c>
      <c r="BM41" s="630"/>
      <c r="BN41" s="633"/>
      <c r="BO41" s="633"/>
      <c r="BP41" s="114" t="s">
        <v>519</v>
      </c>
      <c r="BQ41" s="28"/>
      <c r="BR41" s="28"/>
      <c r="BS41" s="28">
        <v>0</v>
      </c>
      <c r="BT41" s="28"/>
      <c r="BU41" s="28">
        <v>0</v>
      </c>
      <c r="BV41" s="67">
        <v>0</v>
      </c>
      <c r="BW41" s="28"/>
      <c r="BX41" s="28"/>
      <c r="BY41" s="28"/>
      <c r="BZ41" s="28"/>
      <c r="CA41" s="28"/>
      <c r="CB41" s="28">
        <v>11</v>
      </c>
      <c r="CC41" s="67">
        <v>14</v>
      </c>
      <c r="CD41" s="28"/>
      <c r="CE41" s="28"/>
      <c r="CF41" s="28"/>
      <c r="CG41" s="28"/>
      <c r="CH41" s="28"/>
      <c r="CI41" s="28"/>
      <c r="CJ41" s="28"/>
      <c r="CK41" s="28"/>
      <c r="CL41" s="28"/>
      <c r="CM41" s="67"/>
      <c r="CN41" s="703">
        <f>1/4</f>
        <v>0.25</v>
      </c>
      <c r="CO41" s="28"/>
      <c r="CP41" s="28">
        <v>1</v>
      </c>
      <c r="CQ41" s="28"/>
      <c r="CR41" s="28"/>
      <c r="CS41" s="28"/>
      <c r="CT41" s="28"/>
      <c r="CU41" s="28"/>
      <c r="CV41" s="28"/>
      <c r="CW41" s="28"/>
      <c r="CX41" s="67"/>
      <c r="CY41" s="10"/>
      <c r="CZ41" s="10"/>
      <c r="DA41" s="10"/>
      <c r="DB41" s="10"/>
      <c r="DC41" s="10"/>
      <c r="DD41" s="10"/>
      <c r="DE41" s="10"/>
      <c r="DF41" s="10"/>
      <c r="DG41" s="300">
        <f t="shared" si="2"/>
        <v>3</v>
      </c>
      <c r="DH41" s="69">
        <v>2</v>
      </c>
      <c r="DI41" s="69">
        <v>2.35</v>
      </c>
      <c r="DJ41" s="69">
        <v>2.42</v>
      </c>
      <c r="DK41" s="69"/>
      <c r="DL41" s="69"/>
      <c r="DM41" s="69"/>
      <c r="DN41" s="69"/>
      <c r="DO41" s="69"/>
      <c r="DP41" s="69"/>
      <c r="DQ41" s="69"/>
      <c r="DR41" s="69"/>
      <c r="DS41" s="69"/>
      <c r="DT41" s="69"/>
      <c r="DU41" s="69"/>
      <c r="DV41" s="69">
        <v>217</v>
      </c>
      <c r="DW41" s="69">
        <v>395</v>
      </c>
      <c r="DX41" s="69"/>
      <c r="DY41" s="69"/>
      <c r="DZ41" s="69"/>
      <c r="EA41" s="69"/>
      <c r="EB41" s="69"/>
      <c r="EC41" s="69"/>
      <c r="ED41" s="69"/>
      <c r="EE41" s="69"/>
      <c r="EF41" s="69"/>
      <c r="EG41" s="69"/>
      <c r="EH41" s="69"/>
      <c r="EI41" s="71">
        <v>1</v>
      </c>
      <c r="EJ41" s="69">
        <v>2.34</v>
      </c>
      <c r="EK41" s="69"/>
      <c r="EL41" s="69"/>
      <c r="EM41" s="69"/>
      <c r="EN41" s="81">
        <f>76.858*EJ41+63.945</f>
        <v>243.79272</v>
      </c>
      <c r="EO41" s="69"/>
      <c r="EP41" s="69"/>
      <c r="EQ41" s="69"/>
      <c r="ER41" s="79"/>
      <c r="ES41" s="245">
        <f t="shared" si="8"/>
        <v>2758.0517071753648</v>
      </c>
      <c r="ET41" s="81">
        <f>((EJ41^2*PI()*EN41)/4)+((EK41^2*PI()*EO41)/4)+((EL41^2*PI()*EP41)/4)+((EM41^2*PI()*EQ41)/4)</f>
        <v>1048.4369757064567</v>
      </c>
      <c r="EU41" s="81">
        <f t="shared" si="9"/>
        <v>3806.4886828818217</v>
      </c>
      <c r="EV41" s="718" t="str">
        <f t="shared" si="10"/>
        <v/>
      </c>
      <c r="EW41" s="718" t="s">
        <v>1877</v>
      </c>
      <c r="EX41" s="731" t="s">
        <v>1915</v>
      </c>
      <c r="EY41" s="44">
        <v>36</v>
      </c>
      <c r="EZ41" s="85">
        <v>10</v>
      </c>
      <c r="FA41" s="33">
        <v>36</v>
      </c>
      <c r="FB41" s="5">
        <v>4</v>
      </c>
      <c r="FC41" s="5">
        <v>3</v>
      </c>
      <c r="FD41" s="69">
        <v>4</v>
      </c>
      <c r="FE41" s="11">
        <v>2.42</v>
      </c>
      <c r="FF41" s="87">
        <v>395</v>
      </c>
      <c r="FG41" s="18">
        <v>3806.4886828818217</v>
      </c>
      <c r="FH41" s="69">
        <v>25</v>
      </c>
      <c r="FI41" s="716" t="s">
        <v>1881</v>
      </c>
      <c r="FK41" s="9">
        <v>38855</v>
      </c>
      <c r="FL41" s="54"/>
      <c r="FM41" s="249">
        <v>38859</v>
      </c>
      <c r="FN41" s="722"/>
      <c r="FO41" s="84">
        <v>10</v>
      </c>
      <c r="FP41" s="69">
        <v>83</v>
      </c>
      <c r="FQ41" s="69">
        <v>63</v>
      </c>
      <c r="FR41" s="69">
        <v>32</v>
      </c>
      <c r="FS41" s="716">
        <f t="shared" si="3"/>
        <v>31</v>
      </c>
      <c r="FT41" s="716"/>
      <c r="FU41" s="69"/>
      <c r="FV41" s="28"/>
      <c r="FW41" s="79"/>
      <c r="FX41" s="705">
        <v>0</v>
      </c>
    </row>
    <row r="42" spans="1:180" ht="15" x14ac:dyDescent="0.25">
      <c r="A42" s="10">
        <v>37</v>
      </c>
      <c r="B42" s="15">
        <v>37</v>
      </c>
      <c r="C42" s="42">
        <v>1</v>
      </c>
      <c r="D42" s="15">
        <v>0</v>
      </c>
      <c r="E42" s="93">
        <v>38840</v>
      </c>
      <c r="F42" s="69">
        <v>1</v>
      </c>
      <c r="G42" s="46">
        <v>1</v>
      </c>
      <c r="H42" s="5">
        <v>2</v>
      </c>
      <c r="I42" s="69"/>
      <c r="J42" s="69"/>
      <c r="K42" s="69"/>
      <c r="L42" s="69"/>
      <c r="M42" s="69"/>
      <c r="N42" s="69"/>
      <c r="O42" s="69"/>
      <c r="P42" s="69"/>
      <c r="Q42" s="69"/>
      <c r="R42" s="69"/>
      <c r="S42" s="5"/>
      <c r="T42" s="299">
        <f t="shared" si="0"/>
        <v>2</v>
      </c>
      <c r="U42" s="5"/>
      <c r="V42" s="69" t="s">
        <v>111</v>
      </c>
      <c r="W42" s="69" t="s">
        <v>118</v>
      </c>
      <c r="X42" s="69"/>
      <c r="Y42" s="69"/>
      <c r="Z42" s="69"/>
      <c r="AA42" s="69"/>
      <c r="AB42" s="69"/>
      <c r="AC42" s="69"/>
      <c r="AD42" s="69"/>
      <c r="AE42" s="46"/>
      <c r="AF42" s="5"/>
      <c r="AG42" s="69"/>
      <c r="AH42" s="69">
        <v>25</v>
      </c>
      <c r="AI42" s="69"/>
      <c r="AJ42" s="69"/>
      <c r="AK42" s="69">
        <v>31</v>
      </c>
      <c r="AL42" s="69"/>
      <c r="AM42" s="69"/>
      <c r="AN42" s="69"/>
      <c r="AO42" s="69"/>
      <c r="AP42" s="46"/>
      <c r="AQ42" s="69"/>
      <c r="AR42" s="69"/>
      <c r="AS42" s="69"/>
      <c r="AT42" s="69" t="s">
        <v>31</v>
      </c>
      <c r="AU42" s="69"/>
      <c r="AV42" s="69">
        <v>5</v>
      </c>
      <c r="AW42" s="69"/>
      <c r="AX42" s="69"/>
      <c r="AY42" s="69">
        <v>0</v>
      </c>
      <c r="AZ42" s="46">
        <v>0</v>
      </c>
      <c r="BA42" s="9"/>
      <c r="BB42" s="82"/>
      <c r="BC42" s="82"/>
      <c r="BD42" s="82">
        <v>38855</v>
      </c>
      <c r="BE42" s="82"/>
      <c r="BF42" s="82"/>
      <c r="BG42" s="82"/>
      <c r="BH42" s="82"/>
      <c r="BI42" s="82"/>
      <c r="BJ42" s="9"/>
      <c r="BK42" s="630">
        <f t="shared" si="11"/>
        <v>38855</v>
      </c>
      <c r="BL42" s="630" t="s">
        <v>1791</v>
      </c>
      <c r="BM42" s="739">
        <f>6/11</f>
        <v>0.54545454545454541</v>
      </c>
      <c r="BN42" s="633"/>
      <c r="BO42" s="633"/>
      <c r="BP42" s="32"/>
      <c r="BQ42" s="69"/>
      <c r="BR42" s="69"/>
      <c r="BS42" s="69">
        <v>1</v>
      </c>
      <c r="BT42" s="69"/>
      <c r="BU42" s="69">
        <v>0</v>
      </c>
      <c r="BV42" s="46">
        <v>0</v>
      </c>
      <c r="BW42" s="69"/>
      <c r="BX42" s="69"/>
      <c r="BY42" s="69"/>
      <c r="BZ42" s="69"/>
      <c r="CA42" s="69"/>
      <c r="CB42" s="69">
        <v>10</v>
      </c>
      <c r="CC42" s="46">
        <v>6</v>
      </c>
      <c r="CD42" s="5"/>
      <c r="CE42" s="69"/>
      <c r="CF42" s="69"/>
      <c r="CG42" s="69"/>
      <c r="CH42" s="69"/>
      <c r="CI42" s="69"/>
      <c r="CJ42" s="69"/>
      <c r="CK42" s="69"/>
      <c r="CL42" s="69"/>
      <c r="CM42" s="46"/>
      <c r="CN42" s="703">
        <f>IF(COUNTBLANK(CD42:CM42)=10,0,"calc")</f>
        <v>0</v>
      </c>
      <c r="CO42" s="70">
        <v>1</v>
      </c>
      <c r="CP42" s="70"/>
      <c r="CQ42" s="70"/>
      <c r="CR42" s="70"/>
      <c r="CS42" s="70"/>
      <c r="CT42" s="70"/>
      <c r="CU42" s="70"/>
      <c r="CV42" s="70"/>
      <c r="CW42" s="70"/>
      <c r="CX42" s="67"/>
      <c r="CY42" s="10"/>
      <c r="CZ42" s="79"/>
      <c r="DA42" s="79"/>
      <c r="DB42" s="79"/>
      <c r="DC42" s="79"/>
      <c r="DD42" s="79"/>
      <c r="DE42" s="79"/>
      <c r="DF42" s="10"/>
      <c r="DG42" s="300">
        <f t="shared" si="2"/>
        <v>2</v>
      </c>
      <c r="DH42" s="69">
        <v>2</v>
      </c>
      <c r="DI42" s="69">
        <v>2.08</v>
      </c>
      <c r="DJ42" s="69">
        <v>2.17</v>
      </c>
      <c r="DK42" s="69"/>
      <c r="DL42" s="69"/>
      <c r="DM42" s="69"/>
      <c r="DN42" s="69"/>
      <c r="DO42" s="69"/>
      <c r="DP42" s="69"/>
      <c r="DQ42" s="69"/>
      <c r="DR42" s="69"/>
      <c r="DS42" s="69"/>
      <c r="DT42" s="69"/>
      <c r="DU42" s="69"/>
      <c r="DV42" s="69">
        <v>195</v>
      </c>
      <c r="DW42" s="69">
        <v>206</v>
      </c>
      <c r="DX42" s="69"/>
      <c r="DY42" s="69"/>
      <c r="DZ42" s="69"/>
      <c r="EA42" s="69"/>
      <c r="EB42" s="69"/>
      <c r="EC42" s="69"/>
      <c r="ED42" s="69"/>
      <c r="EE42" s="69"/>
      <c r="EF42" s="69"/>
      <c r="EG42" s="69"/>
      <c r="EH42" s="69"/>
      <c r="EI42" s="71"/>
      <c r="EJ42" s="69"/>
      <c r="EK42" s="69"/>
      <c r="EL42" s="69"/>
      <c r="EM42" s="69"/>
      <c r="EN42" s="69"/>
      <c r="EO42" s="69"/>
      <c r="EP42" s="69"/>
      <c r="EQ42" s="69"/>
      <c r="ER42" s="79"/>
      <c r="ES42" s="245">
        <f t="shared" si="8"/>
        <v>1424.4620405481128</v>
      </c>
      <c r="ET42" s="81"/>
      <c r="EU42" s="81">
        <f t="shared" si="9"/>
        <v>1424.4620405481128</v>
      </c>
      <c r="EV42" s="718">
        <f t="shared" si="10"/>
        <v>1424.4620405481128</v>
      </c>
      <c r="EW42" s="718" t="s">
        <v>1783</v>
      </c>
      <c r="EX42" s="731"/>
      <c r="EY42" s="44">
        <v>37</v>
      </c>
      <c r="EZ42" s="85">
        <v>6</v>
      </c>
      <c r="FA42" s="33">
        <v>37</v>
      </c>
      <c r="FB42" s="5">
        <v>2</v>
      </c>
      <c r="FC42" s="5">
        <v>2</v>
      </c>
      <c r="FD42" s="69">
        <v>2</v>
      </c>
      <c r="FE42" s="11">
        <v>2.17</v>
      </c>
      <c r="FF42" s="87">
        <v>206</v>
      </c>
      <c r="FG42" s="18">
        <v>1424.4620405481128</v>
      </c>
      <c r="FH42" s="69">
        <v>31</v>
      </c>
      <c r="FI42" s="716" t="s">
        <v>1783</v>
      </c>
      <c r="FK42" s="82">
        <v>38851</v>
      </c>
      <c r="FL42" s="54"/>
      <c r="FM42" s="249">
        <v>38866</v>
      </c>
      <c r="FN42" s="722"/>
      <c r="FO42" s="84">
        <v>6</v>
      </c>
      <c r="FP42" s="69">
        <v>36</v>
      </c>
      <c r="FQ42" s="69">
        <v>38</v>
      </c>
      <c r="FR42" s="69">
        <v>6</v>
      </c>
      <c r="FS42" s="716">
        <f t="shared" si="3"/>
        <v>32</v>
      </c>
      <c r="FT42" s="716"/>
      <c r="FU42" s="69"/>
      <c r="FV42" s="48"/>
      <c r="FW42" s="79"/>
      <c r="FX42" s="705">
        <v>0</v>
      </c>
    </row>
    <row r="43" spans="1:180" ht="15" x14ac:dyDescent="0.25">
      <c r="A43" s="10">
        <v>38</v>
      </c>
      <c r="B43" s="15" t="s">
        <v>154</v>
      </c>
      <c r="C43" s="42">
        <v>1</v>
      </c>
      <c r="D43" s="15">
        <v>1</v>
      </c>
      <c r="E43" s="93">
        <v>38856</v>
      </c>
      <c r="F43" s="69">
        <v>1</v>
      </c>
      <c r="G43" s="46">
        <v>1</v>
      </c>
      <c r="H43" s="5"/>
      <c r="I43" s="69"/>
      <c r="J43" s="69"/>
      <c r="K43" s="69"/>
      <c r="L43" s="69"/>
      <c r="M43" s="69"/>
      <c r="N43" s="69">
        <v>1</v>
      </c>
      <c r="O43" s="69"/>
      <c r="P43" s="69"/>
      <c r="Q43" s="69"/>
      <c r="R43" s="69"/>
      <c r="S43" s="5"/>
      <c r="T43" s="299">
        <f t="shared" si="0"/>
        <v>1</v>
      </c>
      <c r="U43" s="5"/>
      <c r="V43" s="69"/>
      <c r="W43" s="69"/>
      <c r="X43" s="69"/>
      <c r="Y43" s="69"/>
      <c r="Z43" s="69"/>
      <c r="AA43" s="69"/>
      <c r="AB43" s="69"/>
      <c r="AC43" s="69"/>
      <c r="AD43" s="69"/>
      <c r="AE43" s="46"/>
      <c r="AF43" s="5"/>
      <c r="AG43" s="69"/>
      <c r="AH43" s="69"/>
      <c r="AI43" s="69"/>
      <c r="AJ43" s="69"/>
      <c r="AK43" s="69"/>
      <c r="AL43" s="69">
        <v>7</v>
      </c>
      <c r="AM43" s="69"/>
      <c r="AN43" s="69"/>
      <c r="AO43" s="69"/>
      <c r="AP43" s="46"/>
      <c r="AQ43" s="69"/>
      <c r="AR43" s="69"/>
      <c r="AS43" s="69"/>
      <c r="AT43" s="69"/>
      <c r="AU43" s="69">
        <v>3</v>
      </c>
      <c r="AV43" s="69"/>
      <c r="AW43" s="69"/>
      <c r="AX43" s="69">
        <v>4</v>
      </c>
      <c r="AY43" s="69"/>
      <c r="AZ43" s="46"/>
      <c r="BA43" s="9"/>
      <c r="BB43" s="82"/>
      <c r="BC43" s="82"/>
      <c r="BD43" s="82"/>
      <c r="BE43" s="82">
        <v>38856</v>
      </c>
      <c r="BF43" s="82"/>
      <c r="BG43" s="82"/>
      <c r="BH43" s="82"/>
      <c r="BI43" s="82"/>
      <c r="BJ43" s="82"/>
      <c r="BK43" s="630">
        <f t="shared" si="11"/>
        <v>38856</v>
      </c>
      <c r="BL43" s="630" t="s">
        <v>1783</v>
      </c>
      <c r="BM43" s="630"/>
      <c r="BN43" s="633"/>
      <c r="BO43" s="633"/>
      <c r="BP43" s="32"/>
      <c r="BQ43" s="69"/>
      <c r="BR43" s="69"/>
      <c r="BS43" s="69"/>
      <c r="BT43" s="69"/>
      <c r="BU43" s="69"/>
      <c r="BV43" s="46"/>
      <c r="BW43" s="69"/>
      <c r="BX43" s="69"/>
      <c r="BY43" s="69"/>
      <c r="BZ43" s="69"/>
      <c r="CA43" s="69">
        <v>2</v>
      </c>
      <c r="CB43" s="69"/>
      <c r="CC43" s="46"/>
      <c r="CD43" s="69"/>
      <c r="CE43" s="69"/>
      <c r="CF43" s="69"/>
      <c r="CG43" s="69"/>
      <c r="CH43" s="69"/>
      <c r="CI43" s="69"/>
      <c r="CJ43" s="69"/>
      <c r="CK43" s="69"/>
      <c r="CL43" s="69"/>
      <c r="CM43" s="46"/>
      <c r="CN43" s="703">
        <f>IF(COUNTBLANK(CD43:CM43)=10,0,"calc")</f>
        <v>0</v>
      </c>
      <c r="CO43" s="70"/>
      <c r="CP43" s="70"/>
      <c r="CQ43" s="70"/>
      <c r="CR43" s="70"/>
      <c r="CS43" s="70"/>
      <c r="CT43" s="70"/>
      <c r="CU43" s="70"/>
      <c r="CV43" s="70"/>
      <c r="CW43" s="70"/>
      <c r="CX43" s="67"/>
      <c r="CY43" s="79"/>
      <c r="CZ43" s="79"/>
      <c r="DA43" s="79"/>
      <c r="DB43" s="79"/>
      <c r="DC43" s="79"/>
      <c r="DD43" s="79"/>
      <c r="DE43" s="79"/>
      <c r="DF43" s="10"/>
      <c r="DG43" s="300">
        <f t="shared" si="2"/>
        <v>1</v>
      </c>
      <c r="DH43" s="69">
        <v>1</v>
      </c>
      <c r="DI43" s="69">
        <v>2.75</v>
      </c>
      <c r="DJ43" s="69"/>
      <c r="DK43" s="69"/>
      <c r="DL43" s="69"/>
      <c r="DM43" s="69"/>
      <c r="DN43" s="69"/>
      <c r="DO43" s="69"/>
      <c r="DP43" s="69"/>
      <c r="DQ43" s="69"/>
      <c r="DR43" s="69"/>
      <c r="DS43" s="69"/>
      <c r="DT43" s="69"/>
      <c r="DU43" s="69"/>
      <c r="DV43" s="69">
        <v>244</v>
      </c>
      <c r="DW43" s="69"/>
      <c r="DX43" s="69"/>
      <c r="DY43" s="69"/>
      <c r="DZ43" s="69"/>
      <c r="EA43" s="69"/>
      <c r="EB43" s="69"/>
      <c r="EC43" s="69"/>
      <c r="ED43" s="69"/>
      <c r="EE43" s="69"/>
      <c r="EF43" s="69"/>
      <c r="EG43" s="69"/>
      <c r="EH43" s="69"/>
      <c r="EI43" s="71">
        <v>0</v>
      </c>
      <c r="EJ43" s="71"/>
      <c r="EK43" s="71"/>
      <c r="EL43" s="71"/>
      <c r="EM43" s="69"/>
      <c r="EN43" s="69"/>
      <c r="EO43" s="69"/>
      <c r="EP43" s="69"/>
      <c r="EQ43" s="69"/>
      <c r="ER43" s="79"/>
      <c r="ES43" s="245">
        <f t="shared" si="8"/>
        <v>1449.2559610091414</v>
      </c>
      <c r="ET43" s="81"/>
      <c r="EU43" s="81">
        <f t="shared" si="9"/>
        <v>1449.2559610091414</v>
      </c>
      <c r="EV43" s="718">
        <f t="shared" si="10"/>
        <v>1449.2559610091414</v>
      </c>
      <c r="EW43" s="718" t="s">
        <v>1783</v>
      </c>
      <c r="EX43" s="731"/>
      <c r="EY43" s="47">
        <v>38</v>
      </c>
      <c r="EZ43" s="85">
        <v>3</v>
      </c>
      <c r="FA43" s="33">
        <v>38</v>
      </c>
      <c r="FB43" s="5">
        <v>1</v>
      </c>
      <c r="FC43" s="5">
        <v>1</v>
      </c>
      <c r="FD43" s="69">
        <v>1</v>
      </c>
      <c r="FE43" s="18">
        <v>2.75</v>
      </c>
      <c r="FF43" s="88">
        <v>244</v>
      </c>
      <c r="FG43" s="18">
        <v>1449.2559610091414</v>
      </c>
      <c r="FH43" s="69">
        <v>7</v>
      </c>
      <c r="FI43" s="716" t="s">
        <v>1783</v>
      </c>
      <c r="FK43" s="16">
        <v>38856</v>
      </c>
      <c r="FL43" s="54"/>
      <c r="FM43" s="249">
        <v>38866</v>
      </c>
      <c r="FN43" s="722"/>
      <c r="FO43" s="84">
        <v>3</v>
      </c>
      <c r="FP43" s="69">
        <v>21</v>
      </c>
      <c r="FQ43" s="69">
        <v>7</v>
      </c>
      <c r="FR43" s="69">
        <v>6</v>
      </c>
      <c r="FS43" s="716">
        <f t="shared" si="3"/>
        <v>1</v>
      </c>
      <c r="FT43" s="716"/>
      <c r="FU43" s="69"/>
      <c r="FV43" s="48"/>
      <c r="FW43" s="79"/>
      <c r="FX43" s="705">
        <v>1</v>
      </c>
    </row>
    <row r="44" spans="1:180" ht="15" x14ac:dyDescent="0.25">
      <c r="A44" s="10">
        <v>39</v>
      </c>
      <c r="B44" s="15" t="s">
        <v>156</v>
      </c>
      <c r="C44" s="42">
        <v>1</v>
      </c>
      <c r="D44" s="15">
        <v>1</v>
      </c>
      <c r="E44" s="93">
        <v>38856</v>
      </c>
      <c r="F44" s="69">
        <v>1</v>
      </c>
      <c r="G44" s="46">
        <v>1</v>
      </c>
      <c r="H44" s="5"/>
      <c r="I44" s="69"/>
      <c r="J44" s="69"/>
      <c r="K44" s="69"/>
      <c r="L44" s="69"/>
      <c r="M44" s="69"/>
      <c r="N44" s="69">
        <v>2</v>
      </c>
      <c r="O44" s="69"/>
      <c r="P44" s="69"/>
      <c r="Q44" s="69"/>
      <c r="R44" s="69"/>
      <c r="S44" s="5"/>
      <c r="T44" s="299">
        <f t="shared" si="0"/>
        <v>2</v>
      </c>
      <c r="U44" s="5"/>
      <c r="V44" s="69"/>
      <c r="W44" s="69"/>
      <c r="X44" s="69"/>
      <c r="Y44" s="69"/>
      <c r="Z44" s="69"/>
      <c r="AA44" s="69"/>
      <c r="AB44" s="69"/>
      <c r="AC44" s="69"/>
      <c r="AD44" s="69"/>
      <c r="AE44" s="46"/>
      <c r="AF44" s="5"/>
      <c r="AG44" s="69"/>
      <c r="AH44" s="69"/>
      <c r="AI44" s="69"/>
      <c r="AJ44" s="69"/>
      <c r="AK44" s="69"/>
      <c r="AL44" s="69">
        <v>20</v>
      </c>
      <c r="AM44" s="69"/>
      <c r="AN44" s="69"/>
      <c r="AO44" s="69"/>
      <c r="AP44" s="46"/>
      <c r="AQ44" s="69"/>
      <c r="AR44" s="69"/>
      <c r="AS44" s="69"/>
      <c r="AT44" s="69"/>
      <c r="AU44" s="69" t="s">
        <v>581</v>
      </c>
      <c r="AV44" s="69"/>
      <c r="AW44" s="69"/>
      <c r="AX44" s="69" t="s">
        <v>592</v>
      </c>
      <c r="AY44" s="69"/>
      <c r="AZ44" s="46"/>
      <c r="BA44" s="9"/>
      <c r="BB44" s="82"/>
      <c r="BC44" s="82"/>
      <c r="BD44" s="82"/>
      <c r="BE44" s="82">
        <v>38856</v>
      </c>
      <c r="BF44" s="82"/>
      <c r="BG44" s="82"/>
      <c r="BH44" s="82"/>
      <c r="BI44" s="82"/>
      <c r="BJ44" s="9"/>
      <c r="BK44" s="630">
        <f t="shared" si="11"/>
        <v>38856</v>
      </c>
      <c r="BL44" s="630" t="s">
        <v>1791</v>
      </c>
      <c r="BM44" s="739">
        <f>1/7</f>
        <v>0.14285714285714285</v>
      </c>
      <c r="BN44" s="633"/>
      <c r="BO44" s="633"/>
      <c r="BP44" s="32"/>
      <c r="BQ44" s="69"/>
      <c r="BR44" s="69"/>
      <c r="BS44" s="69"/>
      <c r="BT44" s="69">
        <v>13</v>
      </c>
      <c r="BU44" s="69"/>
      <c r="BV44" s="46"/>
      <c r="BW44" s="5"/>
      <c r="BX44" s="69"/>
      <c r="BY44" s="69"/>
      <c r="BZ44" s="69"/>
      <c r="CA44" s="69">
        <v>6</v>
      </c>
      <c r="CB44" s="69"/>
      <c r="CC44" s="46"/>
      <c r="CD44" s="69"/>
      <c r="CE44" s="69"/>
      <c r="CF44" s="69"/>
      <c r="CG44" s="69"/>
      <c r="CH44" s="69"/>
      <c r="CI44" s="69"/>
      <c r="CJ44" s="69"/>
      <c r="CK44" s="69"/>
      <c r="CL44" s="69"/>
      <c r="CM44" s="46"/>
      <c r="CN44" s="703">
        <f>IF(COUNTBLANK(CD44:CM44)=10,0,"calc")</f>
        <v>0</v>
      </c>
      <c r="CO44" s="28"/>
      <c r="CP44" s="70"/>
      <c r="CQ44" s="70"/>
      <c r="CR44" s="70"/>
      <c r="CS44" s="70"/>
      <c r="CT44" s="70"/>
      <c r="CU44" s="70"/>
      <c r="CV44" s="70"/>
      <c r="CW44" s="70"/>
      <c r="CX44" s="67"/>
      <c r="CY44" s="79"/>
      <c r="CZ44" s="79"/>
      <c r="DA44" s="79"/>
      <c r="DB44" s="79"/>
      <c r="DC44" s="79"/>
      <c r="DD44" s="79"/>
      <c r="DE44" s="79"/>
      <c r="DF44" s="10"/>
      <c r="DG44" s="300">
        <f t="shared" si="2"/>
        <v>3</v>
      </c>
      <c r="DH44" s="69">
        <v>3</v>
      </c>
      <c r="DI44" s="69">
        <v>2.98</v>
      </c>
      <c r="DJ44" s="69">
        <v>2.21</v>
      </c>
      <c r="DK44" s="69">
        <v>2.02</v>
      </c>
      <c r="DL44" s="69"/>
      <c r="DM44" s="69"/>
      <c r="DN44" s="69"/>
      <c r="DO44" s="69"/>
      <c r="DP44" s="69"/>
      <c r="DQ44" s="69"/>
      <c r="DR44" s="69"/>
      <c r="DS44" s="69"/>
      <c r="DT44" s="69"/>
      <c r="DU44" s="69"/>
      <c r="DV44" s="69">
        <v>245</v>
      </c>
      <c r="DW44" s="69">
        <v>261</v>
      </c>
      <c r="DX44" s="69">
        <v>251</v>
      </c>
      <c r="DY44" s="69"/>
      <c r="DZ44" s="69"/>
      <c r="EA44" s="69"/>
      <c r="EB44" s="69"/>
      <c r="EC44" s="69"/>
      <c r="ED44" s="69"/>
      <c r="EE44" s="69"/>
      <c r="EF44" s="69"/>
      <c r="EG44" s="69"/>
      <c r="EH44" s="69"/>
      <c r="EI44" s="71">
        <v>0</v>
      </c>
      <c r="EJ44" s="71"/>
      <c r="EK44" s="71"/>
      <c r="EL44" s="71"/>
      <c r="EM44" s="69"/>
      <c r="EN44" s="69"/>
      <c r="EO44" s="69"/>
      <c r="EP44" s="69"/>
      <c r="EQ44" s="69"/>
      <c r="ER44" s="79"/>
      <c r="ES44" s="245">
        <f t="shared" si="8"/>
        <v>3514.365005785879</v>
      </c>
      <c r="ET44" s="81"/>
      <c r="EU44" s="11">
        <f t="shared" si="9"/>
        <v>3514.365005785879</v>
      </c>
      <c r="EV44" s="718" t="str">
        <f t="shared" si="10"/>
        <v/>
      </c>
      <c r="EW44" s="719" t="s">
        <v>1877</v>
      </c>
      <c r="EX44" s="732" t="s">
        <v>1917</v>
      </c>
      <c r="EY44" s="44">
        <v>39</v>
      </c>
      <c r="EZ44" s="85">
        <v>1</v>
      </c>
      <c r="FA44" s="33">
        <v>39</v>
      </c>
      <c r="FB44" s="5">
        <v>2</v>
      </c>
      <c r="FC44" s="5">
        <v>3</v>
      </c>
      <c r="FD44" s="69">
        <v>3</v>
      </c>
      <c r="FE44" s="11">
        <v>2.98</v>
      </c>
      <c r="FF44" s="87">
        <v>245</v>
      </c>
      <c r="FG44" s="18">
        <v>3514.365005785879</v>
      </c>
      <c r="FH44" s="69">
        <v>20</v>
      </c>
      <c r="FI44" s="716" t="s">
        <v>1783</v>
      </c>
      <c r="FK44" s="16">
        <v>38856</v>
      </c>
      <c r="FL44" s="54"/>
      <c r="FM44" s="249">
        <v>38873</v>
      </c>
      <c r="FN44" s="722"/>
      <c r="FO44" s="84">
        <v>1</v>
      </c>
      <c r="FP44" s="69">
        <v>5</v>
      </c>
      <c r="FQ44" s="69">
        <v>9</v>
      </c>
      <c r="FR44" s="69">
        <v>6</v>
      </c>
      <c r="FS44" s="716">
        <f t="shared" si="3"/>
        <v>3</v>
      </c>
      <c r="FT44" s="716"/>
      <c r="FU44" s="69"/>
      <c r="FV44" s="48"/>
      <c r="FW44" s="79"/>
      <c r="FX44" s="705">
        <v>0</v>
      </c>
    </row>
    <row r="45" spans="1:180" ht="15" x14ac:dyDescent="0.25">
      <c r="A45" s="10">
        <v>40</v>
      </c>
      <c r="B45" s="15">
        <v>40</v>
      </c>
      <c r="C45" s="42">
        <v>1</v>
      </c>
      <c r="D45" s="15">
        <v>0</v>
      </c>
      <c r="E45" s="97">
        <v>38840</v>
      </c>
      <c r="F45" s="28">
        <v>1</v>
      </c>
      <c r="G45" s="67">
        <v>1</v>
      </c>
      <c r="H45" s="5">
        <v>3</v>
      </c>
      <c r="I45" s="5"/>
      <c r="J45" s="5"/>
      <c r="K45" s="5"/>
      <c r="L45" s="5"/>
      <c r="M45" s="5"/>
      <c r="N45" s="5"/>
      <c r="O45" s="5"/>
      <c r="P45" s="5"/>
      <c r="Q45" s="5"/>
      <c r="R45" s="5"/>
      <c r="S45" s="5"/>
      <c r="T45" s="299">
        <f t="shared" si="0"/>
        <v>3</v>
      </c>
      <c r="U45" s="5"/>
      <c r="V45" s="5"/>
      <c r="W45" s="5"/>
      <c r="X45" s="5"/>
      <c r="Y45" s="5"/>
      <c r="Z45" s="5" t="s">
        <v>118</v>
      </c>
      <c r="AA45" s="5"/>
      <c r="AB45" s="5"/>
      <c r="AC45" s="5"/>
      <c r="AD45" s="5"/>
      <c r="AE45" s="46"/>
      <c r="AF45" s="5"/>
      <c r="AG45" s="5"/>
      <c r="AH45" s="5"/>
      <c r="AI45" s="5"/>
      <c r="AJ45" s="5"/>
      <c r="AK45" s="5">
        <v>8</v>
      </c>
      <c r="AL45" s="5"/>
      <c r="AM45" s="5"/>
      <c r="AN45" s="5"/>
      <c r="AO45" s="5"/>
      <c r="AP45" s="46"/>
      <c r="AQ45" s="5"/>
      <c r="AR45" s="5"/>
      <c r="AS45" s="5"/>
      <c r="AT45" s="5"/>
      <c r="AU45" s="5"/>
      <c r="AV45" s="5">
        <v>2</v>
      </c>
      <c r="AW45" s="5"/>
      <c r="AX45" s="5"/>
      <c r="AY45" s="5">
        <v>1</v>
      </c>
      <c r="AZ45" s="46">
        <v>1</v>
      </c>
      <c r="BA45" s="9"/>
      <c r="BB45" s="9"/>
      <c r="BC45" s="9"/>
      <c r="BD45" s="9"/>
      <c r="BE45" s="9"/>
      <c r="BF45" s="9"/>
      <c r="BG45" s="9">
        <v>38859</v>
      </c>
      <c r="BH45" s="9"/>
      <c r="BI45" s="9"/>
      <c r="BJ45" s="9"/>
      <c r="BK45" s="630">
        <f t="shared" si="11"/>
        <v>38859</v>
      </c>
      <c r="BL45" s="630" t="s">
        <v>1780</v>
      </c>
      <c r="BM45" s="630"/>
      <c r="BN45" s="633" t="s">
        <v>1918</v>
      </c>
      <c r="BO45" s="633"/>
      <c r="BP45" s="114"/>
      <c r="BQ45" s="28"/>
      <c r="BR45" s="28"/>
      <c r="BS45" s="28">
        <v>3</v>
      </c>
      <c r="BT45" s="28"/>
      <c r="BU45" s="28">
        <v>2</v>
      </c>
      <c r="BV45" s="67">
        <v>0</v>
      </c>
      <c r="BW45" s="28"/>
      <c r="BX45" s="28"/>
      <c r="BY45" s="28"/>
      <c r="BZ45" s="28"/>
      <c r="CA45" s="28"/>
      <c r="CB45" s="28">
        <v>1</v>
      </c>
      <c r="CC45" s="67">
        <v>2</v>
      </c>
      <c r="CD45" s="28"/>
      <c r="CE45" s="28">
        <v>2</v>
      </c>
      <c r="CF45" s="28"/>
      <c r="CG45" s="28"/>
      <c r="CH45" s="28"/>
      <c r="CI45" s="28"/>
      <c r="CJ45" s="28"/>
      <c r="CK45" s="28"/>
      <c r="CL45" s="28"/>
      <c r="CM45" s="67"/>
      <c r="CN45" s="703">
        <f>2/3</f>
        <v>0.66666666666666663</v>
      </c>
      <c r="CO45" s="28">
        <v>1</v>
      </c>
      <c r="CP45" s="28"/>
      <c r="CQ45" s="28"/>
      <c r="CR45" s="28"/>
      <c r="CS45" s="28"/>
      <c r="CT45" s="28"/>
      <c r="CU45" s="28"/>
      <c r="CV45" s="28"/>
      <c r="CW45" s="28"/>
      <c r="CX45" s="67"/>
      <c r="CY45" s="10"/>
      <c r="CZ45" s="10"/>
      <c r="DA45" s="10"/>
      <c r="DB45" s="10"/>
      <c r="DC45" s="10"/>
      <c r="DD45" s="10"/>
      <c r="DE45" s="10"/>
      <c r="DF45" s="10"/>
      <c r="DG45" s="300">
        <f t="shared" si="2"/>
        <v>1</v>
      </c>
      <c r="DH45" s="69">
        <v>1</v>
      </c>
      <c r="DI45" s="69">
        <v>3.81</v>
      </c>
      <c r="DJ45" s="69"/>
      <c r="DK45" s="69"/>
      <c r="DL45" s="69"/>
      <c r="DM45" s="69"/>
      <c r="DN45" s="69"/>
      <c r="DO45" s="69"/>
      <c r="DP45" s="69"/>
      <c r="DQ45" s="69"/>
      <c r="DR45" s="69"/>
      <c r="DS45" s="69"/>
      <c r="DT45" s="69"/>
      <c r="DU45" s="69"/>
      <c r="DV45" s="69">
        <v>335</v>
      </c>
      <c r="DW45" s="69"/>
      <c r="DX45" s="69"/>
      <c r="DY45" s="69"/>
      <c r="DZ45" s="69"/>
      <c r="EA45" s="69"/>
      <c r="EB45" s="69"/>
      <c r="EC45" s="69"/>
      <c r="ED45" s="69"/>
      <c r="EE45" s="69"/>
      <c r="EF45" s="69"/>
      <c r="EG45" s="69"/>
      <c r="EH45" s="69"/>
      <c r="EI45" s="71">
        <v>0</v>
      </c>
      <c r="EJ45" s="69"/>
      <c r="EK45" s="69"/>
      <c r="EL45" s="69"/>
      <c r="EM45" s="69"/>
      <c r="EN45" s="69"/>
      <c r="EO45" s="69"/>
      <c r="EP45" s="69"/>
      <c r="EQ45" s="69"/>
      <c r="ER45" s="79"/>
      <c r="ES45" s="245">
        <f t="shared" si="8"/>
        <v>3819.3076236973889</v>
      </c>
      <c r="ET45" s="81"/>
      <c r="EU45" s="81">
        <f t="shared" si="9"/>
        <v>3819.3076236973889</v>
      </c>
      <c r="EV45" s="718" t="str">
        <f t="shared" si="10"/>
        <v/>
      </c>
      <c r="EW45" s="718" t="s">
        <v>1877</v>
      </c>
      <c r="EX45" s="731" t="s">
        <v>1919</v>
      </c>
      <c r="EY45" s="44">
        <v>40</v>
      </c>
      <c r="EZ45" s="85">
        <v>0</v>
      </c>
      <c r="FA45" s="33">
        <v>40</v>
      </c>
      <c r="FB45" s="5">
        <v>3</v>
      </c>
      <c r="FC45" s="5">
        <v>1</v>
      </c>
      <c r="FD45" s="69">
        <v>3</v>
      </c>
      <c r="FE45" s="11">
        <v>3.81</v>
      </c>
      <c r="FF45" s="87">
        <v>335</v>
      </c>
      <c r="FG45" s="18">
        <v>3819.3076236973889</v>
      </c>
      <c r="FH45" s="69">
        <v>8</v>
      </c>
      <c r="FI45" s="716" t="s">
        <v>1881</v>
      </c>
      <c r="FK45" s="16">
        <v>38859</v>
      </c>
      <c r="FL45" s="54"/>
      <c r="FM45" s="249">
        <v>38873</v>
      </c>
      <c r="FN45" s="722"/>
      <c r="FO45" s="84"/>
      <c r="FP45" s="69"/>
      <c r="FQ45" s="69"/>
      <c r="FR45" s="69"/>
      <c r="FS45" s="716" t="str">
        <f t="shared" si="3"/>
        <v>NA</v>
      </c>
      <c r="FT45" s="716"/>
      <c r="FU45" s="69"/>
      <c r="FV45" s="28">
        <v>2</v>
      </c>
      <c r="FW45" s="79"/>
      <c r="FX45" s="705">
        <v>0</v>
      </c>
    </row>
    <row r="46" spans="1:180" ht="15" x14ac:dyDescent="0.25">
      <c r="A46" s="10">
        <v>41</v>
      </c>
      <c r="B46" s="15"/>
      <c r="C46" s="42"/>
      <c r="D46" s="15"/>
      <c r="E46" s="97"/>
      <c r="F46" s="28"/>
      <c r="G46" s="67"/>
      <c r="H46" s="5"/>
      <c r="I46" s="5"/>
      <c r="J46" s="5"/>
      <c r="K46" s="5"/>
      <c r="L46" s="5"/>
      <c r="M46" s="5"/>
      <c r="N46" s="5"/>
      <c r="O46" s="5"/>
      <c r="P46" s="5"/>
      <c r="Q46" s="5"/>
      <c r="R46" s="5"/>
      <c r="S46" s="5"/>
      <c r="T46" s="299">
        <f t="shared" si="0"/>
        <v>0</v>
      </c>
      <c r="U46" s="5"/>
      <c r="V46" s="5"/>
      <c r="W46" s="5"/>
      <c r="X46" s="5"/>
      <c r="Y46" s="5"/>
      <c r="Z46" s="5"/>
      <c r="AA46" s="5"/>
      <c r="AB46" s="5"/>
      <c r="AC46" s="5"/>
      <c r="AD46" s="5"/>
      <c r="AE46" s="46"/>
      <c r="AF46" s="5"/>
      <c r="AG46" s="5"/>
      <c r="AH46" s="5"/>
      <c r="AI46" s="5"/>
      <c r="AJ46" s="5"/>
      <c r="AK46" s="5"/>
      <c r="AL46" s="5"/>
      <c r="AM46" s="5"/>
      <c r="AN46" s="5"/>
      <c r="AO46" s="5"/>
      <c r="AP46" s="46"/>
      <c r="AQ46" s="5"/>
      <c r="AR46" s="5"/>
      <c r="AS46" s="5"/>
      <c r="AT46" s="5"/>
      <c r="AU46" s="5"/>
      <c r="AV46" s="5"/>
      <c r="AW46" s="5"/>
      <c r="AX46" s="5"/>
      <c r="AY46" s="5"/>
      <c r="AZ46" s="46"/>
      <c r="BA46" s="9"/>
      <c r="BB46" s="9"/>
      <c r="BC46" s="9"/>
      <c r="BD46" s="9"/>
      <c r="BE46" s="9"/>
      <c r="BF46" s="9"/>
      <c r="BG46" s="9"/>
      <c r="BH46" s="9"/>
      <c r="BI46" s="9"/>
      <c r="BJ46" s="9"/>
      <c r="BK46" s="630" t="str">
        <f t="shared" si="11"/>
        <v>NA</v>
      </c>
      <c r="BL46" s="630" t="s">
        <v>1792</v>
      </c>
      <c r="BM46" s="630"/>
      <c r="BN46" s="633"/>
      <c r="BO46" s="633"/>
      <c r="BP46" s="114"/>
      <c r="BQ46" s="28"/>
      <c r="BR46" s="28"/>
      <c r="BS46" s="28"/>
      <c r="BT46" s="28"/>
      <c r="BU46" s="28"/>
      <c r="BV46" s="67"/>
      <c r="BW46" s="28"/>
      <c r="BX46" s="28"/>
      <c r="BY46" s="28"/>
      <c r="BZ46" s="28"/>
      <c r="CA46" s="28"/>
      <c r="CB46" s="28"/>
      <c r="CC46" s="67"/>
      <c r="CD46" s="28"/>
      <c r="CE46" s="28"/>
      <c r="CF46" s="28"/>
      <c r="CG46" s="28"/>
      <c r="CH46" s="28"/>
      <c r="CI46" s="28"/>
      <c r="CJ46" s="28"/>
      <c r="CK46" s="28"/>
      <c r="CL46" s="28"/>
      <c r="CM46" s="67"/>
      <c r="CN46" s="703" t="s">
        <v>1792</v>
      </c>
      <c r="CO46" s="28"/>
      <c r="CP46" s="28"/>
      <c r="CQ46" s="28"/>
      <c r="CR46" s="28"/>
      <c r="CS46" s="28"/>
      <c r="CT46" s="28"/>
      <c r="CU46" s="28"/>
      <c r="CV46" s="28"/>
      <c r="CW46" s="28"/>
      <c r="CX46" s="67"/>
      <c r="CY46" s="10"/>
      <c r="CZ46" s="10"/>
      <c r="DA46" s="10"/>
      <c r="DB46" s="10"/>
      <c r="DC46" s="10"/>
      <c r="DD46" s="10"/>
      <c r="DE46" s="10"/>
      <c r="DF46" s="10"/>
      <c r="DG46" s="300">
        <f t="shared" si="2"/>
        <v>0</v>
      </c>
      <c r="DH46" s="69"/>
      <c r="DI46" s="69"/>
      <c r="DJ46" s="69"/>
      <c r="DK46" s="69"/>
      <c r="DL46" s="69"/>
      <c r="DM46" s="69"/>
      <c r="DN46" s="69"/>
      <c r="DO46" s="69"/>
      <c r="DP46" s="69"/>
      <c r="DQ46" s="69"/>
      <c r="DR46" s="69"/>
      <c r="DS46" s="69"/>
      <c r="DT46" s="69"/>
      <c r="DU46" s="69"/>
      <c r="DV46" s="69"/>
      <c r="DW46" s="69"/>
      <c r="DX46" s="69"/>
      <c r="DY46" s="69"/>
      <c r="DZ46" s="69"/>
      <c r="EA46" s="69"/>
      <c r="EB46" s="69"/>
      <c r="EC46" s="69"/>
      <c r="ED46" s="69"/>
      <c r="EE46" s="69"/>
      <c r="EF46" s="69"/>
      <c r="EG46" s="69"/>
      <c r="EH46" s="69"/>
      <c r="EI46" s="69"/>
      <c r="EJ46" s="69"/>
      <c r="EK46" s="69"/>
      <c r="EL46" s="69"/>
      <c r="EM46" s="69"/>
      <c r="EN46" s="69"/>
      <c r="EO46" s="69"/>
      <c r="EP46" s="69"/>
      <c r="EQ46" s="69"/>
      <c r="ER46" s="79"/>
      <c r="ES46" s="245"/>
      <c r="ET46" s="81"/>
      <c r="EU46" s="81"/>
      <c r="EV46" s="718" t="str">
        <f t="shared" si="10"/>
        <v/>
      </c>
      <c r="EW46" s="718" t="s">
        <v>1792</v>
      </c>
      <c r="EX46" s="731"/>
      <c r="EY46" s="44">
        <v>41</v>
      </c>
      <c r="EZ46" s="85">
        <v>0</v>
      </c>
      <c r="FA46" s="33">
        <v>41</v>
      </c>
      <c r="FB46" s="5">
        <v>0</v>
      </c>
      <c r="FC46" s="5">
        <v>0</v>
      </c>
      <c r="FD46" s="69"/>
      <c r="FE46" s="11"/>
      <c r="FF46" s="87"/>
      <c r="FG46" s="18"/>
      <c r="FH46" s="69"/>
      <c r="FI46" s="716" t="s">
        <v>1792</v>
      </c>
      <c r="FK46" s="16"/>
      <c r="FL46" s="54"/>
      <c r="FM46" s="39"/>
      <c r="FN46" s="721"/>
      <c r="FO46" s="84"/>
      <c r="FP46" s="69"/>
      <c r="FQ46" s="69"/>
      <c r="FR46" s="69"/>
      <c r="FS46" s="716" t="str">
        <f t="shared" si="3"/>
        <v>NA</v>
      </c>
      <c r="FT46" s="716"/>
      <c r="FU46" s="69"/>
      <c r="FV46" s="28"/>
      <c r="FW46" s="79" t="s">
        <v>656</v>
      </c>
      <c r="FX46" s="705" t="s">
        <v>1792</v>
      </c>
    </row>
    <row r="47" spans="1:180" ht="15" x14ac:dyDescent="0.25">
      <c r="A47" s="10">
        <v>42</v>
      </c>
      <c r="B47" s="15"/>
      <c r="C47" s="42"/>
      <c r="D47" s="15"/>
      <c r="E47" s="93"/>
      <c r="F47" s="69"/>
      <c r="G47" s="46"/>
      <c r="H47" s="5"/>
      <c r="I47" s="69"/>
      <c r="J47" s="69"/>
      <c r="K47" s="69"/>
      <c r="L47" s="69"/>
      <c r="M47" s="69"/>
      <c r="N47" s="69"/>
      <c r="O47" s="69"/>
      <c r="P47" s="69"/>
      <c r="Q47" s="69"/>
      <c r="R47" s="69"/>
      <c r="S47" s="5"/>
      <c r="T47" s="299">
        <f t="shared" si="0"/>
        <v>0</v>
      </c>
      <c r="U47" s="5"/>
      <c r="V47" s="69"/>
      <c r="W47" s="69"/>
      <c r="X47" s="69"/>
      <c r="Y47" s="69"/>
      <c r="Z47" s="69"/>
      <c r="AA47" s="69"/>
      <c r="AB47" s="69"/>
      <c r="AC47" s="69"/>
      <c r="AD47" s="69"/>
      <c r="AE47" s="46"/>
      <c r="AF47" s="5"/>
      <c r="AG47" s="69"/>
      <c r="AH47" s="69"/>
      <c r="AI47" s="69"/>
      <c r="AJ47" s="69"/>
      <c r="AK47" s="69"/>
      <c r="AL47" s="69"/>
      <c r="AM47" s="69"/>
      <c r="AN47" s="69"/>
      <c r="AO47" s="69"/>
      <c r="AP47" s="46"/>
      <c r="AQ47" s="69"/>
      <c r="AR47" s="69"/>
      <c r="AS47" s="69"/>
      <c r="AT47" s="69"/>
      <c r="AU47" s="69"/>
      <c r="AV47" s="69"/>
      <c r="AW47" s="69"/>
      <c r="AX47" s="69"/>
      <c r="AY47" s="69"/>
      <c r="AZ47" s="46"/>
      <c r="BA47" s="9"/>
      <c r="BB47" s="82"/>
      <c r="BC47" s="82"/>
      <c r="BD47" s="82"/>
      <c r="BE47" s="82"/>
      <c r="BF47" s="82"/>
      <c r="BG47" s="82"/>
      <c r="BH47" s="82"/>
      <c r="BI47" s="82"/>
      <c r="BJ47" s="82"/>
      <c r="BK47" s="630" t="str">
        <f t="shared" si="11"/>
        <v>NA</v>
      </c>
      <c r="BL47" s="630" t="s">
        <v>1792</v>
      </c>
      <c r="BM47" s="630"/>
      <c r="BN47" s="633"/>
      <c r="BO47" s="633"/>
      <c r="BP47" s="32"/>
      <c r="BQ47" s="69"/>
      <c r="BR47" s="69"/>
      <c r="BS47" s="69"/>
      <c r="BT47" s="69"/>
      <c r="BU47" s="69"/>
      <c r="BV47" s="46"/>
      <c r="BW47" s="69"/>
      <c r="BX47" s="69"/>
      <c r="BY47" s="69"/>
      <c r="BZ47" s="69"/>
      <c r="CA47" s="69"/>
      <c r="CB47" s="69"/>
      <c r="CC47" s="46"/>
      <c r="CD47" s="69"/>
      <c r="CE47" s="69"/>
      <c r="CF47" s="69"/>
      <c r="CG47" s="69"/>
      <c r="CH47" s="69"/>
      <c r="CI47" s="69"/>
      <c r="CJ47" s="69"/>
      <c r="CK47" s="69"/>
      <c r="CL47" s="69"/>
      <c r="CM47" s="46"/>
      <c r="CN47" s="703" t="s">
        <v>1792</v>
      </c>
      <c r="CO47" s="70"/>
      <c r="CP47" s="70"/>
      <c r="CQ47" s="70"/>
      <c r="CR47" s="70"/>
      <c r="CS47" s="70"/>
      <c r="CT47" s="70"/>
      <c r="CU47" s="70"/>
      <c r="CV47" s="70"/>
      <c r="CW47" s="70"/>
      <c r="CX47" s="67"/>
      <c r="CY47" s="79"/>
      <c r="CZ47" s="79"/>
      <c r="DA47" s="79"/>
      <c r="DB47" s="79"/>
      <c r="DC47" s="79"/>
      <c r="DD47" s="79"/>
      <c r="DE47" s="79"/>
      <c r="DF47" s="10"/>
      <c r="DG47" s="300">
        <f t="shared" si="2"/>
        <v>0</v>
      </c>
      <c r="DH47" s="69"/>
      <c r="DI47" s="69"/>
      <c r="DJ47" s="69"/>
      <c r="DK47" s="69"/>
      <c r="DL47" s="69"/>
      <c r="DM47" s="69"/>
      <c r="DN47" s="69"/>
      <c r="DO47" s="69"/>
      <c r="DP47" s="69"/>
      <c r="DQ47" s="69"/>
      <c r="DR47" s="69"/>
      <c r="DS47" s="69"/>
      <c r="DT47" s="69"/>
      <c r="DU47" s="69"/>
      <c r="DV47" s="69"/>
      <c r="DW47" s="69"/>
      <c r="DX47" s="69"/>
      <c r="DY47" s="69"/>
      <c r="DZ47" s="69"/>
      <c r="EA47" s="69"/>
      <c r="EB47" s="69"/>
      <c r="EC47" s="69"/>
      <c r="ED47" s="69"/>
      <c r="EE47" s="69"/>
      <c r="EF47" s="69"/>
      <c r="EG47" s="69"/>
      <c r="EH47" s="69"/>
      <c r="EI47" s="69"/>
      <c r="EJ47" s="69"/>
      <c r="EK47" s="69"/>
      <c r="EL47" s="69"/>
      <c r="EM47" s="69"/>
      <c r="EN47" s="69"/>
      <c r="EO47" s="69"/>
      <c r="EP47" s="69"/>
      <c r="EQ47" s="69"/>
      <c r="ER47" s="79"/>
      <c r="ES47" s="245"/>
      <c r="ET47" s="81"/>
      <c r="EU47" s="81"/>
      <c r="EV47" s="718" t="str">
        <f t="shared" si="10"/>
        <v/>
      </c>
      <c r="EW47" s="718" t="s">
        <v>1792</v>
      </c>
      <c r="EX47" s="731"/>
      <c r="EY47" s="44">
        <v>42</v>
      </c>
      <c r="EZ47" s="85">
        <v>0</v>
      </c>
      <c r="FA47" s="33">
        <v>42</v>
      </c>
      <c r="FB47" s="5">
        <v>0</v>
      </c>
      <c r="FC47" s="5">
        <v>0</v>
      </c>
      <c r="FD47" s="69"/>
      <c r="FE47" s="11"/>
      <c r="FF47" s="87"/>
      <c r="FG47" s="18"/>
      <c r="FH47" s="69"/>
      <c r="FI47" s="716" t="s">
        <v>1792</v>
      </c>
      <c r="FK47" s="16"/>
      <c r="FL47" s="54"/>
      <c r="FM47" s="39"/>
      <c r="FN47" s="721"/>
      <c r="FO47" s="84"/>
      <c r="FP47" s="69"/>
      <c r="FQ47" s="69"/>
      <c r="FR47" s="69"/>
      <c r="FS47" s="716" t="str">
        <f t="shared" si="3"/>
        <v>NA</v>
      </c>
      <c r="FT47" s="716"/>
      <c r="FU47" s="69"/>
      <c r="FV47" s="48"/>
      <c r="FW47" s="79" t="s">
        <v>656</v>
      </c>
      <c r="FX47" s="705" t="s">
        <v>1792</v>
      </c>
    </row>
    <row r="48" spans="1:180" ht="15" x14ac:dyDescent="0.25">
      <c r="A48" s="10">
        <v>43</v>
      </c>
      <c r="B48" s="15">
        <v>43</v>
      </c>
      <c r="C48" s="42"/>
      <c r="D48" s="15">
        <v>0</v>
      </c>
      <c r="E48" s="93">
        <v>38845</v>
      </c>
      <c r="F48" s="69">
        <v>1</v>
      </c>
      <c r="G48" s="46">
        <v>1</v>
      </c>
      <c r="H48" s="5"/>
      <c r="I48" s="69">
        <v>1</v>
      </c>
      <c r="J48" s="69"/>
      <c r="K48" s="69"/>
      <c r="L48" s="69"/>
      <c r="M48" s="69"/>
      <c r="N48" s="69"/>
      <c r="O48" s="69"/>
      <c r="P48" s="69"/>
      <c r="Q48" s="69"/>
      <c r="R48" s="69"/>
      <c r="S48" s="5"/>
      <c r="T48" s="299">
        <f t="shared" si="0"/>
        <v>1</v>
      </c>
      <c r="U48" s="69"/>
      <c r="V48" s="69" t="s">
        <v>117</v>
      </c>
      <c r="W48" s="69" t="s">
        <v>118</v>
      </c>
      <c r="X48" s="69"/>
      <c r="Y48" s="69"/>
      <c r="Z48" s="69"/>
      <c r="AA48" s="69"/>
      <c r="AB48" s="69"/>
      <c r="AC48" s="69"/>
      <c r="AD48" s="69"/>
      <c r="AE48" s="46"/>
      <c r="AF48" s="5"/>
      <c r="AG48" s="69"/>
      <c r="AH48" s="69">
        <v>10</v>
      </c>
      <c r="AI48" s="69"/>
      <c r="AJ48" s="69"/>
      <c r="AK48" s="69"/>
      <c r="AL48" s="69"/>
      <c r="AM48" s="69"/>
      <c r="AN48" s="69"/>
      <c r="AO48" s="69"/>
      <c r="AP48" s="46"/>
      <c r="AQ48" s="69"/>
      <c r="AR48" s="69"/>
      <c r="AS48" s="69"/>
      <c r="AT48" s="69"/>
      <c r="AU48" s="69"/>
      <c r="AV48" s="69"/>
      <c r="AW48" s="69"/>
      <c r="AX48" s="69"/>
      <c r="AY48" s="69"/>
      <c r="AZ48" s="46"/>
      <c r="BA48" s="9"/>
      <c r="BB48" s="82"/>
      <c r="BC48" s="82"/>
      <c r="BD48" s="82"/>
      <c r="BE48" s="82"/>
      <c r="BF48" s="82"/>
      <c r="BG48" s="82"/>
      <c r="BH48" s="82"/>
      <c r="BI48" s="82"/>
      <c r="BJ48" s="82"/>
      <c r="BK48" s="630" t="str">
        <f t="shared" si="11"/>
        <v>NA</v>
      </c>
      <c r="BL48" s="630" t="s">
        <v>1780</v>
      </c>
      <c r="BM48" s="630"/>
      <c r="BN48" s="633"/>
      <c r="BO48" s="633"/>
      <c r="BP48" s="32"/>
      <c r="BQ48" s="69"/>
      <c r="BR48" s="69"/>
      <c r="BS48" s="69"/>
      <c r="BT48" s="69"/>
      <c r="BU48" s="69"/>
      <c r="BV48" s="46"/>
      <c r="BW48" s="5"/>
      <c r="BX48" s="69"/>
      <c r="BY48" s="69"/>
      <c r="BZ48" s="69"/>
      <c r="CA48" s="69"/>
      <c r="CB48" s="69"/>
      <c r="CC48" s="46"/>
      <c r="CD48" s="5"/>
      <c r="CE48" s="69"/>
      <c r="CF48" s="69"/>
      <c r="CG48" s="69"/>
      <c r="CH48" s="69">
        <v>1</v>
      </c>
      <c r="CI48" s="69"/>
      <c r="CJ48" s="69"/>
      <c r="CK48" s="69"/>
      <c r="CL48" s="69"/>
      <c r="CM48" s="46"/>
      <c r="CN48" s="703">
        <f>1/1</f>
        <v>1</v>
      </c>
      <c r="CO48" s="70"/>
      <c r="CP48" s="70"/>
      <c r="CQ48" s="70"/>
      <c r="CR48" s="70"/>
      <c r="CS48" s="70"/>
      <c r="CT48" s="70"/>
      <c r="CU48" s="70"/>
      <c r="CV48" s="70"/>
      <c r="CW48" s="70"/>
      <c r="CX48" s="67"/>
      <c r="CY48" s="79"/>
      <c r="CZ48" s="79"/>
      <c r="DA48" s="79"/>
      <c r="DB48" s="79"/>
      <c r="DC48" s="79"/>
      <c r="DD48" s="79"/>
      <c r="DE48" s="79"/>
      <c r="DF48" s="10"/>
      <c r="DG48" s="300">
        <f t="shared" si="2"/>
        <v>2</v>
      </c>
      <c r="DH48" s="69">
        <v>1</v>
      </c>
      <c r="DI48" s="69">
        <v>1</v>
      </c>
      <c r="DJ48" s="69"/>
      <c r="DK48" s="69"/>
      <c r="DL48" s="69"/>
      <c r="DM48" s="69"/>
      <c r="DN48" s="69"/>
      <c r="DO48" s="69"/>
      <c r="DP48" s="69"/>
      <c r="DQ48" s="69"/>
      <c r="DR48" s="69"/>
      <c r="DS48" s="69"/>
      <c r="DT48" s="69"/>
      <c r="DU48" s="69"/>
      <c r="DV48" s="69">
        <v>119</v>
      </c>
      <c r="DW48" s="69"/>
      <c r="DX48" s="69"/>
      <c r="DY48" s="69"/>
      <c r="DZ48" s="69"/>
      <c r="EA48" s="69"/>
      <c r="EB48" s="69"/>
      <c r="EC48" s="69"/>
      <c r="ED48" s="69"/>
      <c r="EE48" s="69"/>
      <c r="EF48" s="69"/>
      <c r="EG48" s="69"/>
      <c r="EH48" s="69"/>
      <c r="EI48" s="69">
        <v>1</v>
      </c>
      <c r="EJ48" s="69"/>
      <c r="EK48" s="69"/>
      <c r="EL48" s="69"/>
      <c r="EM48" s="69"/>
      <c r="EN48" s="69"/>
      <c r="EO48" s="69"/>
      <c r="EP48" s="69"/>
      <c r="EQ48" s="69"/>
      <c r="ER48" s="79" t="s">
        <v>578</v>
      </c>
      <c r="ES48" s="245">
        <f>((DI48^2*PI()*DV48)/4)+((DJ48^2*PI()*DW48)/4)+((DK48^2*PI()*DX48)/4)+((DL48^2*PI()*DY48)/4)+((DM48^2*PI()*DZ48)/4)+((DN48^2*PI()*EA48)/4)+((DO48^2*PI()*EB48)/4)+((DP48^2*PI()*EC48)/4)+((DQ48^2*PI()*ED48)/4)+((DR48^2*PI()*EE48)/4)+((DS48^2*PI()*EF48)/4)+((DT48^2*PI()*EG48)/4)+((DU48^2*PI()*EH48)/4)</f>
        <v>93.462381444296341</v>
      </c>
      <c r="ET48" s="81"/>
      <c r="EU48" s="81">
        <f>ES48+ET48</f>
        <v>93.462381444296341</v>
      </c>
      <c r="EV48" s="718" t="str">
        <f t="shared" si="10"/>
        <v/>
      </c>
      <c r="EW48" s="718" t="s">
        <v>1877</v>
      </c>
      <c r="EX48" s="731" t="s">
        <v>1908</v>
      </c>
      <c r="EY48" s="44">
        <v>43</v>
      </c>
      <c r="EZ48" s="85">
        <v>0</v>
      </c>
      <c r="FA48" s="33">
        <v>43</v>
      </c>
      <c r="FB48" s="5">
        <v>1</v>
      </c>
      <c r="FC48" s="5">
        <v>2</v>
      </c>
      <c r="FD48" s="69">
        <v>2</v>
      </c>
      <c r="FE48" s="11">
        <v>1</v>
      </c>
      <c r="FF48" s="87">
        <v>119</v>
      </c>
      <c r="FG48" s="18">
        <v>93.462381444296341</v>
      </c>
      <c r="FH48" s="131"/>
      <c r="FI48" s="734" t="s">
        <v>1780</v>
      </c>
      <c r="FK48" s="250"/>
      <c r="FL48" s="54"/>
      <c r="FM48" s="251"/>
      <c r="FN48" s="723"/>
      <c r="FO48" s="84"/>
      <c r="FP48" s="69"/>
      <c r="FQ48" s="69"/>
      <c r="FR48" s="69"/>
      <c r="FS48" s="716" t="str">
        <f t="shared" si="3"/>
        <v>NA</v>
      </c>
      <c r="FT48" s="716"/>
      <c r="FU48" s="69"/>
      <c r="FV48" s="48">
        <v>1</v>
      </c>
      <c r="FW48" s="79"/>
      <c r="FX48" s="705">
        <v>0</v>
      </c>
    </row>
    <row r="49" spans="1:180" ht="15" x14ac:dyDescent="0.25">
      <c r="A49" s="10">
        <v>44</v>
      </c>
      <c r="B49" s="15"/>
      <c r="C49" s="42"/>
      <c r="D49" s="15"/>
      <c r="E49" s="93"/>
      <c r="F49" s="69"/>
      <c r="G49" s="46"/>
      <c r="H49" s="69"/>
      <c r="I49" s="69"/>
      <c r="J49" s="69"/>
      <c r="K49" s="69"/>
      <c r="L49" s="69"/>
      <c r="M49" s="69"/>
      <c r="N49" s="69"/>
      <c r="O49" s="69"/>
      <c r="P49" s="69"/>
      <c r="Q49" s="69"/>
      <c r="R49" s="69"/>
      <c r="S49" s="5"/>
      <c r="T49" s="299">
        <f t="shared" si="0"/>
        <v>0</v>
      </c>
      <c r="U49" s="69"/>
      <c r="V49" s="69"/>
      <c r="W49" s="69"/>
      <c r="X49" s="69"/>
      <c r="Y49" s="69"/>
      <c r="Z49" s="69"/>
      <c r="AA49" s="69"/>
      <c r="AB49" s="69"/>
      <c r="AC49" s="69"/>
      <c r="AD49" s="69"/>
      <c r="AE49" s="46"/>
      <c r="AF49" s="69"/>
      <c r="AG49" s="69"/>
      <c r="AH49" s="69"/>
      <c r="AI49" s="69"/>
      <c r="AJ49" s="69"/>
      <c r="AK49" s="69"/>
      <c r="AL49" s="69"/>
      <c r="AM49" s="69"/>
      <c r="AN49" s="69"/>
      <c r="AO49" s="69"/>
      <c r="AP49" s="46"/>
      <c r="AQ49" s="69"/>
      <c r="AR49" s="69"/>
      <c r="AS49" s="69"/>
      <c r="AT49" s="69"/>
      <c r="AU49" s="69"/>
      <c r="AV49" s="69"/>
      <c r="AW49" s="69"/>
      <c r="AX49" s="69"/>
      <c r="AY49" s="69"/>
      <c r="AZ49" s="46"/>
      <c r="BA49" s="82"/>
      <c r="BB49" s="82"/>
      <c r="BC49" s="82"/>
      <c r="BD49" s="82"/>
      <c r="BE49" s="82"/>
      <c r="BF49" s="82"/>
      <c r="BG49" s="82"/>
      <c r="BH49" s="82"/>
      <c r="BI49" s="82"/>
      <c r="BJ49" s="82"/>
      <c r="BK49" s="630" t="str">
        <f t="shared" si="11"/>
        <v>NA</v>
      </c>
      <c r="BL49" s="630" t="s">
        <v>1792</v>
      </c>
      <c r="BM49" s="630"/>
      <c r="BN49" s="633"/>
      <c r="BO49" s="633"/>
      <c r="BP49" s="32"/>
      <c r="BQ49" s="69"/>
      <c r="BR49" s="69"/>
      <c r="BS49" s="69"/>
      <c r="BT49" s="69"/>
      <c r="BU49" s="69"/>
      <c r="BV49" s="46"/>
      <c r="BW49" s="69"/>
      <c r="BX49" s="69"/>
      <c r="BY49" s="69"/>
      <c r="BZ49" s="69"/>
      <c r="CA49" s="69"/>
      <c r="CB49" s="69"/>
      <c r="CC49" s="46"/>
      <c r="CD49" s="69"/>
      <c r="CE49" s="69"/>
      <c r="CF49" s="69"/>
      <c r="CG49" s="69"/>
      <c r="CH49" s="69"/>
      <c r="CI49" s="69"/>
      <c r="CJ49" s="69"/>
      <c r="CK49" s="69"/>
      <c r="CL49" s="69"/>
      <c r="CM49" s="46"/>
      <c r="CN49" s="703" t="s">
        <v>1792</v>
      </c>
      <c r="CO49" s="70"/>
      <c r="CP49" s="70"/>
      <c r="CQ49" s="70"/>
      <c r="CR49" s="70"/>
      <c r="CS49" s="70"/>
      <c r="CT49" s="70"/>
      <c r="CU49" s="70"/>
      <c r="CV49" s="70"/>
      <c r="CW49" s="70"/>
      <c r="CX49" s="67"/>
      <c r="CY49" s="79"/>
      <c r="CZ49" s="79"/>
      <c r="DA49" s="79"/>
      <c r="DB49" s="79"/>
      <c r="DC49" s="79"/>
      <c r="DD49" s="79"/>
      <c r="DE49" s="79"/>
      <c r="DF49" s="10"/>
      <c r="DG49" s="300">
        <f t="shared" si="2"/>
        <v>0</v>
      </c>
      <c r="DH49" s="69"/>
      <c r="DI49" s="69"/>
      <c r="DJ49" s="69"/>
      <c r="DK49" s="69"/>
      <c r="DL49" s="69"/>
      <c r="DM49" s="69"/>
      <c r="DN49" s="69"/>
      <c r="DO49" s="69"/>
      <c r="DP49" s="69"/>
      <c r="DQ49" s="69"/>
      <c r="DR49" s="69"/>
      <c r="DS49" s="69"/>
      <c r="DT49" s="69"/>
      <c r="DU49" s="69"/>
      <c r="DV49" s="69"/>
      <c r="DW49" s="69"/>
      <c r="DX49" s="69"/>
      <c r="DY49" s="69"/>
      <c r="DZ49" s="69"/>
      <c r="EA49" s="69"/>
      <c r="EB49" s="69"/>
      <c r="EC49" s="69"/>
      <c r="ED49" s="69"/>
      <c r="EE49" s="69"/>
      <c r="EF49" s="69"/>
      <c r="EG49" s="69"/>
      <c r="EH49" s="69"/>
      <c r="EI49" s="69"/>
      <c r="EJ49" s="69"/>
      <c r="EK49" s="69"/>
      <c r="EL49" s="69"/>
      <c r="EM49" s="69"/>
      <c r="EN49" s="69"/>
      <c r="EO49" s="69"/>
      <c r="EP49" s="69"/>
      <c r="EQ49" s="69"/>
      <c r="ER49" s="79"/>
      <c r="ES49" s="245"/>
      <c r="ET49" s="81"/>
      <c r="EU49" s="81"/>
      <c r="EV49" s="718" t="str">
        <f t="shared" si="10"/>
        <v/>
      </c>
      <c r="EW49" s="718" t="s">
        <v>1792</v>
      </c>
      <c r="EX49" s="731"/>
      <c r="EY49" s="44">
        <v>44</v>
      </c>
      <c r="EZ49" s="85">
        <v>0</v>
      </c>
      <c r="FA49" s="33">
        <v>44</v>
      </c>
      <c r="FB49" s="5">
        <v>0</v>
      </c>
      <c r="FC49" s="5">
        <v>0</v>
      </c>
      <c r="FD49" s="69"/>
      <c r="FE49" s="11"/>
      <c r="FF49" s="87"/>
      <c r="FG49" s="18"/>
      <c r="FH49" s="69"/>
      <c r="FI49" s="716" t="s">
        <v>1792</v>
      </c>
      <c r="FK49" s="16"/>
      <c r="FL49" s="54"/>
      <c r="FM49" s="39"/>
      <c r="FN49" s="721"/>
      <c r="FO49" s="84"/>
      <c r="FP49" s="69"/>
      <c r="FQ49" s="69"/>
      <c r="FR49" s="69"/>
      <c r="FS49" s="716" t="str">
        <f t="shared" si="3"/>
        <v>NA</v>
      </c>
      <c r="FT49" s="716"/>
      <c r="FU49" s="69"/>
      <c r="FV49" s="48"/>
      <c r="FW49" s="79" t="s">
        <v>656</v>
      </c>
      <c r="FX49" s="705" t="s">
        <v>1792</v>
      </c>
    </row>
    <row r="50" spans="1:180" ht="15" x14ac:dyDescent="0.25">
      <c r="A50" s="10">
        <v>45</v>
      </c>
      <c r="B50" s="15"/>
      <c r="C50" s="42"/>
      <c r="D50" s="15"/>
      <c r="E50" s="93"/>
      <c r="F50" s="69"/>
      <c r="G50" s="46"/>
      <c r="H50" s="69"/>
      <c r="I50" s="69"/>
      <c r="J50" s="69"/>
      <c r="K50" s="69"/>
      <c r="L50" s="69"/>
      <c r="M50" s="69"/>
      <c r="N50" s="69"/>
      <c r="O50" s="69"/>
      <c r="P50" s="69"/>
      <c r="Q50" s="69"/>
      <c r="R50" s="69"/>
      <c r="S50" s="5"/>
      <c r="T50" s="299">
        <f t="shared" si="0"/>
        <v>0</v>
      </c>
      <c r="U50" s="69"/>
      <c r="V50" s="69"/>
      <c r="W50" s="69"/>
      <c r="X50" s="69"/>
      <c r="Y50" s="69"/>
      <c r="Z50" s="69"/>
      <c r="AA50" s="69"/>
      <c r="AB50" s="69"/>
      <c r="AC50" s="69"/>
      <c r="AD50" s="69"/>
      <c r="AE50" s="46"/>
      <c r="AF50" s="69"/>
      <c r="AG50" s="69"/>
      <c r="AH50" s="69"/>
      <c r="AI50" s="69"/>
      <c r="AJ50" s="69"/>
      <c r="AK50" s="69"/>
      <c r="AL50" s="69"/>
      <c r="AM50" s="69"/>
      <c r="AN50" s="69"/>
      <c r="AO50" s="69"/>
      <c r="AP50" s="46"/>
      <c r="AQ50" s="69"/>
      <c r="AR50" s="69"/>
      <c r="AS50" s="69"/>
      <c r="AT50" s="69"/>
      <c r="AU50" s="69"/>
      <c r="AV50" s="69"/>
      <c r="AW50" s="69"/>
      <c r="AX50" s="69"/>
      <c r="AY50" s="69"/>
      <c r="AZ50" s="46"/>
      <c r="BA50" s="82"/>
      <c r="BB50" s="82"/>
      <c r="BC50" s="82"/>
      <c r="BD50" s="82"/>
      <c r="BE50" s="82"/>
      <c r="BF50" s="82"/>
      <c r="BG50" s="82"/>
      <c r="BH50" s="82"/>
      <c r="BI50" s="82"/>
      <c r="BJ50" s="82"/>
      <c r="BK50" s="630" t="str">
        <f t="shared" si="11"/>
        <v>NA</v>
      </c>
      <c r="BL50" s="630" t="s">
        <v>1792</v>
      </c>
      <c r="BM50" s="630"/>
      <c r="BN50" s="633"/>
      <c r="BO50" s="633"/>
      <c r="BP50" s="32"/>
      <c r="BQ50" s="69"/>
      <c r="BR50" s="69"/>
      <c r="BS50" s="69"/>
      <c r="BT50" s="69"/>
      <c r="BU50" s="69"/>
      <c r="BV50" s="46"/>
      <c r="BW50" s="69"/>
      <c r="BX50" s="69"/>
      <c r="BY50" s="69"/>
      <c r="BZ50" s="69"/>
      <c r="CA50" s="69"/>
      <c r="CB50" s="69"/>
      <c r="CC50" s="46"/>
      <c r="CD50" s="69"/>
      <c r="CE50" s="69"/>
      <c r="CF50" s="69"/>
      <c r="CG50" s="69"/>
      <c r="CH50" s="69"/>
      <c r="CI50" s="69"/>
      <c r="CJ50" s="69"/>
      <c r="CK50" s="69"/>
      <c r="CL50" s="69"/>
      <c r="CM50" s="46"/>
      <c r="CN50" s="703" t="s">
        <v>1792</v>
      </c>
      <c r="CO50" s="70"/>
      <c r="CP50" s="70"/>
      <c r="CQ50" s="70"/>
      <c r="CR50" s="70"/>
      <c r="CS50" s="70"/>
      <c r="CT50" s="70"/>
      <c r="CU50" s="70"/>
      <c r="CV50" s="70"/>
      <c r="CW50" s="70"/>
      <c r="CX50" s="67"/>
      <c r="CY50" s="79"/>
      <c r="CZ50" s="79"/>
      <c r="DA50" s="79"/>
      <c r="DB50" s="79"/>
      <c r="DC50" s="79"/>
      <c r="DD50" s="79"/>
      <c r="DE50" s="79"/>
      <c r="DF50" s="10"/>
      <c r="DG50" s="300">
        <f t="shared" si="2"/>
        <v>0</v>
      </c>
      <c r="DH50" s="69"/>
      <c r="DI50" s="69"/>
      <c r="DJ50" s="69"/>
      <c r="DK50" s="69"/>
      <c r="DL50" s="69"/>
      <c r="DM50" s="69"/>
      <c r="DN50" s="69"/>
      <c r="DO50" s="69"/>
      <c r="DP50" s="69"/>
      <c r="DQ50" s="69"/>
      <c r="DR50" s="69"/>
      <c r="DS50" s="69"/>
      <c r="DT50" s="69"/>
      <c r="DU50" s="69"/>
      <c r="DV50" s="69"/>
      <c r="DW50" s="69"/>
      <c r="DX50" s="69"/>
      <c r="DY50" s="69"/>
      <c r="DZ50" s="69"/>
      <c r="EA50" s="69"/>
      <c r="EB50" s="69"/>
      <c r="EC50" s="69"/>
      <c r="ED50" s="69"/>
      <c r="EE50" s="69"/>
      <c r="EF50" s="69"/>
      <c r="EG50" s="69"/>
      <c r="EH50" s="69"/>
      <c r="EI50" s="69"/>
      <c r="EJ50" s="69"/>
      <c r="EK50" s="69"/>
      <c r="EL50" s="69"/>
      <c r="EM50" s="69"/>
      <c r="EN50" s="69"/>
      <c r="EO50" s="69"/>
      <c r="EP50" s="69"/>
      <c r="EQ50" s="69"/>
      <c r="ER50" s="79"/>
      <c r="ES50" s="245"/>
      <c r="ET50" s="81"/>
      <c r="EU50" s="81"/>
      <c r="EV50" s="718" t="str">
        <f t="shared" si="10"/>
        <v/>
      </c>
      <c r="EW50" s="718" t="s">
        <v>1792</v>
      </c>
      <c r="EX50" s="731"/>
      <c r="EY50" s="44">
        <v>45</v>
      </c>
      <c r="EZ50" s="85">
        <v>0</v>
      </c>
      <c r="FA50" s="33">
        <v>45</v>
      </c>
      <c r="FB50" s="5">
        <v>0</v>
      </c>
      <c r="FC50" s="5">
        <v>0</v>
      </c>
      <c r="FD50" s="69"/>
      <c r="FE50" s="11"/>
      <c r="FF50" s="87"/>
      <c r="FG50" s="18"/>
      <c r="FH50" s="69"/>
      <c r="FI50" s="716" t="s">
        <v>1792</v>
      </c>
      <c r="FK50" s="16"/>
      <c r="FL50" s="54"/>
      <c r="FM50" s="39"/>
      <c r="FN50" s="721"/>
      <c r="FO50" s="84"/>
      <c r="FP50" s="69"/>
      <c r="FQ50" s="69"/>
      <c r="FR50" s="69"/>
      <c r="FS50" s="716" t="str">
        <f t="shared" si="3"/>
        <v>NA</v>
      </c>
      <c r="FT50" s="716"/>
      <c r="FU50" s="69"/>
      <c r="FV50" s="48"/>
      <c r="FW50" s="79" t="s">
        <v>656</v>
      </c>
      <c r="FX50" s="705" t="s">
        <v>1792</v>
      </c>
    </row>
    <row r="51" spans="1:180" ht="15" x14ac:dyDescent="0.25">
      <c r="A51" s="10">
        <v>46</v>
      </c>
      <c r="B51" s="15">
        <v>46</v>
      </c>
      <c r="C51" s="42">
        <v>1</v>
      </c>
      <c r="D51" s="15">
        <v>0</v>
      </c>
      <c r="E51" s="93">
        <v>38845</v>
      </c>
      <c r="F51" s="69">
        <v>1</v>
      </c>
      <c r="G51" s="46">
        <v>1</v>
      </c>
      <c r="H51" s="69"/>
      <c r="I51" s="69">
        <v>1</v>
      </c>
      <c r="J51" s="69"/>
      <c r="K51" s="69"/>
      <c r="L51" s="69"/>
      <c r="M51" s="69"/>
      <c r="N51" s="69"/>
      <c r="O51" s="69"/>
      <c r="P51" s="69"/>
      <c r="Q51" s="69"/>
      <c r="R51" s="69"/>
      <c r="S51" s="5"/>
      <c r="T51" s="299">
        <f t="shared" si="0"/>
        <v>1</v>
      </c>
      <c r="U51" s="69"/>
      <c r="V51" s="69" t="s">
        <v>111</v>
      </c>
      <c r="W51" s="69" t="s">
        <v>118</v>
      </c>
      <c r="X51" s="69"/>
      <c r="Y51" s="69"/>
      <c r="Z51" s="69"/>
      <c r="AA51" s="69"/>
      <c r="AB51" s="69"/>
      <c r="AC51" s="69"/>
      <c r="AD51" s="69"/>
      <c r="AE51" s="46"/>
      <c r="AF51" s="69"/>
      <c r="AG51" s="69"/>
      <c r="AH51" s="69">
        <v>6</v>
      </c>
      <c r="AI51" s="69"/>
      <c r="AJ51" s="69"/>
      <c r="AK51" s="69"/>
      <c r="AL51" s="69"/>
      <c r="AM51" s="69"/>
      <c r="AN51" s="69"/>
      <c r="AO51" s="69"/>
      <c r="AP51" s="46"/>
      <c r="AQ51" s="69"/>
      <c r="AR51" s="69"/>
      <c r="AS51" s="69"/>
      <c r="AT51" s="69" t="s">
        <v>28</v>
      </c>
      <c r="AU51" s="69"/>
      <c r="AV51" s="69" t="s">
        <v>35</v>
      </c>
      <c r="AW51" s="69"/>
      <c r="AX51" s="69"/>
      <c r="AY51" s="69">
        <v>0</v>
      </c>
      <c r="AZ51" s="46">
        <v>0</v>
      </c>
      <c r="BA51" s="82"/>
      <c r="BB51" s="82"/>
      <c r="BC51" s="82"/>
      <c r="BD51" s="82">
        <v>38855</v>
      </c>
      <c r="BE51" s="82"/>
      <c r="BF51" s="82"/>
      <c r="BG51" s="82"/>
      <c r="BH51" s="82"/>
      <c r="BI51" s="82"/>
      <c r="BJ51" s="9"/>
      <c r="BK51" s="630">
        <f t="shared" si="11"/>
        <v>38855</v>
      </c>
      <c r="BL51" s="630" t="s">
        <v>1791</v>
      </c>
      <c r="BM51" s="739">
        <f>3/4</f>
        <v>0.75</v>
      </c>
      <c r="BN51" s="633"/>
      <c r="BO51" s="633"/>
      <c r="BP51" s="32">
        <v>0</v>
      </c>
      <c r="BQ51" s="69"/>
      <c r="BR51" s="69">
        <v>0</v>
      </c>
      <c r="BS51" s="69">
        <v>0</v>
      </c>
      <c r="BT51" s="69"/>
      <c r="BU51" s="69">
        <v>0</v>
      </c>
      <c r="BV51" s="46">
        <v>0</v>
      </c>
      <c r="BW51" s="69"/>
      <c r="BX51" s="69"/>
      <c r="BY51" s="69">
        <v>2</v>
      </c>
      <c r="BZ51" s="69"/>
      <c r="CA51" s="69"/>
      <c r="CB51" s="69">
        <v>3</v>
      </c>
      <c r="CC51" s="46">
        <v>3</v>
      </c>
      <c r="CD51" s="5"/>
      <c r="CE51" s="69"/>
      <c r="CF51" s="69"/>
      <c r="CG51" s="69"/>
      <c r="CH51" s="69">
        <v>1</v>
      </c>
      <c r="CI51" s="69"/>
      <c r="CJ51" s="69"/>
      <c r="CK51" s="69"/>
      <c r="CL51" s="69"/>
      <c r="CM51" s="46"/>
      <c r="CN51" s="703">
        <f>1/1</f>
        <v>1</v>
      </c>
      <c r="CO51" s="70"/>
      <c r="CP51" s="70"/>
      <c r="CQ51" s="70"/>
      <c r="CR51" s="70"/>
      <c r="CS51" s="70"/>
      <c r="CT51" s="70"/>
      <c r="CU51" s="70"/>
      <c r="CV51" s="70"/>
      <c r="CW51" s="70"/>
      <c r="CX51" s="67"/>
      <c r="CY51" s="10"/>
      <c r="CZ51" s="79"/>
      <c r="DA51" s="79"/>
      <c r="DB51" s="79"/>
      <c r="DC51" s="79"/>
      <c r="DD51" s="79"/>
      <c r="DE51" s="79"/>
      <c r="DF51" s="10"/>
      <c r="DG51" s="300">
        <f t="shared" si="2"/>
        <v>1</v>
      </c>
      <c r="DH51" s="69">
        <v>1</v>
      </c>
      <c r="DI51" s="69">
        <v>1.93</v>
      </c>
      <c r="DJ51" s="69"/>
      <c r="DK51" s="69"/>
      <c r="DL51" s="69"/>
      <c r="DM51" s="69"/>
      <c r="DN51" s="69"/>
      <c r="DO51" s="69"/>
      <c r="DP51" s="69"/>
      <c r="DQ51" s="69"/>
      <c r="DR51" s="69"/>
      <c r="DS51" s="69"/>
      <c r="DT51" s="69"/>
      <c r="DU51" s="69"/>
      <c r="DV51" s="69">
        <v>208</v>
      </c>
      <c r="DW51" s="69"/>
      <c r="DX51" s="69"/>
      <c r="DY51" s="69"/>
      <c r="DZ51" s="69"/>
      <c r="EA51" s="69"/>
      <c r="EB51" s="69"/>
      <c r="EC51" s="69"/>
      <c r="ED51" s="69"/>
      <c r="EE51" s="69"/>
      <c r="EF51" s="69"/>
      <c r="EG51" s="69"/>
      <c r="EH51" s="69"/>
      <c r="EI51" s="69"/>
      <c r="EJ51" s="69"/>
      <c r="EK51" s="69"/>
      <c r="EL51" s="69"/>
      <c r="EM51" s="69"/>
      <c r="EN51" s="69"/>
      <c r="EO51" s="69"/>
      <c r="EP51" s="69"/>
      <c r="EQ51" s="69"/>
      <c r="ER51" s="79"/>
      <c r="ES51" s="245">
        <f t="shared" ref="ES51:ES78" si="12">((DI51^2*PI()*DV51)/4)+((DJ51^2*PI()*DW51)/4)+((DK51^2*PI()*DX51)/4)+((DL51^2*PI()*DY51)/4)+((DM51^2*PI()*DZ51)/4)+((DN51^2*PI()*EA51)/4)+((DO51^2*PI()*EB51)/4)+((DP51^2*PI()*EC51)/4)+((DQ51^2*PI()*ED51)/4)+((DR51^2*PI()*EE51)/4)+((DS51^2*PI()*EF51)/4)+((DT51^2*PI()*EG51)/4)+((DU51^2*PI()*EH51)/4)</f>
        <v>608.51016071854428</v>
      </c>
      <c r="ET51" s="81"/>
      <c r="EU51" s="81">
        <f t="shared" ref="EU51:EU78" si="13">ES51+ET51</f>
        <v>608.51016071854428</v>
      </c>
      <c r="EV51" s="718" t="str">
        <f t="shared" si="10"/>
        <v/>
      </c>
      <c r="EW51" s="718" t="s">
        <v>1877</v>
      </c>
      <c r="EX51" s="731" t="s">
        <v>1908</v>
      </c>
      <c r="EY51" s="44">
        <v>46</v>
      </c>
      <c r="EZ51" s="85">
        <v>3</v>
      </c>
      <c r="FA51" s="33">
        <v>46</v>
      </c>
      <c r="FB51" s="5">
        <v>1</v>
      </c>
      <c r="FC51" s="5">
        <v>1</v>
      </c>
      <c r="FD51" s="69">
        <v>1</v>
      </c>
      <c r="FE51" s="11">
        <v>1.93</v>
      </c>
      <c r="FF51" s="122">
        <v>208</v>
      </c>
      <c r="FG51" s="18">
        <v>608.51016071854428</v>
      </c>
      <c r="FH51" s="69">
        <v>6</v>
      </c>
      <c r="FI51" s="716" t="s">
        <v>1881</v>
      </c>
      <c r="FK51" s="82">
        <v>38851</v>
      </c>
      <c r="FL51" s="54"/>
      <c r="FM51" s="249">
        <v>38859</v>
      </c>
      <c r="FN51" s="722"/>
      <c r="FO51" s="84">
        <v>3</v>
      </c>
      <c r="FP51" s="69">
        <v>15</v>
      </c>
      <c r="FQ51" s="69">
        <v>13</v>
      </c>
      <c r="FR51" s="69">
        <v>4</v>
      </c>
      <c r="FS51" s="716">
        <f t="shared" si="3"/>
        <v>9</v>
      </c>
      <c r="FT51" s="716"/>
      <c r="FU51" s="69"/>
      <c r="FV51" s="48">
        <v>1</v>
      </c>
      <c r="FW51" s="79"/>
      <c r="FX51" s="705">
        <v>0</v>
      </c>
    </row>
    <row r="52" spans="1:180" ht="15" x14ac:dyDescent="0.25">
      <c r="A52" s="10">
        <v>47</v>
      </c>
      <c r="B52" s="15">
        <v>47</v>
      </c>
      <c r="C52" s="42">
        <v>1</v>
      </c>
      <c r="D52" s="15">
        <v>0</v>
      </c>
      <c r="E52" s="93">
        <v>38845</v>
      </c>
      <c r="F52" s="69">
        <v>1</v>
      </c>
      <c r="G52" s="46">
        <v>1</v>
      </c>
      <c r="H52" s="69"/>
      <c r="I52" s="69">
        <v>1</v>
      </c>
      <c r="J52" s="69"/>
      <c r="K52" s="69"/>
      <c r="L52" s="69"/>
      <c r="M52" s="69"/>
      <c r="N52" s="69"/>
      <c r="O52" s="69"/>
      <c r="P52" s="69"/>
      <c r="Q52" s="69"/>
      <c r="R52" s="69"/>
      <c r="S52" s="5"/>
      <c r="T52" s="299">
        <f t="shared" si="0"/>
        <v>1</v>
      </c>
      <c r="U52" s="69"/>
      <c r="V52" s="69"/>
      <c r="W52" s="69" t="s">
        <v>118</v>
      </c>
      <c r="X52" s="69"/>
      <c r="Y52" s="69"/>
      <c r="Z52" s="69"/>
      <c r="AA52" s="69"/>
      <c r="AB52" s="69"/>
      <c r="AC52" s="69"/>
      <c r="AD52" s="69"/>
      <c r="AE52" s="46"/>
      <c r="AF52" s="69"/>
      <c r="AG52" s="69"/>
      <c r="AH52" s="69">
        <v>9</v>
      </c>
      <c r="AI52" s="69"/>
      <c r="AJ52" s="69"/>
      <c r="AK52" s="69">
        <v>12</v>
      </c>
      <c r="AL52" s="69"/>
      <c r="AM52" s="69"/>
      <c r="AN52" s="69"/>
      <c r="AO52" s="69"/>
      <c r="AP52" s="46"/>
      <c r="AQ52" s="69"/>
      <c r="AR52" s="69"/>
      <c r="AS52" s="69"/>
      <c r="AT52" s="69">
        <v>3</v>
      </c>
      <c r="AU52" s="69"/>
      <c r="AV52" s="69">
        <v>4</v>
      </c>
      <c r="AW52" s="69"/>
      <c r="AX52" s="69"/>
      <c r="AY52" s="69">
        <v>0</v>
      </c>
      <c r="AZ52" s="46">
        <v>1</v>
      </c>
      <c r="BA52" s="82"/>
      <c r="BB52" s="82"/>
      <c r="BC52" s="82"/>
      <c r="BD52" s="82">
        <v>38855</v>
      </c>
      <c r="BE52" s="82"/>
      <c r="BF52" s="82"/>
      <c r="BG52" s="82"/>
      <c r="BH52" s="82"/>
      <c r="BI52" s="82"/>
      <c r="BJ52" s="82"/>
      <c r="BK52" s="630">
        <f t="shared" si="11"/>
        <v>38855</v>
      </c>
      <c r="BL52" s="630" t="s">
        <v>1783</v>
      </c>
      <c r="BM52" s="630"/>
      <c r="BN52" s="633"/>
      <c r="BO52" s="633"/>
      <c r="BP52" s="32"/>
      <c r="BQ52" s="69"/>
      <c r="BR52" s="69"/>
      <c r="BS52" s="69">
        <v>0</v>
      </c>
      <c r="BT52" s="69"/>
      <c r="BU52" s="69">
        <v>3</v>
      </c>
      <c r="BV52" s="46">
        <v>1</v>
      </c>
      <c r="BW52" s="69"/>
      <c r="BX52" s="69"/>
      <c r="BY52" s="69"/>
      <c r="BZ52" s="69"/>
      <c r="CA52" s="69"/>
      <c r="CB52" s="69">
        <v>5</v>
      </c>
      <c r="CC52" s="46">
        <v>2</v>
      </c>
      <c r="CD52" s="69"/>
      <c r="CE52" s="69"/>
      <c r="CF52" s="69"/>
      <c r="CG52" s="69"/>
      <c r="CH52" s="69"/>
      <c r="CI52" s="69"/>
      <c r="CJ52" s="69"/>
      <c r="CK52" s="69"/>
      <c r="CL52" s="69"/>
      <c r="CM52" s="46"/>
      <c r="CN52" s="703">
        <f>IF(COUNTBLANK(CD52:CM52)=10,0,"calc")</f>
        <v>0</v>
      </c>
      <c r="CO52" s="70"/>
      <c r="CP52" s="70"/>
      <c r="CQ52" s="70"/>
      <c r="CR52" s="70"/>
      <c r="CS52" s="70"/>
      <c r="CT52" s="70"/>
      <c r="CU52" s="70"/>
      <c r="CV52" s="70"/>
      <c r="CW52" s="70"/>
      <c r="CX52" s="67"/>
      <c r="CY52" s="79"/>
      <c r="CZ52" s="79"/>
      <c r="DA52" s="79"/>
      <c r="DB52" s="79"/>
      <c r="DC52" s="79"/>
      <c r="DD52" s="79"/>
      <c r="DE52" s="79"/>
      <c r="DF52" s="10"/>
      <c r="DG52" s="300">
        <f t="shared" si="2"/>
        <v>1</v>
      </c>
      <c r="DH52" s="69">
        <v>1</v>
      </c>
      <c r="DI52" s="69">
        <v>2.63</v>
      </c>
      <c r="DJ52" s="69"/>
      <c r="DK52" s="69"/>
      <c r="DL52" s="69"/>
      <c r="DM52" s="69"/>
      <c r="DN52" s="69"/>
      <c r="DO52" s="69"/>
      <c r="DP52" s="69"/>
      <c r="DQ52" s="69"/>
      <c r="DR52" s="69"/>
      <c r="DS52" s="69"/>
      <c r="DT52" s="69"/>
      <c r="DU52" s="69"/>
      <c r="DV52" s="69">
        <v>319</v>
      </c>
      <c r="DW52" s="69"/>
      <c r="DX52" s="69"/>
      <c r="DY52" s="69"/>
      <c r="DZ52" s="69"/>
      <c r="EA52" s="69"/>
      <c r="EB52" s="69"/>
      <c r="EC52" s="69"/>
      <c r="ED52" s="69"/>
      <c r="EE52" s="69"/>
      <c r="EF52" s="69"/>
      <c r="EG52" s="69"/>
      <c r="EH52" s="69"/>
      <c r="EI52" s="71">
        <v>0</v>
      </c>
      <c r="EJ52" s="69"/>
      <c r="EK52" s="69"/>
      <c r="EL52" s="69"/>
      <c r="EM52" s="69"/>
      <c r="EN52" s="69"/>
      <c r="EO52" s="69"/>
      <c r="EP52" s="69"/>
      <c r="EQ52" s="69"/>
      <c r="ER52" s="79"/>
      <c r="ES52" s="245">
        <f t="shared" si="12"/>
        <v>1732.9740574928153</v>
      </c>
      <c r="ET52" s="81"/>
      <c r="EU52" s="81">
        <f t="shared" si="13"/>
        <v>1732.9740574928153</v>
      </c>
      <c r="EV52" s="718">
        <f t="shared" si="10"/>
        <v>1732.9740574928153</v>
      </c>
      <c r="EW52" s="718" t="s">
        <v>1783</v>
      </c>
      <c r="EX52" s="731"/>
      <c r="EY52" s="44">
        <v>47</v>
      </c>
      <c r="EZ52" s="85">
        <v>3</v>
      </c>
      <c r="FA52" s="33">
        <v>47</v>
      </c>
      <c r="FB52" s="5">
        <v>1</v>
      </c>
      <c r="FC52" s="5">
        <v>1</v>
      </c>
      <c r="FD52" s="69">
        <v>1</v>
      </c>
      <c r="FE52" s="11">
        <v>2.63</v>
      </c>
      <c r="FF52" s="87">
        <v>319</v>
      </c>
      <c r="FG52" s="18">
        <v>1732.9740574928153</v>
      </c>
      <c r="FH52" s="69">
        <v>12</v>
      </c>
      <c r="FI52" s="716" t="s">
        <v>1783</v>
      </c>
      <c r="FK52" s="16">
        <v>38855</v>
      </c>
      <c r="FL52" s="54"/>
      <c r="FM52" s="249">
        <v>38876</v>
      </c>
      <c r="FN52" s="722"/>
      <c r="FO52" s="84">
        <v>3</v>
      </c>
      <c r="FP52" s="69">
        <v>22</v>
      </c>
      <c r="FQ52" s="69">
        <v>17</v>
      </c>
      <c r="FR52" s="69">
        <v>5</v>
      </c>
      <c r="FS52" s="716">
        <f t="shared" si="3"/>
        <v>12</v>
      </c>
      <c r="FT52" s="716"/>
      <c r="FU52" s="69"/>
      <c r="FV52" s="48"/>
      <c r="FW52" s="79"/>
      <c r="FX52" s="705">
        <v>1</v>
      </c>
    </row>
    <row r="53" spans="1:180" ht="15" x14ac:dyDescent="0.25">
      <c r="A53" s="10">
        <v>48</v>
      </c>
      <c r="B53" s="15">
        <v>48</v>
      </c>
      <c r="C53" s="42">
        <v>1</v>
      </c>
      <c r="D53" s="15">
        <v>0</v>
      </c>
      <c r="E53" s="93">
        <v>38845</v>
      </c>
      <c r="F53" s="69">
        <v>1</v>
      </c>
      <c r="G53" s="46">
        <v>1</v>
      </c>
      <c r="H53" s="69"/>
      <c r="I53" s="69">
        <v>2</v>
      </c>
      <c r="J53" s="69"/>
      <c r="K53" s="69"/>
      <c r="L53" s="69"/>
      <c r="M53" s="69"/>
      <c r="N53" s="69"/>
      <c r="O53" s="69"/>
      <c r="P53" s="69"/>
      <c r="Q53" s="69"/>
      <c r="R53" s="69"/>
      <c r="S53" s="5"/>
      <c r="T53" s="299">
        <f t="shared" si="0"/>
        <v>2</v>
      </c>
      <c r="U53" s="69"/>
      <c r="V53" s="69"/>
      <c r="W53" s="69" t="s">
        <v>118</v>
      </c>
      <c r="X53" s="69"/>
      <c r="Y53" s="69"/>
      <c r="Z53" s="69"/>
      <c r="AA53" s="69"/>
      <c r="AB53" s="69"/>
      <c r="AC53" s="69"/>
      <c r="AD53" s="69"/>
      <c r="AE53" s="46"/>
      <c r="AF53" s="69"/>
      <c r="AG53" s="69"/>
      <c r="AH53" s="69">
        <v>18</v>
      </c>
      <c r="AI53" s="69"/>
      <c r="AJ53" s="69"/>
      <c r="AK53" s="69">
        <v>34</v>
      </c>
      <c r="AL53" s="69"/>
      <c r="AM53" s="69"/>
      <c r="AN53" s="69"/>
      <c r="AO53" s="69"/>
      <c r="AP53" s="46"/>
      <c r="AQ53" s="69"/>
      <c r="AR53" s="69"/>
      <c r="AS53" s="69"/>
      <c r="AT53" s="69" t="s">
        <v>523</v>
      </c>
      <c r="AU53" s="69"/>
      <c r="AV53" s="69">
        <v>6</v>
      </c>
      <c r="AW53" s="69"/>
      <c r="AX53" s="69"/>
      <c r="AY53" s="69">
        <v>0</v>
      </c>
      <c r="AZ53" s="46">
        <v>0</v>
      </c>
      <c r="BA53" s="82"/>
      <c r="BB53" s="82"/>
      <c r="BC53" s="82"/>
      <c r="BD53" s="82">
        <v>38855</v>
      </c>
      <c r="BE53" s="82"/>
      <c r="BF53" s="82"/>
      <c r="BG53" s="82"/>
      <c r="BH53" s="82"/>
      <c r="BI53" s="82"/>
      <c r="BJ53" s="9"/>
      <c r="BK53" s="630">
        <f t="shared" si="11"/>
        <v>38855</v>
      </c>
      <c r="BL53" s="630" t="s">
        <v>1791</v>
      </c>
      <c r="BM53" s="739">
        <f>5/11</f>
        <v>0.45454545454545453</v>
      </c>
      <c r="BN53" s="633"/>
      <c r="BO53" s="633"/>
      <c r="BP53" s="32"/>
      <c r="BQ53" s="69"/>
      <c r="BR53" s="69"/>
      <c r="BS53" s="69">
        <v>1</v>
      </c>
      <c r="BT53" s="69"/>
      <c r="BU53" s="69">
        <v>0</v>
      </c>
      <c r="BV53" s="46">
        <v>0</v>
      </c>
      <c r="BW53" s="69"/>
      <c r="BX53" s="69"/>
      <c r="BY53" s="69"/>
      <c r="BZ53" s="69"/>
      <c r="CA53" s="69"/>
      <c r="CB53" s="69">
        <v>13</v>
      </c>
      <c r="CC53" s="46">
        <v>8</v>
      </c>
      <c r="CD53" s="5"/>
      <c r="CE53" s="69"/>
      <c r="CF53" s="69"/>
      <c r="CG53" s="69"/>
      <c r="CH53" s="69"/>
      <c r="CI53" s="69"/>
      <c r="CJ53" s="69"/>
      <c r="CK53" s="69"/>
      <c r="CL53" s="69"/>
      <c r="CM53" s="46"/>
      <c r="CN53" s="703">
        <f>IF(COUNTBLANK(CD53:CM53)=10,0,"calc")</f>
        <v>0</v>
      </c>
      <c r="CO53" s="70"/>
      <c r="CP53" s="70">
        <v>1</v>
      </c>
      <c r="CQ53" s="70"/>
      <c r="CR53" s="70"/>
      <c r="CS53" s="70"/>
      <c r="CT53" s="70"/>
      <c r="CU53" s="70"/>
      <c r="CV53" s="70"/>
      <c r="CW53" s="70"/>
      <c r="CX53" s="67"/>
      <c r="CY53" s="10"/>
      <c r="CZ53" s="79"/>
      <c r="DA53" s="79"/>
      <c r="DB53" s="79"/>
      <c r="DC53" s="79"/>
      <c r="DD53" s="79"/>
      <c r="DE53" s="79"/>
      <c r="DF53" s="10"/>
      <c r="DG53" s="300">
        <f t="shared" si="2"/>
        <v>2</v>
      </c>
      <c r="DH53" s="69">
        <v>2</v>
      </c>
      <c r="DI53" s="69">
        <v>2.94</v>
      </c>
      <c r="DJ53" s="69">
        <v>2.4700000000000002</v>
      </c>
      <c r="DK53" s="69"/>
      <c r="DL53" s="69"/>
      <c r="DM53" s="69"/>
      <c r="DN53" s="69"/>
      <c r="DO53" s="69"/>
      <c r="DP53" s="69"/>
      <c r="DQ53" s="69"/>
      <c r="DR53" s="69"/>
      <c r="DS53" s="69"/>
      <c r="DT53" s="69"/>
      <c r="DU53" s="69"/>
      <c r="DV53" s="69">
        <v>325</v>
      </c>
      <c r="DW53" s="69">
        <v>376</v>
      </c>
      <c r="DX53" s="69"/>
      <c r="DY53" s="69"/>
      <c r="DZ53" s="69"/>
      <c r="EA53" s="69"/>
      <c r="EB53" s="69"/>
      <c r="EC53" s="69"/>
      <c r="ED53" s="69"/>
      <c r="EE53" s="69"/>
      <c r="EF53" s="69"/>
      <c r="EG53" s="69"/>
      <c r="EH53" s="69"/>
      <c r="EI53" s="71"/>
      <c r="EJ53" s="69"/>
      <c r="EK53" s="69"/>
      <c r="EL53" s="69"/>
      <c r="EM53" s="69"/>
      <c r="EN53" s="69"/>
      <c r="EO53" s="69"/>
      <c r="EP53" s="69"/>
      <c r="EQ53" s="69"/>
      <c r="ER53" s="79"/>
      <c r="ES53" s="245">
        <f t="shared" si="12"/>
        <v>4007.9719649780909</v>
      </c>
      <c r="ET53" s="81"/>
      <c r="EU53" s="81">
        <f t="shared" si="13"/>
        <v>4007.9719649780909</v>
      </c>
      <c r="EV53" s="718">
        <f t="shared" si="10"/>
        <v>4007.9719649780909</v>
      </c>
      <c r="EW53" s="718" t="s">
        <v>1783</v>
      </c>
      <c r="EX53" s="731"/>
      <c r="EY53" s="44">
        <v>48</v>
      </c>
      <c r="EZ53" s="85">
        <v>5</v>
      </c>
      <c r="FA53" s="33">
        <v>48</v>
      </c>
      <c r="FB53" s="5">
        <v>2</v>
      </c>
      <c r="FC53" s="5">
        <v>2</v>
      </c>
      <c r="FD53" s="69">
        <v>2</v>
      </c>
      <c r="FE53" s="11">
        <v>2.4700000000000002</v>
      </c>
      <c r="FF53" s="87">
        <v>376</v>
      </c>
      <c r="FG53" s="18">
        <v>4007.9719649780909</v>
      </c>
      <c r="FH53" s="69">
        <v>34</v>
      </c>
      <c r="FI53" s="716" t="s">
        <v>1783</v>
      </c>
      <c r="FK53" s="82">
        <v>38851</v>
      </c>
      <c r="FL53" s="54"/>
      <c r="FM53" s="249">
        <v>38866</v>
      </c>
      <c r="FN53" s="722"/>
      <c r="FO53" s="84">
        <v>5</v>
      </c>
      <c r="FP53" s="69">
        <v>44</v>
      </c>
      <c r="FQ53" s="69">
        <v>24</v>
      </c>
      <c r="FR53" s="69">
        <v>22</v>
      </c>
      <c r="FS53" s="716">
        <f t="shared" si="3"/>
        <v>2</v>
      </c>
      <c r="FT53" s="716"/>
      <c r="FU53" s="69"/>
      <c r="FV53" s="48"/>
      <c r="FW53" s="79"/>
      <c r="FX53" s="705">
        <v>0</v>
      </c>
    </row>
    <row r="54" spans="1:180" ht="15" x14ac:dyDescent="0.25">
      <c r="A54" s="10">
        <v>49</v>
      </c>
      <c r="B54" s="15">
        <v>49</v>
      </c>
      <c r="C54" s="42">
        <v>1</v>
      </c>
      <c r="D54" s="15">
        <v>0</v>
      </c>
      <c r="E54" s="97">
        <v>38845</v>
      </c>
      <c r="F54" s="28">
        <v>1</v>
      </c>
      <c r="G54" s="67">
        <v>1</v>
      </c>
      <c r="H54" s="69"/>
      <c r="I54" s="5">
        <v>5</v>
      </c>
      <c r="J54" s="5">
        <v>6</v>
      </c>
      <c r="K54" s="5"/>
      <c r="L54" s="5"/>
      <c r="M54" s="5">
        <v>6</v>
      </c>
      <c r="N54" s="5"/>
      <c r="O54" s="5"/>
      <c r="P54" s="5"/>
      <c r="Q54" s="5"/>
      <c r="R54" s="5"/>
      <c r="S54" s="5"/>
      <c r="T54" s="299">
        <f t="shared" si="0"/>
        <v>6</v>
      </c>
      <c r="U54" s="69"/>
      <c r="V54" s="5"/>
      <c r="W54" s="5" t="s">
        <v>118</v>
      </c>
      <c r="X54" s="5"/>
      <c r="Y54" s="5"/>
      <c r="Z54" s="5"/>
      <c r="AA54" s="5"/>
      <c r="AB54" s="5"/>
      <c r="AC54" s="5"/>
      <c r="AD54" s="5"/>
      <c r="AE54" s="46"/>
      <c r="AF54" s="69"/>
      <c r="AG54" s="5"/>
      <c r="AH54" s="5">
        <v>8</v>
      </c>
      <c r="AI54" s="5"/>
      <c r="AJ54" s="5"/>
      <c r="AK54" s="5"/>
      <c r="AL54" s="5"/>
      <c r="AM54" s="5"/>
      <c r="AN54" s="5"/>
      <c r="AO54" s="5"/>
      <c r="AP54" s="46"/>
      <c r="AQ54" s="5"/>
      <c r="AR54" s="5"/>
      <c r="AS54" s="5"/>
      <c r="AT54" s="5">
        <v>2</v>
      </c>
      <c r="AU54" s="5"/>
      <c r="AV54" s="5">
        <v>7</v>
      </c>
      <c r="AW54" s="5"/>
      <c r="AX54" s="5"/>
      <c r="AY54" s="5">
        <v>2</v>
      </c>
      <c r="AZ54" s="46">
        <v>1</v>
      </c>
      <c r="BA54" s="82"/>
      <c r="BB54" s="9"/>
      <c r="BC54" s="9"/>
      <c r="BD54" s="9">
        <v>38855</v>
      </c>
      <c r="BE54" s="9"/>
      <c r="BF54" s="9"/>
      <c r="BG54" s="9"/>
      <c r="BH54" s="9"/>
      <c r="BI54" s="9"/>
      <c r="BJ54" s="9"/>
      <c r="BK54" s="630">
        <f t="shared" si="11"/>
        <v>38855</v>
      </c>
      <c r="BL54" s="630" t="s">
        <v>1780</v>
      </c>
      <c r="BM54" s="630"/>
      <c r="BN54" s="633" t="s">
        <v>1904</v>
      </c>
      <c r="BO54" s="633"/>
      <c r="BP54" s="32"/>
      <c r="BQ54" s="5"/>
      <c r="BR54" s="5"/>
      <c r="BS54" s="5">
        <v>5</v>
      </c>
      <c r="BT54" s="5"/>
      <c r="BU54" s="5">
        <v>2</v>
      </c>
      <c r="BV54" s="46">
        <v>0</v>
      </c>
      <c r="BW54" s="5"/>
      <c r="BX54" s="5"/>
      <c r="BY54" s="5"/>
      <c r="BZ54" s="5"/>
      <c r="CA54" s="5"/>
      <c r="CB54" s="5">
        <v>3</v>
      </c>
      <c r="CC54" s="46">
        <v>5</v>
      </c>
      <c r="CD54" s="5"/>
      <c r="CE54" s="5">
        <v>2</v>
      </c>
      <c r="CF54" s="5">
        <v>3</v>
      </c>
      <c r="CG54" s="5"/>
      <c r="CH54" s="5">
        <v>4</v>
      </c>
      <c r="CI54" s="5"/>
      <c r="CJ54" s="5"/>
      <c r="CK54" s="5"/>
      <c r="CL54" s="5"/>
      <c r="CM54" s="46"/>
      <c r="CN54" s="703">
        <f>4/5</f>
        <v>0.8</v>
      </c>
      <c r="CO54" s="28"/>
      <c r="CP54" s="28"/>
      <c r="CQ54" s="28"/>
      <c r="CR54" s="28"/>
      <c r="CS54" s="28">
        <v>1</v>
      </c>
      <c r="CT54" s="28"/>
      <c r="CU54" s="28"/>
      <c r="CV54" s="28"/>
      <c r="CW54" s="28"/>
      <c r="CX54" s="67"/>
      <c r="CY54" s="10"/>
      <c r="CZ54" s="10"/>
      <c r="DA54" s="10"/>
      <c r="DB54" s="10"/>
      <c r="DC54" s="10"/>
      <c r="DD54" s="10"/>
      <c r="DE54" s="10"/>
      <c r="DF54" s="10"/>
      <c r="DG54" s="300">
        <f t="shared" si="2"/>
        <v>2</v>
      </c>
      <c r="DH54" s="69">
        <v>2</v>
      </c>
      <c r="DI54" s="69">
        <v>2.83</v>
      </c>
      <c r="DJ54" s="69">
        <v>2.5099999999999998</v>
      </c>
      <c r="DK54" s="69"/>
      <c r="DL54" s="69"/>
      <c r="DM54" s="69"/>
      <c r="DN54" s="69"/>
      <c r="DO54" s="69"/>
      <c r="DP54" s="69"/>
      <c r="DQ54" s="69"/>
      <c r="DR54" s="69"/>
      <c r="DS54" s="69"/>
      <c r="DT54" s="69"/>
      <c r="DU54" s="69"/>
      <c r="DV54" s="69">
        <v>324</v>
      </c>
      <c r="DW54" s="69">
        <v>251</v>
      </c>
      <c r="DX54" s="69"/>
      <c r="DY54" s="69"/>
      <c r="DZ54" s="69"/>
      <c r="EA54" s="69"/>
      <c r="EB54" s="69"/>
      <c r="EC54" s="69"/>
      <c r="ED54" s="69"/>
      <c r="EE54" s="69"/>
      <c r="EF54" s="69"/>
      <c r="EG54" s="69"/>
      <c r="EH54" s="69"/>
      <c r="EI54" s="71"/>
      <c r="EJ54" s="69"/>
      <c r="EK54" s="69"/>
      <c r="EL54" s="69"/>
      <c r="EM54" s="69"/>
      <c r="EN54" s="69"/>
      <c r="EO54" s="69"/>
      <c r="EP54" s="69"/>
      <c r="EQ54" s="69"/>
      <c r="ER54" s="79"/>
      <c r="ES54" s="245">
        <f t="shared" si="12"/>
        <v>3279.9866429444446</v>
      </c>
      <c r="ET54" s="81"/>
      <c r="EU54" s="81">
        <f t="shared" si="13"/>
        <v>3279.9866429444446</v>
      </c>
      <c r="EV54" s="718" t="str">
        <f t="shared" si="10"/>
        <v/>
      </c>
      <c r="EW54" s="718" t="s">
        <v>1877</v>
      </c>
      <c r="EX54" s="731" t="s">
        <v>1920</v>
      </c>
      <c r="EY54" s="44">
        <v>49</v>
      </c>
      <c r="EZ54" s="85">
        <v>4</v>
      </c>
      <c r="FA54" s="33">
        <v>49</v>
      </c>
      <c r="FB54" s="5">
        <v>6</v>
      </c>
      <c r="FC54" s="5">
        <v>2</v>
      </c>
      <c r="FD54" s="69">
        <v>6</v>
      </c>
      <c r="FE54" s="11">
        <v>2.5099999999999998</v>
      </c>
      <c r="FF54" s="87">
        <v>324</v>
      </c>
      <c r="FG54" s="18">
        <v>3279.9866429444446</v>
      </c>
      <c r="FH54" s="69">
        <v>10</v>
      </c>
      <c r="FI54" s="716" t="s">
        <v>1890</v>
      </c>
      <c r="FK54" s="16">
        <v>38855</v>
      </c>
      <c r="FL54" s="54"/>
      <c r="FM54" s="249">
        <v>38873</v>
      </c>
      <c r="FN54" s="722"/>
      <c r="FO54" s="84">
        <v>4</v>
      </c>
      <c r="FP54" s="69">
        <v>23</v>
      </c>
      <c r="FQ54" s="69">
        <v>15</v>
      </c>
      <c r="FR54" s="69">
        <v>11</v>
      </c>
      <c r="FS54" s="716">
        <f t="shared" si="3"/>
        <v>4</v>
      </c>
      <c r="FT54" s="716"/>
      <c r="FU54" s="69"/>
      <c r="FV54" s="28">
        <v>4</v>
      </c>
      <c r="FW54" s="79"/>
      <c r="FX54" s="705">
        <v>0</v>
      </c>
    </row>
    <row r="55" spans="1:180" ht="15" x14ac:dyDescent="0.25">
      <c r="A55" s="10">
        <v>50</v>
      </c>
      <c r="B55" s="15">
        <v>50</v>
      </c>
      <c r="C55" s="42">
        <v>1</v>
      </c>
      <c r="D55" s="15">
        <v>0</v>
      </c>
      <c r="E55" s="93">
        <v>38845</v>
      </c>
      <c r="F55" s="69">
        <v>1</v>
      </c>
      <c r="G55" s="46">
        <v>1</v>
      </c>
      <c r="H55" s="69"/>
      <c r="I55" s="69">
        <v>3</v>
      </c>
      <c r="J55" s="69"/>
      <c r="K55" s="69"/>
      <c r="L55" s="69"/>
      <c r="M55" s="69"/>
      <c r="N55" s="69"/>
      <c r="O55" s="69"/>
      <c r="P55" s="69"/>
      <c r="Q55" s="69"/>
      <c r="R55" s="69"/>
      <c r="S55" s="5"/>
      <c r="T55" s="299">
        <f t="shared" si="0"/>
        <v>3</v>
      </c>
      <c r="U55" s="69"/>
      <c r="V55" s="69"/>
      <c r="W55" s="69" t="s">
        <v>118</v>
      </c>
      <c r="X55" s="69"/>
      <c r="Y55" s="69"/>
      <c r="Z55" s="69"/>
      <c r="AA55" s="69"/>
      <c r="AB55" s="69"/>
      <c r="AC55" s="69"/>
      <c r="AD55" s="69"/>
      <c r="AE55" s="46"/>
      <c r="AF55" s="69"/>
      <c r="AG55" s="69"/>
      <c r="AH55" s="69">
        <v>23</v>
      </c>
      <c r="AI55" s="69"/>
      <c r="AJ55" s="69"/>
      <c r="AK55" s="69">
        <v>40</v>
      </c>
      <c r="AL55" s="69"/>
      <c r="AM55" s="69"/>
      <c r="AN55" s="69"/>
      <c r="AO55" s="69"/>
      <c r="AP55" s="46"/>
      <c r="AQ55" s="69"/>
      <c r="AR55" s="69"/>
      <c r="AS55" s="69"/>
      <c r="AT55" s="69" t="s">
        <v>524</v>
      </c>
      <c r="AU55" s="69"/>
      <c r="AV55" s="69">
        <v>6</v>
      </c>
      <c r="AW55" s="69"/>
      <c r="AX55" s="69"/>
      <c r="AY55" s="69">
        <v>4</v>
      </c>
      <c r="AZ55" s="46">
        <v>2</v>
      </c>
      <c r="BA55" s="82"/>
      <c r="BB55" s="82"/>
      <c r="BC55" s="82"/>
      <c r="BD55" s="82">
        <v>38855</v>
      </c>
      <c r="BE55" s="82"/>
      <c r="BF55" s="82"/>
      <c r="BG55" s="82"/>
      <c r="BH55" s="82"/>
      <c r="BI55" s="82"/>
      <c r="BJ55" s="82"/>
      <c r="BK55" s="630">
        <f t="shared" si="11"/>
        <v>38855</v>
      </c>
      <c r="BL55" s="630" t="s">
        <v>1885</v>
      </c>
      <c r="BM55" s="630"/>
      <c r="BN55" s="633" t="s">
        <v>1921</v>
      </c>
      <c r="BO55" s="633"/>
      <c r="BP55" s="32"/>
      <c r="BQ55" s="69"/>
      <c r="BR55" s="69"/>
      <c r="BS55" s="69">
        <v>12</v>
      </c>
      <c r="BT55" s="69"/>
      <c r="BU55" s="69">
        <v>6</v>
      </c>
      <c r="BV55" s="46">
        <v>0</v>
      </c>
      <c r="BW55" s="69"/>
      <c r="BX55" s="69"/>
      <c r="BY55" s="69">
        <v>1</v>
      </c>
      <c r="BZ55" s="69"/>
      <c r="CA55" s="69"/>
      <c r="CB55" s="69">
        <v>9</v>
      </c>
      <c r="CC55" s="46">
        <v>19</v>
      </c>
      <c r="CD55" s="69"/>
      <c r="CE55" s="69"/>
      <c r="CF55" s="69">
        <v>1</v>
      </c>
      <c r="CG55" s="69"/>
      <c r="CH55" s="69"/>
      <c r="CI55" s="69"/>
      <c r="CJ55" s="69"/>
      <c r="CK55" s="69"/>
      <c r="CL55" s="69"/>
      <c r="CM55" s="46"/>
      <c r="CN55" s="703">
        <f>1/3</f>
        <v>0.33333333333333331</v>
      </c>
      <c r="CO55" s="70"/>
      <c r="CP55" s="70"/>
      <c r="CQ55" s="70"/>
      <c r="CR55" s="70"/>
      <c r="CS55" s="70">
        <v>1</v>
      </c>
      <c r="CT55" s="70"/>
      <c r="CU55" s="70"/>
      <c r="CV55" s="70"/>
      <c r="CW55" s="70"/>
      <c r="CX55" s="67"/>
      <c r="CY55" s="79"/>
      <c r="CZ55" s="79"/>
      <c r="DA55" s="79"/>
      <c r="DB55" s="79"/>
      <c r="DC55" s="79"/>
      <c r="DD55" s="79"/>
      <c r="DE55" s="79"/>
      <c r="DF55" s="10"/>
      <c r="DG55" s="300">
        <f t="shared" si="2"/>
        <v>2</v>
      </c>
      <c r="DH55" s="69">
        <v>2</v>
      </c>
      <c r="DI55" s="69">
        <v>2.33</v>
      </c>
      <c r="DJ55" s="69">
        <v>2.34</v>
      </c>
      <c r="DK55" s="69"/>
      <c r="DL55" s="69"/>
      <c r="DM55" s="69"/>
      <c r="DN55" s="69"/>
      <c r="DO55" s="69"/>
      <c r="DP55" s="69"/>
      <c r="DQ55" s="69"/>
      <c r="DR55" s="69"/>
      <c r="DS55" s="69"/>
      <c r="DT55" s="69"/>
      <c r="DU55" s="69"/>
      <c r="DV55" s="69">
        <v>260</v>
      </c>
      <c r="DW55" s="69">
        <v>291</v>
      </c>
      <c r="DX55" s="69"/>
      <c r="DY55" s="69"/>
      <c r="DZ55" s="69"/>
      <c r="EA55" s="69"/>
      <c r="EB55" s="69"/>
      <c r="EC55" s="69"/>
      <c r="ED55" s="69"/>
      <c r="EE55" s="69"/>
      <c r="EF55" s="69"/>
      <c r="EG55" s="69"/>
      <c r="EH55" s="69"/>
      <c r="EI55" s="71">
        <v>0</v>
      </c>
      <c r="EJ55" s="69"/>
      <c r="EK55" s="69"/>
      <c r="EL55" s="69"/>
      <c r="EM55" s="69"/>
      <c r="EN55" s="69"/>
      <c r="EO55" s="69"/>
      <c r="EP55" s="69"/>
      <c r="EQ55" s="69"/>
      <c r="ER55" s="79"/>
      <c r="ES55" s="245">
        <f t="shared" si="12"/>
        <v>2360.0536226080148</v>
      </c>
      <c r="ET55" s="81"/>
      <c r="EU55" s="81">
        <f t="shared" si="13"/>
        <v>2360.0536226080148</v>
      </c>
      <c r="EV55" s="718" t="str">
        <f t="shared" si="10"/>
        <v/>
      </c>
      <c r="EW55" s="718" t="s">
        <v>1877</v>
      </c>
      <c r="EX55" s="731" t="s">
        <v>1922</v>
      </c>
      <c r="EY55" s="44">
        <v>50</v>
      </c>
      <c r="EZ55" s="85">
        <v>9</v>
      </c>
      <c r="FA55" s="33">
        <v>50</v>
      </c>
      <c r="FB55" s="5">
        <v>3</v>
      </c>
      <c r="FC55" s="5">
        <v>2</v>
      </c>
      <c r="FD55" s="69">
        <v>3</v>
      </c>
      <c r="FE55" s="11">
        <v>2.34</v>
      </c>
      <c r="FF55" s="87">
        <v>291</v>
      </c>
      <c r="FG55" s="18">
        <v>2360.0536226080148</v>
      </c>
      <c r="FH55" s="69">
        <v>40</v>
      </c>
      <c r="FI55" s="716" t="s">
        <v>1881</v>
      </c>
      <c r="FK55" s="82">
        <v>38851</v>
      </c>
      <c r="FL55" s="54"/>
      <c r="FM55" s="249">
        <v>38873</v>
      </c>
      <c r="FN55" s="722"/>
      <c r="FO55" s="84">
        <v>9</v>
      </c>
      <c r="FP55" s="69">
        <v>73</v>
      </c>
      <c r="FQ55" s="69">
        <v>66</v>
      </c>
      <c r="FR55" s="69">
        <v>33</v>
      </c>
      <c r="FS55" s="716">
        <f t="shared" si="3"/>
        <v>33</v>
      </c>
      <c r="FT55" s="716"/>
      <c r="FU55" s="69"/>
      <c r="FV55" s="48">
        <v>1</v>
      </c>
      <c r="FW55" s="79"/>
      <c r="FX55" s="705">
        <v>0</v>
      </c>
    </row>
    <row r="56" spans="1:180" ht="15" x14ac:dyDescent="0.25">
      <c r="A56" s="10">
        <v>51</v>
      </c>
      <c r="B56" s="15">
        <v>51</v>
      </c>
      <c r="C56" s="42"/>
      <c r="D56" s="15">
        <v>0</v>
      </c>
      <c r="E56" s="97">
        <v>38845</v>
      </c>
      <c r="F56" s="28">
        <v>1</v>
      </c>
      <c r="G56" s="67">
        <v>0</v>
      </c>
      <c r="H56" s="70"/>
      <c r="I56" s="28">
        <v>1</v>
      </c>
      <c r="J56" s="28"/>
      <c r="K56" s="28"/>
      <c r="L56" s="28"/>
      <c r="M56" s="28"/>
      <c r="N56" s="28"/>
      <c r="O56" s="28"/>
      <c r="P56" s="28"/>
      <c r="Q56" s="28"/>
      <c r="R56" s="28"/>
      <c r="S56" s="28"/>
      <c r="T56" s="299">
        <f t="shared" si="0"/>
        <v>1</v>
      </c>
      <c r="U56" s="70"/>
      <c r="V56" s="28"/>
      <c r="W56" s="28"/>
      <c r="X56" s="28"/>
      <c r="Y56" s="28"/>
      <c r="Z56" s="28"/>
      <c r="AA56" s="28"/>
      <c r="AB56" s="28"/>
      <c r="AC56" s="28"/>
      <c r="AD56" s="28"/>
      <c r="AE56" s="67"/>
      <c r="AF56" s="70"/>
      <c r="AG56" s="28"/>
      <c r="AH56" s="28"/>
      <c r="AI56" s="28"/>
      <c r="AJ56" s="28"/>
      <c r="AK56" s="28"/>
      <c r="AL56" s="28"/>
      <c r="AM56" s="28"/>
      <c r="AN56" s="28"/>
      <c r="AO56" s="28"/>
      <c r="AP56" s="67"/>
      <c r="AQ56" s="28"/>
      <c r="AR56" s="28"/>
      <c r="AS56" s="28"/>
      <c r="AT56" s="28"/>
      <c r="AU56" s="28"/>
      <c r="AV56" s="28"/>
      <c r="AW56" s="28"/>
      <c r="AX56" s="28"/>
      <c r="AY56" s="28"/>
      <c r="AZ56" s="67"/>
      <c r="BA56" s="82"/>
      <c r="BB56" s="9"/>
      <c r="BC56" s="9"/>
      <c r="BD56" s="9"/>
      <c r="BE56" s="9"/>
      <c r="BF56" s="9"/>
      <c r="BG56" s="9"/>
      <c r="BH56" s="9"/>
      <c r="BI56" s="9"/>
      <c r="BJ56" s="9"/>
      <c r="BK56" s="630" t="str">
        <f t="shared" si="11"/>
        <v>NA</v>
      </c>
      <c r="BL56" s="630" t="s">
        <v>1792</v>
      </c>
      <c r="BM56" s="630"/>
      <c r="BN56" s="633"/>
      <c r="BO56" s="633"/>
      <c r="BP56" s="114"/>
      <c r="BQ56" s="28"/>
      <c r="BR56" s="28"/>
      <c r="BS56" s="28"/>
      <c r="BT56" s="28"/>
      <c r="BU56" s="28"/>
      <c r="BV56" s="67"/>
      <c r="BW56" s="28"/>
      <c r="BX56" s="28"/>
      <c r="BY56" s="28"/>
      <c r="BZ56" s="28"/>
      <c r="CA56" s="28"/>
      <c r="CB56" s="28"/>
      <c r="CC56" s="67"/>
      <c r="CD56" s="28"/>
      <c r="CE56" s="28"/>
      <c r="CF56" s="28"/>
      <c r="CG56" s="28"/>
      <c r="CH56" s="28"/>
      <c r="CI56" s="28"/>
      <c r="CJ56" s="28"/>
      <c r="CK56" s="28"/>
      <c r="CL56" s="28"/>
      <c r="CM56" s="67"/>
      <c r="CN56" s="703" t="s">
        <v>1792</v>
      </c>
      <c r="CO56" s="28"/>
      <c r="CP56" s="28"/>
      <c r="CQ56" s="28"/>
      <c r="CR56" s="28"/>
      <c r="CS56" s="28"/>
      <c r="CT56" s="28"/>
      <c r="CU56" s="28"/>
      <c r="CV56" s="28"/>
      <c r="CW56" s="28"/>
      <c r="CX56" s="67"/>
      <c r="CY56" s="98" t="s">
        <v>525</v>
      </c>
      <c r="CZ56" s="98"/>
      <c r="DA56" s="98"/>
      <c r="DB56" s="98"/>
      <c r="DC56" s="98"/>
      <c r="DD56" s="98"/>
      <c r="DE56" s="98"/>
      <c r="DF56" s="98"/>
      <c r="DG56" s="300">
        <f t="shared" si="2"/>
        <v>1</v>
      </c>
      <c r="DH56" s="69">
        <v>1</v>
      </c>
      <c r="DI56" s="69">
        <v>1.61</v>
      </c>
      <c r="DJ56" s="69"/>
      <c r="DK56" s="69"/>
      <c r="DL56" s="69"/>
      <c r="DM56" s="69"/>
      <c r="DN56" s="69"/>
      <c r="DO56" s="69"/>
      <c r="DP56" s="69"/>
      <c r="DQ56" s="69"/>
      <c r="DR56" s="69"/>
      <c r="DS56" s="69"/>
      <c r="DT56" s="69"/>
      <c r="DU56" s="69"/>
      <c r="DV56" s="69">
        <v>160</v>
      </c>
      <c r="DW56" s="69"/>
      <c r="DX56" s="69"/>
      <c r="DY56" s="69"/>
      <c r="DZ56" s="69"/>
      <c r="EA56" s="69"/>
      <c r="EB56" s="69"/>
      <c r="EC56" s="69"/>
      <c r="ED56" s="69"/>
      <c r="EE56" s="69"/>
      <c r="EF56" s="69"/>
      <c r="EG56" s="69"/>
      <c r="EH56" s="69"/>
      <c r="EI56" s="71">
        <v>0</v>
      </c>
      <c r="EJ56" s="69"/>
      <c r="EK56" s="69"/>
      <c r="EL56" s="69"/>
      <c r="EM56" s="69"/>
      <c r="EN56" s="69"/>
      <c r="EO56" s="69"/>
      <c r="EP56" s="69"/>
      <c r="EQ56" s="69"/>
      <c r="ER56" s="79"/>
      <c r="ES56" s="245">
        <f t="shared" si="12"/>
        <v>325.73289269480415</v>
      </c>
      <c r="ET56" s="81"/>
      <c r="EU56" s="81">
        <f t="shared" si="13"/>
        <v>325.73289269480415</v>
      </c>
      <c r="EV56" s="718" t="str">
        <f t="shared" si="10"/>
        <v/>
      </c>
      <c r="EW56" s="718" t="s">
        <v>1792</v>
      </c>
      <c r="EX56" s="731"/>
      <c r="EY56" s="44">
        <v>51</v>
      </c>
      <c r="EZ56" s="85">
        <v>0</v>
      </c>
      <c r="FA56" s="33">
        <v>51</v>
      </c>
      <c r="FB56" s="5">
        <v>1</v>
      </c>
      <c r="FC56" s="5">
        <v>1</v>
      </c>
      <c r="FD56" s="69">
        <v>1</v>
      </c>
      <c r="FE56" s="11">
        <v>1.61</v>
      </c>
      <c r="FF56" s="87">
        <v>160</v>
      </c>
      <c r="FG56" s="18">
        <v>325.73289269480415</v>
      </c>
      <c r="FH56" s="69"/>
      <c r="FI56" s="716" t="s">
        <v>1792</v>
      </c>
      <c r="FK56" s="16"/>
      <c r="FL56" s="54"/>
      <c r="FM56" s="39"/>
      <c r="FN56" s="721"/>
      <c r="FO56" s="84"/>
      <c r="FP56" s="69"/>
      <c r="FQ56" s="69"/>
      <c r="FR56" s="69"/>
      <c r="FS56" s="716" t="str">
        <f t="shared" si="3"/>
        <v>NA</v>
      </c>
      <c r="FT56" s="716"/>
      <c r="FU56" s="69"/>
      <c r="FV56" s="28"/>
      <c r="FW56" s="79"/>
      <c r="FX56" s="705" t="s">
        <v>1792</v>
      </c>
    </row>
    <row r="57" spans="1:180" ht="15" x14ac:dyDescent="0.25">
      <c r="A57" s="10">
        <v>52</v>
      </c>
      <c r="B57" s="15">
        <v>52</v>
      </c>
      <c r="C57" s="42"/>
      <c r="D57" s="15">
        <v>0</v>
      </c>
      <c r="E57" s="97">
        <v>38845</v>
      </c>
      <c r="F57" s="48">
        <v>1</v>
      </c>
      <c r="G57" s="68">
        <v>0</v>
      </c>
      <c r="H57" s="71"/>
      <c r="I57" s="15">
        <v>1</v>
      </c>
      <c r="J57" s="15"/>
      <c r="K57" s="15"/>
      <c r="L57" s="15"/>
      <c r="M57" s="15"/>
      <c r="N57" s="15"/>
      <c r="O57" s="15"/>
      <c r="P57" s="15"/>
      <c r="Q57" s="15"/>
      <c r="R57" s="15"/>
      <c r="S57" s="15"/>
      <c r="T57" s="299">
        <f t="shared" si="0"/>
        <v>1</v>
      </c>
      <c r="U57" s="71"/>
      <c r="V57" s="15"/>
      <c r="W57" s="15"/>
      <c r="X57" s="15"/>
      <c r="Y57" s="15"/>
      <c r="Z57" s="15"/>
      <c r="AA57" s="15"/>
      <c r="AB57" s="15"/>
      <c r="AC57" s="15"/>
      <c r="AD57" s="15"/>
      <c r="AE57" s="62"/>
      <c r="AF57" s="71"/>
      <c r="AG57" s="15"/>
      <c r="AH57" s="15"/>
      <c r="AI57" s="15"/>
      <c r="AJ57" s="15"/>
      <c r="AK57" s="15"/>
      <c r="AL57" s="15"/>
      <c r="AM57" s="15"/>
      <c r="AN57" s="15"/>
      <c r="AO57" s="15"/>
      <c r="AP57" s="62"/>
      <c r="AQ57" s="15"/>
      <c r="AR57" s="15"/>
      <c r="AS57" s="15"/>
      <c r="AT57" s="15"/>
      <c r="AU57" s="15"/>
      <c r="AV57" s="15"/>
      <c r="AW57" s="15"/>
      <c r="AX57" s="15"/>
      <c r="AY57" s="15"/>
      <c r="AZ57" s="62"/>
      <c r="BA57" s="93"/>
      <c r="BB57" s="97"/>
      <c r="BC57" s="97"/>
      <c r="BD57" s="97"/>
      <c r="BE57" s="97"/>
      <c r="BF57" s="97"/>
      <c r="BG57" s="97"/>
      <c r="BH57" s="97"/>
      <c r="BI57" s="97"/>
      <c r="BJ57" s="97"/>
      <c r="BK57" s="630" t="str">
        <f t="shared" si="11"/>
        <v>NA</v>
      </c>
      <c r="BL57" s="630" t="s">
        <v>1792</v>
      </c>
      <c r="BM57" s="630"/>
      <c r="BN57" s="633"/>
      <c r="BO57" s="633"/>
      <c r="BP57" s="115"/>
      <c r="BQ57" s="48"/>
      <c r="BR57" s="48"/>
      <c r="BS57" s="48"/>
      <c r="BT57" s="48"/>
      <c r="BU57" s="48"/>
      <c r="BV57" s="68"/>
      <c r="BW57" s="48"/>
      <c r="BX57" s="48"/>
      <c r="BY57" s="48"/>
      <c r="BZ57" s="48"/>
      <c r="CA57" s="48"/>
      <c r="CB57" s="48"/>
      <c r="CC57" s="68"/>
      <c r="CD57" s="48"/>
      <c r="CE57" s="48"/>
      <c r="CF57" s="48"/>
      <c r="CG57" s="48"/>
      <c r="CH57" s="48"/>
      <c r="CI57" s="48"/>
      <c r="CJ57" s="48"/>
      <c r="CK57" s="48"/>
      <c r="CL57" s="48"/>
      <c r="CM57" s="68"/>
      <c r="CN57" s="703" t="s">
        <v>1792</v>
      </c>
      <c r="CO57" s="48"/>
      <c r="CP57" s="48"/>
      <c r="CQ57" s="48"/>
      <c r="CR57" s="48"/>
      <c r="CS57" s="48"/>
      <c r="CT57" s="48"/>
      <c r="CU57" s="48"/>
      <c r="CV57" s="48"/>
      <c r="CW57" s="48"/>
      <c r="CX57" s="68">
        <v>1</v>
      </c>
      <c r="CY57" s="17" t="s">
        <v>525</v>
      </c>
      <c r="CZ57" s="17"/>
      <c r="DA57" s="17"/>
      <c r="DB57" s="17"/>
      <c r="DC57" s="17"/>
      <c r="DD57" s="17"/>
      <c r="DE57" s="17"/>
      <c r="DF57" s="17"/>
      <c r="DG57" s="300">
        <f t="shared" si="2"/>
        <v>1</v>
      </c>
      <c r="DH57" s="69">
        <v>1</v>
      </c>
      <c r="DI57" s="69">
        <v>1.28</v>
      </c>
      <c r="DJ57" s="69"/>
      <c r="DK57" s="69"/>
      <c r="DL57" s="69"/>
      <c r="DM57" s="69"/>
      <c r="DN57" s="69"/>
      <c r="DO57" s="69"/>
      <c r="DP57" s="69"/>
      <c r="DQ57" s="69"/>
      <c r="DR57" s="69"/>
      <c r="DS57" s="69"/>
      <c r="DT57" s="69"/>
      <c r="DU57" s="69"/>
      <c r="DV57" s="69">
        <v>155</v>
      </c>
      <c r="DW57" s="69"/>
      <c r="DX57" s="69"/>
      <c r="DY57" s="69"/>
      <c r="DZ57" s="69"/>
      <c r="EA57" s="69"/>
      <c r="EB57" s="69"/>
      <c r="EC57" s="69"/>
      <c r="ED57" s="69"/>
      <c r="EE57" s="69"/>
      <c r="EF57" s="69"/>
      <c r="EG57" s="69"/>
      <c r="EH57" s="69"/>
      <c r="EI57" s="71">
        <v>0</v>
      </c>
      <c r="EJ57" s="69"/>
      <c r="EK57" s="69"/>
      <c r="EL57" s="69"/>
      <c r="EM57" s="69"/>
      <c r="EN57" s="69"/>
      <c r="EO57" s="69"/>
      <c r="EP57" s="69"/>
      <c r="EQ57" s="69"/>
      <c r="ER57" s="79"/>
      <c r="ES57" s="245">
        <f t="shared" si="12"/>
        <v>199.45343439110877</v>
      </c>
      <c r="ET57" s="81"/>
      <c r="EU57" s="81">
        <f t="shared" si="13"/>
        <v>199.45343439110877</v>
      </c>
      <c r="EV57" s="718" t="str">
        <f t="shared" si="10"/>
        <v/>
      </c>
      <c r="EW57" s="718" t="s">
        <v>1792</v>
      </c>
      <c r="EX57" s="731"/>
      <c r="EY57" s="47">
        <v>52</v>
      </c>
      <c r="EZ57" s="85">
        <v>0</v>
      </c>
      <c r="FA57" s="33">
        <v>52</v>
      </c>
      <c r="FB57" s="5">
        <v>1</v>
      </c>
      <c r="FC57" s="5">
        <v>1</v>
      </c>
      <c r="FD57" s="69">
        <v>1</v>
      </c>
      <c r="FE57" s="18">
        <v>1.28</v>
      </c>
      <c r="FF57" s="88">
        <v>155</v>
      </c>
      <c r="FG57" s="18">
        <v>199.45343439110877</v>
      </c>
      <c r="FH57" s="69"/>
      <c r="FI57" s="716" t="s">
        <v>1792</v>
      </c>
      <c r="FK57" s="16"/>
      <c r="FL57" s="54"/>
      <c r="FM57" s="39"/>
      <c r="FN57" s="721"/>
      <c r="FO57" s="84"/>
      <c r="FP57" s="69"/>
      <c r="FQ57" s="69"/>
      <c r="FR57" s="69"/>
      <c r="FS57" s="716" t="str">
        <f t="shared" si="3"/>
        <v>NA</v>
      </c>
      <c r="FT57" s="716"/>
      <c r="FU57" s="69"/>
      <c r="FV57" s="48"/>
      <c r="FW57" s="79"/>
      <c r="FX57" s="705" t="s">
        <v>1792</v>
      </c>
    </row>
    <row r="58" spans="1:180" ht="15" x14ac:dyDescent="0.25">
      <c r="A58" s="10">
        <v>53</v>
      </c>
      <c r="B58" s="15">
        <v>53</v>
      </c>
      <c r="C58" s="42">
        <v>1</v>
      </c>
      <c r="D58" s="15">
        <v>0</v>
      </c>
      <c r="E58" s="97">
        <v>38845</v>
      </c>
      <c r="F58" s="28">
        <v>1</v>
      </c>
      <c r="G58" s="67">
        <v>1</v>
      </c>
      <c r="H58" s="5"/>
      <c r="I58" s="5">
        <v>2</v>
      </c>
      <c r="J58" s="5">
        <v>3</v>
      </c>
      <c r="K58" s="5"/>
      <c r="L58" s="5"/>
      <c r="M58" s="5">
        <v>2</v>
      </c>
      <c r="N58" s="5"/>
      <c r="O58" s="5"/>
      <c r="P58" s="5"/>
      <c r="Q58" s="5"/>
      <c r="R58" s="5"/>
      <c r="S58" s="5"/>
      <c r="T58" s="299">
        <f t="shared" si="0"/>
        <v>3</v>
      </c>
      <c r="U58" s="5"/>
      <c r="V58" s="5" t="s">
        <v>117</v>
      </c>
      <c r="W58" s="5" t="s">
        <v>118</v>
      </c>
      <c r="X58" s="5"/>
      <c r="Y58" s="5"/>
      <c r="Z58" s="5"/>
      <c r="AA58" s="5"/>
      <c r="AB58" s="5"/>
      <c r="AC58" s="5"/>
      <c r="AD58" s="5"/>
      <c r="AE58" s="46"/>
      <c r="AF58" s="5"/>
      <c r="AG58" s="5"/>
      <c r="AH58" s="5">
        <v>23</v>
      </c>
      <c r="AI58" s="5"/>
      <c r="AJ58" s="5"/>
      <c r="AK58" s="5">
        <v>34</v>
      </c>
      <c r="AL58" s="5"/>
      <c r="AM58" s="5"/>
      <c r="AN58" s="5"/>
      <c r="AO58" s="5"/>
      <c r="AP58" s="46"/>
      <c r="AQ58" s="5"/>
      <c r="AR58" s="5"/>
      <c r="AS58" s="5"/>
      <c r="AT58" s="5" t="s">
        <v>527</v>
      </c>
      <c r="AU58" s="5"/>
      <c r="AV58" s="5">
        <v>6</v>
      </c>
      <c r="AW58" s="5"/>
      <c r="AX58" s="5"/>
      <c r="AY58" s="5">
        <v>1</v>
      </c>
      <c r="AZ58" s="46">
        <v>0</v>
      </c>
      <c r="BA58" s="9"/>
      <c r="BB58" s="9"/>
      <c r="BC58" s="9"/>
      <c r="BD58" s="82">
        <v>38855</v>
      </c>
      <c r="BE58" s="9"/>
      <c r="BF58" s="9"/>
      <c r="BG58" s="9"/>
      <c r="BH58" s="9"/>
      <c r="BI58" s="9"/>
      <c r="BJ58" s="9"/>
      <c r="BK58" s="630">
        <f t="shared" si="11"/>
        <v>38855</v>
      </c>
      <c r="BL58" s="630" t="s">
        <v>1791</v>
      </c>
      <c r="BM58" s="739">
        <f>2/8</f>
        <v>0.25</v>
      </c>
      <c r="BN58" s="633"/>
      <c r="BO58" s="633"/>
      <c r="BP58" s="114"/>
      <c r="BQ58" s="28"/>
      <c r="BR58" s="28"/>
      <c r="BS58" s="28">
        <v>5</v>
      </c>
      <c r="BT58" s="28"/>
      <c r="BU58" s="28">
        <v>0</v>
      </c>
      <c r="BV58" s="67">
        <v>0</v>
      </c>
      <c r="BW58" s="28"/>
      <c r="BX58" s="28"/>
      <c r="BY58" s="28"/>
      <c r="BZ58" s="28"/>
      <c r="CA58" s="28"/>
      <c r="CB58" s="28">
        <v>11</v>
      </c>
      <c r="CC58" s="67">
        <v>14</v>
      </c>
      <c r="CD58" s="28"/>
      <c r="CE58" s="28"/>
      <c r="CF58" s="28"/>
      <c r="CG58" s="28"/>
      <c r="CH58" s="28"/>
      <c r="CI58" s="28"/>
      <c r="CJ58" s="28"/>
      <c r="CK58" s="28"/>
      <c r="CL58" s="28"/>
      <c r="CM58" s="67"/>
      <c r="CN58" s="703">
        <f>IF(COUNTBLANK(CD58:CM58)=10,0,"calc")</f>
        <v>0</v>
      </c>
      <c r="CO58" s="28"/>
      <c r="CP58" s="28"/>
      <c r="CQ58" s="28"/>
      <c r="CR58" s="28"/>
      <c r="CS58" s="28">
        <v>1</v>
      </c>
      <c r="CT58" s="28"/>
      <c r="CU58" s="28"/>
      <c r="CV58" s="28"/>
      <c r="CW58" s="28"/>
      <c r="CX58" s="67"/>
      <c r="CY58" s="10"/>
      <c r="CZ58" s="10" t="s">
        <v>526</v>
      </c>
      <c r="DA58" s="10"/>
      <c r="DB58" s="10"/>
      <c r="DC58" s="10"/>
      <c r="DD58" s="10"/>
      <c r="DE58" s="10"/>
      <c r="DF58" s="10"/>
      <c r="DG58" s="300">
        <f t="shared" si="2"/>
        <v>2</v>
      </c>
      <c r="DH58" s="69">
        <v>2</v>
      </c>
      <c r="DI58" s="69">
        <v>2.95</v>
      </c>
      <c r="DJ58" s="69">
        <v>2.33</v>
      </c>
      <c r="DK58" s="69"/>
      <c r="DL58" s="69"/>
      <c r="DM58" s="69"/>
      <c r="DN58" s="69"/>
      <c r="DO58" s="69"/>
      <c r="DP58" s="69"/>
      <c r="DQ58" s="69"/>
      <c r="DR58" s="69"/>
      <c r="DS58" s="69"/>
      <c r="DT58" s="69"/>
      <c r="DU58" s="69"/>
      <c r="DV58" s="69">
        <v>297</v>
      </c>
      <c r="DW58" s="69">
        <v>275</v>
      </c>
      <c r="DX58" s="69"/>
      <c r="DY58" s="69"/>
      <c r="DZ58" s="69"/>
      <c r="EA58" s="69"/>
      <c r="EB58" s="69"/>
      <c r="EC58" s="69"/>
      <c r="ED58" s="69"/>
      <c r="EE58" s="69"/>
      <c r="EF58" s="69"/>
      <c r="EG58" s="69"/>
      <c r="EH58" s="69"/>
      <c r="EI58" s="71">
        <v>0</v>
      </c>
      <c r="EJ58" s="69"/>
      <c r="EK58" s="69"/>
      <c r="EL58" s="69"/>
      <c r="EM58" s="69"/>
      <c r="EN58" s="69"/>
      <c r="EO58" s="69"/>
      <c r="EP58" s="69"/>
      <c r="EQ58" s="69"/>
      <c r="ER58" s="79"/>
      <c r="ES58" s="245">
        <f t="shared" si="12"/>
        <v>3202.5316970878011</v>
      </c>
      <c r="ET58" s="81"/>
      <c r="EU58" s="81">
        <f t="shared" si="13"/>
        <v>3202.5316970878011</v>
      </c>
      <c r="EV58" s="718">
        <f t="shared" si="10"/>
        <v>3202.5316970878011</v>
      </c>
      <c r="EW58" s="718" t="s">
        <v>1783</v>
      </c>
      <c r="EX58" s="731" t="s">
        <v>1923</v>
      </c>
      <c r="EY58" s="44">
        <v>53</v>
      </c>
      <c r="EZ58" s="85">
        <v>8</v>
      </c>
      <c r="FA58" s="33">
        <v>53</v>
      </c>
      <c r="FB58" s="5">
        <v>3</v>
      </c>
      <c r="FC58" s="5">
        <v>2</v>
      </c>
      <c r="FD58" s="69">
        <v>3</v>
      </c>
      <c r="FE58" s="11">
        <v>2.95</v>
      </c>
      <c r="FF58" s="87">
        <v>297</v>
      </c>
      <c r="FG58" s="18">
        <v>3202.5316970878011</v>
      </c>
      <c r="FH58" s="69">
        <v>34</v>
      </c>
      <c r="FI58" s="716" t="s">
        <v>1783</v>
      </c>
      <c r="FK58" s="82">
        <v>38851</v>
      </c>
      <c r="FL58" s="54"/>
      <c r="FM58" s="249">
        <v>38868</v>
      </c>
      <c r="FN58" s="722"/>
      <c r="FO58" s="84">
        <v>8</v>
      </c>
      <c r="FP58" s="69">
        <v>85</v>
      </c>
      <c r="FQ58" s="69">
        <v>33</v>
      </c>
      <c r="FR58" s="69">
        <v>33</v>
      </c>
      <c r="FS58" s="716">
        <f t="shared" si="3"/>
        <v>0</v>
      </c>
      <c r="FT58" s="716"/>
      <c r="FU58" s="69"/>
      <c r="FV58" s="28"/>
      <c r="FW58" s="79"/>
      <c r="FX58" s="705">
        <v>0</v>
      </c>
    </row>
    <row r="59" spans="1:180" ht="15" x14ac:dyDescent="0.25">
      <c r="A59" s="10">
        <v>54</v>
      </c>
      <c r="B59" s="15">
        <v>54</v>
      </c>
      <c r="C59" s="42">
        <v>1</v>
      </c>
      <c r="D59" s="15">
        <v>0</v>
      </c>
      <c r="E59" s="97">
        <v>38845</v>
      </c>
      <c r="F59" s="28">
        <v>1</v>
      </c>
      <c r="G59" s="67">
        <v>1</v>
      </c>
      <c r="H59" s="69"/>
      <c r="I59" s="5">
        <v>2</v>
      </c>
      <c r="J59" s="5">
        <v>3</v>
      </c>
      <c r="K59" s="5"/>
      <c r="L59" s="5"/>
      <c r="M59" s="5"/>
      <c r="N59" s="5"/>
      <c r="O59" s="5"/>
      <c r="P59" s="5"/>
      <c r="Q59" s="5"/>
      <c r="R59" s="5"/>
      <c r="S59" s="5"/>
      <c r="T59" s="299">
        <f t="shared" si="0"/>
        <v>3</v>
      </c>
      <c r="U59" s="69"/>
      <c r="V59" s="5"/>
      <c r="W59" s="5" t="s">
        <v>111</v>
      </c>
      <c r="X59" s="5"/>
      <c r="Y59" s="5"/>
      <c r="Z59" s="5" t="s">
        <v>118</v>
      </c>
      <c r="AA59" s="5"/>
      <c r="AB59" s="5"/>
      <c r="AC59" s="5"/>
      <c r="AD59" s="5"/>
      <c r="AE59" s="46"/>
      <c r="AF59" s="5"/>
      <c r="AG59" s="5"/>
      <c r="AH59" s="5">
        <v>13</v>
      </c>
      <c r="AI59" s="5"/>
      <c r="AJ59" s="5"/>
      <c r="AK59" s="5">
        <v>21</v>
      </c>
      <c r="AL59" s="5"/>
      <c r="AM59" s="5"/>
      <c r="AN59" s="5"/>
      <c r="AO59" s="5"/>
      <c r="AP59" s="46"/>
      <c r="AQ59" s="5"/>
      <c r="AR59" s="5"/>
      <c r="AS59" s="5"/>
      <c r="AT59" s="5"/>
      <c r="AU59" s="5"/>
      <c r="AV59" s="5" t="s">
        <v>32</v>
      </c>
      <c r="AW59" s="5"/>
      <c r="AX59" s="5"/>
      <c r="AY59" s="5">
        <v>0</v>
      </c>
      <c r="AZ59" s="46">
        <v>0</v>
      </c>
      <c r="BA59" s="9"/>
      <c r="BB59" s="9"/>
      <c r="BC59" s="9"/>
      <c r="BD59" s="9"/>
      <c r="BE59" s="9"/>
      <c r="BF59" s="9"/>
      <c r="BG59" s="9">
        <v>38859</v>
      </c>
      <c r="BH59" s="9"/>
      <c r="BI59" s="9"/>
      <c r="BJ59" s="9"/>
      <c r="BK59" s="630">
        <f t="shared" si="11"/>
        <v>38859</v>
      </c>
      <c r="BL59" s="630" t="s">
        <v>1791</v>
      </c>
      <c r="BM59" s="739">
        <f>4/8</f>
        <v>0.5</v>
      </c>
      <c r="BN59" s="633"/>
      <c r="BO59" s="633"/>
      <c r="BP59" s="114"/>
      <c r="BQ59" s="28"/>
      <c r="BR59" s="28"/>
      <c r="BS59" s="28">
        <v>3</v>
      </c>
      <c r="BT59" s="28"/>
      <c r="BU59" s="28">
        <v>0</v>
      </c>
      <c r="BV59" s="67">
        <v>0</v>
      </c>
      <c r="BW59" s="28"/>
      <c r="BX59" s="28"/>
      <c r="BY59" s="28"/>
      <c r="BZ59" s="28"/>
      <c r="CA59" s="28"/>
      <c r="CB59" s="28">
        <v>4</v>
      </c>
      <c r="CC59" s="67">
        <v>5</v>
      </c>
      <c r="CD59" s="28"/>
      <c r="CE59" s="28"/>
      <c r="CF59" s="28"/>
      <c r="CG59" s="28"/>
      <c r="CH59" s="28"/>
      <c r="CI59" s="28"/>
      <c r="CJ59" s="28"/>
      <c r="CK59" s="28"/>
      <c r="CL59" s="28"/>
      <c r="CM59" s="67"/>
      <c r="CN59" s="703">
        <f>IF(COUNTBLANK(CD59:CM59)=10,0,"calc")</f>
        <v>0</v>
      </c>
      <c r="CO59" s="28"/>
      <c r="CP59" s="28">
        <v>1</v>
      </c>
      <c r="CQ59" s="28"/>
      <c r="CR59" s="28"/>
      <c r="CS59" s="28"/>
      <c r="CT59" s="28"/>
      <c r="CU59" s="28"/>
      <c r="CV59" s="28"/>
      <c r="CW59" s="28"/>
      <c r="CX59" s="67"/>
      <c r="CY59" s="10"/>
      <c r="CZ59" s="10"/>
      <c r="DA59" s="10"/>
      <c r="DB59" s="10"/>
      <c r="DC59" s="10"/>
      <c r="DD59" s="10"/>
      <c r="DE59" s="10"/>
      <c r="DF59" s="10"/>
      <c r="DG59" s="300">
        <f t="shared" si="2"/>
        <v>3</v>
      </c>
      <c r="DH59" s="69">
        <v>3</v>
      </c>
      <c r="DI59" s="69">
        <v>0.97</v>
      </c>
      <c r="DJ59" s="69">
        <v>2.3199999999999998</v>
      </c>
      <c r="DK59" s="69">
        <v>1.45</v>
      </c>
      <c r="DL59" s="69"/>
      <c r="DM59" s="69"/>
      <c r="DN59" s="69"/>
      <c r="DO59" s="69"/>
      <c r="DP59" s="69"/>
      <c r="DQ59" s="69"/>
      <c r="DR59" s="69"/>
      <c r="DS59" s="69"/>
      <c r="DT59" s="69"/>
      <c r="DU59" s="69"/>
      <c r="DV59" s="69">
        <v>107</v>
      </c>
      <c r="DW59" s="69">
        <v>202</v>
      </c>
      <c r="DX59" s="69">
        <v>146</v>
      </c>
      <c r="DY59" s="69"/>
      <c r="DZ59" s="69"/>
      <c r="EA59" s="69"/>
      <c r="EB59" s="69"/>
      <c r="EC59" s="69"/>
      <c r="ED59" s="69"/>
      <c r="EE59" s="69"/>
      <c r="EF59" s="69"/>
      <c r="EG59" s="69"/>
      <c r="EH59" s="69"/>
      <c r="EI59" s="71">
        <v>0</v>
      </c>
      <c r="EJ59" s="69"/>
      <c r="EK59" s="69"/>
      <c r="EL59" s="69"/>
      <c r="EM59" s="69"/>
      <c r="EN59" s="69"/>
      <c r="EO59" s="69"/>
      <c r="EP59" s="69"/>
      <c r="EQ59" s="69"/>
      <c r="ER59" s="79"/>
      <c r="ES59" s="245">
        <f t="shared" si="12"/>
        <v>1174.0807974283741</v>
      </c>
      <c r="ET59" s="81"/>
      <c r="EU59" s="11">
        <f t="shared" si="13"/>
        <v>1174.0807974283741</v>
      </c>
      <c r="EV59" s="718">
        <f t="shared" si="10"/>
        <v>1174.0807974283741</v>
      </c>
      <c r="EW59" s="719" t="s">
        <v>1783</v>
      </c>
      <c r="EX59" s="732"/>
      <c r="EY59" s="44">
        <v>54</v>
      </c>
      <c r="EZ59" s="85">
        <v>3</v>
      </c>
      <c r="FA59" s="33">
        <v>54</v>
      </c>
      <c r="FB59" s="5">
        <v>3</v>
      </c>
      <c r="FC59" s="5">
        <v>3</v>
      </c>
      <c r="FD59" s="69">
        <v>3</v>
      </c>
      <c r="FE59" s="11">
        <v>1.45</v>
      </c>
      <c r="FF59" s="87">
        <v>146</v>
      </c>
      <c r="FG59" s="18">
        <v>1174.0807974283741</v>
      </c>
      <c r="FH59" s="69">
        <v>21</v>
      </c>
      <c r="FI59" s="716" t="s">
        <v>1783</v>
      </c>
      <c r="FK59" s="9">
        <v>38857</v>
      </c>
      <c r="FL59" s="54"/>
      <c r="FM59" s="249">
        <v>38866</v>
      </c>
      <c r="FN59" s="722"/>
      <c r="FO59" s="84">
        <v>3</v>
      </c>
      <c r="FP59" s="69">
        <v>24</v>
      </c>
      <c r="FQ59" s="69">
        <v>11</v>
      </c>
      <c r="FR59" s="69">
        <v>11</v>
      </c>
      <c r="FS59" s="716">
        <f t="shared" si="3"/>
        <v>0</v>
      </c>
      <c r="FT59" s="716"/>
      <c r="FU59" s="69"/>
      <c r="FV59" s="28"/>
      <c r="FW59" s="79"/>
      <c r="FX59" s="705">
        <v>0</v>
      </c>
    </row>
    <row r="60" spans="1:180" ht="15" x14ac:dyDescent="0.25">
      <c r="A60" s="10">
        <v>55</v>
      </c>
      <c r="B60" s="15">
        <v>55</v>
      </c>
      <c r="C60" s="42">
        <v>1</v>
      </c>
      <c r="D60" s="15">
        <v>0</v>
      </c>
      <c r="E60" s="97">
        <v>38845</v>
      </c>
      <c r="F60" s="28">
        <v>1</v>
      </c>
      <c r="G60" s="67">
        <v>1</v>
      </c>
      <c r="H60" s="69"/>
      <c r="I60" s="5">
        <v>1</v>
      </c>
      <c r="J60" s="5">
        <v>2</v>
      </c>
      <c r="K60" s="5"/>
      <c r="L60" s="5"/>
      <c r="M60" s="5"/>
      <c r="N60" s="5"/>
      <c r="O60" s="5"/>
      <c r="P60" s="5"/>
      <c r="Q60" s="5"/>
      <c r="R60" s="5"/>
      <c r="S60" s="5"/>
      <c r="T60" s="299">
        <f t="shared" si="0"/>
        <v>2</v>
      </c>
      <c r="U60" s="69"/>
      <c r="V60" s="5" t="s">
        <v>118</v>
      </c>
      <c r="W60" s="5" t="s">
        <v>118</v>
      </c>
      <c r="X60" s="5"/>
      <c r="Y60" s="5"/>
      <c r="Z60" s="5"/>
      <c r="AA60" s="5"/>
      <c r="AB60" s="5"/>
      <c r="AC60" s="5"/>
      <c r="AD60" s="5"/>
      <c r="AE60" s="46"/>
      <c r="AF60" s="69"/>
      <c r="AG60" s="5">
        <v>9</v>
      </c>
      <c r="AH60" s="5">
        <v>18</v>
      </c>
      <c r="AI60" s="5"/>
      <c r="AJ60" s="5"/>
      <c r="AK60" s="5"/>
      <c r="AL60" s="5"/>
      <c r="AM60" s="5"/>
      <c r="AN60" s="5"/>
      <c r="AO60" s="5"/>
      <c r="AP60" s="46"/>
      <c r="AQ60" s="5">
        <v>3</v>
      </c>
      <c r="AR60" s="5"/>
      <c r="AS60" s="5"/>
      <c r="AT60" s="5" t="s">
        <v>30</v>
      </c>
      <c r="AU60" s="5"/>
      <c r="AV60" s="5">
        <v>3</v>
      </c>
      <c r="AW60" s="5"/>
      <c r="AX60" s="5"/>
      <c r="AY60" s="5">
        <v>0</v>
      </c>
      <c r="AZ60" s="46">
        <v>0</v>
      </c>
      <c r="BA60" s="82">
        <v>38849</v>
      </c>
      <c r="BB60" s="9"/>
      <c r="BC60" s="9"/>
      <c r="BD60" s="9"/>
      <c r="BE60" s="9"/>
      <c r="BF60" s="9"/>
      <c r="BG60" s="9"/>
      <c r="BH60" s="9"/>
      <c r="BI60" s="9"/>
      <c r="BJ60" s="9"/>
      <c r="BK60" s="630">
        <f t="shared" si="11"/>
        <v>38849</v>
      </c>
      <c r="BL60" s="630" t="s">
        <v>1783</v>
      </c>
      <c r="BM60" s="630"/>
      <c r="BN60" s="633"/>
      <c r="BO60" s="630"/>
      <c r="BP60" s="32"/>
      <c r="BQ60" s="5"/>
      <c r="BR60" s="5">
        <v>0</v>
      </c>
      <c r="BS60" s="5">
        <v>0</v>
      </c>
      <c r="BT60" s="5"/>
      <c r="BU60" s="5">
        <v>0</v>
      </c>
      <c r="BV60" s="46">
        <v>0</v>
      </c>
      <c r="BW60" s="5"/>
      <c r="BX60" s="5"/>
      <c r="BY60" s="5"/>
      <c r="BZ60" s="5"/>
      <c r="CA60" s="5"/>
      <c r="CB60" s="5">
        <v>7</v>
      </c>
      <c r="CC60" s="46">
        <v>6</v>
      </c>
      <c r="CD60" s="5"/>
      <c r="CE60" s="5"/>
      <c r="CF60" s="5"/>
      <c r="CG60" s="5"/>
      <c r="CH60" s="5"/>
      <c r="CI60" s="5"/>
      <c r="CJ60" s="5"/>
      <c r="CK60" s="5"/>
      <c r="CL60" s="5"/>
      <c r="CM60" s="46"/>
      <c r="CN60" s="703">
        <f>IF(COUNTBLANK(CD60:CM60)=10,0,"calc")</f>
        <v>0</v>
      </c>
      <c r="CO60" s="28"/>
      <c r="CP60" s="28">
        <v>1</v>
      </c>
      <c r="CQ60" s="28"/>
      <c r="CR60" s="28"/>
      <c r="CS60" s="28"/>
      <c r="CT60" s="28"/>
      <c r="CU60" s="28"/>
      <c r="CV60" s="28"/>
      <c r="CW60" s="28"/>
      <c r="CX60" s="67"/>
      <c r="CY60" s="10"/>
      <c r="CZ60" s="10"/>
      <c r="DA60" s="10"/>
      <c r="DB60" s="10"/>
      <c r="DC60" s="10"/>
      <c r="DD60" s="10"/>
      <c r="DE60" s="10"/>
      <c r="DF60" s="10"/>
      <c r="DG60" s="300">
        <f t="shared" si="2"/>
        <v>2</v>
      </c>
      <c r="DH60" s="69">
        <v>2</v>
      </c>
      <c r="DI60" s="69">
        <v>1.61</v>
      </c>
      <c r="DJ60" s="69">
        <v>2.2999999999999998</v>
      </c>
      <c r="DK60" s="69"/>
      <c r="DL60" s="69"/>
      <c r="DM60" s="69"/>
      <c r="DN60" s="69"/>
      <c r="DO60" s="69"/>
      <c r="DP60" s="69"/>
      <c r="DQ60" s="69"/>
      <c r="DR60" s="69"/>
      <c r="DS60" s="69"/>
      <c r="DT60" s="69"/>
      <c r="DU60" s="69"/>
      <c r="DV60" s="69">
        <v>165</v>
      </c>
      <c r="DW60" s="69">
        <v>250</v>
      </c>
      <c r="DX60" s="69"/>
      <c r="DY60" s="69"/>
      <c r="DZ60" s="69"/>
      <c r="EA60" s="69"/>
      <c r="EB60" s="69"/>
      <c r="EC60" s="69"/>
      <c r="ED60" s="69"/>
      <c r="EE60" s="69"/>
      <c r="EF60" s="69"/>
      <c r="EG60" s="69"/>
      <c r="EH60" s="69"/>
      <c r="EI60" s="69"/>
      <c r="EJ60" s="69"/>
      <c r="EK60" s="69"/>
      <c r="EL60" s="69"/>
      <c r="EM60" s="69"/>
      <c r="EN60" s="69"/>
      <c r="EO60" s="69"/>
      <c r="EP60" s="69"/>
      <c r="EQ60" s="69"/>
      <c r="ER60" s="79"/>
      <c r="ES60" s="245">
        <f t="shared" si="12"/>
        <v>1374.601116684642</v>
      </c>
      <c r="ET60" s="81"/>
      <c r="EU60" s="81">
        <f t="shared" si="13"/>
        <v>1374.601116684642</v>
      </c>
      <c r="EV60" s="718">
        <f t="shared" si="10"/>
        <v>1374.601116684642</v>
      </c>
      <c r="EW60" s="718" t="s">
        <v>1783</v>
      </c>
      <c r="EX60" s="731"/>
      <c r="EY60" s="44">
        <v>55</v>
      </c>
      <c r="EZ60" s="85">
        <v>6</v>
      </c>
      <c r="FA60" s="33">
        <v>55</v>
      </c>
      <c r="FB60" s="5">
        <v>2</v>
      </c>
      <c r="FC60" s="5">
        <v>2</v>
      </c>
      <c r="FD60" s="69">
        <v>2</v>
      </c>
      <c r="FE60" s="11">
        <v>2.2999999999999998</v>
      </c>
      <c r="FF60" s="87">
        <v>250</v>
      </c>
      <c r="FG60" s="18">
        <v>1374.601116684642</v>
      </c>
      <c r="FH60" s="69">
        <v>18</v>
      </c>
      <c r="FI60" s="716" t="s">
        <v>1783</v>
      </c>
      <c r="FK60" s="16">
        <v>38849</v>
      </c>
      <c r="FL60" s="54"/>
      <c r="FM60" s="249">
        <v>38859</v>
      </c>
      <c r="FN60" s="722"/>
      <c r="FO60" s="84">
        <v>6</v>
      </c>
      <c r="FP60" s="69">
        <v>61</v>
      </c>
      <c r="FQ60" s="69">
        <v>25</v>
      </c>
      <c r="FR60" s="69">
        <v>0</v>
      </c>
      <c r="FS60" s="716">
        <f t="shared" si="3"/>
        <v>25</v>
      </c>
      <c r="FT60" s="716"/>
      <c r="FU60" s="69"/>
      <c r="FV60" s="28"/>
      <c r="FW60" s="79"/>
      <c r="FX60" s="705">
        <v>1</v>
      </c>
    </row>
    <row r="61" spans="1:180" ht="15" x14ac:dyDescent="0.25">
      <c r="A61" s="10">
        <v>56</v>
      </c>
      <c r="B61" s="15">
        <v>56</v>
      </c>
      <c r="C61" s="42">
        <v>1</v>
      </c>
      <c r="D61" s="15">
        <v>0</v>
      </c>
      <c r="E61" s="97">
        <v>38853</v>
      </c>
      <c r="F61" s="28">
        <v>1</v>
      </c>
      <c r="G61" s="67">
        <v>1</v>
      </c>
      <c r="H61" s="69"/>
      <c r="I61" s="5"/>
      <c r="J61" s="5"/>
      <c r="K61" s="5">
        <v>3</v>
      </c>
      <c r="L61" s="5"/>
      <c r="M61" s="5"/>
      <c r="N61" s="5"/>
      <c r="O61" s="5"/>
      <c r="P61" s="5"/>
      <c r="Q61" s="5"/>
      <c r="R61" s="5"/>
      <c r="S61" s="5"/>
      <c r="T61" s="299">
        <f t="shared" si="0"/>
        <v>3</v>
      </c>
      <c r="U61" s="69"/>
      <c r="V61" s="5"/>
      <c r="W61" s="5"/>
      <c r="X61" s="5" t="s">
        <v>117</v>
      </c>
      <c r="Y61" s="5"/>
      <c r="Z61" s="5"/>
      <c r="AA61" s="5"/>
      <c r="AB61" s="5" t="s">
        <v>118</v>
      </c>
      <c r="AC61" s="5"/>
      <c r="AD61" s="5"/>
      <c r="AE61" s="46"/>
      <c r="AF61" s="69"/>
      <c r="AG61" s="5"/>
      <c r="AH61" s="5"/>
      <c r="AI61" s="5">
        <v>1</v>
      </c>
      <c r="AJ61" s="5"/>
      <c r="AK61" s="5">
        <v>2</v>
      </c>
      <c r="AL61" s="5"/>
      <c r="AM61" s="5">
        <v>1</v>
      </c>
      <c r="AN61" s="5"/>
      <c r="AO61" s="5"/>
      <c r="AP61" s="46"/>
      <c r="AQ61" s="5"/>
      <c r="AR61" s="5"/>
      <c r="AS61" s="5"/>
      <c r="AT61" s="5"/>
      <c r="AU61" s="5"/>
      <c r="AV61" s="5"/>
      <c r="AW61" s="5">
        <v>0</v>
      </c>
      <c r="AX61" s="5"/>
      <c r="AY61" s="5">
        <v>0</v>
      </c>
      <c r="AZ61" s="46">
        <v>1</v>
      </c>
      <c r="BA61" s="82"/>
      <c r="BB61" s="9"/>
      <c r="BC61" s="9"/>
      <c r="BD61" s="9"/>
      <c r="BE61" s="9"/>
      <c r="BF61" s="9"/>
      <c r="BG61" s="9"/>
      <c r="BH61" s="9"/>
      <c r="BI61" s="9"/>
      <c r="BJ61" s="9"/>
      <c r="BK61" s="630">
        <v>38873</v>
      </c>
      <c r="BL61" s="630" t="s">
        <v>1924</v>
      </c>
      <c r="BM61" s="630"/>
      <c r="BN61" s="633"/>
      <c r="BO61" s="633"/>
      <c r="BP61" s="114"/>
      <c r="BQ61" s="28"/>
      <c r="BR61" s="28"/>
      <c r="BS61" s="28">
        <v>1</v>
      </c>
      <c r="BT61" s="28"/>
      <c r="BU61" s="28">
        <v>4</v>
      </c>
      <c r="BV61" s="67">
        <v>0</v>
      </c>
      <c r="BW61" s="28"/>
      <c r="BX61" s="28"/>
      <c r="BY61" s="28"/>
      <c r="BZ61" s="28">
        <v>0</v>
      </c>
      <c r="CA61" s="28"/>
      <c r="CB61" s="28">
        <v>0</v>
      </c>
      <c r="CC61" s="67">
        <v>0</v>
      </c>
      <c r="CD61" s="28"/>
      <c r="CE61" s="28"/>
      <c r="CF61" s="28"/>
      <c r="CG61" s="28"/>
      <c r="CH61" s="28"/>
      <c r="CI61" s="28"/>
      <c r="CJ61" s="28"/>
      <c r="CK61" s="28"/>
      <c r="CL61" s="28"/>
      <c r="CM61" s="67"/>
      <c r="CN61" s="703">
        <f>IF(COUNTBLANK(CD61:CM61)=10,0,"calc")</f>
        <v>0</v>
      </c>
      <c r="CO61" s="28"/>
      <c r="CP61" s="28"/>
      <c r="CQ61" s="28">
        <v>1</v>
      </c>
      <c r="CR61" s="28"/>
      <c r="CS61" s="28"/>
      <c r="CT61" s="28"/>
      <c r="CU61" s="28"/>
      <c r="CV61" s="28"/>
      <c r="CW61" s="28"/>
      <c r="CX61" s="67"/>
      <c r="CY61" s="10"/>
      <c r="CZ61" s="10"/>
      <c r="DA61" s="10"/>
      <c r="DB61" s="10"/>
      <c r="DC61" s="10"/>
      <c r="DD61" s="10"/>
      <c r="DE61" s="10"/>
      <c r="DF61" s="10"/>
      <c r="DG61" s="300">
        <f t="shared" si="2"/>
        <v>3</v>
      </c>
      <c r="DH61" s="69">
        <v>3</v>
      </c>
      <c r="DI61" s="69">
        <v>1.96</v>
      </c>
      <c r="DJ61" s="69">
        <v>2.89</v>
      </c>
      <c r="DK61" s="69">
        <v>1.94</v>
      </c>
      <c r="DL61" s="69"/>
      <c r="DM61" s="69"/>
      <c r="DN61" s="69"/>
      <c r="DO61" s="69"/>
      <c r="DP61" s="69"/>
      <c r="DQ61" s="69"/>
      <c r="DR61" s="69"/>
      <c r="DS61" s="69"/>
      <c r="DT61" s="69"/>
      <c r="DU61" s="69"/>
      <c r="DV61" s="69">
        <v>133</v>
      </c>
      <c r="DW61" s="69">
        <v>255</v>
      </c>
      <c r="DX61" s="69">
        <v>270</v>
      </c>
      <c r="DY61" s="69"/>
      <c r="DZ61" s="69"/>
      <c r="EA61" s="69"/>
      <c r="EB61" s="69"/>
      <c r="EC61" s="69"/>
      <c r="ED61" s="69"/>
      <c r="EE61" s="69"/>
      <c r="EF61" s="69"/>
      <c r="EG61" s="69"/>
      <c r="EH61" s="69"/>
      <c r="EI61" s="69"/>
      <c r="EJ61" s="69"/>
      <c r="EK61" s="69"/>
      <c r="EL61" s="69"/>
      <c r="EM61" s="69"/>
      <c r="EN61" s="69"/>
      <c r="EO61" s="69"/>
      <c r="EP61" s="69"/>
      <c r="EQ61" s="69"/>
      <c r="ER61" s="79"/>
      <c r="ES61" s="245">
        <f t="shared" si="12"/>
        <v>2872.1149253659437</v>
      </c>
      <c r="ET61" s="81"/>
      <c r="EU61" s="81">
        <f t="shared" si="13"/>
        <v>2872.1149253659437</v>
      </c>
      <c r="EV61" s="718">
        <f t="shared" si="10"/>
        <v>2872.1149253659437</v>
      </c>
      <c r="EW61" s="718" t="s">
        <v>1783</v>
      </c>
      <c r="EX61" s="731"/>
      <c r="EY61" s="47">
        <v>56</v>
      </c>
      <c r="EZ61" s="85">
        <v>0</v>
      </c>
      <c r="FA61" s="33">
        <v>56</v>
      </c>
      <c r="FB61" s="5">
        <v>3</v>
      </c>
      <c r="FC61" s="5">
        <v>3</v>
      </c>
      <c r="FD61" s="69">
        <v>3</v>
      </c>
      <c r="FE61" s="18">
        <v>2.89</v>
      </c>
      <c r="FF61" s="88">
        <v>255</v>
      </c>
      <c r="FG61" s="18">
        <v>2872.1149253659437</v>
      </c>
      <c r="FH61" s="69">
        <v>1</v>
      </c>
      <c r="FI61" s="716" t="s">
        <v>1783</v>
      </c>
      <c r="FK61" s="16">
        <v>38873</v>
      </c>
      <c r="FL61" s="54"/>
      <c r="FM61" s="249">
        <v>38873</v>
      </c>
      <c r="FN61" s="722"/>
      <c r="FO61" s="84"/>
      <c r="FP61" s="69"/>
      <c r="FQ61" s="69"/>
      <c r="FR61" s="69"/>
      <c r="FS61" s="716" t="str">
        <f t="shared" si="3"/>
        <v>NA</v>
      </c>
      <c r="FT61" s="716"/>
      <c r="FU61" s="69"/>
      <c r="FV61" s="28"/>
      <c r="FW61" s="79"/>
      <c r="FX61" s="705">
        <v>1</v>
      </c>
    </row>
    <row r="62" spans="1:180" ht="15" x14ac:dyDescent="0.25">
      <c r="A62" s="10">
        <v>57</v>
      </c>
      <c r="B62" s="15">
        <v>57</v>
      </c>
      <c r="C62" s="42">
        <v>1</v>
      </c>
      <c r="D62" s="15">
        <v>0</v>
      </c>
      <c r="E62" s="97">
        <v>38853</v>
      </c>
      <c r="F62" s="28">
        <v>1</v>
      </c>
      <c r="G62" s="67">
        <v>1</v>
      </c>
      <c r="H62" s="69"/>
      <c r="I62" s="5"/>
      <c r="J62" s="5"/>
      <c r="K62" s="5">
        <v>2</v>
      </c>
      <c r="L62" s="5"/>
      <c r="M62" s="5"/>
      <c r="N62" s="5"/>
      <c r="O62" s="5"/>
      <c r="P62" s="5"/>
      <c r="Q62" s="5"/>
      <c r="R62" s="5"/>
      <c r="S62" s="5"/>
      <c r="T62" s="299">
        <f t="shared" si="0"/>
        <v>2</v>
      </c>
      <c r="U62" s="69"/>
      <c r="V62" s="5"/>
      <c r="W62" s="5"/>
      <c r="X62" s="5" t="s">
        <v>118</v>
      </c>
      <c r="Y62" s="5"/>
      <c r="Z62" s="5"/>
      <c r="AA62" s="5"/>
      <c r="AB62" s="5"/>
      <c r="AC62" s="5"/>
      <c r="AD62" s="5"/>
      <c r="AE62" s="46"/>
      <c r="AF62" s="69"/>
      <c r="AG62" s="5"/>
      <c r="AH62" s="5"/>
      <c r="AI62" s="5">
        <v>40</v>
      </c>
      <c r="AJ62" s="5"/>
      <c r="AK62" s="5"/>
      <c r="AL62" s="5"/>
      <c r="AM62" s="5"/>
      <c r="AN62" s="5"/>
      <c r="AO62" s="5"/>
      <c r="AP62" s="46"/>
      <c r="AQ62" s="5"/>
      <c r="AR62" s="5">
        <v>2</v>
      </c>
      <c r="AS62" s="5"/>
      <c r="AT62" s="5">
        <v>5</v>
      </c>
      <c r="AU62" s="5"/>
      <c r="AV62" s="5">
        <v>9</v>
      </c>
      <c r="AW62" s="5"/>
      <c r="AX62" s="5"/>
      <c r="AY62" s="5">
        <v>7</v>
      </c>
      <c r="AZ62" s="46">
        <v>2</v>
      </c>
      <c r="BA62" s="82"/>
      <c r="BB62" s="9">
        <v>38853</v>
      </c>
      <c r="BC62" s="9"/>
      <c r="BD62" s="9"/>
      <c r="BE62" s="9"/>
      <c r="BF62" s="9"/>
      <c r="BG62" s="9"/>
      <c r="BH62" s="9"/>
      <c r="BI62" s="9"/>
      <c r="BJ62" s="9"/>
      <c r="BK62" s="630">
        <f t="shared" ref="BK62:BK81" si="14">IF(COUNTBLANK(BA62:BJ62)=10,"NA",MIN(BA62:BJ62))</f>
        <v>38853</v>
      </c>
      <c r="BL62" s="630" t="s">
        <v>1783</v>
      </c>
      <c r="BM62" s="630"/>
      <c r="BN62" s="633"/>
      <c r="BO62" s="633"/>
      <c r="BP62" s="114"/>
      <c r="BQ62" s="28"/>
      <c r="BR62" s="28"/>
      <c r="BS62" s="28">
        <v>16</v>
      </c>
      <c r="BT62" s="28"/>
      <c r="BU62" s="28">
        <v>6</v>
      </c>
      <c r="BV62" s="67">
        <v>0</v>
      </c>
      <c r="BW62" s="28"/>
      <c r="BX62" s="28"/>
      <c r="BY62" s="28"/>
      <c r="BZ62" s="28"/>
      <c r="CA62" s="28"/>
      <c r="CB62" s="28">
        <v>13</v>
      </c>
      <c r="CC62" s="67">
        <v>15</v>
      </c>
      <c r="CD62" s="28"/>
      <c r="CE62" s="28"/>
      <c r="CF62" s="28"/>
      <c r="CG62" s="28"/>
      <c r="CH62" s="28"/>
      <c r="CI62" s="28"/>
      <c r="CJ62" s="28"/>
      <c r="CK62" s="28"/>
      <c r="CL62" s="28"/>
      <c r="CM62" s="67"/>
      <c r="CN62" s="703">
        <f>IF(COUNTBLANK(CD62:CM62)=10,0,"calc")</f>
        <v>0</v>
      </c>
      <c r="CO62" s="28"/>
      <c r="CP62" s="28"/>
      <c r="CQ62" s="28"/>
      <c r="CR62" s="28"/>
      <c r="CS62" s="28"/>
      <c r="CT62" s="28"/>
      <c r="CU62" s="28"/>
      <c r="CV62" s="28"/>
      <c r="CW62" s="28"/>
      <c r="CX62" s="67"/>
      <c r="CY62" s="10"/>
      <c r="CZ62" s="10"/>
      <c r="DA62" s="10"/>
      <c r="DB62" s="10"/>
      <c r="DC62" s="10"/>
      <c r="DD62" s="10"/>
      <c r="DE62" s="10"/>
      <c r="DF62" s="10"/>
      <c r="DG62" s="300">
        <f t="shared" si="2"/>
        <v>2</v>
      </c>
      <c r="DH62" s="69">
        <v>2</v>
      </c>
      <c r="DI62" s="69">
        <v>2.33</v>
      </c>
      <c r="DJ62" s="69">
        <v>2.87</v>
      </c>
      <c r="DK62" s="69"/>
      <c r="DL62" s="69"/>
      <c r="DM62" s="69"/>
      <c r="DN62" s="69"/>
      <c r="DO62" s="69"/>
      <c r="DP62" s="69"/>
      <c r="DQ62" s="69"/>
      <c r="DR62" s="69"/>
      <c r="DS62" s="69"/>
      <c r="DT62" s="69"/>
      <c r="DU62" s="69"/>
      <c r="DV62" s="69">
        <v>233</v>
      </c>
      <c r="DW62" s="69">
        <v>271</v>
      </c>
      <c r="DX62" s="69"/>
      <c r="DY62" s="69"/>
      <c r="DZ62" s="69"/>
      <c r="EA62" s="69"/>
      <c r="EB62" s="69"/>
      <c r="EC62" s="69"/>
      <c r="ED62" s="69"/>
      <c r="EE62" s="69"/>
      <c r="EF62" s="69"/>
      <c r="EG62" s="69"/>
      <c r="EH62" s="69"/>
      <c r="EI62" s="69"/>
      <c r="EJ62" s="69"/>
      <c r="EK62" s="69"/>
      <c r="EL62" s="69"/>
      <c r="EM62" s="69"/>
      <c r="EN62" s="69"/>
      <c r="EO62" s="69"/>
      <c r="EP62" s="69"/>
      <c r="EQ62" s="69"/>
      <c r="ER62" s="79"/>
      <c r="ES62" s="245">
        <f t="shared" si="12"/>
        <v>2746.6423065955064</v>
      </c>
      <c r="ET62" s="81"/>
      <c r="EU62" s="81">
        <f t="shared" si="13"/>
        <v>2746.6423065955064</v>
      </c>
      <c r="EV62" s="718">
        <f t="shared" si="10"/>
        <v>2746.6423065955064</v>
      </c>
      <c r="EW62" s="718" t="s">
        <v>1783</v>
      </c>
      <c r="EX62" s="731"/>
      <c r="EY62" s="44">
        <v>57</v>
      </c>
      <c r="EZ62" s="85">
        <v>9</v>
      </c>
      <c r="FA62" s="33">
        <v>57</v>
      </c>
      <c r="FB62" s="5">
        <v>2</v>
      </c>
      <c r="FC62" s="5">
        <v>2</v>
      </c>
      <c r="FD62" s="69">
        <v>2</v>
      </c>
      <c r="FE62" s="11">
        <v>2.87</v>
      </c>
      <c r="FF62" s="87">
        <v>271</v>
      </c>
      <c r="FG62" s="18">
        <v>2746.6423065955064</v>
      </c>
      <c r="FH62" s="69">
        <v>40</v>
      </c>
      <c r="FI62" s="716" t="s">
        <v>1783</v>
      </c>
      <c r="FK62" s="16">
        <v>38853</v>
      </c>
      <c r="FL62" s="54"/>
      <c r="FM62" s="249">
        <v>38873</v>
      </c>
      <c r="FN62" s="722"/>
      <c r="FO62" s="84">
        <v>9</v>
      </c>
      <c r="FP62" s="69">
        <v>90</v>
      </c>
      <c r="FQ62" s="69">
        <v>46</v>
      </c>
      <c r="FR62" s="69">
        <v>20</v>
      </c>
      <c r="FS62" s="716">
        <f t="shared" si="3"/>
        <v>26</v>
      </c>
      <c r="FT62" s="716"/>
      <c r="FU62" s="69"/>
      <c r="FV62" s="28"/>
      <c r="FW62" s="79"/>
      <c r="FX62" s="705">
        <v>1</v>
      </c>
    </row>
    <row r="63" spans="1:180" ht="15" x14ac:dyDescent="0.25">
      <c r="A63" s="10">
        <v>58</v>
      </c>
      <c r="B63" s="15">
        <v>58</v>
      </c>
      <c r="C63" s="42">
        <v>1</v>
      </c>
      <c r="D63" s="15">
        <v>0</v>
      </c>
      <c r="E63" s="97">
        <v>38853</v>
      </c>
      <c r="F63" s="28">
        <v>1</v>
      </c>
      <c r="G63" s="67">
        <v>1</v>
      </c>
      <c r="H63" s="69"/>
      <c r="I63" s="5"/>
      <c r="J63" s="5"/>
      <c r="K63" s="5">
        <v>2</v>
      </c>
      <c r="L63" s="5"/>
      <c r="M63" s="5"/>
      <c r="N63" s="5"/>
      <c r="O63" s="5"/>
      <c r="P63" s="5"/>
      <c r="Q63" s="5"/>
      <c r="R63" s="5"/>
      <c r="S63" s="5"/>
      <c r="T63" s="299">
        <f t="shared" si="0"/>
        <v>2</v>
      </c>
      <c r="U63" s="69"/>
      <c r="V63" s="5"/>
      <c r="W63" s="5"/>
      <c r="X63" s="5" t="s">
        <v>118</v>
      </c>
      <c r="Y63" s="5"/>
      <c r="Z63" s="5"/>
      <c r="AA63" s="5"/>
      <c r="AB63" s="5"/>
      <c r="AC63" s="5"/>
      <c r="AD63" s="5"/>
      <c r="AE63" s="46"/>
      <c r="AF63" s="69"/>
      <c r="AG63" s="5"/>
      <c r="AH63" s="5"/>
      <c r="AI63" s="5">
        <v>7</v>
      </c>
      <c r="AJ63" s="5"/>
      <c r="AK63" s="5"/>
      <c r="AL63" s="5"/>
      <c r="AM63" s="5"/>
      <c r="AN63" s="5"/>
      <c r="AO63" s="5"/>
      <c r="AP63" s="46"/>
      <c r="AQ63" s="5"/>
      <c r="AR63" s="5"/>
      <c r="AS63" s="5"/>
      <c r="AT63" s="5">
        <v>0</v>
      </c>
      <c r="AU63" s="5"/>
      <c r="AV63" s="5">
        <v>2</v>
      </c>
      <c r="AW63" s="5"/>
      <c r="AX63" s="5"/>
      <c r="AY63" s="5">
        <v>1</v>
      </c>
      <c r="AZ63" s="46">
        <v>0</v>
      </c>
      <c r="BA63" s="82"/>
      <c r="BB63" s="9"/>
      <c r="BC63" s="9"/>
      <c r="BD63" s="9"/>
      <c r="BE63" s="9"/>
      <c r="BF63" s="9"/>
      <c r="BG63" s="9">
        <v>38859</v>
      </c>
      <c r="BH63" s="9"/>
      <c r="BI63" s="9"/>
      <c r="BJ63" s="9"/>
      <c r="BK63" s="630">
        <f t="shared" si="14"/>
        <v>38859</v>
      </c>
      <c r="BL63" s="630" t="s">
        <v>1885</v>
      </c>
      <c r="BM63" s="630"/>
      <c r="BN63" s="633" t="s">
        <v>1925</v>
      </c>
      <c r="BO63" s="633"/>
      <c r="BP63" s="114">
        <v>7</v>
      </c>
      <c r="BQ63" s="28"/>
      <c r="BR63" s="28"/>
      <c r="BS63" s="28">
        <v>1</v>
      </c>
      <c r="BT63" s="28"/>
      <c r="BU63" s="28">
        <v>0</v>
      </c>
      <c r="BV63" s="67">
        <v>0</v>
      </c>
      <c r="BW63" s="28">
        <v>0</v>
      </c>
      <c r="BX63" s="28"/>
      <c r="BY63" s="28"/>
      <c r="BZ63" s="28"/>
      <c r="CA63" s="28"/>
      <c r="CB63" s="28">
        <v>2</v>
      </c>
      <c r="CC63" s="67">
        <v>5</v>
      </c>
      <c r="CD63" s="28"/>
      <c r="CE63" s="28"/>
      <c r="CF63" s="28"/>
      <c r="CG63" s="28"/>
      <c r="CH63" s="28">
        <v>1</v>
      </c>
      <c r="CI63" s="28"/>
      <c r="CJ63" s="28"/>
      <c r="CK63" s="28"/>
      <c r="CL63" s="28"/>
      <c r="CM63" s="67"/>
      <c r="CN63" s="703">
        <f>1/2</f>
        <v>0.5</v>
      </c>
      <c r="CO63" s="28"/>
      <c r="CP63" s="28"/>
      <c r="CQ63" s="28">
        <v>1</v>
      </c>
      <c r="CR63" s="28"/>
      <c r="CS63" s="28"/>
      <c r="CT63" s="28"/>
      <c r="CU63" s="28"/>
      <c r="CV63" s="28"/>
      <c r="CW63" s="28"/>
      <c r="CX63" s="67"/>
      <c r="CY63" s="10"/>
      <c r="CZ63" s="10"/>
      <c r="DA63" s="10"/>
      <c r="DB63" s="10"/>
      <c r="DC63" s="10"/>
      <c r="DD63" s="10"/>
      <c r="DE63" s="10"/>
      <c r="DF63" s="10"/>
      <c r="DG63" s="300">
        <f t="shared" si="2"/>
        <v>2</v>
      </c>
      <c r="DH63" s="69">
        <v>2</v>
      </c>
      <c r="DI63" s="69">
        <v>0.88</v>
      </c>
      <c r="DJ63" s="69">
        <v>2.12</v>
      </c>
      <c r="DK63" s="69"/>
      <c r="DL63" s="69"/>
      <c r="DM63" s="69"/>
      <c r="DN63" s="69"/>
      <c r="DO63" s="69"/>
      <c r="DP63" s="69"/>
      <c r="DQ63" s="69"/>
      <c r="DR63" s="69"/>
      <c r="DS63" s="69"/>
      <c r="DT63" s="69"/>
      <c r="DU63" s="69"/>
      <c r="DV63" s="69">
        <v>60</v>
      </c>
      <c r="DW63" s="69">
        <v>141</v>
      </c>
      <c r="DX63" s="69"/>
      <c r="DY63" s="69"/>
      <c r="DZ63" s="69"/>
      <c r="EA63" s="69"/>
      <c r="EB63" s="69"/>
      <c r="EC63" s="69"/>
      <c r="ED63" s="69"/>
      <c r="EE63" s="69"/>
      <c r="EF63" s="69"/>
      <c r="EG63" s="69"/>
      <c r="EH63" s="69"/>
      <c r="EI63" s="69"/>
      <c r="EJ63" s="69"/>
      <c r="EK63" s="69"/>
      <c r="EL63" s="69"/>
      <c r="EM63" s="69"/>
      <c r="EN63" s="69"/>
      <c r="EO63" s="69"/>
      <c r="EP63" s="69"/>
      <c r="EQ63" s="69"/>
      <c r="ER63" s="79"/>
      <c r="ES63" s="245">
        <f t="shared" si="12"/>
        <v>534.20772454996143</v>
      </c>
      <c r="ET63" s="81"/>
      <c r="EU63" s="81">
        <f t="shared" si="13"/>
        <v>534.20772454996143</v>
      </c>
      <c r="EV63" s="718" t="str">
        <f t="shared" si="10"/>
        <v/>
      </c>
      <c r="EW63" s="718" t="s">
        <v>1877</v>
      </c>
      <c r="EX63" s="731" t="s">
        <v>1926</v>
      </c>
      <c r="EY63" s="44">
        <v>58</v>
      </c>
      <c r="EZ63" s="85">
        <v>3</v>
      </c>
      <c r="FA63" s="33">
        <v>58</v>
      </c>
      <c r="FB63" s="5">
        <v>2</v>
      </c>
      <c r="FC63" s="5">
        <v>2</v>
      </c>
      <c r="FD63" s="69">
        <v>2</v>
      </c>
      <c r="FE63" s="11">
        <v>2.12</v>
      </c>
      <c r="FF63" s="87">
        <v>141</v>
      </c>
      <c r="FG63" s="18">
        <v>534.20772454996143</v>
      </c>
      <c r="FH63" s="69">
        <v>7</v>
      </c>
      <c r="FI63" s="716" t="s">
        <v>1881</v>
      </c>
      <c r="FK63" s="16">
        <v>38859</v>
      </c>
      <c r="FL63" s="54"/>
      <c r="FM63" s="249">
        <v>38868</v>
      </c>
      <c r="FN63" s="722"/>
      <c r="FO63" s="84">
        <v>3</v>
      </c>
      <c r="FP63" s="69">
        <v>21</v>
      </c>
      <c r="FQ63" s="69">
        <v>13</v>
      </c>
      <c r="FR63" s="69">
        <v>0</v>
      </c>
      <c r="FS63" s="716">
        <f t="shared" si="3"/>
        <v>13</v>
      </c>
      <c r="FT63" s="716"/>
      <c r="FU63" s="69"/>
      <c r="FV63" s="28">
        <v>1</v>
      </c>
      <c r="FW63" s="79"/>
      <c r="FX63" s="705">
        <v>0</v>
      </c>
    </row>
    <row r="64" spans="1:180" ht="15" x14ac:dyDescent="0.25">
      <c r="A64" s="10">
        <v>59</v>
      </c>
      <c r="B64" s="15">
        <v>59</v>
      </c>
      <c r="C64" s="42">
        <v>1</v>
      </c>
      <c r="D64" s="15">
        <v>0</v>
      </c>
      <c r="E64" s="93">
        <v>38853</v>
      </c>
      <c r="F64" s="69">
        <v>1</v>
      </c>
      <c r="G64" s="46">
        <v>1</v>
      </c>
      <c r="H64" s="69"/>
      <c r="I64" s="69"/>
      <c r="J64" s="69"/>
      <c r="K64" s="69">
        <v>1</v>
      </c>
      <c r="L64" s="69"/>
      <c r="M64" s="69">
        <v>2</v>
      </c>
      <c r="N64" s="69"/>
      <c r="O64" s="69"/>
      <c r="P64" s="69"/>
      <c r="Q64" s="69"/>
      <c r="R64" s="69"/>
      <c r="S64" s="5"/>
      <c r="T64" s="299">
        <f t="shared" si="0"/>
        <v>2</v>
      </c>
      <c r="U64" s="69"/>
      <c r="V64" s="69"/>
      <c r="W64" s="69"/>
      <c r="X64" s="69" t="s">
        <v>118</v>
      </c>
      <c r="Y64" s="69"/>
      <c r="Z64" s="69"/>
      <c r="AA64" s="69"/>
      <c r="AB64" s="69"/>
      <c r="AC64" s="69"/>
      <c r="AD64" s="69"/>
      <c r="AE64" s="46"/>
      <c r="AF64" s="69"/>
      <c r="AG64" s="69"/>
      <c r="AH64" s="69"/>
      <c r="AI64" s="69">
        <v>10</v>
      </c>
      <c r="AJ64" s="69"/>
      <c r="AK64" s="69"/>
      <c r="AL64" s="69"/>
      <c r="AM64" s="69"/>
      <c r="AN64" s="69"/>
      <c r="AO64" s="69"/>
      <c r="AP64" s="46"/>
      <c r="AQ64" s="69"/>
      <c r="AR64" s="69"/>
      <c r="AS64" s="69"/>
      <c r="AT64" s="69"/>
      <c r="AU64" s="69"/>
      <c r="AV64" s="69">
        <v>3</v>
      </c>
      <c r="AW64" s="69"/>
      <c r="AX64" s="69"/>
      <c r="AY64" s="69">
        <v>1</v>
      </c>
      <c r="AZ64" s="46">
        <v>0</v>
      </c>
      <c r="BA64" s="82"/>
      <c r="BB64" s="82"/>
      <c r="BC64" s="82"/>
      <c r="BD64" s="82"/>
      <c r="BE64" s="82"/>
      <c r="BF64" s="82"/>
      <c r="BG64" s="82">
        <v>38859</v>
      </c>
      <c r="BH64" s="82"/>
      <c r="BI64" s="82"/>
      <c r="BJ64" s="82"/>
      <c r="BK64" s="630">
        <f t="shared" si="14"/>
        <v>38859</v>
      </c>
      <c r="BL64" s="630" t="s">
        <v>1783</v>
      </c>
      <c r="BM64" s="630"/>
      <c r="BN64" s="633"/>
      <c r="BO64" s="633"/>
      <c r="BP64" s="32">
        <v>10</v>
      </c>
      <c r="BQ64" s="69"/>
      <c r="BR64" s="69"/>
      <c r="BS64" s="69">
        <v>2</v>
      </c>
      <c r="BT64" s="69"/>
      <c r="BU64" s="70">
        <v>0</v>
      </c>
      <c r="BV64" s="67">
        <v>0</v>
      </c>
      <c r="BW64" s="69"/>
      <c r="BX64" s="69"/>
      <c r="BY64" s="69"/>
      <c r="BZ64" s="69"/>
      <c r="CA64" s="69"/>
      <c r="CB64" s="69">
        <v>2</v>
      </c>
      <c r="CC64" s="46">
        <v>7</v>
      </c>
      <c r="CD64" s="69"/>
      <c r="CE64" s="69"/>
      <c r="CF64" s="69"/>
      <c r="CG64" s="69"/>
      <c r="CH64" s="69"/>
      <c r="CI64" s="69"/>
      <c r="CJ64" s="69"/>
      <c r="CK64" s="69"/>
      <c r="CL64" s="69"/>
      <c r="CM64" s="46"/>
      <c r="CN64" s="703">
        <f>IF(COUNTBLANK(CD64:CM64)=10,0,"calc")</f>
        <v>0</v>
      </c>
      <c r="CO64" s="70"/>
      <c r="CP64" s="70"/>
      <c r="CQ64" s="70">
        <v>1</v>
      </c>
      <c r="CR64" s="70"/>
      <c r="CS64" s="70"/>
      <c r="CT64" s="70"/>
      <c r="CU64" s="70"/>
      <c r="CV64" s="70"/>
      <c r="CW64" s="70"/>
      <c r="CX64" s="67"/>
      <c r="CY64" s="79"/>
      <c r="CZ64" s="79"/>
      <c r="DA64" s="79"/>
      <c r="DB64" s="79"/>
      <c r="DC64" s="79"/>
      <c r="DD64" s="79"/>
      <c r="DE64" s="79"/>
      <c r="DF64" s="10"/>
      <c r="DG64" s="300">
        <f t="shared" si="2"/>
        <v>2</v>
      </c>
      <c r="DH64" s="69">
        <v>2</v>
      </c>
      <c r="DI64" s="69">
        <v>2</v>
      </c>
      <c r="DJ64" s="69">
        <v>0.89</v>
      </c>
      <c r="DK64" s="69"/>
      <c r="DL64" s="69"/>
      <c r="DM64" s="69"/>
      <c r="DN64" s="69"/>
      <c r="DO64" s="69"/>
      <c r="DP64" s="69"/>
      <c r="DQ64" s="69"/>
      <c r="DR64" s="69"/>
      <c r="DS64" s="69"/>
      <c r="DT64" s="69"/>
      <c r="DU64" s="69"/>
      <c r="DV64" s="69">
        <v>247</v>
      </c>
      <c r="DW64" s="69">
        <v>125</v>
      </c>
      <c r="DX64" s="69"/>
      <c r="DY64" s="69"/>
      <c r="DZ64" s="69"/>
      <c r="EA64" s="69"/>
      <c r="EB64" s="69"/>
      <c r="EC64" s="69"/>
      <c r="ED64" s="69"/>
      <c r="EE64" s="69"/>
      <c r="EF64" s="69"/>
      <c r="EG64" s="69"/>
      <c r="EH64" s="69"/>
      <c r="EI64" s="71"/>
      <c r="EJ64" s="69"/>
      <c r="EK64" s="69"/>
      <c r="EL64" s="69"/>
      <c r="EM64" s="69"/>
      <c r="EN64" s="69"/>
      <c r="EO64" s="69"/>
      <c r="EP64" s="69"/>
      <c r="EQ64" s="69"/>
      <c r="ER64" s="79"/>
      <c r="ES64" s="245">
        <f t="shared" si="12"/>
        <v>853.73762109006873</v>
      </c>
      <c r="ET64" s="81"/>
      <c r="EU64" s="81">
        <f t="shared" si="13"/>
        <v>853.73762109006873</v>
      </c>
      <c r="EV64" s="718">
        <f t="shared" si="10"/>
        <v>853.73762109006873</v>
      </c>
      <c r="EW64" s="718" t="s">
        <v>1783</v>
      </c>
      <c r="EX64" s="731"/>
      <c r="EY64" s="44">
        <v>59</v>
      </c>
      <c r="EZ64" s="85">
        <v>1</v>
      </c>
      <c r="FA64" s="33">
        <v>59</v>
      </c>
      <c r="FB64" s="5">
        <v>2</v>
      </c>
      <c r="FC64" s="5">
        <v>2</v>
      </c>
      <c r="FD64" s="69">
        <v>2</v>
      </c>
      <c r="FE64" s="11">
        <v>2</v>
      </c>
      <c r="FF64" s="87">
        <v>247</v>
      </c>
      <c r="FG64" s="18">
        <v>853.73762109006873</v>
      </c>
      <c r="FH64" s="69">
        <v>10</v>
      </c>
      <c r="FI64" s="716" t="s">
        <v>1783</v>
      </c>
      <c r="FK64" s="16">
        <v>38859</v>
      </c>
      <c r="FL64" s="54"/>
      <c r="FM64" s="249">
        <v>38868</v>
      </c>
      <c r="FN64" s="722"/>
      <c r="FO64" s="84">
        <v>1</v>
      </c>
      <c r="FP64" s="69">
        <v>8</v>
      </c>
      <c r="FQ64" s="69">
        <v>5</v>
      </c>
      <c r="FR64" s="69">
        <v>1</v>
      </c>
      <c r="FS64" s="716">
        <f t="shared" si="3"/>
        <v>4</v>
      </c>
      <c r="FT64" s="716"/>
      <c r="FU64" s="69"/>
      <c r="FV64" s="48"/>
      <c r="FW64" s="79"/>
      <c r="FX64" s="705">
        <v>1</v>
      </c>
    </row>
    <row r="65" spans="1:180" ht="15" x14ac:dyDescent="0.25">
      <c r="A65" s="10">
        <v>60</v>
      </c>
      <c r="B65" s="15">
        <v>60</v>
      </c>
      <c r="C65" s="42">
        <v>1</v>
      </c>
      <c r="D65" s="15">
        <v>0</v>
      </c>
      <c r="E65" s="97">
        <v>38853</v>
      </c>
      <c r="F65" s="28">
        <v>1</v>
      </c>
      <c r="G65" s="67">
        <v>1</v>
      </c>
      <c r="H65" s="69"/>
      <c r="I65" s="5"/>
      <c r="J65" s="5"/>
      <c r="K65" s="5">
        <v>1</v>
      </c>
      <c r="L65" s="5"/>
      <c r="M65" s="5"/>
      <c r="N65" s="5"/>
      <c r="O65" s="5"/>
      <c r="P65" s="5"/>
      <c r="Q65" s="5"/>
      <c r="R65" s="5"/>
      <c r="S65" s="5"/>
      <c r="T65" s="299">
        <f t="shared" si="0"/>
        <v>1</v>
      </c>
      <c r="U65" s="69"/>
      <c r="V65" s="5"/>
      <c r="W65" s="5"/>
      <c r="X65" s="5" t="s">
        <v>118</v>
      </c>
      <c r="Y65" s="5"/>
      <c r="Z65" s="5"/>
      <c r="AA65" s="5"/>
      <c r="AB65" s="5"/>
      <c r="AC65" s="5"/>
      <c r="AD65" s="5"/>
      <c r="AE65" s="46"/>
      <c r="AF65" s="69"/>
      <c r="AG65" s="5"/>
      <c r="AH65" s="5"/>
      <c r="AI65" s="5">
        <v>12</v>
      </c>
      <c r="AJ65" s="5"/>
      <c r="AK65" s="5"/>
      <c r="AL65" s="5"/>
      <c r="AM65" s="5"/>
      <c r="AN65" s="5"/>
      <c r="AO65" s="5"/>
      <c r="AP65" s="46"/>
      <c r="AQ65" s="5"/>
      <c r="AR65" s="5"/>
      <c r="AS65" s="5"/>
      <c r="AT65" s="5">
        <v>1</v>
      </c>
      <c r="AU65" s="5"/>
      <c r="AV65" s="5">
        <v>3</v>
      </c>
      <c r="AW65" s="5"/>
      <c r="AX65" s="5"/>
      <c r="AY65" s="5">
        <v>1</v>
      </c>
      <c r="AZ65" s="46">
        <v>1</v>
      </c>
      <c r="BA65" s="82"/>
      <c r="BB65" s="9"/>
      <c r="BC65" s="9"/>
      <c r="BD65" s="9">
        <v>38855</v>
      </c>
      <c r="BE65" s="9"/>
      <c r="BF65" s="9"/>
      <c r="BG65" s="9"/>
      <c r="BH65" s="9"/>
      <c r="BI65" s="9"/>
      <c r="BJ65" s="9"/>
      <c r="BK65" s="630">
        <f t="shared" si="14"/>
        <v>38855</v>
      </c>
      <c r="BL65" s="630" t="s">
        <v>1783</v>
      </c>
      <c r="BM65" s="630"/>
      <c r="BN65" s="633"/>
      <c r="BO65" s="633"/>
      <c r="BP65" s="32"/>
      <c r="BQ65" s="5"/>
      <c r="BR65" s="5"/>
      <c r="BS65" s="5">
        <v>2</v>
      </c>
      <c r="BT65" s="5"/>
      <c r="BU65" s="28">
        <v>1</v>
      </c>
      <c r="BV65" s="67">
        <v>0</v>
      </c>
      <c r="BW65" s="14"/>
      <c r="BX65" s="14"/>
      <c r="BY65" s="14"/>
      <c r="BZ65" s="14"/>
      <c r="CA65" s="14"/>
      <c r="CB65" s="28">
        <v>4</v>
      </c>
      <c r="CC65" s="67">
        <v>4</v>
      </c>
      <c r="CD65" s="14"/>
      <c r="CE65" s="14"/>
      <c r="CF65" s="14"/>
      <c r="CG65" s="14"/>
      <c r="CH65" s="14"/>
      <c r="CI65" s="14"/>
      <c r="CJ65" s="14"/>
      <c r="CK65" s="14"/>
      <c r="CL65" s="14"/>
      <c r="CM65" s="61"/>
      <c r="CN65" s="703">
        <f>IF(COUNTBLANK(CD65:CM65)=10,0,"calc")</f>
        <v>0</v>
      </c>
      <c r="CO65" s="28"/>
      <c r="CP65" s="28"/>
      <c r="CQ65" s="28"/>
      <c r="CR65" s="28"/>
      <c r="CS65" s="28"/>
      <c r="CT65" s="28"/>
      <c r="CU65" s="28">
        <v>1</v>
      </c>
      <c r="CV65" s="28"/>
      <c r="CW65" s="28"/>
      <c r="CX65" s="67"/>
      <c r="CY65" s="99"/>
      <c r="CZ65" s="99"/>
      <c r="DA65" s="99"/>
      <c r="DB65" s="99"/>
      <c r="DC65" s="99"/>
      <c r="DD65" s="99"/>
      <c r="DE65" s="99"/>
      <c r="DF65" s="10"/>
      <c r="DG65" s="300">
        <f t="shared" si="2"/>
        <v>1</v>
      </c>
      <c r="DH65" s="69">
        <v>1</v>
      </c>
      <c r="DI65" s="69">
        <v>3.37</v>
      </c>
      <c r="DJ65" s="69"/>
      <c r="DK65" s="69"/>
      <c r="DL65" s="69"/>
      <c r="DM65" s="69"/>
      <c r="DN65" s="69"/>
      <c r="DO65" s="69"/>
      <c r="DP65" s="69"/>
      <c r="DQ65" s="69"/>
      <c r="DR65" s="69"/>
      <c r="DS65" s="69"/>
      <c r="DT65" s="69"/>
      <c r="DU65" s="69"/>
      <c r="DV65" s="69">
        <v>270</v>
      </c>
      <c r="DW65" s="69"/>
      <c r="DX65" s="69"/>
      <c r="DY65" s="69"/>
      <c r="DZ65" s="69"/>
      <c r="EA65" s="69"/>
      <c r="EB65" s="69"/>
      <c r="EC65" s="69"/>
      <c r="ED65" s="69"/>
      <c r="EE65" s="69"/>
      <c r="EF65" s="69"/>
      <c r="EG65" s="69"/>
      <c r="EH65" s="69"/>
      <c r="EI65" s="71"/>
      <c r="EJ65" s="69"/>
      <c r="EK65" s="69"/>
      <c r="EL65" s="69"/>
      <c r="EM65" s="69"/>
      <c r="EN65" s="69"/>
      <c r="EO65" s="69"/>
      <c r="EP65" s="69"/>
      <c r="EQ65" s="69"/>
      <c r="ER65" s="79"/>
      <c r="ES65" s="245">
        <f t="shared" si="12"/>
        <v>2408.3158685098897</v>
      </c>
      <c r="ET65" s="81"/>
      <c r="EU65" s="81">
        <f t="shared" si="13"/>
        <v>2408.3158685098897</v>
      </c>
      <c r="EV65" s="718">
        <f t="shared" si="10"/>
        <v>2408.3158685098897</v>
      </c>
      <c r="EW65" s="718" t="s">
        <v>1783</v>
      </c>
      <c r="EX65" s="731"/>
      <c r="EY65" s="44">
        <v>60</v>
      </c>
      <c r="EZ65" s="85">
        <v>3</v>
      </c>
      <c r="FA65" s="33">
        <v>60</v>
      </c>
      <c r="FB65" s="5">
        <v>1</v>
      </c>
      <c r="FC65" s="5">
        <v>1</v>
      </c>
      <c r="FD65" s="69">
        <v>1</v>
      </c>
      <c r="FE65" s="11">
        <v>3.37</v>
      </c>
      <c r="FF65" s="87">
        <v>270</v>
      </c>
      <c r="FG65" s="18">
        <v>2408.3158685098897</v>
      </c>
      <c r="FH65" s="69">
        <v>12</v>
      </c>
      <c r="FI65" s="716" t="s">
        <v>1783</v>
      </c>
      <c r="FK65" s="16">
        <v>38855</v>
      </c>
      <c r="FL65" s="54"/>
      <c r="FM65" s="249">
        <v>38873</v>
      </c>
      <c r="FN65" s="722"/>
      <c r="FO65" s="84">
        <v>3</v>
      </c>
      <c r="FP65" s="69">
        <v>21</v>
      </c>
      <c r="FQ65" s="69">
        <v>18</v>
      </c>
      <c r="FR65" s="69">
        <v>8</v>
      </c>
      <c r="FS65" s="716">
        <f t="shared" si="3"/>
        <v>10</v>
      </c>
      <c r="FT65" s="716"/>
      <c r="FU65" s="69"/>
      <c r="FV65" s="28"/>
      <c r="FW65" s="79"/>
      <c r="FX65" s="705">
        <v>1</v>
      </c>
    </row>
    <row r="66" spans="1:180" ht="15" x14ac:dyDescent="0.25">
      <c r="A66" s="10">
        <v>61</v>
      </c>
      <c r="B66" s="15">
        <v>61</v>
      </c>
      <c r="C66" s="42">
        <v>1</v>
      </c>
      <c r="D66" s="15">
        <v>0</v>
      </c>
      <c r="E66" s="97">
        <v>38853</v>
      </c>
      <c r="F66" s="28">
        <v>1</v>
      </c>
      <c r="G66" s="67">
        <v>1</v>
      </c>
      <c r="H66" s="69"/>
      <c r="I66" s="5"/>
      <c r="J66" s="5"/>
      <c r="K66" s="5">
        <v>2</v>
      </c>
      <c r="L66" s="5"/>
      <c r="M66" s="5"/>
      <c r="N66" s="5"/>
      <c r="O66" s="5"/>
      <c r="P66" s="5"/>
      <c r="Q66" s="5"/>
      <c r="R66" s="5"/>
      <c r="S66" s="5"/>
      <c r="T66" s="299">
        <f t="shared" si="0"/>
        <v>2</v>
      </c>
      <c r="U66" s="69"/>
      <c r="V66" s="5"/>
      <c r="W66" s="5"/>
      <c r="X66" s="5" t="s">
        <v>118</v>
      </c>
      <c r="Y66" s="5"/>
      <c r="Z66" s="5"/>
      <c r="AA66" s="5"/>
      <c r="AB66" s="5"/>
      <c r="AC66" s="5"/>
      <c r="AD66" s="5"/>
      <c r="AE66" s="46"/>
      <c r="AF66" s="69"/>
      <c r="AG66" s="5"/>
      <c r="AH66" s="5"/>
      <c r="AI66" s="5">
        <v>5</v>
      </c>
      <c r="AJ66" s="5"/>
      <c r="AK66" s="5"/>
      <c r="AL66" s="5"/>
      <c r="AM66" s="5"/>
      <c r="AN66" s="5"/>
      <c r="AO66" s="5"/>
      <c r="AP66" s="46"/>
      <c r="AQ66" s="5"/>
      <c r="AR66" s="5"/>
      <c r="AS66" s="5"/>
      <c r="AT66" s="5"/>
      <c r="AU66" s="5"/>
      <c r="AV66" s="5">
        <v>2</v>
      </c>
      <c r="AW66" s="5"/>
      <c r="AX66" s="5"/>
      <c r="AY66" s="5">
        <v>0</v>
      </c>
      <c r="AZ66" s="46">
        <v>0</v>
      </c>
      <c r="BA66" s="82"/>
      <c r="BB66" s="9"/>
      <c r="BC66" s="9"/>
      <c r="BD66" s="9"/>
      <c r="BE66" s="9"/>
      <c r="BF66" s="9"/>
      <c r="BG66" s="9">
        <v>38859</v>
      </c>
      <c r="BH66" s="9"/>
      <c r="BI66" s="9"/>
      <c r="BJ66" s="9"/>
      <c r="BK66" s="630">
        <f t="shared" si="14"/>
        <v>38859</v>
      </c>
      <c r="BL66" s="630" t="s">
        <v>1783</v>
      </c>
      <c r="BM66" s="630"/>
      <c r="BN66" s="633"/>
      <c r="BO66" s="633"/>
      <c r="BP66" s="32">
        <v>5</v>
      </c>
      <c r="BQ66" s="5"/>
      <c r="BR66" s="5"/>
      <c r="BS66" s="5">
        <v>1</v>
      </c>
      <c r="BT66" s="5"/>
      <c r="BU66" s="28">
        <v>1</v>
      </c>
      <c r="BV66" s="67">
        <v>0</v>
      </c>
      <c r="BW66" s="5"/>
      <c r="BX66" s="5"/>
      <c r="BY66" s="5"/>
      <c r="BZ66" s="5"/>
      <c r="CA66" s="5"/>
      <c r="CB66" s="5">
        <v>0</v>
      </c>
      <c r="CC66" s="46">
        <v>0</v>
      </c>
      <c r="CD66" s="5"/>
      <c r="CE66" s="5"/>
      <c r="CF66" s="5"/>
      <c r="CG66" s="5"/>
      <c r="CH66" s="5"/>
      <c r="CI66" s="5"/>
      <c r="CJ66" s="5"/>
      <c r="CK66" s="5"/>
      <c r="CL66" s="5"/>
      <c r="CM66" s="46"/>
      <c r="CN66" s="703">
        <f>IF(COUNTBLANK(CD66:CM66)=10,0,"calc")</f>
        <v>0</v>
      </c>
      <c r="CO66" s="28"/>
      <c r="CP66" s="28"/>
      <c r="CQ66" s="28"/>
      <c r="CR66" s="28"/>
      <c r="CS66" s="28"/>
      <c r="CT66" s="28"/>
      <c r="CU66" s="28"/>
      <c r="CV66" s="28"/>
      <c r="CW66" s="28"/>
      <c r="CX66" s="67"/>
      <c r="CY66" s="10"/>
      <c r="CZ66" s="10"/>
      <c r="DA66" s="10"/>
      <c r="DB66" s="10"/>
      <c r="DC66" s="10"/>
      <c r="DD66" s="10"/>
      <c r="DE66" s="10"/>
      <c r="DF66" s="10"/>
      <c r="DG66" s="300">
        <f t="shared" si="2"/>
        <v>2</v>
      </c>
      <c r="DH66" s="69">
        <v>2</v>
      </c>
      <c r="DI66" s="69">
        <v>1.55</v>
      </c>
      <c r="DJ66" s="69">
        <v>1.3</v>
      </c>
      <c r="DK66" s="69"/>
      <c r="DL66" s="69"/>
      <c r="DM66" s="69"/>
      <c r="DN66" s="69"/>
      <c r="DO66" s="69"/>
      <c r="DP66" s="69"/>
      <c r="DQ66" s="69"/>
      <c r="DR66" s="69"/>
      <c r="DS66" s="69"/>
      <c r="DT66" s="69"/>
      <c r="DU66" s="69"/>
      <c r="DV66" s="69">
        <v>140</v>
      </c>
      <c r="DW66" s="69">
        <v>162</v>
      </c>
      <c r="DX66" s="69"/>
      <c r="DY66" s="69"/>
      <c r="DZ66" s="69"/>
      <c r="EA66" s="69"/>
      <c r="EB66" s="69"/>
      <c r="EC66" s="69"/>
      <c r="ED66" s="69"/>
      <c r="EE66" s="69"/>
      <c r="EF66" s="69"/>
      <c r="EG66" s="69"/>
      <c r="EH66" s="69"/>
      <c r="EI66" s="71"/>
      <c r="EJ66" s="69"/>
      <c r="EK66" s="69"/>
      <c r="EL66" s="69"/>
      <c r="EM66" s="69"/>
      <c r="EN66" s="69"/>
      <c r="EO66" s="69"/>
      <c r="EP66" s="69"/>
      <c r="EQ66" s="69"/>
      <c r="ER66" s="79"/>
      <c r="ES66" s="245">
        <f t="shared" si="12"/>
        <v>479.19498143368514</v>
      </c>
      <c r="ET66" s="81"/>
      <c r="EU66" s="81">
        <f t="shared" si="13"/>
        <v>479.19498143368514</v>
      </c>
      <c r="EV66" s="718">
        <f t="shared" si="10"/>
        <v>479.19498143368514</v>
      </c>
      <c r="EW66" s="718" t="s">
        <v>1783</v>
      </c>
      <c r="EX66" s="731"/>
      <c r="EY66" s="44">
        <v>61</v>
      </c>
      <c r="EZ66" s="85">
        <v>0</v>
      </c>
      <c r="FA66" s="33">
        <v>61</v>
      </c>
      <c r="FB66" s="5">
        <v>2</v>
      </c>
      <c r="FC66" s="5">
        <v>2</v>
      </c>
      <c r="FD66" s="69">
        <v>2</v>
      </c>
      <c r="FE66" s="11">
        <v>1.3</v>
      </c>
      <c r="FF66" s="87">
        <v>162</v>
      </c>
      <c r="FG66" s="18">
        <v>479.19498143368514</v>
      </c>
      <c r="FH66" s="69">
        <v>5</v>
      </c>
      <c r="FI66" s="716" t="s">
        <v>1783</v>
      </c>
      <c r="FK66" s="16">
        <v>38859</v>
      </c>
      <c r="FL66" s="54"/>
      <c r="FM66" s="249">
        <v>38871</v>
      </c>
      <c r="FN66" s="722"/>
      <c r="FO66" s="84"/>
      <c r="FP66" s="69"/>
      <c r="FQ66" s="69"/>
      <c r="FR66" s="69"/>
      <c r="FS66" s="716" t="str">
        <f t="shared" si="3"/>
        <v>NA</v>
      </c>
      <c r="FT66" s="716"/>
      <c r="FU66" s="69"/>
      <c r="FV66" s="28"/>
      <c r="FW66" s="79"/>
      <c r="FX66" s="705">
        <v>1</v>
      </c>
    </row>
    <row r="67" spans="1:180" ht="15" x14ac:dyDescent="0.25">
      <c r="A67" s="10">
        <v>62</v>
      </c>
      <c r="B67" s="15">
        <v>62</v>
      </c>
      <c r="C67" s="42">
        <v>1</v>
      </c>
      <c r="D67" s="15">
        <v>0</v>
      </c>
      <c r="E67" s="97">
        <v>38853</v>
      </c>
      <c r="F67" s="28">
        <v>1</v>
      </c>
      <c r="G67" s="67">
        <v>1</v>
      </c>
      <c r="H67" s="69"/>
      <c r="I67" s="5"/>
      <c r="J67" s="5"/>
      <c r="K67" s="5">
        <v>1</v>
      </c>
      <c r="L67" s="5"/>
      <c r="M67" s="5"/>
      <c r="N67" s="5"/>
      <c r="O67" s="5"/>
      <c r="P67" s="5"/>
      <c r="Q67" s="5"/>
      <c r="R67" s="5"/>
      <c r="S67" s="5"/>
      <c r="T67" s="299">
        <f t="shared" si="0"/>
        <v>1</v>
      </c>
      <c r="U67" s="69"/>
      <c r="V67" s="5"/>
      <c r="W67" s="5"/>
      <c r="X67" s="5" t="s">
        <v>118</v>
      </c>
      <c r="Y67" s="5"/>
      <c r="Z67" s="5"/>
      <c r="AA67" s="5"/>
      <c r="AB67" s="5"/>
      <c r="AC67" s="5"/>
      <c r="AD67" s="5"/>
      <c r="AE67" s="46"/>
      <c r="AF67" s="69"/>
      <c r="AG67" s="5"/>
      <c r="AH67" s="5"/>
      <c r="AI67" s="5">
        <v>4</v>
      </c>
      <c r="AJ67" s="5"/>
      <c r="AK67" s="5"/>
      <c r="AL67" s="5"/>
      <c r="AM67" s="5"/>
      <c r="AN67" s="5"/>
      <c r="AO67" s="5"/>
      <c r="AP67" s="46"/>
      <c r="AQ67" s="5"/>
      <c r="AR67" s="5"/>
      <c r="AS67" s="5"/>
      <c r="AT67" s="5">
        <v>1</v>
      </c>
      <c r="AU67" s="5"/>
      <c r="AV67" s="5" t="s">
        <v>33</v>
      </c>
      <c r="AW67" s="5"/>
      <c r="AX67" s="5"/>
      <c r="AY67" s="5">
        <v>0</v>
      </c>
      <c r="AZ67" s="46">
        <v>0</v>
      </c>
      <c r="BA67" s="82"/>
      <c r="BB67" s="9"/>
      <c r="BC67" s="9"/>
      <c r="BD67" s="9">
        <v>38855</v>
      </c>
      <c r="BE67" s="9"/>
      <c r="BF67" s="9"/>
      <c r="BG67" s="9"/>
      <c r="BH67" s="9"/>
      <c r="BI67" s="9"/>
      <c r="BJ67" s="9"/>
      <c r="BK67" s="630">
        <f t="shared" si="14"/>
        <v>38855</v>
      </c>
      <c r="BL67" s="630" t="s">
        <v>1780</v>
      </c>
      <c r="BM67" s="630"/>
      <c r="BN67" s="633" t="s">
        <v>1918</v>
      </c>
      <c r="BO67" s="633"/>
      <c r="BP67" s="32"/>
      <c r="BQ67" s="5"/>
      <c r="BR67" s="5"/>
      <c r="BS67" s="5">
        <v>0</v>
      </c>
      <c r="BT67" s="5"/>
      <c r="BU67" s="28">
        <v>0</v>
      </c>
      <c r="BV67" s="67">
        <v>0</v>
      </c>
      <c r="BW67" s="5"/>
      <c r="BX67" s="5"/>
      <c r="BY67" s="5"/>
      <c r="BZ67" s="5"/>
      <c r="CA67" s="5"/>
      <c r="CB67" s="5">
        <v>1</v>
      </c>
      <c r="CC67" s="46">
        <v>0</v>
      </c>
      <c r="CD67" s="5"/>
      <c r="CE67" s="5"/>
      <c r="CF67" s="5"/>
      <c r="CG67" s="5">
        <v>1</v>
      </c>
      <c r="CH67" s="5"/>
      <c r="CI67" s="5"/>
      <c r="CJ67" s="5"/>
      <c r="CK67" s="5"/>
      <c r="CL67" s="5"/>
      <c r="CM67" s="46"/>
      <c r="CN67" s="703">
        <f>1/1</f>
        <v>1</v>
      </c>
      <c r="CO67" s="28"/>
      <c r="CP67" s="28"/>
      <c r="CQ67" s="28">
        <v>1</v>
      </c>
      <c r="CR67" s="28"/>
      <c r="CS67" s="28"/>
      <c r="CT67" s="28"/>
      <c r="CU67" s="28"/>
      <c r="CV67" s="28"/>
      <c r="CW67" s="28"/>
      <c r="CX67" s="67"/>
      <c r="CY67" s="10"/>
      <c r="CZ67" s="10"/>
      <c r="DA67" s="10"/>
      <c r="DB67" s="10"/>
      <c r="DC67" s="10"/>
      <c r="DD67" s="10"/>
      <c r="DE67" s="10"/>
      <c r="DF67" s="10"/>
      <c r="DG67" s="300">
        <f t="shared" si="2"/>
        <v>1</v>
      </c>
      <c r="DH67" s="69">
        <v>1</v>
      </c>
      <c r="DI67" s="69">
        <v>2.31</v>
      </c>
      <c r="DJ67" s="69"/>
      <c r="DK67" s="69"/>
      <c r="DL67" s="69"/>
      <c r="DM67" s="69"/>
      <c r="DN67" s="69"/>
      <c r="DO67" s="69"/>
      <c r="DP67" s="69"/>
      <c r="DQ67" s="69"/>
      <c r="DR67" s="69"/>
      <c r="DS67" s="69"/>
      <c r="DT67" s="69"/>
      <c r="DU67" s="69"/>
      <c r="DV67" s="69">
        <v>122</v>
      </c>
      <c r="DW67" s="69"/>
      <c r="DX67" s="69"/>
      <c r="DY67" s="69"/>
      <c r="DZ67" s="69"/>
      <c r="EA67" s="69"/>
      <c r="EB67" s="69"/>
      <c r="EC67" s="69"/>
      <c r="ED67" s="69"/>
      <c r="EE67" s="69"/>
      <c r="EF67" s="69"/>
      <c r="EG67" s="69"/>
      <c r="EH67" s="69"/>
      <c r="EI67" s="71"/>
      <c r="EJ67" s="69"/>
      <c r="EK67" s="69"/>
      <c r="EL67" s="69"/>
      <c r="EM67" s="69"/>
      <c r="EN67" s="69"/>
      <c r="EO67" s="69"/>
      <c r="EP67" s="69"/>
      <c r="EQ67" s="69"/>
      <c r="ER67" s="79"/>
      <c r="ES67" s="245">
        <f t="shared" si="12"/>
        <v>511.29750304402512</v>
      </c>
      <c r="ET67" s="81"/>
      <c r="EU67" s="81">
        <f t="shared" si="13"/>
        <v>511.29750304402512</v>
      </c>
      <c r="EV67" s="718">
        <f t="shared" si="10"/>
        <v>511.29750304402512</v>
      </c>
      <c r="EW67" s="718" t="s">
        <v>1783</v>
      </c>
      <c r="EX67" s="731"/>
      <c r="EY67" s="44">
        <v>62</v>
      </c>
      <c r="EZ67" s="85">
        <v>0</v>
      </c>
      <c r="FA67" s="33">
        <v>62</v>
      </c>
      <c r="FB67" s="5">
        <v>1</v>
      </c>
      <c r="FC67" s="5">
        <v>1</v>
      </c>
      <c r="FD67" s="69">
        <v>1</v>
      </c>
      <c r="FE67" s="11">
        <v>2.31</v>
      </c>
      <c r="FF67" s="122">
        <v>122</v>
      </c>
      <c r="FG67" s="18">
        <v>511.29750304402512</v>
      </c>
      <c r="FH67" s="69">
        <v>4</v>
      </c>
      <c r="FI67" s="716" t="s">
        <v>1881</v>
      </c>
      <c r="FK67" s="16">
        <v>38855</v>
      </c>
      <c r="FL67" s="54"/>
      <c r="FM67" s="249">
        <v>38859</v>
      </c>
      <c r="FN67" s="722"/>
      <c r="FO67" s="84"/>
      <c r="FP67" s="69"/>
      <c r="FQ67" s="69"/>
      <c r="FR67" s="69"/>
      <c r="FS67" s="716" t="str">
        <f t="shared" si="3"/>
        <v>NA</v>
      </c>
      <c r="FT67" s="716"/>
      <c r="FU67" s="69"/>
      <c r="FV67" s="28">
        <v>1</v>
      </c>
      <c r="FW67" s="79"/>
      <c r="FX67" s="705">
        <v>0</v>
      </c>
    </row>
    <row r="68" spans="1:180" ht="15" x14ac:dyDescent="0.25">
      <c r="A68" s="10">
        <v>63</v>
      </c>
      <c r="B68" s="15">
        <v>63</v>
      </c>
      <c r="C68" s="42">
        <v>1</v>
      </c>
      <c r="D68" s="15">
        <v>0</v>
      </c>
      <c r="E68" s="93">
        <v>38853</v>
      </c>
      <c r="F68" s="69">
        <v>1</v>
      </c>
      <c r="G68" s="46">
        <v>1</v>
      </c>
      <c r="H68" s="69"/>
      <c r="I68" s="69"/>
      <c r="J68" s="69"/>
      <c r="K68" s="69">
        <v>3</v>
      </c>
      <c r="L68" s="69"/>
      <c r="M68" s="69"/>
      <c r="N68" s="69"/>
      <c r="O68" s="69"/>
      <c r="P68" s="69"/>
      <c r="Q68" s="69"/>
      <c r="R68" s="69"/>
      <c r="S68" s="5"/>
      <c r="T68" s="299">
        <f t="shared" si="0"/>
        <v>3</v>
      </c>
      <c r="U68" s="69"/>
      <c r="V68" s="69"/>
      <c r="W68" s="69"/>
      <c r="X68" s="69" t="s">
        <v>118</v>
      </c>
      <c r="Y68" s="69"/>
      <c r="Z68" s="69"/>
      <c r="AA68" s="69"/>
      <c r="AB68" s="69"/>
      <c r="AC68" s="69"/>
      <c r="AD68" s="69"/>
      <c r="AE68" s="46"/>
      <c r="AF68" s="5"/>
      <c r="AG68" s="69"/>
      <c r="AH68" s="69"/>
      <c r="AI68" s="69">
        <v>13</v>
      </c>
      <c r="AJ68" s="69"/>
      <c r="AK68" s="69">
        <v>10</v>
      </c>
      <c r="AL68" s="69"/>
      <c r="AM68" s="69">
        <v>7</v>
      </c>
      <c r="AN68" s="69"/>
      <c r="AO68" s="69"/>
      <c r="AP68" s="46"/>
      <c r="AQ68" s="69"/>
      <c r="AR68" s="69"/>
      <c r="AS68" s="69"/>
      <c r="AT68" s="69"/>
      <c r="AU68" s="69"/>
      <c r="AV68" s="69" t="s">
        <v>26</v>
      </c>
      <c r="AW68" s="69"/>
      <c r="AX68" s="69"/>
      <c r="AY68" s="69">
        <v>0</v>
      </c>
      <c r="AZ68" s="46">
        <v>0</v>
      </c>
      <c r="BA68" s="9"/>
      <c r="BB68" s="82"/>
      <c r="BC68" s="82"/>
      <c r="BD68" s="82"/>
      <c r="BE68" s="82"/>
      <c r="BF68" s="82"/>
      <c r="BG68" s="82">
        <v>38859</v>
      </c>
      <c r="BH68" s="82"/>
      <c r="BI68" s="82"/>
      <c r="BJ68" s="9"/>
      <c r="BK68" s="630">
        <f t="shared" si="14"/>
        <v>38859</v>
      </c>
      <c r="BL68" s="630" t="s">
        <v>1791</v>
      </c>
      <c r="BM68" s="739">
        <f>2/4</f>
        <v>0.5</v>
      </c>
      <c r="BN68" s="633"/>
      <c r="BO68" s="633"/>
      <c r="BP68" s="32"/>
      <c r="BQ68" s="69"/>
      <c r="BR68" s="69"/>
      <c r="BS68" s="69">
        <v>0</v>
      </c>
      <c r="BT68" s="69"/>
      <c r="BU68" s="70">
        <v>0</v>
      </c>
      <c r="BV68" s="67">
        <v>0</v>
      </c>
      <c r="BW68" s="5"/>
      <c r="BX68" s="69"/>
      <c r="BY68" s="69"/>
      <c r="BZ68" s="69"/>
      <c r="CA68" s="69"/>
      <c r="CB68" s="69">
        <v>1</v>
      </c>
      <c r="CC68" s="46">
        <v>2</v>
      </c>
      <c r="CD68" s="69"/>
      <c r="CE68" s="69"/>
      <c r="CF68" s="69"/>
      <c r="CG68" s="69"/>
      <c r="CH68" s="69"/>
      <c r="CI68" s="69"/>
      <c r="CJ68" s="69"/>
      <c r="CK68" s="69"/>
      <c r="CL68" s="69"/>
      <c r="CM68" s="46"/>
      <c r="CN68" s="703">
        <f>IF(COUNTBLANK(CD68:CM68)=10,0,"calc")</f>
        <v>0</v>
      </c>
      <c r="CO68" s="28"/>
      <c r="CP68" s="70"/>
      <c r="CQ68" s="70">
        <v>1</v>
      </c>
      <c r="CR68" s="70"/>
      <c r="CS68" s="70"/>
      <c r="CT68" s="70"/>
      <c r="CU68" s="70"/>
      <c r="CV68" s="70"/>
      <c r="CW68" s="70"/>
      <c r="CX68" s="67"/>
      <c r="CY68" s="79"/>
      <c r="CZ68" s="79"/>
      <c r="DA68" s="79"/>
      <c r="DB68" s="79"/>
      <c r="DC68" s="79"/>
      <c r="DD68" s="79"/>
      <c r="DE68" s="79"/>
      <c r="DF68" s="10"/>
      <c r="DG68" s="300">
        <f t="shared" si="2"/>
        <v>3</v>
      </c>
      <c r="DH68" s="69">
        <v>3</v>
      </c>
      <c r="DI68" s="69">
        <v>1.63</v>
      </c>
      <c r="DJ68" s="69">
        <v>1.34</v>
      </c>
      <c r="DK68" s="69">
        <v>1.77</v>
      </c>
      <c r="DL68" s="69"/>
      <c r="DM68" s="69"/>
      <c r="DN68" s="69"/>
      <c r="DO68" s="69"/>
      <c r="DP68" s="69"/>
      <c r="DQ68" s="69"/>
      <c r="DR68" s="69"/>
      <c r="DS68" s="69"/>
      <c r="DT68" s="69"/>
      <c r="DU68" s="69"/>
      <c r="DV68" s="69">
        <v>124</v>
      </c>
      <c r="DW68" s="69">
        <v>105</v>
      </c>
      <c r="DX68" s="69">
        <v>214</v>
      </c>
      <c r="DY68" s="69"/>
      <c r="DZ68" s="69"/>
      <c r="EA68" s="69"/>
      <c r="EB68" s="69"/>
      <c r="EC68" s="69"/>
      <c r="ED68" s="69"/>
      <c r="EE68" s="69"/>
      <c r="EF68" s="69"/>
      <c r="EG68" s="69"/>
      <c r="EH68" s="69"/>
      <c r="EI68" s="71">
        <v>0</v>
      </c>
      <c r="EJ68" s="69"/>
      <c r="EK68" s="69"/>
      <c r="EL68" s="69"/>
      <c r="EM68" s="69"/>
      <c r="EN68" s="69"/>
      <c r="EO68" s="69"/>
      <c r="EP68" s="69"/>
      <c r="EQ68" s="69"/>
      <c r="ER68" s="79"/>
      <c r="ES68" s="245">
        <f t="shared" si="12"/>
        <v>933.3940379987157</v>
      </c>
      <c r="ET68" s="81"/>
      <c r="EU68" s="11">
        <f t="shared" si="13"/>
        <v>933.3940379987157</v>
      </c>
      <c r="EV68" s="718">
        <f t="shared" si="10"/>
        <v>933.3940379987157</v>
      </c>
      <c r="EW68" s="719" t="s">
        <v>1783</v>
      </c>
      <c r="EX68" s="732"/>
      <c r="EY68" s="44">
        <v>63</v>
      </c>
      <c r="EZ68" s="85">
        <v>1</v>
      </c>
      <c r="FA68" s="33">
        <v>63</v>
      </c>
      <c r="FB68" s="5">
        <v>3</v>
      </c>
      <c r="FC68" s="5">
        <v>3</v>
      </c>
      <c r="FD68" s="69">
        <v>3</v>
      </c>
      <c r="FE68" s="11">
        <v>1.63</v>
      </c>
      <c r="FF68" s="87">
        <v>124</v>
      </c>
      <c r="FG68" s="18">
        <v>933.3940379987157</v>
      </c>
      <c r="FH68" s="69">
        <v>7</v>
      </c>
      <c r="FI68" s="716" t="s">
        <v>1783</v>
      </c>
      <c r="FK68" s="82">
        <v>38857</v>
      </c>
      <c r="FL68" s="54"/>
      <c r="FM68" s="249">
        <v>38862</v>
      </c>
      <c r="FN68" s="722"/>
      <c r="FO68" s="84">
        <v>1</v>
      </c>
      <c r="FP68" s="69">
        <v>4</v>
      </c>
      <c r="FQ68" s="69">
        <v>8</v>
      </c>
      <c r="FR68" s="69">
        <v>8</v>
      </c>
      <c r="FS68" s="716">
        <f t="shared" si="3"/>
        <v>0</v>
      </c>
      <c r="FT68" s="716"/>
      <c r="FU68" s="69"/>
      <c r="FV68" s="48"/>
      <c r="FW68" s="79"/>
      <c r="FX68" s="705">
        <v>0</v>
      </c>
    </row>
    <row r="69" spans="1:180" ht="15" x14ac:dyDescent="0.25">
      <c r="A69" s="10">
        <v>64</v>
      </c>
      <c r="B69" s="15">
        <v>64</v>
      </c>
      <c r="C69" s="42">
        <v>1</v>
      </c>
      <c r="D69" s="15">
        <v>0</v>
      </c>
      <c r="E69" s="97">
        <v>38853</v>
      </c>
      <c r="F69" s="28">
        <v>1</v>
      </c>
      <c r="G69" s="67">
        <v>1</v>
      </c>
      <c r="H69" s="69"/>
      <c r="I69" s="5"/>
      <c r="J69" s="5"/>
      <c r="K69" s="5">
        <v>2</v>
      </c>
      <c r="L69" s="5"/>
      <c r="M69" s="5"/>
      <c r="N69" s="5"/>
      <c r="O69" s="5"/>
      <c r="P69" s="5"/>
      <c r="Q69" s="5"/>
      <c r="R69" s="5"/>
      <c r="S69" s="5"/>
      <c r="T69" s="299">
        <f t="shared" si="0"/>
        <v>2</v>
      </c>
      <c r="U69" s="69"/>
      <c r="V69" s="5"/>
      <c r="W69" s="5"/>
      <c r="X69" s="5" t="s">
        <v>118</v>
      </c>
      <c r="Y69" s="5"/>
      <c r="Z69" s="5"/>
      <c r="AA69" s="5"/>
      <c r="AB69" s="5"/>
      <c r="AC69" s="5"/>
      <c r="AD69" s="5"/>
      <c r="AE69" s="46"/>
      <c r="AF69" s="69"/>
      <c r="AG69" s="5"/>
      <c r="AH69" s="5"/>
      <c r="AI69" s="5">
        <v>28</v>
      </c>
      <c r="AJ69" s="5"/>
      <c r="AK69" s="5"/>
      <c r="AL69" s="5"/>
      <c r="AM69" s="5"/>
      <c r="AN69" s="5"/>
      <c r="AO69" s="5"/>
      <c r="AP69" s="46"/>
      <c r="AQ69" s="5"/>
      <c r="AR69" s="5">
        <v>4</v>
      </c>
      <c r="AS69" s="5"/>
      <c r="AT69" s="5" t="s">
        <v>528</v>
      </c>
      <c r="AU69" s="5"/>
      <c r="AV69" s="5">
        <v>5</v>
      </c>
      <c r="AW69" s="5"/>
      <c r="AX69" s="5"/>
      <c r="AY69" s="5">
        <v>1</v>
      </c>
      <c r="AZ69" s="46">
        <v>0</v>
      </c>
      <c r="BA69" s="82"/>
      <c r="BB69" s="9">
        <v>38853</v>
      </c>
      <c r="BC69" s="9"/>
      <c r="BD69" s="9"/>
      <c r="BE69" s="9"/>
      <c r="BF69" s="9"/>
      <c r="BG69" s="9"/>
      <c r="BH69" s="9"/>
      <c r="BI69" s="9"/>
      <c r="BJ69" s="9"/>
      <c r="BK69" s="630">
        <f t="shared" si="14"/>
        <v>38853</v>
      </c>
      <c r="BL69" s="630" t="s">
        <v>1783</v>
      </c>
      <c r="BM69" s="630"/>
      <c r="BN69" s="633"/>
      <c r="BO69" s="633"/>
      <c r="BP69" s="32"/>
      <c r="BQ69" s="5"/>
      <c r="BR69" s="5"/>
      <c r="BS69" s="5">
        <v>4</v>
      </c>
      <c r="BT69" s="5"/>
      <c r="BU69" s="28">
        <v>0</v>
      </c>
      <c r="BV69" s="67">
        <v>0</v>
      </c>
      <c r="BW69" s="5"/>
      <c r="BX69" s="5"/>
      <c r="BY69" s="5"/>
      <c r="BZ69" s="5"/>
      <c r="CA69" s="5"/>
      <c r="CB69" s="5">
        <v>14</v>
      </c>
      <c r="CC69" s="46">
        <v>15</v>
      </c>
      <c r="CD69" s="5"/>
      <c r="CE69" s="5"/>
      <c r="CF69" s="5"/>
      <c r="CG69" s="5"/>
      <c r="CH69" s="5"/>
      <c r="CI69" s="5"/>
      <c r="CJ69" s="5"/>
      <c r="CK69" s="5"/>
      <c r="CL69" s="5"/>
      <c r="CM69" s="46"/>
      <c r="CN69" s="703">
        <f>IF(COUNTBLANK(CD69:CM69)=10,0,"calc")</f>
        <v>0</v>
      </c>
      <c r="CO69" s="28"/>
      <c r="CP69" s="28"/>
      <c r="CQ69" s="28"/>
      <c r="CR69" s="28"/>
      <c r="CS69" s="28"/>
      <c r="CT69" s="28"/>
      <c r="CU69" s="28"/>
      <c r="CV69" s="28">
        <v>1</v>
      </c>
      <c r="CW69" s="28"/>
      <c r="CX69" s="67"/>
      <c r="CY69" s="10"/>
      <c r="CZ69" s="10"/>
      <c r="DA69" s="10"/>
      <c r="DB69" s="10"/>
      <c r="DC69" s="10"/>
      <c r="DD69" s="10"/>
      <c r="DE69" s="10"/>
      <c r="DF69" s="10"/>
      <c r="DG69" s="300">
        <f t="shared" si="2"/>
        <v>2</v>
      </c>
      <c r="DH69" s="69">
        <v>2</v>
      </c>
      <c r="DI69" s="69">
        <v>1.98</v>
      </c>
      <c r="DJ69" s="69">
        <v>2.59</v>
      </c>
      <c r="DK69" s="69"/>
      <c r="DL69" s="69"/>
      <c r="DM69" s="69"/>
      <c r="DN69" s="69"/>
      <c r="DO69" s="69"/>
      <c r="DP69" s="69"/>
      <c r="DQ69" s="69"/>
      <c r="DR69" s="69"/>
      <c r="DS69" s="69"/>
      <c r="DT69" s="69"/>
      <c r="DU69" s="69"/>
      <c r="DV69" s="69">
        <v>175</v>
      </c>
      <c r="DW69" s="69">
        <v>283</v>
      </c>
      <c r="DX69" s="69"/>
      <c r="DY69" s="69"/>
      <c r="DZ69" s="69"/>
      <c r="EA69" s="69"/>
      <c r="EB69" s="69"/>
      <c r="EC69" s="69"/>
      <c r="ED69" s="69"/>
      <c r="EE69" s="69"/>
      <c r="EF69" s="69"/>
      <c r="EG69" s="69"/>
      <c r="EH69" s="69"/>
      <c r="EI69" s="71"/>
      <c r="EJ69" s="69"/>
      <c r="EK69" s="69"/>
      <c r="EL69" s="69"/>
      <c r="EM69" s="69"/>
      <c r="EN69" s="69"/>
      <c r="EO69" s="69"/>
      <c r="EP69" s="69"/>
      <c r="EQ69" s="69"/>
      <c r="ER69" s="79"/>
      <c r="ES69" s="245">
        <f t="shared" si="12"/>
        <v>2029.8319437899447</v>
      </c>
      <c r="ET69" s="81"/>
      <c r="EU69" s="81">
        <f t="shared" si="13"/>
        <v>2029.8319437899447</v>
      </c>
      <c r="EV69" s="718">
        <f t="shared" si="10"/>
        <v>2029.8319437899447</v>
      </c>
      <c r="EW69" s="718" t="s">
        <v>1783</v>
      </c>
      <c r="EX69" s="731"/>
      <c r="EY69" s="44">
        <v>64</v>
      </c>
      <c r="EZ69" s="85">
        <v>4</v>
      </c>
      <c r="FA69" s="33">
        <v>64</v>
      </c>
      <c r="FB69" s="5">
        <v>2</v>
      </c>
      <c r="FC69" s="5">
        <v>2</v>
      </c>
      <c r="FD69" s="69">
        <v>2</v>
      </c>
      <c r="FE69" s="11">
        <v>2.59</v>
      </c>
      <c r="FF69" s="87">
        <v>283</v>
      </c>
      <c r="FG69" s="18">
        <v>2029.8319437899447</v>
      </c>
      <c r="FH69" s="69">
        <v>28</v>
      </c>
      <c r="FI69" s="716" t="s">
        <v>1783</v>
      </c>
      <c r="FK69" s="16">
        <v>38853</v>
      </c>
      <c r="FL69" s="54"/>
      <c r="FM69" s="249">
        <v>38866</v>
      </c>
      <c r="FN69" s="722"/>
      <c r="FO69" s="84">
        <v>4</v>
      </c>
      <c r="FP69" s="69">
        <v>26</v>
      </c>
      <c r="FQ69" s="69">
        <v>8</v>
      </c>
      <c r="FR69" s="69">
        <v>5</v>
      </c>
      <c r="FS69" s="716">
        <f t="shared" si="3"/>
        <v>3</v>
      </c>
      <c r="FT69" s="716"/>
      <c r="FU69" s="69"/>
      <c r="FV69" s="28"/>
      <c r="FW69" s="79"/>
      <c r="FX69" s="705">
        <v>1</v>
      </c>
    </row>
    <row r="70" spans="1:180" ht="15" x14ac:dyDescent="0.25">
      <c r="A70" s="10">
        <v>65</v>
      </c>
      <c r="B70" s="15">
        <v>65</v>
      </c>
      <c r="C70" s="42">
        <v>1</v>
      </c>
      <c r="D70" s="15">
        <v>0</v>
      </c>
      <c r="E70" s="97">
        <v>38853</v>
      </c>
      <c r="F70" s="28">
        <v>1</v>
      </c>
      <c r="G70" s="67">
        <v>1</v>
      </c>
      <c r="H70" s="5"/>
      <c r="I70" s="5"/>
      <c r="J70" s="5"/>
      <c r="K70" s="5">
        <v>2</v>
      </c>
      <c r="L70" s="5"/>
      <c r="M70" s="5"/>
      <c r="N70" s="5"/>
      <c r="O70" s="5"/>
      <c r="P70" s="5"/>
      <c r="Q70" s="5"/>
      <c r="R70" s="5"/>
      <c r="S70" s="5"/>
      <c r="T70" s="299">
        <f t="shared" ref="T70:T133" si="15">MAX(H70:S70)</f>
        <v>2</v>
      </c>
      <c r="U70" s="5"/>
      <c r="V70" s="5"/>
      <c r="W70" s="5"/>
      <c r="X70" s="5" t="s">
        <v>118</v>
      </c>
      <c r="Y70" s="5"/>
      <c r="Z70" s="5"/>
      <c r="AA70" s="5"/>
      <c r="AB70" s="5"/>
      <c r="AC70" s="5"/>
      <c r="AD70" s="5"/>
      <c r="AE70" s="46"/>
      <c r="AF70" s="5"/>
      <c r="AG70" s="5"/>
      <c r="AH70" s="5"/>
      <c r="AI70" s="5">
        <v>21</v>
      </c>
      <c r="AJ70" s="5"/>
      <c r="AK70" s="5"/>
      <c r="AL70" s="5"/>
      <c r="AM70" s="5"/>
      <c r="AN70" s="5"/>
      <c r="AO70" s="5"/>
      <c r="AP70" s="46"/>
      <c r="AQ70" s="5"/>
      <c r="AR70" s="5" t="s">
        <v>529</v>
      </c>
      <c r="AS70" s="5"/>
      <c r="AT70" s="5" t="s">
        <v>530</v>
      </c>
      <c r="AU70" s="5"/>
      <c r="AV70" s="5">
        <v>3</v>
      </c>
      <c r="AW70" s="5"/>
      <c r="AX70" s="5"/>
      <c r="AY70" s="5">
        <v>1</v>
      </c>
      <c r="AZ70" s="46">
        <v>0</v>
      </c>
      <c r="BA70" s="9"/>
      <c r="BB70" s="9">
        <v>38853</v>
      </c>
      <c r="BC70" s="9"/>
      <c r="BD70" s="9"/>
      <c r="BE70" s="9"/>
      <c r="BF70" s="9"/>
      <c r="BG70" s="9"/>
      <c r="BH70" s="9"/>
      <c r="BI70" s="9"/>
      <c r="BJ70" s="9"/>
      <c r="BK70" s="630">
        <f t="shared" si="14"/>
        <v>38853</v>
      </c>
      <c r="BL70" s="630" t="s">
        <v>1791</v>
      </c>
      <c r="BM70" s="739">
        <f>1/4</f>
        <v>0.25</v>
      </c>
      <c r="BN70" s="633"/>
      <c r="BO70" s="633"/>
      <c r="BP70" s="32"/>
      <c r="BQ70" s="5"/>
      <c r="BR70" s="5"/>
      <c r="BS70" s="5">
        <v>2</v>
      </c>
      <c r="BT70" s="5"/>
      <c r="BU70" s="5">
        <v>0</v>
      </c>
      <c r="BV70" s="46">
        <v>0</v>
      </c>
      <c r="BW70" s="5"/>
      <c r="BX70" s="5"/>
      <c r="BY70" s="5"/>
      <c r="BZ70" s="5"/>
      <c r="CA70" s="5"/>
      <c r="CB70" s="5">
        <v>5</v>
      </c>
      <c r="CC70" s="46">
        <v>4</v>
      </c>
      <c r="CD70" s="5"/>
      <c r="CE70" s="5"/>
      <c r="CF70" s="5"/>
      <c r="CG70" s="5"/>
      <c r="CH70" s="5"/>
      <c r="CI70" s="5"/>
      <c r="CJ70" s="5"/>
      <c r="CK70" s="5"/>
      <c r="CL70" s="5"/>
      <c r="CM70" s="46"/>
      <c r="CN70" s="703">
        <f>IF(COUNTBLANK(CD70:CM70)=10,0,"calc")</f>
        <v>0</v>
      </c>
      <c r="CO70" s="28"/>
      <c r="CP70" s="28"/>
      <c r="CQ70" s="28">
        <v>1</v>
      </c>
      <c r="CR70" s="28"/>
      <c r="CS70" s="28"/>
      <c r="CT70" s="28"/>
      <c r="CU70" s="28"/>
      <c r="CV70" s="28"/>
      <c r="CW70" s="28"/>
      <c r="CX70" s="67"/>
      <c r="CY70" s="10"/>
      <c r="CZ70" s="10"/>
      <c r="DA70" s="10"/>
      <c r="DB70" s="10"/>
      <c r="DC70" s="10"/>
      <c r="DD70" s="10"/>
      <c r="DE70" s="10"/>
      <c r="DF70" s="10"/>
      <c r="DG70" s="300">
        <f t="shared" ref="DG70:DG133" si="16">DH70+EI70</f>
        <v>2</v>
      </c>
      <c r="DH70" s="69">
        <v>2</v>
      </c>
      <c r="DI70" s="69">
        <v>2.88</v>
      </c>
      <c r="DJ70" s="69">
        <v>1.99</v>
      </c>
      <c r="DK70" s="69"/>
      <c r="DL70" s="69"/>
      <c r="DM70" s="69"/>
      <c r="DN70" s="69"/>
      <c r="DO70" s="69"/>
      <c r="DP70" s="69"/>
      <c r="DQ70" s="69"/>
      <c r="DR70" s="69"/>
      <c r="DS70" s="69"/>
      <c r="DT70" s="69"/>
      <c r="DU70" s="69"/>
      <c r="DV70" s="69">
        <v>270</v>
      </c>
      <c r="DW70" s="69">
        <v>221</v>
      </c>
      <c r="DX70" s="69"/>
      <c r="DY70" s="69"/>
      <c r="DZ70" s="69"/>
      <c r="EA70" s="69"/>
      <c r="EB70" s="69"/>
      <c r="EC70" s="69"/>
      <c r="ED70" s="69"/>
      <c r="EE70" s="69"/>
      <c r="EF70" s="69"/>
      <c r="EG70" s="69"/>
      <c r="EH70" s="69"/>
      <c r="EI70" s="69"/>
      <c r="EJ70" s="69"/>
      <c r="EK70" s="69"/>
      <c r="EL70" s="69"/>
      <c r="EM70" s="69"/>
      <c r="EN70" s="69"/>
      <c r="EO70" s="69"/>
      <c r="EP70" s="69"/>
      <c r="EQ70" s="69"/>
      <c r="ER70" s="79"/>
      <c r="ES70" s="245">
        <f t="shared" si="12"/>
        <v>2446.2561761289467</v>
      </c>
      <c r="ET70" s="81"/>
      <c r="EU70" s="81">
        <f t="shared" si="13"/>
        <v>2446.2561761289467</v>
      </c>
      <c r="EV70" s="718">
        <f t="shared" si="10"/>
        <v>2446.2561761289467</v>
      </c>
      <c r="EW70" s="718" t="s">
        <v>1783</v>
      </c>
      <c r="EX70" s="731"/>
      <c r="EY70" s="44">
        <v>65</v>
      </c>
      <c r="EZ70" s="88">
        <v>2</v>
      </c>
      <c r="FA70" s="33">
        <v>65</v>
      </c>
      <c r="FB70" s="5">
        <v>2</v>
      </c>
      <c r="FC70" s="5">
        <v>2</v>
      </c>
      <c r="FD70" s="69">
        <v>2</v>
      </c>
      <c r="FE70" s="11">
        <v>2.88</v>
      </c>
      <c r="FF70" s="87">
        <v>270</v>
      </c>
      <c r="FG70" s="18">
        <v>2446.2561761289467</v>
      </c>
      <c r="FH70" s="69">
        <v>21</v>
      </c>
      <c r="FI70" s="716" t="s">
        <v>1783</v>
      </c>
      <c r="FK70" s="16">
        <v>38853</v>
      </c>
      <c r="FL70" s="54"/>
      <c r="FM70" s="249">
        <v>38868</v>
      </c>
      <c r="FN70" s="722"/>
      <c r="FO70" s="84">
        <v>2</v>
      </c>
      <c r="FP70" s="69">
        <v>7</v>
      </c>
      <c r="FQ70" s="69">
        <v>18</v>
      </c>
      <c r="FR70" s="69">
        <v>7</v>
      </c>
      <c r="FS70" s="716">
        <f t="shared" ref="FS70:FS133" si="17">IF(ISBLANK(FQ70),"NA",FQ70-FR70)</f>
        <v>11</v>
      </c>
      <c r="FT70" s="716"/>
      <c r="FU70" s="69"/>
      <c r="FV70" s="28"/>
      <c r="FW70" s="79" t="s">
        <v>659</v>
      </c>
      <c r="FX70" s="705">
        <v>0</v>
      </c>
    </row>
    <row r="71" spans="1:180" ht="15" x14ac:dyDescent="0.25">
      <c r="A71" s="10">
        <v>66</v>
      </c>
      <c r="B71" s="15">
        <v>66</v>
      </c>
      <c r="C71" s="42">
        <v>1</v>
      </c>
      <c r="D71" s="15">
        <v>0</v>
      </c>
      <c r="E71" s="97">
        <v>38853</v>
      </c>
      <c r="F71" s="28">
        <v>1</v>
      </c>
      <c r="G71" s="67">
        <v>1</v>
      </c>
      <c r="H71" s="5"/>
      <c r="I71" s="5"/>
      <c r="J71" s="5"/>
      <c r="K71" s="5">
        <v>4</v>
      </c>
      <c r="L71" s="5"/>
      <c r="M71" s="5">
        <v>4</v>
      </c>
      <c r="N71" s="5"/>
      <c r="O71" s="5"/>
      <c r="P71" s="5"/>
      <c r="Q71" s="5"/>
      <c r="R71" s="5"/>
      <c r="S71" s="5"/>
      <c r="T71" s="299">
        <f t="shared" si="15"/>
        <v>4</v>
      </c>
      <c r="U71" s="5"/>
      <c r="V71" s="5"/>
      <c r="W71" s="5"/>
      <c r="X71" s="5" t="s">
        <v>118</v>
      </c>
      <c r="Y71" s="5"/>
      <c r="Z71" s="5"/>
      <c r="AA71" s="5"/>
      <c r="AB71" s="5"/>
      <c r="AC71" s="5"/>
      <c r="AD71" s="5"/>
      <c r="AE71" s="46"/>
      <c r="AF71" s="5"/>
      <c r="AG71" s="5"/>
      <c r="AH71" s="5"/>
      <c r="AI71" s="5">
        <v>22</v>
      </c>
      <c r="AJ71" s="5"/>
      <c r="AK71" s="5"/>
      <c r="AL71" s="5"/>
      <c r="AM71" s="5"/>
      <c r="AN71" s="5"/>
      <c r="AO71" s="5"/>
      <c r="AP71" s="46"/>
      <c r="AQ71" s="5"/>
      <c r="AR71" s="5" t="s">
        <v>531</v>
      </c>
      <c r="AS71" s="5"/>
      <c r="AT71" s="5"/>
      <c r="AU71" s="5"/>
      <c r="AV71" s="5"/>
      <c r="AW71" s="5"/>
      <c r="AX71" s="5"/>
      <c r="AY71" s="5"/>
      <c r="AZ71" s="46"/>
      <c r="BA71" s="9"/>
      <c r="BB71" s="9">
        <v>38853</v>
      </c>
      <c r="BC71" s="9"/>
      <c r="BD71" s="9"/>
      <c r="BE71" s="9"/>
      <c r="BF71" s="9"/>
      <c r="BG71" s="9"/>
      <c r="BH71" s="9"/>
      <c r="BI71" s="9"/>
      <c r="BJ71" s="9"/>
      <c r="BK71" s="630">
        <f t="shared" si="14"/>
        <v>38853</v>
      </c>
      <c r="BL71" s="630" t="s">
        <v>1791</v>
      </c>
      <c r="BM71" s="739">
        <f>4/11</f>
        <v>0.36363636363636365</v>
      </c>
      <c r="BN71" s="633"/>
      <c r="BO71" s="633"/>
      <c r="BP71" s="32"/>
      <c r="BQ71" s="5"/>
      <c r="BR71" s="5"/>
      <c r="BS71" s="5"/>
      <c r="BT71" s="5"/>
      <c r="BU71" s="5"/>
      <c r="BV71" s="46"/>
      <c r="BW71" s="5"/>
      <c r="BX71" s="5"/>
      <c r="BY71" s="5"/>
      <c r="BZ71" s="5"/>
      <c r="CA71" s="5"/>
      <c r="CB71" s="5"/>
      <c r="CC71" s="46"/>
      <c r="CD71" s="5"/>
      <c r="CE71" s="5"/>
      <c r="CF71" s="5"/>
      <c r="CG71" s="5"/>
      <c r="CH71" s="5">
        <v>4</v>
      </c>
      <c r="CI71" s="5"/>
      <c r="CJ71" s="5"/>
      <c r="CK71" s="5"/>
      <c r="CL71" s="5"/>
      <c r="CM71" s="46"/>
      <c r="CN71" s="703">
        <f>4/4</f>
        <v>1</v>
      </c>
      <c r="CO71" s="28"/>
      <c r="CP71" s="28"/>
      <c r="CQ71" s="28"/>
      <c r="CR71" s="28"/>
      <c r="CS71" s="28"/>
      <c r="CT71" s="28"/>
      <c r="CU71" s="28"/>
      <c r="CV71" s="28"/>
      <c r="CW71" s="28"/>
      <c r="CX71" s="67"/>
      <c r="CY71" s="10"/>
      <c r="CZ71" s="10"/>
      <c r="DA71" s="10"/>
      <c r="DB71" s="10"/>
      <c r="DC71" s="10"/>
      <c r="DD71" s="10"/>
      <c r="DE71" s="10"/>
      <c r="DF71" s="10"/>
      <c r="DG71" s="300">
        <f t="shared" si="16"/>
        <v>3</v>
      </c>
      <c r="DH71" s="69">
        <v>3</v>
      </c>
      <c r="DI71" s="69">
        <v>1.74</v>
      </c>
      <c r="DJ71" s="69">
        <v>1.54</v>
      </c>
      <c r="DK71" s="69">
        <v>2.2599999999999998</v>
      </c>
      <c r="DL71" s="69"/>
      <c r="DM71" s="69"/>
      <c r="DN71" s="69"/>
      <c r="DO71" s="69"/>
      <c r="DP71" s="69"/>
      <c r="DQ71" s="69"/>
      <c r="DR71" s="69"/>
      <c r="DS71" s="69"/>
      <c r="DT71" s="69"/>
      <c r="DU71" s="69"/>
      <c r="DV71" s="69">
        <v>182</v>
      </c>
      <c r="DW71" s="69">
        <v>147</v>
      </c>
      <c r="DX71" s="69">
        <v>212</v>
      </c>
      <c r="DY71" s="69"/>
      <c r="DZ71" s="69"/>
      <c r="EA71" s="69"/>
      <c r="EB71" s="69"/>
      <c r="EC71" s="69"/>
      <c r="ED71" s="69"/>
      <c r="EE71" s="69"/>
      <c r="EF71" s="69"/>
      <c r="EG71" s="69"/>
      <c r="EH71" s="69"/>
      <c r="EI71" s="69"/>
      <c r="EJ71" s="69"/>
      <c r="EK71" s="69"/>
      <c r="EL71" s="69"/>
      <c r="EM71" s="69"/>
      <c r="EN71" s="69"/>
      <c r="EO71" s="69"/>
      <c r="EP71" s="69"/>
      <c r="EQ71" s="69"/>
      <c r="ER71" s="79"/>
      <c r="ES71" s="245">
        <f t="shared" si="12"/>
        <v>1557.0201288496396</v>
      </c>
      <c r="ET71" s="81"/>
      <c r="EU71" s="81">
        <f t="shared" si="13"/>
        <v>1557.0201288496396</v>
      </c>
      <c r="EV71" s="718" t="str">
        <f t="shared" si="10"/>
        <v/>
      </c>
      <c r="EW71" s="718" t="s">
        <v>1877</v>
      </c>
      <c r="EX71" s="731" t="s">
        <v>1927</v>
      </c>
      <c r="EY71" s="44">
        <v>66</v>
      </c>
      <c r="EZ71" s="88">
        <v>0</v>
      </c>
      <c r="FA71" s="33">
        <v>66</v>
      </c>
      <c r="FB71" s="5">
        <v>4</v>
      </c>
      <c r="FC71" s="5">
        <v>3</v>
      </c>
      <c r="FD71" s="69">
        <v>4</v>
      </c>
      <c r="FE71" s="11">
        <v>1.74</v>
      </c>
      <c r="FF71" s="122">
        <v>182</v>
      </c>
      <c r="FG71" s="18">
        <v>1557.0201288496396</v>
      </c>
      <c r="FH71" s="253">
        <v>22</v>
      </c>
      <c r="FI71" s="735" t="s">
        <v>1783</v>
      </c>
      <c r="FK71" s="16">
        <v>38853</v>
      </c>
      <c r="FL71" s="54"/>
      <c r="FM71" s="255">
        <v>38868</v>
      </c>
      <c r="FN71" s="725"/>
      <c r="FO71" s="84"/>
      <c r="FP71" s="69"/>
      <c r="FQ71" s="69"/>
      <c r="FR71" s="69"/>
      <c r="FS71" s="716" t="str">
        <f t="shared" si="17"/>
        <v>NA</v>
      </c>
      <c r="FT71" s="716"/>
      <c r="FU71" s="69"/>
      <c r="FV71" s="28">
        <v>4</v>
      </c>
      <c r="FW71" s="79" t="s">
        <v>659</v>
      </c>
      <c r="FX71" s="705">
        <v>0</v>
      </c>
    </row>
    <row r="72" spans="1:180" ht="15" x14ac:dyDescent="0.25">
      <c r="A72" s="10">
        <v>67</v>
      </c>
      <c r="B72" s="15">
        <v>67</v>
      </c>
      <c r="C72" s="42">
        <v>1</v>
      </c>
      <c r="D72" s="15">
        <v>0</v>
      </c>
      <c r="E72" s="97">
        <v>38853</v>
      </c>
      <c r="F72" s="28">
        <v>1</v>
      </c>
      <c r="G72" s="67">
        <v>1</v>
      </c>
      <c r="H72" s="5"/>
      <c r="I72" s="5"/>
      <c r="J72" s="5"/>
      <c r="K72" s="5">
        <v>1</v>
      </c>
      <c r="L72" s="5"/>
      <c r="M72" s="5"/>
      <c r="N72" s="5"/>
      <c r="O72" s="5"/>
      <c r="P72" s="5"/>
      <c r="Q72" s="5"/>
      <c r="R72" s="5"/>
      <c r="S72" s="5"/>
      <c r="T72" s="299">
        <f t="shared" si="15"/>
        <v>1</v>
      </c>
      <c r="U72" s="5"/>
      <c r="V72" s="5"/>
      <c r="W72" s="5"/>
      <c r="X72" s="5" t="s">
        <v>118</v>
      </c>
      <c r="Y72" s="5"/>
      <c r="Z72" s="5"/>
      <c r="AA72" s="5"/>
      <c r="AB72" s="5"/>
      <c r="AC72" s="5"/>
      <c r="AD72" s="5"/>
      <c r="AE72" s="46"/>
      <c r="AF72" s="5"/>
      <c r="AG72" s="5"/>
      <c r="AH72" s="5"/>
      <c r="AI72" s="5">
        <v>13</v>
      </c>
      <c r="AJ72" s="5"/>
      <c r="AK72" s="5"/>
      <c r="AL72" s="5"/>
      <c r="AM72" s="5"/>
      <c r="AN72" s="5"/>
      <c r="AO72" s="5"/>
      <c r="AP72" s="46"/>
      <c r="AQ72" s="5"/>
      <c r="AR72" s="5">
        <v>1</v>
      </c>
      <c r="AS72" s="5"/>
      <c r="AT72" s="5">
        <v>2</v>
      </c>
      <c r="AU72" s="5"/>
      <c r="AV72" s="5" t="s">
        <v>30</v>
      </c>
      <c r="AW72" s="5"/>
      <c r="AX72" s="5"/>
      <c r="AY72" s="5">
        <v>0</v>
      </c>
      <c r="AZ72" s="46">
        <v>0</v>
      </c>
      <c r="BA72" s="9"/>
      <c r="BB72" s="9">
        <v>38853</v>
      </c>
      <c r="BC72" s="9"/>
      <c r="BD72" s="9"/>
      <c r="BE72" s="9"/>
      <c r="BF72" s="9"/>
      <c r="BG72" s="9"/>
      <c r="BH72" s="9"/>
      <c r="BI72" s="9"/>
      <c r="BJ72" s="9"/>
      <c r="BK72" s="630">
        <f t="shared" si="14"/>
        <v>38853</v>
      </c>
      <c r="BL72" s="630" t="s">
        <v>1783</v>
      </c>
      <c r="BM72" s="630"/>
      <c r="BN72" s="633"/>
      <c r="BO72" s="633"/>
      <c r="BP72" s="32"/>
      <c r="BQ72" s="5"/>
      <c r="BR72" s="5"/>
      <c r="BS72" s="5">
        <v>0</v>
      </c>
      <c r="BT72" s="5"/>
      <c r="BU72" s="5">
        <v>0</v>
      </c>
      <c r="BV72" s="46">
        <v>0</v>
      </c>
      <c r="BW72" s="5"/>
      <c r="BX72" s="5"/>
      <c r="BY72" s="5"/>
      <c r="BZ72" s="5"/>
      <c r="CA72" s="5"/>
      <c r="CB72" s="5">
        <v>7</v>
      </c>
      <c r="CC72" s="46">
        <v>6</v>
      </c>
      <c r="CD72" s="5"/>
      <c r="CE72" s="5"/>
      <c r="CF72" s="5"/>
      <c r="CG72" s="5"/>
      <c r="CH72" s="5"/>
      <c r="CI72" s="5"/>
      <c r="CJ72" s="5"/>
      <c r="CK72" s="5"/>
      <c r="CL72" s="5"/>
      <c r="CM72" s="46"/>
      <c r="CN72" s="703">
        <f t="shared" ref="CN72:CN78" si="18">IF(COUNTBLANK(CD72:CM72)=10,0,"calc")</f>
        <v>0</v>
      </c>
      <c r="CO72" s="28"/>
      <c r="CP72" s="28"/>
      <c r="CQ72" s="28"/>
      <c r="CR72" s="28"/>
      <c r="CS72" s="28"/>
      <c r="CT72" s="28"/>
      <c r="CU72" s="28"/>
      <c r="CV72" s="28"/>
      <c r="CW72" s="28">
        <v>1</v>
      </c>
      <c r="CX72" s="67"/>
      <c r="CY72" s="10"/>
      <c r="CZ72" s="10"/>
      <c r="DA72" s="10"/>
      <c r="DB72" s="10"/>
      <c r="DC72" s="10"/>
      <c r="DD72" s="10"/>
      <c r="DE72" s="10"/>
      <c r="DF72" s="10"/>
      <c r="DG72" s="300">
        <f t="shared" si="16"/>
        <v>1</v>
      </c>
      <c r="DH72" s="69">
        <v>1</v>
      </c>
      <c r="DI72" s="69">
        <v>2.62</v>
      </c>
      <c r="DJ72" s="69"/>
      <c r="DK72" s="69"/>
      <c r="DL72" s="69"/>
      <c r="DM72" s="69"/>
      <c r="DN72" s="69"/>
      <c r="DO72" s="69"/>
      <c r="DP72" s="69"/>
      <c r="DQ72" s="69"/>
      <c r="DR72" s="69"/>
      <c r="DS72" s="69"/>
      <c r="DT72" s="69"/>
      <c r="DU72" s="69"/>
      <c r="DV72" s="69">
        <v>215</v>
      </c>
      <c r="DW72" s="69"/>
      <c r="DX72" s="69"/>
      <c r="DY72" s="69"/>
      <c r="DZ72" s="69"/>
      <c r="EA72" s="69"/>
      <c r="EB72" s="69"/>
      <c r="EC72" s="69"/>
      <c r="ED72" s="69"/>
      <c r="EE72" s="69"/>
      <c r="EF72" s="69"/>
      <c r="EG72" s="69"/>
      <c r="EH72" s="69"/>
      <c r="EI72" s="69"/>
      <c r="EJ72" s="69"/>
      <c r="EK72" s="69"/>
      <c r="EL72" s="69"/>
      <c r="EM72" s="69"/>
      <c r="EN72" s="69"/>
      <c r="EO72" s="69"/>
      <c r="EP72" s="69"/>
      <c r="EQ72" s="69"/>
      <c r="ER72" s="79"/>
      <c r="ES72" s="245">
        <f t="shared" si="12"/>
        <v>1159.1267378574707</v>
      </c>
      <c r="ET72" s="81"/>
      <c r="EU72" s="81">
        <f t="shared" si="13"/>
        <v>1159.1267378574707</v>
      </c>
      <c r="EV72" s="718">
        <f t="shared" si="10"/>
        <v>1159.1267378574707</v>
      </c>
      <c r="EW72" s="718" t="s">
        <v>1783</v>
      </c>
      <c r="EX72" s="731"/>
      <c r="EY72" s="44">
        <v>67</v>
      </c>
      <c r="EZ72" s="85">
        <v>3</v>
      </c>
      <c r="FA72" s="33">
        <v>67</v>
      </c>
      <c r="FB72" s="5">
        <v>1</v>
      </c>
      <c r="FC72" s="5">
        <v>1</v>
      </c>
      <c r="FD72" s="69">
        <v>1</v>
      </c>
      <c r="FE72" s="11">
        <v>2.62</v>
      </c>
      <c r="FF72" s="87">
        <v>215</v>
      </c>
      <c r="FG72" s="18">
        <v>1159.1267378574707</v>
      </c>
      <c r="FH72" s="69">
        <v>13</v>
      </c>
      <c r="FI72" s="716" t="s">
        <v>1783</v>
      </c>
      <c r="FK72" s="16">
        <v>38853</v>
      </c>
      <c r="FL72" s="54"/>
      <c r="FM72" s="249">
        <v>38859</v>
      </c>
      <c r="FN72" s="722"/>
      <c r="FO72" s="84">
        <v>3</v>
      </c>
      <c r="FP72" s="69">
        <v>30</v>
      </c>
      <c r="FQ72" s="69">
        <v>10</v>
      </c>
      <c r="FR72" s="69">
        <v>0</v>
      </c>
      <c r="FS72" s="716">
        <f t="shared" si="17"/>
        <v>10</v>
      </c>
      <c r="FT72" s="716"/>
      <c r="FU72" s="69"/>
      <c r="FV72" s="28"/>
      <c r="FW72" s="79" t="s">
        <v>659</v>
      </c>
      <c r="FX72" s="705">
        <v>1</v>
      </c>
    </row>
    <row r="73" spans="1:180" ht="15" x14ac:dyDescent="0.25">
      <c r="A73" s="10">
        <v>68</v>
      </c>
      <c r="B73" s="15">
        <v>68</v>
      </c>
      <c r="C73" s="42">
        <v>1</v>
      </c>
      <c r="D73" s="15">
        <v>0</v>
      </c>
      <c r="E73" s="97">
        <v>38853</v>
      </c>
      <c r="F73" s="28">
        <v>1</v>
      </c>
      <c r="G73" s="67">
        <v>1</v>
      </c>
      <c r="H73" s="5"/>
      <c r="I73" s="5"/>
      <c r="J73" s="5"/>
      <c r="K73" s="5">
        <v>2</v>
      </c>
      <c r="L73" s="5"/>
      <c r="M73" s="5"/>
      <c r="N73" s="5"/>
      <c r="O73" s="5"/>
      <c r="P73" s="5"/>
      <c r="Q73" s="5"/>
      <c r="R73" s="5"/>
      <c r="S73" s="5"/>
      <c r="T73" s="299">
        <f t="shared" si="15"/>
        <v>2</v>
      </c>
      <c r="U73" s="5"/>
      <c r="V73" s="5"/>
      <c r="W73" s="5"/>
      <c r="X73" s="5" t="s">
        <v>118</v>
      </c>
      <c r="Y73" s="5"/>
      <c r="Z73" s="5"/>
      <c r="AA73" s="5"/>
      <c r="AB73" s="5"/>
      <c r="AC73" s="5"/>
      <c r="AD73" s="5"/>
      <c r="AE73" s="46"/>
      <c r="AF73" s="5"/>
      <c r="AG73" s="5"/>
      <c r="AH73" s="5"/>
      <c r="AI73" s="5">
        <v>14</v>
      </c>
      <c r="AJ73" s="5"/>
      <c r="AK73" s="5"/>
      <c r="AL73" s="5"/>
      <c r="AM73" s="5"/>
      <c r="AN73" s="5"/>
      <c r="AO73" s="5"/>
      <c r="AP73" s="46"/>
      <c r="AQ73" s="5"/>
      <c r="AR73" s="5">
        <v>1</v>
      </c>
      <c r="AS73" s="5"/>
      <c r="AT73" s="5" t="s">
        <v>29</v>
      </c>
      <c r="AU73" s="5"/>
      <c r="AV73" s="5" t="s">
        <v>32</v>
      </c>
      <c r="AW73" s="5"/>
      <c r="AX73" s="5"/>
      <c r="AY73" s="5">
        <v>0</v>
      </c>
      <c r="AZ73" s="46">
        <v>0</v>
      </c>
      <c r="BA73" s="9"/>
      <c r="BB73" s="9">
        <v>38853</v>
      </c>
      <c r="BC73" s="9"/>
      <c r="BD73" s="9"/>
      <c r="BE73" s="9"/>
      <c r="BF73" s="9"/>
      <c r="BG73" s="9"/>
      <c r="BH73" s="9"/>
      <c r="BI73" s="9"/>
      <c r="BJ73" s="9"/>
      <c r="BK73" s="630">
        <f t="shared" si="14"/>
        <v>38853</v>
      </c>
      <c r="BL73" s="630" t="s">
        <v>1783</v>
      </c>
      <c r="BM73" s="630"/>
      <c r="BN73" s="633"/>
      <c r="BO73" s="633"/>
      <c r="BP73" s="32"/>
      <c r="BQ73" s="5"/>
      <c r="BR73" s="5"/>
      <c r="BS73" s="5">
        <v>0</v>
      </c>
      <c r="BT73" s="5"/>
      <c r="BU73" s="5">
        <v>0</v>
      </c>
      <c r="BV73" s="46">
        <v>0</v>
      </c>
      <c r="BW73" s="5"/>
      <c r="BX73" s="5"/>
      <c r="BY73" s="5"/>
      <c r="BZ73" s="5"/>
      <c r="CA73" s="5"/>
      <c r="CB73" s="5">
        <v>6</v>
      </c>
      <c r="CC73" s="46">
        <v>5</v>
      </c>
      <c r="CD73" s="5"/>
      <c r="CE73" s="5"/>
      <c r="CF73" s="5"/>
      <c r="CG73" s="5"/>
      <c r="CH73" s="5"/>
      <c r="CI73" s="5"/>
      <c r="CJ73" s="5"/>
      <c r="CK73" s="5"/>
      <c r="CL73" s="5"/>
      <c r="CM73" s="46"/>
      <c r="CN73" s="703">
        <f t="shared" si="18"/>
        <v>0</v>
      </c>
      <c r="CO73" s="28"/>
      <c r="CP73" s="28"/>
      <c r="CQ73" s="28">
        <v>1</v>
      </c>
      <c r="CR73" s="28"/>
      <c r="CS73" s="28"/>
      <c r="CT73" s="28"/>
      <c r="CU73" s="28"/>
      <c r="CV73" s="28"/>
      <c r="CW73" s="28"/>
      <c r="CX73" s="67"/>
      <c r="CY73" s="10"/>
      <c r="CZ73" s="10"/>
      <c r="DA73" s="10"/>
      <c r="DB73" s="10"/>
      <c r="DC73" s="10"/>
      <c r="DD73" s="10"/>
      <c r="DE73" s="10"/>
      <c r="DF73" s="10"/>
      <c r="DG73" s="300">
        <f t="shared" si="16"/>
        <v>2</v>
      </c>
      <c r="DH73" s="69">
        <v>2</v>
      </c>
      <c r="DI73" s="69">
        <v>1.85</v>
      </c>
      <c r="DJ73" s="69">
        <v>1.9</v>
      </c>
      <c r="DK73" s="69"/>
      <c r="DL73" s="69"/>
      <c r="DM73" s="69"/>
      <c r="DN73" s="69"/>
      <c r="DO73" s="69"/>
      <c r="DP73" s="69"/>
      <c r="DQ73" s="69"/>
      <c r="DR73" s="69"/>
      <c r="DS73" s="69"/>
      <c r="DT73" s="69"/>
      <c r="DU73" s="69"/>
      <c r="DV73" s="69">
        <v>200</v>
      </c>
      <c r="DW73" s="69">
        <v>207</v>
      </c>
      <c r="DX73" s="69"/>
      <c r="DY73" s="69"/>
      <c r="DZ73" s="69"/>
      <c r="EA73" s="69"/>
      <c r="EB73" s="69"/>
      <c r="EC73" s="69"/>
      <c r="ED73" s="69"/>
      <c r="EE73" s="69"/>
      <c r="EF73" s="69"/>
      <c r="EG73" s="69"/>
      <c r="EH73" s="69"/>
      <c r="EI73" s="69"/>
      <c r="EJ73" s="69"/>
      <c r="EK73" s="69"/>
      <c r="EL73" s="69"/>
      <c r="EM73" s="69"/>
      <c r="EN73" s="69"/>
      <c r="EO73" s="69"/>
      <c r="EP73" s="69"/>
      <c r="EQ73" s="69"/>
      <c r="ER73" s="79"/>
      <c r="ES73" s="245">
        <f t="shared" si="12"/>
        <v>1124.5095284075646</v>
      </c>
      <c r="ET73" s="81"/>
      <c r="EU73" s="81">
        <f t="shared" si="13"/>
        <v>1124.5095284075646</v>
      </c>
      <c r="EV73" s="718">
        <f t="shared" si="10"/>
        <v>1124.5095284075646</v>
      </c>
      <c r="EW73" s="718" t="s">
        <v>1783</v>
      </c>
      <c r="EX73" s="731"/>
      <c r="EY73" s="44">
        <v>68</v>
      </c>
      <c r="EZ73" s="85">
        <v>0</v>
      </c>
      <c r="FA73" s="33">
        <v>68</v>
      </c>
      <c r="FB73" s="5">
        <v>2</v>
      </c>
      <c r="FC73" s="5">
        <v>2</v>
      </c>
      <c r="FD73" s="69">
        <v>2</v>
      </c>
      <c r="FE73" s="11">
        <v>1.9</v>
      </c>
      <c r="FF73" s="87">
        <v>207</v>
      </c>
      <c r="FG73" s="18">
        <v>1124.5095284075646</v>
      </c>
      <c r="FH73" s="69">
        <v>14</v>
      </c>
      <c r="FI73" s="716" t="s">
        <v>1783</v>
      </c>
      <c r="FK73" s="16">
        <v>38853</v>
      </c>
      <c r="FL73" s="54"/>
      <c r="FM73" s="249">
        <v>38859</v>
      </c>
      <c r="FN73" s="722"/>
      <c r="FO73" s="84"/>
      <c r="FP73" s="69"/>
      <c r="FQ73" s="69"/>
      <c r="FR73" s="69"/>
      <c r="FS73" s="716" t="str">
        <f t="shared" si="17"/>
        <v>NA</v>
      </c>
      <c r="FT73" s="716"/>
      <c r="FU73" s="69"/>
      <c r="FV73" s="28"/>
      <c r="FW73" s="79" t="s">
        <v>659</v>
      </c>
      <c r="FX73" s="705">
        <v>1</v>
      </c>
    </row>
    <row r="74" spans="1:180" ht="15" x14ac:dyDescent="0.25">
      <c r="A74" s="10">
        <v>69</v>
      </c>
      <c r="B74" s="15">
        <v>69</v>
      </c>
      <c r="C74" s="42">
        <v>1</v>
      </c>
      <c r="D74" s="15">
        <v>0</v>
      </c>
      <c r="E74" s="97">
        <v>38853</v>
      </c>
      <c r="F74" s="28">
        <v>1</v>
      </c>
      <c r="G74" s="67">
        <v>1</v>
      </c>
      <c r="H74" s="5"/>
      <c r="I74" s="5"/>
      <c r="J74" s="5"/>
      <c r="K74" s="5">
        <v>2</v>
      </c>
      <c r="L74" s="5"/>
      <c r="M74" s="5"/>
      <c r="N74" s="5"/>
      <c r="O74" s="5"/>
      <c r="P74" s="5"/>
      <c r="Q74" s="5"/>
      <c r="R74" s="5"/>
      <c r="S74" s="5"/>
      <c r="T74" s="299">
        <f t="shared" si="15"/>
        <v>2</v>
      </c>
      <c r="U74" s="5"/>
      <c r="V74" s="5"/>
      <c r="W74" s="5"/>
      <c r="X74" s="5" t="s">
        <v>118</v>
      </c>
      <c r="Y74" s="5"/>
      <c r="Z74" s="5"/>
      <c r="AA74" s="5"/>
      <c r="AB74" s="5"/>
      <c r="AC74" s="5"/>
      <c r="AD74" s="5"/>
      <c r="AE74" s="46"/>
      <c r="AF74" s="5"/>
      <c r="AG74" s="5"/>
      <c r="AH74" s="5"/>
      <c r="AI74" s="5">
        <v>26</v>
      </c>
      <c r="AJ74" s="5"/>
      <c r="AK74" s="5">
        <v>34</v>
      </c>
      <c r="AL74" s="5"/>
      <c r="AM74" s="5"/>
      <c r="AN74" s="5"/>
      <c r="AO74" s="5"/>
      <c r="AP74" s="46"/>
      <c r="AQ74" s="5"/>
      <c r="AR74" s="5">
        <v>4</v>
      </c>
      <c r="AS74" s="5"/>
      <c r="AT74" s="5" t="s">
        <v>26</v>
      </c>
      <c r="AU74" s="5"/>
      <c r="AV74" s="5" t="s">
        <v>532</v>
      </c>
      <c r="AW74" s="5"/>
      <c r="AX74" s="5"/>
      <c r="AY74" s="5">
        <v>0</v>
      </c>
      <c r="AZ74" s="46">
        <v>0</v>
      </c>
      <c r="BA74" s="9"/>
      <c r="BB74" s="9">
        <v>38853</v>
      </c>
      <c r="BC74" s="9"/>
      <c r="BD74" s="9"/>
      <c r="BE74" s="9"/>
      <c r="BF74" s="9"/>
      <c r="BG74" s="9"/>
      <c r="BH74" s="9"/>
      <c r="BI74" s="9"/>
      <c r="BJ74" s="9"/>
      <c r="BK74" s="630">
        <f t="shared" si="14"/>
        <v>38853</v>
      </c>
      <c r="BL74" s="630" t="s">
        <v>1783</v>
      </c>
      <c r="BM74" s="630"/>
      <c r="BN74" s="633"/>
      <c r="BO74" s="633"/>
      <c r="BP74" s="32"/>
      <c r="BQ74" s="5"/>
      <c r="BR74" s="5"/>
      <c r="BS74" s="5">
        <v>6</v>
      </c>
      <c r="BT74" s="5"/>
      <c r="BU74" s="5">
        <v>0</v>
      </c>
      <c r="BV74" s="46">
        <v>0</v>
      </c>
      <c r="BW74" s="5"/>
      <c r="BX74" s="5"/>
      <c r="BY74" s="5"/>
      <c r="BZ74" s="5"/>
      <c r="CA74" s="5"/>
      <c r="CB74" s="5">
        <v>7</v>
      </c>
      <c r="CC74" s="46">
        <v>11</v>
      </c>
      <c r="CD74" s="5"/>
      <c r="CE74" s="5"/>
      <c r="CF74" s="5"/>
      <c r="CG74" s="5"/>
      <c r="CH74" s="5"/>
      <c r="CI74" s="5"/>
      <c r="CJ74" s="5"/>
      <c r="CK74" s="5"/>
      <c r="CL74" s="5"/>
      <c r="CM74" s="46"/>
      <c r="CN74" s="703">
        <f t="shared" si="18"/>
        <v>0</v>
      </c>
      <c r="CO74" s="28"/>
      <c r="CP74" s="28"/>
      <c r="CQ74" s="28"/>
      <c r="CR74" s="28"/>
      <c r="CS74" s="28">
        <v>1</v>
      </c>
      <c r="CT74" s="28"/>
      <c r="CU74" s="28"/>
      <c r="CV74" s="28"/>
      <c r="CW74" s="28"/>
      <c r="CX74" s="67"/>
      <c r="CY74" s="10"/>
      <c r="CZ74" s="10"/>
      <c r="DA74" s="10" t="s">
        <v>36</v>
      </c>
      <c r="DB74" s="10"/>
      <c r="DC74" s="10"/>
      <c r="DD74" s="10"/>
      <c r="DE74" s="10"/>
      <c r="DF74" s="10"/>
      <c r="DG74" s="300">
        <f t="shared" si="16"/>
        <v>1</v>
      </c>
      <c r="DH74" s="69">
        <v>1</v>
      </c>
      <c r="DI74" s="69">
        <v>2.42</v>
      </c>
      <c r="DJ74" s="69"/>
      <c r="DK74" s="69"/>
      <c r="DL74" s="69"/>
      <c r="DM74" s="69"/>
      <c r="DN74" s="69"/>
      <c r="DO74" s="69"/>
      <c r="DP74" s="69"/>
      <c r="DQ74" s="69"/>
      <c r="DR74" s="69"/>
      <c r="DS74" s="69"/>
      <c r="DT74" s="69"/>
      <c r="DU74" s="69"/>
      <c r="DV74" s="69">
        <v>266</v>
      </c>
      <c r="DW74" s="69"/>
      <c r="DX74" s="69"/>
      <c r="DY74" s="69"/>
      <c r="DZ74" s="69"/>
      <c r="EA74" s="69"/>
      <c r="EB74" s="69"/>
      <c r="EC74" s="69"/>
      <c r="ED74" s="69"/>
      <c r="EE74" s="69"/>
      <c r="EF74" s="69"/>
      <c r="EG74" s="69"/>
      <c r="EH74" s="69"/>
      <c r="EI74" s="69"/>
      <c r="EJ74" s="69"/>
      <c r="EK74" s="69"/>
      <c r="EL74" s="69"/>
      <c r="EM74" s="69"/>
      <c r="EN74" s="69"/>
      <c r="EO74" s="69"/>
      <c r="EP74" s="69"/>
      <c r="EQ74" s="69"/>
      <c r="ER74" s="79"/>
      <c r="ES74" s="245">
        <f t="shared" si="12"/>
        <v>1223.4951438961371</v>
      </c>
      <c r="ET74" s="81"/>
      <c r="EU74" s="81">
        <f t="shared" si="13"/>
        <v>1223.4951438961371</v>
      </c>
      <c r="EV74" s="718" t="str">
        <f t="shared" si="10"/>
        <v/>
      </c>
      <c r="EW74" s="718" t="s">
        <v>1877</v>
      </c>
      <c r="EX74" s="731" t="s">
        <v>1928</v>
      </c>
      <c r="EY74" s="44">
        <v>69</v>
      </c>
      <c r="EZ74" s="85">
        <v>2</v>
      </c>
      <c r="FA74" s="33">
        <v>69</v>
      </c>
      <c r="FB74" s="5">
        <v>2</v>
      </c>
      <c r="FC74" s="5">
        <v>1</v>
      </c>
      <c r="FD74" s="69">
        <v>2</v>
      </c>
      <c r="FE74" s="11">
        <v>2.42</v>
      </c>
      <c r="FF74" s="87">
        <v>266</v>
      </c>
      <c r="FG74" s="18">
        <v>1223.4951438961371</v>
      </c>
      <c r="FH74" s="69">
        <v>34</v>
      </c>
      <c r="FI74" s="716" t="s">
        <v>1783</v>
      </c>
      <c r="FK74" s="16">
        <v>38853</v>
      </c>
      <c r="FL74" s="54"/>
      <c r="FM74" s="249">
        <v>38866</v>
      </c>
      <c r="FN74" s="722"/>
      <c r="FO74" s="84">
        <v>2</v>
      </c>
      <c r="FP74" s="69">
        <v>14</v>
      </c>
      <c r="FQ74" s="69">
        <v>8</v>
      </c>
      <c r="FR74" s="69">
        <v>0</v>
      </c>
      <c r="FS74" s="716">
        <f t="shared" si="17"/>
        <v>8</v>
      </c>
      <c r="FT74" s="716"/>
      <c r="FU74" s="69"/>
      <c r="FV74" s="28"/>
      <c r="FW74" s="79" t="s">
        <v>659</v>
      </c>
      <c r="FX74" s="705">
        <v>0</v>
      </c>
    </row>
    <row r="75" spans="1:180" ht="15" x14ac:dyDescent="0.25">
      <c r="A75" s="10">
        <v>70</v>
      </c>
      <c r="B75" s="15">
        <v>70</v>
      </c>
      <c r="C75" s="42">
        <v>1</v>
      </c>
      <c r="D75" s="15">
        <v>0</v>
      </c>
      <c r="E75" s="97">
        <v>38853</v>
      </c>
      <c r="F75" s="28">
        <v>1</v>
      </c>
      <c r="G75" s="67">
        <v>1</v>
      </c>
      <c r="H75" s="5"/>
      <c r="I75" s="5"/>
      <c r="J75" s="5"/>
      <c r="K75" s="5">
        <v>3</v>
      </c>
      <c r="L75" s="5"/>
      <c r="M75" s="5"/>
      <c r="N75" s="5"/>
      <c r="O75" s="5"/>
      <c r="P75" s="5"/>
      <c r="Q75" s="5"/>
      <c r="R75" s="5"/>
      <c r="S75" s="5"/>
      <c r="T75" s="299">
        <f t="shared" si="15"/>
        <v>3</v>
      </c>
      <c r="U75" s="5"/>
      <c r="V75" s="5"/>
      <c r="W75" s="5"/>
      <c r="X75" s="5" t="s">
        <v>118</v>
      </c>
      <c r="Y75" s="5"/>
      <c r="Z75" s="5"/>
      <c r="AA75" s="5"/>
      <c r="AB75" s="5"/>
      <c r="AC75" s="5"/>
      <c r="AD75" s="5"/>
      <c r="AE75" s="46"/>
      <c r="AF75" s="5"/>
      <c r="AG75" s="5"/>
      <c r="AH75" s="5"/>
      <c r="AI75" s="5">
        <v>3</v>
      </c>
      <c r="AJ75" s="5"/>
      <c r="AK75" s="5"/>
      <c r="AL75" s="5"/>
      <c r="AM75" s="5"/>
      <c r="AN75" s="5"/>
      <c r="AO75" s="5"/>
      <c r="AP75" s="46"/>
      <c r="AQ75" s="5"/>
      <c r="AR75" s="5"/>
      <c r="AS75" s="5"/>
      <c r="AT75" s="5">
        <v>1</v>
      </c>
      <c r="AU75" s="5"/>
      <c r="AV75" s="5">
        <v>3</v>
      </c>
      <c r="AW75" s="5"/>
      <c r="AX75" s="5"/>
      <c r="AY75" s="5">
        <v>0</v>
      </c>
      <c r="AZ75" s="46">
        <v>0</v>
      </c>
      <c r="BA75" s="9"/>
      <c r="BB75" s="9"/>
      <c r="BC75" s="9"/>
      <c r="BD75" s="9">
        <v>38855</v>
      </c>
      <c r="BE75" s="9"/>
      <c r="BF75" s="9"/>
      <c r="BG75" s="9"/>
      <c r="BH75" s="9"/>
      <c r="BI75" s="9"/>
      <c r="BJ75" s="9"/>
      <c r="BK75" s="630">
        <f t="shared" si="14"/>
        <v>38855</v>
      </c>
      <c r="BL75" s="630" t="s">
        <v>1783</v>
      </c>
      <c r="BM75" s="630"/>
      <c r="BN75" s="633"/>
      <c r="BO75" s="633"/>
      <c r="BP75" s="32"/>
      <c r="BQ75" s="5"/>
      <c r="BR75" s="5">
        <v>0</v>
      </c>
      <c r="BS75" s="5">
        <v>0</v>
      </c>
      <c r="BT75" s="5"/>
      <c r="BU75" s="5">
        <v>0</v>
      </c>
      <c r="BV75" s="46">
        <v>0</v>
      </c>
      <c r="BW75" s="5"/>
      <c r="BX75" s="5"/>
      <c r="BY75" s="5"/>
      <c r="BZ75" s="5"/>
      <c r="CA75" s="5"/>
      <c r="CB75" s="5">
        <v>2</v>
      </c>
      <c r="CC75" s="46">
        <v>2</v>
      </c>
      <c r="CD75" s="5"/>
      <c r="CE75" s="5"/>
      <c r="CF75" s="5"/>
      <c r="CG75" s="5"/>
      <c r="CH75" s="5"/>
      <c r="CI75" s="5"/>
      <c r="CJ75" s="5"/>
      <c r="CK75" s="5"/>
      <c r="CL75" s="5"/>
      <c r="CM75" s="46"/>
      <c r="CN75" s="703">
        <f t="shared" si="18"/>
        <v>0</v>
      </c>
      <c r="CO75" s="28"/>
      <c r="CP75" s="28"/>
      <c r="CQ75" s="28"/>
      <c r="CR75" s="28"/>
      <c r="CS75" s="28"/>
      <c r="CT75" s="28"/>
      <c r="CU75" s="28">
        <v>1</v>
      </c>
      <c r="CV75" s="28"/>
      <c r="CW75" s="28"/>
      <c r="CX75" s="67"/>
      <c r="CY75" s="10"/>
      <c r="CZ75" s="10"/>
      <c r="DA75" s="10"/>
      <c r="DB75" s="10"/>
      <c r="DC75" s="10"/>
      <c r="DD75" s="10"/>
      <c r="DE75" s="10"/>
      <c r="DF75" s="10"/>
      <c r="DG75" s="300">
        <f t="shared" si="16"/>
        <v>3</v>
      </c>
      <c r="DH75" s="69">
        <v>3</v>
      </c>
      <c r="DI75" s="69">
        <v>1.93</v>
      </c>
      <c r="DJ75" s="69">
        <v>1.19</v>
      </c>
      <c r="DK75" s="69">
        <v>1.17</v>
      </c>
      <c r="DL75" s="69"/>
      <c r="DM75" s="69"/>
      <c r="DN75" s="69"/>
      <c r="DO75" s="69"/>
      <c r="DP75" s="69"/>
      <c r="DQ75" s="69"/>
      <c r="DR75" s="69"/>
      <c r="DS75" s="69"/>
      <c r="DT75" s="69"/>
      <c r="DU75" s="69"/>
      <c r="DV75" s="69">
        <v>203</v>
      </c>
      <c r="DW75" s="69">
        <v>121</v>
      </c>
      <c r="DX75" s="69">
        <v>135</v>
      </c>
      <c r="DY75" s="69"/>
      <c r="DZ75" s="69"/>
      <c r="EA75" s="69"/>
      <c r="EB75" s="69"/>
      <c r="EC75" s="69"/>
      <c r="ED75" s="69"/>
      <c r="EE75" s="69"/>
      <c r="EF75" s="69"/>
      <c r="EG75" s="69"/>
      <c r="EH75" s="69"/>
      <c r="EI75" s="69"/>
      <c r="EJ75" s="69"/>
      <c r="EK75" s="69"/>
      <c r="EL75" s="69"/>
      <c r="EM75" s="69"/>
      <c r="EN75" s="69"/>
      <c r="EO75" s="69"/>
      <c r="EP75" s="69"/>
      <c r="EQ75" s="69"/>
      <c r="ER75" s="79"/>
      <c r="ES75" s="245">
        <f t="shared" si="12"/>
        <v>873.60175435908423</v>
      </c>
      <c r="ET75" s="81"/>
      <c r="EU75" s="81">
        <f t="shared" si="13"/>
        <v>873.60175435908423</v>
      </c>
      <c r="EV75" s="718">
        <f t="shared" si="10"/>
        <v>873.60175435908423</v>
      </c>
      <c r="EW75" s="718" t="s">
        <v>1783</v>
      </c>
      <c r="EX75" s="731"/>
      <c r="EY75" s="44">
        <v>70</v>
      </c>
      <c r="EZ75" s="85">
        <v>0</v>
      </c>
      <c r="FA75" s="33">
        <v>70</v>
      </c>
      <c r="FB75" s="5">
        <v>3</v>
      </c>
      <c r="FC75" s="5">
        <v>3</v>
      </c>
      <c r="FD75" s="69">
        <v>3</v>
      </c>
      <c r="FE75" s="11">
        <v>1.17</v>
      </c>
      <c r="FF75" s="87">
        <v>135</v>
      </c>
      <c r="FG75" s="18">
        <v>873.60175435908423</v>
      </c>
      <c r="FH75" s="69">
        <v>3</v>
      </c>
      <c r="FI75" s="716" t="s">
        <v>1783</v>
      </c>
      <c r="FK75" s="16">
        <v>38855</v>
      </c>
      <c r="FL75" s="54"/>
      <c r="FM75" s="249">
        <v>38859</v>
      </c>
      <c r="FN75" s="722"/>
      <c r="FO75" s="84"/>
      <c r="FP75" s="69"/>
      <c r="FQ75" s="69"/>
      <c r="FR75" s="69"/>
      <c r="FS75" s="716" t="str">
        <f t="shared" si="17"/>
        <v>NA</v>
      </c>
      <c r="FT75" s="716"/>
      <c r="FU75" s="69"/>
      <c r="FV75" s="28"/>
      <c r="FW75" s="79" t="s">
        <v>659</v>
      </c>
      <c r="FX75" s="705">
        <v>1</v>
      </c>
    </row>
    <row r="76" spans="1:180" ht="15" x14ac:dyDescent="0.25">
      <c r="A76" s="10">
        <v>71</v>
      </c>
      <c r="B76" s="15">
        <v>71</v>
      </c>
      <c r="C76" s="42">
        <v>1</v>
      </c>
      <c r="D76" s="15">
        <v>0</v>
      </c>
      <c r="E76" s="97">
        <v>38853</v>
      </c>
      <c r="F76" s="28">
        <v>1</v>
      </c>
      <c r="G76" s="67">
        <v>1</v>
      </c>
      <c r="H76" s="5"/>
      <c r="I76" s="5"/>
      <c r="J76" s="5"/>
      <c r="K76" s="5">
        <v>1</v>
      </c>
      <c r="L76" s="5"/>
      <c r="M76" s="5"/>
      <c r="N76" s="5"/>
      <c r="O76" s="5"/>
      <c r="P76" s="5"/>
      <c r="Q76" s="5"/>
      <c r="R76" s="5"/>
      <c r="S76" s="5"/>
      <c r="T76" s="299">
        <f t="shared" si="15"/>
        <v>1</v>
      </c>
      <c r="U76" s="5"/>
      <c r="V76" s="5"/>
      <c r="W76" s="5"/>
      <c r="X76" s="5" t="s">
        <v>118</v>
      </c>
      <c r="Y76" s="5"/>
      <c r="Z76" s="5"/>
      <c r="AA76" s="5"/>
      <c r="AB76" s="5"/>
      <c r="AC76" s="5"/>
      <c r="AD76" s="5"/>
      <c r="AE76" s="46"/>
      <c r="AF76" s="5"/>
      <c r="AG76" s="5"/>
      <c r="AH76" s="5"/>
      <c r="AI76" s="5">
        <v>7</v>
      </c>
      <c r="AJ76" s="5"/>
      <c r="AK76" s="5"/>
      <c r="AL76" s="5"/>
      <c r="AM76" s="5"/>
      <c r="AN76" s="5"/>
      <c r="AO76" s="5"/>
      <c r="AP76" s="46"/>
      <c r="AQ76" s="5"/>
      <c r="AR76" s="5">
        <v>1</v>
      </c>
      <c r="AS76" s="5"/>
      <c r="AT76" s="5" t="s">
        <v>34</v>
      </c>
      <c r="AU76" s="5"/>
      <c r="AV76" s="5" t="s">
        <v>524</v>
      </c>
      <c r="AW76" s="5"/>
      <c r="AX76" s="5"/>
      <c r="AY76" s="5">
        <v>1</v>
      </c>
      <c r="AZ76" s="46">
        <v>0</v>
      </c>
      <c r="BA76" s="9"/>
      <c r="BB76" s="9">
        <v>38853</v>
      </c>
      <c r="BC76" s="9"/>
      <c r="BD76" s="9"/>
      <c r="BE76" s="9"/>
      <c r="BF76" s="9"/>
      <c r="BG76" s="9"/>
      <c r="BH76" s="9"/>
      <c r="BI76" s="9"/>
      <c r="BJ76" s="9"/>
      <c r="BK76" s="630">
        <f t="shared" si="14"/>
        <v>38853</v>
      </c>
      <c r="BL76" s="630" t="s">
        <v>1783</v>
      </c>
      <c r="BM76" s="630"/>
      <c r="BN76" s="633"/>
      <c r="BO76" s="633"/>
      <c r="BP76" s="32"/>
      <c r="BQ76" s="5"/>
      <c r="BR76" s="5"/>
      <c r="BS76" s="5">
        <v>1</v>
      </c>
      <c r="BT76" s="5"/>
      <c r="BU76" s="5">
        <v>1</v>
      </c>
      <c r="BV76" s="46">
        <v>0</v>
      </c>
      <c r="BW76" s="5"/>
      <c r="BX76" s="5"/>
      <c r="BY76" s="5"/>
      <c r="BZ76" s="5"/>
      <c r="CA76" s="5"/>
      <c r="CB76" s="5">
        <v>2</v>
      </c>
      <c r="CC76" s="46">
        <v>2</v>
      </c>
      <c r="CD76" s="5"/>
      <c r="CE76" s="5"/>
      <c r="CF76" s="5"/>
      <c r="CG76" s="5"/>
      <c r="CH76" s="5"/>
      <c r="CI76" s="5"/>
      <c r="CJ76" s="5"/>
      <c r="CK76" s="5"/>
      <c r="CL76" s="5"/>
      <c r="CM76" s="46"/>
      <c r="CN76" s="703">
        <f t="shared" si="18"/>
        <v>0</v>
      </c>
      <c r="CO76" s="28"/>
      <c r="CP76" s="28"/>
      <c r="CQ76" s="28"/>
      <c r="CR76" s="28"/>
      <c r="CS76" s="28"/>
      <c r="CT76" s="28"/>
      <c r="CU76" s="28">
        <v>1</v>
      </c>
      <c r="CV76" s="28"/>
      <c r="CW76" s="28"/>
      <c r="CX76" s="67"/>
      <c r="CY76" s="10"/>
      <c r="CZ76" s="10"/>
      <c r="DA76" s="10"/>
      <c r="DB76" s="10"/>
      <c r="DC76" s="10"/>
      <c r="DD76" s="10"/>
      <c r="DE76" s="10"/>
      <c r="DF76" s="10"/>
      <c r="DG76" s="300">
        <f t="shared" si="16"/>
        <v>1</v>
      </c>
      <c r="DH76" s="69">
        <v>1</v>
      </c>
      <c r="DI76" s="69">
        <v>2</v>
      </c>
      <c r="DJ76" s="69"/>
      <c r="DK76" s="69"/>
      <c r="DL76" s="69"/>
      <c r="DM76" s="69"/>
      <c r="DN76" s="69"/>
      <c r="DO76" s="69"/>
      <c r="DP76" s="69"/>
      <c r="DQ76" s="69"/>
      <c r="DR76" s="69"/>
      <c r="DS76" s="69"/>
      <c r="DT76" s="69"/>
      <c r="DU76" s="69"/>
      <c r="DV76" s="69">
        <v>231</v>
      </c>
      <c r="DW76" s="69"/>
      <c r="DX76" s="69"/>
      <c r="DY76" s="69"/>
      <c r="DZ76" s="69"/>
      <c r="EA76" s="69"/>
      <c r="EB76" s="69"/>
      <c r="EC76" s="69"/>
      <c r="ED76" s="69"/>
      <c r="EE76" s="69"/>
      <c r="EF76" s="69"/>
      <c r="EG76" s="69"/>
      <c r="EH76" s="69"/>
      <c r="EI76" s="69"/>
      <c r="EJ76" s="69"/>
      <c r="EK76" s="69"/>
      <c r="EL76" s="69"/>
      <c r="EM76" s="69"/>
      <c r="EN76" s="69"/>
      <c r="EO76" s="69"/>
      <c r="EP76" s="69"/>
      <c r="EQ76" s="69"/>
      <c r="ER76" s="79"/>
      <c r="ES76" s="245">
        <f t="shared" si="12"/>
        <v>725.70790297924225</v>
      </c>
      <c r="ET76" s="81"/>
      <c r="EU76" s="81">
        <f t="shared" si="13"/>
        <v>725.70790297924225</v>
      </c>
      <c r="EV76" s="718">
        <f t="shared" si="10"/>
        <v>725.70790297924225</v>
      </c>
      <c r="EW76" s="718" t="s">
        <v>1783</v>
      </c>
      <c r="EX76" s="731"/>
      <c r="EY76" s="44">
        <v>71</v>
      </c>
      <c r="EZ76" s="85">
        <v>1</v>
      </c>
      <c r="FA76" s="33">
        <v>71</v>
      </c>
      <c r="FB76" s="5">
        <v>1</v>
      </c>
      <c r="FC76" s="5">
        <v>1</v>
      </c>
      <c r="FD76" s="69">
        <v>1</v>
      </c>
      <c r="FE76" s="11">
        <v>2</v>
      </c>
      <c r="FF76" s="87">
        <v>231</v>
      </c>
      <c r="FG76" s="18">
        <v>725.70790297924225</v>
      </c>
      <c r="FH76" s="69">
        <v>7</v>
      </c>
      <c r="FI76" s="716" t="s">
        <v>1783</v>
      </c>
      <c r="FK76" s="16">
        <v>38853</v>
      </c>
      <c r="FL76" s="54"/>
      <c r="FM76" s="249">
        <v>38871</v>
      </c>
      <c r="FN76" s="722"/>
      <c r="FO76" s="84">
        <v>1</v>
      </c>
      <c r="FP76" s="69">
        <v>0</v>
      </c>
      <c r="FQ76" s="69">
        <v>0</v>
      </c>
      <c r="FR76" s="69">
        <v>0</v>
      </c>
      <c r="FS76" s="716">
        <f t="shared" si="17"/>
        <v>0</v>
      </c>
      <c r="FT76" s="716"/>
      <c r="FU76" s="69"/>
      <c r="FV76" s="28"/>
      <c r="FW76" s="79" t="s">
        <v>659</v>
      </c>
      <c r="FX76" s="705">
        <v>1</v>
      </c>
    </row>
    <row r="77" spans="1:180" ht="15" x14ac:dyDescent="0.25">
      <c r="A77" s="10">
        <v>72</v>
      </c>
      <c r="B77" s="15">
        <v>72</v>
      </c>
      <c r="C77" s="42">
        <v>1</v>
      </c>
      <c r="D77" s="15">
        <v>0</v>
      </c>
      <c r="E77" s="97">
        <v>38853</v>
      </c>
      <c r="F77" s="28">
        <v>1</v>
      </c>
      <c r="G77" s="67">
        <v>1</v>
      </c>
      <c r="H77" s="5"/>
      <c r="I77" s="5"/>
      <c r="J77" s="5"/>
      <c r="K77" s="5">
        <v>2</v>
      </c>
      <c r="L77" s="5"/>
      <c r="M77" s="5"/>
      <c r="N77" s="5"/>
      <c r="O77" s="5"/>
      <c r="P77" s="5"/>
      <c r="Q77" s="5"/>
      <c r="R77" s="5"/>
      <c r="S77" s="5"/>
      <c r="T77" s="299">
        <f t="shared" si="15"/>
        <v>2</v>
      </c>
      <c r="U77" s="5"/>
      <c r="V77" s="5"/>
      <c r="W77" s="5"/>
      <c r="X77" s="5" t="s">
        <v>118</v>
      </c>
      <c r="Y77" s="5"/>
      <c r="Z77" s="5"/>
      <c r="AA77" s="5"/>
      <c r="AB77" s="5"/>
      <c r="AC77" s="5"/>
      <c r="AD77" s="5"/>
      <c r="AE77" s="46"/>
      <c r="AF77" s="5"/>
      <c r="AG77" s="5"/>
      <c r="AH77" s="5"/>
      <c r="AI77" s="5">
        <v>20</v>
      </c>
      <c r="AJ77" s="5"/>
      <c r="AK77" s="5"/>
      <c r="AL77" s="5"/>
      <c r="AM77" s="5"/>
      <c r="AN77" s="5"/>
      <c r="AO77" s="5"/>
      <c r="AP77" s="46"/>
      <c r="AQ77" s="5"/>
      <c r="AR77" s="5" t="s">
        <v>26</v>
      </c>
      <c r="AS77" s="5"/>
      <c r="AT77" s="5" t="s">
        <v>533</v>
      </c>
      <c r="AU77" s="5"/>
      <c r="AV77" s="5" t="s">
        <v>532</v>
      </c>
      <c r="AW77" s="5"/>
      <c r="AX77" s="5"/>
      <c r="AY77" s="5">
        <v>1</v>
      </c>
      <c r="AZ77" s="46">
        <v>1</v>
      </c>
      <c r="BA77" s="9"/>
      <c r="BB77" s="9">
        <v>38853</v>
      </c>
      <c r="BC77" s="9"/>
      <c r="BD77" s="9"/>
      <c r="BE77" s="9"/>
      <c r="BF77" s="9"/>
      <c r="BG77" s="9"/>
      <c r="BH77" s="9"/>
      <c r="BI77" s="9"/>
      <c r="BJ77" s="9"/>
      <c r="BK77" s="630">
        <f t="shared" si="14"/>
        <v>38853</v>
      </c>
      <c r="BL77" s="630" t="s">
        <v>1791</v>
      </c>
      <c r="BM77" s="739">
        <f>2/4</f>
        <v>0.5</v>
      </c>
      <c r="BN77" s="633"/>
      <c r="BO77" s="633"/>
      <c r="BP77" s="32"/>
      <c r="BQ77" s="5"/>
      <c r="BR77" s="5"/>
      <c r="BS77" s="5">
        <v>4</v>
      </c>
      <c r="BT77" s="5"/>
      <c r="BU77" s="5">
        <v>2</v>
      </c>
      <c r="BV77" s="46">
        <v>0</v>
      </c>
      <c r="BW77" s="5"/>
      <c r="BX77" s="5"/>
      <c r="BY77" s="5"/>
      <c r="BZ77" s="5"/>
      <c r="CA77" s="5"/>
      <c r="CB77" s="5">
        <v>12</v>
      </c>
      <c r="CC77" s="46">
        <v>14</v>
      </c>
      <c r="CD77" s="5"/>
      <c r="CE77" s="5"/>
      <c r="CF77" s="5"/>
      <c r="CG77" s="5"/>
      <c r="CH77" s="5"/>
      <c r="CI77" s="5"/>
      <c r="CJ77" s="5"/>
      <c r="CK77" s="5"/>
      <c r="CL77" s="5"/>
      <c r="CM77" s="46"/>
      <c r="CN77" s="703">
        <f t="shared" si="18"/>
        <v>0</v>
      </c>
      <c r="CO77" s="28"/>
      <c r="CP77" s="28"/>
      <c r="CQ77" s="28">
        <v>1</v>
      </c>
      <c r="CR77" s="28"/>
      <c r="CS77" s="28"/>
      <c r="CT77" s="28"/>
      <c r="CU77" s="28"/>
      <c r="CV77" s="28"/>
      <c r="CW77" s="28"/>
      <c r="CX77" s="67"/>
      <c r="CY77" s="10"/>
      <c r="CZ77" s="10"/>
      <c r="DA77" s="10"/>
      <c r="DB77" s="10"/>
      <c r="DC77" s="10"/>
      <c r="DD77" s="10"/>
      <c r="DE77" s="10"/>
      <c r="DF77" s="10"/>
      <c r="DG77" s="300">
        <f t="shared" si="16"/>
        <v>1</v>
      </c>
      <c r="DH77" s="69">
        <v>1</v>
      </c>
      <c r="DI77" s="69">
        <v>2.79</v>
      </c>
      <c r="DJ77" s="69"/>
      <c r="DK77" s="69"/>
      <c r="DL77" s="69"/>
      <c r="DM77" s="69"/>
      <c r="DN77" s="69"/>
      <c r="DO77" s="69"/>
      <c r="DP77" s="69"/>
      <c r="DQ77" s="69"/>
      <c r="DR77" s="69"/>
      <c r="DS77" s="69"/>
      <c r="DT77" s="69"/>
      <c r="DU77" s="69"/>
      <c r="DV77" s="69">
        <v>308</v>
      </c>
      <c r="DW77" s="69"/>
      <c r="DX77" s="69"/>
      <c r="DY77" s="69"/>
      <c r="DZ77" s="69"/>
      <c r="EA77" s="69"/>
      <c r="EB77" s="69"/>
      <c r="EC77" s="69"/>
      <c r="ED77" s="69"/>
      <c r="EE77" s="69"/>
      <c r="EF77" s="69"/>
      <c r="EG77" s="69"/>
      <c r="EH77" s="69"/>
      <c r="EI77" s="69"/>
      <c r="EJ77" s="69"/>
      <c r="EK77" s="69"/>
      <c r="EL77" s="69"/>
      <c r="EM77" s="69"/>
      <c r="EN77" s="69"/>
      <c r="EO77" s="69"/>
      <c r="EP77" s="69"/>
      <c r="EQ77" s="69"/>
      <c r="ER77" s="79"/>
      <c r="ES77" s="245">
        <f t="shared" si="12"/>
        <v>1882.9942958602398</v>
      </c>
      <c r="ET77" s="81"/>
      <c r="EU77" s="81">
        <f t="shared" si="13"/>
        <v>1882.9942958602398</v>
      </c>
      <c r="EV77" s="718" t="str">
        <f t="shared" si="10"/>
        <v/>
      </c>
      <c r="EW77" s="718" t="s">
        <v>1877</v>
      </c>
      <c r="EX77" s="731" t="s">
        <v>1929</v>
      </c>
      <c r="EY77" s="44">
        <v>72</v>
      </c>
      <c r="EZ77" s="88">
        <v>3</v>
      </c>
      <c r="FA77" s="33">
        <v>72</v>
      </c>
      <c r="FB77" s="5">
        <v>2</v>
      </c>
      <c r="FC77" s="5">
        <v>1</v>
      </c>
      <c r="FD77" s="69">
        <v>2</v>
      </c>
      <c r="FE77" s="18">
        <v>2.79</v>
      </c>
      <c r="FF77" s="88">
        <v>308</v>
      </c>
      <c r="FG77" s="18">
        <v>1882.9942958602398</v>
      </c>
      <c r="FH77" s="69">
        <v>20</v>
      </c>
      <c r="FI77" s="716" t="s">
        <v>1783</v>
      </c>
      <c r="FK77" s="16">
        <v>38853</v>
      </c>
      <c r="FL77" s="54"/>
      <c r="FM77" s="249">
        <v>38873</v>
      </c>
      <c r="FN77" s="722"/>
      <c r="FO77" s="84">
        <v>3</v>
      </c>
      <c r="FP77" s="69">
        <v>19</v>
      </c>
      <c r="FQ77" s="69">
        <v>13</v>
      </c>
      <c r="FR77" s="69">
        <v>0</v>
      </c>
      <c r="FS77" s="716">
        <f t="shared" si="17"/>
        <v>13</v>
      </c>
      <c r="FT77" s="716"/>
      <c r="FU77" s="69"/>
      <c r="FV77" s="28"/>
      <c r="FW77" s="79" t="s">
        <v>659</v>
      </c>
      <c r="FX77" s="705">
        <v>0</v>
      </c>
    </row>
    <row r="78" spans="1:180" ht="15" x14ac:dyDescent="0.25">
      <c r="A78" s="10">
        <v>73</v>
      </c>
      <c r="B78" s="15">
        <v>73</v>
      </c>
      <c r="C78" s="42">
        <v>1</v>
      </c>
      <c r="D78" s="15">
        <v>0</v>
      </c>
      <c r="E78" s="97">
        <v>38853</v>
      </c>
      <c r="F78" s="28">
        <v>1</v>
      </c>
      <c r="G78" s="67">
        <v>1</v>
      </c>
      <c r="H78" s="5"/>
      <c r="I78" s="5"/>
      <c r="J78" s="5"/>
      <c r="K78" s="5">
        <v>3</v>
      </c>
      <c r="L78" s="5"/>
      <c r="M78" s="5"/>
      <c r="N78" s="5"/>
      <c r="O78" s="5"/>
      <c r="P78" s="5"/>
      <c r="Q78" s="5"/>
      <c r="R78" s="5"/>
      <c r="S78" s="5"/>
      <c r="T78" s="299">
        <f t="shared" si="15"/>
        <v>3</v>
      </c>
      <c r="U78" s="5"/>
      <c r="V78" s="5"/>
      <c r="W78" s="5"/>
      <c r="X78" s="5" t="s">
        <v>118</v>
      </c>
      <c r="Y78" s="5"/>
      <c r="Z78" s="5"/>
      <c r="AA78" s="5"/>
      <c r="AB78" s="5"/>
      <c r="AC78" s="5"/>
      <c r="AD78" s="5"/>
      <c r="AE78" s="46"/>
      <c r="AF78" s="5"/>
      <c r="AG78" s="5"/>
      <c r="AH78" s="5"/>
      <c r="AI78" s="5">
        <v>22</v>
      </c>
      <c r="AJ78" s="5"/>
      <c r="AK78" s="5"/>
      <c r="AL78" s="5"/>
      <c r="AM78" s="5"/>
      <c r="AN78" s="5"/>
      <c r="AO78" s="5"/>
      <c r="AP78" s="46"/>
      <c r="AQ78" s="5"/>
      <c r="AR78" s="5" t="s">
        <v>534</v>
      </c>
      <c r="AS78" s="5"/>
      <c r="AT78" s="5" t="s">
        <v>535</v>
      </c>
      <c r="AU78" s="5"/>
      <c r="AV78" s="5" t="s">
        <v>537</v>
      </c>
      <c r="AW78" s="5"/>
      <c r="AX78" s="5"/>
      <c r="AY78" s="5">
        <v>0</v>
      </c>
      <c r="AZ78" s="46">
        <v>0</v>
      </c>
      <c r="BA78" s="9"/>
      <c r="BB78" s="9">
        <v>38853</v>
      </c>
      <c r="BC78" s="9"/>
      <c r="BD78" s="9"/>
      <c r="BE78" s="9"/>
      <c r="BF78" s="9"/>
      <c r="BG78" s="9"/>
      <c r="BH78" s="9"/>
      <c r="BI78" s="9"/>
      <c r="BJ78" s="9"/>
      <c r="BK78" s="630">
        <f t="shared" si="14"/>
        <v>38853</v>
      </c>
      <c r="BL78" s="630" t="s">
        <v>1791</v>
      </c>
      <c r="BM78" s="739">
        <f>6/10</f>
        <v>0.6</v>
      </c>
      <c r="BN78" s="633"/>
      <c r="BO78" s="633"/>
      <c r="BP78" s="32"/>
      <c r="BQ78" s="5"/>
      <c r="BR78" s="5"/>
      <c r="BS78" s="5">
        <v>1</v>
      </c>
      <c r="BT78" s="5"/>
      <c r="BU78" s="5">
        <v>0</v>
      </c>
      <c r="BV78" s="46">
        <v>0</v>
      </c>
      <c r="BW78" s="5"/>
      <c r="BX78" s="5"/>
      <c r="BY78" s="5"/>
      <c r="BZ78" s="5"/>
      <c r="CA78" s="5"/>
      <c r="CB78" s="5">
        <v>6</v>
      </c>
      <c r="CC78" s="46">
        <v>5</v>
      </c>
      <c r="CD78" s="5"/>
      <c r="CE78" s="5"/>
      <c r="CF78" s="5"/>
      <c r="CG78" s="5"/>
      <c r="CH78" s="5"/>
      <c r="CI78" s="5"/>
      <c r="CJ78" s="5"/>
      <c r="CK78" s="5"/>
      <c r="CL78" s="5"/>
      <c r="CM78" s="46"/>
      <c r="CN78" s="703">
        <f t="shared" si="18"/>
        <v>0</v>
      </c>
      <c r="CO78" s="28"/>
      <c r="CP78" s="28"/>
      <c r="CQ78" s="28">
        <v>1</v>
      </c>
      <c r="CR78" s="28"/>
      <c r="CS78" s="28"/>
      <c r="CT78" s="28"/>
      <c r="CU78" s="28"/>
      <c r="CV78" s="28"/>
      <c r="CW78" s="28"/>
      <c r="CX78" s="67"/>
      <c r="CY78" s="10"/>
      <c r="CZ78" s="10"/>
      <c r="DA78" s="10"/>
      <c r="DB78" s="10" t="s">
        <v>536</v>
      </c>
      <c r="DC78" s="10"/>
      <c r="DD78" s="10"/>
      <c r="DE78" s="10"/>
      <c r="DF78" s="10"/>
      <c r="DG78" s="300">
        <f t="shared" si="16"/>
        <v>2</v>
      </c>
      <c r="DH78" s="69">
        <v>2</v>
      </c>
      <c r="DI78" s="69">
        <v>1.88</v>
      </c>
      <c r="DJ78" s="69">
        <v>1.29</v>
      </c>
      <c r="DK78" s="69"/>
      <c r="DL78" s="69"/>
      <c r="DM78" s="69"/>
      <c r="DN78" s="69"/>
      <c r="DO78" s="69"/>
      <c r="DP78" s="69"/>
      <c r="DQ78" s="69"/>
      <c r="DR78" s="69"/>
      <c r="DS78" s="69"/>
      <c r="DT78" s="69"/>
      <c r="DU78" s="69"/>
      <c r="DV78" s="69">
        <v>228</v>
      </c>
      <c r="DW78" s="69">
        <v>173</v>
      </c>
      <c r="DX78" s="69"/>
      <c r="DY78" s="69"/>
      <c r="DZ78" s="69"/>
      <c r="EA78" s="69"/>
      <c r="EB78" s="69"/>
      <c r="EC78" s="69"/>
      <c r="ED78" s="69"/>
      <c r="EE78" s="69"/>
      <c r="EF78" s="69"/>
      <c r="EG78" s="69"/>
      <c r="EH78" s="69"/>
      <c r="EI78" s="69"/>
      <c r="EJ78" s="69"/>
      <c r="EK78" s="69"/>
      <c r="EL78" s="69"/>
      <c r="EM78" s="69"/>
      <c r="EN78" s="69"/>
      <c r="EO78" s="69"/>
      <c r="EP78" s="69"/>
      <c r="EQ78" s="69"/>
      <c r="ER78" s="79"/>
      <c r="ES78" s="245">
        <f t="shared" si="12"/>
        <v>859.01549674809962</v>
      </c>
      <c r="ET78" s="81"/>
      <c r="EU78" s="81">
        <f t="shared" si="13"/>
        <v>859.01549674809962</v>
      </c>
      <c r="EV78" s="718" t="str">
        <f t="shared" si="10"/>
        <v/>
      </c>
      <c r="EW78" s="718" t="s">
        <v>1877</v>
      </c>
      <c r="EX78" s="731" t="s">
        <v>1930</v>
      </c>
      <c r="EY78" s="44">
        <v>73</v>
      </c>
      <c r="EZ78" s="88">
        <v>2</v>
      </c>
      <c r="FA78" s="33">
        <v>73</v>
      </c>
      <c r="FB78" s="5">
        <v>3</v>
      </c>
      <c r="FC78" s="5">
        <v>2</v>
      </c>
      <c r="FD78" s="69">
        <v>3</v>
      </c>
      <c r="FE78" s="11">
        <v>1.88</v>
      </c>
      <c r="FF78" s="87">
        <v>228</v>
      </c>
      <c r="FG78" s="18">
        <v>859.01549674809962</v>
      </c>
      <c r="FH78" s="69">
        <v>22</v>
      </c>
      <c r="FI78" s="716" t="s">
        <v>1783</v>
      </c>
      <c r="FK78" s="16">
        <v>38853</v>
      </c>
      <c r="FL78" s="54"/>
      <c r="FM78" s="249">
        <v>38866</v>
      </c>
      <c r="FN78" s="722"/>
      <c r="FO78" s="84">
        <v>2</v>
      </c>
      <c r="FP78" s="69">
        <v>14</v>
      </c>
      <c r="FQ78" s="69">
        <v>12</v>
      </c>
      <c r="FR78" s="69">
        <v>0</v>
      </c>
      <c r="FS78" s="716">
        <f t="shared" si="17"/>
        <v>12</v>
      </c>
      <c r="FT78" s="716"/>
      <c r="FU78" s="69"/>
      <c r="FV78" s="28"/>
      <c r="FW78" s="79" t="s">
        <v>659</v>
      </c>
      <c r="FX78" s="705">
        <v>0</v>
      </c>
    </row>
    <row r="79" spans="1:180" ht="15" x14ac:dyDescent="0.25">
      <c r="A79" s="10">
        <v>74</v>
      </c>
      <c r="B79" s="15">
        <v>74</v>
      </c>
      <c r="C79" s="42">
        <v>1</v>
      </c>
      <c r="D79" s="15">
        <v>0</v>
      </c>
      <c r="E79" s="97">
        <v>38853</v>
      </c>
      <c r="F79" s="28">
        <v>1</v>
      </c>
      <c r="G79" s="67">
        <v>1</v>
      </c>
      <c r="H79" s="5"/>
      <c r="I79" s="5"/>
      <c r="J79" s="5"/>
      <c r="K79" s="5">
        <v>2</v>
      </c>
      <c r="L79" s="5"/>
      <c r="M79" s="5"/>
      <c r="N79" s="5"/>
      <c r="O79" s="5"/>
      <c r="P79" s="5"/>
      <c r="Q79" s="5"/>
      <c r="R79" s="5"/>
      <c r="S79" s="5"/>
      <c r="T79" s="299">
        <f t="shared" si="15"/>
        <v>2</v>
      </c>
      <c r="U79" s="5"/>
      <c r="V79" s="5"/>
      <c r="W79" s="5"/>
      <c r="X79" s="5" t="s">
        <v>118</v>
      </c>
      <c r="Y79" s="5"/>
      <c r="Z79" s="5"/>
      <c r="AA79" s="5"/>
      <c r="AB79" s="5"/>
      <c r="AC79" s="5"/>
      <c r="AD79" s="5"/>
      <c r="AE79" s="46"/>
      <c r="AF79" s="5"/>
      <c r="AG79" s="5"/>
      <c r="AH79" s="5"/>
      <c r="AI79" s="5">
        <v>9</v>
      </c>
      <c r="AJ79" s="5"/>
      <c r="AK79" s="5"/>
      <c r="AL79" s="5"/>
      <c r="AM79" s="5"/>
      <c r="AN79" s="5"/>
      <c r="AO79" s="5"/>
      <c r="AP79" s="46"/>
      <c r="AQ79" s="5"/>
      <c r="AR79" s="5"/>
      <c r="AS79" s="5"/>
      <c r="AT79" s="5"/>
      <c r="AU79" s="5"/>
      <c r="AV79" s="5" t="s">
        <v>27</v>
      </c>
      <c r="AW79" s="5"/>
      <c r="AX79" s="5"/>
      <c r="AY79" s="5">
        <v>0</v>
      </c>
      <c r="AZ79" s="46">
        <v>0</v>
      </c>
      <c r="BA79" s="9"/>
      <c r="BB79" s="9"/>
      <c r="BC79" s="9"/>
      <c r="BD79" s="9"/>
      <c r="BE79" s="9"/>
      <c r="BF79" s="9"/>
      <c r="BG79" s="9">
        <v>38859</v>
      </c>
      <c r="BH79" s="9"/>
      <c r="BI79" s="9"/>
      <c r="BJ79" s="9"/>
      <c r="BK79" s="630">
        <f t="shared" si="14"/>
        <v>38859</v>
      </c>
      <c r="BL79" s="630" t="s">
        <v>1791</v>
      </c>
      <c r="BM79" s="739">
        <f>3/7</f>
        <v>0.42857142857142855</v>
      </c>
      <c r="BN79" s="633"/>
      <c r="BO79" s="633"/>
      <c r="BP79" s="32">
        <v>9</v>
      </c>
      <c r="BQ79" s="5"/>
      <c r="BR79" s="5"/>
      <c r="BS79" s="5">
        <v>2</v>
      </c>
      <c r="BT79" s="5"/>
      <c r="BU79" s="5">
        <v>0</v>
      </c>
      <c r="BV79" s="46">
        <v>0</v>
      </c>
      <c r="BW79" s="5"/>
      <c r="BX79" s="5"/>
      <c r="BY79" s="5"/>
      <c r="BZ79" s="5"/>
      <c r="CA79" s="5"/>
      <c r="CB79" s="5">
        <v>3</v>
      </c>
      <c r="CC79" s="46">
        <v>5</v>
      </c>
      <c r="CD79" s="5"/>
      <c r="CE79" s="5"/>
      <c r="CF79" s="5"/>
      <c r="CG79" s="5"/>
      <c r="CH79" s="5"/>
      <c r="CI79" s="5"/>
      <c r="CJ79" s="5"/>
      <c r="CK79" s="5"/>
      <c r="CL79" s="5">
        <v>1</v>
      </c>
      <c r="CM79" s="46"/>
      <c r="CN79" s="703">
        <f>1/2</f>
        <v>0.5</v>
      </c>
      <c r="CO79" s="28"/>
      <c r="CP79" s="28"/>
      <c r="CQ79" s="28">
        <v>1</v>
      </c>
      <c r="CR79" s="28"/>
      <c r="CS79" s="28"/>
      <c r="CT79" s="28"/>
      <c r="CU79" s="28"/>
      <c r="CV79" s="28"/>
      <c r="CW79" s="28"/>
      <c r="CX79" s="67"/>
      <c r="CY79" s="10"/>
      <c r="CZ79" s="10"/>
      <c r="DA79" s="10"/>
      <c r="DB79" s="10"/>
      <c r="DC79" s="10"/>
      <c r="DD79" s="10"/>
      <c r="DE79" s="10"/>
      <c r="DF79" s="10"/>
      <c r="DG79" s="300">
        <f t="shared" si="16"/>
        <v>0</v>
      </c>
      <c r="DH79" s="69">
        <v>0</v>
      </c>
      <c r="DI79" s="69"/>
      <c r="DJ79" s="69"/>
      <c r="DK79" s="69"/>
      <c r="DL79" s="69"/>
      <c r="DM79" s="69"/>
      <c r="DN79" s="69"/>
      <c r="DO79" s="69"/>
      <c r="DP79" s="69"/>
      <c r="DQ79" s="69"/>
      <c r="DR79" s="69"/>
      <c r="DS79" s="69"/>
      <c r="DT79" s="69"/>
      <c r="DU79" s="69"/>
      <c r="DV79" s="69"/>
      <c r="DW79" s="69"/>
      <c r="DX79" s="69"/>
      <c r="DY79" s="69"/>
      <c r="DZ79" s="69"/>
      <c r="EA79" s="69"/>
      <c r="EB79" s="69"/>
      <c r="EC79" s="69"/>
      <c r="ED79" s="69"/>
      <c r="EE79" s="69"/>
      <c r="EF79" s="69"/>
      <c r="EG79" s="69"/>
      <c r="EH79" s="69"/>
      <c r="EI79" s="69"/>
      <c r="EJ79" s="69"/>
      <c r="EK79" s="69"/>
      <c r="EL79" s="69"/>
      <c r="EM79" s="69"/>
      <c r="EN79" s="69"/>
      <c r="EO79" s="69"/>
      <c r="EP79" s="69"/>
      <c r="EQ79" s="69"/>
      <c r="ER79" s="79"/>
      <c r="ES79" s="245"/>
      <c r="ET79" s="81"/>
      <c r="EU79" s="11"/>
      <c r="EV79" s="718" t="str">
        <f t="shared" si="10"/>
        <v/>
      </c>
      <c r="EW79" s="719" t="s">
        <v>1780</v>
      </c>
      <c r="EX79" s="732" t="s">
        <v>1931</v>
      </c>
      <c r="EY79" s="44">
        <v>74</v>
      </c>
      <c r="EZ79" s="85">
        <v>0</v>
      </c>
      <c r="FA79" s="33">
        <v>74</v>
      </c>
      <c r="FB79" s="5">
        <v>2</v>
      </c>
      <c r="FC79" s="5">
        <v>0</v>
      </c>
      <c r="FD79" s="69">
        <v>2</v>
      </c>
      <c r="FE79" s="11"/>
      <c r="FF79" s="87"/>
      <c r="FG79" s="18"/>
      <c r="FH79" s="69">
        <v>9</v>
      </c>
      <c r="FI79" s="716" t="s">
        <v>1783</v>
      </c>
      <c r="FK79" s="16">
        <v>38859</v>
      </c>
      <c r="FL79" s="54"/>
      <c r="FM79" s="249">
        <v>38866</v>
      </c>
      <c r="FN79" s="722"/>
      <c r="FO79" s="84"/>
      <c r="FP79" s="69"/>
      <c r="FQ79" s="69"/>
      <c r="FR79" s="69"/>
      <c r="FS79" s="716" t="str">
        <f t="shared" si="17"/>
        <v>NA</v>
      </c>
      <c r="FT79" s="716"/>
      <c r="FU79" s="69"/>
      <c r="FV79" s="28">
        <v>1</v>
      </c>
      <c r="FW79" s="79" t="s">
        <v>659</v>
      </c>
      <c r="FX79" s="705">
        <v>0</v>
      </c>
    </row>
    <row r="80" spans="1:180" ht="15" x14ac:dyDescent="0.25">
      <c r="A80" s="10">
        <v>75</v>
      </c>
      <c r="B80" s="15">
        <v>75</v>
      </c>
      <c r="C80" s="42">
        <v>1</v>
      </c>
      <c r="D80" s="15">
        <v>0</v>
      </c>
      <c r="E80" s="97">
        <v>38853</v>
      </c>
      <c r="F80" s="28">
        <v>1</v>
      </c>
      <c r="G80" s="67">
        <v>1</v>
      </c>
      <c r="H80" s="69"/>
      <c r="I80" s="5"/>
      <c r="J80" s="5"/>
      <c r="K80" s="5">
        <v>2</v>
      </c>
      <c r="L80" s="5"/>
      <c r="M80" s="5"/>
      <c r="N80" s="5"/>
      <c r="O80" s="5"/>
      <c r="P80" s="5"/>
      <c r="Q80" s="5"/>
      <c r="R80" s="5"/>
      <c r="S80" s="5"/>
      <c r="T80" s="299">
        <f t="shared" si="15"/>
        <v>2</v>
      </c>
      <c r="U80" s="69"/>
      <c r="V80" s="5"/>
      <c r="W80" s="5"/>
      <c r="X80" s="5" t="s">
        <v>117</v>
      </c>
      <c r="Y80" s="5"/>
      <c r="Z80" s="5"/>
      <c r="AA80" s="5"/>
      <c r="AB80" s="5" t="s">
        <v>118</v>
      </c>
      <c r="AC80" s="5"/>
      <c r="AD80" s="5"/>
      <c r="AE80" s="46"/>
      <c r="AF80" s="69"/>
      <c r="AG80" s="5"/>
      <c r="AH80" s="5"/>
      <c r="AI80" s="5"/>
      <c r="AJ80" s="5"/>
      <c r="AK80" s="5"/>
      <c r="AL80" s="5"/>
      <c r="AM80" s="5">
        <v>3</v>
      </c>
      <c r="AN80" s="5"/>
      <c r="AO80" s="5"/>
      <c r="AP80" s="46"/>
      <c r="AQ80" s="5"/>
      <c r="AR80" s="5"/>
      <c r="AS80" s="5"/>
      <c r="AT80" s="5"/>
      <c r="AU80" s="5"/>
      <c r="AV80" s="5"/>
      <c r="AW80" s="5"/>
      <c r="AX80" s="5"/>
      <c r="AY80" s="5" t="s">
        <v>494</v>
      </c>
      <c r="AZ80" s="46">
        <v>1</v>
      </c>
      <c r="BA80" s="82"/>
      <c r="BB80" s="9"/>
      <c r="BC80" s="9"/>
      <c r="BD80" s="9"/>
      <c r="BE80" s="9"/>
      <c r="BF80" s="9"/>
      <c r="BG80" s="9"/>
      <c r="BH80" s="9"/>
      <c r="BI80" s="9"/>
      <c r="BJ80" s="9">
        <v>38868</v>
      </c>
      <c r="BK80" s="630">
        <f t="shared" si="14"/>
        <v>38868</v>
      </c>
      <c r="BL80" s="630" t="s">
        <v>1791</v>
      </c>
      <c r="BM80" s="739">
        <f>2/2</f>
        <v>1</v>
      </c>
      <c r="BN80" s="633"/>
      <c r="BO80" s="633"/>
      <c r="BP80" s="32"/>
      <c r="BQ80" s="5"/>
      <c r="BR80" s="5"/>
      <c r="BS80" s="5">
        <v>3</v>
      </c>
      <c r="BT80" s="5"/>
      <c r="BU80" s="5">
        <v>1</v>
      </c>
      <c r="BV80" s="46">
        <v>0</v>
      </c>
      <c r="BW80" s="5"/>
      <c r="BX80" s="5"/>
      <c r="BY80" s="5"/>
      <c r="BZ80" s="5"/>
      <c r="CA80" s="5"/>
      <c r="CB80" s="5">
        <v>0</v>
      </c>
      <c r="CC80" s="46">
        <v>0</v>
      </c>
      <c r="CD80" s="5"/>
      <c r="CE80" s="5"/>
      <c r="CF80" s="5"/>
      <c r="CG80" s="5"/>
      <c r="CH80" s="5"/>
      <c r="CI80" s="5"/>
      <c r="CJ80" s="5"/>
      <c r="CK80" s="5"/>
      <c r="CL80" s="5"/>
      <c r="CM80" s="46"/>
      <c r="CN80" s="703">
        <f t="shared" ref="CN80:CN90" si="19">IF(COUNTBLANK(CD80:CM80)=10,0,"calc")</f>
        <v>0</v>
      </c>
      <c r="CO80" s="28"/>
      <c r="CP80" s="28"/>
      <c r="CQ80" s="28">
        <v>1</v>
      </c>
      <c r="CR80" s="28"/>
      <c r="CS80" s="28"/>
      <c r="CT80" s="28"/>
      <c r="CU80" s="28"/>
      <c r="CV80" s="28"/>
      <c r="CW80" s="28"/>
      <c r="CX80" s="67"/>
      <c r="CY80" s="10"/>
      <c r="CZ80" s="10"/>
      <c r="DA80" s="10"/>
      <c r="DB80" s="10"/>
      <c r="DC80" s="10"/>
      <c r="DD80" s="10"/>
      <c r="DE80" s="10"/>
      <c r="DF80" s="10"/>
      <c r="DG80" s="300">
        <f t="shared" si="16"/>
        <v>2</v>
      </c>
      <c r="DH80" s="69">
        <v>2</v>
      </c>
      <c r="DI80" s="69">
        <v>2.39</v>
      </c>
      <c r="DJ80" s="69">
        <v>1.43</v>
      </c>
      <c r="DK80" s="69"/>
      <c r="DL80" s="69"/>
      <c r="DM80" s="69"/>
      <c r="DN80" s="69"/>
      <c r="DO80" s="69"/>
      <c r="DP80" s="69"/>
      <c r="DQ80" s="69"/>
      <c r="DR80" s="69"/>
      <c r="DS80" s="69"/>
      <c r="DT80" s="69"/>
      <c r="DU80" s="69"/>
      <c r="DV80" s="69">
        <v>260</v>
      </c>
      <c r="DW80" s="69">
        <v>104</v>
      </c>
      <c r="DX80" s="69"/>
      <c r="DY80" s="69"/>
      <c r="DZ80" s="69"/>
      <c r="EA80" s="69"/>
      <c r="EB80" s="69"/>
      <c r="EC80" s="69"/>
      <c r="ED80" s="69"/>
      <c r="EE80" s="69"/>
      <c r="EF80" s="69"/>
      <c r="EG80" s="69"/>
      <c r="EH80" s="69"/>
      <c r="EI80" s="69"/>
      <c r="EJ80" s="69"/>
      <c r="EK80" s="69"/>
      <c r="EL80" s="69"/>
      <c r="EM80" s="69"/>
      <c r="EN80" s="69"/>
      <c r="EO80" s="69"/>
      <c r="EP80" s="69"/>
      <c r="EQ80" s="69"/>
      <c r="ER80" s="79"/>
      <c r="ES80" s="245">
        <f t="shared" ref="ES80:ES90" si="20">((DI80^2*PI()*DV80)/4)+((DJ80^2*PI()*DW80)/4)+((DK80^2*PI()*DX80)/4)+((DL80^2*PI()*DY80)/4)+((DM80^2*PI()*DZ80)/4)+((DN80^2*PI()*EA80)/4)+((DO80^2*PI()*EB80)/4)+((DP80^2*PI()*EC80)/4)+((DQ80^2*PI()*ED80)/4)+((DR80^2*PI()*EE80)/4)+((DS80^2*PI()*EF80)/4)+((DT80^2*PI()*EG80)/4)+((DU80^2*PI()*EH80)/4)</f>
        <v>1333.4612540275366</v>
      </c>
      <c r="ET80" s="81"/>
      <c r="EU80" s="81">
        <f t="shared" ref="EU80:EU90" si="21">ES80+ET80</f>
        <v>1333.4612540275366</v>
      </c>
      <c r="EV80" s="718">
        <f t="shared" si="10"/>
        <v>1333.4612540275366</v>
      </c>
      <c r="EW80" s="718" t="s">
        <v>1783</v>
      </c>
      <c r="EX80" s="731"/>
      <c r="EY80" s="44">
        <v>75</v>
      </c>
      <c r="EZ80" s="85">
        <v>0</v>
      </c>
      <c r="FA80" s="33">
        <v>75</v>
      </c>
      <c r="FB80" s="5">
        <v>2</v>
      </c>
      <c r="FC80" s="5">
        <v>2</v>
      </c>
      <c r="FD80" s="69">
        <v>2</v>
      </c>
      <c r="FE80" s="11">
        <v>2.39</v>
      </c>
      <c r="FF80" s="87">
        <v>260</v>
      </c>
      <c r="FG80" s="18">
        <v>1333.4612540275366</v>
      </c>
      <c r="FH80" s="69">
        <v>3</v>
      </c>
      <c r="FI80" s="716" t="s">
        <v>1783</v>
      </c>
      <c r="FK80" s="9">
        <v>38861</v>
      </c>
      <c r="FL80" s="54"/>
      <c r="FM80" s="249">
        <v>38873</v>
      </c>
      <c r="FN80" s="722"/>
      <c r="FO80" s="84"/>
      <c r="FP80" s="69"/>
      <c r="FQ80" s="69"/>
      <c r="FR80" s="69"/>
      <c r="FS80" s="716" t="str">
        <f t="shared" si="17"/>
        <v>NA</v>
      </c>
      <c r="FT80" s="716"/>
      <c r="FU80" s="69"/>
      <c r="FV80" s="28"/>
      <c r="FW80" s="79"/>
      <c r="FX80" s="705">
        <v>0</v>
      </c>
    </row>
    <row r="81" spans="1:180" ht="15" x14ac:dyDescent="0.25">
      <c r="A81" s="10">
        <v>76</v>
      </c>
      <c r="B81" s="15">
        <v>76</v>
      </c>
      <c r="C81" s="42">
        <v>1</v>
      </c>
      <c r="D81" s="15">
        <v>0</v>
      </c>
      <c r="E81" s="97">
        <v>38854</v>
      </c>
      <c r="F81" s="28">
        <v>1</v>
      </c>
      <c r="G81" s="67">
        <v>1</v>
      </c>
      <c r="H81" s="5"/>
      <c r="I81" s="5"/>
      <c r="J81" s="5"/>
      <c r="K81" s="5"/>
      <c r="L81" s="5">
        <v>1</v>
      </c>
      <c r="M81" s="5"/>
      <c r="N81" s="5"/>
      <c r="O81" s="5">
        <v>2</v>
      </c>
      <c r="P81" s="5"/>
      <c r="Q81" s="5"/>
      <c r="R81" s="5"/>
      <c r="S81" s="5"/>
      <c r="T81" s="299">
        <f t="shared" si="15"/>
        <v>2</v>
      </c>
      <c r="U81" s="5"/>
      <c r="V81" s="5"/>
      <c r="W81" s="5"/>
      <c r="X81" s="5"/>
      <c r="Y81" s="5" t="s">
        <v>117</v>
      </c>
      <c r="Z81" s="5"/>
      <c r="AA81" s="5"/>
      <c r="AB81" s="5" t="s">
        <v>118</v>
      </c>
      <c r="AC81" s="5"/>
      <c r="AD81" s="5"/>
      <c r="AE81" s="46"/>
      <c r="AF81" s="5"/>
      <c r="AG81" s="5"/>
      <c r="AH81" s="5"/>
      <c r="AI81" s="5"/>
      <c r="AJ81" s="5"/>
      <c r="AK81" s="5"/>
      <c r="AL81" s="5"/>
      <c r="AM81" s="5">
        <v>8</v>
      </c>
      <c r="AN81" s="5"/>
      <c r="AO81" s="5"/>
      <c r="AP81" s="46"/>
      <c r="AQ81" s="5"/>
      <c r="AR81" s="5"/>
      <c r="AS81" s="5"/>
      <c r="AT81" s="5"/>
      <c r="AU81" s="5"/>
      <c r="AV81" s="5">
        <v>1</v>
      </c>
      <c r="AW81" s="5"/>
      <c r="AX81" s="5"/>
      <c r="AY81" s="5">
        <v>0</v>
      </c>
      <c r="AZ81" s="46">
        <v>0</v>
      </c>
      <c r="BA81" s="9"/>
      <c r="BB81" s="9"/>
      <c r="BC81" s="9"/>
      <c r="BD81" s="9"/>
      <c r="BE81" s="9"/>
      <c r="BF81" s="9"/>
      <c r="BG81" s="9">
        <v>38859</v>
      </c>
      <c r="BH81" s="9"/>
      <c r="BI81" s="9"/>
      <c r="BJ81" s="9"/>
      <c r="BK81" s="630">
        <f t="shared" si="14"/>
        <v>38859</v>
      </c>
      <c r="BL81" s="630" t="s">
        <v>1783</v>
      </c>
      <c r="BM81" s="630"/>
      <c r="BN81" s="633"/>
      <c r="BO81" s="633"/>
      <c r="BP81" s="32"/>
      <c r="BQ81" s="5"/>
      <c r="BR81" s="5"/>
      <c r="BS81" s="5">
        <v>3</v>
      </c>
      <c r="BT81" s="5"/>
      <c r="BU81" s="5">
        <v>0</v>
      </c>
      <c r="BV81" s="46">
        <v>0</v>
      </c>
      <c r="BW81" s="5"/>
      <c r="BX81" s="5"/>
      <c r="BY81" s="5"/>
      <c r="BZ81" s="5"/>
      <c r="CA81" s="5"/>
      <c r="CB81" s="5">
        <v>0</v>
      </c>
      <c r="CC81" s="46">
        <v>1</v>
      </c>
      <c r="CD81" s="5"/>
      <c r="CE81" s="5"/>
      <c r="CF81" s="5"/>
      <c r="CG81" s="5"/>
      <c r="CH81" s="5"/>
      <c r="CI81" s="5"/>
      <c r="CJ81" s="5"/>
      <c r="CK81" s="5"/>
      <c r="CL81" s="5"/>
      <c r="CM81" s="46"/>
      <c r="CN81" s="703">
        <f t="shared" si="19"/>
        <v>0</v>
      </c>
      <c r="CO81" s="28"/>
      <c r="CP81" s="28"/>
      <c r="CQ81" s="28"/>
      <c r="CR81" s="28">
        <v>1</v>
      </c>
      <c r="CS81" s="28"/>
      <c r="CT81" s="28"/>
      <c r="CU81" s="28"/>
      <c r="CV81" s="28"/>
      <c r="CW81" s="28"/>
      <c r="CX81" s="67"/>
      <c r="CY81" s="10"/>
      <c r="CZ81" s="10"/>
      <c r="DA81" s="10"/>
      <c r="DB81" s="10"/>
      <c r="DC81" s="10"/>
      <c r="DD81" s="10"/>
      <c r="DE81" s="10"/>
      <c r="DF81" s="10"/>
      <c r="DG81" s="300">
        <f t="shared" si="16"/>
        <v>2</v>
      </c>
      <c r="DH81" s="69">
        <v>2</v>
      </c>
      <c r="DI81" s="69">
        <v>2.37</v>
      </c>
      <c r="DJ81" s="69">
        <v>1.72</v>
      </c>
      <c r="DK81" s="69"/>
      <c r="DL81" s="69"/>
      <c r="DM81" s="69"/>
      <c r="DN81" s="69"/>
      <c r="DO81" s="69"/>
      <c r="DP81" s="69"/>
      <c r="DQ81" s="69"/>
      <c r="DR81" s="69"/>
      <c r="DS81" s="69"/>
      <c r="DT81" s="69"/>
      <c r="DU81" s="69"/>
      <c r="DV81" s="69">
        <v>280</v>
      </c>
      <c r="DW81" s="69">
        <v>279</v>
      </c>
      <c r="DX81" s="69"/>
      <c r="DY81" s="69"/>
      <c r="DZ81" s="69"/>
      <c r="EA81" s="69"/>
      <c r="EB81" s="69"/>
      <c r="EC81" s="69"/>
      <c r="ED81" s="69"/>
      <c r="EE81" s="69"/>
      <c r="EF81" s="69"/>
      <c r="EG81" s="69"/>
      <c r="EH81" s="69"/>
      <c r="EI81" s="69"/>
      <c r="EJ81" s="69"/>
      <c r="EK81" s="69"/>
      <c r="EL81" s="69"/>
      <c r="EM81" s="69"/>
      <c r="EN81" s="69"/>
      <c r="EO81" s="69"/>
      <c r="EP81" s="69"/>
      <c r="EQ81" s="69"/>
      <c r="ER81" s="79"/>
      <c r="ES81" s="245">
        <f t="shared" si="20"/>
        <v>1883.4834418364037</v>
      </c>
      <c r="ET81" s="81"/>
      <c r="EU81" s="81">
        <f t="shared" si="21"/>
        <v>1883.4834418364037</v>
      </c>
      <c r="EV81" s="718">
        <f t="shared" si="10"/>
        <v>1883.4834418364037</v>
      </c>
      <c r="EW81" s="718" t="s">
        <v>1783</v>
      </c>
      <c r="EX81" s="731"/>
      <c r="EY81" s="44">
        <v>76</v>
      </c>
      <c r="EZ81" s="85">
        <v>0</v>
      </c>
      <c r="FA81" s="33">
        <v>76</v>
      </c>
      <c r="FB81" s="5">
        <v>2</v>
      </c>
      <c r="FC81" s="5">
        <v>2</v>
      </c>
      <c r="FD81" s="69">
        <v>2</v>
      </c>
      <c r="FE81" s="11">
        <v>2.37</v>
      </c>
      <c r="FF81" s="87">
        <v>280</v>
      </c>
      <c r="FG81" s="18">
        <v>1883.4834418364037</v>
      </c>
      <c r="FH81" s="69">
        <v>8</v>
      </c>
      <c r="FI81" s="716" t="s">
        <v>1783</v>
      </c>
      <c r="FK81" s="16">
        <v>38859</v>
      </c>
      <c r="FL81" s="54"/>
      <c r="FM81" s="249">
        <v>38866</v>
      </c>
      <c r="FN81" s="722"/>
      <c r="FO81" s="84"/>
      <c r="FP81" s="69"/>
      <c r="FQ81" s="69"/>
      <c r="FR81" s="69"/>
      <c r="FS81" s="716" t="str">
        <f t="shared" si="17"/>
        <v>NA</v>
      </c>
      <c r="FT81" s="716"/>
      <c r="FU81" s="69"/>
      <c r="FV81" s="28"/>
      <c r="FW81" s="79" t="s">
        <v>659</v>
      </c>
      <c r="FX81" s="705">
        <v>1</v>
      </c>
    </row>
    <row r="82" spans="1:180" ht="15" x14ac:dyDescent="0.25">
      <c r="A82" s="10">
        <v>77</v>
      </c>
      <c r="B82" s="15">
        <v>77</v>
      </c>
      <c r="C82" s="42">
        <v>1</v>
      </c>
      <c r="D82" s="15">
        <v>0</v>
      </c>
      <c r="E82" s="97">
        <v>38854</v>
      </c>
      <c r="F82" s="28">
        <v>1</v>
      </c>
      <c r="G82" s="67">
        <v>1</v>
      </c>
      <c r="H82" s="5"/>
      <c r="I82" s="5"/>
      <c r="J82" s="5"/>
      <c r="K82" s="5"/>
      <c r="L82" s="5">
        <v>2</v>
      </c>
      <c r="M82" s="5"/>
      <c r="N82" s="5"/>
      <c r="O82" s="5"/>
      <c r="P82" s="5"/>
      <c r="Q82" s="5"/>
      <c r="R82" s="5"/>
      <c r="S82" s="5"/>
      <c r="T82" s="299">
        <f t="shared" si="15"/>
        <v>2</v>
      </c>
      <c r="U82" s="5"/>
      <c r="V82" s="5"/>
      <c r="W82" s="5"/>
      <c r="X82" s="5"/>
      <c r="Y82" s="5" t="s">
        <v>117</v>
      </c>
      <c r="Z82" s="5"/>
      <c r="AA82" s="5"/>
      <c r="AB82" s="5" t="s">
        <v>118</v>
      </c>
      <c r="AC82" s="5"/>
      <c r="AD82" s="5"/>
      <c r="AE82" s="46"/>
      <c r="AF82" s="5"/>
      <c r="AG82" s="5"/>
      <c r="AH82" s="5"/>
      <c r="AI82" s="5"/>
      <c r="AJ82" s="5"/>
      <c r="AK82" s="5"/>
      <c r="AL82" s="5"/>
      <c r="AM82" s="5">
        <v>3</v>
      </c>
      <c r="AN82" s="5"/>
      <c r="AO82" s="5"/>
      <c r="AP82" s="46"/>
      <c r="AQ82" s="5"/>
      <c r="AR82" s="5"/>
      <c r="AS82" s="5"/>
      <c r="AT82" s="5"/>
      <c r="AU82" s="5"/>
      <c r="AV82" s="5"/>
      <c r="AW82" s="5"/>
      <c r="AX82" s="5"/>
      <c r="AY82" s="5"/>
      <c r="AZ82" s="46">
        <v>1</v>
      </c>
      <c r="BA82" s="9"/>
      <c r="BB82" s="9"/>
      <c r="BC82" s="9"/>
      <c r="BD82" s="9"/>
      <c r="BE82" s="9"/>
      <c r="BF82" s="9"/>
      <c r="BG82" s="9"/>
      <c r="BH82" s="9"/>
      <c r="BI82" s="9"/>
      <c r="BJ82" s="9"/>
      <c r="BK82" s="630">
        <v>38873</v>
      </c>
      <c r="BL82" s="630" t="s">
        <v>1924</v>
      </c>
      <c r="BM82" s="630"/>
      <c r="BN82" s="633"/>
      <c r="BO82" s="633"/>
      <c r="BP82" s="32"/>
      <c r="BQ82" s="5"/>
      <c r="BR82" s="5"/>
      <c r="BS82" s="5">
        <v>3</v>
      </c>
      <c r="BT82" s="5"/>
      <c r="BU82" s="5">
        <v>3</v>
      </c>
      <c r="BV82" s="46">
        <v>0</v>
      </c>
      <c r="BW82" s="5"/>
      <c r="BX82" s="5"/>
      <c r="BY82" s="5"/>
      <c r="BZ82" s="5"/>
      <c r="CA82" s="5"/>
      <c r="CB82" s="5"/>
      <c r="CC82" s="46">
        <v>0</v>
      </c>
      <c r="CD82" s="5"/>
      <c r="CE82" s="5"/>
      <c r="CF82" s="5"/>
      <c r="CG82" s="5"/>
      <c r="CH82" s="5"/>
      <c r="CI82" s="5"/>
      <c r="CJ82" s="5"/>
      <c r="CK82" s="5"/>
      <c r="CL82" s="5"/>
      <c r="CM82" s="46"/>
      <c r="CN82" s="703">
        <f t="shared" si="19"/>
        <v>0</v>
      </c>
      <c r="CO82" s="28"/>
      <c r="CP82" s="28"/>
      <c r="CQ82" s="28"/>
      <c r="CR82" s="28"/>
      <c r="CS82" s="28"/>
      <c r="CT82" s="28"/>
      <c r="CU82" s="28">
        <v>1</v>
      </c>
      <c r="CV82" s="28"/>
      <c r="CW82" s="28"/>
      <c r="CX82" s="67"/>
      <c r="CY82" s="10"/>
      <c r="CZ82" s="10"/>
      <c r="DA82" s="10"/>
      <c r="DB82" s="10"/>
      <c r="DC82" s="10"/>
      <c r="DD82" s="10"/>
      <c r="DE82" s="10"/>
      <c r="DF82" s="10"/>
      <c r="DG82" s="300">
        <f t="shared" si="16"/>
        <v>2</v>
      </c>
      <c r="DH82" s="69">
        <v>2</v>
      </c>
      <c r="DI82" s="69">
        <v>2.14</v>
      </c>
      <c r="DJ82" s="69">
        <v>2.08</v>
      </c>
      <c r="DK82" s="69"/>
      <c r="DL82" s="69"/>
      <c r="DM82" s="69"/>
      <c r="DN82" s="69"/>
      <c r="DO82" s="69"/>
      <c r="DP82" s="69"/>
      <c r="DQ82" s="69"/>
      <c r="DR82" s="69"/>
      <c r="DS82" s="69"/>
      <c r="DT82" s="69"/>
      <c r="DU82" s="69"/>
      <c r="DV82" s="69">
        <v>247</v>
      </c>
      <c r="DW82" s="69">
        <v>282</v>
      </c>
      <c r="DX82" s="69"/>
      <c r="DY82" s="69"/>
      <c r="DZ82" s="69"/>
      <c r="EA82" s="69"/>
      <c r="EB82" s="69"/>
      <c r="EC82" s="69"/>
      <c r="ED82" s="69"/>
      <c r="EE82" s="69"/>
      <c r="EF82" s="69"/>
      <c r="EG82" s="69"/>
      <c r="EH82" s="69"/>
      <c r="EI82" s="69"/>
      <c r="EJ82" s="69"/>
      <c r="EK82" s="69"/>
      <c r="EL82" s="69"/>
      <c r="EM82" s="69"/>
      <c r="EN82" s="69"/>
      <c r="EO82" s="69"/>
      <c r="EP82" s="69"/>
      <c r="EQ82" s="69"/>
      <c r="ER82" s="79"/>
      <c r="ES82" s="245">
        <f t="shared" si="20"/>
        <v>1846.6328741690609</v>
      </c>
      <c r="ET82" s="81"/>
      <c r="EU82" s="81">
        <f t="shared" si="21"/>
        <v>1846.6328741690609</v>
      </c>
      <c r="EV82" s="718">
        <f t="shared" si="10"/>
        <v>1846.6328741690609</v>
      </c>
      <c r="EW82" s="718" t="s">
        <v>1783</v>
      </c>
      <c r="EX82" s="731"/>
      <c r="EY82" s="44">
        <v>77</v>
      </c>
      <c r="EZ82" s="85">
        <v>1</v>
      </c>
      <c r="FA82" s="33">
        <v>77</v>
      </c>
      <c r="FB82" s="5">
        <v>2</v>
      </c>
      <c r="FC82" s="5">
        <v>2</v>
      </c>
      <c r="FD82" s="69">
        <v>2</v>
      </c>
      <c r="FE82" s="11">
        <v>2.08</v>
      </c>
      <c r="FF82" s="87">
        <v>282</v>
      </c>
      <c r="FG82" s="18">
        <v>1846.6328741690609</v>
      </c>
      <c r="FH82" s="69">
        <v>3</v>
      </c>
      <c r="FI82" s="716" t="s">
        <v>1783</v>
      </c>
      <c r="FK82" s="16">
        <v>38870</v>
      </c>
      <c r="FL82" s="54"/>
      <c r="FM82" s="249">
        <v>38873</v>
      </c>
      <c r="FN82" s="722"/>
      <c r="FO82" s="84">
        <v>1</v>
      </c>
      <c r="FP82" s="69">
        <v>8</v>
      </c>
      <c r="FQ82" s="69">
        <v>3</v>
      </c>
      <c r="FR82" s="69">
        <v>0</v>
      </c>
      <c r="FS82" s="716">
        <f t="shared" si="17"/>
        <v>3</v>
      </c>
      <c r="FT82" s="716"/>
      <c r="FU82" s="69"/>
      <c r="FV82" s="28"/>
      <c r="FW82" s="79" t="s">
        <v>659</v>
      </c>
      <c r="FX82" s="705">
        <v>1</v>
      </c>
    </row>
    <row r="83" spans="1:180" ht="15" x14ac:dyDescent="0.25">
      <c r="A83" s="10">
        <v>78</v>
      </c>
      <c r="B83" s="15">
        <v>78</v>
      </c>
      <c r="C83" s="42">
        <v>1</v>
      </c>
      <c r="D83" s="15">
        <v>0</v>
      </c>
      <c r="E83" s="97">
        <v>38854</v>
      </c>
      <c r="F83" s="28">
        <v>1</v>
      </c>
      <c r="G83" s="67">
        <v>1</v>
      </c>
      <c r="H83" s="5"/>
      <c r="I83" s="5"/>
      <c r="J83" s="5"/>
      <c r="K83" s="5"/>
      <c r="L83" s="5">
        <v>3</v>
      </c>
      <c r="M83" s="5"/>
      <c r="N83" s="5"/>
      <c r="O83" s="5"/>
      <c r="P83" s="5"/>
      <c r="Q83" s="5"/>
      <c r="R83" s="5"/>
      <c r="S83" s="5"/>
      <c r="T83" s="299">
        <f t="shared" si="15"/>
        <v>3</v>
      </c>
      <c r="U83" s="5"/>
      <c r="V83" s="5"/>
      <c r="W83" s="5"/>
      <c r="X83" s="5"/>
      <c r="Y83" s="5" t="s">
        <v>111</v>
      </c>
      <c r="Z83" s="5"/>
      <c r="AA83" s="5"/>
      <c r="AB83" s="5"/>
      <c r="AC83" s="5"/>
      <c r="AD83" s="5"/>
      <c r="AE83" s="46"/>
      <c r="AF83" s="5"/>
      <c r="AG83" s="5"/>
      <c r="AH83" s="5"/>
      <c r="AI83" s="5"/>
      <c r="AJ83" s="5">
        <v>9</v>
      </c>
      <c r="AK83" s="5"/>
      <c r="AL83" s="5"/>
      <c r="AM83" s="5"/>
      <c r="AN83" s="5"/>
      <c r="AO83" s="5"/>
      <c r="AP83" s="46"/>
      <c r="AQ83" s="5"/>
      <c r="AR83" s="5"/>
      <c r="AS83" s="5"/>
      <c r="AT83" s="5"/>
      <c r="AU83" s="5"/>
      <c r="AV83" s="5">
        <v>0</v>
      </c>
      <c r="AW83" s="5">
        <v>2</v>
      </c>
      <c r="AX83" s="5"/>
      <c r="AY83" s="5">
        <v>4</v>
      </c>
      <c r="AZ83" s="46">
        <v>1</v>
      </c>
      <c r="BA83" s="9"/>
      <c r="BB83" s="9"/>
      <c r="BC83" s="9"/>
      <c r="BD83" s="9"/>
      <c r="BE83" s="9"/>
      <c r="BF83" s="9"/>
      <c r="BG83" s="9"/>
      <c r="BH83" s="9">
        <v>38863</v>
      </c>
      <c r="BI83" s="9"/>
      <c r="BJ83" s="9"/>
      <c r="BK83" s="630">
        <f t="shared" ref="BK83:BK88" si="22">IF(COUNTBLANK(BA83:BJ83)=10,"NA",MIN(BA83:BJ83))</f>
        <v>38863</v>
      </c>
      <c r="BL83" s="630" t="s">
        <v>1783</v>
      </c>
      <c r="BM83" s="630"/>
      <c r="BN83" s="633"/>
      <c r="BO83" s="633"/>
      <c r="BP83" s="32"/>
      <c r="BQ83" s="5"/>
      <c r="BR83" s="5">
        <v>7</v>
      </c>
      <c r="BS83" s="5">
        <v>5</v>
      </c>
      <c r="BT83" s="5"/>
      <c r="BU83" s="5">
        <v>1</v>
      </c>
      <c r="BV83" s="46">
        <v>0</v>
      </c>
      <c r="BW83" s="5"/>
      <c r="BX83" s="5"/>
      <c r="BY83" s="5">
        <v>0</v>
      </c>
      <c r="BZ83" s="5">
        <v>0</v>
      </c>
      <c r="CA83" s="5"/>
      <c r="CB83" s="5">
        <v>0</v>
      </c>
      <c r="CC83" s="46">
        <v>0</v>
      </c>
      <c r="CD83" s="5"/>
      <c r="CE83" s="5"/>
      <c r="CF83" s="5"/>
      <c r="CG83" s="5"/>
      <c r="CH83" s="5"/>
      <c r="CI83" s="5"/>
      <c r="CJ83" s="5"/>
      <c r="CK83" s="5"/>
      <c r="CL83" s="5"/>
      <c r="CM83" s="46"/>
      <c r="CN83" s="703">
        <f t="shared" si="19"/>
        <v>0</v>
      </c>
      <c r="CO83" s="28"/>
      <c r="CP83" s="28"/>
      <c r="CQ83" s="28"/>
      <c r="CR83" s="28"/>
      <c r="CS83" s="28"/>
      <c r="CT83" s="28"/>
      <c r="CU83" s="28"/>
      <c r="CV83" s="28"/>
      <c r="CW83" s="28">
        <v>1</v>
      </c>
      <c r="CX83" s="67"/>
      <c r="CY83" s="10"/>
      <c r="CZ83" s="10"/>
      <c r="DA83" s="10"/>
      <c r="DB83" s="10"/>
      <c r="DC83" s="10"/>
      <c r="DD83" s="10"/>
      <c r="DE83" s="10"/>
      <c r="DF83" s="10"/>
      <c r="DG83" s="300">
        <f t="shared" si="16"/>
        <v>1</v>
      </c>
      <c r="DH83" s="69">
        <v>1</v>
      </c>
      <c r="DI83" s="69">
        <v>1.75</v>
      </c>
      <c r="DJ83" s="69"/>
      <c r="DK83" s="69"/>
      <c r="DL83" s="69"/>
      <c r="DM83" s="69"/>
      <c r="DN83" s="69"/>
      <c r="DO83" s="69"/>
      <c r="DP83" s="69"/>
      <c r="DQ83" s="69"/>
      <c r="DR83" s="69"/>
      <c r="DS83" s="69"/>
      <c r="DT83" s="69"/>
      <c r="DU83" s="69"/>
      <c r="DV83" s="69">
        <v>204</v>
      </c>
      <c r="DW83" s="69"/>
      <c r="DX83" s="69"/>
      <c r="DY83" s="69"/>
      <c r="DZ83" s="69"/>
      <c r="EA83" s="69"/>
      <c r="EB83" s="69"/>
      <c r="EC83" s="69"/>
      <c r="ED83" s="69"/>
      <c r="EE83" s="69"/>
      <c r="EF83" s="69"/>
      <c r="EG83" s="69"/>
      <c r="EH83" s="69"/>
      <c r="EI83" s="69"/>
      <c r="EJ83" s="69"/>
      <c r="EK83" s="69"/>
      <c r="EL83" s="69"/>
      <c r="EM83" s="69"/>
      <c r="EN83" s="69"/>
      <c r="EO83" s="69"/>
      <c r="EP83" s="69"/>
      <c r="EQ83" s="69"/>
      <c r="ER83" s="79"/>
      <c r="ES83" s="245">
        <f t="shared" si="20"/>
        <v>490.6775025825558</v>
      </c>
      <c r="ET83" s="81"/>
      <c r="EU83" s="81">
        <f t="shared" si="21"/>
        <v>490.6775025825558</v>
      </c>
      <c r="EV83" s="718" t="str">
        <f t="shared" si="10"/>
        <v/>
      </c>
      <c r="EW83" s="718" t="s">
        <v>1877</v>
      </c>
      <c r="EX83" s="731" t="s">
        <v>1932</v>
      </c>
      <c r="EY83" s="44">
        <v>78</v>
      </c>
      <c r="EZ83" s="85">
        <v>0</v>
      </c>
      <c r="FA83" s="33">
        <v>78</v>
      </c>
      <c r="FB83" s="5">
        <v>3</v>
      </c>
      <c r="FC83" s="5">
        <v>1</v>
      </c>
      <c r="FD83" s="69">
        <v>3</v>
      </c>
      <c r="FE83" s="11">
        <v>1.75</v>
      </c>
      <c r="FF83" s="87">
        <v>204</v>
      </c>
      <c r="FG83" s="18">
        <v>490.6775025825558</v>
      </c>
      <c r="FH83" s="69">
        <v>9</v>
      </c>
      <c r="FI83" s="716" t="s">
        <v>1783</v>
      </c>
      <c r="FK83" s="16">
        <v>38863</v>
      </c>
      <c r="FL83" s="54"/>
      <c r="FM83" s="249">
        <v>38873</v>
      </c>
      <c r="FN83" s="722"/>
      <c r="FO83" s="84"/>
      <c r="FP83" s="69"/>
      <c r="FQ83" s="69"/>
      <c r="FR83" s="69"/>
      <c r="FS83" s="716" t="str">
        <f t="shared" si="17"/>
        <v>NA</v>
      </c>
      <c r="FT83" s="716"/>
      <c r="FU83" s="69"/>
      <c r="FV83" s="28"/>
      <c r="FW83" s="79" t="s">
        <v>659</v>
      </c>
      <c r="FX83" s="705">
        <v>0</v>
      </c>
    </row>
    <row r="84" spans="1:180" ht="15" x14ac:dyDescent="0.25">
      <c r="A84" s="10">
        <v>79</v>
      </c>
      <c r="B84" s="15">
        <v>79</v>
      </c>
      <c r="C84" s="42">
        <v>1</v>
      </c>
      <c r="D84" s="15">
        <v>0</v>
      </c>
      <c r="E84" s="97">
        <v>38854</v>
      </c>
      <c r="F84" s="28">
        <v>1</v>
      </c>
      <c r="G84" s="67">
        <v>1</v>
      </c>
      <c r="H84" s="5"/>
      <c r="I84" s="5"/>
      <c r="J84" s="5"/>
      <c r="K84" s="5"/>
      <c r="L84" s="5">
        <v>1</v>
      </c>
      <c r="M84" s="5"/>
      <c r="N84" s="5"/>
      <c r="O84" s="5">
        <v>2</v>
      </c>
      <c r="P84" s="5"/>
      <c r="Q84" s="5"/>
      <c r="R84" s="5"/>
      <c r="S84" s="5"/>
      <c r="T84" s="299">
        <f t="shared" si="15"/>
        <v>2</v>
      </c>
      <c r="U84" s="5"/>
      <c r="V84" s="5"/>
      <c r="W84" s="5"/>
      <c r="X84" s="5"/>
      <c r="Y84" s="5" t="s">
        <v>118</v>
      </c>
      <c r="Z84" s="5"/>
      <c r="AA84" s="5"/>
      <c r="AB84" s="5"/>
      <c r="AC84" s="5"/>
      <c r="AD84" s="5"/>
      <c r="AE84" s="46"/>
      <c r="AF84" s="5"/>
      <c r="AG84" s="5"/>
      <c r="AH84" s="5"/>
      <c r="AI84" s="5"/>
      <c r="AJ84" s="5">
        <v>1</v>
      </c>
      <c r="AK84" s="5"/>
      <c r="AL84" s="5"/>
      <c r="AM84" s="5"/>
      <c r="AN84" s="5"/>
      <c r="AO84" s="5"/>
      <c r="AP84" s="46"/>
      <c r="AQ84" s="5"/>
      <c r="AR84" s="5"/>
      <c r="AS84" s="5"/>
      <c r="AT84" s="5"/>
      <c r="AU84" s="5"/>
      <c r="AV84" s="5">
        <v>1</v>
      </c>
      <c r="AW84" s="5"/>
      <c r="AX84" s="5"/>
      <c r="AY84" s="5">
        <v>0</v>
      </c>
      <c r="AZ84" s="46">
        <v>0</v>
      </c>
      <c r="BA84" s="9"/>
      <c r="BB84" s="9"/>
      <c r="BC84" s="9"/>
      <c r="BD84" s="9"/>
      <c r="BE84" s="9"/>
      <c r="BF84" s="9"/>
      <c r="BG84" s="9">
        <v>38859</v>
      </c>
      <c r="BH84" s="9"/>
      <c r="BI84" s="9"/>
      <c r="BJ84" s="9"/>
      <c r="BK84" s="630">
        <f t="shared" si="22"/>
        <v>38859</v>
      </c>
      <c r="BL84" s="630" t="s">
        <v>1783</v>
      </c>
      <c r="BM84" s="630"/>
      <c r="BN84" s="633"/>
      <c r="BO84" s="633"/>
      <c r="BP84" s="32"/>
      <c r="BQ84" s="5"/>
      <c r="BR84" s="5">
        <v>0</v>
      </c>
      <c r="BS84" s="5">
        <v>0</v>
      </c>
      <c r="BT84" s="5"/>
      <c r="BU84" s="5">
        <v>0</v>
      </c>
      <c r="BV84" s="46">
        <v>0</v>
      </c>
      <c r="BW84" s="5"/>
      <c r="BX84" s="5"/>
      <c r="BY84" s="5">
        <v>0</v>
      </c>
      <c r="BZ84" s="5"/>
      <c r="CA84" s="5"/>
      <c r="CB84" s="5">
        <v>0</v>
      </c>
      <c r="CC84" s="46">
        <v>0</v>
      </c>
      <c r="CD84" s="5"/>
      <c r="CE84" s="5"/>
      <c r="CF84" s="5"/>
      <c r="CG84" s="5"/>
      <c r="CH84" s="5"/>
      <c r="CI84" s="5"/>
      <c r="CJ84" s="5"/>
      <c r="CK84" s="5"/>
      <c r="CL84" s="5"/>
      <c r="CM84" s="46"/>
      <c r="CN84" s="703">
        <f t="shared" si="19"/>
        <v>0</v>
      </c>
      <c r="CO84" s="28"/>
      <c r="CP84" s="28"/>
      <c r="CQ84" s="28"/>
      <c r="CR84" s="28"/>
      <c r="CS84" s="28"/>
      <c r="CT84" s="28"/>
      <c r="CU84" s="28"/>
      <c r="CV84" s="28">
        <v>1</v>
      </c>
      <c r="CW84" s="28">
        <v>1</v>
      </c>
      <c r="CX84" s="67"/>
      <c r="CY84" s="10"/>
      <c r="CZ84" s="10"/>
      <c r="DA84" s="10"/>
      <c r="DB84" s="10"/>
      <c r="DC84" s="10" t="s">
        <v>538</v>
      </c>
      <c r="DD84" s="10"/>
      <c r="DE84" s="10"/>
      <c r="DF84" s="10"/>
      <c r="DG84" s="300">
        <f t="shared" si="16"/>
        <v>1</v>
      </c>
      <c r="DH84" s="69">
        <v>1</v>
      </c>
      <c r="DI84" s="69">
        <v>1.58</v>
      </c>
      <c r="DJ84" s="69"/>
      <c r="DK84" s="69"/>
      <c r="DL84" s="69"/>
      <c r="DM84" s="69"/>
      <c r="DN84" s="69"/>
      <c r="DO84" s="69"/>
      <c r="DP84" s="69"/>
      <c r="DQ84" s="69"/>
      <c r="DR84" s="69"/>
      <c r="DS84" s="69"/>
      <c r="DT84" s="69"/>
      <c r="DU84" s="69"/>
      <c r="DV84" s="69">
        <v>142</v>
      </c>
      <c r="DW84" s="69"/>
      <c r="DX84" s="69"/>
      <c r="DY84" s="69"/>
      <c r="DZ84" s="69"/>
      <c r="EA84" s="69"/>
      <c r="EB84" s="69"/>
      <c r="EC84" s="69"/>
      <c r="ED84" s="69"/>
      <c r="EE84" s="69"/>
      <c r="EF84" s="69"/>
      <c r="EG84" s="69"/>
      <c r="EH84" s="69"/>
      <c r="EI84" s="69"/>
      <c r="EJ84" s="69"/>
      <c r="EK84" s="69"/>
      <c r="EL84" s="69"/>
      <c r="EM84" s="69"/>
      <c r="EN84" s="69"/>
      <c r="EO84" s="69"/>
      <c r="EP84" s="69"/>
      <c r="EQ84" s="69"/>
      <c r="ER84" s="79"/>
      <c r="ES84" s="245">
        <f t="shared" si="20"/>
        <v>278.41485246496541</v>
      </c>
      <c r="ET84" s="81"/>
      <c r="EU84" s="81">
        <f t="shared" si="21"/>
        <v>278.41485246496541</v>
      </c>
      <c r="EV84" s="718" t="str">
        <f t="shared" si="10"/>
        <v/>
      </c>
      <c r="EW84" s="718" t="s">
        <v>1877</v>
      </c>
      <c r="EX84" s="731" t="s">
        <v>1933</v>
      </c>
      <c r="EY84" s="44">
        <v>79</v>
      </c>
      <c r="EZ84" s="85">
        <v>0</v>
      </c>
      <c r="FA84" s="33">
        <v>79</v>
      </c>
      <c r="FB84" s="5">
        <v>2</v>
      </c>
      <c r="FC84" s="5">
        <v>1</v>
      </c>
      <c r="FD84" s="69">
        <v>2</v>
      </c>
      <c r="FE84" s="11">
        <v>1.58</v>
      </c>
      <c r="FF84" s="87">
        <v>142</v>
      </c>
      <c r="FG84" s="18">
        <v>278.41485246496541</v>
      </c>
      <c r="FH84" s="69">
        <v>1</v>
      </c>
      <c r="FI84" s="716" t="s">
        <v>1783</v>
      </c>
      <c r="FK84" s="16">
        <v>38859</v>
      </c>
      <c r="FL84" s="54"/>
      <c r="FM84" s="249">
        <v>38859</v>
      </c>
      <c r="FN84" s="722"/>
      <c r="FO84" s="84"/>
      <c r="FP84" s="69"/>
      <c r="FQ84" s="69"/>
      <c r="FR84" s="69"/>
      <c r="FS84" s="716" t="str">
        <f t="shared" si="17"/>
        <v>NA</v>
      </c>
      <c r="FT84" s="716"/>
      <c r="FU84" s="69"/>
      <c r="FV84" s="28"/>
      <c r="FW84" s="79" t="s">
        <v>659</v>
      </c>
      <c r="FX84" s="705">
        <v>0</v>
      </c>
    </row>
    <row r="85" spans="1:180" ht="15" x14ac:dyDescent="0.25">
      <c r="A85" s="10">
        <v>80</v>
      </c>
      <c r="B85" s="15">
        <v>80</v>
      </c>
      <c r="C85" s="42">
        <v>1</v>
      </c>
      <c r="D85" s="15">
        <v>0</v>
      </c>
      <c r="E85" s="97">
        <v>38854</v>
      </c>
      <c r="F85" s="28">
        <v>1</v>
      </c>
      <c r="G85" s="67">
        <v>1</v>
      </c>
      <c r="H85" s="5"/>
      <c r="I85" s="5"/>
      <c r="J85" s="5"/>
      <c r="K85" s="5"/>
      <c r="L85" s="5">
        <v>2</v>
      </c>
      <c r="M85" s="5"/>
      <c r="N85" s="5"/>
      <c r="O85" s="5"/>
      <c r="P85" s="5"/>
      <c r="Q85" s="5"/>
      <c r="R85" s="5"/>
      <c r="S85" s="5"/>
      <c r="T85" s="299">
        <f t="shared" si="15"/>
        <v>2</v>
      </c>
      <c r="U85" s="5"/>
      <c r="V85" s="5"/>
      <c r="W85" s="5"/>
      <c r="X85" s="5"/>
      <c r="Y85" s="5" t="s">
        <v>118</v>
      </c>
      <c r="Z85" s="5"/>
      <c r="AA85" s="5"/>
      <c r="AB85" s="5"/>
      <c r="AC85" s="5"/>
      <c r="AD85" s="5"/>
      <c r="AE85" s="46"/>
      <c r="AF85" s="5"/>
      <c r="AG85" s="5"/>
      <c r="AH85" s="5"/>
      <c r="AI85" s="5"/>
      <c r="AJ85" s="5">
        <v>4</v>
      </c>
      <c r="AK85" s="5"/>
      <c r="AL85" s="5"/>
      <c r="AM85" s="5"/>
      <c r="AN85" s="5"/>
      <c r="AO85" s="5"/>
      <c r="AP85" s="46"/>
      <c r="AQ85" s="5"/>
      <c r="AR85" s="5"/>
      <c r="AS85" s="5"/>
      <c r="AT85" s="5">
        <v>0</v>
      </c>
      <c r="AU85" s="5"/>
      <c r="AV85" s="5" t="s">
        <v>28</v>
      </c>
      <c r="AW85" s="5"/>
      <c r="AX85" s="5"/>
      <c r="AY85" s="5">
        <v>0</v>
      </c>
      <c r="AZ85" s="46">
        <v>0</v>
      </c>
      <c r="BA85" s="9"/>
      <c r="BB85" s="9"/>
      <c r="BC85" s="9"/>
      <c r="BD85" s="9"/>
      <c r="BE85" s="9"/>
      <c r="BF85" s="9"/>
      <c r="BG85" s="9">
        <v>38859</v>
      </c>
      <c r="BH85" s="9"/>
      <c r="BI85" s="9"/>
      <c r="BJ85" s="9"/>
      <c r="BK85" s="630">
        <f t="shared" si="22"/>
        <v>38859</v>
      </c>
      <c r="BL85" s="630" t="s">
        <v>1791</v>
      </c>
      <c r="BM85" s="739">
        <f>3/4</f>
        <v>0.75</v>
      </c>
      <c r="BN85" s="633"/>
      <c r="BO85" s="633"/>
      <c r="BP85" s="114">
        <v>4</v>
      </c>
      <c r="BQ85" s="28"/>
      <c r="BR85" s="28">
        <v>0</v>
      </c>
      <c r="BS85" s="28">
        <v>0</v>
      </c>
      <c r="BT85" s="28"/>
      <c r="BU85" s="28">
        <v>0</v>
      </c>
      <c r="BV85" s="67">
        <v>0</v>
      </c>
      <c r="BW85" s="28">
        <v>0</v>
      </c>
      <c r="BX85" s="28"/>
      <c r="BY85" s="28">
        <v>0</v>
      </c>
      <c r="BZ85" s="28"/>
      <c r="CA85" s="28"/>
      <c r="CB85" s="28">
        <v>4</v>
      </c>
      <c r="CC85" s="67">
        <v>3</v>
      </c>
      <c r="CD85" s="28"/>
      <c r="CE85" s="28"/>
      <c r="CF85" s="28"/>
      <c r="CG85" s="28"/>
      <c r="CH85" s="28"/>
      <c r="CI85" s="28"/>
      <c r="CJ85" s="28"/>
      <c r="CK85" s="28"/>
      <c r="CL85" s="28"/>
      <c r="CM85" s="67"/>
      <c r="CN85" s="703">
        <f t="shared" si="19"/>
        <v>0</v>
      </c>
      <c r="CO85" s="28"/>
      <c r="CP85" s="28"/>
      <c r="CQ85" s="28"/>
      <c r="CR85" s="28">
        <v>1</v>
      </c>
      <c r="CS85" s="28"/>
      <c r="CT85" s="28"/>
      <c r="CU85" s="28"/>
      <c r="CV85" s="28"/>
      <c r="CW85" s="28"/>
      <c r="CX85" s="67"/>
      <c r="CY85" s="10"/>
      <c r="CZ85" s="10"/>
      <c r="DA85" s="10"/>
      <c r="DB85" s="10"/>
      <c r="DC85" s="10"/>
      <c r="DD85" s="10"/>
      <c r="DE85" s="10"/>
      <c r="DF85" s="10"/>
      <c r="DG85" s="300">
        <f t="shared" si="16"/>
        <v>2</v>
      </c>
      <c r="DH85" s="69">
        <v>2</v>
      </c>
      <c r="DI85" s="69">
        <v>1.83</v>
      </c>
      <c r="DJ85" s="69">
        <v>0.92</v>
      </c>
      <c r="DK85" s="69"/>
      <c r="DL85" s="69"/>
      <c r="DM85" s="69"/>
      <c r="DN85" s="69"/>
      <c r="DO85" s="69"/>
      <c r="DP85" s="69"/>
      <c r="DQ85" s="69"/>
      <c r="DR85" s="69"/>
      <c r="DS85" s="69"/>
      <c r="DT85" s="69"/>
      <c r="DU85" s="69"/>
      <c r="DV85" s="69">
        <v>171</v>
      </c>
      <c r="DW85" s="69">
        <v>101</v>
      </c>
      <c r="DX85" s="69"/>
      <c r="DY85" s="69"/>
      <c r="DZ85" s="69"/>
      <c r="EA85" s="69"/>
      <c r="EB85" s="69"/>
      <c r="EC85" s="69"/>
      <c r="ED85" s="69"/>
      <c r="EE85" s="69"/>
      <c r="EF85" s="69"/>
      <c r="EG85" s="69"/>
      <c r="EH85" s="69"/>
      <c r="EI85" s="69"/>
      <c r="EJ85" s="69"/>
      <c r="EK85" s="69"/>
      <c r="EL85" s="69"/>
      <c r="EM85" s="69"/>
      <c r="EN85" s="69"/>
      <c r="EO85" s="69"/>
      <c r="EP85" s="69"/>
      <c r="EQ85" s="69"/>
      <c r="ER85" s="79"/>
      <c r="ES85" s="245">
        <f t="shared" si="20"/>
        <v>516.90846606315279</v>
      </c>
      <c r="ET85" s="81"/>
      <c r="EU85" s="11">
        <f t="shared" si="21"/>
        <v>516.90846606315279</v>
      </c>
      <c r="EV85" s="718">
        <f t="shared" si="10"/>
        <v>516.90846606315279</v>
      </c>
      <c r="EW85" s="719" t="s">
        <v>1783</v>
      </c>
      <c r="EX85" s="732"/>
      <c r="EY85" s="44">
        <v>80</v>
      </c>
      <c r="EZ85" s="85">
        <v>0</v>
      </c>
      <c r="FA85" s="33">
        <v>80</v>
      </c>
      <c r="FB85" s="5">
        <v>2</v>
      </c>
      <c r="FC85" s="5">
        <v>2</v>
      </c>
      <c r="FD85" s="69">
        <v>2</v>
      </c>
      <c r="FE85" s="11">
        <v>1.83</v>
      </c>
      <c r="FF85" s="87">
        <v>171</v>
      </c>
      <c r="FG85" s="18">
        <v>516.90846606315279</v>
      </c>
      <c r="FH85" s="69">
        <v>4</v>
      </c>
      <c r="FI85" s="716" t="s">
        <v>1783</v>
      </c>
      <c r="FK85" s="16">
        <v>38856</v>
      </c>
      <c r="FL85" s="54"/>
      <c r="FM85" s="249">
        <v>38859</v>
      </c>
      <c r="FN85" s="722"/>
      <c r="FO85" s="84"/>
      <c r="FP85" s="69"/>
      <c r="FQ85" s="69"/>
      <c r="FR85" s="69"/>
      <c r="FS85" s="716" t="str">
        <f t="shared" si="17"/>
        <v>NA</v>
      </c>
      <c r="FT85" s="716"/>
      <c r="FU85" s="69"/>
      <c r="FV85" s="28"/>
      <c r="FW85" s="79" t="s">
        <v>659</v>
      </c>
      <c r="FX85" s="705">
        <v>0</v>
      </c>
    </row>
    <row r="86" spans="1:180" ht="15" x14ac:dyDescent="0.25">
      <c r="A86" s="10">
        <v>81</v>
      </c>
      <c r="B86" s="15">
        <v>81</v>
      </c>
      <c r="C86" s="42">
        <v>1</v>
      </c>
      <c r="D86" s="15">
        <v>0</v>
      </c>
      <c r="E86" s="97">
        <v>38854</v>
      </c>
      <c r="F86" s="28">
        <v>1</v>
      </c>
      <c r="G86" s="67">
        <v>1</v>
      </c>
      <c r="H86" s="5"/>
      <c r="I86" s="5"/>
      <c r="J86" s="5"/>
      <c r="K86" s="5"/>
      <c r="L86" s="5">
        <v>1</v>
      </c>
      <c r="M86" s="5"/>
      <c r="N86" s="5"/>
      <c r="O86" s="5"/>
      <c r="P86" s="5"/>
      <c r="Q86" s="5"/>
      <c r="R86" s="5"/>
      <c r="S86" s="5"/>
      <c r="T86" s="299">
        <f t="shared" si="15"/>
        <v>1</v>
      </c>
      <c r="U86" s="5"/>
      <c r="V86" s="5"/>
      <c r="W86" s="5"/>
      <c r="X86" s="5"/>
      <c r="Y86" s="5" t="s">
        <v>111</v>
      </c>
      <c r="Z86" s="5" t="s">
        <v>118</v>
      </c>
      <c r="AA86" s="5"/>
      <c r="AB86" s="5"/>
      <c r="AC86" s="5"/>
      <c r="AD86" s="5"/>
      <c r="AE86" s="46"/>
      <c r="AF86" s="5"/>
      <c r="AG86" s="5"/>
      <c r="AH86" s="5"/>
      <c r="AI86" s="5"/>
      <c r="AJ86" s="5">
        <v>2</v>
      </c>
      <c r="AK86" s="5">
        <v>2</v>
      </c>
      <c r="AL86" s="5"/>
      <c r="AM86" s="5"/>
      <c r="AN86" s="5"/>
      <c r="AO86" s="5"/>
      <c r="AP86" s="46"/>
      <c r="AQ86" s="5"/>
      <c r="AR86" s="5"/>
      <c r="AS86" s="5"/>
      <c r="AT86" s="5"/>
      <c r="AU86" s="5"/>
      <c r="AV86" s="5">
        <v>0</v>
      </c>
      <c r="AW86" s="5">
        <v>1</v>
      </c>
      <c r="AX86" s="5"/>
      <c r="AY86" s="5">
        <v>0</v>
      </c>
      <c r="AZ86" s="46">
        <v>0</v>
      </c>
      <c r="BA86" s="9"/>
      <c r="BB86" s="9"/>
      <c r="BC86" s="9"/>
      <c r="BD86" s="9"/>
      <c r="BE86" s="9"/>
      <c r="BF86" s="9"/>
      <c r="BG86" s="9"/>
      <c r="BH86" s="9">
        <v>38863</v>
      </c>
      <c r="BI86" s="9"/>
      <c r="BJ86" s="9"/>
      <c r="BK86" s="630">
        <f t="shared" si="22"/>
        <v>38863</v>
      </c>
      <c r="BL86" s="630" t="s">
        <v>1783</v>
      </c>
      <c r="BM86" s="630"/>
      <c r="BN86" s="633"/>
      <c r="BO86" s="633"/>
      <c r="BP86" s="32"/>
      <c r="BQ86" s="5"/>
      <c r="BR86" s="5">
        <v>2</v>
      </c>
      <c r="BS86" s="5">
        <v>1</v>
      </c>
      <c r="BT86" s="5"/>
      <c r="BU86" s="5">
        <v>0</v>
      </c>
      <c r="BV86" s="46">
        <v>0</v>
      </c>
      <c r="BW86" s="5"/>
      <c r="BX86" s="5"/>
      <c r="BY86" s="5">
        <v>0</v>
      </c>
      <c r="BZ86" s="5">
        <v>0</v>
      </c>
      <c r="CA86" s="5"/>
      <c r="CB86" s="5">
        <v>0</v>
      </c>
      <c r="CC86" s="46">
        <v>1</v>
      </c>
      <c r="CD86" s="5"/>
      <c r="CE86" s="5"/>
      <c r="CF86" s="5"/>
      <c r="CG86" s="5"/>
      <c r="CH86" s="5"/>
      <c r="CI86" s="5"/>
      <c r="CJ86" s="5"/>
      <c r="CK86" s="5"/>
      <c r="CL86" s="5"/>
      <c r="CM86" s="46"/>
      <c r="CN86" s="703">
        <f t="shared" si="19"/>
        <v>0</v>
      </c>
      <c r="CO86" s="28"/>
      <c r="CP86" s="28"/>
      <c r="CQ86" s="28"/>
      <c r="CR86" s="28"/>
      <c r="CS86" s="28"/>
      <c r="CT86" s="28"/>
      <c r="CU86" s="28">
        <v>1</v>
      </c>
      <c r="CV86" s="28"/>
      <c r="CW86" s="28"/>
      <c r="CX86" s="67"/>
      <c r="CY86" s="10"/>
      <c r="CZ86" s="10"/>
      <c r="DA86" s="10"/>
      <c r="DB86" s="10"/>
      <c r="DC86" s="10"/>
      <c r="DD86" s="10"/>
      <c r="DE86" s="10"/>
      <c r="DF86" s="10"/>
      <c r="DG86" s="300">
        <f t="shared" si="16"/>
        <v>1</v>
      </c>
      <c r="DH86" s="69">
        <v>1</v>
      </c>
      <c r="DI86" s="69">
        <v>1.59</v>
      </c>
      <c r="DJ86" s="69"/>
      <c r="DK86" s="69"/>
      <c r="DL86" s="69"/>
      <c r="DM86" s="69"/>
      <c r="DN86" s="69"/>
      <c r="DO86" s="69"/>
      <c r="DP86" s="69"/>
      <c r="DQ86" s="69"/>
      <c r="DR86" s="69"/>
      <c r="DS86" s="69"/>
      <c r="DT86" s="69"/>
      <c r="DU86" s="69"/>
      <c r="DV86" s="69">
        <v>194</v>
      </c>
      <c r="DW86" s="69"/>
      <c r="DX86" s="69"/>
      <c r="DY86" s="69"/>
      <c r="DZ86" s="69"/>
      <c r="EA86" s="69"/>
      <c r="EB86" s="69"/>
      <c r="EC86" s="69"/>
      <c r="ED86" s="69"/>
      <c r="EE86" s="69"/>
      <c r="EF86" s="69"/>
      <c r="EG86" s="69"/>
      <c r="EH86" s="69"/>
      <c r="EI86" s="69"/>
      <c r="EJ86" s="69"/>
      <c r="EK86" s="69"/>
      <c r="EL86" s="69"/>
      <c r="EM86" s="69"/>
      <c r="EN86" s="69"/>
      <c r="EO86" s="69"/>
      <c r="EP86" s="69"/>
      <c r="EQ86" s="69"/>
      <c r="ER86" s="79"/>
      <c r="ES86" s="245">
        <f t="shared" si="20"/>
        <v>385.19962879570727</v>
      </c>
      <c r="ET86" s="81"/>
      <c r="EU86" s="81">
        <f t="shared" si="21"/>
        <v>385.19962879570727</v>
      </c>
      <c r="EV86" s="718">
        <f t="shared" si="10"/>
        <v>385.19962879570727</v>
      </c>
      <c r="EW86" s="718" t="s">
        <v>1783</v>
      </c>
      <c r="EX86" s="731"/>
      <c r="EY86" s="44">
        <v>81</v>
      </c>
      <c r="EZ86" s="85">
        <v>0</v>
      </c>
      <c r="FA86" s="33">
        <v>81</v>
      </c>
      <c r="FB86" s="5">
        <v>1</v>
      </c>
      <c r="FC86" s="5">
        <v>1</v>
      </c>
      <c r="FD86" s="69">
        <v>1</v>
      </c>
      <c r="FE86" s="11">
        <v>1.59</v>
      </c>
      <c r="FF86" s="87">
        <v>194</v>
      </c>
      <c r="FG86" s="18">
        <v>385.19962879570727</v>
      </c>
      <c r="FH86" s="69">
        <v>2</v>
      </c>
      <c r="FI86" s="716" t="s">
        <v>1783</v>
      </c>
      <c r="FK86" s="16">
        <v>38863</v>
      </c>
      <c r="FL86" s="54"/>
      <c r="FM86" s="249">
        <v>38866</v>
      </c>
      <c r="FN86" s="722"/>
      <c r="FO86" s="84"/>
      <c r="FP86" s="69"/>
      <c r="FQ86" s="69"/>
      <c r="FR86" s="69"/>
      <c r="FS86" s="716" t="str">
        <f t="shared" si="17"/>
        <v>NA</v>
      </c>
      <c r="FT86" s="716"/>
      <c r="FU86" s="69"/>
      <c r="FV86" s="28"/>
      <c r="FW86" s="79" t="s">
        <v>659</v>
      </c>
      <c r="FX86" s="705">
        <v>1</v>
      </c>
    </row>
    <row r="87" spans="1:180" ht="15" x14ac:dyDescent="0.25">
      <c r="A87" s="10">
        <v>82</v>
      </c>
      <c r="B87" s="15">
        <v>82</v>
      </c>
      <c r="C87" s="42">
        <v>1</v>
      </c>
      <c r="D87" s="15">
        <v>0</v>
      </c>
      <c r="E87" s="97">
        <v>38854</v>
      </c>
      <c r="F87" s="28">
        <v>1</v>
      </c>
      <c r="G87" s="67">
        <v>1</v>
      </c>
      <c r="H87" s="5"/>
      <c r="I87" s="5"/>
      <c r="J87" s="5"/>
      <c r="K87" s="5"/>
      <c r="L87" s="5">
        <v>2</v>
      </c>
      <c r="M87" s="5"/>
      <c r="N87" s="5"/>
      <c r="O87" s="5"/>
      <c r="P87" s="5"/>
      <c r="Q87" s="5"/>
      <c r="R87" s="5"/>
      <c r="S87" s="5"/>
      <c r="T87" s="299">
        <f t="shared" si="15"/>
        <v>2</v>
      </c>
      <c r="U87" s="5"/>
      <c r="V87" s="5"/>
      <c r="W87" s="5"/>
      <c r="X87" s="5"/>
      <c r="Y87" s="5" t="s">
        <v>111</v>
      </c>
      <c r="Z87" s="5" t="s">
        <v>118</v>
      </c>
      <c r="AA87" s="5"/>
      <c r="AB87" s="5"/>
      <c r="AC87" s="5"/>
      <c r="AD87" s="5"/>
      <c r="AE87" s="46"/>
      <c r="AF87" s="5"/>
      <c r="AG87" s="5"/>
      <c r="AH87" s="5"/>
      <c r="AI87" s="5"/>
      <c r="AJ87" s="5">
        <v>6</v>
      </c>
      <c r="AK87" s="5">
        <v>6</v>
      </c>
      <c r="AL87" s="5"/>
      <c r="AM87" s="5"/>
      <c r="AN87" s="5"/>
      <c r="AO87" s="5"/>
      <c r="AP87" s="46"/>
      <c r="AQ87" s="5"/>
      <c r="AR87" s="5"/>
      <c r="AS87" s="5"/>
      <c r="AT87" s="5"/>
      <c r="AU87" s="5"/>
      <c r="AV87" s="5">
        <v>1</v>
      </c>
      <c r="AW87" s="5"/>
      <c r="AX87" s="5"/>
      <c r="AY87" s="5">
        <v>1</v>
      </c>
      <c r="AZ87" s="46">
        <v>0</v>
      </c>
      <c r="BA87" s="9"/>
      <c r="BB87" s="9"/>
      <c r="BC87" s="9"/>
      <c r="BD87" s="9"/>
      <c r="BE87" s="9"/>
      <c r="BF87" s="9"/>
      <c r="BG87" s="9">
        <v>38859</v>
      </c>
      <c r="BH87" s="9"/>
      <c r="BI87" s="9"/>
      <c r="BJ87" s="9"/>
      <c r="BK87" s="630">
        <f t="shared" si="22"/>
        <v>38859</v>
      </c>
      <c r="BL87" s="630" t="s">
        <v>1783</v>
      </c>
      <c r="BM87" s="630"/>
      <c r="BN87" s="633"/>
      <c r="BO87" s="633"/>
      <c r="BP87" s="32"/>
      <c r="BQ87" s="5"/>
      <c r="BR87" s="5"/>
      <c r="BS87" s="5">
        <v>3</v>
      </c>
      <c r="BT87" s="5"/>
      <c r="BU87" s="5">
        <v>0</v>
      </c>
      <c r="BV87" s="46">
        <v>0</v>
      </c>
      <c r="BW87" s="5"/>
      <c r="BX87" s="5"/>
      <c r="BY87" s="5"/>
      <c r="BZ87" s="5"/>
      <c r="CA87" s="5"/>
      <c r="CB87" s="5">
        <v>0</v>
      </c>
      <c r="CC87" s="46">
        <v>4</v>
      </c>
      <c r="CD87" s="5"/>
      <c r="CE87" s="5"/>
      <c r="CF87" s="5"/>
      <c r="CG87" s="5"/>
      <c r="CH87" s="5"/>
      <c r="CI87" s="5"/>
      <c r="CJ87" s="5"/>
      <c r="CK87" s="5"/>
      <c r="CL87" s="5"/>
      <c r="CM87" s="46"/>
      <c r="CN87" s="703">
        <f t="shared" si="19"/>
        <v>0</v>
      </c>
      <c r="CO87" s="28"/>
      <c r="CP87" s="28"/>
      <c r="CQ87" s="28"/>
      <c r="CR87" s="28"/>
      <c r="CS87" s="28"/>
      <c r="CT87" s="28"/>
      <c r="CU87" s="28">
        <v>1</v>
      </c>
      <c r="CV87" s="28"/>
      <c r="CW87" s="28"/>
      <c r="CX87" s="67"/>
      <c r="CY87" s="10"/>
      <c r="CZ87" s="10"/>
      <c r="DA87" s="10"/>
      <c r="DB87" s="10"/>
      <c r="DC87" s="10"/>
      <c r="DD87" s="10"/>
      <c r="DE87" s="10"/>
      <c r="DF87" s="10"/>
      <c r="DG87" s="300">
        <f t="shared" si="16"/>
        <v>2</v>
      </c>
      <c r="DH87" s="69">
        <v>2</v>
      </c>
      <c r="DI87" s="69">
        <v>1.89</v>
      </c>
      <c r="DJ87" s="69">
        <v>1.78</v>
      </c>
      <c r="DK87" s="69"/>
      <c r="DL87" s="69"/>
      <c r="DM87" s="69"/>
      <c r="DN87" s="69"/>
      <c r="DO87" s="69"/>
      <c r="DP87" s="69"/>
      <c r="DQ87" s="69"/>
      <c r="DR87" s="69"/>
      <c r="DS87" s="69"/>
      <c r="DT87" s="69"/>
      <c r="DU87" s="69"/>
      <c r="DV87" s="69">
        <v>249</v>
      </c>
      <c r="DW87" s="69">
        <v>210</v>
      </c>
      <c r="DX87" s="69"/>
      <c r="DY87" s="69"/>
      <c r="DZ87" s="69"/>
      <c r="EA87" s="69"/>
      <c r="EB87" s="69"/>
      <c r="EC87" s="69"/>
      <c r="ED87" s="69"/>
      <c r="EE87" s="69"/>
      <c r="EF87" s="69"/>
      <c r="EG87" s="69"/>
      <c r="EH87" s="69"/>
      <c r="EI87" s="69"/>
      <c r="EJ87" s="69"/>
      <c r="EK87" s="69"/>
      <c r="EL87" s="69"/>
      <c r="EM87" s="69"/>
      <c r="EN87" s="69"/>
      <c r="EO87" s="69"/>
      <c r="EP87" s="69"/>
      <c r="EQ87" s="69"/>
      <c r="ER87" s="79"/>
      <c r="ES87" s="245">
        <f t="shared" si="20"/>
        <v>1221.1503376793139</v>
      </c>
      <c r="ET87" s="81"/>
      <c r="EU87" s="81">
        <f t="shared" si="21"/>
        <v>1221.1503376793139</v>
      </c>
      <c r="EV87" s="718">
        <f t="shared" si="10"/>
        <v>1221.1503376793139</v>
      </c>
      <c r="EW87" s="718" t="s">
        <v>1783</v>
      </c>
      <c r="EX87" s="731"/>
      <c r="EY87" s="44">
        <v>82</v>
      </c>
      <c r="EZ87" s="85">
        <v>0</v>
      </c>
      <c r="FA87" s="33">
        <v>82</v>
      </c>
      <c r="FB87" s="5">
        <v>2</v>
      </c>
      <c r="FC87" s="5">
        <v>2</v>
      </c>
      <c r="FD87" s="69">
        <v>2</v>
      </c>
      <c r="FE87" s="11">
        <v>1.78</v>
      </c>
      <c r="FF87" s="87">
        <v>210</v>
      </c>
      <c r="FG87" s="18">
        <v>1221.1503376793139</v>
      </c>
      <c r="FH87" s="69">
        <v>6</v>
      </c>
      <c r="FI87" s="716" t="s">
        <v>1783</v>
      </c>
      <c r="FK87" s="16">
        <v>38859</v>
      </c>
      <c r="FL87" s="54"/>
      <c r="FM87" s="249">
        <v>38868</v>
      </c>
      <c r="FN87" s="722"/>
      <c r="FO87" s="84"/>
      <c r="FP87" s="69"/>
      <c r="FQ87" s="69"/>
      <c r="FR87" s="69"/>
      <c r="FS87" s="716" t="str">
        <f t="shared" si="17"/>
        <v>NA</v>
      </c>
      <c r="FT87" s="716"/>
      <c r="FU87" s="69"/>
      <c r="FV87" s="28"/>
      <c r="FW87" s="79" t="s">
        <v>659</v>
      </c>
      <c r="FX87" s="705">
        <v>1</v>
      </c>
    </row>
    <row r="88" spans="1:180" ht="15" x14ac:dyDescent="0.25">
      <c r="A88" s="10">
        <v>83</v>
      </c>
      <c r="B88" s="15">
        <v>83</v>
      </c>
      <c r="C88" s="42">
        <v>1</v>
      </c>
      <c r="D88" s="15">
        <v>0</v>
      </c>
      <c r="E88" s="97">
        <v>38854</v>
      </c>
      <c r="F88" s="28">
        <v>1</v>
      </c>
      <c r="G88" s="67">
        <v>1</v>
      </c>
      <c r="H88" s="5"/>
      <c r="I88" s="5"/>
      <c r="J88" s="5"/>
      <c r="K88" s="5"/>
      <c r="L88" s="5">
        <v>1</v>
      </c>
      <c r="M88" s="5"/>
      <c r="N88" s="5"/>
      <c r="O88" s="5"/>
      <c r="P88" s="5"/>
      <c r="Q88" s="5"/>
      <c r="R88" s="5"/>
      <c r="S88" s="5"/>
      <c r="T88" s="299">
        <f t="shared" si="15"/>
        <v>1</v>
      </c>
      <c r="U88" s="5"/>
      <c r="V88" s="5"/>
      <c r="W88" s="5"/>
      <c r="X88" s="5"/>
      <c r="Y88" s="5" t="s">
        <v>111</v>
      </c>
      <c r="Z88" s="5" t="s">
        <v>118</v>
      </c>
      <c r="AA88" s="5"/>
      <c r="AB88" s="5"/>
      <c r="AC88" s="5"/>
      <c r="AD88" s="5"/>
      <c r="AE88" s="46"/>
      <c r="AF88" s="5"/>
      <c r="AG88" s="5"/>
      <c r="AH88" s="5"/>
      <c r="AI88" s="5"/>
      <c r="AJ88" s="5">
        <v>10</v>
      </c>
      <c r="AK88" s="5">
        <v>11</v>
      </c>
      <c r="AL88" s="5"/>
      <c r="AM88" s="5">
        <v>14</v>
      </c>
      <c r="AN88" s="5"/>
      <c r="AO88" s="5"/>
      <c r="AP88" s="46"/>
      <c r="AQ88" s="5"/>
      <c r="AR88" s="5"/>
      <c r="AS88" s="5"/>
      <c r="AT88" s="5"/>
      <c r="AU88" s="5"/>
      <c r="AV88" s="5">
        <v>2</v>
      </c>
      <c r="AW88" s="5"/>
      <c r="AX88" s="5"/>
      <c r="AY88" s="5">
        <v>1</v>
      </c>
      <c r="AZ88" s="46">
        <v>2</v>
      </c>
      <c r="BA88" s="9"/>
      <c r="BB88" s="9"/>
      <c r="BC88" s="9"/>
      <c r="BD88" s="9"/>
      <c r="BE88" s="9"/>
      <c r="BF88" s="9"/>
      <c r="BG88" s="9">
        <v>38859</v>
      </c>
      <c r="BH88" s="9"/>
      <c r="BI88" s="9"/>
      <c r="BJ88" s="9"/>
      <c r="BK88" s="630">
        <f t="shared" si="22"/>
        <v>38859</v>
      </c>
      <c r="BL88" s="630" t="s">
        <v>1783</v>
      </c>
      <c r="BM88" s="630"/>
      <c r="BN88" s="633"/>
      <c r="BO88" s="633"/>
      <c r="BP88" s="32"/>
      <c r="BQ88" s="5"/>
      <c r="BR88" s="5"/>
      <c r="BS88" s="5">
        <v>5</v>
      </c>
      <c r="BT88" s="5"/>
      <c r="BU88" s="5">
        <v>6</v>
      </c>
      <c r="BV88" s="46">
        <v>0</v>
      </c>
      <c r="BW88" s="5"/>
      <c r="BX88" s="5"/>
      <c r="BY88" s="5"/>
      <c r="BZ88" s="5"/>
      <c r="CA88" s="5"/>
      <c r="CB88" s="5">
        <v>0</v>
      </c>
      <c r="CC88" s="46">
        <v>5</v>
      </c>
      <c r="CD88" s="5"/>
      <c r="CE88" s="5"/>
      <c r="CF88" s="5"/>
      <c r="CG88" s="5"/>
      <c r="CH88" s="5"/>
      <c r="CI88" s="5"/>
      <c r="CJ88" s="5"/>
      <c r="CK88" s="5"/>
      <c r="CL88" s="5"/>
      <c r="CM88" s="46"/>
      <c r="CN88" s="703">
        <f t="shared" si="19"/>
        <v>0</v>
      </c>
      <c r="CO88" s="28"/>
      <c r="CP88" s="28"/>
      <c r="CQ88" s="28"/>
      <c r="CR88" s="28">
        <v>1</v>
      </c>
      <c r="CS88" s="28"/>
      <c r="CT88" s="28"/>
      <c r="CU88" s="28"/>
      <c r="CV88" s="28"/>
      <c r="CW88" s="28"/>
      <c r="CX88" s="67"/>
      <c r="CY88" s="10"/>
      <c r="CZ88" s="10"/>
      <c r="DA88" s="10"/>
      <c r="DB88" s="10"/>
      <c r="DC88" s="10"/>
      <c r="DD88" s="10"/>
      <c r="DE88" s="10"/>
      <c r="DF88" s="10"/>
      <c r="DG88" s="300">
        <f t="shared" si="16"/>
        <v>1</v>
      </c>
      <c r="DH88" s="69">
        <v>1</v>
      </c>
      <c r="DI88" s="69">
        <v>2.41</v>
      </c>
      <c r="DJ88" s="69"/>
      <c r="DK88" s="69"/>
      <c r="DL88" s="69"/>
      <c r="DM88" s="69"/>
      <c r="DN88" s="69"/>
      <c r="DO88" s="69"/>
      <c r="DP88" s="69"/>
      <c r="DQ88" s="69"/>
      <c r="DR88" s="69"/>
      <c r="DS88" s="69"/>
      <c r="DT88" s="69"/>
      <c r="DU88" s="69"/>
      <c r="DV88" s="69">
        <v>224</v>
      </c>
      <c r="DW88" s="69"/>
      <c r="DX88" s="69"/>
      <c r="DY88" s="69"/>
      <c r="DZ88" s="69"/>
      <c r="EA88" s="69"/>
      <c r="EB88" s="69"/>
      <c r="EC88" s="69"/>
      <c r="ED88" s="69"/>
      <c r="EE88" s="69"/>
      <c r="EF88" s="69"/>
      <c r="EG88" s="69"/>
      <c r="EH88" s="69"/>
      <c r="EI88" s="69"/>
      <c r="EJ88" s="69"/>
      <c r="EK88" s="69"/>
      <c r="EL88" s="69"/>
      <c r="EM88" s="69"/>
      <c r="EN88" s="69"/>
      <c r="EO88" s="69"/>
      <c r="EP88" s="69"/>
      <c r="EQ88" s="69"/>
      <c r="ER88" s="79"/>
      <c r="ES88" s="245">
        <f t="shared" si="20"/>
        <v>1021.8143203136332</v>
      </c>
      <c r="ET88" s="81"/>
      <c r="EU88" s="81">
        <f t="shared" si="21"/>
        <v>1021.8143203136332</v>
      </c>
      <c r="EV88" s="718">
        <f t="shared" si="10"/>
        <v>1021.8143203136332</v>
      </c>
      <c r="EW88" s="718" t="s">
        <v>1783</v>
      </c>
      <c r="EX88" s="731"/>
      <c r="EY88" s="44">
        <v>83</v>
      </c>
      <c r="EZ88" s="85">
        <v>0</v>
      </c>
      <c r="FA88" s="33">
        <v>83</v>
      </c>
      <c r="FB88" s="5">
        <v>1</v>
      </c>
      <c r="FC88" s="5">
        <v>1</v>
      </c>
      <c r="FD88" s="69">
        <v>1</v>
      </c>
      <c r="FE88" s="11">
        <v>2.41</v>
      </c>
      <c r="FF88" s="87">
        <v>224</v>
      </c>
      <c r="FG88" s="18">
        <v>1021.8143203136332</v>
      </c>
      <c r="FH88" s="69">
        <v>14</v>
      </c>
      <c r="FI88" s="716" t="s">
        <v>1783</v>
      </c>
      <c r="FK88" s="16">
        <v>38859</v>
      </c>
      <c r="FL88" s="54"/>
      <c r="FM88" s="249">
        <v>38873</v>
      </c>
      <c r="FN88" s="722"/>
      <c r="FO88" s="84"/>
      <c r="FP88" s="69"/>
      <c r="FQ88" s="69"/>
      <c r="FR88" s="69"/>
      <c r="FS88" s="716" t="str">
        <f t="shared" si="17"/>
        <v>NA</v>
      </c>
      <c r="FT88" s="716"/>
      <c r="FU88" s="69"/>
      <c r="FV88" s="28"/>
      <c r="FW88" s="79" t="s">
        <v>659</v>
      </c>
      <c r="FX88" s="705">
        <v>1</v>
      </c>
    </row>
    <row r="89" spans="1:180" ht="15" x14ac:dyDescent="0.25">
      <c r="A89" s="10">
        <v>84</v>
      </c>
      <c r="B89" s="15">
        <v>84</v>
      </c>
      <c r="C89" s="42">
        <v>1</v>
      </c>
      <c r="D89" s="15">
        <v>0</v>
      </c>
      <c r="E89" s="97">
        <v>38856</v>
      </c>
      <c r="F89" s="28">
        <v>1</v>
      </c>
      <c r="G89" s="67">
        <v>1</v>
      </c>
      <c r="H89" s="69"/>
      <c r="I89" s="5"/>
      <c r="J89" s="5"/>
      <c r="K89" s="5"/>
      <c r="L89" s="5"/>
      <c r="M89" s="5"/>
      <c r="N89" s="5">
        <v>2</v>
      </c>
      <c r="O89" s="5"/>
      <c r="P89" s="5"/>
      <c r="Q89" s="5"/>
      <c r="R89" s="5"/>
      <c r="S89" s="5"/>
      <c r="T89" s="299">
        <f t="shared" si="15"/>
        <v>2</v>
      </c>
      <c r="U89" s="69"/>
      <c r="V89" s="5"/>
      <c r="W89" s="5"/>
      <c r="X89" s="5"/>
      <c r="Y89" s="5"/>
      <c r="Z89" s="5"/>
      <c r="AA89" s="5" t="s">
        <v>117</v>
      </c>
      <c r="AB89" s="5" t="s">
        <v>118</v>
      </c>
      <c r="AC89" s="5"/>
      <c r="AD89" s="5"/>
      <c r="AE89" s="46"/>
      <c r="AF89" s="69"/>
      <c r="AG89" s="5"/>
      <c r="AH89" s="5"/>
      <c r="AI89" s="5"/>
      <c r="AJ89" s="5"/>
      <c r="AK89" s="5"/>
      <c r="AL89" s="5">
        <v>4</v>
      </c>
      <c r="AM89" s="5">
        <v>8</v>
      </c>
      <c r="AN89" s="5"/>
      <c r="AO89" s="5"/>
      <c r="AP89" s="46"/>
      <c r="AQ89" s="5"/>
      <c r="AR89" s="5"/>
      <c r="AS89" s="5"/>
      <c r="AT89" s="5"/>
      <c r="AU89" s="5"/>
      <c r="AV89" s="5"/>
      <c r="AW89" s="5">
        <v>0</v>
      </c>
      <c r="AX89" s="5"/>
      <c r="AY89" s="5">
        <v>1</v>
      </c>
      <c r="AZ89" s="46">
        <v>1</v>
      </c>
      <c r="BA89" s="82"/>
      <c r="BB89" s="9"/>
      <c r="BC89" s="9"/>
      <c r="BD89" s="9"/>
      <c r="BE89" s="9"/>
      <c r="BF89" s="9"/>
      <c r="BG89" s="9"/>
      <c r="BH89" s="9"/>
      <c r="BI89" s="9"/>
      <c r="BJ89" s="9"/>
      <c r="BK89" s="630">
        <v>38868</v>
      </c>
      <c r="BL89" s="630" t="s">
        <v>1924</v>
      </c>
      <c r="BM89" s="630"/>
      <c r="BN89" s="633"/>
      <c r="BO89" s="633"/>
      <c r="BP89" s="114"/>
      <c r="BQ89" s="28"/>
      <c r="BR89" s="28"/>
      <c r="BS89" s="28">
        <v>8</v>
      </c>
      <c r="BT89" s="28"/>
      <c r="BU89" s="28">
        <v>6</v>
      </c>
      <c r="BV89" s="67">
        <v>0</v>
      </c>
      <c r="BW89" s="28"/>
      <c r="BX89" s="28"/>
      <c r="BY89" s="28"/>
      <c r="BZ89" s="28">
        <v>0</v>
      </c>
      <c r="CA89" s="28"/>
      <c r="CB89" s="28">
        <v>0</v>
      </c>
      <c r="CC89" s="67">
        <v>0</v>
      </c>
      <c r="CD89" s="28"/>
      <c r="CE89" s="28"/>
      <c r="CF89" s="28"/>
      <c r="CG89" s="28"/>
      <c r="CH89" s="28"/>
      <c r="CI89" s="28"/>
      <c r="CJ89" s="28"/>
      <c r="CK89" s="28"/>
      <c r="CL89" s="28"/>
      <c r="CM89" s="67"/>
      <c r="CN89" s="703">
        <f t="shared" si="19"/>
        <v>0</v>
      </c>
      <c r="CO89" s="28"/>
      <c r="CP89" s="28"/>
      <c r="CQ89" s="28"/>
      <c r="CR89" s="28"/>
      <c r="CS89" s="28"/>
      <c r="CT89" s="28"/>
      <c r="CU89" s="28"/>
      <c r="CV89" s="28"/>
      <c r="CW89" s="28">
        <v>1</v>
      </c>
      <c r="CX89" s="67"/>
      <c r="CY89" s="10"/>
      <c r="CZ89" s="10"/>
      <c r="DA89" s="10"/>
      <c r="DB89" s="10"/>
      <c r="DC89" s="10"/>
      <c r="DD89" s="10"/>
      <c r="DE89" s="10"/>
      <c r="DF89" s="10"/>
      <c r="DG89" s="300">
        <f t="shared" si="16"/>
        <v>2</v>
      </c>
      <c r="DH89" s="69">
        <v>2</v>
      </c>
      <c r="DI89" s="69">
        <v>1.69</v>
      </c>
      <c r="DJ89" s="69">
        <v>2</v>
      </c>
      <c r="DK89" s="69"/>
      <c r="DL89" s="69"/>
      <c r="DM89" s="69"/>
      <c r="DN89" s="69"/>
      <c r="DO89" s="69"/>
      <c r="DP89" s="69"/>
      <c r="DQ89" s="69"/>
      <c r="DR89" s="69"/>
      <c r="DS89" s="69"/>
      <c r="DT89" s="69"/>
      <c r="DU89" s="69"/>
      <c r="DV89" s="69">
        <v>185</v>
      </c>
      <c r="DW89" s="69">
        <v>188</v>
      </c>
      <c r="DX89" s="69"/>
      <c r="DY89" s="69"/>
      <c r="DZ89" s="69"/>
      <c r="EA89" s="69"/>
      <c r="EB89" s="69"/>
      <c r="EC89" s="69"/>
      <c r="ED89" s="69"/>
      <c r="EE89" s="69"/>
      <c r="EF89" s="69"/>
      <c r="EG89" s="69"/>
      <c r="EH89" s="69"/>
      <c r="EI89" s="71">
        <v>0</v>
      </c>
      <c r="EJ89" s="69"/>
      <c r="EK89" s="69"/>
      <c r="EL89" s="69"/>
      <c r="EM89" s="69"/>
      <c r="EN89" s="69"/>
      <c r="EO89" s="69"/>
      <c r="EP89" s="69"/>
      <c r="EQ89" s="69"/>
      <c r="ER89" s="79"/>
      <c r="ES89" s="245">
        <f t="shared" si="20"/>
        <v>1005.6069223535796</v>
      </c>
      <c r="ET89" s="81"/>
      <c r="EU89" s="81">
        <f t="shared" si="21"/>
        <v>1005.6069223535796</v>
      </c>
      <c r="EV89" s="718">
        <f t="shared" si="10"/>
        <v>1005.6069223535796</v>
      </c>
      <c r="EW89" s="718" t="s">
        <v>1783</v>
      </c>
      <c r="EX89" s="731"/>
      <c r="EY89" s="44">
        <v>84</v>
      </c>
      <c r="EZ89" s="85">
        <v>1</v>
      </c>
      <c r="FA89" s="33">
        <v>84</v>
      </c>
      <c r="FB89" s="5">
        <v>2</v>
      </c>
      <c r="FC89" s="5">
        <v>2</v>
      </c>
      <c r="FD89" s="69">
        <v>2</v>
      </c>
      <c r="FE89" s="11">
        <v>2</v>
      </c>
      <c r="FF89" s="87">
        <v>188</v>
      </c>
      <c r="FG89" s="18">
        <v>1005.6069223535796</v>
      </c>
      <c r="FH89" s="69">
        <v>8</v>
      </c>
      <c r="FI89" s="716" t="s">
        <v>1783</v>
      </c>
      <c r="FK89" s="16">
        <v>38861</v>
      </c>
      <c r="FL89" s="54"/>
      <c r="FM89" s="249">
        <v>38873</v>
      </c>
      <c r="FN89" s="722"/>
      <c r="FO89" s="84">
        <v>1</v>
      </c>
      <c r="FP89" s="69">
        <v>8</v>
      </c>
      <c r="FQ89" s="69">
        <v>3</v>
      </c>
      <c r="FR89" s="69">
        <v>0</v>
      </c>
      <c r="FS89" s="716">
        <f t="shared" si="17"/>
        <v>3</v>
      </c>
      <c r="FT89" s="716"/>
      <c r="FU89" s="69"/>
      <c r="FV89" s="28"/>
      <c r="FW89" s="79"/>
      <c r="FX89" s="705">
        <v>1</v>
      </c>
    </row>
    <row r="90" spans="1:180" ht="15" x14ac:dyDescent="0.25">
      <c r="A90" s="10">
        <v>85</v>
      </c>
      <c r="B90" s="15">
        <v>85</v>
      </c>
      <c r="C90" s="42">
        <v>1</v>
      </c>
      <c r="D90" s="15">
        <v>0</v>
      </c>
      <c r="E90" s="97">
        <v>38856</v>
      </c>
      <c r="F90" s="28">
        <v>1</v>
      </c>
      <c r="G90" s="67">
        <v>1</v>
      </c>
      <c r="H90" s="69"/>
      <c r="I90" s="5"/>
      <c r="J90" s="5"/>
      <c r="K90" s="5"/>
      <c r="L90" s="5"/>
      <c r="M90" s="5"/>
      <c r="N90" s="5">
        <v>2</v>
      </c>
      <c r="O90" s="5"/>
      <c r="P90" s="5"/>
      <c r="Q90" s="5"/>
      <c r="R90" s="5"/>
      <c r="S90" s="5"/>
      <c r="T90" s="299">
        <f t="shared" si="15"/>
        <v>2</v>
      </c>
      <c r="U90" s="69"/>
      <c r="V90" s="5"/>
      <c r="W90" s="5"/>
      <c r="X90" s="5"/>
      <c r="Y90" s="5"/>
      <c r="Z90" s="5"/>
      <c r="AA90" s="5" t="s">
        <v>118</v>
      </c>
      <c r="AB90" s="5"/>
      <c r="AC90" s="5"/>
      <c r="AD90" s="5"/>
      <c r="AE90" s="46"/>
      <c r="AF90" s="5"/>
      <c r="AG90" s="5"/>
      <c r="AH90" s="5"/>
      <c r="AI90" s="5"/>
      <c r="AJ90" s="5"/>
      <c r="AK90" s="5"/>
      <c r="AL90" s="5">
        <v>16</v>
      </c>
      <c r="AM90" s="5"/>
      <c r="AN90" s="5"/>
      <c r="AO90" s="5"/>
      <c r="AP90" s="46"/>
      <c r="AQ90" s="5"/>
      <c r="AR90" s="5"/>
      <c r="AS90" s="5"/>
      <c r="AT90" s="5"/>
      <c r="AU90" s="5"/>
      <c r="AV90" s="5" t="s">
        <v>539</v>
      </c>
      <c r="AW90" s="5"/>
      <c r="AX90" s="5"/>
      <c r="AY90" s="5">
        <v>0</v>
      </c>
      <c r="AZ90" s="46">
        <v>0</v>
      </c>
      <c r="BA90" s="9"/>
      <c r="BB90" s="9"/>
      <c r="BC90" s="9"/>
      <c r="BD90" s="9"/>
      <c r="BE90" s="9"/>
      <c r="BF90" s="9"/>
      <c r="BG90" s="9">
        <v>38859</v>
      </c>
      <c r="BH90" s="9"/>
      <c r="BI90" s="9"/>
      <c r="BJ90" s="9"/>
      <c r="BK90" s="630">
        <f t="shared" ref="BK90:BK101" si="23">IF(COUNTBLANK(BA90:BJ90)=10,"NA",MIN(BA90:BJ90))</f>
        <v>38859</v>
      </c>
      <c r="BL90" s="630" t="s">
        <v>1791</v>
      </c>
      <c r="BM90" s="739">
        <f>3/10</f>
        <v>0.3</v>
      </c>
      <c r="BN90" s="633"/>
      <c r="BO90" s="633"/>
      <c r="BP90" s="114"/>
      <c r="BQ90" s="28"/>
      <c r="BR90" s="28"/>
      <c r="BS90" s="28">
        <v>1</v>
      </c>
      <c r="BT90" s="28"/>
      <c r="BU90" s="28">
        <v>0</v>
      </c>
      <c r="BV90" s="67">
        <v>0</v>
      </c>
      <c r="BW90" s="28"/>
      <c r="BX90" s="28"/>
      <c r="BY90" s="28"/>
      <c r="BZ90" s="28"/>
      <c r="CA90" s="28"/>
      <c r="CB90" s="28">
        <v>0</v>
      </c>
      <c r="CC90" s="67">
        <v>1</v>
      </c>
      <c r="CD90" s="28"/>
      <c r="CE90" s="28"/>
      <c r="CF90" s="28"/>
      <c r="CG90" s="28"/>
      <c r="CH90" s="28"/>
      <c r="CI90" s="28"/>
      <c r="CJ90" s="28"/>
      <c r="CK90" s="28"/>
      <c r="CL90" s="28"/>
      <c r="CM90" s="67"/>
      <c r="CN90" s="703">
        <f t="shared" si="19"/>
        <v>0</v>
      </c>
      <c r="CO90" s="28"/>
      <c r="CP90" s="28"/>
      <c r="CQ90" s="28"/>
      <c r="CR90" s="28"/>
      <c r="CS90" s="28"/>
      <c r="CT90" s="28">
        <v>1</v>
      </c>
      <c r="CU90" s="28"/>
      <c r="CV90" s="28"/>
      <c r="CW90" s="28"/>
      <c r="CX90" s="67"/>
      <c r="CY90" s="10"/>
      <c r="CZ90" s="10"/>
      <c r="DA90" s="10"/>
      <c r="DB90" s="10"/>
      <c r="DC90" s="10"/>
      <c r="DD90" s="10"/>
      <c r="DE90" s="10"/>
      <c r="DF90" s="10"/>
      <c r="DG90" s="300">
        <f t="shared" si="16"/>
        <v>2</v>
      </c>
      <c r="DH90" s="69">
        <v>2</v>
      </c>
      <c r="DI90" s="69">
        <v>2.15</v>
      </c>
      <c r="DJ90" s="69">
        <v>2.44</v>
      </c>
      <c r="DK90" s="69"/>
      <c r="DL90" s="69"/>
      <c r="DM90" s="69"/>
      <c r="DN90" s="69"/>
      <c r="DO90" s="69"/>
      <c r="DP90" s="69"/>
      <c r="DQ90" s="69"/>
      <c r="DR90" s="69"/>
      <c r="DS90" s="69"/>
      <c r="DT90" s="69"/>
      <c r="DU90" s="69"/>
      <c r="DV90" s="69">
        <v>320</v>
      </c>
      <c r="DW90" s="69">
        <v>333</v>
      </c>
      <c r="DX90" s="69"/>
      <c r="DY90" s="69"/>
      <c r="DZ90" s="69"/>
      <c r="EA90" s="69"/>
      <c r="EB90" s="69"/>
      <c r="EC90" s="69"/>
      <c r="ED90" s="69"/>
      <c r="EE90" s="69"/>
      <c r="EF90" s="69"/>
      <c r="EG90" s="69"/>
      <c r="EH90" s="69"/>
      <c r="EI90" s="71">
        <v>0</v>
      </c>
      <c r="EJ90" s="69"/>
      <c r="EK90" s="69"/>
      <c r="EL90" s="69"/>
      <c r="EM90" s="69"/>
      <c r="EN90" s="69"/>
      <c r="EO90" s="69"/>
      <c r="EP90" s="69"/>
      <c r="EQ90" s="69"/>
      <c r="ER90" s="79"/>
      <c r="ES90" s="245">
        <f t="shared" si="20"/>
        <v>2718.8511496633205</v>
      </c>
      <c r="ET90" s="81"/>
      <c r="EU90" s="11">
        <f t="shared" si="21"/>
        <v>2718.8511496633205</v>
      </c>
      <c r="EV90" s="718">
        <f t="shared" si="10"/>
        <v>2718.8511496633205</v>
      </c>
      <c r="EW90" s="719" t="s">
        <v>1783</v>
      </c>
      <c r="EX90" s="732"/>
      <c r="EY90" s="44">
        <v>85</v>
      </c>
      <c r="EZ90" s="85">
        <v>1</v>
      </c>
      <c r="FA90" s="33">
        <v>85</v>
      </c>
      <c r="FB90" s="5">
        <v>2</v>
      </c>
      <c r="FC90" s="5">
        <v>2</v>
      </c>
      <c r="FD90" s="69">
        <v>2</v>
      </c>
      <c r="FE90" s="11">
        <v>2.44</v>
      </c>
      <c r="FF90" s="87">
        <v>333</v>
      </c>
      <c r="FG90" s="18">
        <v>2718.8511496633205</v>
      </c>
      <c r="FH90" s="69">
        <v>16</v>
      </c>
      <c r="FI90" s="716" t="s">
        <v>1783</v>
      </c>
      <c r="FK90" s="9">
        <v>38858</v>
      </c>
      <c r="FL90" s="54"/>
      <c r="FM90" s="249">
        <v>38866</v>
      </c>
      <c r="FN90" s="722"/>
      <c r="FO90" s="84">
        <v>1</v>
      </c>
      <c r="FP90" s="69">
        <v>10</v>
      </c>
      <c r="FQ90" s="69">
        <v>4</v>
      </c>
      <c r="FR90" s="69">
        <v>4</v>
      </c>
      <c r="FS90" s="716">
        <f t="shared" si="17"/>
        <v>0</v>
      </c>
      <c r="FT90" s="716"/>
      <c r="FU90" s="69"/>
      <c r="FV90" s="28"/>
      <c r="FW90" s="79"/>
      <c r="FX90" s="705">
        <v>0</v>
      </c>
    </row>
    <row r="91" spans="1:180" ht="15" x14ac:dyDescent="0.25">
      <c r="A91" s="10">
        <v>86</v>
      </c>
      <c r="B91" s="15"/>
      <c r="C91" s="42"/>
      <c r="D91" s="15"/>
      <c r="E91" s="97"/>
      <c r="F91" s="28"/>
      <c r="G91" s="67"/>
      <c r="H91" s="69"/>
      <c r="I91" s="5"/>
      <c r="J91" s="5"/>
      <c r="K91" s="5"/>
      <c r="L91" s="5"/>
      <c r="M91" s="5"/>
      <c r="N91" s="5"/>
      <c r="O91" s="5"/>
      <c r="P91" s="5"/>
      <c r="Q91" s="5"/>
      <c r="R91" s="5"/>
      <c r="S91" s="5"/>
      <c r="T91" s="299">
        <f t="shared" si="15"/>
        <v>0</v>
      </c>
      <c r="U91" s="69"/>
      <c r="V91" s="5"/>
      <c r="W91" s="5"/>
      <c r="X91" s="5"/>
      <c r="Y91" s="5"/>
      <c r="Z91" s="5"/>
      <c r="AA91" s="5"/>
      <c r="AB91" s="5"/>
      <c r="AC91" s="5"/>
      <c r="AD91" s="5"/>
      <c r="AE91" s="46"/>
      <c r="AF91" s="69"/>
      <c r="AG91" s="5"/>
      <c r="AH91" s="5"/>
      <c r="AI91" s="5"/>
      <c r="AJ91" s="5"/>
      <c r="AK91" s="5"/>
      <c r="AL91" s="5"/>
      <c r="AM91" s="5"/>
      <c r="AN91" s="5"/>
      <c r="AO91" s="5"/>
      <c r="AP91" s="46"/>
      <c r="AQ91" s="5"/>
      <c r="AR91" s="5"/>
      <c r="AS91" s="5"/>
      <c r="AT91" s="5"/>
      <c r="AU91" s="5"/>
      <c r="AV91" s="5"/>
      <c r="AW91" s="5"/>
      <c r="AX91" s="5"/>
      <c r="AY91" s="5"/>
      <c r="AZ91" s="46"/>
      <c r="BA91" s="82"/>
      <c r="BB91" s="9"/>
      <c r="BC91" s="9"/>
      <c r="BD91" s="9"/>
      <c r="BE91" s="9"/>
      <c r="BF91" s="9"/>
      <c r="BG91" s="9"/>
      <c r="BH91" s="9"/>
      <c r="BI91" s="9"/>
      <c r="BJ91" s="9"/>
      <c r="BK91" s="630" t="str">
        <f t="shared" si="23"/>
        <v>NA</v>
      </c>
      <c r="BL91" s="630" t="s">
        <v>1792</v>
      </c>
      <c r="BM91" s="630"/>
      <c r="BN91" s="633"/>
      <c r="BO91" s="633"/>
      <c r="BP91" s="114"/>
      <c r="BQ91" s="28"/>
      <c r="BR91" s="28"/>
      <c r="BS91" s="28"/>
      <c r="BT91" s="28"/>
      <c r="BU91" s="28"/>
      <c r="BV91" s="67"/>
      <c r="BW91" s="28"/>
      <c r="BX91" s="28"/>
      <c r="BY91" s="28"/>
      <c r="BZ91" s="28"/>
      <c r="CA91" s="28"/>
      <c r="CB91" s="28"/>
      <c r="CC91" s="67"/>
      <c r="CD91" s="28"/>
      <c r="CE91" s="28"/>
      <c r="CF91" s="28"/>
      <c r="CG91" s="28"/>
      <c r="CH91" s="28"/>
      <c r="CI91" s="28"/>
      <c r="CJ91" s="28"/>
      <c r="CK91" s="28"/>
      <c r="CL91" s="28"/>
      <c r="CM91" s="67"/>
      <c r="CN91" s="703" t="s">
        <v>1792</v>
      </c>
      <c r="CO91" s="28"/>
      <c r="CP91" s="28"/>
      <c r="CQ91" s="28"/>
      <c r="CR91" s="28"/>
      <c r="CS91" s="28"/>
      <c r="CT91" s="28"/>
      <c r="CU91" s="28"/>
      <c r="CV91" s="28"/>
      <c r="CW91" s="28"/>
      <c r="CX91" s="67"/>
      <c r="CY91" s="10"/>
      <c r="CZ91" s="10"/>
      <c r="DA91" s="10"/>
      <c r="DB91" s="10"/>
      <c r="DC91" s="10"/>
      <c r="DD91" s="10"/>
      <c r="DE91" s="10"/>
      <c r="DF91" s="10"/>
      <c r="DG91" s="300">
        <f t="shared" si="16"/>
        <v>0</v>
      </c>
      <c r="DH91" s="69"/>
      <c r="DI91" s="69"/>
      <c r="DJ91" s="69"/>
      <c r="DK91" s="69"/>
      <c r="DL91" s="69"/>
      <c r="DM91" s="69"/>
      <c r="DN91" s="69"/>
      <c r="DO91" s="69"/>
      <c r="DP91" s="69"/>
      <c r="DQ91" s="69"/>
      <c r="DR91" s="69"/>
      <c r="DS91" s="69"/>
      <c r="DT91" s="69"/>
      <c r="DU91" s="69"/>
      <c r="DV91" s="69"/>
      <c r="DW91" s="69"/>
      <c r="DX91" s="69"/>
      <c r="DY91" s="69"/>
      <c r="DZ91" s="69"/>
      <c r="EA91" s="69"/>
      <c r="EB91" s="69"/>
      <c r="EC91" s="69"/>
      <c r="ED91" s="69"/>
      <c r="EE91" s="69"/>
      <c r="EF91" s="69"/>
      <c r="EG91" s="69"/>
      <c r="EH91" s="69"/>
      <c r="EI91" s="69"/>
      <c r="EJ91" s="69"/>
      <c r="EK91" s="69"/>
      <c r="EL91" s="69"/>
      <c r="EM91" s="69"/>
      <c r="EN91" s="69"/>
      <c r="EO91" s="69"/>
      <c r="EP91" s="69"/>
      <c r="EQ91" s="69"/>
      <c r="ER91" s="79"/>
      <c r="ES91" s="245"/>
      <c r="ET91" s="81"/>
      <c r="EU91" s="81"/>
      <c r="EV91" s="718" t="str">
        <f t="shared" si="10"/>
        <v/>
      </c>
      <c r="EW91" s="718" t="s">
        <v>1792</v>
      </c>
      <c r="EX91" s="731"/>
      <c r="EY91" s="44">
        <v>86</v>
      </c>
      <c r="EZ91" s="85">
        <v>0</v>
      </c>
      <c r="FA91" s="33">
        <v>86</v>
      </c>
      <c r="FB91" s="5">
        <v>0</v>
      </c>
      <c r="FC91" s="5">
        <v>0</v>
      </c>
      <c r="FD91" s="69"/>
      <c r="FE91" s="11"/>
      <c r="FF91" s="87"/>
      <c r="FG91" s="18"/>
      <c r="FH91" s="69"/>
      <c r="FI91" s="716" t="s">
        <v>1792</v>
      </c>
      <c r="FK91" s="16"/>
      <c r="FL91" s="54"/>
      <c r="FM91" s="39"/>
      <c r="FN91" s="721"/>
      <c r="FO91" s="84"/>
      <c r="FP91" s="69"/>
      <c r="FQ91" s="69"/>
      <c r="FR91" s="69"/>
      <c r="FS91" s="716" t="str">
        <f t="shared" si="17"/>
        <v>NA</v>
      </c>
      <c r="FT91" s="716"/>
      <c r="FU91" s="69"/>
      <c r="FV91" s="28"/>
      <c r="FW91" s="79" t="s">
        <v>656</v>
      </c>
      <c r="FX91" s="705" t="s">
        <v>1792</v>
      </c>
    </row>
    <row r="92" spans="1:180" ht="15" x14ac:dyDescent="0.25">
      <c r="A92" s="10">
        <v>87</v>
      </c>
      <c r="B92" s="15"/>
      <c r="C92" s="42"/>
      <c r="D92" s="15"/>
      <c r="E92" s="97"/>
      <c r="F92" s="28"/>
      <c r="G92" s="67"/>
      <c r="H92" s="69"/>
      <c r="I92" s="5"/>
      <c r="J92" s="5"/>
      <c r="K92" s="5"/>
      <c r="L92" s="5"/>
      <c r="M92" s="5"/>
      <c r="N92" s="5"/>
      <c r="O92" s="5"/>
      <c r="P92" s="5"/>
      <c r="Q92" s="5"/>
      <c r="R92" s="5"/>
      <c r="S92" s="5"/>
      <c r="T92" s="299">
        <f t="shared" si="15"/>
        <v>0</v>
      </c>
      <c r="U92" s="69"/>
      <c r="V92" s="5"/>
      <c r="W92" s="5"/>
      <c r="X92" s="5"/>
      <c r="Y92" s="5"/>
      <c r="Z92" s="5"/>
      <c r="AA92" s="5"/>
      <c r="AB92" s="5"/>
      <c r="AC92" s="5"/>
      <c r="AD92" s="5"/>
      <c r="AE92" s="46"/>
      <c r="AF92" s="69"/>
      <c r="AG92" s="5"/>
      <c r="AH92" s="5"/>
      <c r="AI92" s="5"/>
      <c r="AJ92" s="5"/>
      <c r="AK92" s="5"/>
      <c r="AL92" s="5"/>
      <c r="AM92" s="5"/>
      <c r="AN92" s="5"/>
      <c r="AO92" s="5"/>
      <c r="AP92" s="46"/>
      <c r="AQ92" s="5"/>
      <c r="AR92" s="5"/>
      <c r="AS92" s="5"/>
      <c r="AT92" s="5"/>
      <c r="AU92" s="5"/>
      <c r="AV92" s="5"/>
      <c r="AW92" s="5"/>
      <c r="AX92" s="5"/>
      <c r="AY92" s="5"/>
      <c r="AZ92" s="46"/>
      <c r="BA92" s="82"/>
      <c r="BB92" s="9"/>
      <c r="BC92" s="9"/>
      <c r="BD92" s="9"/>
      <c r="BE92" s="9"/>
      <c r="BF92" s="9"/>
      <c r="BG92" s="9"/>
      <c r="BH92" s="9"/>
      <c r="BI92" s="9"/>
      <c r="BJ92" s="9"/>
      <c r="BK92" s="630" t="str">
        <f t="shared" si="23"/>
        <v>NA</v>
      </c>
      <c r="BL92" s="630" t="s">
        <v>1792</v>
      </c>
      <c r="BM92" s="630"/>
      <c r="BN92" s="633"/>
      <c r="BO92" s="633"/>
      <c r="BP92" s="114"/>
      <c r="BQ92" s="28"/>
      <c r="BR92" s="28"/>
      <c r="BS92" s="28"/>
      <c r="BT92" s="28"/>
      <c r="BU92" s="28"/>
      <c r="BV92" s="67"/>
      <c r="BW92" s="28"/>
      <c r="BX92" s="28"/>
      <c r="BY92" s="28"/>
      <c r="BZ92" s="28"/>
      <c r="CA92" s="28"/>
      <c r="CB92" s="28"/>
      <c r="CC92" s="67"/>
      <c r="CD92" s="28"/>
      <c r="CE92" s="28"/>
      <c r="CF92" s="28"/>
      <c r="CG92" s="28"/>
      <c r="CH92" s="28"/>
      <c r="CI92" s="28"/>
      <c r="CJ92" s="28"/>
      <c r="CK92" s="28"/>
      <c r="CL92" s="28"/>
      <c r="CM92" s="67"/>
      <c r="CN92" s="703" t="s">
        <v>1792</v>
      </c>
      <c r="CO92" s="28"/>
      <c r="CP92" s="28"/>
      <c r="CQ92" s="28"/>
      <c r="CR92" s="28"/>
      <c r="CS92" s="28"/>
      <c r="CT92" s="28"/>
      <c r="CU92" s="28"/>
      <c r="CV92" s="28"/>
      <c r="CW92" s="28"/>
      <c r="CX92" s="67"/>
      <c r="CY92" s="10"/>
      <c r="CZ92" s="10"/>
      <c r="DA92" s="10"/>
      <c r="DB92" s="10"/>
      <c r="DC92" s="10"/>
      <c r="DD92" s="10"/>
      <c r="DE92" s="10"/>
      <c r="DF92" s="10"/>
      <c r="DG92" s="300">
        <f t="shared" si="16"/>
        <v>0</v>
      </c>
      <c r="DH92" s="69"/>
      <c r="DI92" s="69"/>
      <c r="DJ92" s="69"/>
      <c r="DK92" s="69"/>
      <c r="DL92" s="69"/>
      <c r="DM92" s="69"/>
      <c r="DN92" s="69"/>
      <c r="DO92" s="69"/>
      <c r="DP92" s="69"/>
      <c r="DQ92" s="69"/>
      <c r="DR92" s="69"/>
      <c r="DS92" s="69"/>
      <c r="DT92" s="69"/>
      <c r="DU92" s="69"/>
      <c r="DV92" s="69"/>
      <c r="DW92" s="69"/>
      <c r="DX92" s="69"/>
      <c r="DY92" s="69"/>
      <c r="DZ92" s="69"/>
      <c r="EA92" s="69"/>
      <c r="EB92" s="69"/>
      <c r="EC92" s="69"/>
      <c r="ED92" s="69"/>
      <c r="EE92" s="69"/>
      <c r="EF92" s="69"/>
      <c r="EG92" s="69"/>
      <c r="EH92" s="69"/>
      <c r="EI92" s="69"/>
      <c r="EJ92" s="69"/>
      <c r="EK92" s="69"/>
      <c r="EL92" s="69"/>
      <c r="EM92" s="69"/>
      <c r="EN92" s="69"/>
      <c r="EO92" s="69"/>
      <c r="EP92" s="69"/>
      <c r="EQ92" s="69"/>
      <c r="ER92" s="79"/>
      <c r="ES92" s="245"/>
      <c r="ET92" s="81"/>
      <c r="EU92" s="81"/>
      <c r="EV92" s="718" t="str">
        <f t="shared" si="10"/>
        <v/>
      </c>
      <c r="EW92" s="718" t="s">
        <v>1792</v>
      </c>
      <c r="EX92" s="731"/>
      <c r="EY92" s="44">
        <v>87</v>
      </c>
      <c r="EZ92" s="85">
        <v>0</v>
      </c>
      <c r="FA92" s="33">
        <v>87</v>
      </c>
      <c r="FB92" s="5">
        <v>0</v>
      </c>
      <c r="FC92" s="5">
        <v>0</v>
      </c>
      <c r="FD92" s="69"/>
      <c r="FE92" s="11"/>
      <c r="FF92" s="87"/>
      <c r="FG92" s="18"/>
      <c r="FH92" s="69"/>
      <c r="FI92" s="716" t="s">
        <v>1792</v>
      </c>
      <c r="FK92" s="16"/>
      <c r="FL92" s="54"/>
      <c r="FM92" s="39"/>
      <c r="FN92" s="721"/>
      <c r="FO92" s="84"/>
      <c r="FP92" s="69"/>
      <c r="FQ92" s="69"/>
      <c r="FR92" s="69"/>
      <c r="FS92" s="716" t="str">
        <f t="shared" si="17"/>
        <v>NA</v>
      </c>
      <c r="FT92" s="716"/>
      <c r="FU92" s="69"/>
      <c r="FV92" s="28"/>
      <c r="FW92" s="79" t="s">
        <v>656</v>
      </c>
      <c r="FX92" s="705" t="s">
        <v>1792</v>
      </c>
    </row>
    <row r="93" spans="1:180" ht="15" x14ac:dyDescent="0.25">
      <c r="A93" s="10">
        <v>88</v>
      </c>
      <c r="B93" s="15"/>
      <c r="C93" s="42"/>
      <c r="D93" s="15"/>
      <c r="E93" s="97"/>
      <c r="F93" s="28"/>
      <c r="G93" s="67"/>
      <c r="H93" s="5"/>
      <c r="I93" s="5"/>
      <c r="J93" s="5"/>
      <c r="K93" s="5"/>
      <c r="L93" s="5"/>
      <c r="M93" s="5"/>
      <c r="N93" s="5"/>
      <c r="O93" s="5"/>
      <c r="P93" s="5"/>
      <c r="Q93" s="5"/>
      <c r="R93" s="5"/>
      <c r="S93" s="5"/>
      <c r="T93" s="299">
        <f t="shared" si="15"/>
        <v>0</v>
      </c>
      <c r="U93" s="5"/>
      <c r="V93" s="5"/>
      <c r="W93" s="5"/>
      <c r="X93" s="5"/>
      <c r="Y93" s="5"/>
      <c r="Z93" s="5"/>
      <c r="AA93" s="5"/>
      <c r="AB93" s="5"/>
      <c r="AC93" s="5"/>
      <c r="AD93" s="5"/>
      <c r="AE93" s="46"/>
      <c r="AF93" s="5"/>
      <c r="AG93" s="5"/>
      <c r="AH93" s="5"/>
      <c r="AI93" s="5"/>
      <c r="AJ93" s="5"/>
      <c r="AK93" s="5"/>
      <c r="AL93" s="5"/>
      <c r="AM93" s="5"/>
      <c r="AN93" s="5"/>
      <c r="AO93" s="5"/>
      <c r="AP93" s="46"/>
      <c r="AQ93" s="5"/>
      <c r="AR93" s="5"/>
      <c r="AS93" s="5"/>
      <c r="AT93" s="5"/>
      <c r="AU93" s="5"/>
      <c r="AV93" s="5"/>
      <c r="AW93" s="5"/>
      <c r="AX93" s="5"/>
      <c r="AY93" s="5"/>
      <c r="AZ93" s="46"/>
      <c r="BA93" s="9"/>
      <c r="BB93" s="9"/>
      <c r="BC93" s="9"/>
      <c r="BD93" s="9"/>
      <c r="BE93" s="9"/>
      <c r="BF93" s="9"/>
      <c r="BG93" s="9"/>
      <c r="BH93" s="9"/>
      <c r="BI93" s="9"/>
      <c r="BJ93" s="9"/>
      <c r="BK93" s="630" t="str">
        <f t="shared" si="23"/>
        <v>NA</v>
      </c>
      <c r="BL93" s="630" t="s">
        <v>1792</v>
      </c>
      <c r="BM93" s="630"/>
      <c r="BN93" s="633"/>
      <c r="BO93" s="633"/>
      <c r="BP93" s="32"/>
      <c r="BQ93" s="5"/>
      <c r="BR93" s="5"/>
      <c r="BS93" s="5"/>
      <c r="BT93" s="5"/>
      <c r="BU93" s="5"/>
      <c r="BV93" s="46"/>
      <c r="BW93" s="5"/>
      <c r="BX93" s="5"/>
      <c r="BY93" s="5"/>
      <c r="BZ93" s="5"/>
      <c r="CA93" s="5"/>
      <c r="CB93" s="5"/>
      <c r="CC93" s="46"/>
      <c r="CD93" s="5"/>
      <c r="CE93" s="5"/>
      <c r="CF93" s="5"/>
      <c r="CG93" s="5"/>
      <c r="CH93" s="5"/>
      <c r="CI93" s="5"/>
      <c r="CJ93" s="5"/>
      <c r="CK93" s="5"/>
      <c r="CL93" s="5"/>
      <c r="CM93" s="46"/>
      <c r="CN93" s="703" t="s">
        <v>1792</v>
      </c>
      <c r="CO93" s="28"/>
      <c r="CP93" s="28"/>
      <c r="CQ93" s="28"/>
      <c r="CR93" s="28"/>
      <c r="CS93" s="28"/>
      <c r="CT93" s="28"/>
      <c r="CU93" s="28"/>
      <c r="CV93" s="28"/>
      <c r="CW93" s="28"/>
      <c r="CX93" s="67"/>
      <c r="CY93" s="10"/>
      <c r="CZ93" s="10"/>
      <c r="DA93" s="10"/>
      <c r="DB93" s="10"/>
      <c r="DC93" s="10"/>
      <c r="DD93" s="10"/>
      <c r="DE93" s="10"/>
      <c r="DF93" s="10"/>
      <c r="DG93" s="300">
        <f t="shared" si="16"/>
        <v>0</v>
      </c>
      <c r="DH93" s="69"/>
      <c r="DI93" s="69"/>
      <c r="DJ93" s="69"/>
      <c r="DK93" s="69"/>
      <c r="DL93" s="69"/>
      <c r="DM93" s="69"/>
      <c r="DN93" s="69"/>
      <c r="DO93" s="69"/>
      <c r="DP93" s="69"/>
      <c r="DQ93" s="69"/>
      <c r="DR93" s="69"/>
      <c r="DS93" s="69"/>
      <c r="DT93" s="69"/>
      <c r="DU93" s="69"/>
      <c r="DV93" s="69"/>
      <c r="DW93" s="69"/>
      <c r="DX93" s="69"/>
      <c r="DY93" s="69"/>
      <c r="DZ93" s="69"/>
      <c r="EA93" s="69"/>
      <c r="EB93" s="69"/>
      <c r="EC93" s="69"/>
      <c r="ED93" s="69"/>
      <c r="EE93" s="69"/>
      <c r="EF93" s="69"/>
      <c r="EG93" s="69"/>
      <c r="EH93" s="69"/>
      <c r="EI93" s="69"/>
      <c r="EJ93" s="69"/>
      <c r="EK93" s="69"/>
      <c r="EL93" s="69"/>
      <c r="EM93" s="69"/>
      <c r="EN93" s="69"/>
      <c r="EO93" s="69"/>
      <c r="EP93" s="69"/>
      <c r="EQ93" s="69"/>
      <c r="ER93" s="79"/>
      <c r="ES93" s="245"/>
      <c r="ET93" s="81"/>
      <c r="EU93" s="81"/>
      <c r="EV93" s="718" t="str">
        <f t="shared" si="10"/>
        <v/>
      </c>
      <c r="EW93" s="718" t="s">
        <v>1792</v>
      </c>
      <c r="EX93" s="731"/>
      <c r="EY93" s="44">
        <v>88</v>
      </c>
      <c r="EZ93" s="85">
        <v>0</v>
      </c>
      <c r="FA93" s="33">
        <v>88</v>
      </c>
      <c r="FB93" s="5">
        <v>0</v>
      </c>
      <c r="FC93" s="5">
        <v>0</v>
      </c>
      <c r="FD93" s="69"/>
      <c r="FE93" s="11"/>
      <c r="FF93" s="87"/>
      <c r="FG93" s="18"/>
      <c r="FH93" s="69"/>
      <c r="FI93" s="716" t="s">
        <v>1792</v>
      </c>
      <c r="FK93" s="16"/>
      <c r="FL93" s="54"/>
      <c r="FM93" s="39"/>
      <c r="FN93" s="721"/>
      <c r="FO93" s="84"/>
      <c r="FP93" s="69"/>
      <c r="FQ93" s="69"/>
      <c r="FR93" s="69"/>
      <c r="FS93" s="716" t="str">
        <f t="shared" si="17"/>
        <v>NA</v>
      </c>
      <c r="FT93" s="716"/>
      <c r="FU93" s="69"/>
      <c r="FV93" s="28"/>
      <c r="FW93" s="79" t="s">
        <v>656</v>
      </c>
      <c r="FX93" s="705" t="s">
        <v>1792</v>
      </c>
    </row>
    <row r="94" spans="1:180" ht="15" x14ac:dyDescent="0.25">
      <c r="A94" s="10">
        <v>89</v>
      </c>
      <c r="B94" s="15"/>
      <c r="C94" s="42"/>
      <c r="D94" s="15"/>
      <c r="E94" s="97"/>
      <c r="F94" s="28"/>
      <c r="G94" s="67"/>
      <c r="H94" s="5"/>
      <c r="I94" s="5"/>
      <c r="J94" s="5"/>
      <c r="K94" s="5"/>
      <c r="L94" s="5"/>
      <c r="M94" s="5"/>
      <c r="N94" s="5"/>
      <c r="O94" s="5"/>
      <c r="P94" s="5"/>
      <c r="Q94" s="5"/>
      <c r="R94" s="5"/>
      <c r="S94" s="5"/>
      <c r="T94" s="299">
        <f t="shared" si="15"/>
        <v>0</v>
      </c>
      <c r="U94" s="5"/>
      <c r="V94" s="5"/>
      <c r="W94" s="5"/>
      <c r="X94" s="5"/>
      <c r="Y94" s="5"/>
      <c r="Z94" s="5"/>
      <c r="AA94" s="5"/>
      <c r="AB94" s="5"/>
      <c r="AC94" s="5"/>
      <c r="AD94" s="5"/>
      <c r="AE94" s="46"/>
      <c r="AF94" s="5"/>
      <c r="AG94" s="5"/>
      <c r="AH94" s="5"/>
      <c r="AI94" s="5"/>
      <c r="AJ94" s="5"/>
      <c r="AK94" s="5"/>
      <c r="AL94" s="5"/>
      <c r="AM94" s="5"/>
      <c r="AN94" s="5"/>
      <c r="AO94" s="5"/>
      <c r="AP94" s="46"/>
      <c r="AQ94" s="5"/>
      <c r="AR94" s="5"/>
      <c r="AS94" s="5"/>
      <c r="AT94" s="5"/>
      <c r="AU94" s="5"/>
      <c r="AV94" s="5"/>
      <c r="AW94" s="5"/>
      <c r="AX94" s="5"/>
      <c r="AY94" s="5"/>
      <c r="AZ94" s="46"/>
      <c r="BA94" s="9"/>
      <c r="BB94" s="9"/>
      <c r="BC94" s="9"/>
      <c r="BD94" s="9"/>
      <c r="BE94" s="9"/>
      <c r="BF94" s="9"/>
      <c r="BG94" s="9"/>
      <c r="BH94" s="9"/>
      <c r="BI94" s="9"/>
      <c r="BJ94" s="9"/>
      <c r="BK94" s="630" t="str">
        <f t="shared" si="23"/>
        <v>NA</v>
      </c>
      <c r="BL94" s="630" t="s">
        <v>1792</v>
      </c>
      <c r="BM94" s="630"/>
      <c r="BN94" s="633"/>
      <c r="BO94" s="633"/>
      <c r="BP94" s="32"/>
      <c r="BQ94" s="5"/>
      <c r="BR94" s="5"/>
      <c r="BS94" s="5"/>
      <c r="BT94" s="5"/>
      <c r="BU94" s="5"/>
      <c r="BV94" s="46"/>
      <c r="BW94" s="5"/>
      <c r="BX94" s="5"/>
      <c r="BY94" s="5"/>
      <c r="BZ94" s="5"/>
      <c r="CA94" s="5"/>
      <c r="CB94" s="5"/>
      <c r="CC94" s="46"/>
      <c r="CD94" s="5"/>
      <c r="CE94" s="5"/>
      <c r="CF94" s="5"/>
      <c r="CG94" s="5"/>
      <c r="CH94" s="5"/>
      <c r="CI94" s="5"/>
      <c r="CJ94" s="5"/>
      <c r="CK94" s="5"/>
      <c r="CL94" s="5"/>
      <c r="CM94" s="46"/>
      <c r="CN94" s="703" t="s">
        <v>1792</v>
      </c>
      <c r="CO94" s="28"/>
      <c r="CP94" s="28"/>
      <c r="CQ94" s="28"/>
      <c r="CR94" s="28"/>
      <c r="CS94" s="28"/>
      <c r="CT94" s="28"/>
      <c r="CU94" s="28"/>
      <c r="CV94" s="28"/>
      <c r="CW94" s="28"/>
      <c r="CX94" s="67"/>
      <c r="CY94" s="10"/>
      <c r="CZ94" s="10"/>
      <c r="DA94" s="10"/>
      <c r="DB94" s="10"/>
      <c r="DC94" s="10"/>
      <c r="DD94" s="10"/>
      <c r="DE94" s="10"/>
      <c r="DF94" s="10"/>
      <c r="DG94" s="300">
        <f t="shared" si="16"/>
        <v>0</v>
      </c>
      <c r="DH94" s="69"/>
      <c r="DI94" s="69"/>
      <c r="DJ94" s="69"/>
      <c r="DK94" s="69"/>
      <c r="DL94" s="69"/>
      <c r="DM94" s="69"/>
      <c r="DN94" s="69"/>
      <c r="DO94" s="69"/>
      <c r="DP94" s="69"/>
      <c r="DQ94" s="69"/>
      <c r="DR94" s="69"/>
      <c r="DS94" s="69"/>
      <c r="DT94" s="69"/>
      <c r="DU94" s="69"/>
      <c r="DV94" s="69"/>
      <c r="DW94" s="69"/>
      <c r="DX94" s="69"/>
      <c r="DY94" s="69"/>
      <c r="DZ94" s="69"/>
      <c r="EA94" s="69"/>
      <c r="EB94" s="69"/>
      <c r="EC94" s="69"/>
      <c r="ED94" s="69"/>
      <c r="EE94" s="69"/>
      <c r="EF94" s="69"/>
      <c r="EG94" s="69"/>
      <c r="EH94" s="69"/>
      <c r="EI94" s="69"/>
      <c r="EJ94" s="69"/>
      <c r="EK94" s="69"/>
      <c r="EL94" s="69"/>
      <c r="EM94" s="69"/>
      <c r="EN94" s="69"/>
      <c r="EO94" s="69"/>
      <c r="EP94" s="69"/>
      <c r="EQ94" s="69"/>
      <c r="ER94" s="79"/>
      <c r="ES94" s="245"/>
      <c r="ET94" s="81"/>
      <c r="EU94" s="81"/>
      <c r="EV94" s="718" t="str">
        <f t="shared" si="10"/>
        <v/>
      </c>
      <c r="EW94" s="718" t="s">
        <v>1792</v>
      </c>
      <c r="EX94" s="731"/>
      <c r="EY94" s="44">
        <v>89</v>
      </c>
      <c r="EZ94" s="85">
        <v>0</v>
      </c>
      <c r="FA94" s="33">
        <v>89</v>
      </c>
      <c r="FB94" s="5">
        <v>0</v>
      </c>
      <c r="FC94" s="5">
        <v>0</v>
      </c>
      <c r="FD94" s="69"/>
      <c r="FE94" s="11"/>
      <c r="FF94" s="87"/>
      <c r="FG94" s="18"/>
      <c r="FH94" s="69"/>
      <c r="FI94" s="716" t="s">
        <v>1792</v>
      </c>
      <c r="FK94" s="16"/>
      <c r="FL94" s="54"/>
      <c r="FM94" s="39"/>
      <c r="FN94" s="721"/>
      <c r="FO94" s="84"/>
      <c r="FP94" s="69"/>
      <c r="FQ94" s="69"/>
      <c r="FR94" s="69"/>
      <c r="FS94" s="716" t="str">
        <f t="shared" si="17"/>
        <v>NA</v>
      </c>
      <c r="FT94" s="716"/>
      <c r="FU94" s="69"/>
      <c r="FV94" s="28"/>
      <c r="FW94" s="79" t="s">
        <v>656</v>
      </c>
      <c r="FX94" s="705" t="s">
        <v>1792</v>
      </c>
    </row>
    <row r="95" spans="1:180" ht="15" x14ac:dyDescent="0.25">
      <c r="A95" s="10">
        <v>90</v>
      </c>
      <c r="B95" s="15">
        <v>13</v>
      </c>
      <c r="C95" s="42">
        <v>1</v>
      </c>
      <c r="D95" s="15">
        <v>0</v>
      </c>
      <c r="E95" s="97">
        <v>38840</v>
      </c>
      <c r="F95" s="28">
        <v>1</v>
      </c>
      <c r="G95" s="67">
        <v>1</v>
      </c>
      <c r="H95" s="5">
        <v>4</v>
      </c>
      <c r="I95" s="5"/>
      <c r="J95" s="5"/>
      <c r="K95" s="5"/>
      <c r="L95" s="5"/>
      <c r="M95" s="5"/>
      <c r="N95" s="5"/>
      <c r="O95" s="5"/>
      <c r="P95" s="5"/>
      <c r="Q95" s="5"/>
      <c r="R95" s="5"/>
      <c r="S95" s="5"/>
      <c r="T95" s="299">
        <f t="shared" si="15"/>
        <v>4</v>
      </c>
      <c r="U95" s="5"/>
      <c r="V95" s="5" t="s">
        <v>111</v>
      </c>
      <c r="W95" s="5" t="s">
        <v>118</v>
      </c>
      <c r="X95" s="5"/>
      <c r="Y95" s="5"/>
      <c r="Z95" s="5"/>
      <c r="AA95" s="5"/>
      <c r="AB95" s="5"/>
      <c r="AC95" s="5"/>
      <c r="AD95" s="5"/>
      <c r="AE95" s="46"/>
      <c r="AF95" s="5"/>
      <c r="AG95" s="5"/>
      <c r="AH95" s="5">
        <v>50</v>
      </c>
      <c r="AI95" s="5"/>
      <c r="AJ95" s="5"/>
      <c r="AK95" s="5">
        <v>65</v>
      </c>
      <c r="AL95" s="5"/>
      <c r="AM95" s="5"/>
      <c r="AN95" s="5"/>
      <c r="AO95" s="5"/>
      <c r="AP95" s="46"/>
      <c r="AQ95" s="5"/>
      <c r="AR95" s="5"/>
      <c r="AS95" s="5"/>
      <c r="AT95" s="5" t="s">
        <v>495</v>
      </c>
      <c r="AU95" s="5"/>
      <c r="AV95" s="5">
        <v>8</v>
      </c>
      <c r="AW95" s="5"/>
      <c r="AX95" s="5"/>
      <c r="AY95" s="5">
        <v>3</v>
      </c>
      <c r="AZ95" s="46">
        <v>0</v>
      </c>
      <c r="BA95" s="9"/>
      <c r="BB95" s="9"/>
      <c r="BC95" s="9"/>
      <c r="BD95" s="9">
        <v>38855</v>
      </c>
      <c r="BE95" s="9"/>
      <c r="BF95" s="9"/>
      <c r="BG95" s="9"/>
      <c r="BH95" s="9"/>
      <c r="BI95" s="9"/>
      <c r="BJ95" s="9"/>
      <c r="BK95" s="630">
        <f t="shared" si="23"/>
        <v>38855</v>
      </c>
      <c r="BL95" s="630" t="s">
        <v>1791</v>
      </c>
      <c r="BM95" s="739">
        <f>10/29</f>
        <v>0.34482758620689657</v>
      </c>
      <c r="BN95" s="633"/>
      <c r="BO95" s="633"/>
      <c r="BP95" s="114"/>
      <c r="BQ95" s="28"/>
      <c r="BR95" s="28"/>
      <c r="BS95" s="28">
        <v>10</v>
      </c>
      <c r="BT95" s="28"/>
      <c r="BU95" s="28">
        <v>1</v>
      </c>
      <c r="BV95" s="67">
        <v>0</v>
      </c>
      <c r="BW95" s="28"/>
      <c r="BX95" s="28"/>
      <c r="BY95" s="28"/>
      <c r="BZ95" s="28"/>
      <c r="CA95" s="28"/>
      <c r="CB95" s="28">
        <v>17</v>
      </c>
      <c r="CC95" s="67">
        <v>15</v>
      </c>
      <c r="CD95" s="28"/>
      <c r="CE95" s="28"/>
      <c r="CF95" s="28"/>
      <c r="CG95" s="28"/>
      <c r="CH95" s="28"/>
      <c r="CI95" s="28"/>
      <c r="CJ95" s="28"/>
      <c r="CK95" s="28"/>
      <c r="CL95" s="28"/>
      <c r="CM95" s="67"/>
      <c r="CN95" s="703">
        <f>IF(COUNTBLANK(CD95:CM95)=10,0,"calc")</f>
        <v>0</v>
      </c>
      <c r="CO95" s="28"/>
      <c r="CP95" s="28">
        <v>1</v>
      </c>
      <c r="CQ95" s="28"/>
      <c r="CR95" s="28"/>
      <c r="CS95" s="28"/>
      <c r="CT95" s="28"/>
      <c r="CU95" s="28"/>
      <c r="CV95" s="28"/>
      <c r="CW95" s="28"/>
      <c r="CX95" s="67"/>
      <c r="CY95" s="10"/>
      <c r="CZ95" s="10"/>
      <c r="DA95" s="10"/>
      <c r="DB95" s="10" t="s">
        <v>496</v>
      </c>
      <c r="DC95" s="10"/>
      <c r="DD95" s="10"/>
      <c r="DE95" s="10"/>
      <c r="DF95" s="10"/>
      <c r="DG95" s="300">
        <f t="shared" si="16"/>
        <v>5</v>
      </c>
      <c r="DH95" s="69">
        <v>4</v>
      </c>
      <c r="DI95" s="69">
        <v>2.34</v>
      </c>
      <c r="DJ95" s="69">
        <v>2.36</v>
      </c>
      <c r="DK95" s="69">
        <v>2.16</v>
      </c>
      <c r="DL95" s="69">
        <v>2.77</v>
      </c>
      <c r="DM95" s="69"/>
      <c r="DN95" s="69"/>
      <c r="DO95" s="69"/>
      <c r="DP95" s="69"/>
      <c r="DQ95" s="69"/>
      <c r="DR95" s="69"/>
      <c r="DS95" s="69"/>
      <c r="DT95" s="69"/>
      <c r="DU95" s="69"/>
      <c r="DV95" s="69">
        <v>252</v>
      </c>
      <c r="DW95" s="69">
        <v>317</v>
      </c>
      <c r="DX95" s="69">
        <v>158</v>
      </c>
      <c r="DY95" s="69">
        <v>322</v>
      </c>
      <c r="DZ95" s="69"/>
      <c r="EA95" s="69"/>
      <c r="EB95" s="69"/>
      <c r="EC95" s="69"/>
      <c r="ED95" s="69"/>
      <c r="EE95" s="69"/>
      <c r="EF95" s="69"/>
      <c r="EG95" s="69"/>
      <c r="EH95" s="69"/>
      <c r="EI95" s="71">
        <v>1</v>
      </c>
      <c r="EJ95" s="69"/>
      <c r="EK95" s="69"/>
      <c r="EL95" s="69"/>
      <c r="EM95" s="69"/>
      <c r="EN95" s="69"/>
      <c r="EO95" s="69"/>
      <c r="EP95" s="69"/>
      <c r="EQ95" s="69"/>
      <c r="ER95" s="79" t="s">
        <v>578</v>
      </c>
      <c r="ES95" s="245">
        <f>((DI95^2*PI()*DV95)/4)+((DJ95^2*PI()*DW95)/4)+((DK95^2*PI()*DX95)/4)+((DL95^2*PI()*DY95)/4)+((DM95^2*PI()*DZ95)/4)+((DN95^2*PI()*EA95)/4)+((DO95^2*PI()*EB95)/4)+((DP95^2*PI()*EC95)/4)+((DQ95^2*PI()*ED95)/4)+((DR95^2*PI()*EE95)/4)+((DS95^2*PI()*EF95)/4)+((DT95^2*PI()*EG95)/4)+((DU95^2*PI()*EH95)/4)</f>
        <v>4989.8332377993274</v>
      </c>
      <c r="ET95" s="81"/>
      <c r="EU95" s="11">
        <f>ES95+ET95</f>
        <v>4989.8332377993274</v>
      </c>
      <c r="EV95" s="718">
        <f t="shared" si="10"/>
        <v>4989.8332377993274</v>
      </c>
      <c r="EW95" s="719" t="s">
        <v>1783</v>
      </c>
      <c r="EX95" s="732"/>
      <c r="EY95" s="44">
        <v>90</v>
      </c>
      <c r="EZ95" s="85">
        <v>10</v>
      </c>
      <c r="FA95" s="33">
        <v>90</v>
      </c>
      <c r="FB95" s="5">
        <v>4</v>
      </c>
      <c r="FC95" s="5">
        <v>5</v>
      </c>
      <c r="FD95" s="69">
        <v>5</v>
      </c>
      <c r="FE95" s="11">
        <v>2.36</v>
      </c>
      <c r="FF95" s="87">
        <v>317</v>
      </c>
      <c r="FG95" s="18">
        <v>4989.8332377993274</v>
      </c>
      <c r="FH95" s="69">
        <v>65</v>
      </c>
      <c r="FI95" s="716" t="s">
        <v>1783</v>
      </c>
      <c r="FK95" s="9">
        <v>38851</v>
      </c>
      <c r="FL95" s="54"/>
      <c r="FM95" s="249">
        <v>38871</v>
      </c>
      <c r="FN95" s="722"/>
      <c r="FO95" s="84">
        <v>10</v>
      </c>
      <c r="FP95" s="69">
        <v>94</v>
      </c>
      <c r="FQ95" s="69">
        <v>62</v>
      </c>
      <c r="FR95" s="69">
        <v>8</v>
      </c>
      <c r="FS95" s="716">
        <f t="shared" si="17"/>
        <v>54</v>
      </c>
      <c r="FT95" s="716"/>
      <c r="FU95" s="69"/>
      <c r="FV95" s="28"/>
      <c r="FW95" s="79"/>
      <c r="FX95" s="705">
        <v>0</v>
      </c>
    </row>
    <row r="96" spans="1:180" ht="15" x14ac:dyDescent="0.25">
      <c r="A96" s="10">
        <v>91</v>
      </c>
      <c r="B96" s="15" t="s">
        <v>175</v>
      </c>
      <c r="C96" s="42">
        <v>1</v>
      </c>
      <c r="D96" s="15">
        <v>1</v>
      </c>
      <c r="E96" s="97">
        <v>38840</v>
      </c>
      <c r="F96" s="28">
        <v>1</v>
      </c>
      <c r="G96" s="67">
        <v>1</v>
      </c>
      <c r="H96" s="5">
        <v>4</v>
      </c>
      <c r="I96" s="5">
        <v>5</v>
      </c>
      <c r="J96" s="5"/>
      <c r="K96" s="5"/>
      <c r="L96" s="5"/>
      <c r="M96" s="5"/>
      <c r="N96" s="5"/>
      <c r="O96" s="5"/>
      <c r="P96" s="5"/>
      <c r="Q96" s="5"/>
      <c r="R96" s="5"/>
      <c r="S96" s="5"/>
      <c r="T96" s="299">
        <f t="shared" si="15"/>
        <v>5</v>
      </c>
      <c r="U96" s="5"/>
      <c r="V96" s="5"/>
      <c r="W96" s="5" t="s">
        <v>118</v>
      </c>
      <c r="X96" s="5"/>
      <c r="Y96" s="5"/>
      <c r="Z96" s="5"/>
      <c r="AA96" s="5"/>
      <c r="AB96" s="5"/>
      <c r="AC96" s="5"/>
      <c r="AD96" s="5"/>
      <c r="AE96" s="46"/>
      <c r="AF96" s="5"/>
      <c r="AG96" s="5"/>
      <c r="AH96" s="5">
        <v>18</v>
      </c>
      <c r="AI96" s="5"/>
      <c r="AJ96" s="5">
        <v>34</v>
      </c>
      <c r="AK96" s="5"/>
      <c r="AL96" s="5"/>
      <c r="AM96" s="5"/>
      <c r="AN96" s="5"/>
      <c r="AO96" s="5"/>
      <c r="AP96" s="46"/>
      <c r="AQ96" s="5"/>
      <c r="AR96" s="5"/>
      <c r="AS96" s="5">
        <v>1</v>
      </c>
      <c r="AT96" s="5"/>
      <c r="AU96" s="5"/>
      <c r="AV96" s="5"/>
      <c r="AW96" s="5"/>
      <c r="AX96" s="5" t="s">
        <v>593</v>
      </c>
      <c r="AY96" s="5"/>
      <c r="AZ96" s="46"/>
      <c r="BA96" s="9"/>
      <c r="BB96" s="9"/>
      <c r="BC96" s="9">
        <v>38854</v>
      </c>
      <c r="BD96" s="9"/>
      <c r="BE96" s="9"/>
      <c r="BF96" s="9"/>
      <c r="BG96" s="9"/>
      <c r="BH96" s="9"/>
      <c r="BI96" s="9"/>
      <c r="BJ96" s="9"/>
      <c r="BK96" s="630">
        <f t="shared" si="23"/>
        <v>38854</v>
      </c>
      <c r="BL96" s="630" t="s">
        <v>1783</v>
      </c>
      <c r="BM96" s="630"/>
      <c r="BN96" s="633"/>
      <c r="BO96" s="633"/>
      <c r="BP96" s="32"/>
      <c r="BQ96" s="5"/>
      <c r="BR96" s="5"/>
      <c r="BS96" s="5"/>
      <c r="BT96" s="5">
        <v>2</v>
      </c>
      <c r="BU96" s="5" t="s">
        <v>615</v>
      </c>
      <c r="BV96" s="46"/>
      <c r="BW96" s="5"/>
      <c r="BX96" s="5"/>
      <c r="BY96" s="5"/>
      <c r="BZ96" s="5"/>
      <c r="CA96" s="5">
        <v>2</v>
      </c>
      <c r="CB96" s="5">
        <v>6</v>
      </c>
      <c r="CC96" s="46"/>
      <c r="CD96" s="5"/>
      <c r="CE96" s="5"/>
      <c r="CF96" s="5"/>
      <c r="CG96" s="5"/>
      <c r="CH96" s="5"/>
      <c r="CI96" s="5"/>
      <c r="CJ96" s="5"/>
      <c r="CK96" s="5"/>
      <c r="CL96" s="5"/>
      <c r="CM96" s="46"/>
      <c r="CN96" s="703">
        <f>IF(COUNTBLANK(CD96:CM96)=10,0,"calc")</f>
        <v>0</v>
      </c>
      <c r="CO96" s="28">
        <v>1</v>
      </c>
      <c r="CP96" s="28"/>
      <c r="CQ96" s="28"/>
      <c r="CR96" s="28"/>
      <c r="CS96" s="28"/>
      <c r="CT96" s="28"/>
      <c r="CU96" s="28"/>
      <c r="CV96" s="28"/>
      <c r="CW96" s="28"/>
      <c r="CX96" s="67"/>
      <c r="CY96" s="10"/>
      <c r="CZ96" s="10"/>
      <c r="DA96" s="10"/>
      <c r="DB96" s="10"/>
      <c r="DC96" s="10"/>
      <c r="DD96" s="10"/>
      <c r="DE96" s="10"/>
      <c r="DF96" s="10"/>
      <c r="DG96" s="300">
        <f t="shared" si="16"/>
        <v>5</v>
      </c>
      <c r="DH96" s="69">
        <v>5</v>
      </c>
      <c r="DI96" s="69">
        <v>2.1</v>
      </c>
      <c r="DJ96" s="69">
        <v>2.16</v>
      </c>
      <c r="DK96" s="69">
        <v>2.12</v>
      </c>
      <c r="DL96" s="69">
        <v>1.38</v>
      </c>
      <c r="DM96" s="69">
        <v>2.0099999999999998</v>
      </c>
      <c r="DN96" s="69"/>
      <c r="DO96" s="69"/>
      <c r="DP96" s="69"/>
      <c r="DQ96" s="69"/>
      <c r="DR96" s="69"/>
      <c r="DS96" s="69"/>
      <c r="DT96" s="69"/>
      <c r="DU96" s="69"/>
      <c r="DV96" s="69">
        <v>244</v>
      </c>
      <c r="DW96" s="69">
        <v>213</v>
      </c>
      <c r="DX96" s="69">
        <v>283</v>
      </c>
      <c r="DY96" s="69">
        <v>183</v>
      </c>
      <c r="DZ96" s="69">
        <v>204</v>
      </c>
      <c r="EA96" s="69"/>
      <c r="EB96" s="69"/>
      <c r="EC96" s="69"/>
      <c r="ED96" s="69"/>
      <c r="EE96" s="69"/>
      <c r="EF96" s="69"/>
      <c r="EG96" s="69"/>
      <c r="EH96" s="69"/>
      <c r="EI96" s="71">
        <v>0</v>
      </c>
      <c r="EJ96" s="71"/>
      <c r="EK96" s="71"/>
      <c r="EL96" s="71"/>
      <c r="EM96" s="69"/>
      <c r="EN96" s="69"/>
      <c r="EO96" s="69"/>
      <c r="EP96" s="69"/>
      <c r="EQ96" s="69"/>
      <c r="ER96" s="79"/>
      <c r="ES96" s="245">
        <f>((DI96^2*PI()*DV96)/4)+((DJ96^2*PI()*DW96)/4)+((DK96^2*PI()*DX96)/4)+((DL96^2*PI()*DY96)/4)+((DM96^2*PI()*DZ96)/4)+((DN96^2*PI()*EA96)/4)+((DO96^2*PI()*EB96)/4)+((DP96^2*PI()*EC96)/4)+((DQ96^2*PI()*ED96)/4)+((DR96^2*PI()*EE96)/4)+((DS96^2*PI()*EF96)/4)+((DT96^2*PI()*EG96)/4)+((DU96^2*PI()*EH96)/4)</f>
        <v>3545.6121502564629</v>
      </c>
      <c r="ET96" s="81"/>
      <c r="EU96" s="81">
        <f>ES96+ET96</f>
        <v>3545.6121502564629</v>
      </c>
      <c r="EV96" s="718">
        <f t="shared" si="10"/>
        <v>3545.6121502564629</v>
      </c>
      <c r="EW96" s="718" t="s">
        <v>1783</v>
      </c>
      <c r="EX96" s="731"/>
      <c r="EY96" s="44">
        <v>91</v>
      </c>
      <c r="EZ96" s="85">
        <v>6</v>
      </c>
      <c r="FA96" s="33">
        <v>91</v>
      </c>
      <c r="FB96" s="5">
        <v>5</v>
      </c>
      <c r="FC96" s="5">
        <v>5</v>
      </c>
      <c r="FD96" s="69">
        <v>5</v>
      </c>
      <c r="FE96" s="11">
        <v>2.16</v>
      </c>
      <c r="FF96" s="87">
        <v>213</v>
      </c>
      <c r="FG96" s="18">
        <v>3545.6121502564629</v>
      </c>
      <c r="FH96" s="69">
        <v>34</v>
      </c>
      <c r="FI96" s="716" t="s">
        <v>1783</v>
      </c>
      <c r="FK96" s="16">
        <v>38854</v>
      </c>
      <c r="FL96" s="54"/>
      <c r="FM96" s="249">
        <v>38870</v>
      </c>
      <c r="FN96" s="722"/>
      <c r="FO96" s="84">
        <v>6</v>
      </c>
      <c r="FP96" s="69">
        <v>45</v>
      </c>
      <c r="FQ96" s="69">
        <v>27</v>
      </c>
      <c r="FR96" s="69">
        <v>12</v>
      </c>
      <c r="FS96" s="716">
        <f t="shared" si="17"/>
        <v>15</v>
      </c>
      <c r="FT96" s="716"/>
      <c r="FU96" s="69"/>
      <c r="FV96" s="28"/>
      <c r="FW96" s="79"/>
      <c r="FX96" s="705">
        <v>1</v>
      </c>
    </row>
    <row r="97" spans="1:180" ht="15" x14ac:dyDescent="0.25">
      <c r="A97" s="10">
        <v>92</v>
      </c>
      <c r="B97" s="15"/>
      <c r="C97" s="42"/>
      <c r="D97" s="15"/>
      <c r="E97" s="93"/>
      <c r="F97" s="69"/>
      <c r="G97" s="46"/>
      <c r="H97" s="5"/>
      <c r="I97" s="69"/>
      <c r="J97" s="69"/>
      <c r="K97" s="69"/>
      <c r="L97" s="69"/>
      <c r="M97" s="69"/>
      <c r="N97" s="69"/>
      <c r="O97" s="69"/>
      <c r="P97" s="69"/>
      <c r="Q97" s="69"/>
      <c r="R97" s="69"/>
      <c r="S97" s="5"/>
      <c r="T97" s="299">
        <f t="shared" si="15"/>
        <v>0</v>
      </c>
      <c r="U97" s="5"/>
      <c r="V97" s="69"/>
      <c r="W97" s="69"/>
      <c r="X97" s="69"/>
      <c r="Y97" s="69"/>
      <c r="Z97" s="69"/>
      <c r="AA97" s="69"/>
      <c r="AB97" s="69"/>
      <c r="AC97" s="69"/>
      <c r="AD97" s="69"/>
      <c r="AE97" s="46"/>
      <c r="AF97" s="5"/>
      <c r="AG97" s="69"/>
      <c r="AH97" s="69"/>
      <c r="AI97" s="69"/>
      <c r="AJ97" s="69"/>
      <c r="AK97" s="69"/>
      <c r="AL97" s="69"/>
      <c r="AM97" s="69"/>
      <c r="AN97" s="69"/>
      <c r="AO97" s="69"/>
      <c r="AP97" s="46"/>
      <c r="AQ97" s="69"/>
      <c r="AR97" s="69"/>
      <c r="AS97" s="69"/>
      <c r="AT97" s="69"/>
      <c r="AU97" s="69"/>
      <c r="AV97" s="69"/>
      <c r="AW97" s="69"/>
      <c r="AX97" s="69"/>
      <c r="AY97" s="69"/>
      <c r="AZ97" s="46"/>
      <c r="BA97" s="9"/>
      <c r="BB97" s="82"/>
      <c r="BC97" s="82"/>
      <c r="BD97" s="82"/>
      <c r="BE97" s="82"/>
      <c r="BF97" s="82"/>
      <c r="BG97" s="82"/>
      <c r="BH97" s="82"/>
      <c r="BI97" s="82"/>
      <c r="BJ97" s="82"/>
      <c r="BK97" s="630" t="str">
        <f t="shared" si="23"/>
        <v>NA</v>
      </c>
      <c r="BL97" s="630" t="s">
        <v>1792</v>
      </c>
      <c r="BM97" s="630"/>
      <c r="BN97" s="633"/>
      <c r="BO97" s="633"/>
      <c r="BP97" s="32"/>
      <c r="BQ97" s="69"/>
      <c r="BR97" s="69"/>
      <c r="BS97" s="69"/>
      <c r="BT97" s="69"/>
      <c r="BU97" s="69"/>
      <c r="BV97" s="46"/>
      <c r="BW97" s="69"/>
      <c r="BX97" s="69"/>
      <c r="BY97" s="69"/>
      <c r="BZ97" s="69"/>
      <c r="CA97" s="69"/>
      <c r="CB97" s="69"/>
      <c r="CC97" s="46"/>
      <c r="CD97" s="69"/>
      <c r="CE97" s="69"/>
      <c r="CF97" s="69"/>
      <c r="CG97" s="69"/>
      <c r="CH97" s="69"/>
      <c r="CI97" s="69"/>
      <c r="CJ97" s="69"/>
      <c r="CK97" s="69"/>
      <c r="CL97" s="69"/>
      <c r="CM97" s="46"/>
      <c r="CN97" s="703" t="s">
        <v>1792</v>
      </c>
      <c r="CO97" s="70"/>
      <c r="CP97" s="70"/>
      <c r="CQ97" s="70"/>
      <c r="CR97" s="70"/>
      <c r="CS97" s="70"/>
      <c r="CT97" s="70"/>
      <c r="CU97" s="70"/>
      <c r="CV97" s="70"/>
      <c r="CW97" s="70"/>
      <c r="CX97" s="67"/>
      <c r="CY97" s="79"/>
      <c r="CZ97" s="79"/>
      <c r="DA97" s="79"/>
      <c r="DB97" s="79"/>
      <c r="DC97" s="79"/>
      <c r="DD97" s="79"/>
      <c r="DE97" s="79"/>
      <c r="DF97" s="10"/>
      <c r="DG97" s="300">
        <f t="shared" si="16"/>
        <v>0</v>
      </c>
      <c r="DH97" s="69"/>
      <c r="DI97" s="69"/>
      <c r="DJ97" s="69"/>
      <c r="DK97" s="69"/>
      <c r="DL97" s="69"/>
      <c r="DM97" s="69"/>
      <c r="DN97" s="69"/>
      <c r="DO97" s="69"/>
      <c r="DP97" s="69"/>
      <c r="DQ97" s="69"/>
      <c r="DR97" s="69"/>
      <c r="DS97" s="69"/>
      <c r="DT97" s="69"/>
      <c r="DU97" s="69"/>
      <c r="DV97" s="69"/>
      <c r="DW97" s="69"/>
      <c r="DX97" s="69"/>
      <c r="DY97" s="69"/>
      <c r="DZ97" s="69"/>
      <c r="EA97" s="69"/>
      <c r="EB97" s="69"/>
      <c r="EC97" s="69"/>
      <c r="ED97" s="69"/>
      <c r="EE97" s="69"/>
      <c r="EF97" s="69"/>
      <c r="EG97" s="69"/>
      <c r="EH97" s="69"/>
      <c r="EI97" s="69"/>
      <c r="EJ97" s="69"/>
      <c r="EK97" s="69"/>
      <c r="EL97" s="69"/>
      <c r="EM97" s="69"/>
      <c r="EN97" s="69"/>
      <c r="EO97" s="69"/>
      <c r="EP97" s="69"/>
      <c r="EQ97" s="69"/>
      <c r="ER97" s="79"/>
      <c r="ES97" s="245"/>
      <c r="ET97" s="81"/>
      <c r="EU97" s="81"/>
      <c r="EV97" s="718" t="str">
        <f t="shared" si="10"/>
        <v/>
      </c>
      <c r="EW97" s="718" t="s">
        <v>1792</v>
      </c>
      <c r="EX97" s="731"/>
      <c r="EY97" s="44">
        <v>92</v>
      </c>
      <c r="EZ97" s="85">
        <v>0</v>
      </c>
      <c r="FA97" s="33">
        <v>92</v>
      </c>
      <c r="FB97" s="5">
        <v>0</v>
      </c>
      <c r="FC97" s="5">
        <v>0</v>
      </c>
      <c r="FD97" s="69"/>
      <c r="FE97" s="11"/>
      <c r="FF97" s="87"/>
      <c r="FG97" s="18"/>
      <c r="FH97" s="69"/>
      <c r="FI97" s="716" t="s">
        <v>1792</v>
      </c>
      <c r="FK97" s="16"/>
      <c r="FL97" s="54"/>
      <c r="FM97" s="39"/>
      <c r="FN97" s="721"/>
      <c r="FO97" s="84"/>
      <c r="FP97" s="69"/>
      <c r="FQ97" s="69"/>
      <c r="FR97" s="69"/>
      <c r="FS97" s="716" t="str">
        <f t="shared" si="17"/>
        <v>NA</v>
      </c>
      <c r="FT97" s="716"/>
      <c r="FU97" s="69"/>
      <c r="FV97" s="48"/>
      <c r="FW97" s="79"/>
      <c r="FX97" s="705" t="s">
        <v>1792</v>
      </c>
    </row>
    <row r="98" spans="1:180" ht="15" x14ac:dyDescent="0.25">
      <c r="A98" s="10">
        <v>93</v>
      </c>
      <c r="B98" s="15" t="s">
        <v>178</v>
      </c>
      <c r="C98" s="42">
        <v>1</v>
      </c>
      <c r="D98" s="15">
        <v>1</v>
      </c>
      <c r="E98" s="97">
        <v>38840</v>
      </c>
      <c r="F98" s="28">
        <v>1</v>
      </c>
      <c r="G98" s="67">
        <v>1</v>
      </c>
      <c r="H98" s="5">
        <v>3</v>
      </c>
      <c r="I98" s="5">
        <v>5</v>
      </c>
      <c r="J98" s="5"/>
      <c r="K98" s="5"/>
      <c r="L98" s="5"/>
      <c r="M98" s="5"/>
      <c r="N98" s="5"/>
      <c r="O98" s="5"/>
      <c r="P98" s="5"/>
      <c r="Q98" s="5"/>
      <c r="R98" s="5"/>
      <c r="S98" s="5"/>
      <c r="T98" s="299">
        <f t="shared" si="15"/>
        <v>5</v>
      </c>
      <c r="U98" s="5" t="s">
        <v>117</v>
      </c>
      <c r="V98" s="5" t="s">
        <v>111</v>
      </c>
      <c r="W98" s="5" t="s">
        <v>118</v>
      </c>
      <c r="X98" s="5"/>
      <c r="Y98" s="5"/>
      <c r="Z98" s="5"/>
      <c r="AA98" s="5"/>
      <c r="AB98" s="5"/>
      <c r="AC98" s="5"/>
      <c r="AD98" s="5"/>
      <c r="AE98" s="46"/>
      <c r="AF98" s="5"/>
      <c r="AG98" s="5"/>
      <c r="AH98" s="5">
        <v>45</v>
      </c>
      <c r="AI98" s="5">
        <v>40</v>
      </c>
      <c r="AJ98" s="5"/>
      <c r="AK98" s="5"/>
      <c r="AL98" s="5">
        <v>48</v>
      </c>
      <c r="AM98" s="5"/>
      <c r="AN98" s="5"/>
      <c r="AO98" s="5"/>
      <c r="AP98" s="46"/>
      <c r="AQ98" s="5"/>
      <c r="AR98" s="5">
        <v>4</v>
      </c>
      <c r="AS98" s="5"/>
      <c r="AT98" s="5"/>
      <c r="AU98" s="5" t="s">
        <v>594</v>
      </c>
      <c r="AV98" s="5"/>
      <c r="AW98" s="5"/>
      <c r="AX98" s="5" t="s">
        <v>595</v>
      </c>
      <c r="AY98" s="5"/>
      <c r="AZ98" s="46"/>
      <c r="BA98" s="9"/>
      <c r="BB98" s="9">
        <v>38853</v>
      </c>
      <c r="BC98" s="9"/>
      <c r="BD98" s="9"/>
      <c r="BE98" s="9"/>
      <c r="BF98" s="9"/>
      <c r="BG98" s="9"/>
      <c r="BH98" s="9"/>
      <c r="BI98" s="9"/>
      <c r="BJ98" s="9"/>
      <c r="BK98" s="630">
        <f t="shared" si="23"/>
        <v>38853</v>
      </c>
      <c r="BL98" s="630" t="s">
        <v>1783</v>
      </c>
      <c r="BM98" s="630"/>
      <c r="BN98" s="633"/>
      <c r="BO98" s="633"/>
      <c r="BP98" s="32"/>
      <c r="BQ98" s="5"/>
      <c r="BR98" s="5"/>
      <c r="BS98" s="5"/>
      <c r="BT98" s="5" t="s">
        <v>616</v>
      </c>
      <c r="BU98" s="5"/>
      <c r="BV98" s="46"/>
      <c r="BW98" s="5"/>
      <c r="BX98" s="5"/>
      <c r="BY98" s="5"/>
      <c r="BZ98" s="5"/>
      <c r="CA98" s="5">
        <v>10</v>
      </c>
      <c r="CB98" s="5">
        <v>13</v>
      </c>
      <c r="CC98" s="46"/>
      <c r="CD98" s="5"/>
      <c r="CE98" s="5"/>
      <c r="CF98" s="5"/>
      <c r="CG98" s="5"/>
      <c r="CH98" s="5"/>
      <c r="CI98" s="5"/>
      <c r="CJ98" s="5"/>
      <c r="CK98" s="5">
        <v>1</v>
      </c>
      <c r="CL98" s="5"/>
      <c r="CM98" s="46"/>
      <c r="CN98" s="703">
        <f>1/5</f>
        <v>0.2</v>
      </c>
      <c r="CO98" s="28"/>
      <c r="CP98" s="28"/>
      <c r="CQ98" s="28"/>
      <c r="CR98" s="28"/>
      <c r="CS98" s="28"/>
      <c r="CT98" s="28"/>
      <c r="CU98" s="28"/>
      <c r="CV98" s="28"/>
      <c r="CW98" s="28"/>
      <c r="CX98" s="67"/>
      <c r="CY98" s="10"/>
      <c r="CZ98" s="10"/>
      <c r="DA98" s="10"/>
      <c r="DB98" s="10"/>
      <c r="DC98" s="10"/>
      <c r="DD98" s="10"/>
      <c r="DE98" s="10"/>
      <c r="DF98" s="10"/>
      <c r="DG98" s="300">
        <f t="shared" si="16"/>
        <v>3</v>
      </c>
      <c r="DH98" s="69">
        <v>3</v>
      </c>
      <c r="DI98" s="69">
        <v>2.93</v>
      </c>
      <c r="DJ98" s="69">
        <v>2.4900000000000002</v>
      </c>
      <c r="DK98" s="69"/>
      <c r="DL98" s="69"/>
      <c r="DM98" s="69"/>
      <c r="DN98" s="69"/>
      <c r="DO98" s="69"/>
      <c r="DP98" s="69"/>
      <c r="DQ98" s="69"/>
      <c r="DR98" s="69"/>
      <c r="DS98" s="69"/>
      <c r="DT98" s="69"/>
      <c r="DU98" s="69"/>
      <c r="DV98" s="69">
        <v>279</v>
      </c>
      <c r="DW98" s="69">
        <v>266</v>
      </c>
      <c r="DX98" s="69"/>
      <c r="DY98" s="69"/>
      <c r="DZ98" s="69"/>
      <c r="EA98" s="69"/>
      <c r="EB98" s="69"/>
      <c r="EC98" s="69"/>
      <c r="ED98" s="69"/>
      <c r="EE98" s="69"/>
      <c r="EF98" s="69"/>
      <c r="EG98" s="69"/>
      <c r="EH98" s="69"/>
      <c r="EI98" s="71">
        <v>0</v>
      </c>
      <c r="EJ98" s="71"/>
      <c r="EK98" s="71"/>
      <c r="EL98" s="71"/>
      <c r="EM98" s="69"/>
      <c r="EN98" s="69"/>
      <c r="EO98" s="69"/>
      <c r="EP98" s="69"/>
      <c r="EQ98" s="69"/>
      <c r="ER98" s="79"/>
      <c r="ES98" s="245">
        <f>((DI98^2*PI()*DV98)/4)+((DJ98^2*PI()*DW98)/4)+((DK98^2*PI()*DX98)/4)+((DL98^2*PI()*DY98)/4)+((DM98^2*PI()*DZ98)/4)+((DN98^2*PI()*EA98)/4)+((DO98^2*PI()*EB98)/4)+((DP98^2*PI()*EC98)/4)+((DQ98^2*PI()*ED98)/4)+((DR98^2*PI()*EE98)/4)+((DS98^2*PI()*EF98)/4)+((DT98^2*PI()*EG98)/4)+((DU98^2*PI()*EH98)/4)</f>
        <v>3176.4750919994785</v>
      </c>
      <c r="ET98" s="81"/>
      <c r="EU98" s="81">
        <f>ES98+ET98</f>
        <v>3176.4750919994785</v>
      </c>
      <c r="EV98" s="718" t="str">
        <f t="shared" ref="EV98:EV161" si="24">IF(EW98="ok",EU98,"")</f>
        <v/>
      </c>
      <c r="EW98" s="718" t="s">
        <v>1877</v>
      </c>
      <c r="EX98" s="731" t="s">
        <v>1934</v>
      </c>
      <c r="EY98" s="44">
        <v>93</v>
      </c>
      <c r="EZ98" s="85">
        <v>7</v>
      </c>
      <c r="FA98" s="33">
        <v>93</v>
      </c>
      <c r="FB98" s="5">
        <v>5</v>
      </c>
      <c r="FC98" s="5">
        <v>3</v>
      </c>
      <c r="FD98" s="69">
        <v>5</v>
      </c>
      <c r="FE98" s="11">
        <v>2.93</v>
      </c>
      <c r="FF98" s="87">
        <v>279</v>
      </c>
      <c r="FG98" s="18">
        <v>3176.4750919994785</v>
      </c>
      <c r="FH98" s="69">
        <v>35</v>
      </c>
      <c r="FI98" s="716" t="s">
        <v>1881</v>
      </c>
      <c r="FK98" s="16">
        <v>38853</v>
      </c>
      <c r="FL98" s="54"/>
      <c r="FM98" s="249">
        <v>38868</v>
      </c>
      <c r="FN98" s="722"/>
      <c r="FO98" s="84">
        <v>7</v>
      </c>
      <c r="FP98" s="69">
        <v>45</v>
      </c>
      <c r="FQ98" s="69">
        <v>22</v>
      </c>
      <c r="FR98" s="69">
        <v>14</v>
      </c>
      <c r="FS98" s="716">
        <f t="shared" si="17"/>
        <v>8</v>
      </c>
      <c r="FT98" s="716"/>
      <c r="FU98" s="69"/>
      <c r="FV98" s="28">
        <v>1</v>
      </c>
      <c r="FW98" s="79"/>
      <c r="FX98" s="705">
        <v>0</v>
      </c>
    </row>
    <row r="99" spans="1:180" ht="15" x14ac:dyDescent="0.25">
      <c r="A99" s="10">
        <v>94</v>
      </c>
      <c r="B99" s="15" t="s">
        <v>180</v>
      </c>
      <c r="C99" s="42">
        <v>1</v>
      </c>
      <c r="D99" s="15">
        <v>1</v>
      </c>
      <c r="E99" s="97">
        <v>38840</v>
      </c>
      <c r="F99" s="48">
        <v>1</v>
      </c>
      <c r="G99" s="68">
        <v>1</v>
      </c>
      <c r="H99" s="15">
        <v>3</v>
      </c>
      <c r="I99" s="15"/>
      <c r="J99" s="15"/>
      <c r="K99" s="15"/>
      <c r="L99" s="15"/>
      <c r="M99" s="15"/>
      <c r="N99" s="15"/>
      <c r="O99" s="15"/>
      <c r="P99" s="15"/>
      <c r="Q99" s="15"/>
      <c r="R99" s="15"/>
      <c r="S99" s="15"/>
      <c r="T99" s="299">
        <f t="shared" si="15"/>
        <v>3</v>
      </c>
      <c r="U99" s="15"/>
      <c r="V99" s="15"/>
      <c r="W99" s="15" t="s">
        <v>118</v>
      </c>
      <c r="X99" s="15"/>
      <c r="Y99" s="15"/>
      <c r="Z99" s="15"/>
      <c r="AA99" s="15"/>
      <c r="AB99" s="15"/>
      <c r="AC99" s="15"/>
      <c r="AD99" s="15"/>
      <c r="AE99" s="62"/>
      <c r="AF99" s="15"/>
      <c r="AG99" s="15"/>
      <c r="AH99" s="15">
        <v>15</v>
      </c>
      <c r="AI99" s="15">
        <v>29</v>
      </c>
      <c r="AJ99" s="15"/>
      <c r="AK99" s="15"/>
      <c r="AL99" s="15">
        <v>36</v>
      </c>
      <c r="AM99" s="15"/>
      <c r="AN99" s="15"/>
      <c r="AO99" s="15"/>
      <c r="AP99" s="62"/>
      <c r="AQ99" s="15"/>
      <c r="AR99" s="15">
        <v>1</v>
      </c>
      <c r="AS99" s="15">
        <v>2</v>
      </c>
      <c r="AT99" s="15"/>
      <c r="AU99" s="15" t="s">
        <v>596</v>
      </c>
      <c r="AV99" s="15"/>
      <c r="AW99" s="15"/>
      <c r="AX99" s="15" t="s">
        <v>597</v>
      </c>
      <c r="AY99" s="15"/>
      <c r="AZ99" s="62">
        <v>36</v>
      </c>
      <c r="BA99" s="97"/>
      <c r="BB99" s="97">
        <v>38853</v>
      </c>
      <c r="BC99" s="97"/>
      <c r="BD99" s="97"/>
      <c r="BE99" s="97"/>
      <c r="BF99" s="97"/>
      <c r="BG99" s="97"/>
      <c r="BH99" s="97"/>
      <c r="BI99" s="97"/>
      <c r="BJ99" s="97"/>
      <c r="BK99" s="630">
        <f t="shared" si="23"/>
        <v>38853</v>
      </c>
      <c r="BL99" s="630" t="s">
        <v>1783</v>
      </c>
      <c r="BM99" s="630"/>
      <c r="BN99" s="633"/>
      <c r="BO99" s="633"/>
      <c r="BP99" s="42"/>
      <c r="BQ99" s="15"/>
      <c r="BR99" s="15"/>
      <c r="BS99" s="15"/>
      <c r="BT99" s="15">
        <v>11</v>
      </c>
      <c r="BU99" s="15">
        <v>4</v>
      </c>
      <c r="BV99" s="62" t="s">
        <v>617</v>
      </c>
      <c r="BW99" s="15"/>
      <c r="BX99" s="15"/>
      <c r="BY99" s="15"/>
      <c r="BZ99" s="15"/>
      <c r="CA99" s="15">
        <v>5</v>
      </c>
      <c r="CB99" s="15">
        <v>9</v>
      </c>
      <c r="CC99" s="62"/>
      <c r="CD99" s="15"/>
      <c r="CE99" s="15"/>
      <c r="CF99" s="15"/>
      <c r="CG99" s="15"/>
      <c r="CH99" s="15"/>
      <c r="CI99" s="15"/>
      <c r="CJ99" s="15"/>
      <c r="CK99" s="15"/>
      <c r="CL99" s="15"/>
      <c r="CM99" s="62"/>
      <c r="CN99" s="703">
        <f>IF(COUNTBLANK(CD99:CM99)=10,0,"calc")</f>
        <v>0</v>
      </c>
      <c r="CO99" s="48"/>
      <c r="CP99" s="48">
        <v>1</v>
      </c>
      <c r="CQ99" s="48"/>
      <c r="CR99" s="48"/>
      <c r="CS99" s="48"/>
      <c r="CT99" s="48"/>
      <c r="CU99" s="48"/>
      <c r="CV99" s="48"/>
      <c r="CW99" s="48"/>
      <c r="CX99" s="68"/>
      <c r="CY99" s="17"/>
      <c r="CZ99" s="17"/>
      <c r="DA99" s="17"/>
      <c r="DB99" s="17"/>
      <c r="DC99" s="17"/>
      <c r="DD99" s="17"/>
      <c r="DE99" s="17"/>
      <c r="DF99" s="17"/>
      <c r="DG99" s="300">
        <f t="shared" si="16"/>
        <v>3</v>
      </c>
      <c r="DH99" s="69">
        <v>3</v>
      </c>
      <c r="DI99" s="69">
        <v>2.8</v>
      </c>
      <c r="DJ99" s="69">
        <v>1.89</v>
      </c>
      <c r="DK99" s="69">
        <v>1.9</v>
      </c>
      <c r="DL99" s="69"/>
      <c r="DM99" s="69"/>
      <c r="DN99" s="69"/>
      <c r="DO99" s="69"/>
      <c r="DP99" s="69"/>
      <c r="DQ99" s="69"/>
      <c r="DR99" s="69"/>
      <c r="DS99" s="69"/>
      <c r="DT99" s="69"/>
      <c r="DU99" s="69"/>
      <c r="DV99" s="69">
        <v>285</v>
      </c>
      <c r="DW99" s="69">
        <v>226</v>
      </c>
      <c r="DX99" s="69">
        <v>185</v>
      </c>
      <c r="DY99" s="69"/>
      <c r="DZ99" s="69"/>
      <c r="EA99" s="69"/>
      <c r="EB99" s="69"/>
      <c r="EC99" s="69"/>
      <c r="ED99" s="69"/>
      <c r="EE99" s="69"/>
      <c r="EF99" s="69"/>
      <c r="EG99" s="69"/>
      <c r="EH99" s="69"/>
      <c r="EI99" s="71">
        <v>0</v>
      </c>
      <c r="EJ99" s="71"/>
      <c r="EK99" s="71"/>
      <c r="EL99" s="71"/>
      <c r="EM99" s="69"/>
      <c r="EN99" s="69"/>
      <c r="EO99" s="69"/>
      <c r="EP99" s="69"/>
      <c r="EQ99" s="69"/>
      <c r="ER99" s="79"/>
      <c r="ES99" s="245">
        <f>((DI99^2*PI()*DV99)/4)+((DJ99^2*PI()*DW99)/4)+((DK99^2*PI()*DX99)/4)+((DL99^2*PI()*DY99)/4)+((DM99^2*PI()*DZ99)/4)+((DN99^2*PI()*EA99)/4)+((DO99^2*PI()*EB99)/4)+((DP99^2*PI()*EC99)/4)+((DQ99^2*PI()*ED99)/4)+((DR99^2*PI()*EE99)/4)+((DS99^2*PI()*EF99)/4)+((DT99^2*PI()*EG99)/4)+((DU99^2*PI()*EH99)/4)</f>
        <v>2913.4695158809218</v>
      </c>
      <c r="ET99" s="81"/>
      <c r="EU99" s="81">
        <f>ES99+ET99</f>
        <v>2913.4695158809218</v>
      </c>
      <c r="EV99" s="718">
        <f t="shared" si="24"/>
        <v>2913.4695158809218</v>
      </c>
      <c r="EW99" s="718" t="s">
        <v>1783</v>
      </c>
      <c r="EX99" s="731"/>
      <c r="EY99" s="44">
        <v>94</v>
      </c>
      <c r="EZ99" s="85">
        <v>6</v>
      </c>
      <c r="FA99" s="33">
        <v>94</v>
      </c>
      <c r="FB99" s="5">
        <v>3</v>
      </c>
      <c r="FC99" s="5">
        <v>3</v>
      </c>
      <c r="FD99" s="69">
        <v>3</v>
      </c>
      <c r="FE99" s="11">
        <v>1.89</v>
      </c>
      <c r="FF99" s="87">
        <v>226</v>
      </c>
      <c r="FG99" s="18">
        <v>2913.4695158809218</v>
      </c>
      <c r="FH99" s="69">
        <v>36</v>
      </c>
      <c r="FI99" s="716" t="s">
        <v>1783</v>
      </c>
      <c r="FK99" s="16">
        <v>38853</v>
      </c>
      <c r="FL99" s="54"/>
      <c r="FM99" s="249">
        <v>38844</v>
      </c>
      <c r="FN99" s="722"/>
      <c r="FO99" s="84">
        <v>6</v>
      </c>
      <c r="FP99" s="69">
        <v>42</v>
      </c>
      <c r="FQ99" s="69">
        <v>25</v>
      </c>
      <c r="FR99" s="69">
        <v>13</v>
      </c>
      <c r="FS99" s="716">
        <f t="shared" si="17"/>
        <v>12</v>
      </c>
      <c r="FT99" s="716"/>
      <c r="FU99" s="69"/>
      <c r="FV99" s="48"/>
      <c r="FW99" s="79"/>
      <c r="FX99" s="705">
        <v>1</v>
      </c>
    </row>
    <row r="100" spans="1:180" ht="15" x14ac:dyDescent="0.25">
      <c r="A100" s="10">
        <v>95</v>
      </c>
      <c r="B100" s="15"/>
      <c r="C100" s="42"/>
      <c r="D100" s="15"/>
      <c r="E100" s="97"/>
      <c r="F100" s="28"/>
      <c r="G100" s="67"/>
      <c r="H100" s="5"/>
      <c r="I100" s="5"/>
      <c r="J100" s="5"/>
      <c r="K100" s="5"/>
      <c r="L100" s="5"/>
      <c r="M100" s="5"/>
      <c r="N100" s="5"/>
      <c r="O100" s="5"/>
      <c r="P100" s="5"/>
      <c r="Q100" s="5"/>
      <c r="R100" s="5"/>
      <c r="S100" s="5"/>
      <c r="T100" s="299">
        <f t="shared" si="15"/>
        <v>0</v>
      </c>
      <c r="U100" s="5"/>
      <c r="V100" s="5"/>
      <c r="W100" s="5"/>
      <c r="X100" s="5"/>
      <c r="Y100" s="5"/>
      <c r="Z100" s="5"/>
      <c r="AA100" s="5"/>
      <c r="AB100" s="5"/>
      <c r="AC100" s="5"/>
      <c r="AD100" s="5"/>
      <c r="AE100" s="46"/>
      <c r="AF100" s="5"/>
      <c r="AG100" s="5"/>
      <c r="AH100" s="5"/>
      <c r="AI100" s="5"/>
      <c r="AJ100" s="5"/>
      <c r="AK100" s="5"/>
      <c r="AL100" s="5"/>
      <c r="AM100" s="5"/>
      <c r="AN100" s="5"/>
      <c r="AO100" s="5"/>
      <c r="AP100" s="46"/>
      <c r="AQ100" s="5"/>
      <c r="AR100" s="5"/>
      <c r="AS100" s="5"/>
      <c r="AT100" s="5"/>
      <c r="AU100" s="5"/>
      <c r="AV100" s="5"/>
      <c r="AW100" s="5"/>
      <c r="AX100" s="5"/>
      <c r="AY100" s="5"/>
      <c r="AZ100" s="46"/>
      <c r="BA100" s="9"/>
      <c r="BB100" s="9"/>
      <c r="BC100" s="9"/>
      <c r="BD100" s="9"/>
      <c r="BE100" s="9"/>
      <c r="BF100" s="9"/>
      <c r="BG100" s="9"/>
      <c r="BH100" s="9"/>
      <c r="BI100" s="9"/>
      <c r="BJ100" s="9"/>
      <c r="BK100" s="630" t="str">
        <f t="shared" si="23"/>
        <v>NA</v>
      </c>
      <c r="BL100" s="630" t="s">
        <v>1792</v>
      </c>
      <c r="BM100" s="630"/>
      <c r="BN100" s="633"/>
      <c r="BO100" s="633"/>
      <c r="BP100" s="32"/>
      <c r="BQ100" s="5"/>
      <c r="BR100" s="5"/>
      <c r="BS100" s="5"/>
      <c r="BT100" s="5"/>
      <c r="BU100" s="5"/>
      <c r="BV100" s="46"/>
      <c r="BW100" s="5"/>
      <c r="BX100" s="5"/>
      <c r="BY100" s="5"/>
      <c r="BZ100" s="5"/>
      <c r="CA100" s="5"/>
      <c r="CB100" s="5"/>
      <c r="CC100" s="46"/>
      <c r="CD100" s="5"/>
      <c r="CE100" s="5"/>
      <c r="CF100" s="5"/>
      <c r="CG100" s="5"/>
      <c r="CH100" s="5"/>
      <c r="CI100" s="5"/>
      <c r="CJ100" s="5"/>
      <c r="CK100" s="5"/>
      <c r="CL100" s="5"/>
      <c r="CM100" s="46"/>
      <c r="CN100" s="703" t="s">
        <v>1792</v>
      </c>
      <c r="CO100" s="28"/>
      <c r="CP100" s="28"/>
      <c r="CQ100" s="28"/>
      <c r="CR100" s="28"/>
      <c r="CS100" s="28"/>
      <c r="CT100" s="28"/>
      <c r="CU100" s="28"/>
      <c r="CV100" s="28"/>
      <c r="CW100" s="28"/>
      <c r="CX100" s="67"/>
      <c r="CY100" s="10"/>
      <c r="CZ100" s="10"/>
      <c r="DA100" s="10"/>
      <c r="DB100" s="10"/>
      <c r="DC100" s="10"/>
      <c r="DD100" s="10"/>
      <c r="DE100" s="10"/>
      <c r="DF100" s="10"/>
      <c r="DG100" s="300">
        <f t="shared" si="16"/>
        <v>0</v>
      </c>
      <c r="DH100" s="69"/>
      <c r="DI100" s="69"/>
      <c r="DJ100" s="69"/>
      <c r="DK100" s="69"/>
      <c r="DL100" s="69"/>
      <c r="DM100" s="69"/>
      <c r="DN100" s="69"/>
      <c r="DO100" s="69"/>
      <c r="DP100" s="69"/>
      <c r="DQ100" s="69"/>
      <c r="DR100" s="69"/>
      <c r="DS100" s="69"/>
      <c r="DT100" s="69"/>
      <c r="DU100" s="69"/>
      <c r="DV100" s="69"/>
      <c r="DW100" s="69"/>
      <c r="DX100" s="69"/>
      <c r="DY100" s="69"/>
      <c r="DZ100" s="69"/>
      <c r="EA100" s="69"/>
      <c r="EB100" s="69"/>
      <c r="EC100" s="69"/>
      <c r="ED100" s="69"/>
      <c r="EE100" s="69"/>
      <c r="EF100" s="69"/>
      <c r="EG100" s="69"/>
      <c r="EH100" s="69"/>
      <c r="EI100" s="69"/>
      <c r="EJ100" s="69"/>
      <c r="EK100" s="69"/>
      <c r="EL100" s="69"/>
      <c r="EM100" s="69"/>
      <c r="EN100" s="69"/>
      <c r="EO100" s="69"/>
      <c r="EP100" s="69"/>
      <c r="EQ100" s="69"/>
      <c r="ER100" s="79"/>
      <c r="ES100" s="245"/>
      <c r="ET100" s="81"/>
      <c r="EU100" s="81"/>
      <c r="EV100" s="718" t="str">
        <f t="shared" si="24"/>
        <v/>
      </c>
      <c r="EW100" s="718" t="s">
        <v>1792</v>
      </c>
      <c r="EX100" s="731"/>
      <c r="EY100" s="44">
        <v>95</v>
      </c>
      <c r="EZ100" s="85">
        <v>0</v>
      </c>
      <c r="FA100" s="33">
        <v>95</v>
      </c>
      <c r="FB100" s="5">
        <v>0</v>
      </c>
      <c r="FC100" s="5">
        <v>0</v>
      </c>
      <c r="FD100" s="69"/>
      <c r="FE100" s="11"/>
      <c r="FF100" s="87"/>
      <c r="FG100" s="18"/>
      <c r="FH100" s="69"/>
      <c r="FI100" s="716" t="s">
        <v>1792</v>
      </c>
      <c r="FK100" s="16"/>
      <c r="FL100" s="54"/>
      <c r="FM100" s="39"/>
      <c r="FN100" s="721"/>
      <c r="FO100" s="84"/>
      <c r="FP100" s="69"/>
      <c r="FQ100" s="69"/>
      <c r="FR100" s="69"/>
      <c r="FS100" s="716" t="str">
        <f t="shared" si="17"/>
        <v>NA</v>
      </c>
      <c r="FT100" s="716"/>
      <c r="FU100" s="69"/>
      <c r="FV100" s="28"/>
      <c r="FW100" s="79"/>
      <c r="FX100" s="705" t="s">
        <v>1792</v>
      </c>
    </row>
    <row r="101" spans="1:180" ht="15" x14ac:dyDescent="0.25">
      <c r="A101" s="10">
        <v>96</v>
      </c>
      <c r="B101" s="15">
        <v>38</v>
      </c>
      <c r="C101" s="42"/>
      <c r="D101" s="15">
        <v>0</v>
      </c>
      <c r="E101" s="97">
        <v>38840</v>
      </c>
      <c r="F101" s="28">
        <v>1</v>
      </c>
      <c r="G101" s="67">
        <v>0</v>
      </c>
      <c r="H101" s="5">
        <v>1</v>
      </c>
      <c r="I101" s="5"/>
      <c r="J101" s="5"/>
      <c r="K101" s="5"/>
      <c r="L101" s="5"/>
      <c r="M101" s="5"/>
      <c r="N101" s="5"/>
      <c r="O101" s="5"/>
      <c r="P101" s="5"/>
      <c r="Q101" s="5"/>
      <c r="R101" s="5"/>
      <c r="S101" s="5"/>
      <c r="T101" s="299">
        <f t="shared" si="15"/>
        <v>1</v>
      </c>
      <c r="U101" s="5"/>
      <c r="V101" s="5"/>
      <c r="W101" s="5"/>
      <c r="X101" s="5"/>
      <c r="Y101" s="5"/>
      <c r="Z101" s="5"/>
      <c r="AA101" s="5"/>
      <c r="AB101" s="5"/>
      <c r="AC101" s="5"/>
      <c r="AD101" s="5"/>
      <c r="AE101" s="46"/>
      <c r="AF101" s="5"/>
      <c r="AG101" s="5"/>
      <c r="AH101" s="5"/>
      <c r="AI101" s="5"/>
      <c r="AJ101" s="5"/>
      <c r="AK101" s="5"/>
      <c r="AL101" s="5"/>
      <c r="AM101" s="5"/>
      <c r="AN101" s="5"/>
      <c r="AO101" s="5"/>
      <c r="AP101" s="46"/>
      <c r="AQ101" s="5"/>
      <c r="AR101" s="5"/>
      <c r="AS101" s="5"/>
      <c r="AT101" s="5"/>
      <c r="AU101" s="5"/>
      <c r="AV101" s="5"/>
      <c r="AW101" s="5"/>
      <c r="AX101" s="5"/>
      <c r="AY101" s="5"/>
      <c r="AZ101" s="46"/>
      <c r="BA101" s="9"/>
      <c r="BB101" s="9"/>
      <c r="BC101" s="9"/>
      <c r="BD101" s="9"/>
      <c r="BE101" s="9"/>
      <c r="BF101" s="9"/>
      <c r="BG101" s="9"/>
      <c r="BH101" s="9"/>
      <c r="BI101" s="9"/>
      <c r="BJ101" s="9"/>
      <c r="BK101" s="630" t="str">
        <f t="shared" si="23"/>
        <v>NA</v>
      </c>
      <c r="BL101" s="630" t="s">
        <v>1780</v>
      </c>
      <c r="BM101" s="630"/>
      <c r="BN101" s="633"/>
      <c r="BO101" s="633"/>
      <c r="BP101" s="32"/>
      <c r="BQ101" s="5"/>
      <c r="BR101" s="5"/>
      <c r="BS101" s="5"/>
      <c r="BT101" s="5"/>
      <c r="BU101" s="5"/>
      <c r="BV101" s="46"/>
      <c r="BW101" s="5"/>
      <c r="BX101" s="5"/>
      <c r="BY101" s="5"/>
      <c r="BZ101" s="5"/>
      <c r="CA101" s="5"/>
      <c r="CB101" s="5"/>
      <c r="CC101" s="46"/>
      <c r="CD101" s="5">
        <v>1</v>
      </c>
      <c r="CE101" s="5"/>
      <c r="CF101" s="5"/>
      <c r="CG101" s="5"/>
      <c r="CH101" s="5"/>
      <c r="CI101" s="5"/>
      <c r="CJ101" s="5"/>
      <c r="CK101" s="5"/>
      <c r="CL101" s="5"/>
      <c r="CM101" s="46"/>
      <c r="CN101" s="703">
        <f>1/1</f>
        <v>1</v>
      </c>
      <c r="CO101" s="28"/>
      <c r="CP101" s="28"/>
      <c r="CQ101" s="28"/>
      <c r="CR101" s="28"/>
      <c r="CS101" s="28"/>
      <c r="CT101" s="28"/>
      <c r="CU101" s="28"/>
      <c r="CV101" s="28"/>
      <c r="CW101" s="28"/>
      <c r="CX101" s="67"/>
      <c r="CY101" s="10"/>
      <c r="CZ101" s="10"/>
      <c r="DA101" s="10"/>
      <c r="DB101" s="10"/>
      <c r="DC101" s="10"/>
      <c r="DD101" s="10"/>
      <c r="DE101" s="10"/>
      <c r="DF101" s="10"/>
      <c r="DG101" s="300">
        <f t="shared" si="16"/>
        <v>1</v>
      </c>
      <c r="DH101" s="69">
        <v>1</v>
      </c>
      <c r="DI101" s="69">
        <v>1.7</v>
      </c>
      <c r="DJ101" s="69"/>
      <c r="DK101" s="69"/>
      <c r="DL101" s="69"/>
      <c r="DM101" s="69"/>
      <c r="DN101" s="69"/>
      <c r="DO101" s="69"/>
      <c r="DP101" s="69"/>
      <c r="DQ101" s="69"/>
      <c r="DR101" s="69"/>
      <c r="DS101" s="69"/>
      <c r="DT101" s="69"/>
      <c r="DU101" s="69"/>
      <c r="DV101" s="69">
        <v>194</v>
      </c>
      <c r="DW101" s="69"/>
      <c r="DX101" s="69"/>
      <c r="DY101" s="69"/>
      <c r="DZ101" s="69"/>
      <c r="EA101" s="69"/>
      <c r="EB101" s="69"/>
      <c r="EC101" s="69"/>
      <c r="ED101" s="69"/>
      <c r="EE101" s="69"/>
      <c r="EF101" s="69"/>
      <c r="EG101" s="69"/>
      <c r="EH101" s="69"/>
      <c r="EI101" s="71">
        <v>0</v>
      </c>
      <c r="EJ101" s="69"/>
      <c r="EK101" s="69"/>
      <c r="EL101" s="69"/>
      <c r="EM101" s="69"/>
      <c r="EN101" s="69"/>
      <c r="EO101" s="69"/>
      <c r="EP101" s="69"/>
      <c r="EQ101" s="69"/>
      <c r="ER101" s="79"/>
      <c r="ES101" s="245">
        <f>((DI101^2*PI()*DV101)/4)+((DJ101^2*PI()*DW101)/4)+((DK101^2*PI()*DX101)/4)+((DL101^2*PI()*DY101)/4)+((DM101^2*PI()*DZ101)/4)+((DN101^2*PI()*EA101)/4)+((DO101^2*PI()*EB101)/4)+((DP101^2*PI()*EC101)/4)+((DQ101^2*PI()*ED101)/4)+((DR101^2*PI()*EE101)/4)+((DS101^2*PI()*EF101)/4)+((DT101^2*PI()*EG101)/4)+((DU101^2*PI()*EH101)/4)</f>
        <v>440.34133429041327</v>
      </c>
      <c r="ET101" s="81"/>
      <c r="EU101" s="81">
        <f>ES101+ET101</f>
        <v>440.34133429041327</v>
      </c>
      <c r="EV101" s="718">
        <f t="shared" si="24"/>
        <v>440.34133429041327</v>
      </c>
      <c r="EW101" s="718" t="s">
        <v>1783</v>
      </c>
      <c r="EX101" s="731"/>
      <c r="EY101" s="44">
        <v>96</v>
      </c>
      <c r="EZ101" s="85">
        <v>0</v>
      </c>
      <c r="FA101" s="33">
        <v>96</v>
      </c>
      <c r="FB101" s="5">
        <v>1</v>
      </c>
      <c r="FC101" s="5">
        <v>1</v>
      </c>
      <c r="FD101" s="69">
        <v>1</v>
      </c>
      <c r="FE101" s="11">
        <v>1.7</v>
      </c>
      <c r="FF101" s="122">
        <v>194</v>
      </c>
      <c r="FG101" s="18">
        <v>440.34133429041327</v>
      </c>
      <c r="FH101" s="69"/>
      <c r="FI101" s="716" t="s">
        <v>1780</v>
      </c>
      <c r="FK101" s="16"/>
      <c r="FL101" s="54"/>
      <c r="FM101" s="39"/>
      <c r="FN101" s="721"/>
      <c r="FO101" s="84"/>
      <c r="FP101" s="69"/>
      <c r="FQ101" s="69"/>
      <c r="FR101" s="69"/>
      <c r="FS101" s="716" t="str">
        <f t="shared" si="17"/>
        <v>NA</v>
      </c>
      <c r="FT101" s="716"/>
      <c r="FU101" s="69"/>
      <c r="FV101" s="28">
        <v>1</v>
      </c>
      <c r="FW101" s="10"/>
      <c r="FX101" s="705">
        <v>0</v>
      </c>
    </row>
    <row r="102" spans="1:180" ht="15" x14ac:dyDescent="0.25">
      <c r="A102" s="10">
        <v>97</v>
      </c>
      <c r="B102" s="15">
        <v>39</v>
      </c>
      <c r="C102" s="42">
        <v>1</v>
      </c>
      <c r="D102" s="15">
        <v>0</v>
      </c>
      <c r="E102" s="97">
        <v>38840</v>
      </c>
      <c r="F102" s="28">
        <v>1</v>
      </c>
      <c r="G102" s="67">
        <v>1</v>
      </c>
      <c r="H102" s="5">
        <v>3</v>
      </c>
      <c r="I102" s="5"/>
      <c r="J102" s="5"/>
      <c r="K102" s="5"/>
      <c r="L102" s="5"/>
      <c r="M102" s="5">
        <v>4</v>
      </c>
      <c r="N102" s="5"/>
      <c r="O102" s="5"/>
      <c r="P102" s="5"/>
      <c r="Q102" s="5"/>
      <c r="R102" s="5"/>
      <c r="S102" s="5"/>
      <c r="T102" s="299">
        <f t="shared" si="15"/>
        <v>4</v>
      </c>
      <c r="U102" s="5"/>
      <c r="V102" s="5"/>
      <c r="W102" s="5" t="s">
        <v>118</v>
      </c>
      <c r="X102" s="5"/>
      <c r="Y102" s="5"/>
      <c r="Z102" s="5"/>
      <c r="AA102" s="5"/>
      <c r="AB102" s="5"/>
      <c r="AC102" s="5"/>
      <c r="AD102" s="5"/>
      <c r="AE102" s="46"/>
      <c r="AF102" s="5"/>
      <c r="AG102" s="5"/>
      <c r="AH102" s="5">
        <v>21</v>
      </c>
      <c r="AI102" s="5"/>
      <c r="AJ102" s="5"/>
      <c r="AK102" s="5">
        <v>36</v>
      </c>
      <c r="AL102" s="5"/>
      <c r="AM102" s="5"/>
      <c r="AN102" s="5"/>
      <c r="AO102" s="5"/>
      <c r="AP102" s="46"/>
      <c r="AQ102" s="5"/>
      <c r="AR102" s="5"/>
      <c r="AS102" s="5"/>
      <c r="AT102" s="5" t="s">
        <v>26</v>
      </c>
      <c r="AU102" s="5"/>
      <c r="AV102" s="5">
        <v>7</v>
      </c>
      <c r="AW102" s="5"/>
      <c r="AX102" s="5"/>
      <c r="AY102" s="5">
        <v>3</v>
      </c>
      <c r="AZ102" s="46">
        <v>1</v>
      </c>
      <c r="BA102" s="9"/>
      <c r="BB102" s="9"/>
      <c r="BC102" s="9"/>
      <c r="BD102" s="9"/>
      <c r="BE102" s="9"/>
      <c r="BF102" s="9"/>
      <c r="BG102" s="9"/>
      <c r="BH102" s="9"/>
      <c r="BI102" s="9"/>
      <c r="BJ102" s="9"/>
      <c r="BK102" s="630">
        <v>38855</v>
      </c>
      <c r="BL102" s="630" t="s">
        <v>1935</v>
      </c>
      <c r="BM102" s="739">
        <f>2/4</f>
        <v>0.5</v>
      </c>
      <c r="BN102" s="633" t="s">
        <v>1936</v>
      </c>
      <c r="BO102" s="633"/>
      <c r="BP102" s="32"/>
      <c r="BQ102" s="5"/>
      <c r="BR102" s="5"/>
      <c r="BS102" s="5">
        <v>9</v>
      </c>
      <c r="BT102" s="5"/>
      <c r="BU102" s="5">
        <v>6</v>
      </c>
      <c r="BV102" s="46">
        <v>1</v>
      </c>
      <c r="BW102" s="5"/>
      <c r="BX102" s="5"/>
      <c r="BY102" s="5"/>
      <c r="BZ102" s="5"/>
      <c r="CA102" s="5"/>
      <c r="CB102" s="5">
        <v>7</v>
      </c>
      <c r="CC102" s="46">
        <v>13</v>
      </c>
      <c r="CD102" s="5">
        <v>1</v>
      </c>
      <c r="CE102" s="5"/>
      <c r="CF102" s="5"/>
      <c r="CG102" s="5"/>
      <c r="CH102" s="5">
        <v>1</v>
      </c>
      <c r="CI102" s="5"/>
      <c r="CJ102" s="5"/>
      <c r="CK102" s="5"/>
      <c r="CL102" s="5"/>
      <c r="CM102" s="46">
        <v>1</v>
      </c>
      <c r="CN102" s="703">
        <f>1/3</f>
        <v>0.33333333333333331</v>
      </c>
      <c r="CO102" s="28">
        <v>1</v>
      </c>
      <c r="CP102" s="28"/>
      <c r="CQ102" s="28"/>
      <c r="CR102" s="28"/>
      <c r="CS102" s="28"/>
      <c r="CT102" s="28"/>
      <c r="CU102" s="28"/>
      <c r="CV102" s="28"/>
      <c r="CW102" s="28"/>
      <c r="CX102" s="67"/>
      <c r="CY102" s="10"/>
      <c r="CZ102" s="10"/>
      <c r="DA102" s="10"/>
      <c r="DB102" s="10" t="s">
        <v>520</v>
      </c>
      <c r="DC102" s="10"/>
      <c r="DD102" s="10"/>
      <c r="DE102" s="10" t="s">
        <v>521</v>
      </c>
      <c r="DF102" s="10" t="s">
        <v>522</v>
      </c>
      <c r="DG102" s="300">
        <f t="shared" si="16"/>
        <v>4</v>
      </c>
      <c r="DH102" s="69">
        <v>4</v>
      </c>
      <c r="DI102" s="69">
        <v>3.41</v>
      </c>
      <c r="DJ102" s="69">
        <v>2.12</v>
      </c>
      <c r="DK102" s="69">
        <v>1.58</v>
      </c>
      <c r="DL102" s="69">
        <v>2.61</v>
      </c>
      <c r="DM102" s="69"/>
      <c r="DN102" s="69"/>
      <c r="DO102" s="69"/>
      <c r="DP102" s="69"/>
      <c r="DQ102" s="69"/>
      <c r="DR102" s="69"/>
      <c r="DS102" s="69"/>
      <c r="DT102" s="69"/>
      <c r="DU102" s="69"/>
      <c r="DV102" s="69">
        <v>267</v>
      </c>
      <c r="DW102" s="69">
        <v>230</v>
      </c>
      <c r="DX102" s="69">
        <v>168</v>
      </c>
      <c r="DY102" s="69">
        <v>123</v>
      </c>
      <c r="DZ102" s="69"/>
      <c r="EA102" s="69"/>
      <c r="EB102" s="69"/>
      <c r="EC102" s="69"/>
      <c r="ED102" s="69"/>
      <c r="EE102" s="69"/>
      <c r="EF102" s="69"/>
      <c r="EG102" s="69"/>
      <c r="EH102" s="69"/>
      <c r="EI102" s="71">
        <v>0</v>
      </c>
      <c r="EJ102" s="69"/>
      <c r="EK102" s="69"/>
      <c r="EL102" s="69"/>
      <c r="EM102" s="69"/>
      <c r="EN102" s="69"/>
      <c r="EO102" s="69"/>
      <c r="EP102" s="69"/>
      <c r="EQ102" s="69"/>
      <c r="ER102" s="79"/>
      <c r="ES102" s="245">
        <f>((DI102^2*PI()*DV102)/4)+((DJ102^2*PI()*DW102)/4)+((DK102^2*PI()*DX102)/4)+((DL102^2*PI()*DY102)/4)+((DM102^2*PI()*DZ102)/4)+((DN102^2*PI()*EA102)/4)+((DO102^2*PI()*EB102)/4)+((DP102^2*PI()*EC102)/4)+((DQ102^2*PI()*ED102)/4)+((DR102^2*PI()*EE102)/4)+((DS102^2*PI()*EF102)/4)+((DT102^2*PI()*EG102)/4)+((DU102^2*PI()*EH102)/4)</f>
        <v>4237.771456526918</v>
      </c>
      <c r="ET102" s="81"/>
      <c r="EU102" s="81">
        <f>ES102+ET102</f>
        <v>4237.771456526918</v>
      </c>
      <c r="EV102" s="718" t="str">
        <f t="shared" si="24"/>
        <v/>
      </c>
      <c r="EW102" s="718" t="s">
        <v>1877</v>
      </c>
      <c r="EX102" s="731" t="s">
        <v>1937</v>
      </c>
      <c r="EY102" s="44">
        <v>97</v>
      </c>
      <c r="EZ102" s="85">
        <v>3</v>
      </c>
      <c r="FA102" s="33">
        <v>97</v>
      </c>
      <c r="FB102" s="5">
        <v>4</v>
      </c>
      <c r="FC102" s="5">
        <v>4</v>
      </c>
      <c r="FD102" s="69">
        <v>4</v>
      </c>
      <c r="FE102" s="11">
        <v>2.12</v>
      </c>
      <c r="FF102" s="87">
        <v>230</v>
      </c>
      <c r="FG102" s="18">
        <v>4237.771456526918</v>
      </c>
      <c r="FH102" s="69">
        <v>36</v>
      </c>
      <c r="FI102" s="716" t="s">
        <v>1881</v>
      </c>
      <c r="FK102" s="16">
        <v>38851</v>
      </c>
      <c r="FL102" s="54"/>
      <c r="FM102" s="249">
        <v>38873</v>
      </c>
      <c r="FN102" s="722"/>
      <c r="FO102" s="84">
        <v>3</v>
      </c>
      <c r="FP102" s="69">
        <v>21</v>
      </c>
      <c r="FQ102" s="69">
        <v>21</v>
      </c>
      <c r="FR102" s="69">
        <v>21</v>
      </c>
      <c r="FS102" s="716">
        <f t="shared" si="17"/>
        <v>0</v>
      </c>
      <c r="FT102" s="716"/>
      <c r="FU102" s="69"/>
      <c r="FV102" s="28">
        <v>1</v>
      </c>
      <c r="FW102" s="79"/>
      <c r="FX102" s="705">
        <v>0</v>
      </c>
    </row>
    <row r="103" spans="1:180" ht="15" x14ac:dyDescent="0.25">
      <c r="A103" s="10">
        <v>98</v>
      </c>
      <c r="B103" s="15">
        <v>11</v>
      </c>
      <c r="C103" s="42"/>
      <c r="D103" s="15">
        <v>0</v>
      </c>
      <c r="E103" s="97">
        <v>38840</v>
      </c>
      <c r="F103" s="28">
        <v>1</v>
      </c>
      <c r="G103" s="67">
        <v>1</v>
      </c>
      <c r="H103" s="5">
        <v>2</v>
      </c>
      <c r="I103" s="5"/>
      <c r="J103" s="5"/>
      <c r="K103" s="5"/>
      <c r="L103" s="5"/>
      <c r="M103" s="5"/>
      <c r="N103" s="5"/>
      <c r="O103" s="5">
        <v>3</v>
      </c>
      <c r="P103" s="5"/>
      <c r="Q103" s="5"/>
      <c r="R103" s="5"/>
      <c r="S103" s="5"/>
      <c r="T103" s="299">
        <f t="shared" si="15"/>
        <v>3</v>
      </c>
      <c r="U103" s="5"/>
      <c r="V103" s="5"/>
      <c r="W103" s="5"/>
      <c r="X103" s="5"/>
      <c r="Y103" s="5"/>
      <c r="Z103" s="5"/>
      <c r="AA103" s="5"/>
      <c r="AB103" s="5"/>
      <c r="AC103" s="5"/>
      <c r="AD103" s="5"/>
      <c r="AE103" s="46"/>
      <c r="AF103" s="5"/>
      <c r="AG103" s="5"/>
      <c r="AH103" s="5"/>
      <c r="AI103" s="5"/>
      <c r="AJ103" s="5"/>
      <c r="AK103" s="5"/>
      <c r="AL103" s="5"/>
      <c r="AM103" s="5"/>
      <c r="AN103" s="5"/>
      <c r="AO103" s="5"/>
      <c r="AP103" s="46"/>
      <c r="AQ103" s="5"/>
      <c r="AR103" s="5"/>
      <c r="AS103" s="5"/>
      <c r="AT103" s="5"/>
      <c r="AU103" s="5"/>
      <c r="AV103" s="5"/>
      <c r="AW103" s="5"/>
      <c r="AX103" s="5"/>
      <c r="AY103" s="5"/>
      <c r="AZ103" s="46">
        <v>0</v>
      </c>
      <c r="BA103" s="9"/>
      <c r="BB103" s="9"/>
      <c r="BC103" s="9"/>
      <c r="BD103" s="9"/>
      <c r="BE103" s="9"/>
      <c r="BF103" s="9"/>
      <c r="BG103" s="9"/>
      <c r="BH103" s="9"/>
      <c r="BI103" s="9"/>
      <c r="BJ103" s="9"/>
      <c r="BK103" s="630" t="str">
        <f>IF(COUNTBLANK(BA103:BJ103)=10,"NA",MIN(BA103:BJ103))</f>
        <v>NA</v>
      </c>
      <c r="BL103" s="630" t="s">
        <v>1780</v>
      </c>
      <c r="BM103" s="630"/>
      <c r="BN103" s="633"/>
      <c r="BO103" s="633"/>
      <c r="BP103" s="32"/>
      <c r="BQ103" s="5"/>
      <c r="BR103" s="5"/>
      <c r="BS103" s="5"/>
      <c r="BT103" s="5"/>
      <c r="BU103" s="5"/>
      <c r="BV103" s="46">
        <v>8</v>
      </c>
      <c r="BW103" s="5"/>
      <c r="BX103" s="5"/>
      <c r="BY103" s="5"/>
      <c r="BZ103" s="5"/>
      <c r="CA103" s="5"/>
      <c r="CB103" s="5"/>
      <c r="CC103" s="46">
        <v>0</v>
      </c>
      <c r="CD103" s="5">
        <v>2</v>
      </c>
      <c r="CE103" s="5"/>
      <c r="CF103" s="5"/>
      <c r="CG103" s="5"/>
      <c r="CH103" s="5"/>
      <c r="CI103" s="5"/>
      <c r="CJ103" s="5">
        <v>2</v>
      </c>
      <c r="CK103" s="5"/>
      <c r="CL103" s="5"/>
      <c r="CM103" s="46"/>
      <c r="CN103" s="703">
        <f>2/2</f>
        <v>1</v>
      </c>
      <c r="CO103" s="28"/>
      <c r="CP103" s="28"/>
      <c r="CQ103" s="28"/>
      <c r="CR103" s="28"/>
      <c r="CS103" s="28"/>
      <c r="CT103" s="28"/>
      <c r="CU103" s="28"/>
      <c r="CV103" s="28"/>
      <c r="CW103" s="28"/>
      <c r="CX103" s="67">
        <v>1</v>
      </c>
      <c r="CY103" s="10"/>
      <c r="CZ103" s="10"/>
      <c r="DA103" s="10"/>
      <c r="DB103" s="10"/>
      <c r="DC103" s="10" t="s">
        <v>492</v>
      </c>
      <c r="DD103" s="10"/>
      <c r="DE103" s="10"/>
      <c r="DF103" s="10" t="s">
        <v>493</v>
      </c>
      <c r="DG103" s="300">
        <f t="shared" si="16"/>
        <v>3</v>
      </c>
      <c r="DH103" s="69">
        <v>2</v>
      </c>
      <c r="DI103" s="69">
        <v>1.98</v>
      </c>
      <c r="DJ103" s="69">
        <v>1.79</v>
      </c>
      <c r="DK103" s="69"/>
      <c r="DL103" s="69"/>
      <c r="DM103" s="69"/>
      <c r="DN103" s="69"/>
      <c r="DO103" s="69"/>
      <c r="DP103" s="69"/>
      <c r="DQ103" s="69"/>
      <c r="DR103" s="69"/>
      <c r="DS103" s="69"/>
      <c r="DT103" s="69"/>
      <c r="DU103" s="69"/>
      <c r="DV103" s="69">
        <v>183</v>
      </c>
      <c r="DW103" s="69">
        <v>241</v>
      </c>
      <c r="DX103" s="69"/>
      <c r="DY103" s="69"/>
      <c r="DZ103" s="69"/>
      <c r="EA103" s="69"/>
      <c r="EB103" s="69"/>
      <c r="EC103" s="69"/>
      <c r="ED103" s="69"/>
      <c r="EE103" s="69"/>
      <c r="EF103" s="69"/>
      <c r="EG103" s="69"/>
      <c r="EH103" s="69"/>
      <c r="EI103" s="71">
        <v>1</v>
      </c>
      <c r="EJ103" s="69">
        <v>1.34</v>
      </c>
      <c r="EK103" s="69"/>
      <c r="EL103" s="69"/>
      <c r="EM103" s="69"/>
      <c r="EN103" s="81">
        <f>76.858*EJ103+63.945</f>
        <v>166.93472</v>
      </c>
      <c r="EO103" s="69"/>
      <c r="EP103" s="69"/>
      <c r="EQ103" s="69"/>
      <c r="ER103" s="79"/>
      <c r="ES103" s="245">
        <f>((DI103^2*PI()*DV103)/4)+((DJ103^2*PI()*DW103)/4)+((DK103^2*PI()*DX103)/4)+((DL103^2*PI()*DY103)/4)+((DM103^2*PI()*DZ103)/4)+((DN103^2*PI()*EA103)/4)+((DO103^2*PI()*EB103)/4)+((DP103^2*PI()*EC103)/4)+((DQ103^2*PI()*ED103)/4)+((DR103^2*PI()*EE103)/4)+((DS103^2*PI()*EF103)/4)+((DT103^2*PI()*EG103)/4)+((DU103^2*PI()*EH103)/4)</f>
        <v>1169.9458331777194</v>
      </c>
      <c r="ET103" s="81">
        <f>((EJ103^2*PI()*EN103)/4)+((EK103^2*PI()*EO103)/4)+((EL103^2*PI()*EP103)/4)+((EM103^2*PI()*EQ103)/4)</f>
        <v>235.42151551250197</v>
      </c>
      <c r="EU103" s="81">
        <f>ES103+ET103</f>
        <v>1405.3673486902212</v>
      </c>
      <c r="EV103" s="718" t="str">
        <f t="shared" si="24"/>
        <v/>
      </c>
      <c r="EW103" s="718" t="s">
        <v>1877</v>
      </c>
      <c r="EX103" s="731" t="s">
        <v>1938</v>
      </c>
      <c r="EY103" s="44">
        <v>98</v>
      </c>
      <c r="EZ103" s="85">
        <v>1</v>
      </c>
      <c r="FA103" s="33">
        <v>98</v>
      </c>
      <c r="FB103" s="5">
        <v>3</v>
      </c>
      <c r="FC103" s="5">
        <v>3</v>
      </c>
      <c r="FD103" s="69">
        <v>3</v>
      </c>
      <c r="FE103" s="11">
        <v>1.79</v>
      </c>
      <c r="FF103" s="87">
        <v>241</v>
      </c>
      <c r="FG103" s="18">
        <v>1405.3673486902212</v>
      </c>
      <c r="FH103" s="131"/>
      <c r="FI103" s="734" t="s">
        <v>1780</v>
      </c>
      <c r="FK103" s="250"/>
      <c r="FL103" s="59"/>
      <c r="FM103" s="251"/>
      <c r="FN103" s="723"/>
      <c r="FO103" s="84">
        <v>1</v>
      </c>
      <c r="FP103" s="69">
        <v>6</v>
      </c>
      <c r="FQ103" s="69">
        <v>4</v>
      </c>
      <c r="FR103" s="69">
        <v>3</v>
      </c>
      <c r="FS103" s="716">
        <f t="shared" si="17"/>
        <v>1</v>
      </c>
      <c r="FT103" s="716"/>
      <c r="FU103" s="69"/>
      <c r="FV103" s="28">
        <v>2</v>
      </c>
      <c r="FW103" s="79"/>
      <c r="FX103" s="705">
        <v>0</v>
      </c>
    </row>
    <row r="104" spans="1:180" ht="15" x14ac:dyDescent="0.25">
      <c r="A104" s="10">
        <v>99</v>
      </c>
      <c r="B104" s="15">
        <v>12</v>
      </c>
      <c r="C104" s="42">
        <v>1</v>
      </c>
      <c r="D104" s="15">
        <v>0</v>
      </c>
      <c r="E104" s="97">
        <v>38840</v>
      </c>
      <c r="F104" s="28">
        <v>1</v>
      </c>
      <c r="G104" s="67">
        <v>1</v>
      </c>
      <c r="H104" s="5">
        <v>1</v>
      </c>
      <c r="I104" s="5">
        <v>3</v>
      </c>
      <c r="J104" s="5"/>
      <c r="K104" s="5"/>
      <c r="L104" s="5"/>
      <c r="M104" s="5"/>
      <c r="N104" s="5"/>
      <c r="O104" s="5"/>
      <c r="P104" s="5"/>
      <c r="Q104" s="5"/>
      <c r="R104" s="5"/>
      <c r="S104" s="5"/>
      <c r="T104" s="299">
        <f t="shared" si="15"/>
        <v>3</v>
      </c>
      <c r="U104" s="5"/>
      <c r="V104" s="5"/>
      <c r="W104" s="5" t="s">
        <v>118</v>
      </c>
      <c r="X104" s="5"/>
      <c r="Y104" s="5"/>
      <c r="Z104" s="5"/>
      <c r="AA104" s="5"/>
      <c r="AB104" s="5"/>
      <c r="AC104" s="5"/>
      <c r="AD104" s="5"/>
      <c r="AE104" s="46"/>
      <c r="AF104" s="5"/>
      <c r="AG104" s="5"/>
      <c r="AH104" s="5">
        <v>2</v>
      </c>
      <c r="AI104" s="5"/>
      <c r="AJ104" s="5"/>
      <c r="AK104" s="5"/>
      <c r="AL104" s="5"/>
      <c r="AM104" s="5"/>
      <c r="AN104" s="5"/>
      <c r="AO104" s="5"/>
      <c r="AP104" s="46"/>
      <c r="AQ104" s="5"/>
      <c r="AR104" s="5"/>
      <c r="AS104" s="5"/>
      <c r="AT104" s="5">
        <v>0</v>
      </c>
      <c r="AU104" s="5"/>
      <c r="AV104" s="5" t="s">
        <v>494</v>
      </c>
      <c r="AW104" s="5">
        <v>0</v>
      </c>
      <c r="AX104" s="5"/>
      <c r="AY104" s="5">
        <v>0</v>
      </c>
      <c r="AZ104" s="46">
        <v>0</v>
      </c>
      <c r="BA104" s="9"/>
      <c r="BB104" s="9"/>
      <c r="BC104" s="9"/>
      <c r="BD104" s="9"/>
      <c r="BE104" s="9"/>
      <c r="BF104" s="9"/>
      <c r="BG104" s="9"/>
      <c r="BH104" s="9"/>
      <c r="BI104" s="9"/>
      <c r="BJ104" s="9"/>
      <c r="BK104" s="630">
        <v>38859</v>
      </c>
      <c r="BL104" s="630" t="s">
        <v>1780</v>
      </c>
      <c r="BM104" s="739"/>
      <c r="BN104" s="633" t="s">
        <v>1939</v>
      </c>
      <c r="BO104" s="633"/>
      <c r="BP104" s="32">
        <v>2</v>
      </c>
      <c r="BQ104" s="5"/>
      <c r="BR104" s="5">
        <v>0</v>
      </c>
      <c r="BS104" s="5">
        <v>0</v>
      </c>
      <c r="BT104" s="5"/>
      <c r="BU104" s="5">
        <v>0</v>
      </c>
      <c r="BV104" s="46">
        <v>0</v>
      </c>
      <c r="BW104" s="5">
        <v>0</v>
      </c>
      <c r="BX104" s="5"/>
      <c r="BY104" s="5">
        <v>0</v>
      </c>
      <c r="BZ104" s="5">
        <v>0</v>
      </c>
      <c r="CA104" s="5"/>
      <c r="CB104" s="5">
        <v>0</v>
      </c>
      <c r="CC104" s="46">
        <v>0</v>
      </c>
      <c r="CD104" s="5"/>
      <c r="CE104" s="5">
        <v>2</v>
      </c>
      <c r="CF104" s="5"/>
      <c r="CG104" s="5"/>
      <c r="CH104" s="5"/>
      <c r="CI104" s="5"/>
      <c r="CJ104" s="5"/>
      <c r="CK104" s="5"/>
      <c r="CL104" s="5"/>
      <c r="CM104" s="46"/>
      <c r="CN104" s="703">
        <f>2/2</f>
        <v>1</v>
      </c>
      <c r="CO104" s="28"/>
      <c r="CP104" s="28"/>
      <c r="CQ104" s="28"/>
      <c r="CR104" s="28"/>
      <c r="CS104" s="28"/>
      <c r="CT104" s="28"/>
      <c r="CU104" s="28">
        <v>1</v>
      </c>
      <c r="CV104" s="28"/>
      <c r="CW104" s="28"/>
      <c r="CX104" s="67"/>
      <c r="CY104" s="10"/>
      <c r="CZ104" s="10"/>
      <c r="DA104" s="10"/>
      <c r="DB104" s="10"/>
      <c r="DC104" s="10"/>
      <c r="DD104" s="10"/>
      <c r="DE104" s="10"/>
      <c r="DF104" s="10"/>
      <c r="DG104" s="300">
        <f t="shared" si="16"/>
        <v>2</v>
      </c>
      <c r="DH104" s="69">
        <v>2</v>
      </c>
      <c r="DI104" s="69">
        <v>2.0299999999999998</v>
      </c>
      <c r="DJ104" s="69">
        <v>2.67</v>
      </c>
      <c r="DK104" s="69"/>
      <c r="DL104" s="69"/>
      <c r="DM104" s="69"/>
      <c r="DN104" s="69"/>
      <c r="DO104" s="69"/>
      <c r="DP104" s="69"/>
      <c r="DQ104" s="69"/>
      <c r="DR104" s="69"/>
      <c r="DS104" s="69"/>
      <c r="DT104" s="69"/>
      <c r="DU104" s="69"/>
      <c r="DV104" s="69">
        <v>130</v>
      </c>
      <c r="DW104" s="69">
        <v>277</v>
      </c>
      <c r="DX104" s="69"/>
      <c r="DY104" s="69"/>
      <c r="DZ104" s="69"/>
      <c r="EA104" s="69"/>
      <c r="EB104" s="69"/>
      <c r="EC104" s="69"/>
      <c r="ED104" s="69"/>
      <c r="EE104" s="69"/>
      <c r="EF104" s="69"/>
      <c r="EG104" s="69"/>
      <c r="EH104" s="69"/>
      <c r="EI104" s="71">
        <v>0</v>
      </c>
      <c r="EJ104" s="69"/>
      <c r="EK104" s="69"/>
      <c r="EL104" s="69"/>
      <c r="EM104" s="69"/>
      <c r="EN104" s="69"/>
      <c r="EO104" s="69"/>
      <c r="EP104" s="69"/>
      <c r="EQ104" s="69"/>
      <c r="ER104" s="79"/>
      <c r="ES104" s="245">
        <f>((DI104^2*PI()*DV104)/4)+((DJ104^2*PI()*DW104)/4)+((DK104^2*PI()*DX104)/4)+((DL104^2*PI()*DY104)/4)+((DM104^2*PI()*DZ104)/4)+((DN104^2*PI()*EA104)/4)+((DO104^2*PI()*EB104)/4)+((DP104^2*PI()*EC104)/4)+((DQ104^2*PI()*ED104)/4)+((DR104^2*PI()*EE104)/4)+((DS104^2*PI()*EF104)/4)+((DT104^2*PI()*EG104)/4)+((DU104^2*PI()*EH104)/4)</f>
        <v>1971.6810637719977</v>
      </c>
      <c r="ET104" s="81"/>
      <c r="EU104" s="81">
        <f>ES104+ET104</f>
        <v>1971.6810637719977</v>
      </c>
      <c r="EV104" s="718" t="str">
        <f t="shared" si="24"/>
        <v/>
      </c>
      <c r="EW104" s="718" t="s">
        <v>1877</v>
      </c>
      <c r="EX104" s="731" t="s">
        <v>1940</v>
      </c>
      <c r="EY104" s="44">
        <v>99</v>
      </c>
      <c r="EZ104" s="85">
        <v>0</v>
      </c>
      <c r="FA104" s="33">
        <v>99</v>
      </c>
      <c r="FB104" s="5">
        <v>3</v>
      </c>
      <c r="FC104" s="5">
        <v>2</v>
      </c>
      <c r="FD104" s="69">
        <v>3</v>
      </c>
      <c r="FE104" s="11">
        <v>2.67</v>
      </c>
      <c r="FF104" s="87">
        <v>277</v>
      </c>
      <c r="FG104" s="18">
        <v>1971.6810637719977</v>
      </c>
      <c r="FH104" s="69">
        <v>2</v>
      </c>
      <c r="FI104" s="716" t="s">
        <v>1890</v>
      </c>
      <c r="FK104" s="16">
        <v>38851</v>
      </c>
      <c r="FL104" s="54"/>
      <c r="FM104" s="249">
        <v>38854</v>
      </c>
      <c r="FN104" s="722"/>
      <c r="FO104" s="84"/>
      <c r="FP104" s="69"/>
      <c r="FQ104" s="69"/>
      <c r="FR104" s="69"/>
      <c r="FS104" s="716" t="str">
        <f t="shared" si="17"/>
        <v>NA</v>
      </c>
      <c r="FT104" s="716"/>
      <c r="FU104" s="69"/>
      <c r="FV104" s="28">
        <v>2</v>
      </c>
      <c r="FW104" s="79"/>
      <c r="FX104" s="705">
        <v>0</v>
      </c>
    </row>
    <row r="105" spans="1:180" ht="15" x14ac:dyDescent="0.25">
      <c r="A105" s="10">
        <v>100</v>
      </c>
      <c r="B105" s="15"/>
      <c r="C105" s="42"/>
      <c r="D105" s="15"/>
      <c r="E105" s="97"/>
      <c r="F105" s="28"/>
      <c r="G105" s="67"/>
      <c r="H105" s="5"/>
      <c r="I105" s="5"/>
      <c r="J105" s="5"/>
      <c r="K105" s="5"/>
      <c r="L105" s="5"/>
      <c r="M105" s="5"/>
      <c r="N105" s="5"/>
      <c r="O105" s="5"/>
      <c r="P105" s="5"/>
      <c r="Q105" s="5"/>
      <c r="R105" s="5"/>
      <c r="S105" s="5"/>
      <c r="T105" s="299">
        <f t="shared" si="15"/>
        <v>0</v>
      </c>
      <c r="U105" s="5"/>
      <c r="V105" s="5"/>
      <c r="W105" s="5"/>
      <c r="X105" s="5"/>
      <c r="Y105" s="5"/>
      <c r="Z105" s="5"/>
      <c r="AA105" s="5"/>
      <c r="AB105" s="5"/>
      <c r="AC105" s="5"/>
      <c r="AD105" s="5"/>
      <c r="AE105" s="46"/>
      <c r="AF105" s="5"/>
      <c r="AG105" s="5"/>
      <c r="AH105" s="5"/>
      <c r="AI105" s="5"/>
      <c r="AJ105" s="5"/>
      <c r="AK105" s="5"/>
      <c r="AL105" s="5"/>
      <c r="AM105" s="5"/>
      <c r="AN105" s="5"/>
      <c r="AO105" s="5"/>
      <c r="AP105" s="46"/>
      <c r="AQ105" s="5"/>
      <c r="AR105" s="5"/>
      <c r="AS105" s="5"/>
      <c r="AT105" s="5"/>
      <c r="AU105" s="5"/>
      <c r="AV105" s="5"/>
      <c r="AW105" s="5"/>
      <c r="AX105" s="5"/>
      <c r="AY105" s="5"/>
      <c r="AZ105" s="46"/>
      <c r="BA105" s="9"/>
      <c r="BB105" s="9"/>
      <c r="BC105" s="9"/>
      <c r="BD105" s="9"/>
      <c r="BE105" s="9"/>
      <c r="BF105" s="9"/>
      <c r="BG105" s="9"/>
      <c r="BH105" s="9"/>
      <c r="BI105" s="9"/>
      <c r="BJ105" s="9"/>
      <c r="BK105" s="630" t="str">
        <f t="shared" ref="BK105:BK136" si="25">IF(COUNTBLANK(BA105:BJ105)=10,"NA",MIN(BA105:BJ105))</f>
        <v>NA</v>
      </c>
      <c r="BL105" s="630" t="s">
        <v>1792</v>
      </c>
      <c r="BM105" s="630"/>
      <c r="BN105" s="633"/>
      <c r="BO105" s="633"/>
      <c r="BP105" s="32"/>
      <c r="BQ105" s="5"/>
      <c r="BR105" s="5"/>
      <c r="BS105" s="5"/>
      <c r="BT105" s="5"/>
      <c r="BU105" s="5"/>
      <c r="BV105" s="46"/>
      <c r="BW105" s="5"/>
      <c r="BX105" s="5"/>
      <c r="BY105" s="5"/>
      <c r="BZ105" s="5"/>
      <c r="CA105" s="5"/>
      <c r="CB105" s="5"/>
      <c r="CC105" s="46"/>
      <c r="CD105" s="5"/>
      <c r="CE105" s="5"/>
      <c r="CF105" s="5"/>
      <c r="CG105" s="5"/>
      <c r="CH105" s="5"/>
      <c r="CI105" s="5"/>
      <c r="CJ105" s="5"/>
      <c r="CK105" s="5"/>
      <c r="CL105" s="5"/>
      <c r="CM105" s="46"/>
      <c r="CN105" s="703" t="s">
        <v>1792</v>
      </c>
      <c r="CO105" s="28"/>
      <c r="CP105" s="28"/>
      <c r="CQ105" s="28"/>
      <c r="CR105" s="28"/>
      <c r="CS105" s="28"/>
      <c r="CT105" s="28"/>
      <c r="CU105" s="28"/>
      <c r="CV105" s="28"/>
      <c r="CW105" s="28"/>
      <c r="CX105" s="67"/>
      <c r="CY105" s="10"/>
      <c r="CZ105" s="10"/>
      <c r="DA105" s="10"/>
      <c r="DB105" s="10"/>
      <c r="DC105" s="10"/>
      <c r="DD105" s="10"/>
      <c r="DE105" s="10"/>
      <c r="DF105" s="10"/>
      <c r="DG105" s="300">
        <f t="shared" si="16"/>
        <v>0</v>
      </c>
      <c r="DH105" s="69"/>
      <c r="DI105" s="69"/>
      <c r="DJ105" s="69"/>
      <c r="DK105" s="69"/>
      <c r="DL105" s="69"/>
      <c r="DM105" s="69"/>
      <c r="DN105" s="69"/>
      <c r="DO105" s="69"/>
      <c r="DP105" s="69"/>
      <c r="DQ105" s="69"/>
      <c r="DR105" s="69"/>
      <c r="DS105" s="69"/>
      <c r="DT105" s="69"/>
      <c r="DU105" s="69"/>
      <c r="DV105" s="69"/>
      <c r="DW105" s="69"/>
      <c r="DX105" s="69"/>
      <c r="DY105" s="69"/>
      <c r="DZ105" s="69"/>
      <c r="EA105" s="69"/>
      <c r="EB105" s="69"/>
      <c r="EC105" s="69"/>
      <c r="ED105" s="69"/>
      <c r="EE105" s="69"/>
      <c r="EF105" s="69"/>
      <c r="EG105" s="69"/>
      <c r="EH105" s="69"/>
      <c r="EI105" s="69"/>
      <c r="EJ105" s="69"/>
      <c r="EK105" s="69"/>
      <c r="EL105" s="69"/>
      <c r="EM105" s="69"/>
      <c r="EN105" s="69"/>
      <c r="EO105" s="69"/>
      <c r="EP105" s="69"/>
      <c r="EQ105" s="69"/>
      <c r="ER105" s="79"/>
      <c r="ES105" s="245"/>
      <c r="ET105" s="81"/>
      <c r="EU105" s="81"/>
      <c r="EV105" s="718" t="str">
        <f t="shared" si="24"/>
        <v/>
      </c>
      <c r="EW105" s="718" t="s">
        <v>1792</v>
      </c>
      <c r="EX105" s="731"/>
      <c r="EY105" s="44">
        <v>100</v>
      </c>
      <c r="EZ105" s="85">
        <v>0</v>
      </c>
      <c r="FA105" s="33">
        <v>100</v>
      </c>
      <c r="FB105" s="5">
        <v>0</v>
      </c>
      <c r="FC105" s="5">
        <v>0</v>
      </c>
      <c r="FD105" s="69"/>
      <c r="FE105" s="11"/>
      <c r="FF105" s="87"/>
      <c r="FG105" s="18"/>
      <c r="FH105" s="69"/>
      <c r="FI105" s="718" t="s">
        <v>1792</v>
      </c>
      <c r="FK105" s="16"/>
      <c r="FL105" s="54"/>
      <c r="FM105" s="39"/>
      <c r="FN105" s="721"/>
      <c r="FO105" s="84"/>
      <c r="FP105" s="69"/>
      <c r="FQ105" s="69"/>
      <c r="FR105" s="69"/>
      <c r="FS105" s="716" t="str">
        <f t="shared" si="17"/>
        <v>NA</v>
      </c>
      <c r="FT105" s="716"/>
      <c r="FU105" s="69"/>
      <c r="FV105" s="28"/>
      <c r="FW105" s="79"/>
      <c r="FX105" s="718" t="s">
        <v>1792</v>
      </c>
    </row>
    <row r="106" spans="1:180" ht="15" x14ac:dyDescent="0.25">
      <c r="A106" s="10">
        <v>101</v>
      </c>
      <c r="B106" s="15"/>
      <c r="C106" s="42"/>
      <c r="D106" s="15"/>
      <c r="E106" s="97"/>
      <c r="F106" s="28"/>
      <c r="G106" s="67"/>
      <c r="H106" s="5"/>
      <c r="I106" s="5"/>
      <c r="J106" s="5"/>
      <c r="K106" s="5"/>
      <c r="L106" s="5"/>
      <c r="M106" s="5"/>
      <c r="N106" s="5"/>
      <c r="O106" s="5"/>
      <c r="P106" s="5"/>
      <c r="Q106" s="5"/>
      <c r="R106" s="5"/>
      <c r="S106" s="5"/>
      <c r="T106" s="299">
        <f t="shared" si="15"/>
        <v>0</v>
      </c>
      <c r="U106" s="5"/>
      <c r="V106" s="5"/>
      <c r="W106" s="5"/>
      <c r="X106" s="5"/>
      <c r="Y106" s="5"/>
      <c r="Z106" s="5"/>
      <c r="AA106" s="5"/>
      <c r="AB106" s="5"/>
      <c r="AC106" s="5"/>
      <c r="AD106" s="5"/>
      <c r="AE106" s="46"/>
      <c r="AF106" s="5"/>
      <c r="AG106" s="5"/>
      <c r="AH106" s="5"/>
      <c r="AI106" s="5"/>
      <c r="AJ106" s="5"/>
      <c r="AK106" s="5"/>
      <c r="AL106" s="5"/>
      <c r="AM106" s="5"/>
      <c r="AN106" s="5"/>
      <c r="AO106" s="5"/>
      <c r="AP106" s="46"/>
      <c r="AQ106" s="5"/>
      <c r="AR106" s="5"/>
      <c r="AS106" s="5"/>
      <c r="AT106" s="5"/>
      <c r="AU106" s="5"/>
      <c r="AV106" s="5"/>
      <c r="AW106" s="5"/>
      <c r="AX106" s="5"/>
      <c r="AY106" s="5"/>
      <c r="AZ106" s="46"/>
      <c r="BA106" s="9"/>
      <c r="BB106" s="9"/>
      <c r="BC106" s="9"/>
      <c r="BD106" s="9"/>
      <c r="BE106" s="9"/>
      <c r="BF106" s="9"/>
      <c r="BG106" s="9"/>
      <c r="BH106" s="9"/>
      <c r="BI106" s="9"/>
      <c r="BJ106" s="9"/>
      <c r="BK106" s="630" t="str">
        <f t="shared" si="25"/>
        <v>NA</v>
      </c>
      <c r="BL106" s="630" t="s">
        <v>1792</v>
      </c>
      <c r="BM106" s="630"/>
      <c r="BN106" s="633"/>
      <c r="BO106" s="633"/>
      <c r="BP106" s="114"/>
      <c r="BQ106" s="28"/>
      <c r="BR106" s="28"/>
      <c r="BS106" s="28"/>
      <c r="BT106" s="28"/>
      <c r="BU106" s="28"/>
      <c r="BV106" s="67"/>
      <c r="BW106" s="28"/>
      <c r="BX106" s="28"/>
      <c r="BY106" s="28"/>
      <c r="BZ106" s="28"/>
      <c r="CA106" s="28"/>
      <c r="CB106" s="28"/>
      <c r="CC106" s="67"/>
      <c r="CD106" s="28"/>
      <c r="CE106" s="28"/>
      <c r="CF106" s="28"/>
      <c r="CG106" s="28"/>
      <c r="CH106" s="28"/>
      <c r="CI106" s="28"/>
      <c r="CJ106" s="28"/>
      <c r="CK106" s="28"/>
      <c r="CL106" s="28"/>
      <c r="CM106" s="67"/>
      <c r="CN106" s="703" t="s">
        <v>1792</v>
      </c>
      <c r="CO106" s="28"/>
      <c r="CP106" s="28"/>
      <c r="CQ106" s="28"/>
      <c r="CR106" s="28"/>
      <c r="CS106" s="28"/>
      <c r="CT106" s="28"/>
      <c r="CU106" s="28"/>
      <c r="CV106" s="28"/>
      <c r="CW106" s="28"/>
      <c r="CX106" s="67"/>
      <c r="CY106" s="10"/>
      <c r="CZ106" s="10"/>
      <c r="DA106" s="10"/>
      <c r="DB106" s="10"/>
      <c r="DC106" s="10"/>
      <c r="DD106" s="10"/>
      <c r="DE106" s="10"/>
      <c r="DF106" s="10"/>
      <c r="DG106" s="300">
        <f t="shared" si="16"/>
        <v>0</v>
      </c>
      <c r="DH106" s="69"/>
      <c r="DI106" s="69"/>
      <c r="DJ106" s="69"/>
      <c r="DK106" s="69"/>
      <c r="DL106" s="69"/>
      <c r="DM106" s="69"/>
      <c r="DN106" s="69"/>
      <c r="DO106" s="69"/>
      <c r="DP106" s="69"/>
      <c r="DQ106" s="69"/>
      <c r="DR106" s="69"/>
      <c r="DS106" s="69"/>
      <c r="DT106" s="69"/>
      <c r="DU106" s="69"/>
      <c r="DV106" s="69"/>
      <c r="DW106" s="69"/>
      <c r="DX106" s="69"/>
      <c r="DY106" s="69"/>
      <c r="DZ106" s="69"/>
      <c r="EA106" s="69"/>
      <c r="EB106" s="69"/>
      <c r="EC106" s="69"/>
      <c r="ED106" s="69"/>
      <c r="EE106" s="69"/>
      <c r="EF106" s="69"/>
      <c r="EG106" s="69"/>
      <c r="EH106" s="69"/>
      <c r="EI106" s="69"/>
      <c r="EJ106" s="69"/>
      <c r="EK106" s="69"/>
      <c r="EL106" s="69"/>
      <c r="EM106" s="69"/>
      <c r="EN106" s="69"/>
      <c r="EO106" s="69"/>
      <c r="EP106" s="69"/>
      <c r="EQ106" s="69"/>
      <c r="ER106" s="79"/>
      <c r="ES106" s="245"/>
      <c r="ET106" s="81"/>
      <c r="EU106" s="81"/>
      <c r="EV106" s="718" t="str">
        <f t="shared" si="24"/>
        <v/>
      </c>
      <c r="EW106" s="718" t="s">
        <v>1792</v>
      </c>
      <c r="EX106" s="731"/>
      <c r="EY106" s="44">
        <v>101</v>
      </c>
      <c r="EZ106" s="85">
        <v>0</v>
      </c>
      <c r="FA106" s="33">
        <v>101</v>
      </c>
      <c r="FB106" s="5">
        <v>0</v>
      </c>
      <c r="FC106" s="5">
        <v>0</v>
      </c>
      <c r="FD106" s="69"/>
      <c r="FE106" s="11"/>
      <c r="FF106" s="87"/>
      <c r="FG106" s="18"/>
      <c r="FH106" s="69"/>
      <c r="FI106" s="718" t="s">
        <v>1792</v>
      </c>
      <c r="FK106" s="16"/>
      <c r="FL106" s="54"/>
      <c r="FM106" s="39"/>
      <c r="FN106" s="721"/>
      <c r="FO106" s="84"/>
      <c r="FP106" s="69"/>
      <c r="FQ106" s="69"/>
      <c r="FR106" s="69"/>
      <c r="FS106" s="716" t="str">
        <f t="shared" si="17"/>
        <v>NA</v>
      </c>
      <c r="FT106" s="716"/>
      <c r="FU106" s="69"/>
      <c r="FV106" s="28"/>
      <c r="FW106" s="79"/>
      <c r="FX106" s="718" t="s">
        <v>1792</v>
      </c>
    </row>
    <row r="107" spans="1:180" ht="15" x14ac:dyDescent="0.25">
      <c r="A107" s="10">
        <v>102</v>
      </c>
      <c r="B107" s="15"/>
      <c r="C107" s="42"/>
      <c r="D107" s="15"/>
      <c r="E107" s="97"/>
      <c r="F107" s="28"/>
      <c r="G107" s="67"/>
      <c r="H107" s="5"/>
      <c r="I107" s="5"/>
      <c r="J107" s="5"/>
      <c r="K107" s="5"/>
      <c r="L107" s="5"/>
      <c r="M107" s="5"/>
      <c r="N107" s="5"/>
      <c r="O107" s="5"/>
      <c r="P107" s="5"/>
      <c r="Q107" s="5"/>
      <c r="R107" s="5"/>
      <c r="S107" s="5"/>
      <c r="T107" s="299">
        <f t="shared" si="15"/>
        <v>0</v>
      </c>
      <c r="U107" s="5"/>
      <c r="V107" s="5"/>
      <c r="W107" s="5"/>
      <c r="X107" s="5"/>
      <c r="Y107" s="5"/>
      <c r="Z107" s="5"/>
      <c r="AA107" s="5"/>
      <c r="AB107" s="5"/>
      <c r="AC107" s="5"/>
      <c r="AD107" s="5"/>
      <c r="AE107" s="46"/>
      <c r="AF107" s="5"/>
      <c r="AG107" s="5"/>
      <c r="AH107" s="5"/>
      <c r="AI107" s="5"/>
      <c r="AJ107" s="5"/>
      <c r="AK107" s="5"/>
      <c r="AL107" s="5"/>
      <c r="AM107" s="5"/>
      <c r="AN107" s="5"/>
      <c r="AO107" s="5"/>
      <c r="AP107" s="46"/>
      <c r="AQ107" s="5"/>
      <c r="AR107" s="5"/>
      <c r="AS107" s="5"/>
      <c r="AT107" s="5"/>
      <c r="AU107" s="5"/>
      <c r="AV107" s="5"/>
      <c r="AW107" s="5"/>
      <c r="AX107" s="5"/>
      <c r="AY107" s="5"/>
      <c r="AZ107" s="46"/>
      <c r="BA107" s="9"/>
      <c r="BB107" s="9"/>
      <c r="BC107" s="9"/>
      <c r="BD107" s="9"/>
      <c r="BE107" s="9"/>
      <c r="BF107" s="9"/>
      <c r="BG107" s="9"/>
      <c r="BH107" s="9"/>
      <c r="BI107" s="9"/>
      <c r="BJ107" s="9"/>
      <c r="BK107" s="630" t="str">
        <f t="shared" si="25"/>
        <v>NA</v>
      </c>
      <c r="BL107" s="630" t="s">
        <v>1792</v>
      </c>
      <c r="BM107" s="630"/>
      <c r="BN107" s="633"/>
      <c r="BO107" s="633"/>
      <c r="BP107" s="32"/>
      <c r="BQ107" s="5"/>
      <c r="BR107" s="5"/>
      <c r="BS107" s="5"/>
      <c r="BT107" s="5"/>
      <c r="BU107" s="5"/>
      <c r="BV107" s="46"/>
      <c r="BW107" s="5"/>
      <c r="BX107" s="5"/>
      <c r="BY107" s="5"/>
      <c r="BZ107" s="5"/>
      <c r="CA107" s="5"/>
      <c r="CB107" s="5"/>
      <c r="CC107" s="46"/>
      <c r="CD107" s="5"/>
      <c r="CE107" s="5"/>
      <c r="CF107" s="5"/>
      <c r="CG107" s="5"/>
      <c r="CH107" s="5"/>
      <c r="CI107" s="5"/>
      <c r="CJ107" s="5"/>
      <c r="CK107" s="5"/>
      <c r="CL107" s="5"/>
      <c r="CM107" s="46"/>
      <c r="CN107" s="703" t="s">
        <v>1792</v>
      </c>
      <c r="CO107" s="28"/>
      <c r="CP107" s="28"/>
      <c r="CQ107" s="28"/>
      <c r="CR107" s="28"/>
      <c r="CS107" s="28"/>
      <c r="CT107" s="28"/>
      <c r="CU107" s="28"/>
      <c r="CV107" s="28"/>
      <c r="CW107" s="28"/>
      <c r="CX107" s="67"/>
      <c r="CY107" s="10"/>
      <c r="CZ107" s="10"/>
      <c r="DA107" s="10"/>
      <c r="DB107" s="10"/>
      <c r="DC107" s="10"/>
      <c r="DD107" s="10"/>
      <c r="DE107" s="10"/>
      <c r="DF107" s="10"/>
      <c r="DG107" s="300">
        <f t="shared" si="16"/>
        <v>0</v>
      </c>
      <c r="DH107" s="69"/>
      <c r="DI107" s="69"/>
      <c r="DJ107" s="69"/>
      <c r="DK107" s="69"/>
      <c r="DL107" s="69"/>
      <c r="DM107" s="69"/>
      <c r="DN107" s="69"/>
      <c r="DO107" s="69"/>
      <c r="DP107" s="69"/>
      <c r="DQ107" s="69"/>
      <c r="DR107" s="69"/>
      <c r="DS107" s="69"/>
      <c r="DT107" s="69"/>
      <c r="DU107" s="69"/>
      <c r="DV107" s="69"/>
      <c r="DW107" s="69"/>
      <c r="DX107" s="69"/>
      <c r="DY107" s="69"/>
      <c r="DZ107" s="69"/>
      <c r="EA107" s="69"/>
      <c r="EB107" s="69"/>
      <c r="EC107" s="69"/>
      <c r="ED107" s="69"/>
      <c r="EE107" s="69"/>
      <c r="EF107" s="69"/>
      <c r="EG107" s="69"/>
      <c r="EH107" s="69"/>
      <c r="EI107" s="69"/>
      <c r="EJ107" s="69"/>
      <c r="EK107" s="69"/>
      <c r="EL107" s="69"/>
      <c r="EM107" s="69"/>
      <c r="EN107" s="69"/>
      <c r="EO107" s="69"/>
      <c r="EP107" s="69"/>
      <c r="EQ107" s="69"/>
      <c r="ER107" s="79"/>
      <c r="ES107" s="245"/>
      <c r="ET107" s="81"/>
      <c r="EU107" s="81"/>
      <c r="EV107" s="718" t="str">
        <f t="shared" si="24"/>
        <v/>
      </c>
      <c r="EW107" s="718" t="s">
        <v>1792</v>
      </c>
      <c r="EX107" s="731"/>
      <c r="EY107" s="44">
        <v>102</v>
      </c>
      <c r="EZ107" s="85">
        <v>0</v>
      </c>
      <c r="FA107" s="33">
        <v>102</v>
      </c>
      <c r="FB107" s="5">
        <v>0</v>
      </c>
      <c r="FC107" s="5">
        <v>0</v>
      </c>
      <c r="FD107" s="69"/>
      <c r="FE107" s="11"/>
      <c r="FF107" s="87"/>
      <c r="FG107" s="18"/>
      <c r="FH107" s="69"/>
      <c r="FI107" s="718" t="s">
        <v>1792</v>
      </c>
      <c r="FK107" s="16"/>
      <c r="FL107" s="54"/>
      <c r="FM107" s="39"/>
      <c r="FN107" s="721"/>
      <c r="FO107" s="84"/>
      <c r="FP107" s="69"/>
      <c r="FQ107" s="69"/>
      <c r="FR107" s="69"/>
      <c r="FS107" s="716" t="str">
        <f t="shared" si="17"/>
        <v>NA</v>
      </c>
      <c r="FT107" s="716"/>
      <c r="FU107" s="69"/>
      <c r="FV107" s="28"/>
      <c r="FW107" s="79"/>
      <c r="FX107" s="718" t="s">
        <v>1792</v>
      </c>
    </row>
    <row r="108" spans="1:180" ht="15" x14ac:dyDescent="0.25">
      <c r="A108" s="10">
        <v>103</v>
      </c>
      <c r="B108" s="15"/>
      <c r="C108" s="42"/>
      <c r="D108" s="15"/>
      <c r="E108" s="97"/>
      <c r="F108" s="28"/>
      <c r="G108" s="67"/>
      <c r="H108" s="5"/>
      <c r="I108" s="5"/>
      <c r="J108" s="5"/>
      <c r="K108" s="5"/>
      <c r="L108" s="5"/>
      <c r="M108" s="5"/>
      <c r="N108" s="5"/>
      <c r="O108" s="5"/>
      <c r="P108" s="5"/>
      <c r="Q108" s="5"/>
      <c r="R108" s="5"/>
      <c r="S108" s="5"/>
      <c r="T108" s="299">
        <f t="shared" si="15"/>
        <v>0</v>
      </c>
      <c r="U108" s="5"/>
      <c r="V108" s="5"/>
      <c r="W108" s="5"/>
      <c r="X108" s="5"/>
      <c r="Y108" s="5"/>
      <c r="Z108" s="5"/>
      <c r="AA108" s="5"/>
      <c r="AB108" s="5"/>
      <c r="AC108" s="5"/>
      <c r="AD108" s="5"/>
      <c r="AE108" s="46"/>
      <c r="AF108" s="5"/>
      <c r="AG108" s="5"/>
      <c r="AH108" s="5"/>
      <c r="AI108" s="5"/>
      <c r="AJ108" s="5"/>
      <c r="AK108" s="5"/>
      <c r="AL108" s="5"/>
      <c r="AM108" s="5"/>
      <c r="AN108" s="5"/>
      <c r="AO108" s="5"/>
      <c r="AP108" s="46"/>
      <c r="AQ108" s="5"/>
      <c r="AR108" s="5"/>
      <c r="AS108" s="5"/>
      <c r="AT108" s="5"/>
      <c r="AU108" s="5"/>
      <c r="AV108" s="5"/>
      <c r="AW108" s="5"/>
      <c r="AX108" s="5"/>
      <c r="AY108" s="5"/>
      <c r="AZ108" s="46"/>
      <c r="BA108" s="9"/>
      <c r="BB108" s="9"/>
      <c r="BC108" s="9"/>
      <c r="BD108" s="9"/>
      <c r="BE108" s="9"/>
      <c r="BF108" s="9"/>
      <c r="BG108" s="9"/>
      <c r="BH108" s="9"/>
      <c r="BI108" s="9"/>
      <c r="BJ108" s="9"/>
      <c r="BK108" s="630" t="str">
        <f t="shared" si="25"/>
        <v>NA</v>
      </c>
      <c r="BL108" s="630" t="s">
        <v>1792</v>
      </c>
      <c r="BM108" s="630"/>
      <c r="BN108" s="633"/>
      <c r="BO108" s="633"/>
      <c r="BP108" s="32"/>
      <c r="BQ108" s="5"/>
      <c r="BR108" s="5"/>
      <c r="BS108" s="5"/>
      <c r="BT108" s="5"/>
      <c r="BU108" s="5"/>
      <c r="BV108" s="46"/>
      <c r="BW108" s="5"/>
      <c r="BX108" s="5"/>
      <c r="BY108" s="5"/>
      <c r="BZ108" s="5"/>
      <c r="CA108" s="5"/>
      <c r="CB108" s="5"/>
      <c r="CC108" s="46"/>
      <c r="CD108" s="5"/>
      <c r="CE108" s="5"/>
      <c r="CF108" s="5"/>
      <c r="CG108" s="5"/>
      <c r="CH108" s="5"/>
      <c r="CI108" s="5"/>
      <c r="CJ108" s="5"/>
      <c r="CK108" s="5"/>
      <c r="CL108" s="5"/>
      <c r="CM108" s="46"/>
      <c r="CN108" s="703" t="s">
        <v>1792</v>
      </c>
      <c r="CO108" s="28"/>
      <c r="CP108" s="28"/>
      <c r="CQ108" s="28"/>
      <c r="CR108" s="28"/>
      <c r="CS108" s="28"/>
      <c r="CT108" s="28"/>
      <c r="CU108" s="28"/>
      <c r="CV108" s="28"/>
      <c r="CW108" s="28"/>
      <c r="CX108" s="67"/>
      <c r="CY108" s="10"/>
      <c r="CZ108" s="10"/>
      <c r="DA108" s="10"/>
      <c r="DB108" s="10"/>
      <c r="DC108" s="10"/>
      <c r="DD108" s="10"/>
      <c r="DE108" s="10"/>
      <c r="DF108" s="10"/>
      <c r="DG108" s="300">
        <f t="shared" si="16"/>
        <v>0</v>
      </c>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79"/>
      <c r="ES108" s="245"/>
      <c r="ET108" s="81"/>
      <c r="EU108" s="81"/>
      <c r="EV108" s="718" t="str">
        <f t="shared" si="24"/>
        <v/>
      </c>
      <c r="EW108" s="718" t="s">
        <v>1792</v>
      </c>
      <c r="EX108" s="731"/>
      <c r="EY108" s="44">
        <v>103</v>
      </c>
      <c r="EZ108" s="85">
        <v>0</v>
      </c>
      <c r="FA108" s="33">
        <v>103</v>
      </c>
      <c r="FB108" s="5">
        <v>0</v>
      </c>
      <c r="FC108" s="5">
        <v>0</v>
      </c>
      <c r="FD108" s="69"/>
      <c r="FE108" s="11"/>
      <c r="FF108" s="87"/>
      <c r="FG108" s="18"/>
      <c r="FH108" s="69"/>
      <c r="FI108" s="718" t="s">
        <v>1792</v>
      </c>
      <c r="FK108" s="16"/>
      <c r="FL108" s="54"/>
      <c r="FM108" s="39"/>
      <c r="FN108" s="721"/>
      <c r="FO108" s="84"/>
      <c r="FP108" s="69"/>
      <c r="FQ108" s="69"/>
      <c r="FR108" s="69"/>
      <c r="FS108" s="716" t="str">
        <f t="shared" si="17"/>
        <v>NA</v>
      </c>
      <c r="FT108" s="716"/>
      <c r="FU108" s="69"/>
      <c r="FV108" s="28"/>
      <c r="FW108" s="79"/>
      <c r="FX108" s="718" t="s">
        <v>1792</v>
      </c>
    </row>
    <row r="109" spans="1:180" ht="15" x14ac:dyDescent="0.25">
      <c r="A109" s="10">
        <v>104</v>
      </c>
      <c r="B109" s="15"/>
      <c r="C109" s="42"/>
      <c r="D109" s="15"/>
      <c r="E109" s="97"/>
      <c r="F109" s="28"/>
      <c r="G109" s="67"/>
      <c r="H109" s="5"/>
      <c r="I109" s="5"/>
      <c r="J109" s="5"/>
      <c r="K109" s="5"/>
      <c r="L109" s="5"/>
      <c r="M109" s="5"/>
      <c r="N109" s="5"/>
      <c r="O109" s="5"/>
      <c r="P109" s="5"/>
      <c r="Q109" s="5"/>
      <c r="R109" s="5"/>
      <c r="S109" s="5"/>
      <c r="T109" s="299">
        <f t="shared" si="15"/>
        <v>0</v>
      </c>
      <c r="U109" s="5"/>
      <c r="V109" s="5"/>
      <c r="W109" s="5"/>
      <c r="X109" s="5"/>
      <c r="Y109" s="5"/>
      <c r="Z109" s="5"/>
      <c r="AA109" s="5"/>
      <c r="AB109" s="5"/>
      <c r="AC109" s="5"/>
      <c r="AD109" s="5"/>
      <c r="AE109" s="46"/>
      <c r="AF109" s="5"/>
      <c r="AG109" s="5"/>
      <c r="AH109" s="5"/>
      <c r="AI109" s="5"/>
      <c r="AJ109" s="5"/>
      <c r="AK109" s="5"/>
      <c r="AL109" s="5"/>
      <c r="AM109" s="5"/>
      <c r="AN109" s="5"/>
      <c r="AO109" s="5"/>
      <c r="AP109" s="46"/>
      <c r="AQ109" s="5"/>
      <c r="AR109" s="5"/>
      <c r="AS109" s="5"/>
      <c r="AT109" s="5"/>
      <c r="AU109" s="5"/>
      <c r="AV109" s="5"/>
      <c r="AW109" s="5"/>
      <c r="AX109" s="5"/>
      <c r="AY109" s="5"/>
      <c r="AZ109" s="46"/>
      <c r="BA109" s="9"/>
      <c r="BB109" s="9"/>
      <c r="BC109" s="9"/>
      <c r="BD109" s="9"/>
      <c r="BE109" s="9"/>
      <c r="BF109" s="9"/>
      <c r="BG109" s="9"/>
      <c r="BH109" s="9"/>
      <c r="BI109" s="9"/>
      <c r="BJ109" s="9"/>
      <c r="BK109" s="630" t="str">
        <f t="shared" si="25"/>
        <v>NA</v>
      </c>
      <c r="BL109" s="630" t="s">
        <v>1792</v>
      </c>
      <c r="BM109" s="630"/>
      <c r="BN109" s="633"/>
      <c r="BO109" s="633"/>
      <c r="BP109" s="32"/>
      <c r="BQ109" s="5"/>
      <c r="BR109" s="5"/>
      <c r="BS109" s="5"/>
      <c r="BT109" s="5"/>
      <c r="BU109" s="5"/>
      <c r="BV109" s="46"/>
      <c r="BW109" s="5"/>
      <c r="BX109" s="5"/>
      <c r="BY109" s="5"/>
      <c r="BZ109" s="5"/>
      <c r="CA109" s="5"/>
      <c r="CB109" s="5"/>
      <c r="CC109" s="46"/>
      <c r="CD109" s="5"/>
      <c r="CE109" s="5"/>
      <c r="CF109" s="5"/>
      <c r="CG109" s="5"/>
      <c r="CH109" s="5"/>
      <c r="CI109" s="5"/>
      <c r="CJ109" s="5"/>
      <c r="CK109" s="5"/>
      <c r="CL109" s="5"/>
      <c r="CM109" s="46"/>
      <c r="CN109" s="703" t="s">
        <v>1792</v>
      </c>
      <c r="CO109" s="28"/>
      <c r="CP109" s="28"/>
      <c r="CQ109" s="28"/>
      <c r="CR109" s="28"/>
      <c r="CS109" s="28"/>
      <c r="CT109" s="28"/>
      <c r="CU109" s="28"/>
      <c r="CV109" s="28"/>
      <c r="CW109" s="28"/>
      <c r="CX109" s="67"/>
      <c r="CY109" s="10"/>
      <c r="CZ109" s="10"/>
      <c r="DA109" s="10"/>
      <c r="DB109" s="10"/>
      <c r="DC109" s="10"/>
      <c r="DD109" s="10"/>
      <c r="DE109" s="10"/>
      <c r="DF109" s="10"/>
      <c r="DG109" s="300">
        <f t="shared" si="16"/>
        <v>0</v>
      </c>
      <c r="DH109" s="69"/>
      <c r="DI109" s="69"/>
      <c r="DJ109" s="69"/>
      <c r="DK109" s="69"/>
      <c r="DL109" s="69"/>
      <c r="DM109" s="69"/>
      <c r="DN109" s="69"/>
      <c r="DO109" s="69"/>
      <c r="DP109" s="69"/>
      <c r="DQ109" s="69"/>
      <c r="DR109" s="69"/>
      <c r="DS109" s="69"/>
      <c r="DT109" s="69"/>
      <c r="DU109" s="69"/>
      <c r="DV109" s="69"/>
      <c r="DW109" s="69"/>
      <c r="DX109" s="69"/>
      <c r="DY109" s="69"/>
      <c r="DZ109" s="69"/>
      <c r="EA109" s="69"/>
      <c r="EB109" s="69"/>
      <c r="EC109" s="69"/>
      <c r="ED109" s="69"/>
      <c r="EE109" s="69"/>
      <c r="EF109" s="69"/>
      <c r="EG109" s="69"/>
      <c r="EH109" s="69"/>
      <c r="EI109" s="69"/>
      <c r="EJ109" s="69"/>
      <c r="EK109" s="69"/>
      <c r="EL109" s="69"/>
      <c r="EM109" s="69"/>
      <c r="EN109" s="69"/>
      <c r="EO109" s="69"/>
      <c r="EP109" s="69"/>
      <c r="EQ109" s="69"/>
      <c r="ER109" s="79"/>
      <c r="ES109" s="245"/>
      <c r="ET109" s="81"/>
      <c r="EU109" s="81"/>
      <c r="EV109" s="718" t="str">
        <f t="shared" si="24"/>
        <v/>
      </c>
      <c r="EW109" s="718" t="s">
        <v>1792</v>
      </c>
      <c r="EX109" s="731"/>
      <c r="EY109" s="44">
        <v>104</v>
      </c>
      <c r="EZ109" s="85">
        <v>0</v>
      </c>
      <c r="FA109" s="33">
        <v>104</v>
      </c>
      <c r="FB109" s="5">
        <v>0</v>
      </c>
      <c r="FC109" s="5">
        <v>0</v>
      </c>
      <c r="FD109" s="69"/>
      <c r="FE109" s="11"/>
      <c r="FF109" s="87"/>
      <c r="FG109" s="18"/>
      <c r="FH109" s="69"/>
      <c r="FI109" s="718" t="s">
        <v>1792</v>
      </c>
      <c r="FK109" s="16"/>
      <c r="FL109" s="54"/>
      <c r="FM109" s="39"/>
      <c r="FN109" s="721"/>
      <c r="FO109" s="84"/>
      <c r="FP109" s="69"/>
      <c r="FQ109" s="69"/>
      <c r="FR109" s="69"/>
      <c r="FS109" s="716" t="str">
        <f t="shared" si="17"/>
        <v>NA</v>
      </c>
      <c r="FT109" s="716"/>
      <c r="FU109" s="69"/>
      <c r="FV109" s="28"/>
      <c r="FW109" s="79"/>
      <c r="FX109" s="718" t="s">
        <v>1792</v>
      </c>
    </row>
    <row r="110" spans="1:180" ht="15" x14ac:dyDescent="0.25">
      <c r="A110" s="10">
        <v>105</v>
      </c>
      <c r="B110" s="15"/>
      <c r="C110" s="42"/>
      <c r="D110" s="15"/>
      <c r="E110" s="97"/>
      <c r="F110" s="28"/>
      <c r="G110" s="67"/>
      <c r="H110" s="5"/>
      <c r="I110" s="5"/>
      <c r="J110" s="5"/>
      <c r="K110" s="5"/>
      <c r="L110" s="5"/>
      <c r="M110" s="5"/>
      <c r="N110" s="5"/>
      <c r="O110" s="5"/>
      <c r="P110" s="5"/>
      <c r="Q110" s="5"/>
      <c r="R110" s="5"/>
      <c r="S110" s="5"/>
      <c r="T110" s="299">
        <f t="shared" si="15"/>
        <v>0</v>
      </c>
      <c r="U110" s="5"/>
      <c r="V110" s="5"/>
      <c r="W110" s="5"/>
      <c r="X110" s="5"/>
      <c r="Y110" s="5"/>
      <c r="Z110" s="5"/>
      <c r="AA110" s="5"/>
      <c r="AB110" s="5"/>
      <c r="AC110" s="5"/>
      <c r="AD110" s="5"/>
      <c r="AE110" s="46"/>
      <c r="AF110" s="5"/>
      <c r="AG110" s="5"/>
      <c r="AH110" s="5"/>
      <c r="AI110" s="5"/>
      <c r="AJ110" s="5"/>
      <c r="AK110" s="5"/>
      <c r="AL110" s="5"/>
      <c r="AM110" s="5"/>
      <c r="AN110" s="5"/>
      <c r="AO110" s="5"/>
      <c r="AP110" s="46"/>
      <c r="AQ110" s="5"/>
      <c r="AR110" s="5"/>
      <c r="AS110" s="5"/>
      <c r="AT110" s="5"/>
      <c r="AU110" s="5"/>
      <c r="AV110" s="5"/>
      <c r="AW110" s="5"/>
      <c r="AX110" s="5"/>
      <c r="AY110" s="5"/>
      <c r="AZ110" s="46"/>
      <c r="BA110" s="9"/>
      <c r="BB110" s="9"/>
      <c r="BC110" s="9"/>
      <c r="BD110" s="9"/>
      <c r="BE110" s="9"/>
      <c r="BF110" s="9"/>
      <c r="BG110" s="9"/>
      <c r="BH110" s="9"/>
      <c r="BI110" s="9"/>
      <c r="BJ110" s="9"/>
      <c r="BK110" s="630" t="str">
        <f t="shared" si="25"/>
        <v>NA</v>
      </c>
      <c r="BL110" s="630" t="s">
        <v>1792</v>
      </c>
      <c r="BM110" s="630"/>
      <c r="BN110" s="633"/>
      <c r="BO110" s="633"/>
      <c r="BP110" s="32"/>
      <c r="BQ110" s="5"/>
      <c r="BR110" s="5"/>
      <c r="BS110" s="5"/>
      <c r="BT110" s="5"/>
      <c r="BU110" s="5"/>
      <c r="BV110" s="46"/>
      <c r="BW110" s="5"/>
      <c r="BX110" s="5"/>
      <c r="BY110" s="5"/>
      <c r="BZ110" s="5"/>
      <c r="CA110" s="5"/>
      <c r="CB110" s="5"/>
      <c r="CC110" s="46"/>
      <c r="CD110" s="5"/>
      <c r="CE110" s="5"/>
      <c r="CF110" s="5"/>
      <c r="CG110" s="5"/>
      <c r="CH110" s="5"/>
      <c r="CI110" s="5"/>
      <c r="CJ110" s="5"/>
      <c r="CK110" s="5"/>
      <c r="CL110" s="5"/>
      <c r="CM110" s="46"/>
      <c r="CN110" s="703" t="s">
        <v>1792</v>
      </c>
      <c r="CO110" s="28"/>
      <c r="CP110" s="28"/>
      <c r="CQ110" s="28"/>
      <c r="CR110" s="28"/>
      <c r="CS110" s="28"/>
      <c r="CT110" s="28"/>
      <c r="CU110" s="28"/>
      <c r="CV110" s="28"/>
      <c r="CW110" s="28"/>
      <c r="CX110" s="67"/>
      <c r="CY110" s="10"/>
      <c r="CZ110" s="10"/>
      <c r="DA110" s="10"/>
      <c r="DB110" s="10"/>
      <c r="DC110" s="10"/>
      <c r="DD110" s="10"/>
      <c r="DE110" s="10"/>
      <c r="DF110" s="10"/>
      <c r="DG110" s="300">
        <f t="shared" si="16"/>
        <v>0</v>
      </c>
      <c r="DH110" s="69"/>
      <c r="DI110" s="69"/>
      <c r="DJ110" s="69"/>
      <c r="DK110" s="69"/>
      <c r="DL110" s="69"/>
      <c r="DM110" s="69"/>
      <c r="DN110" s="69"/>
      <c r="DO110" s="69"/>
      <c r="DP110" s="69"/>
      <c r="DQ110" s="69"/>
      <c r="DR110" s="69"/>
      <c r="DS110" s="69"/>
      <c r="DT110" s="69"/>
      <c r="DU110" s="69"/>
      <c r="DV110" s="69"/>
      <c r="DW110" s="69"/>
      <c r="DX110" s="69"/>
      <c r="DY110" s="69"/>
      <c r="DZ110" s="69"/>
      <c r="EA110" s="69"/>
      <c r="EB110" s="69"/>
      <c r="EC110" s="69"/>
      <c r="ED110" s="69"/>
      <c r="EE110" s="69"/>
      <c r="EF110" s="69"/>
      <c r="EG110" s="69"/>
      <c r="EH110" s="69"/>
      <c r="EI110" s="69"/>
      <c r="EJ110" s="69"/>
      <c r="EK110" s="69"/>
      <c r="EL110" s="69"/>
      <c r="EM110" s="69"/>
      <c r="EN110" s="69"/>
      <c r="EO110" s="69"/>
      <c r="EP110" s="69"/>
      <c r="EQ110" s="69"/>
      <c r="ER110" s="79"/>
      <c r="ES110" s="245"/>
      <c r="ET110" s="81"/>
      <c r="EU110" s="81"/>
      <c r="EV110" s="718" t="str">
        <f t="shared" si="24"/>
        <v/>
      </c>
      <c r="EW110" s="718" t="s">
        <v>1792</v>
      </c>
      <c r="EX110" s="731"/>
      <c r="EY110" s="44">
        <v>105</v>
      </c>
      <c r="EZ110" s="85">
        <v>0</v>
      </c>
      <c r="FA110" s="33">
        <v>105</v>
      </c>
      <c r="FB110" s="5">
        <v>0</v>
      </c>
      <c r="FC110" s="5">
        <v>0</v>
      </c>
      <c r="FD110" s="69"/>
      <c r="FE110" s="11"/>
      <c r="FF110" s="87"/>
      <c r="FG110" s="18"/>
      <c r="FH110" s="69"/>
      <c r="FI110" s="718" t="s">
        <v>1792</v>
      </c>
      <c r="FK110" s="16"/>
      <c r="FL110" s="54"/>
      <c r="FM110" s="39"/>
      <c r="FN110" s="721"/>
      <c r="FO110" s="84"/>
      <c r="FP110" s="69"/>
      <c r="FQ110" s="69"/>
      <c r="FR110" s="69"/>
      <c r="FS110" s="716" t="str">
        <f t="shared" si="17"/>
        <v>NA</v>
      </c>
      <c r="FT110" s="716"/>
      <c r="FU110" s="69"/>
      <c r="FV110" s="28"/>
      <c r="FW110" s="79"/>
      <c r="FX110" s="718" t="s">
        <v>1792</v>
      </c>
    </row>
    <row r="111" spans="1:180" ht="15" x14ac:dyDescent="0.25">
      <c r="A111" s="10">
        <v>106</v>
      </c>
      <c r="B111" s="15"/>
      <c r="C111" s="42"/>
      <c r="D111" s="15"/>
      <c r="E111" s="97"/>
      <c r="F111" s="28"/>
      <c r="G111" s="67"/>
      <c r="H111" s="5"/>
      <c r="I111" s="5"/>
      <c r="J111" s="5"/>
      <c r="K111" s="5"/>
      <c r="L111" s="5"/>
      <c r="M111" s="5"/>
      <c r="N111" s="5"/>
      <c r="O111" s="5"/>
      <c r="P111" s="5"/>
      <c r="Q111" s="5"/>
      <c r="R111" s="5"/>
      <c r="S111" s="5"/>
      <c r="T111" s="299">
        <f t="shared" si="15"/>
        <v>0</v>
      </c>
      <c r="U111" s="5"/>
      <c r="V111" s="5"/>
      <c r="W111" s="5"/>
      <c r="X111" s="5"/>
      <c r="Y111" s="5"/>
      <c r="Z111" s="5"/>
      <c r="AA111" s="5"/>
      <c r="AB111" s="5"/>
      <c r="AC111" s="5"/>
      <c r="AD111" s="5"/>
      <c r="AE111" s="46"/>
      <c r="AF111" s="5"/>
      <c r="AG111" s="5"/>
      <c r="AH111" s="5"/>
      <c r="AI111" s="5"/>
      <c r="AJ111" s="5"/>
      <c r="AK111" s="5"/>
      <c r="AL111" s="5"/>
      <c r="AM111" s="5"/>
      <c r="AN111" s="5"/>
      <c r="AO111" s="5"/>
      <c r="AP111" s="46"/>
      <c r="AQ111" s="5"/>
      <c r="AR111" s="5"/>
      <c r="AS111" s="5"/>
      <c r="AT111" s="5"/>
      <c r="AU111" s="5"/>
      <c r="AV111" s="5"/>
      <c r="AW111" s="5"/>
      <c r="AX111" s="5"/>
      <c r="AY111" s="5"/>
      <c r="AZ111" s="46"/>
      <c r="BA111" s="9"/>
      <c r="BB111" s="9"/>
      <c r="BC111" s="9"/>
      <c r="BD111" s="9"/>
      <c r="BE111" s="9"/>
      <c r="BF111" s="9"/>
      <c r="BG111" s="9"/>
      <c r="BH111" s="9"/>
      <c r="BI111" s="9"/>
      <c r="BJ111" s="9"/>
      <c r="BK111" s="630" t="str">
        <f t="shared" si="25"/>
        <v>NA</v>
      </c>
      <c r="BL111" s="630" t="s">
        <v>1792</v>
      </c>
      <c r="BM111" s="630"/>
      <c r="BN111" s="633"/>
      <c r="BO111" s="633"/>
      <c r="BP111" s="32"/>
      <c r="BQ111" s="5"/>
      <c r="BR111" s="5"/>
      <c r="BS111" s="5"/>
      <c r="BT111" s="5"/>
      <c r="BU111" s="5"/>
      <c r="BV111" s="46"/>
      <c r="BW111" s="5"/>
      <c r="BX111" s="5"/>
      <c r="BY111" s="5"/>
      <c r="BZ111" s="5"/>
      <c r="CA111" s="5"/>
      <c r="CB111" s="5"/>
      <c r="CC111" s="46"/>
      <c r="CD111" s="5"/>
      <c r="CE111" s="5"/>
      <c r="CF111" s="5"/>
      <c r="CG111" s="5"/>
      <c r="CH111" s="5"/>
      <c r="CI111" s="5"/>
      <c r="CJ111" s="5"/>
      <c r="CK111" s="5"/>
      <c r="CL111" s="5"/>
      <c r="CM111" s="46"/>
      <c r="CN111" s="703" t="s">
        <v>1792</v>
      </c>
      <c r="CO111" s="28"/>
      <c r="CP111" s="28"/>
      <c r="CQ111" s="28"/>
      <c r="CR111" s="28"/>
      <c r="CS111" s="28"/>
      <c r="CT111" s="28"/>
      <c r="CU111" s="28"/>
      <c r="CV111" s="28"/>
      <c r="CW111" s="28"/>
      <c r="CX111" s="67"/>
      <c r="CY111" s="10"/>
      <c r="CZ111" s="10"/>
      <c r="DA111" s="10"/>
      <c r="DB111" s="10"/>
      <c r="DC111" s="10"/>
      <c r="DD111" s="10"/>
      <c r="DE111" s="10"/>
      <c r="DF111" s="10"/>
      <c r="DG111" s="300">
        <f t="shared" si="16"/>
        <v>0</v>
      </c>
      <c r="DH111" s="69"/>
      <c r="DI111" s="69"/>
      <c r="DJ111" s="69"/>
      <c r="DK111" s="69"/>
      <c r="DL111" s="69"/>
      <c r="DM111" s="69"/>
      <c r="DN111" s="69"/>
      <c r="DO111" s="69"/>
      <c r="DP111" s="69"/>
      <c r="DQ111" s="69"/>
      <c r="DR111" s="69"/>
      <c r="DS111" s="69"/>
      <c r="DT111" s="69"/>
      <c r="DU111" s="69"/>
      <c r="DV111" s="69"/>
      <c r="DW111" s="69"/>
      <c r="DX111" s="69"/>
      <c r="DY111" s="69"/>
      <c r="DZ111" s="69"/>
      <c r="EA111" s="69"/>
      <c r="EB111" s="69"/>
      <c r="EC111" s="69"/>
      <c r="ED111" s="69"/>
      <c r="EE111" s="69"/>
      <c r="EF111" s="69"/>
      <c r="EG111" s="69"/>
      <c r="EH111" s="69"/>
      <c r="EI111" s="69"/>
      <c r="EJ111" s="69"/>
      <c r="EK111" s="69"/>
      <c r="EL111" s="69"/>
      <c r="EM111" s="69"/>
      <c r="EN111" s="69"/>
      <c r="EO111" s="69"/>
      <c r="EP111" s="69"/>
      <c r="EQ111" s="69"/>
      <c r="ER111" s="79"/>
      <c r="ES111" s="245"/>
      <c r="ET111" s="81"/>
      <c r="EU111" s="81"/>
      <c r="EV111" s="718" t="str">
        <f t="shared" si="24"/>
        <v/>
      </c>
      <c r="EW111" s="718" t="s">
        <v>1792</v>
      </c>
      <c r="EX111" s="731"/>
      <c r="EY111" s="44">
        <v>106</v>
      </c>
      <c r="EZ111" s="85">
        <v>0</v>
      </c>
      <c r="FA111" s="33">
        <v>106</v>
      </c>
      <c r="FB111" s="5">
        <v>0</v>
      </c>
      <c r="FC111" s="5">
        <v>0</v>
      </c>
      <c r="FD111" s="69"/>
      <c r="FE111" s="11"/>
      <c r="FF111" s="87"/>
      <c r="FG111" s="18"/>
      <c r="FH111" s="69"/>
      <c r="FI111" s="718" t="s">
        <v>1792</v>
      </c>
      <c r="FK111" s="16"/>
      <c r="FL111" s="54"/>
      <c r="FM111" s="39"/>
      <c r="FN111" s="721"/>
      <c r="FO111" s="84"/>
      <c r="FP111" s="69"/>
      <c r="FQ111" s="69"/>
      <c r="FR111" s="69"/>
      <c r="FS111" s="716" t="str">
        <f t="shared" si="17"/>
        <v>NA</v>
      </c>
      <c r="FT111" s="716"/>
      <c r="FU111" s="69"/>
      <c r="FV111" s="28"/>
      <c r="FW111" s="79"/>
      <c r="FX111" s="718" t="s">
        <v>1792</v>
      </c>
    </row>
    <row r="112" spans="1:180" ht="15" x14ac:dyDescent="0.25">
      <c r="A112" s="10">
        <v>107</v>
      </c>
      <c r="B112" s="15"/>
      <c r="C112" s="42"/>
      <c r="D112" s="15"/>
      <c r="E112" s="97"/>
      <c r="F112" s="28"/>
      <c r="G112" s="67"/>
      <c r="H112" s="5"/>
      <c r="I112" s="5"/>
      <c r="J112" s="5"/>
      <c r="K112" s="5"/>
      <c r="L112" s="5"/>
      <c r="M112" s="5"/>
      <c r="N112" s="5"/>
      <c r="O112" s="5"/>
      <c r="P112" s="5"/>
      <c r="Q112" s="5"/>
      <c r="R112" s="5"/>
      <c r="S112" s="5"/>
      <c r="T112" s="299">
        <f t="shared" si="15"/>
        <v>0</v>
      </c>
      <c r="U112" s="5"/>
      <c r="V112" s="5"/>
      <c r="W112" s="5"/>
      <c r="X112" s="5"/>
      <c r="Y112" s="5"/>
      <c r="Z112" s="5"/>
      <c r="AA112" s="5"/>
      <c r="AB112" s="5"/>
      <c r="AC112" s="5"/>
      <c r="AD112" s="5"/>
      <c r="AE112" s="46"/>
      <c r="AF112" s="5"/>
      <c r="AG112" s="5"/>
      <c r="AH112" s="5"/>
      <c r="AI112" s="5"/>
      <c r="AJ112" s="5"/>
      <c r="AK112" s="5"/>
      <c r="AL112" s="5"/>
      <c r="AM112" s="5"/>
      <c r="AN112" s="5"/>
      <c r="AO112" s="5"/>
      <c r="AP112" s="46"/>
      <c r="AQ112" s="5"/>
      <c r="AR112" s="5"/>
      <c r="AS112" s="5"/>
      <c r="AT112" s="5"/>
      <c r="AU112" s="5"/>
      <c r="AV112" s="5"/>
      <c r="AW112" s="5"/>
      <c r="AX112" s="5"/>
      <c r="AY112" s="5"/>
      <c r="AZ112" s="46"/>
      <c r="BA112" s="9"/>
      <c r="BB112" s="9"/>
      <c r="BC112" s="9"/>
      <c r="BD112" s="9"/>
      <c r="BE112" s="9"/>
      <c r="BF112" s="9"/>
      <c r="BG112" s="9"/>
      <c r="BH112" s="9"/>
      <c r="BI112" s="9"/>
      <c r="BJ112" s="9"/>
      <c r="BK112" s="630" t="str">
        <f t="shared" si="25"/>
        <v>NA</v>
      </c>
      <c r="BL112" s="630" t="s">
        <v>1792</v>
      </c>
      <c r="BM112" s="630"/>
      <c r="BN112" s="633"/>
      <c r="BO112" s="633"/>
      <c r="BP112" s="32"/>
      <c r="BQ112" s="5"/>
      <c r="BR112" s="5"/>
      <c r="BS112" s="5"/>
      <c r="BT112" s="5"/>
      <c r="BU112" s="5"/>
      <c r="BV112" s="46"/>
      <c r="BW112" s="5"/>
      <c r="BX112" s="5"/>
      <c r="BY112" s="5"/>
      <c r="BZ112" s="5"/>
      <c r="CA112" s="5"/>
      <c r="CB112" s="5"/>
      <c r="CC112" s="46"/>
      <c r="CD112" s="5"/>
      <c r="CE112" s="5"/>
      <c r="CF112" s="5"/>
      <c r="CG112" s="5"/>
      <c r="CH112" s="5"/>
      <c r="CI112" s="5"/>
      <c r="CJ112" s="5"/>
      <c r="CK112" s="5"/>
      <c r="CL112" s="5"/>
      <c r="CM112" s="46"/>
      <c r="CN112" s="703" t="s">
        <v>1792</v>
      </c>
      <c r="CO112" s="28"/>
      <c r="CP112" s="28"/>
      <c r="CQ112" s="28"/>
      <c r="CR112" s="28"/>
      <c r="CS112" s="28"/>
      <c r="CT112" s="28"/>
      <c r="CU112" s="28"/>
      <c r="CV112" s="28"/>
      <c r="CW112" s="28"/>
      <c r="CX112" s="67"/>
      <c r="CY112" s="10"/>
      <c r="CZ112" s="10"/>
      <c r="DA112" s="10"/>
      <c r="DB112" s="10"/>
      <c r="DC112" s="10"/>
      <c r="DD112" s="10"/>
      <c r="DE112" s="10"/>
      <c r="DF112" s="10"/>
      <c r="DG112" s="300">
        <f t="shared" si="16"/>
        <v>0</v>
      </c>
      <c r="DH112" s="69"/>
      <c r="DI112" s="69"/>
      <c r="DJ112" s="69"/>
      <c r="DK112" s="69"/>
      <c r="DL112" s="69"/>
      <c r="DM112" s="69"/>
      <c r="DN112" s="69"/>
      <c r="DO112" s="69"/>
      <c r="DP112" s="69"/>
      <c r="DQ112" s="69"/>
      <c r="DR112" s="69"/>
      <c r="DS112" s="69"/>
      <c r="DT112" s="69"/>
      <c r="DU112" s="69"/>
      <c r="DV112" s="69"/>
      <c r="DW112" s="69"/>
      <c r="DX112" s="69"/>
      <c r="DY112" s="69"/>
      <c r="DZ112" s="69"/>
      <c r="EA112" s="69"/>
      <c r="EB112" s="69"/>
      <c r="EC112" s="69"/>
      <c r="ED112" s="69"/>
      <c r="EE112" s="69"/>
      <c r="EF112" s="69"/>
      <c r="EG112" s="69"/>
      <c r="EH112" s="69"/>
      <c r="EI112" s="69"/>
      <c r="EJ112" s="69"/>
      <c r="EK112" s="69"/>
      <c r="EL112" s="69"/>
      <c r="EM112" s="69"/>
      <c r="EN112" s="69"/>
      <c r="EO112" s="69"/>
      <c r="EP112" s="69"/>
      <c r="EQ112" s="69"/>
      <c r="ER112" s="79"/>
      <c r="ES112" s="245"/>
      <c r="ET112" s="81"/>
      <c r="EU112" s="81"/>
      <c r="EV112" s="718" t="str">
        <f t="shared" si="24"/>
        <v/>
      </c>
      <c r="EW112" s="718" t="s">
        <v>1792</v>
      </c>
      <c r="EX112" s="731"/>
      <c r="EY112" s="44">
        <v>107</v>
      </c>
      <c r="EZ112" s="85">
        <v>0</v>
      </c>
      <c r="FA112" s="33">
        <v>107</v>
      </c>
      <c r="FB112" s="5">
        <v>0</v>
      </c>
      <c r="FC112" s="5">
        <v>0</v>
      </c>
      <c r="FD112" s="69"/>
      <c r="FE112" s="11"/>
      <c r="FF112" s="87"/>
      <c r="FG112" s="18"/>
      <c r="FH112" s="69"/>
      <c r="FI112" s="718" t="s">
        <v>1792</v>
      </c>
      <c r="FK112" s="16"/>
      <c r="FL112" s="54"/>
      <c r="FM112" s="39"/>
      <c r="FN112" s="721"/>
      <c r="FO112" s="84"/>
      <c r="FP112" s="69"/>
      <c r="FQ112" s="69"/>
      <c r="FR112" s="69"/>
      <c r="FS112" s="716" t="str">
        <f t="shared" si="17"/>
        <v>NA</v>
      </c>
      <c r="FT112" s="716"/>
      <c r="FU112" s="69"/>
      <c r="FV112" s="28"/>
      <c r="FW112" s="79"/>
      <c r="FX112" s="718" t="s">
        <v>1792</v>
      </c>
    </row>
    <row r="113" spans="1:180" ht="15" x14ac:dyDescent="0.25">
      <c r="A113" s="10">
        <v>108</v>
      </c>
      <c r="B113" s="15"/>
      <c r="C113" s="42"/>
      <c r="D113" s="15"/>
      <c r="E113" s="97"/>
      <c r="F113" s="28"/>
      <c r="G113" s="67"/>
      <c r="H113" s="5"/>
      <c r="I113" s="5"/>
      <c r="J113" s="5"/>
      <c r="K113" s="5"/>
      <c r="L113" s="5"/>
      <c r="M113" s="5"/>
      <c r="N113" s="5"/>
      <c r="O113" s="5"/>
      <c r="P113" s="5"/>
      <c r="Q113" s="5"/>
      <c r="R113" s="5"/>
      <c r="S113" s="5"/>
      <c r="T113" s="299">
        <f t="shared" si="15"/>
        <v>0</v>
      </c>
      <c r="U113" s="5"/>
      <c r="V113" s="5"/>
      <c r="W113" s="5"/>
      <c r="X113" s="5"/>
      <c r="Y113" s="5"/>
      <c r="Z113" s="5"/>
      <c r="AA113" s="5"/>
      <c r="AB113" s="5"/>
      <c r="AC113" s="5"/>
      <c r="AD113" s="5"/>
      <c r="AE113" s="46"/>
      <c r="AF113" s="5"/>
      <c r="AG113" s="5"/>
      <c r="AH113" s="5"/>
      <c r="AI113" s="5"/>
      <c r="AJ113" s="5"/>
      <c r="AK113" s="5"/>
      <c r="AL113" s="5"/>
      <c r="AM113" s="5"/>
      <c r="AN113" s="5"/>
      <c r="AO113" s="5"/>
      <c r="AP113" s="46"/>
      <c r="AQ113" s="5"/>
      <c r="AR113" s="5"/>
      <c r="AS113" s="5"/>
      <c r="AT113" s="5"/>
      <c r="AU113" s="5"/>
      <c r="AV113" s="5"/>
      <c r="AW113" s="5"/>
      <c r="AX113" s="5"/>
      <c r="AY113" s="5"/>
      <c r="AZ113" s="46"/>
      <c r="BA113" s="9"/>
      <c r="BB113" s="9"/>
      <c r="BC113" s="9"/>
      <c r="BD113" s="9"/>
      <c r="BE113" s="9"/>
      <c r="BF113" s="9"/>
      <c r="BG113" s="9"/>
      <c r="BH113" s="9"/>
      <c r="BI113" s="9"/>
      <c r="BJ113" s="9"/>
      <c r="BK113" s="630" t="str">
        <f t="shared" si="25"/>
        <v>NA</v>
      </c>
      <c r="BL113" s="630" t="s">
        <v>1792</v>
      </c>
      <c r="BM113" s="630"/>
      <c r="BN113" s="633"/>
      <c r="BO113" s="633"/>
      <c r="BP113" s="32"/>
      <c r="BQ113" s="5"/>
      <c r="BR113" s="5"/>
      <c r="BS113" s="5"/>
      <c r="BT113" s="5"/>
      <c r="BU113" s="5"/>
      <c r="BV113" s="46"/>
      <c r="BW113" s="5"/>
      <c r="BX113" s="5"/>
      <c r="BY113" s="5"/>
      <c r="BZ113" s="5"/>
      <c r="CA113" s="5"/>
      <c r="CB113" s="5"/>
      <c r="CC113" s="46"/>
      <c r="CD113" s="5"/>
      <c r="CE113" s="5"/>
      <c r="CF113" s="5"/>
      <c r="CG113" s="5"/>
      <c r="CH113" s="5"/>
      <c r="CI113" s="5"/>
      <c r="CJ113" s="5"/>
      <c r="CK113" s="5"/>
      <c r="CL113" s="5"/>
      <c r="CM113" s="46"/>
      <c r="CN113" s="703" t="s">
        <v>1792</v>
      </c>
      <c r="CO113" s="28"/>
      <c r="CP113" s="28"/>
      <c r="CQ113" s="28"/>
      <c r="CR113" s="28"/>
      <c r="CS113" s="28"/>
      <c r="CT113" s="28"/>
      <c r="CU113" s="28"/>
      <c r="CV113" s="28"/>
      <c r="CW113" s="28"/>
      <c r="CX113" s="67"/>
      <c r="CY113" s="10"/>
      <c r="CZ113" s="10"/>
      <c r="DA113" s="10"/>
      <c r="DB113" s="10"/>
      <c r="DC113" s="10"/>
      <c r="DD113" s="10"/>
      <c r="DE113" s="10"/>
      <c r="DF113" s="10"/>
      <c r="DG113" s="300">
        <f t="shared" si="16"/>
        <v>0</v>
      </c>
      <c r="DH113" s="69"/>
      <c r="DI113" s="69"/>
      <c r="DJ113" s="69"/>
      <c r="DK113" s="69"/>
      <c r="DL113" s="69"/>
      <c r="DM113" s="69"/>
      <c r="DN113" s="69"/>
      <c r="DO113" s="69"/>
      <c r="DP113" s="69"/>
      <c r="DQ113" s="69"/>
      <c r="DR113" s="69"/>
      <c r="DS113" s="69"/>
      <c r="DT113" s="69"/>
      <c r="DU113" s="69"/>
      <c r="DV113" s="69"/>
      <c r="DW113" s="69"/>
      <c r="DX113" s="69"/>
      <c r="DY113" s="69"/>
      <c r="DZ113" s="69"/>
      <c r="EA113" s="69"/>
      <c r="EB113" s="69"/>
      <c r="EC113" s="69"/>
      <c r="ED113" s="69"/>
      <c r="EE113" s="69"/>
      <c r="EF113" s="69"/>
      <c r="EG113" s="69"/>
      <c r="EH113" s="69"/>
      <c r="EI113" s="69"/>
      <c r="EJ113" s="69"/>
      <c r="EK113" s="69"/>
      <c r="EL113" s="69"/>
      <c r="EM113" s="69"/>
      <c r="EN113" s="69"/>
      <c r="EO113" s="69"/>
      <c r="EP113" s="69"/>
      <c r="EQ113" s="69"/>
      <c r="ER113" s="79"/>
      <c r="ES113" s="245"/>
      <c r="ET113" s="81"/>
      <c r="EU113" s="81"/>
      <c r="EV113" s="718" t="str">
        <f t="shared" si="24"/>
        <v/>
      </c>
      <c r="EW113" s="718" t="s">
        <v>1792</v>
      </c>
      <c r="EX113" s="731"/>
      <c r="EY113" s="44">
        <v>108</v>
      </c>
      <c r="EZ113" s="85">
        <v>0</v>
      </c>
      <c r="FA113" s="33">
        <v>108</v>
      </c>
      <c r="FB113" s="5">
        <v>0</v>
      </c>
      <c r="FC113" s="5">
        <v>0</v>
      </c>
      <c r="FD113" s="69"/>
      <c r="FE113" s="11"/>
      <c r="FF113" s="87"/>
      <c r="FG113" s="18"/>
      <c r="FH113" s="69"/>
      <c r="FI113" s="718" t="s">
        <v>1792</v>
      </c>
      <c r="FK113" s="16"/>
      <c r="FL113" s="54"/>
      <c r="FM113" s="39"/>
      <c r="FN113" s="721"/>
      <c r="FO113" s="84"/>
      <c r="FP113" s="69"/>
      <c r="FQ113" s="69"/>
      <c r="FR113" s="69"/>
      <c r="FS113" s="716" t="str">
        <f t="shared" si="17"/>
        <v>NA</v>
      </c>
      <c r="FT113" s="716"/>
      <c r="FU113" s="69"/>
      <c r="FV113" s="28"/>
      <c r="FW113" s="79"/>
      <c r="FX113" s="718" t="s">
        <v>1792</v>
      </c>
    </row>
    <row r="114" spans="1:180" ht="15" x14ac:dyDescent="0.25">
      <c r="A114" s="10">
        <v>109</v>
      </c>
      <c r="B114" s="15"/>
      <c r="C114" s="42"/>
      <c r="D114" s="15"/>
      <c r="E114" s="97"/>
      <c r="F114" s="28"/>
      <c r="G114" s="67"/>
      <c r="H114" s="5"/>
      <c r="I114" s="5"/>
      <c r="J114" s="5"/>
      <c r="K114" s="5"/>
      <c r="L114" s="5"/>
      <c r="M114" s="5"/>
      <c r="N114" s="5"/>
      <c r="O114" s="5"/>
      <c r="P114" s="5"/>
      <c r="Q114" s="5"/>
      <c r="R114" s="5"/>
      <c r="S114" s="5"/>
      <c r="T114" s="299">
        <f t="shared" si="15"/>
        <v>0</v>
      </c>
      <c r="U114" s="5"/>
      <c r="V114" s="5"/>
      <c r="W114" s="5"/>
      <c r="X114" s="5"/>
      <c r="Y114" s="5"/>
      <c r="Z114" s="5"/>
      <c r="AA114" s="5"/>
      <c r="AB114" s="5"/>
      <c r="AC114" s="5"/>
      <c r="AD114" s="5"/>
      <c r="AE114" s="46"/>
      <c r="AF114" s="5"/>
      <c r="AG114" s="5"/>
      <c r="AH114" s="5"/>
      <c r="AI114" s="5"/>
      <c r="AJ114" s="5"/>
      <c r="AK114" s="5"/>
      <c r="AL114" s="5"/>
      <c r="AM114" s="5"/>
      <c r="AN114" s="5"/>
      <c r="AO114" s="5"/>
      <c r="AP114" s="46"/>
      <c r="AQ114" s="5"/>
      <c r="AR114" s="5"/>
      <c r="AS114" s="5"/>
      <c r="AT114" s="5"/>
      <c r="AU114" s="5"/>
      <c r="AV114" s="5"/>
      <c r="AW114" s="5"/>
      <c r="AX114" s="5"/>
      <c r="AY114" s="5"/>
      <c r="AZ114" s="46"/>
      <c r="BA114" s="9"/>
      <c r="BB114" s="9"/>
      <c r="BC114" s="9"/>
      <c r="BD114" s="9"/>
      <c r="BE114" s="9"/>
      <c r="BF114" s="9"/>
      <c r="BG114" s="9"/>
      <c r="BH114" s="9"/>
      <c r="BI114" s="9"/>
      <c r="BJ114" s="9"/>
      <c r="BK114" s="630" t="str">
        <f t="shared" si="25"/>
        <v>NA</v>
      </c>
      <c r="BL114" s="630" t="s">
        <v>1792</v>
      </c>
      <c r="BM114" s="630"/>
      <c r="BN114" s="633"/>
      <c r="BO114" s="633"/>
      <c r="BP114" s="32"/>
      <c r="BQ114" s="5"/>
      <c r="BR114" s="5"/>
      <c r="BS114" s="5"/>
      <c r="BT114" s="5"/>
      <c r="BU114" s="5"/>
      <c r="BV114" s="46"/>
      <c r="BW114" s="5"/>
      <c r="BX114" s="5"/>
      <c r="BY114" s="5"/>
      <c r="BZ114" s="5"/>
      <c r="CA114" s="5"/>
      <c r="CB114" s="5"/>
      <c r="CC114" s="46"/>
      <c r="CD114" s="5"/>
      <c r="CE114" s="5"/>
      <c r="CF114" s="5"/>
      <c r="CG114" s="5"/>
      <c r="CH114" s="5"/>
      <c r="CI114" s="5"/>
      <c r="CJ114" s="5"/>
      <c r="CK114" s="5"/>
      <c r="CL114" s="5"/>
      <c r="CM114" s="46"/>
      <c r="CN114" s="703" t="s">
        <v>1792</v>
      </c>
      <c r="CO114" s="28"/>
      <c r="CP114" s="28"/>
      <c r="CQ114" s="28"/>
      <c r="CR114" s="28"/>
      <c r="CS114" s="28"/>
      <c r="CT114" s="28"/>
      <c r="CU114" s="28"/>
      <c r="CV114" s="28"/>
      <c r="CW114" s="28"/>
      <c r="CX114" s="67"/>
      <c r="CY114" s="10"/>
      <c r="CZ114" s="10"/>
      <c r="DA114" s="10"/>
      <c r="DB114" s="10"/>
      <c r="DC114" s="10"/>
      <c r="DD114" s="10"/>
      <c r="DE114" s="10"/>
      <c r="DF114" s="10"/>
      <c r="DG114" s="300">
        <f t="shared" si="16"/>
        <v>0</v>
      </c>
      <c r="DH114" s="69"/>
      <c r="DI114" s="69"/>
      <c r="DJ114" s="69"/>
      <c r="DK114" s="69"/>
      <c r="DL114" s="69"/>
      <c r="DM114" s="69"/>
      <c r="DN114" s="69"/>
      <c r="DO114" s="69"/>
      <c r="DP114" s="69"/>
      <c r="DQ114" s="69"/>
      <c r="DR114" s="69"/>
      <c r="DS114" s="69"/>
      <c r="DT114" s="69"/>
      <c r="DU114" s="69"/>
      <c r="DV114" s="69"/>
      <c r="DW114" s="69"/>
      <c r="DX114" s="69"/>
      <c r="DY114" s="69"/>
      <c r="DZ114" s="69"/>
      <c r="EA114" s="69"/>
      <c r="EB114" s="69"/>
      <c r="EC114" s="69"/>
      <c r="ED114" s="69"/>
      <c r="EE114" s="69"/>
      <c r="EF114" s="69"/>
      <c r="EG114" s="69"/>
      <c r="EH114" s="69"/>
      <c r="EI114" s="69"/>
      <c r="EJ114" s="69"/>
      <c r="EK114" s="69"/>
      <c r="EL114" s="69"/>
      <c r="EM114" s="69"/>
      <c r="EN114" s="69"/>
      <c r="EO114" s="69"/>
      <c r="EP114" s="69"/>
      <c r="EQ114" s="69"/>
      <c r="ER114" s="79"/>
      <c r="ES114" s="245"/>
      <c r="ET114" s="81"/>
      <c r="EU114" s="81"/>
      <c r="EV114" s="718" t="str">
        <f t="shared" si="24"/>
        <v/>
      </c>
      <c r="EW114" s="718" t="s">
        <v>1792</v>
      </c>
      <c r="EX114" s="731"/>
      <c r="EY114" s="44">
        <v>109</v>
      </c>
      <c r="EZ114" s="85">
        <v>0</v>
      </c>
      <c r="FA114" s="33">
        <v>109</v>
      </c>
      <c r="FB114" s="5">
        <v>0</v>
      </c>
      <c r="FC114" s="5">
        <v>0</v>
      </c>
      <c r="FD114" s="69"/>
      <c r="FE114" s="11"/>
      <c r="FF114" s="87"/>
      <c r="FG114" s="18"/>
      <c r="FH114" s="69"/>
      <c r="FI114" s="718" t="s">
        <v>1792</v>
      </c>
      <c r="FK114" s="16"/>
      <c r="FL114" s="54"/>
      <c r="FM114" s="39"/>
      <c r="FN114" s="721"/>
      <c r="FO114" s="84"/>
      <c r="FP114" s="69"/>
      <c r="FQ114" s="69"/>
      <c r="FR114" s="69"/>
      <c r="FS114" s="716" t="str">
        <f t="shared" si="17"/>
        <v>NA</v>
      </c>
      <c r="FT114" s="716"/>
      <c r="FU114" s="69"/>
      <c r="FV114" s="28"/>
      <c r="FW114" s="79"/>
      <c r="FX114" s="718" t="s">
        <v>1792</v>
      </c>
    </row>
    <row r="115" spans="1:180" ht="15" x14ac:dyDescent="0.25">
      <c r="A115" s="10">
        <v>110</v>
      </c>
      <c r="B115" s="15"/>
      <c r="C115" s="42"/>
      <c r="D115" s="15"/>
      <c r="E115" s="97"/>
      <c r="F115" s="28"/>
      <c r="G115" s="67"/>
      <c r="H115" s="5"/>
      <c r="I115" s="5"/>
      <c r="J115" s="5"/>
      <c r="K115" s="5"/>
      <c r="L115" s="5"/>
      <c r="M115" s="5"/>
      <c r="N115" s="5"/>
      <c r="O115" s="5"/>
      <c r="P115" s="5"/>
      <c r="Q115" s="5"/>
      <c r="R115" s="5"/>
      <c r="S115" s="5"/>
      <c r="T115" s="299">
        <f t="shared" si="15"/>
        <v>0</v>
      </c>
      <c r="U115" s="5"/>
      <c r="V115" s="5"/>
      <c r="W115" s="5"/>
      <c r="X115" s="5"/>
      <c r="Y115" s="5"/>
      <c r="Z115" s="5"/>
      <c r="AA115" s="5"/>
      <c r="AB115" s="5"/>
      <c r="AC115" s="5"/>
      <c r="AD115" s="5"/>
      <c r="AE115" s="46"/>
      <c r="AF115" s="5"/>
      <c r="AG115" s="5"/>
      <c r="AH115" s="5"/>
      <c r="AI115" s="5"/>
      <c r="AJ115" s="5"/>
      <c r="AK115" s="5"/>
      <c r="AL115" s="5"/>
      <c r="AM115" s="5"/>
      <c r="AN115" s="5"/>
      <c r="AO115" s="5"/>
      <c r="AP115" s="46"/>
      <c r="AQ115" s="5"/>
      <c r="AR115" s="5"/>
      <c r="AS115" s="5"/>
      <c r="AT115" s="5"/>
      <c r="AU115" s="5"/>
      <c r="AV115" s="5"/>
      <c r="AW115" s="5"/>
      <c r="AX115" s="5"/>
      <c r="AY115" s="5"/>
      <c r="AZ115" s="46"/>
      <c r="BA115" s="9"/>
      <c r="BB115" s="9"/>
      <c r="BC115" s="9"/>
      <c r="BD115" s="9"/>
      <c r="BE115" s="9"/>
      <c r="BF115" s="9"/>
      <c r="BG115" s="9"/>
      <c r="BH115" s="9"/>
      <c r="BI115" s="9"/>
      <c r="BJ115" s="9"/>
      <c r="BK115" s="630" t="str">
        <f t="shared" si="25"/>
        <v>NA</v>
      </c>
      <c r="BL115" s="630" t="s">
        <v>1792</v>
      </c>
      <c r="BM115" s="630"/>
      <c r="BN115" s="633"/>
      <c r="BO115" s="633"/>
      <c r="BP115" s="32"/>
      <c r="BQ115" s="5"/>
      <c r="BR115" s="5"/>
      <c r="BS115" s="5"/>
      <c r="BT115" s="5"/>
      <c r="BU115" s="5"/>
      <c r="BV115" s="46"/>
      <c r="BW115" s="5"/>
      <c r="BX115" s="5"/>
      <c r="BY115" s="5"/>
      <c r="BZ115" s="5"/>
      <c r="CA115" s="5"/>
      <c r="CB115" s="5"/>
      <c r="CC115" s="46"/>
      <c r="CD115" s="5"/>
      <c r="CE115" s="5"/>
      <c r="CF115" s="5"/>
      <c r="CG115" s="5"/>
      <c r="CH115" s="5"/>
      <c r="CI115" s="5"/>
      <c r="CJ115" s="5"/>
      <c r="CK115" s="5"/>
      <c r="CL115" s="5"/>
      <c r="CM115" s="46"/>
      <c r="CN115" s="703" t="s">
        <v>1792</v>
      </c>
      <c r="CO115" s="28"/>
      <c r="CP115" s="28"/>
      <c r="CQ115" s="28"/>
      <c r="CR115" s="28"/>
      <c r="CS115" s="28"/>
      <c r="CT115" s="28"/>
      <c r="CU115" s="28"/>
      <c r="CV115" s="28"/>
      <c r="CW115" s="28"/>
      <c r="CX115" s="67"/>
      <c r="CY115" s="10"/>
      <c r="CZ115" s="10"/>
      <c r="DA115" s="10"/>
      <c r="DB115" s="10"/>
      <c r="DC115" s="10"/>
      <c r="DD115" s="10"/>
      <c r="DE115" s="10"/>
      <c r="DF115" s="10"/>
      <c r="DG115" s="300">
        <f t="shared" si="16"/>
        <v>0</v>
      </c>
      <c r="DH115" s="69"/>
      <c r="DI115" s="69"/>
      <c r="DJ115" s="69"/>
      <c r="DK115" s="69"/>
      <c r="DL115" s="69"/>
      <c r="DM115" s="69"/>
      <c r="DN115" s="69"/>
      <c r="DO115" s="69"/>
      <c r="DP115" s="69"/>
      <c r="DQ115" s="69"/>
      <c r="DR115" s="69"/>
      <c r="DS115" s="69"/>
      <c r="DT115" s="69"/>
      <c r="DU115" s="69"/>
      <c r="DV115" s="69"/>
      <c r="DW115" s="69"/>
      <c r="DX115" s="69"/>
      <c r="DY115" s="69"/>
      <c r="DZ115" s="69"/>
      <c r="EA115" s="69"/>
      <c r="EB115" s="69"/>
      <c r="EC115" s="69"/>
      <c r="ED115" s="69"/>
      <c r="EE115" s="69"/>
      <c r="EF115" s="69"/>
      <c r="EG115" s="69"/>
      <c r="EH115" s="69"/>
      <c r="EI115" s="69"/>
      <c r="EJ115" s="69"/>
      <c r="EK115" s="69"/>
      <c r="EL115" s="69"/>
      <c r="EM115" s="69"/>
      <c r="EN115" s="69"/>
      <c r="EO115" s="69"/>
      <c r="EP115" s="69"/>
      <c r="EQ115" s="69"/>
      <c r="ER115" s="79"/>
      <c r="ES115" s="245"/>
      <c r="ET115" s="81"/>
      <c r="EU115" s="81"/>
      <c r="EV115" s="718" t="str">
        <f t="shared" si="24"/>
        <v/>
      </c>
      <c r="EW115" s="718" t="s">
        <v>1792</v>
      </c>
      <c r="EX115" s="731"/>
      <c r="EY115" s="44">
        <v>110</v>
      </c>
      <c r="EZ115" s="85">
        <v>0</v>
      </c>
      <c r="FA115" s="33">
        <v>110</v>
      </c>
      <c r="FB115" s="5">
        <v>0</v>
      </c>
      <c r="FC115" s="5">
        <v>0</v>
      </c>
      <c r="FD115" s="69"/>
      <c r="FE115" s="11"/>
      <c r="FF115" s="87"/>
      <c r="FG115" s="18"/>
      <c r="FH115" s="69"/>
      <c r="FI115" s="718" t="s">
        <v>1792</v>
      </c>
      <c r="FK115" s="16"/>
      <c r="FL115" s="54"/>
      <c r="FM115" s="39"/>
      <c r="FN115" s="721"/>
      <c r="FO115" s="84"/>
      <c r="FP115" s="69"/>
      <c r="FQ115" s="69"/>
      <c r="FR115" s="69"/>
      <c r="FS115" s="716" t="str">
        <f t="shared" si="17"/>
        <v>NA</v>
      </c>
      <c r="FT115" s="716"/>
      <c r="FU115" s="69"/>
      <c r="FV115" s="28"/>
      <c r="FW115" s="79"/>
      <c r="FX115" s="718" t="s">
        <v>1792</v>
      </c>
    </row>
    <row r="116" spans="1:180" ht="15" x14ac:dyDescent="0.25">
      <c r="A116" s="10">
        <v>111</v>
      </c>
      <c r="B116" s="15"/>
      <c r="C116" s="42"/>
      <c r="D116" s="15"/>
      <c r="E116" s="97"/>
      <c r="F116" s="28"/>
      <c r="G116" s="67"/>
      <c r="H116" s="5"/>
      <c r="I116" s="5"/>
      <c r="J116" s="5"/>
      <c r="K116" s="5"/>
      <c r="L116" s="5"/>
      <c r="M116" s="5"/>
      <c r="N116" s="5"/>
      <c r="O116" s="5"/>
      <c r="P116" s="5"/>
      <c r="Q116" s="5"/>
      <c r="R116" s="5"/>
      <c r="S116" s="5"/>
      <c r="T116" s="299">
        <f t="shared" si="15"/>
        <v>0</v>
      </c>
      <c r="U116" s="5"/>
      <c r="V116" s="5"/>
      <c r="W116" s="5"/>
      <c r="X116" s="5"/>
      <c r="Y116" s="5"/>
      <c r="Z116" s="5"/>
      <c r="AA116" s="5"/>
      <c r="AB116" s="5"/>
      <c r="AC116" s="5"/>
      <c r="AD116" s="5"/>
      <c r="AE116" s="46"/>
      <c r="AF116" s="5"/>
      <c r="AG116" s="5"/>
      <c r="AH116" s="5"/>
      <c r="AI116" s="5"/>
      <c r="AJ116" s="5"/>
      <c r="AK116" s="5"/>
      <c r="AL116" s="5"/>
      <c r="AM116" s="5"/>
      <c r="AN116" s="5"/>
      <c r="AO116" s="5"/>
      <c r="AP116" s="46"/>
      <c r="AQ116" s="5"/>
      <c r="AR116" s="5"/>
      <c r="AS116" s="5"/>
      <c r="AT116" s="5"/>
      <c r="AU116" s="5"/>
      <c r="AV116" s="5"/>
      <c r="AW116" s="5"/>
      <c r="AX116" s="5"/>
      <c r="AY116" s="5"/>
      <c r="AZ116" s="46"/>
      <c r="BA116" s="9"/>
      <c r="BB116" s="9"/>
      <c r="BC116" s="9"/>
      <c r="BD116" s="9"/>
      <c r="BE116" s="9"/>
      <c r="BF116" s="9"/>
      <c r="BG116" s="9"/>
      <c r="BH116" s="9"/>
      <c r="BI116" s="9"/>
      <c r="BJ116" s="9"/>
      <c r="BK116" s="630" t="str">
        <f t="shared" si="25"/>
        <v>NA</v>
      </c>
      <c r="BL116" s="630" t="s">
        <v>1792</v>
      </c>
      <c r="BM116" s="630"/>
      <c r="BN116" s="633"/>
      <c r="BO116" s="633"/>
      <c r="BP116" s="32"/>
      <c r="BQ116" s="5"/>
      <c r="BR116" s="5"/>
      <c r="BS116" s="5"/>
      <c r="BT116" s="5"/>
      <c r="BU116" s="5"/>
      <c r="BV116" s="46"/>
      <c r="BW116" s="5"/>
      <c r="BX116" s="5"/>
      <c r="BY116" s="5"/>
      <c r="BZ116" s="5"/>
      <c r="CA116" s="5"/>
      <c r="CB116" s="5"/>
      <c r="CC116" s="46"/>
      <c r="CD116" s="5"/>
      <c r="CE116" s="5"/>
      <c r="CF116" s="5"/>
      <c r="CG116" s="5"/>
      <c r="CH116" s="5"/>
      <c r="CI116" s="5"/>
      <c r="CJ116" s="5"/>
      <c r="CK116" s="5"/>
      <c r="CL116" s="5"/>
      <c r="CM116" s="46"/>
      <c r="CN116" s="703" t="s">
        <v>1792</v>
      </c>
      <c r="CO116" s="28"/>
      <c r="CP116" s="28"/>
      <c r="CQ116" s="28"/>
      <c r="CR116" s="28"/>
      <c r="CS116" s="28"/>
      <c r="CT116" s="28"/>
      <c r="CU116" s="28"/>
      <c r="CV116" s="28"/>
      <c r="CW116" s="28"/>
      <c r="CX116" s="67"/>
      <c r="CY116" s="10"/>
      <c r="CZ116" s="10"/>
      <c r="DA116" s="10"/>
      <c r="DB116" s="10"/>
      <c r="DC116" s="10"/>
      <c r="DD116" s="10"/>
      <c r="DE116" s="10"/>
      <c r="DF116" s="10"/>
      <c r="DG116" s="300">
        <f t="shared" si="16"/>
        <v>0</v>
      </c>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79"/>
      <c r="ES116" s="245"/>
      <c r="ET116" s="81"/>
      <c r="EU116" s="81"/>
      <c r="EV116" s="718" t="str">
        <f t="shared" si="24"/>
        <v/>
      </c>
      <c r="EW116" s="718" t="s">
        <v>1792</v>
      </c>
      <c r="EX116" s="731"/>
      <c r="EY116" s="44">
        <v>111</v>
      </c>
      <c r="EZ116" s="85">
        <v>0</v>
      </c>
      <c r="FA116" s="33">
        <v>111</v>
      </c>
      <c r="FB116" s="5">
        <v>0</v>
      </c>
      <c r="FC116" s="5">
        <v>0</v>
      </c>
      <c r="FD116" s="69"/>
      <c r="FE116" s="11"/>
      <c r="FF116" s="87"/>
      <c r="FG116" s="18"/>
      <c r="FH116" s="69"/>
      <c r="FI116" s="718" t="s">
        <v>1792</v>
      </c>
      <c r="FK116" s="16"/>
      <c r="FL116" s="54"/>
      <c r="FM116" s="39"/>
      <c r="FN116" s="721"/>
      <c r="FO116" s="84"/>
      <c r="FP116" s="69"/>
      <c r="FQ116" s="69"/>
      <c r="FR116" s="69"/>
      <c r="FS116" s="716" t="str">
        <f t="shared" si="17"/>
        <v>NA</v>
      </c>
      <c r="FT116" s="716"/>
      <c r="FU116" s="69"/>
      <c r="FV116" s="28"/>
      <c r="FW116" s="79"/>
      <c r="FX116" s="718" t="s">
        <v>1792</v>
      </c>
    </row>
    <row r="117" spans="1:180" ht="15" x14ac:dyDescent="0.25">
      <c r="A117" s="10">
        <v>112</v>
      </c>
      <c r="B117" s="15"/>
      <c r="C117" s="42"/>
      <c r="D117" s="15"/>
      <c r="E117" s="97"/>
      <c r="F117" s="28"/>
      <c r="G117" s="67"/>
      <c r="H117" s="5"/>
      <c r="I117" s="5"/>
      <c r="J117" s="5"/>
      <c r="K117" s="5"/>
      <c r="L117" s="5"/>
      <c r="M117" s="5"/>
      <c r="N117" s="5"/>
      <c r="O117" s="5"/>
      <c r="P117" s="5"/>
      <c r="Q117" s="5"/>
      <c r="R117" s="5"/>
      <c r="S117" s="5"/>
      <c r="T117" s="299">
        <f t="shared" si="15"/>
        <v>0</v>
      </c>
      <c r="U117" s="5"/>
      <c r="V117" s="5"/>
      <c r="W117" s="5"/>
      <c r="X117" s="5"/>
      <c r="Y117" s="5"/>
      <c r="Z117" s="5"/>
      <c r="AA117" s="5"/>
      <c r="AB117" s="5"/>
      <c r="AC117" s="5"/>
      <c r="AD117" s="5"/>
      <c r="AE117" s="46"/>
      <c r="AF117" s="5"/>
      <c r="AG117" s="5"/>
      <c r="AH117" s="5"/>
      <c r="AI117" s="5"/>
      <c r="AJ117" s="5"/>
      <c r="AK117" s="5"/>
      <c r="AL117" s="5"/>
      <c r="AM117" s="5"/>
      <c r="AN117" s="5"/>
      <c r="AO117" s="5"/>
      <c r="AP117" s="46"/>
      <c r="AQ117" s="5"/>
      <c r="AR117" s="5"/>
      <c r="AS117" s="5"/>
      <c r="AT117" s="5"/>
      <c r="AU117" s="5"/>
      <c r="AV117" s="5"/>
      <c r="AW117" s="5"/>
      <c r="AX117" s="5"/>
      <c r="AY117" s="5"/>
      <c r="AZ117" s="46"/>
      <c r="BA117" s="9"/>
      <c r="BB117" s="9"/>
      <c r="BC117" s="9"/>
      <c r="BD117" s="9"/>
      <c r="BE117" s="9"/>
      <c r="BF117" s="9"/>
      <c r="BG117" s="9"/>
      <c r="BH117" s="9"/>
      <c r="BI117" s="9"/>
      <c r="BJ117" s="9"/>
      <c r="BK117" s="630" t="str">
        <f t="shared" si="25"/>
        <v>NA</v>
      </c>
      <c r="BL117" s="630" t="s">
        <v>1792</v>
      </c>
      <c r="BM117" s="630"/>
      <c r="BN117" s="633"/>
      <c r="BO117" s="633"/>
      <c r="BP117" s="32"/>
      <c r="BQ117" s="5"/>
      <c r="BR117" s="5"/>
      <c r="BS117" s="5"/>
      <c r="BT117" s="5"/>
      <c r="BU117" s="5"/>
      <c r="BV117" s="46"/>
      <c r="BW117" s="5"/>
      <c r="BX117" s="5"/>
      <c r="BY117" s="5"/>
      <c r="BZ117" s="5"/>
      <c r="CA117" s="5"/>
      <c r="CB117" s="5"/>
      <c r="CC117" s="46"/>
      <c r="CD117" s="5"/>
      <c r="CE117" s="5"/>
      <c r="CF117" s="5"/>
      <c r="CG117" s="5"/>
      <c r="CH117" s="5"/>
      <c r="CI117" s="5"/>
      <c r="CJ117" s="5"/>
      <c r="CK117" s="5"/>
      <c r="CL117" s="5"/>
      <c r="CM117" s="46"/>
      <c r="CN117" s="703" t="s">
        <v>1792</v>
      </c>
      <c r="CO117" s="28"/>
      <c r="CP117" s="28"/>
      <c r="CQ117" s="28"/>
      <c r="CR117" s="28"/>
      <c r="CS117" s="28"/>
      <c r="CT117" s="28"/>
      <c r="CU117" s="28"/>
      <c r="CV117" s="28"/>
      <c r="CW117" s="28"/>
      <c r="CX117" s="67"/>
      <c r="CY117" s="10"/>
      <c r="CZ117" s="10"/>
      <c r="DA117" s="10"/>
      <c r="DB117" s="10"/>
      <c r="DC117" s="10"/>
      <c r="DD117" s="10"/>
      <c r="DE117" s="10"/>
      <c r="DF117" s="10"/>
      <c r="DG117" s="300">
        <f t="shared" si="16"/>
        <v>0</v>
      </c>
      <c r="DH117" s="69"/>
      <c r="DI117" s="69"/>
      <c r="DJ117" s="69"/>
      <c r="DK117" s="69"/>
      <c r="DL117" s="69"/>
      <c r="DM117" s="69"/>
      <c r="DN117" s="69"/>
      <c r="DO117" s="69"/>
      <c r="DP117" s="69"/>
      <c r="DQ117" s="69"/>
      <c r="DR117" s="69"/>
      <c r="DS117" s="69"/>
      <c r="DT117" s="69"/>
      <c r="DU117" s="69"/>
      <c r="DV117" s="69"/>
      <c r="DW117" s="69"/>
      <c r="DX117" s="69"/>
      <c r="DY117" s="69"/>
      <c r="DZ117" s="69"/>
      <c r="EA117" s="69"/>
      <c r="EB117" s="69"/>
      <c r="EC117" s="69"/>
      <c r="ED117" s="69"/>
      <c r="EE117" s="69"/>
      <c r="EF117" s="69"/>
      <c r="EG117" s="69"/>
      <c r="EH117" s="69"/>
      <c r="EI117" s="69"/>
      <c r="EJ117" s="69"/>
      <c r="EK117" s="69"/>
      <c r="EL117" s="69"/>
      <c r="EM117" s="69"/>
      <c r="EN117" s="69"/>
      <c r="EO117" s="69"/>
      <c r="EP117" s="69"/>
      <c r="EQ117" s="69"/>
      <c r="ER117" s="79"/>
      <c r="ES117" s="245"/>
      <c r="ET117" s="81"/>
      <c r="EU117" s="81"/>
      <c r="EV117" s="718" t="str">
        <f t="shared" si="24"/>
        <v/>
      </c>
      <c r="EW117" s="718" t="s">
        <v>1792</v>
      </c>
      <c r="EX117" s="731"/>
      <c r="EY117" s="44">
        <v>112</v>
      </c>
      <c r="EZ117" s="85">
        <v>0</v>
      </c>
      <c r="FA117" s="33">
        <v>112</v>
      </c>
      <c r="FB117" s="5">
        <v>0</v>
      </c>
      <c r="FC117" s="5">
        <v>0</v>
      </c>
      <c r="FD117" s="69"/>
      <c r="FE117" s="11"/>
      <c r="FF117" s="87"/>
      <c r="FG117" s="18"/>
      <c r="FH117" s="69"/>
      <c r="FI117" s="718" t="s">
        <v>1792</v>
      </c>
      <c r="FK117" s="16"/>
      <c r="FL117" s="54"/>
      <c r="FM117" s="39"/>
      <c r="FN117" s="721"/>
      <c r="FO117" s="84"/>
      <c r="FP117" s="69"/>
      <c r="FQ117" s="69"/>
      <c r="FR117" s="69"/>
      <c r="FS117" s="716" t="str">
        <f t="shared" si="17"/>
        <v>NA</v>
      </c>
      <c r="FT117" s="716"/>
      <c r="FU117" s="69"/>
      <c r="FV117" s="28"/>
      <c r="FW117" s="79"/>
      <c r="FX117" s="718" t="s">
        <v>1792</v>
      </c>
    </row>
    <row r="118" spans="1:180" ht="15" x14ac:dyDescent="0.25">
      <c r="A118" s="10">
        <v>113</v>
      </c>
      <c r="B118" s="15"/>
      <c r="C118" s="42"/>
      <c r="D118" s="15"/>
      <c r="E118" s="97"/>
      <c r="F118" s="28"/>
      <c r="G118" s="67"/>
      <c r="H118" s="5"/>
      <c r="I118" s="5"/>
      <c r="J118" s="5"/>
      <c r="K118" s="5"/>
      <c r="L118" s="5"/>
      <c r="M118" s="5"/>
      <c r="N118" s="5"/>
      <c r="O118" s="5"/>
      <c r="P118" s="5"/>
      <c r="Q118" s="5"/>
      <c r="R118" s="5"/>
      <c r="S118" s="5"/>
      <c r="T118" s="299">
        <f t="shared" si="15"/>
        <v>0</v>
      </c>
      <c r="U118" s="5"/>
      <c r="V118" s="5"/>
      <c r="W118" s="5"/>
      <c r="X118" s="5"/>
      <c r="Y118" s="5"/>
      <c r="Z118" s="5"/>
      <c r="AA118" s="5"/>
      <c r="AB118" s="5"/>
      <c r="AC118" s="5"/>
      <c r="AD118" s="5"/>
      <c r="AE118" s="46"/>
      <c r="AF118" s="5"/>
      <c r="AG118" s="5"/>
      <c r="AH118" s="5"/>
      <c r="AI118" s="5"/>
      <c r="AJ118" s="5"/>
      <c r="AK118" s="5"/>
      <c r="AL118" s="5"/>
      <c r="AM118" s="5"/>
      <c r="AN118" s="5"/>
      <c r="AO118" s="5"/>
      <c r="AP118" s="46"/>
      <c r="AQ118" s="5"/>
      <c r="AR118" s="5"/>
      <c r="AS118" s="5"/>
      <c r="AT118" s="5"/>
      <c r="AU118" s="5"/>
      <c r="AV118" s="5"/>
      <c r="AW118" s="5"/>
      <c r="AX118" s="5"/>
      <c r="AY118" s="5"/>
      <c r="AZ118" s="46"/>
      <c r="BA118" s="9"/>
      <c r="BB118" s="9"/>
      <c r="BC118" s="9"/>
      <c r="BD118" s="9"/>
      <c r="BE118" s="9"/>
      <c r="BF118" s="9"/>
      <c r="BG118" s="9"/>
      <c r="BH118" s="9"/>
      <c r="BI118" s="9"/>
      <c r="BJ118" s="9"/>
      <c r="BK118" s="630" t="str">
        <f t="shared" si="25"/>
        <v>NA</v>
      </c>
      <c r="BL118" s="630" t="s">
        <v>1792</v>
      </c>
      <c r="BM118" s="630"/>
      <c r="BN118" s="633"/>
      <c r="BO118" s="633"/>
      <c r="BP118" s="114"/>
      <c r="BQ118" s="28"/>
      <c r="BR118" s="28"/>
      <c r="BS118" s="28"/>
      <c r="BT118" s="28"/>
      <c r="BU118" s="28"/>
      <c r="BV118" s="67"/>
      <c r="BW118" s="28"/>
      <c r="BX118" s="28"/>
      <c r="BY118" s="28"/>
      <c r="BZ118" s="28"/>
      <c r="CA118" s="28"/>
      <c r="CB118" s="28"/>
      <c r="CC118" s="67"/>
      <c r="CD118" s="28"/>
      <c r="CE118" s="28"/>
      <c r="CF118" s="28"/>
      <c r="CG118" s="28"/>
      <c r="CH118" s="28"/>
      <c r="CI118" s="28"/>
      <c r="CJ118" s="28"/>
      <c r="CK118" s="28"/>
      <c r="CL118" s="28"/>
      <c r="CM118" s="67"/>
      <c r="CN118" s="703" t="s">
        <v>1792</v>
      </c>
      <c r="CO118" s="28"/>
      <c r="CP118" s="28"/>
      <c r="CQ118" s="28"/>
      <c r="CR118" s="28"/>
      <c r="CS118" s="28"/>
      <c r="CT118" s="28"/>
      <c r="CU118" s="28"/>
      <c r="CV118" s="28"/>
      <c r="CW118" s="28"/>
      <c r="CX118" s="67"/>
      <c r="CY118" s="10"/>
      <c r="CZ118" s="10"/>
      <c r="DA118" s="10"/>
      <c r="DB118" s="10"/>
      <c r="DC118" s="10"/>
      <c r="DD118" s="10"/>
      <c r="DE118" s="10"/>
      <c r="DF118" s="10"/>
      <c r="DG118" s="300">
        <f t="shared" si="16"/>
        <v>0</v>
      </c>
      <c r="DH118" s="69"/>
      <c r="DI118" s="69"/>
      <c r="DJ118" s="69"/>
      <c r="DK118" s="69"/>
      <c r="DL118" s="69"/>
      <c r="DM118" s="69"/>
      <c r="DN118" s="69"/>
      <c r="DO118" s="69"/>
      <c r="DP118" s="69"/>
      <c r="DQ118" s="69"/>
      <c r="DR118" s="69"/>
      <c r="DS118" s="69"/>
      <c r="DT118" s="69"/>
      <c r="DU118" s="69"/>
      <c r="DV118" s="69"/>
      <c r="DW118" s="69"/>
      <c r="DX118" s="69"/>
      <c r="DY118" s="69"/>
      <c r="DZ118" s="69"/>
      <c r="EA118" s="69"/>
      <c r="EB118" s="69"/>
      <c r="EC118" s="69"/>
      <c r="ED118" s="69"/>
      <c r="EE118" s="69"/>
      <c r="EF118" s="69"/>
      <c r="EG118" s="69"/>
      <c r="EH118" s="69"/>
      <c r="EI118" s="69"/>
      <c r="EJ118" s="69"/>
      <c r="EK118" s="69"/>
      <c r="EL118" s="69"/>
      <c r="EM118" s="69"/>
      <c r="EN118" s="69"/>
      <c r="EO118" s="69"/>
      <c r="EP118" s="69"/>
      <c r="EQ118" s="69"/>
      <c r="ER118" s="79"/>
      <c r="ES118" s="245"/>
      <c r="ET118" s="81"/>
      <c r="EU118" s="81"/>
      <c r="EV118" s="718" t="str">
        <f t="shared" si="24"/>
        <v/>
      </c>
      <c r="EW118" s="718" t="s">
        <v>1792</v>
      </c>
      <c r="EX118" s="731"/>
      <c r="EY118" s="44">
        <v>113</v>
      </c>
      <c r="EZ118" s="85">
        <v>0</v>
      </c>
      <c r="FA118" s="33">
        <v>113</v>
      </c>
      <c r="FB118" s="5">
        <v>0</v>
      </c>
      <c r="FC118" s="5">
        <v>0</v>
      </c>
      <c r="FD118" s="69"/>
      <c r="FE118" s="11"/>
      <c r="FF118" s="87"/>
      <c r="FG118" s="18"/>
      <c r="FH118" s="69"/>
      <c r="FI118" s="718" t="s">
        <v>1792</v>
      </c>
      <c r="FK118" s="16"/>
      <c r="FL118" s="69"/>
      <c r="FM118" s="39"/>
      <c r="FN118" s="721"/>
      <c r="FO118" s="84"/>
      <c r="FP118" s="69"/>
      <c r="FQ118" s="69"/>
      <c r="FR118" s="69"/>
      <c r="FS118" s="716" t="str">
        <f t="shared" si="17"/>
        <v>NA</v>
      </c>
      <c r="FT118" s="716"/>
      <c r="FU118" s="69"/>
      <c r="FV118" s="28"/>
      <c r="FW118" s="79"/>
      <c r="FX118" s="718" t="s">
        <v>1792</v>
      </c>
    </row>
    <row r="119" spans="1:180" ht="15" x14ac:dyDescent="0.25">
      <c r="A119" s="10">
        <v>114</v>
      </c>
      <c r="B119" s="15">
        <v>6</v>
      </c>
      <c r="C119" s="42">
        <v>1</v>
      </c>
      <c r="D119" s="15">
        <v>0</v>
      </c>
      <c r="E119" s="97">
        <v>38840</v>
      </c>
      <c r="F119" s="28">
        <v>1</v>
      </c>
      <c r="G119" s="67">
        <v>1</v>
      </c>
      <c r="H119" s="5">
        <v>5</v>
      </c>
      <c r="I119" s="5">
        <v>5</v>
      </c>
      <c r="J119" s="5">
        <v>6</v>
      </c>
      <c r="K119" s="5"/>
      <c r="L119" s="5"/>
      <c r="M119" s="5">
        <v>7</v>
      </c>
      <c r="N119" s="5"/>
      <c r="O119" s="5"/>
      <c r="P119" s="5">
        <v>4</v>
      </c>
      <c r="Q119" s="5"/>
      <c r="R119" s="5"/>
      <c r="S119" s="5"/>
      <c r="T119" s="299">
        <f t="shared" si="15"/>
        <v>7</v>
      </c>
      <c r="U119" s="5"/>
      <c r="V119" s="5"/>
      <c r="W119" s="5" t="s">
        <v>111</v>
      </c>
      <c r="X119" s="5"/>
      <c r="Y119" s="5"/>
      <c r="Z119" s="5" t="s">
        <v>118</v>
      </c>
      <c r="AA119" s="5"/>
      <c r="AB119" s="5"/>
      <c r="AC119" s="5"/>
      <c r="AD119" s="5"/>
      <c r="AE119" s="46"/>
      <c r="AF119" s="5"/>
      <c r="AG119" s="5"/>
      <c r="AH119" s="5">
        <v>4</v>
      </c>
      <c r="AI119" s="5"/>
      <c r="AJ119" s="5"/>
      <c r="AK119" s="5">
        <v>4</v>
      </c>
      <c r="AL119" s="5"/>
      <c r="AM119" s="5"/>
      <c r="AN119" s="5"/>
      <c r="AO119" s="5"/>
      <c r="AP119" s="46"/>
      <c r="AQ119" s="5"/>
      <c r="AR119" s="5"/>
      <c r="AS119" s="5"/>
      <c r="AT119" s="5"/>
      <c r="AU119" s="5"/>
      <c r="AV119" s="5">
        <v>1</v>
      </c>
      <c r="AW119" s="5">
        <v>0</v>
      </c>
      <c r="AX119" s="5"/>
      <c r="AY119" s="5">
        <v>0</v>
      </c>
      <c r="AZ119" s="46">
        <v>0</v>
      </c>
      <c r="BA119" s="9"/>
      <c r="BB119" s="9"/>
      <c r="BC119" s="9"/>
      <c r="BD119" s="9"/>
      <c r="BE119" s="9"/>
      <c r="BF119" s="9"/>
      <c r="BG119" s="9">
        <v>38859</v>
      </c>
      <c r="BH119" s="9"/>
      <c r="BI119" s="9"/>
      <c r="BJ119" s="9"/>
      <c r="BK119" s="630">
        <f t="shared" si="25"/>
        <v>38859</v>
      </c>
      <c r="BL119" s="630" t="s">
        <v>1780</v>
      </c>
      <c r="BM119" s="630"/>
      <c r="BN119" s="633" t="s">
        <v>1941</v>
      </c>
      <c r="BO119" s="633"/>
      <c r="BP119" s="32"/>
      <c r="BQ119" s="5"/>
      <c r="BR119" s="5"/>
      <c r="BS119" s="5">
        <v>0</v>
      </c>
      <c r="BT119" s="5"/>
      <c r="BU119" s="5">
        <v>0</v>
      </c>
      <c r="BV119" s="46">
        <v>3</v>
      </c>
      <c r="BW119" s="5"/>
      <c r="BX119" s="5"/>
      <c r="BY119" s="5"/>
      <c r="BZ119" s="5">
        <v>0</v>
      </c>
      <c r="CA119" s="5"/>
      <c r="CB119" s="5">
        <v>1</v>
      </c>
      <c r="CC119" s="46">
        <v>2</v>
      </c>
      <c r="CD119" s="5"/>
      <c r="CE119" s="5">
        <v>4</v>
      </c>
      <c r="CF119" s="5">
        <v>6</v>
      </c>
      <c r="CG119" s="5"/>
      <c r="CH119" s="5">
        <v>6</v>
      </c>
      <c r="CI119" s="5"/>
      <c r="CJ119" s="5"/>
      <c r="CK119" s="5"/>
      <c r="CL119" s="5"/>
      <c r="CM119" s="46"/>
      <c r="CN119" s="703">
        <f>5/5</f>
        <v>1</v>
      </c>
      <c r="CO119" s="28"/>
      <c r="CP119" s="28">
        <v>1</v>
      </c>
      <c r="CQ119" s="28"/>
      <c r="CR119" s="28"/>
      <c r="CS119" s="28"/>
      <c r="CT119" s="28"/>
      <c r="CU119" s="28"/>
      <c r="CV119" s="28"/>
      <c r="CW119" s="28"/>
      <c r="CX119" s="67"/>
      <c r="CY119" s="10"/>
      <c r="CZ119" s="10"/>
      <c r="DA119" s="10"/>
      <c r="DB119" s="10"/>
      <c r="DC119" s="10"/>
      <c r="DD119" s="10"/>
      <c r="DE119" s="10" t="s">
        <v>485</v>
      </c>
      <c r="DF119" s="10" t="s">
        <v>486</v>
      </c>
      <c r="DG119" s="300">
        <f t="shared" si="16"/>
        <v>2</v>
      </c>
      <c r="DH119" s="69">
        <v>2</v>
      </c>
      <c r="DI119" s="69">
        <v>2.08</v>
      </c>
      <c r="DJ119" s="69">
        <v>2.54</v>
      </c>
      <c r="DK119" s="69"/>
      <c r="DL119" s="69"/>
      <c r="DM119" s="69"/>
      <c r="DN119" s="69"/>
      <c r="DO119" s="69"/>
      <c r="DP119" s="69"/>
      <c r="DQ119" s="69"/>
      <c r="DR119" s="69"/>
      <c r="DS119" s="69"/>
      <c r="DT119" s="69"/>
      <c r="DU119" s="69"/>
      <c r="DV119" s="69">
        <v>309</v>
      </c>
      <c r="DW119" s="69">
        <v>285</v>
      </c>
      <c r="DX119" s="69"/>
      <c r="DY119" s="69"/>
      <c r="DZ119" s="69"/>
      <c r="EA119" s="69"/>
      <c r="EB119" s="69"/>
      <c r="EC119" s="69"/>
      <c r="ED119" s="69"/>
      <c r="EE119" s="69"/>
      <c r="EF119" s="69"/>
      <c r="EG119" s="69"/>
      <c r="EH119" s="69"/>
      <c r="EI119" s="69"/>
      <c r="EJ119" s="69"/>
      <c r="EK119" s="69"/>
      <c r="EL119" s="69"/>
      <c r="EM119" s="69"/>
      <c r="EN119" s="69"/>
      <c r="EO119" s="69"/>
      <c r="EP119" s="69"/>
      <c r="EQ119" s="69"/>
      <c r="ER119" s="79"/>
      <c r="ES119" s="245">
        <f>((DI119^2*PI()*DV119)/4)+((DJ119^2*PI()*DW119)/4)+((DK119^2*PI()*DX119)/4)+((DL119^2*PI()*DY119)/4)+((DM119^2*PI()*DZ119)/4)+((DN119^2*PI()*EA119)/4)+((DO119^2*PI()*EB119)/4)+((DP119^2*PI()*EC119)/4)+((DQ119^2*PI()*ED119)/4)+((DR119^2*PI()*EE119)/4)+((DS119^2*PI()*EF119)/4)+((DT119^2*PI()*EG119)/4)+((DU119^2*PI()*EH119)/4)</f>
        <v>2494.0818191917888</v>
      </c>
      <c r="ET119" s="81"/>
      <c r="EU119" s="81">
        <f>ES119+ET119</f>
        <v>2494.0818191917888</v>
      </c>
      <c r="EV119" s="718" t="str">
        <f t="shared" si="24"/>
        <v/>
      </c>
      <c r="EW119" s="718" t="s">
        <v>1877</v>
      </c>
      <c r="EX119" s="731" t="s">
        <v>1942</v>
      </c>
      <c r="EY119" s="47">
        <v>114</v>
      </c>
      <c r="EZ119" s="85">
        <v>0</v>
      </c>
      <c r="FA119" s="58">
        <v>114</v>
      </c>
      <c r="FB119" s="15">
        <v>7</v>
      </c>
      <c r="FC119" s="15">
        <v>2</v>
      </c>
      <c r="FD119" s="71">
        <v>7</v>
      </c>
      <c r="FE119" s="18">
        <v>2.08</v>
      </c>
      <c r="FF119" s="88">
        <v>309</v>
      </c>
      <c r="FG119" s="18">
        <v>2494.0818191917888</v>
      </c>
      <c r="FH119" s="71">
        <v>4</v>
      </c>
      <c r="FI119" s="735" t="s">
        <v>1890</v>
      </c>
      <c r="FK119" s="16">
        <v>38859</v>
      </c>
      <c r="FL119" s="59"/>
      <c r="FM119" s="249">
        <v>38876</v>
      </c>
      <c r="FN119" s="722"/>
      <c r="FO119" s="85"/>
      <c r="FP119" s="71"/>
      <c r="FQ119" s="71"/>
      <c r="FR119" s="71"/>
      <c r="FS119" s="716" t="str">
        <f t="shared" si="17"/>
        <v>NA</v>
      </c>
      <c r="FT119" s="716"/>
      <c r="FU119" s="71"/>
      <c r="FV119" s="28">
        <v>6</v>
      </c>
      <c r="FW119" s="79"/>
      <c r="FX119" s="705">
        <v>0</v>
      </c>
    </row>
    <row r="120" spans="1:180" ht="15" x14ac:dyDescent="0.25">
      <c r="A120" s="10">
        <v>115</v>
      </c>
      <c r="B120" s="15"/>
      <c r="C120" s="42"/>
      <c r="D120" s="15"/>
      <c r="E120" s="97"/>
      <c r="F120" s="28"/>
      <c r="G120" s="67"/>
      <c r="H120" s="5"/>
      <c r="I120" s="5"/>
      <c r="J120" s="5"/>
      <c r="K120" s="5"/>
      <c r="L120" s="5"/>
      <c r="M120" s="5"/>
      <c r="N120" s="5"/>
      <c r="O120" s="5"/>
      <c r="P120" s="5"/>
      <c r="Q120" s="5"/>
      <c r="R120" s="5"/>
      <c r="S120" s="5"/>
      <c r="T120" s="299">
        <f t="shared" si="15"/>
        <v>0</v>
      </c>
      <c r="U120" s="5"/>
      <c r="V120" s="5"/>
      <c r="W120" s="5"/>
      <c r="X120" s="5"/>
      <c r="Y120" s="5"/>
      <c r="Z120" s="5"/>
      <c r="AA120" s="5"/>
      <c r="AB120" s="5"/>
      <c r="AC120" s="5"/>
      <c r="AD120" s="5"/>
      <c r="AE120" s="46"/>
      <c r="AF120" s="5"/>
      <c r="AG120" s="5"/>
      <c r="AH120" s="5"/>
      <c r="AI120" s="5"/>
      <c r="AJ120" s="5"/>
      <c r="AK120" s="5"/>
      <c r="AL120" s="5"/>
      <c r="AM120" s="5"/>
      <c r="AN120" s="5"/>
      <c r="AO120" s="5"/>
      <c r="AP120" s="46"/>
      <c r="AQ120" s="5"/>
      <c r="AR120" s="5"/>
      <c r="AS120" s="5"/>
      <c r="AT120" s="5"/>
      <c r="AU120" s="5"/>
      <c r="AV120" s="5"/>
      <c r="AW120" s="5"/>
      <c r="AX120" s="5"/>
      <c r="AY120" s="5"/>
      <c r="AZ120" s="46"/>
      <c r="BA120" s="9"/>
      <c r="BB120" s="9"/>
      <c r="BC120" s="9"/>
      <c r="BD120" s="9"/>
      <c r="BE120" s="9"/>
      <c r="BF120" s="9"/>
      <c r="BG120" s="9"/>
      <c r="BH120" s="9"/>
      <c r="BI120" s="9"/>
      <c r="BJ120" s="9"/>
      <c r="BK120" s="630" t="str">
        <f t="shared" si="25"/>
        <v>NA</v>
      </c>
      <c r="BL120" s="630" t="s">
        <v>1792</v>
      </c>
      <c r="BM120" s="630"/>
      <c r="BN120" s="633"/>
      <c r="BO120" s="633"/>
      <c r="BP120" s="32"/>
      <c r="BQ120" s="5"/>
      <c r="BR120" s="5"/>
      <c r="BS120" s="5"/>
      <c r="BT120" s="5"/>
      <c r="BU120" s="5"/>
      <c r="BV120" s="46"/>
      <c r="BW120" s="5"/>
      <c r="BX120" s="5"/>
      <c r="BY120" s="5"/>
      <c r="BZ120" s="5"/>
      <c r="CA120" s="5"/>
      <c r="CB120" s="5"/>
      <c r="CC120" s="46"/>
      <c r="CD120" s="5"/>
      <c r="CE120" s="5"/>
      <c r="CF120" s="5"/>
      <c r="CG120" s="5"/>
      <c r="CH120" s="5"/>
      <c r="CI120" s="5"/>
      <c r="CJ120" s="5"/>
      <c r="CK120" s="5"/>
      <c r="CL120" s="5"/>
      <c r="CM120" s="46"/>
      <c r="CN120" s="703" t="s">
        <v>1792</v>
      </c>
      <c r="CO120" s="28"/>
      <c r="CP120" s="28"/>
      <c r="CQ120" s="28"/>
      <c r="CR120" s="28"/>
      <c r="CS120" s="28"/>
      <c r="CT120" s="28"/>
      <c r="CU120" s="28"/>
      <c r="CV120" s="28"/>
      <c r="CW120" s="28"/>
      <c r="CX120" s="67"/>
      <c r="CY120" s="10"/>
      <c r="CZ120" s="10"/>
      <c r="DA120" s="10"/>
      <c r="DB120" s="10"/>
      <c r="DC120" s="10"/>
      <c r="DD120" s="10"/>
      <c r="DE120" s="10"/>
      <c r="DF120" s="10"/>
      <c r="DG120" s="300">
        <f t="shared" si="16"/>
        <v>0</v>
      </c>
      <c r="DH120" s="69"/>
      <c r="DI120" s="69"/>
      <c r="DJ120" s="69"/>
      <c r="DK120" s="69"/>
      <c r="DL120" s="69"/>
      <c r="DM120" s="69"/>
      <c r="DN120" s="69"/>
      <c r="DO120" s="69"/>
      <c r="DP120" s="69"/>
      <c r="DQ120" s="69"/>
      <c r="DR120" s="69"/>
      <c r="DS120" s="69"/>
      <c r="DT120" s="69"/>
      <c r="DU120" s="69"/>
      <c r="DV120" s="69"/>
      <c r="DW120" s="69"/>
      <c r="DX120" s="69"/>
      <c r="DY120" s="69"/>
      <c r="DZ120" s="69"/>
      <c r="EA120" s="69"/>
      <c r="EB120" s="69"/>
      <c r="EC120" s="69"/>
      <c r="ED120" s="69"/>
      <c r="EE120" s="69"/>
      <c r="EF120" s="69"/>
      <c r="EG120" s="69"/>
      <c r="EH120" s="69"/>
      <c r="EI120" s="69"/>
      <c r="EJ120" s="69"/>
      <c r="EK120" s="69"/>
      <c r="EL120" s="69"/>
      <c r="EM120" s="69"/>
      <c r="EN120" s="69"/>
      <c r="EO120" s="69"/>
      <c r="EP120" s="69"/>
      <c r="EQ120" s="69"/>
      <c r="ER120" s="79"/>
      <c r="ES120" s="245"/>
      <c r="ET120" s="81"/>
      <c r="EU120" s="81"/>
      <c r="EV120" s="718" t="str">
        <f t="shared" si="24"/>
        <v/>
      </c>
      <c r="EW120" s="703" t="s">
        <v>1792</v>
      </c>
      <c r="EX120" s="731"/>
      <c r="EY120" s="44">
        <v>115</v>
      </c>
      <c r="EZ120" s="85">
        <v>0</v>
      </c>
      <c r="FA120" s="33">
        <v>115</v>
      </c>
      <c r="FB120" s="5">
        <v>0</v>
      </c>
      <c r="FC120" s="5">
        <v>0</v>
      </c>
      <c r="FD120" s="69"/>
      <c r="FE120" s="11"/>
      <c r="FF120" s="87"/>
      <c r="FG120" s="18"/>
      <c r="FH120" s="69"/>
      <c r="FI120" s="703" t="s">
        <v>1792</v>
      </c>
      <c r="FK120" s="16"/>
      <c r="FL120" s="54"/>
      <c r="FM120" s="39"/>
      <c r="FN120" s="721"/>
      <c r="FO120" s="84"/>
      <c r="FP120" s="69"/>
      <c r="FQ120" s="69"/>
      <c r="FR120" s="69"/>
      <c r="FS120" s="716" t="str">
        <f t="shared" si="17"/>
        <v>NA</v>
      </c>
      <c r="FT120" s="716"/>
      <c r="FU120" s="69"/>
      <c r="FV120" s="28"/>
      <c r="FW120" s="79"/>
      <c r="FX120" s="703" t="s">
        <v>1792</v>
      </c>
    </row>
    <row r="121" spans="1:180" ht="15" x14ac:dyDescent="0.25">
      <c r="A121" s="10">
        <v>116</v>
      </c>
      <c r="B121" s="15"/>
      <c r="C121" s="42"/>
      <c r="D121" s="15"/>
      <c r="E121" s="97"/>
      <c r="F121" s="28"/>
      <c r="G121" s="67"/>
      <c r="H121" s="5"/>
      <c r="I121" s="5"/>
      <c r="J121" s="5"/>
      <c r="K121" s="5"/>
      <c r="L121" s="5"/>
      <c r="M121" s="5"/>
      <c r="N121" s="5"/>
      <c r="O121" s="5"/>
      <c r="P121" s="5"/>
      <c r="Q121" s="5"/>
      <c r="R121" s="5"/>
      <c r="S121" s="5"/>
      <c r="T121" s="299">
        <f t="shared" si="15"/>
        <v>0</v>
      </c>
      <c r="U121" s="5"/>
      <c r="V121" s="5"/>
      <c r="W121" s="5"/>
      <c r="X121" s="5"/>
      <c r="Y121" s="5"/>
      <c r="Z121" s="5"/>
      <c r="AA121" s="5"/>
      <c r="AB121" s="5"/>
      <c r="AC121" s="5"/>
      <c r="AD121" s="5"/>
      <c r="AE121" s="46"/>
      <c r="AF121" s="5"/>
      <c r="AG121" s="5"/>
      <c r="AH121" s="5"/>
      <c r="AI121" s="5"/>
      <c r="AJ121" s="5"/>
      <c r="AK121" s="5"/>
      <c r="AL121" s="5"/>
      <c r="AM121" s="5"/>
      <c r="AN121" s="5"/>
      <c r="AO121" s="5"/>
      <c r="AP121" s="46"/>
      <c r="AQ121" s="5"/>
      <c r="AR121" s="5"/>
      <c r="AS121" s="5"/>
      <c r="AT121" s="5"/>
      <c r="AU121" s="5"/>
      <c r="AV121" s="5"/>
      <c r="AW121" s="5"/>
      <c r="AX121" s="5"/>
      <c r="AY121" s="5"/>
      <c r="AZ121" s="46"/>
      <c r="BA121" s="9"/>
      <c r="BB121" s="9"/>
      <c r="BC121" s="9"/>
      <c r="BD121" s="9"/>
      <c r="BE121" s="9"/>
      <c r="BF121" s="9"/>
      <c r="BG121" s="9"/>
      <c r="BH121" s="9"/>
      <c r="BI121" s="9"/>
      <c r="BJ121" s="9"/>
      <c r="BK121" s="630" t="str">
        <f t="shared" si="25"/>
        <v>NA</v>
      </c>
      <c r="BL121" s="630" t="s">
        <v>1792</v>
      </c>
      <c r="BM121" s="630"/>
      <c r="BN121" s="633"/>
      <c r="BO121" s="633"/>
      <c r="BP121" s="32"/>
      <c r="BQ121" s="5"/>
      <c r="BR121" s="5"/>
      <c r="BS121" s="5"/>
      <c r="BT121" s="5"/>
      <c r="BU121" s="5"/>
      <c r="BV121" s="46"/>
      <c r="BW121" s="5"/>
      <c r="BX121" s="5"/>
      <c r="BY121" s="5"/>
      <c r="BZ121" s="5"/>
      <c r="CA121" s="5"/>
      <c r="CB121" s="5"/>
      <c r="CC121" s="46"/>
      <c r="CD121" s="5"/>
      <c r="CE121" s="5"/>
      <c r="CF121" s="5"/>
      <c r="CG121" s="5"/>
      <c r="CH121" s="5"/>
      <c r="CI121" s="5"/>
      <c r="CJ121" s="5"/>
      <c r="CK121" s="5"/>
      <c r="CL121" s="5"/>
      <c r="CM121" s="46"/>
      <c r="CN121" s="703" t="s">
        <v>1792</v>
      </c>
      <c r="CO121" s="28"/>
      <c r="CP121" s="28"/>
      <c r="CQ121" s="28"/>
      <c r="CR121" s="28"/>
      <c r="CS121" s="28"/>
      <c r="CT121" s="28"/>
      <c r="CU121" s="28"/>
      <c r="CV121" s="28"/>
      <c r="CW121" s="28"/>
      <c r="CX121" s="67"/>
      <c r="CY121" s="10"/>
      <c r="CZ121" s="10"/>
      <c r="DA121" s="10"/>
      <c r="DB121" s="10"/>
      <c r="DC121" s="10"/>
      <c r="DD121" s="10"/>
      <c r="DE121" s="10"/>
      <c r="DF121" s="10"/>
      <c r="DG121" s="300">
        <f t="shared" si="16"/>
        <v>0</v>
      </c>
      <c r="DH121" s="69"/>
      <c r="DI121" s="69"/>
      <c r="DJ121" s="69"/>
      <c r="DK121" s="69"/>
      <c r="DL121" s="69"/>
      <c r="DM121" s="69"/>
      <c r="DN121" s="69"/>
      <c r="DO121" s="69"/>
      <c r="DP121" s="69"/>
      <c r="DQ121" s="69"/>
      <c r="DR121" s="69"/>
      <c r="DS121" s="69"/>
      <c r="DT121" s="69"/>
      <c r="DU121" s="69"/>
      <c r="DV121" s="69"/>
      <c r="DW121" s="69"/>
      <c r="DX121" s="69"/>
      <c r="DY121" s="69"/>
      <c r="DZ121" s="69"/>
      <c r="EA121" s="69"/>
      <c r="EB121" s="69"/>
      <c r="EC121" s="69"/>
      <c r="ED121" s="69"/>
      <c r="EE121" s="69"/>
      <c r="EF121" s="69"/>
      <c r="EG121" s="69"/>
      <c r="EH121" s="69"/>
      <c r="EI121" s="69"/>
      <c r="EJ121" s="69"/>
      <c r="EK121" s="69"/>
      <c r="EL121" s="69"/>
      <c r="EM121" s="69"/>
      <c r="EN121" s="69"/>
      <c r="EO121" s="69"/>
      <c r="EP121" s="69"/>
      <c r="EQ121" s="69"/>
      <c r="ER121" s="79"/>
      <c r="ES121" s="245"/>
      <c r="ET121" s="81"/>
      <c r="EU121" s="81"/>
      <c r="EV121" s="718" t="str">
        <f t="shared" si="24"/>
        <v/>
      </c>
      <c r="EW121" s="703" t="s">
        <v>1792</v>
      </c>
      <c r="EX121" s="731"/>
      <c r="EY121" s="44">
        <v>116</v>
      </c>
      <c r="EZ121" s="85">
        <v>0</v>
      </c>
      <c r="FA121" s="33">
        <v>116</v>
      </c>
      <c r="FB121" s="5">
        <v>0</v>
      </c>
      <c r="FC121" s="5">
        <v>0</v>
      </c>
      <c r="FD121" s="69"/>
      <c r="FE121" s="11"/>
      <c r="FF121" s="87"/>
      <c r="FG121" s="18"/>
      <c r="FH121" s="69"/>
      <c r="FI121" s="703" t="s">
        <v>1792</v>
      </c>
      <c r="FK121" s="16"/>
      <c r="FL121" s="54"/>
      <c r="FM121" s="39"/>
      <c r="FN121" s="721"/>
      <c r="FO121" s="84"/>
      <c r="FP121" s="69"/>
      <c r="FQ121" s="69"/>
      <c r="FR121" s="69"/>
      <c r="FS121" s="716" t="str">
        <f t="shared" si="17"/>
        <v>NA</v>
      </c>
      <c r="FT121" s="716"/>
      <c r="FU121" s="69"/>
      <c r="FV121" s="28"/>
      <c r="FW121" s="79"/>
      <c r="FX121" s="703" t="s">
        <v>1792</v>
      </c>
    </row>
    <row r="122" spans="1:180" ht="15" x14ac:dyDescent="0.25">
      <c r="A122" s="10">
        <v>117</v>
      </c>
      <c r="B122" s="15"/>
      <c r="C122" s="42"/>
      <c r="D122" s="15"/>
      <c r="E122" s="97"/>
      <c r="F122" s="28"/>
      <c r="G122" s="67"/>
      <c r="H122" s="5"/>
      <c r="I122" s="5"/>
      <c r="J122" s="5"/>
      <c r="K122" s="5"/>
      <c r="L122" s="5"/>
      <c r="M122" s="5"/>
      <c r="N122" s="5"/>
      <c r="O122" s="5"/>
      <c r="P122" s="5"/>
      <c r="Q122" s="5"/>
      <c r="R122" s="5"/>
      <c r="S122" s="5"/>
      <c r="T122" s="299">
        <f t="shared" si="15"/>
        <v>0</v>
      </c>
      <c r="U122" s="5"/>
      <c r="V122" s="5"/>
      <c r="W122" s="5"/>
      <c r="X122" s="5"/>
      <c r="Y122" s="5"/>
      <c r="Z122" s="5"/>
      <c r="AA122" s="5"/>
      <c r="AB122" s="5"/>
      <c r="AC122" s="5"/>
      <c r="AD122" s="5"/>
      <c r="AE122" s="46"/>
      <c r="AF122" s="5"/>
      <c r="AG122" s="5"/>
      <c r="AH122" s="5"/>
      <c r="AI122" s="5"/>
      <c r="AJ122" s="5"/>
      <c r="AK122" s="5"/>
      <c r="AL122" s="5"/>
      <c r="AM122" s="5"/>
      <c r="AN122" s="5"/>
      <c r="AO122" s="5"/>
      <c r="AP122" s="46"/>
      <c r="AQ122" s="5"/>
      <c r="AR122" s="5"/>
      <c r="AS122" s="5"/>
      <c r="AT122" s="5"/>
      <c r="AU122" s="5"/>
      <c r="AV122" s="5"/>
      <c r="AW122" s="5"/>
      <c r="AX122" s="5"/>
      <c r="AY122" s="5"/>
      <c r="AZ122" s="46"/>
      <c r="BA122" s="9"/>
      <c r="BB122" s="9"/>
      <c r="BC122" s="9"/>
      <c r="BD122" s="9"/>
      <c r="BE122" s="9"/>
      <c r="BF122" s="9"/>
      <c r="BG122" s="9"/>
      <c r="BH122" s="9"/>
      <c r="BI122" s="9"/>
      <c r="BJ122" s="9"/>
      <c r="BK122" s="630" t="str">
        <f t="shared" si="25"/>
        <v>NA</v>
      </c>
      <c r="BL122" s="630" t="s">
        <v>1792</v>
      </c>
      <c r="BM122" s="630"/>
      <c r="BN122" s="633"/>
      <c r="BO122" s="633"/>
      <c r="BP122" s="32"/>
      <c r="BQ122" s="5"/>
      <c r="BR122" s="5"/>
      <c r="BS122" s="5"/>
      <c r="BT122" s="5"/>
      <c r="BU122" s="5"/>
      <c r="BV122" s="46"/>
      <c r="BW122" s="5"/>
      <c r="BX122" s="5"/>
      <c r="BY122" s="5"/>
      <c r="BZ122" s="5"/>
      <c r="CA122" s="5"/>
      <c r="CB122" s="5"/>
      <c r="CC122" s="46"/>
      <c r="CD122" s="5"/>
      <c r="CE122" s="5"/>
      <c r="CF122" s="5"/>
      <c r="CG122" s="5"/>
      <c r="CH122" s="5"/>
      <c r="CI122" s="5"/>
      <c r="CJ122" s="5"/>
      <c r="CK122" s="5"/>
      <c r="CL122" s="5"/>
      <c r="CM122" s="46"/>
      <c r="CN122" s="703" t="s">
        <v>1792</v>
      </c>
      <c r="CO122" s="28"/>
      <c r="CP122" s="28"/>
      <c r="CQ122" s="28"/>
      <c r="CR122" s="28"/>
      <c r="CS122" s="28"/>
      <c r="CT122" s="28"/>
      <c r="CU122" s="28"/>
      <c r="CV122" s="28"/>
      <c r="CW122" s="28"/>
      <c r="CX122" s="67"/>
      <c r="CY122" s="10"/>
      <c r="CZ122" s="10"/>
      <c r="DA122" s="10"/>
      <c r="DB122" s="10"/>
      <c r="DC122" s="10"/>
      <c r="DD122" s="10"/>
      <c r="DE122" s="10"/>
      <c r="DF122" s="10"/>
      <c r="DG122" s="300">
        <f t="shared" si="16"/>
        <v>0</v>
      </c>
      <c r="DH122" s="69"/>
      <c r="DI122" s="69"/>
      <c r="DJ122" s="69"/>
      <c r="DK122" s="69"/>
      <c r="DL122" s="69"/>
      <c r="DM122" s="69"/>
      <c r="DN122" s="69"/>
      <c r="DO122" s="69"/>
      <c r="DP122" s="69"/>
      <c r="DQ122" s="69"/>
      <c r="DR122" s="69"/>
      <c r="DS122" s="69"/>
      <c r="DT122" s="69"/>
      <c r="DU122" s="69"/>
      <c r="DV122" s="69"/>
      <c r="DW122" s="69"/>
      <c r="DX122" s="69"/>
      <c r="DY122" s="69"/>
      <c r="DZ122" s="69"/>
      <c r="EA122" s="69"/>
      <c r="EB122" s="69"/>
      <c r="EC122" s="69"/>
      <c r="ED122" s="69"/>
      <c r="EE122" s="69"/>
      <c r="EF122" s="69"/>
      <c r="EG122" s="69"/>
      <c r="EH122" s="69"/>
      <c r="EI122" s="69"/>
      <c r="EJ122" s="69"/>
      <c r="EK122" s="69"/>
      <c r="EL122" s="69"/>
      <c r="EM122" s="69"/>
      <c r="EN122" s="69"/>
      <c r="EO122" s="69"/>
      <c r="EP122" s="69"/>
      <c r="EQ122" s="69"/>
      <c r="ER122" s="79"/>
      <c r="ES122" s="245"/>
      <c r="ET122" s="81"/>
      <c r="EU122" s="81"/>
      <c r="EV122" s="718" t="str">
        <f t="shared" si="24"/>
        <v/>
      </c>
      <c r="EW122" s="703" t="s">
        <v>1792</v>
      </c>
      <c r="EX122" s="731"/>
      <c r="EY122" s="44">
        <v>117</v>
      </c>
      <c r="EZ122" s="85">
        <v>0</v>
      </c>
      <c r="FA122" s="33">
        <v>117</v>
      </c>
      <c r="FB122" s="5">
        <v>0</v>
      </c>
      <c r="FC122" s="5">
        <v>0</v>
      </c>
      <c r="FD122" s="69"/>
      <c r="FE122" s="11"/>
      <c r="FF122" s="87"/>
      <c r="FG122" s="18"/>
      <c r="FH122" s="69"/>
      <c r="FI122" s="703" t="s">
        <v>1792</v>
      </c>
      <c r="FK122" s="16"/>
      <c r="FL122" s="54"/>
      <c r="FM122" s="39"/>
      <c r="FN122" s="721"/>
      <c r="FO122" s="84"/>
      <c r="FP122" s="69"/>
      <c r="FQ122" s="69"/>
      <c r="FR122" s="69"/>
      <c r="FS122" s="716" t="str">
        <f t="shared" si="17"/>
        <v>NA</v>
      </c>
      <c r="FT122" s="716"/>
      <c r="FU122" s="69"/>
      <c r="FV122" s="28"/>
      <c r="FW122" s="79"/>
      <c r="FX122" s="703" t="s">
        <v>1792</v>
      </c>
    </row>
    <row r="123" spans="1:180" ht="15" x14ac:dyDescent="0.25">
      <c r="A123" s="10">
        <v>118</v>
      </c>
      <c r="B123" s="15"/>
      <c r="C123" s="42"/>
      <c r="D123" s="15"/>
      <c r="E123" s="97"/>
      <c r="F123" s="28"/>
      <c r="G123" s="67"/>
      <c r="H123" s="5"/>
      <c r="I123" s="5"/>
      <c r="J123" s="5"/>
      <c r="K123" s="5"/>
      <c r="L123" s="5"/>
      <c r="M123" s="5"/>
      <c r="N123" s="5"/>
      <c r="O123" s="5"/>
      <c r="P123" s="5"/>
      <c r="Q123" s="5"/>
      <c r="R123" s="5"/>
      <c r="S123" s="5"/>
      <c r="T123" s="299">
        <f t="shared" si="15"/>
        <v>0</v>
      </c>
      <c r="U123" s="5"/>
      <c r="V123" s="5"/>
      <c r="W123" s="5"/>
      <c r="X123" s="5"/>
      <c r="Y123" s="5"/>
      <c r="Z123" s="5"/>
      <c r="AA123" s="5"/>
      <c r="AB123" s="5"/>
      <c r="AC123" s="5"/>
      <c r="AD123" s="5"/>
      <c r="AE123" s="46"/>
      <c r="AF123" s="5"/>
      <c r="AG123" s="5"/>
      <c r="AH123" s="5"/>
      <c r="AI123" s="5"/>
      <c r="AJ123" s="5"/>
      <c r="AK123" s="5"/>
      <c r="AL123" s="5"/>
      <c r="AM123" s="5"/>
      <c r="AN123" s="5"/>
      <c r="AO123" s="5"/>
      <c r="AP123" s="46"/>
      <c r="AQ123" s="5"/>
      <c r="AR123" s="5"/>
      <c r="AS123" s="5"/>
      <c r="AT123" s="5"/>
      <c r="AU123" s="5"/>
      <c r="AV123" s="5"/>
      <c r="AW123" s="5"/>
      <c r="AX123" s="5"/>
      <c r="AY123" s="5"/>
      <c r="AZ123" s="46"/>
      <c r="BA123" s="9"/>
      <c r="BB123" s="9"/>
      <c r="BC123" s="9"/>
      <c r="BD123" s="9"/>
      <c r="BE123" s="9"/>
      <c r="BF123" s="9"/>
      <c r="BG123" s="9"/>
      <c r="BH123" s="9"/>
      <c r="BI123" s="9"/>
      <c r="BJ123" s="9"/>
      <c r="BK123" s="630" t="str">
        <f t="shared" si="25"/>
        <v>NA</v>
      </c>
      <c r="BL123" s="630" t="s">
        <v>1792</v>
      </c>
      <c r="BM123" s="630"/>
      <c r="BN123" s="633"/>
      <c r="BO123" s="633"/>
      <c r="BP123" s="32"/>
      <c r="BQ123" s="5"/>
      <c r="BR123" s="5"/>
      <c r="BS123" s="5"/>
      <c r="BT123" s="5"/>
      <c r="BU123" s="5"/>
      <c r="BV123" s="46"/>
      <c r="BW123" s="5"/>
      <c r="BX123" s="5"/>
      <c r="BY123" s="5"/>
      <c r="BZ123" s="5"/>
      <c r="CA123" s="5"/>
      <c r="CB123" s="5"/>
      <c r="CC123" s="46"/>
      <c r="CD123" s="5"/>
      <c r="CE123" s="5"/>
      <c r="CF123" s="5"/>
      <c r="CG123" s="5"/>
      <c r="CH123" s="5"/>
      <c r="CI123" s="5"/>
      <c r="CJ123" s="5"/>
      <c r="CK123" s="5"/>
      <c r="CL123" s="5"/>
      <c r="CM123" s="46"/>
      <c r="CN123" s="703" t="s">
        <v>1792</v>
      </c>
      <c r="CO123" s="28"/>
      <c r="CP123" s="28"/>
      <c r="CQ123" s="28"/>
      <c r="CR123" s="28"/>
      <c r="CS123" s="28"/>
      <c r="CT123" s="28"/>
      <c r="CU123" s="28"/>
      <c r="CV123" s="28"/>
      <c r="CW123" s="28"/>
      <c r="CX123" s="67"/>
      <c r="CY123" s="10"/>
      <c r="CZ123" s="10"/>
      <c r="DA123" s="10"/>
      <c r="DB123" s="10"/>
      <c r="DC123" s="10"/>
      <c r="DD123" s="10"/>
      <c r="DE123" s="10"/>
      <c r="DF123" s="10"/>
      <c r="DG123" s="300">
        <f t="shared" si="16"/>
        <v>0</v>
      </c>
      <c r="DH123" s="69"/>
      <c r="DI123" s="69"/>
      <c r="DJ123" s="69"/>
      <c r="DK123" s="69"/>
      <c r="DL123" s="69"/>
      <c r="DM123" s="69"/>
      <c r="DN123" s="69"/>
      <c r="DO123" s="69"/>
      <c r="DP123" s="69"/>
      <c r="DQ123" s="69"/>
      <c r="DR123" s="69"/>
      <c r="DS123" s="69"/>
      <c r="DT123" s="69"/>
      <c r="DU123" s="69"/>
      <c r="DV123" s="69"/>
      <c r="DW123" s="69"/>
      <c r="DX123" s="69"/>
      <c r="DY123" s="69"/>
      <c r="DZ123" s="69"/>
      <c r="EA123" s="69"/>
      <c r="EB123" s="69"/>
      <c r="EC123" s="69"/>
      <c r="ED123" s="69"/>
      <c r="EE123" s="69"/>
      <c r="EF123" s="69"/>
      <c r="EG123" s="69"/>
      <c r="EH123" s="69"/>
      <c r="EI123" s="69"/>
      <c r="EJ123" s="69"/>
      <c r="EK123" s="69"/>
      <c r="EL123" s="69"/>
      <c r="EM123" s="69"/>
      <c r="EN123" s="69"/>
      <c r="EO123" s="69"/>
      <c r="EP123" s="69"/>
      <c r="EQ123" s="69"/>
      <c r="ER123" s="79"/>
      <c r="ES123" s="245"/>
      <c r="ET123" s="81"/>
      <c r="EU123" s="81"/>
      <c r="EV123" s="718" t="str">
        <f t="shared" si="24"/>
        <v/>
      </c>
      <c r="EW123" s="703" t="s">
        <v>1792</v>
      </c>
      <c r="EX123" s="731"/>
      <c r="EY123" s="44">
        <v>118</v>
      </c>
      <c r="EZ123" s="85">
        <v>0</v>
      </c>
      <c r="FA123" s="33">
        <v>118</v>
      </c>
      <c r="FB123" s="5">
        <v>0</v>
      </c>
      <c r="FC123" s="5">
        <v>0</v>
      </c>
      <c r="FD123" s="69"/>
      <c r="FE123" s="11"/>
      <c r="FF123" s="87"/>
      <c r="FG123" s="18"/>
      <c r="FH123" s="69"/>
      <c r="FI123" s="703" t="s">
        <v>1792</v>
      </c>
      <c r="FK123" s="16"/>
      <c r="FL123" s="54"/>
      <c r="FM123" s="39"/>
      <c r="FN123" s="721"/>
      <c r="FO123" s="84"/>
      <c r="FP123" s="69"/>
      <c r="FQ123" s="69"/>
      <c r="FR123" s="69"/>
      <c r="FS123" s="716" t="str">
        <f t="shared" si="17"/>
        <v>NA</v>
      </c>
      <c r="FT123" s="716"/>
      <c r="FU123" s="69"/>
      <c r="FV123" s="28"/>
      <c r="FW123" s="79"/>
      <c r="FX123" s="703" t="s">
        <v>1792</v>
      </c>
    </row>
    <row r="124" spans="1:180" ht="15" x14ac:dyDescent="0.25">
      <c r="A124" s="10">
        <v>119</v>
      </c>
      <c r="B124" s="15"/>
      <c r="C124" s="42"/>
      <c r="D124" s="15"/>
      <c r="E124" s="97"/>
      <c r="F124" s="28"/>
      <c r="G124" s="67"/>
      <c r="H124" s="5"/>
      <c r="I124" s="5"/>
      <c r="J124" s="5"/>
      <c r="K124" s="5"/>
      <c r="L124" s="5"/>
      <c r="M124" s="5"/>
      <c r="N124" s="5"/>
      <c r="O124" s="5"/>
      <c r="P124" s="5"/>
      <c r="Q124" s="5"/>
      <c r="R124" s="5"/>
      <c r="S124" s="5"/>
      <c r="T124" s="299">
        <f t="shared" si="15"/>
        <v>0</v>
      </c>
      <c r="U124" s="5"/>
      <c r="V124" s="5"/>
      <c r="W124" s="5"/>
      <c r="X124" s="5"/>
      <c r="Y124" s="5"/>
      <c r="Z124" s="5"/>
      <c r="AA124" s="5"/>
      <c r="AB124" s="5"/>
      <c r="AC124" s="5"/>
      <c r="AD124" s="5"/>
      <c r="AE124" s="46"/>
      <c r="AF124" s="5"/>
      <c r="AG124" s="5"/>
      <c r="AH124" s="5"/>
      <c r="AI124" s="5"/>
      <c r="AJ124" s="5"/>
      <c r="AK124" s="5"/>
      <c r="AL124" s="5"/>
      <c r="AM124" s="5"/>
      <c r="AN124" s="5"/>
      <c r="AO124" s="5"/>
      <c r="AP124" s="46"/>
      <c r="AQ124" s="5"/>
      <c r="AR124" s="5"/>
      <c r="AS124" s="5"/>
      <c r="AT124" s="5"/>
      <c r="AU124" s="5"/>
      <c r="AV124" s="5"/>
      <c r="AW124" s="5"/>
      <c r="AX124" s="5"/>
      <c r="AY124" s="5"/>
      <c r="AZ124" s="46"/>
      <c r="BA124" s="9"/>
      <c r="BB124" s="9"/>
      <c r="BC124" s="9"/>
      <c r="BD124" s="9"/>
      <c r="BE124" s="9"/>
      <c r="BF124" s="9"/>
      <c r="BG124" s="9"/>
      <c r="BH124" s="9"/>
      <c r="BI124" s="9"/>
      <c r="BJ124" s="9"/>
      <c r="BK124" s="630" t="str">
        <f t="shared" si="25"/>
        <v>NA</v>
      </c>
      <c r="BL124" s="630" t="s">
        <v>1792</v>
      </c>
      <c r="BM124" s="630"/>
      <c r="BN124" s="633"/>
      <c r="BO124" s="633"/>
      <c r="BP124" s="32"/>
      <c r="BQ124" s="5"/>
      <c r="BR124" s="5"/>
      <c r="BS124" s="5"/>
      <c r="BT124" s="5"/>
      <c r="BU124" s="5"/>
      <c r="BV124" s="46"/>
      <c r="BW124" s="5"/>
      <c r="BX124" s="5"/>
      <c r="BY124" s="5"/>
      <c r="BZ124" s="5"/>
      <c r="CA124" s="5"/>
      <c r="CB124" s="5"/>
      <c r="CC124" s="46"/>
      <c r="CD124" s="5"/>
      <c r="CE124" s="5"/>
      <c r="CF124" s="5"/>
      <c r="CG124" s="5"/>
      <c r="CH124" s="5"/>
      <c r="CI124" s="5"/>
      <c r="CJ124" s="5"/>
      <c r="CK124" s="5"/>
      <c r="CL124" s="5"/>
      <c r="CM124" s="46"/>
      <c r="CN124" s="703" t="s">
        <v>1792</v>
      </c>
      <c r="CO124" s="28"/>
      <c r="CP124" s="28"/>
      <c r="CQ124" s="28"/>
      <c r="CR124" s="28"/>
      <c r="CS124" s="28"/>
      <c r="CT124" s="28"/>
      <c r="CU124" s="28"/>
      <c r="CV124" s="28"/>
      <c r="CW124" s="28"/>
      <c r="CX124" s="67"/>
      <c r="CY124" s="10"/>
      <c r="CZ124" s="10"/>
      <c r="DA124" s="10"/>
      <c r="DB124" s="10"/>
      <c r="DC124" s="10"/>
      <c r="DD124" s="10"/>
      <c r="DE124" s="10"/>
      <c r="DF124" s="10"/>
      <c r="DG124" s="300">
        <f t="shared" si="16"/>
        <v>0</v>
      </c>
      <c r="DH124" s="69"/>
      <c r="DI124" s="69"/>
      <c r="DJ124" s="69"/>
      <c r="DK124" s="69"/>
      <c r="DL124" s="69"/>
      <c r="DM124" s="69"/>
      <c r="DN124" s="69"/>
      <c r="DO124" s="69"/>
      <c r="DP124" s="69"/>
      <c r="DQ124" s="69"/>
      <c r="DR124" s="69"/>
      <c r="DS124" s="69"/>
      <c r="DT124" s="69"/>
      <c r="DU124" s="69"/>
      <c r="DV124" s="69"/>
      <c r="DW124" s="69"/>
      <c r="DX124" s="69"/>
      <c r="DY124" s="69"/>
      <c r="DZ124" s="69"/>
      <c r="EA124" s="69"/>
      <c r="EB124" s="69"/>
      <c r="EC124" s="69"/>
      <c r="ED124" s="69"/>
      <c r="EE124" s="69"/>
      <c r="EF124" s="69"/>
      <c r="EG124" s="69"/>
      <c r="EH124" s="69"/>
      <c r="EI124" s="69"/>
      <c r="EJ124" s="69"/>
      <c r="EK124" s="69"/>
      <c r="EL124" s="69"/>
      <c r="EM124" s="69"/>
      <c r="EN124" s="69"/>
      <c r="EO124" s="69"/>
      <c r="EP124" s="69"/>
      <c r="EQ124" s="69"/>
      <c r="ER124" s="79"/>
      <c r="ES124" s="245"/>
      <c r="ET124" s="81"/>
      <c r="EU124" s="81"/>
      <c r="EV124" s="718" t="str">
        <f t="shared" si="24"/>
        <v/>
      </c>
      <c r="EW124" s="703" t="s">
        <v>1792</v>
      </c>
      <c r="EX124" s="731"/>
      <c r="EY124" s="44">
        <v>119</v>
      </c>
      <c r="EZ124" s="85">
        <v>0</v>
      </c>
      <c r="FA124" s="33">
        <v>119</v>
      </c>
      <c r="FB124" s="5">
        <v>0</v>
      </c>
      <c r="FC124" s="5">
        <v>0</v>
      </c>
      <c r="FD124" s="69"/>
      <c r="FE124" s="11"/>
      <c r="FF124" s="87"/>
      <c r="FG124" s="18"/>
      <c r="FH124" s="69"/>
      <c r="FI124" s="703" t="s">
        <v>1792</v>
      </c>
      <c r="FK124" s="16"/>
      <c r="FL124" s="54"/>
      <c r="FM124" s="39"/>
      <c r="FN124" s="721"/>
      <c r="FO124" s="84"/>
      <c r="FP124" s="69"/>
      <c r="FQ124" s="69"/>
      <c r="FR124" s="69"/>
      <c r="FS124" s="716" t="str">
        <f t="shared" si="17"/>
        <v>NA</v>
      </c>
      <c r="FT124" s="716"/>
      <c r="FU124" s="69"/>
      <c r="FV124" s="28"/>
      <c r="FW124" s="79"/>
      <c r="FX124" s="703" t="s">
        <v>1792</v>
      </c>
    </row>
    <row r="125" spans="1:180" ht="15" x14ac:dyDescent="0.25">
      <c r="A125" s="10">
        <v>120</v>
      </c>
      <c r="B125" s="15"/>
      <c r="C125" s="42"/>
      <c r="D125" s="15"/>
      <c r="E125" s="97"/>
      <c r="F125" s="28"/>
      <c r="G125" s="67"/>
      <c r="H125" s="5"/>
      <c r="I125" s="5"/>
      <c r="J125" s="5"/>
      <c r="K125" s="5"/>
      <c r="L125" s="5"/>
      <c r="M125" s="5"/>
      <c r="N125" s="5"/>
      <c r="O125" s="5"/>
      <c r="P125" s="5"/>
      <c r="Q125" s="5"/>
      <c r="R125" s="5"/>
      <c r="S125" s="5"/>
      <c r="T125" s="299">
        <f t="shared" si="15"/>
        <v>0</v>
      </c>
      <c r="U125" s="5"/>
      <c r="V125" s="5"/>
      <c r="W125" s="5"/>
      <c r="X125" s="5"/>
      <c r="Y125" s="5"/>
      <c r="Z125" s="5"/>
      <c r="AA125" s="5"/>
      <c r="AB125" s="5"/>
      <c r="AC125" s="5"/>
      <c r="AD125" s="5"/>
      <c r="AE125" s="46"/>
      <c r="AF125" s="5"/>
      <c r="AG125" s="5"/>
      <c r="AH125" s="5"/>
      <c r="AI125" s="5"/>
      <c r="AJ125" s="5"/>
      <c r="AK125" s="5"/>
      <c r="AL125" s="5"/>
      <c r="AM125" s="5"/>
      <c r="AN125" s="5"/>
      <c r="AO125" s="5"/>
      <c r="AP125" s="46"/>
      <c r="AQ125" s="5"/>
      <c r="AR125" s="5"/>
      <c r="AS125" s="5"/>
      <c r="AT125" s="5"/>
      <c r="AU125" s="5"/>
      <c r="AV125" s="5"/>
      <c r="AW125" s="5"/>
      <c r="AX125" s="5"/>
      <c r="AY125" s="5"/>
      <c r="AZ125" s="46"/>
      <c r="BA125" s="9"/>
      <c r="BB125" s="9"/>
      <c r="BC125" s="9"/>
      <c r="BD125" s="9"/>
      <c r="BE125" s="9"/>
      <c r="BF125" s="9"/>
      <c r="BG125" s="9"/>
      <c r="BH125" s="9"/>
      <c r="BI125" s="9"/>
      <c r="BJ125" s="9"/>
      <c r="BK125" s="630" t="str">
        <f t="shared" si="25"/>
        <v>NA</v>
      </c>
      <c r="BL125" s="630" t="s">
        <v>1792</v>
      </c>
      <c r="BM125" s="630"/>
      <c r="BN125" s="633"/>
      <c r="BO125" s="633"/>
      <c r="BP125" s="32"/>
      <c r="BQ125" s="5"/>
      <c r="BR125" s="5"/>
      <c r="BS125" s="5"/>
      <c r="BT125" s="5"/>
      <c r="BU125" s="5"/>
      <c r="BV125" s="46"/>
      <c r="BW125" s="5"/>
      <c r="BX125" s="5"/>
      <c r="BY125" s="5"/>
      <c r="BZ125" s="5"/>
      <c r="CA125" s="5"/>
      <c r="CB125" s="5"/>
      <c r="CC125" s="46"/>
      <c r="CD125" s="5"/>
      <c r="CE125" s="5"/>
      <c r="CF125" s="5"/>
      <c r="CG125" s="5"/>
      <c r="CH125" s="5"/>
      <c r="CI125" s="5"/>
      <c r="CJ125" s="5"/>
      <c r="CK125" s="5"/>
      <c r="CL125" s="5"/>
      <c r="CM125" s="46"/>
      <c r="CN125" s="703" t="s">
        <v>1792</v>
      </c>
      <c r="CO125" s="28"/>
      <c r="CP125" s="28"/>
      <c r="CQ125" s="28"/>
      <c r="CR125" s="28"/>
      <c r="CS125" s="28"/>
      <c r="CT125" s="28"/>
      <c r="CU125" s="28"/>
      <c r="CV125" s="28"/>
      <c r="CW125" s="28"/>
      <c r="CX125" s="67"/>
      <c r="CY125" s="10"/>
      <c r="CZ125" s="10"/>
      <c r="DA125" s="10"/>
      <c r="DB125" s="10"/>
      <c r="DC125" s="10"/>
      <c r="DD125" s="10"/>
      <c r="DE125" s="10"/>
      <c r="DF125" s="10"/>
      <c r="DG125" s="300">
        <f t="shared" si="16"/>
        <v>0</v>
      </c>
      <c r="DH125" s="69"/>
      <c r="DI125" s="69"/>
      <c r="DJ125" s="69"/>
      <c r="DK125" s="69"/>
      <c r="DL125" s="69"/>
      <c r="DM125" s="69"/>
      <c r="DN125" s="69"/>
      <c r="DO125" s="69"/>
      <c r="DP125" s="69"/>
      <c r="DQ125" s="69"/>
      <c r="DR125" s="69"/>
      <c r="DS125" s="69"/>
      <c r="DT125" s="69"/>
      <c r="DU125" s="69"/>
      <c r="DV125" s="69"/>
      <c r="DW125" s="69"/>
      <c r="DX125" s="69"/>
      <c r="DY125" s="69"/>
      <c r="DZ125" s="69"/>
      <c r="EA125" s="69"/>
      <c r="EB125" s="69"/>
      <c r="EC125" s="69"/>
      <c r="ED125" s="69"/>
      <c r="EE125" s="69"/>
      <c r="EF125" s="69"/>
      <c r="EG125" s="69"/>
      <c r="EH125" s="69"/>
      <c r="EI125" s="69"/>
      <c r="EJ125" s="69"/>
      <c r="EK125" s="69"/>
      <c r="EL125" s="69"/>
      <c r="EM125" s="69"/>
      <c r="EN125" s="69"/>
      <c r="EO125" s="69"/>
      <c r="EP125" s="69"/>
      <c r="EQ125" s="69"/>
      <c r="ER125" s="79"/>
      <c r="ES125" s="245"/>
      <c r="ET125" s="81"/>
      <c r="EU125" s="81"/>
      <c r="EV125" s="718" t="str">
        <f t="shared" si="24"/>
        <v/>
      </c>
      <c r="EW125" s="703" t="s">
        <v>1792</v>
      </c>
      <c r="EX125" s="731"/>
      <c r="EY125" s="44">
        <v>120</v>
      </c>
      <c r="EZ125" s="85">
        <v>0</v>
      </c>
      <c r="FA125" s="33">
        <v>120</v>
      </c>
      <c r="FB125" s="5">
        <v>0</v>
      </c>
      <c r="FC125" s="5">
        <v>0</v>
      </c>
      <c r="FD125" s="69"/>
      <c r="FE125" s="11"/>
      <c r="FF125" s="87"/>
      <c r="FG125" s="18"/>
      <c r="FH125" s="69"/>
      <c r="FI125" s="703" t="s">
        <v>1792</v>
      </c>
      <c r="FK125" s="16"/>
      <c r="FL125" s="54"/>
      <c r="FM125" s="39"/>
      <c r="FN125" s="721"/>
      <c r="FO125" s="84"/>
      <c r="FP125" s="69"/>
      <c r="FQ125" s="69"/>
      <c r="FR125" s="69"/>
      <c r="FS125" s="716" t="str">
        <f t="shared" si="17"/>
        <v>NA</v>
      </c>
      <c r="FT125" s="716"/>
      <c r="FU125" s="69"/>
      <c r="FV125" s="28"/>
      <c r="FW125" s="79"/>
      <c r="FX125" s="703" t="s">
        <v>1792</v>
      </c>
    </row>
    <row r="126" spans="1:180" ht="15" x14ac:dyDescent="0.25">
      <c r="A126" s="10">
        <v>121</v>
      </c>
      <c r="B126" s="15" t="s">
        <v>200</v>
      </c>
      <c r="C126" s="42">
        <v>1</v>
      </c>
      <c r="D126" s="15">
        <v>1</v>
      </c>
      <c r="E126" s="97">
        <v>38845</v>
      </c>
      <c r="F126" s="28">
        <v>1</v>
      </c>
      <c r="G126" s="67">
        <v>1</v>
      </c>
      <c r="H126" s="5"/>
      <c r="I126" s="5">
        <v>1</v>
      </c>
      <c r="J126" s="5">
        <v>3</v>
      </c>
      <c r="K126" s="5"/>
      <c r="L126" s="5"/>
      <c r="M126" s="5"/>
      <c r="N126" s="5"/>
      <c r="O126" s="5"/>
      <c r="P126" s="5"/>
      <c r="Q126" s="5"/>
      <c r="R126" s="5"/>
      <c r="S126" s="5"/>
      <c r="T126" s="299">
        <f t="shared" si="15"/>
        <v>3</v>
      </c>
      <c r="U126" s="5"/>
      <c r="V126" s="5"/>
      <c r="W126" s="5" t="s">
        <v>118</v>
      </c>
      <c r="X126" s="5"/>
      <c r="Y126" s="5"/>
      <c r="Z126" s="5"/>
      <c r="AA126" s="5"/>
      <c r="AB126" s="5"/>
      <c r="AC126" s="5"/>
      <c r="AD126" s="5"/>
      <c r="AE126" s="46"/>
      <c r="AF126" s="5"/>
      <c r="AG126" s="5"/>
      <c r="AH126" s="5">
        <v>25</v>
      </c>
      <c r="AI126" s="5"/>
      <c r="AJ126" s="5">
        <v>33</v>
      </c>
      <c r="AK126" s="5"/>
      <c r="AL126" s="5">
        <v>33</v>
      </c>
      <c r="AM126" s="5"/>
      <c r="AN126" s="5"/>
      <c r="AO126" s="5"/>
      <c r="AP126" s="46"/>
      <c r="AQ126" s="5"/>
      <c r="AR126" s="5"/>
      <c r="AS126" s="5">
        <v>3</v>
      </c>
      <c r="AT126" s="5"/>
      <c r="AU126" s="5">
        <v>3</v>
      </c>
      <c r="AV126" s="5"/>
      <c r="AW126" s="5"/>
      <c r="AX126" s="5" t="s">
        <v>598</v>
      </c>
      <c r="AY126" s="5"/>
      <c r="AZ126" s="46"/>
      <c r="BA126" s="9"/>
      <c r="BB126" s="9"/>
      <c r="BC126" s="9">
        <v>38854</v>
      </c>
      <c r="BD126" s="9"/>
      <c r="BE126" s="9"/>
      <c r="BF126" s="9"/>
      <c r="BG126" s="9"/>
      <c r="BH126" s="9"/>
      <c r="BI126" s="9"/>
      <c r="BJ126" s="9"/>
      <c r="BK126" s="630">
        <f t="shared" si="25"/>
        <v>38854</v>
      </c>
      <c r="BL126" s="630" t="s">
        <v>1780</v>
      </c>
      <c r="BM126" s="630"/>
      <c r="BN126" s="633" t="s">
        <v>1943</v>
      </c>
      <c r="BO126" s="633"/>
      <c r="BP126" s="32"/>
      <c r="BQ126" s="5"/>
      <c r="BR126" s="5"/>
      <c r="BS126" s="5"/>
      <c r="BT126" s="5">
        <v>4</v>
      </c>
      <c r="BU126" s="5" t="s">
        <v>614</v>
      </c>
      <c r="BV126" s="46"/>
      <c r="BW126" s="5"/>
      <c r="BX126" s="5"/>
      <c r="BY126" s="5"/>
      <c r="BZ126" s="5"/>
      <c r="CA126" s="5">
        <v>4</v>
      </c>
      <c r="CB126" s="5">
        <v>7</v>
      </c>
      <c r="CC126" s="46"/>
      <c r="CD126" s="5"/>
      <c r="CE126" s="5"/>
      <c r="CF126" s="5">
        <v>1</v>
      </c>
      <c r="CG126" s="5"/>
      <c r="CH126" s="5"/>
      <c r="CI126" s="5"/>
      <c r="CJ126" s="5"/>
      <c r="CK126" s="5"/>
      <c r="CL126" s="5"/>
      <c r="CM126" s="46"/>
      <c r="CN126" s="703">
        <f>1/1</f>
        <v>1</v>
      </c>
      <c r="CO126" s="28"/>
      <c r="CP126" s="28">
        <v>1</v>
      </c>
      <c r="CQ126" s="28"/>
      <c r="CR126" s="28"/>
      <c r="CS126" s="28"/>
      <c r="CT126" s="28"/>
      <c r="CU126" s="28"/>
      <c r="CV126" s="28"/>
      <c r="CW126" s="28"/>
      <c r="CX126" s="67"/>
      <c r="CY126" s="10"/>
      <c r="CZ126" s="10"/>
      <c r="DA126" s="10"/>
      <c r="DB126" s="10"/>
      <c r="DC126" s="10"/>
      <c r="DD126" s="10"/>
      <c r="DE126" s="10"/>
      <c r="DF126" s="10"/>
      <c r="DG126" s="300">
        <f t="shared" si="16"/>
        <v>3</v>
      </c>
      <c r="DH126" s="69">
        <v>3</v>
      </c>
      <c r="DI126" s="69">
        <v>3.15</v>
      </c>
      <c r="DJ126" s="69">
        <v>2.48</v>
      </c>
      <c r="DK126" s="69">
        <v>1.56</v>
      </c>
      <c r="DL126" s="69"/>
      <c r="DM126" s="69"/>
      <c r="DN126" s="69"/>
      <c r="DO126" s="69"/>
      <c r="DP126" s="69"/>
      <c r="DQ126" s="69"/>
      <c r="DR126" s="69"/>
      <c r="DS126" s="69"/>
      <c r="DT126" s="69"/>
      <c r="DU126" s="69"/>
      <c r="DV126" s="69">
        <v>285</v>
      </c>
      <c r="DW126" s="69">
        <v>210</v>
      </c>
      <c r="DX126" s="69">
        <v>130</v>
      </c>
      <c r="DY126" s="69"/>
      <c r="DZ126" s="69"/>
      <c r="EA126" s="69"/>
      <c r="EB126" s="69"/>
      <c r="EC126" s="69"/>
      <c r="ED126" s="69"/>
      <c r="EE126" s="69"/>
      <c r="EF126" s="69"/>
      <c r="EG126" s="69"/>
      <c r="EH126" s="69"/>
      <c r="EI126" s="71">
        <v>0</v>
      </c>
      <c r="EJ126" s="71"/>
      <c r="EK126" s="71"/>
      <c r="EL126" s="71"/>
      <c r="EM126" s="69"/>
      <c r="EN126" s="69"/>
      <c r="EO126" s="69"/>
      <c r="EP126" s="69"/>
      <c r="EQ126" s="69"/>
      <c r="ER126" s="79"/>
      <c r="ES126" s="245">
        <f>((DI126^2*PI()*DV126)/4)+((DJ126^2*PI()*DW126)/4)+((DK126^2*PI()*DX126)/4)+((DL126^2*PI()*DY126)/4)+((DM126^2*PI()*DZ126)/4)+((DN126^2*PI()*EA126)/4)+((DO126^2*PI()*EB126)/4)+((DP126^2*PI()*EC126)/4)+((DQ126^2*PI()*ED126)/4)+((DR126^2*PI()*EE126)/4)+((DS126^2*PI()*EF126)/4)+((DT126^2*PI()*EG126)/4)+((DU126^2*PI()*EH126)/4)</f>
        <v>3483.9198313799398</v>
      </c>
      <c r="ET126" s="81"/>
      <c r="EU126" s="81">
        <f>ES126+ET126</f>
        <v>3483.9198313799398</v>
      </c>
      <c r="EV126" s="718" t="str">
        <f t="shared" si="24"/>
        <v/>
      </c>
      <c r="EW126" s="718" t="s">
        <v>1877</v>
      </c>
      <c r="EX126" s="731" t="s">
        <v>1944</v>
      </c>
      <c r="EY126" s="44">
        <v>121</v>
      </c>
      <c r="EZ126" s="85">
        <v>8</v>
      </c>
      <c r="FA126" s="33">
        <v>121</v>
      </c>
      <c r="FB126" s="5">
        <v>3</v>
      </c>
      <c r="FC126" s="5">
        <v>3</v>
      </c>
      <c r="FD126" s="69">
        <v>3</v>
      </c>
      <c r="FE126" s="11">
        <v>2.48</v>
      </c>
      <c r="FF126" s="87">
        <v>210</v>
      </c>
      <c r="FG126" s="18">
        <v>3483.9198313799398</v>
      </c>
      <c r="FH126" s="69">
        <v>33</v>
      </c>
      <c r="FI126" s="716" t="s">
        <v>1890</v>
      </c>
      <c r="FK126" s="16">
        <v>38854</v>
      </c>
      <c r="FL126" s="54"/>
      <c r="FM126" s="249">
        <v>38870</v>
      </c>
      <c r="FN126" s="722"/>
      <c r="FO126" s="84">
        <v>8</v>
      </c>
      <c r="FP126" s="69">
        <v>72</v>
      </c>
      <c r="FQ126" s="69">
        <v>35</v>
      </c>
      <c r="FR126" s="69">
        <v>20</v>
      </c>
      <c r="FS126" s="716">
        <f t="shared" si="17"/>
        <v>15</v>
      </c>
      <c r="FT126" s="716"/>
      <c r="FU126" s="69"/>
      <c r="FV126" s="28">
        <v>1</v>
      </c>
      <c r="FW126" s="79"/>
      <c r="FX126" s="705">
        <v>0</v>
      </c>
    </row>
    <row r="127" spans="1:180" ht="15" x14ac:dyDescent="0.25">
      <c r="A127" s="10">
        <v>122</v>
      </c>
      <c r="B127" s="15" t="s">
        <v>202</v>
      </c>
      <c r="C127" s="42">
        <v>1</v>
      </c>
      <c r="D127" s="15">
        <v>1</v>
      </c>
      <c r="E127" s="97">
        <v>38853</v>
      </c>
      <c r="F127" s="28">
        <v>1</v>
      </c>
      <c r="G127" s="67">
        <v>1</v>
      </c>
      <c r="H127" s="5"/>
      <c r="I127" s="5"/>
      <c r="J127" s="5"/>
      <c r="K127" s="5">
        <v>1</v>
      </c>
      <c r="L127" s="5"/>
      <c r="M127" s="5"/>
      <c r="N127" s="5"/>
      <c r="O127" s="5"/>
      <c r="P127" s="5"/>
      <c r="Q127" s="5"/>
      <c r="R127" s="5"/>
      <c r="S127" s="5"/>
      <c r="T127" s="299">
        <f t="shared" si="15"/>
        <v>1</v>
      </c>
      <c r="U127" s="5"/>
      <c r="V127" s="5"/>
      <c r="W127" s="5"/>
      <c r="X127" s="5" t="s">
        <v>118</v>
      </c>
      <c r="Y127" s="5"/>
      <c r="Z127" s="5"/>
      <c r="AA127" s="5"/>
      <c r="AB127" s="5"/>
      <c r="AC127" s="5"/>
      <c r="AD127" s="5"/>
      <c r="AE127" s="46"/>
      <c r="AF127" s="5"/>
      <c r="AG127" s="5"/>
      <c r="AH127" s="5"/>
      <c r="AI127" s="5">
        <v>7</v>
      </c>
      <c r="AJ127" s="5"/>
      <c r="AK127" s="5"/>
      <c r="AL127" s="5">
        <v>3</v>
      </c>
      <c r="AM127" s="5"/>
      <c r="AN127" s="5"/>
      <c r="AO127" s="5"/>
      <c r="AP127" s="46"/>
      <c r="AQ127" s="5"/>
      <c r="AR127" s="5">
        <v>1</v>
      </c>
      <c r="AS127" s="5"/>
      <c r="AT127" s="5"/>
      <c r="AU127" s="5"/>
      <c r="AV127" s="5"/>
      <c r="AW127" s="5"/>
      <c r="AX127" s="5">
        <v>3</v>
      </c>
      <c r="AY127" s="5"/>
      <c r="AZ127" s="46"/>
      <c r="BA127" s="9"/>
      <c r="BB127" s="9">
        <v>38853</v>
      </c>
      <c r="BC127" s="9"/>
      <c r="BD127" s="9"/>
      <c r="BE127" s="9"/>
      <c r="BF127" s="9"/>
      <c r="BG127" s="9"/>
      <c r="BH127" s="9"/>
      <c r="BI127" s="9"/>
      <c r="BJ127" s="9"/>
      <c r="BK127" s="630">
        <f t="shared" si="25"/>
        <v>38853</v>
      </c>
      <c r="BL127" s="630" t="s">
        <v>1783</v>
      </c>
      <c r="BM127" s="630"/>
      <c r="BN127" s="633"/>
      <c r="BO127" s="633"/>
      <c r="BP127" s="32"/>
      <c r="BQ127" s="5"/>
      <c r="BR127" s="5"/>
      <c r="BS127" s="5"/>
      <c r="BT127" s="5"/>
      <c r="BU127" s="5"/>
      <c r="BV127" s="46"/>
      <c r="BW127" s="5"/>
      <c r="BX127" s="5"/>
      <c r="BY127" s="5"/>
      <c r="BZ127" s="5"/>
      <c r="CA127" s="5">
        <v>1</v>
      </c>
      <c r="CB127" s="5"/>
      <c r="CC127" s="46"/>
      <c r="CD127" s="5"/>
      <c r="CE127" s="5"/>
      <c r="CF127" s="5"/>
      <c r="CG127" s="5"/>
      <c r="CH127" s="5"/>
      <c r="CI127" s="5"/>
      <c r="CJ127" s="5"/>
      <c r="CK127" s="5"/>
      <c r="CL127" s="5"/>
      <c r="CM127" s="46"/>
      <c r="CN127" s="703">
        <f>IF(COUNTBLANK(CD127:CM127)=10,0,"calc")</f>
        <v>0</v>
      </c>
      <c r="CO127" s="28"/>
      <c r="CP127" s="28"/>
      <c r="CQ127" s="28"/>
      <c r="CR127" s="28"/>
      <c r="CS127" s="28"/>
      <c r="CT127" s="28"/>
      <c r="CU127" s="28"/>
      <c r="CV127" s="28"/>
      <c r="CW127" s="28"/>
      <c r="CX127" s="67"/>
      <c r="CY127" s="10"/>
      <c r="CZ127" s="10"/>
      <c r="DA127" s="10"/>
      <c r="DB127" s="10"/>
      <c r="DC127" s="10"/>
      <c r="DD127" s="10"/>
      <c r="DE127" s="10"/>
      <c r="DF127" s="10"/>
      <c r="DG127" s="300">
        <f t="shared" si="16"/>
        <v>1</v>
      </c>
      <c r="DH127" s="69">
        <v>1</v>
      </c>
      <c r="DI127" s="69">
        <v>2.15</v>
      </c>
      <c r="DJ127" s="69"/>
      <c r="DK127" s="69"/>
      <c r="DL127" s="69"/>
      <c r="DM127" s="69"/>
      <c r="DN127" s="69"/>
      <c r="DO127" s="69"/>
      <c r="DP127" s="69"/>
      <c r="DQ127" s="69"/>
      <c r="DR127" s="69"/>
      <c r="DS127" s="69"/>
      <c r="DT127" s="69"/>
      <c r="DU127" s="69"/>
      <c r="DV127" s="69">
        <v>230</v>
      </c>
      <c r="DW127" s="69"/>
      <c r="DX127" s="69"/>
      <c r="DY127" s="69"/>
      <c r="DZ127" s="69"/>
      <c r="EA127" s="69"/>
      <c r="EB127" s="69"/>
      <c r="EC127" s="69"/>
      <c r="ED127" s="69"/>
      <c r="EE127" s="69"/>
      <c r="EF127" s="69"/>
      <c r="EG127" s="69"/>
      <c r="EH127" s="69"/>
      <c r="EI127" s="71">
        <v>0</v>
      </c>
      <c r="EJ127" s="71"/>
      <c r="EK127" s="71"/>
      <c r="EL127" s="71"/>
      <c r="EM127" s="69"/>
      <c r="EN127" s="69"/>
      <c r="EO127" s="69"/>
      <c r="EP127" s="69"/>
      <c r="EQ127" s="69"/>
      <c r="ER127" s="79"/>
      <c r="ES127" s="245">
        <f>((DI127^2*PI()*DV127)/4)+((DJ127^2*PI()*DW127)/4)+((DK127^2*PI()*DX127)/4)+((DL127^2*PI()*DY127)/4)+((DM127^2*PI()*DZ127)/4)+((DN127^2*PI()*EA127)/4)+((DO127^2*PI()*EB127)/4)+((DP127^2*PI()*EC127)/4)+((DQ127^2*PI()*ED127)/4)+((DR127^2*PI()*EE127)/4)+((DS127^2*PI()*EF127)/4)+((DT127^2*PI()*EG127)/4)+((DU127^2*PI()*EH127)/4)</f>
        <v>835.01569237008198</v>
      </c>
      <c r="ET127" s="81"/>
      <c r="EU127" s="81">
        <f>ES127+ET127</f>
        <v>835.01569237008198</v>
      </c>
      <c r="EV127" s="718">
        <f t="shared" si="24"/>
        <v>835.01569237008198</v>
      </c>
      <c r="EW127" s="718" t="s">
        <v>1783</v>
      </c>
      <c r="EX127" s="731"/>
      <c r="EY127" s="44">
        <v>122</v>
      </c>
      <c r="EZ127" s="85">
        <v>1</v>
      </c>
      <c r="FA127" s="33">
        <v>122</v>
      </c>
      <c r="FB127" s="5">
        <v>1</v>
      </c>
      <c r="FC127" s="5">
        <v>1</v>
      </c>
      <c r="FD127" s="69">
        <v>1</v>
      </c>
      <c r="FE127" s="11">
        <v>2.15</v>
      </c>
      <c r="FF127" s="87">
        <v>230</v>
      </c>
      <c r="FG127" s="18">
        <v>835.01569237008198</v>
      </c>
      <c r="FH127" s="69">
        <v>3</v>
      </c>
      <c r="FI127" s="716" t="s">
        <v>1783</v>
      </c>
      <c r="FK127" s="16">
        <v>38853</v>
      </c>
      <c r="FL127" s="54"/>
      <c r="FM127" s="249">
        <v>38866</v>
      </c>
      <c r="FN127" s="722"/>
      <c r="FO127" s="84">
        <v>1</v>
      </c>
      <c r="FP127" s="69">
        <v>7</v>
      </c>
      <c r="FQ127" s="69">
        <v>3</v>
      </c>
      <c r="FR127" s="69">
        <v>1</v>
      </c>
      <c r="FS127" s="716">
        <f t="shared" si="17"/>
        <v>2</v>
      </c>
      <c r="FT127" s="716"/>
      <c r="FU127" s="69"/>
      <c r="FV127" s="28"/>
      <c r="FW127" s="79"/>
      <c r="FX127" s="705">
        <v>1</v>
      </c>
    </row>
    <row r="128" spans="1:180" ht="15" x14ac:dyDescent="0.25">
      <c r="A128" s="10">
        <v>123</v>
      </c>
      <c r="B128" s="15"/>
      <c r="C128" s="42"/>
      <c r="D128" s="15"/>
      <c r="E128" s="97"/>
      <c r="F128" s="28"/>
      <c r="G128" s="67"/>
      <c r="H128" s="5"/>
      <c r="I128" s="5"/>
      <c r="J128" s="5"/>
      <c r="K128" s="5"/>
      <c r="L128" s="5"/>
      <c r="M128" s="5"/>
      <c r="N128" s="5"/>
      <c r="O128" s="5"/>
      <c r="P128" s="5"/>
      <c r="Q128" s="5"/>
      <c r="R128" s="5"/>
      <c r="S128" s="5"/>
      <c r="T128" s="299">
        <f t="shared" si="15"/>
        <v>0</v>
      </c>
      <c r="U128" s="5"/>
      <c r="V128" s="5"/>
      <c r="W128" s="5"/>
      <c r="X128" s="5"/>
      <c r="Y128" s="5"/>
      <c r="Z128" s="5"/>
      <c r="AA128" s="5"/>
      <c r="AB128" s="5"/>
      <c r="AC128" s="5"/>
      <c r="AD128" s="5"/>
      <c r="AE128" s="46"/>
      <c r="AF128" s="5"/>
      <c r="AG128" s="5"/>
      <c r="AH128" s="5"/>
      <c r="AI128" s="5"/>
      <c r="AJ128" s="5"/>
      <c r="AK128" s="5"/>
      <c r="AL128" s="5"/>
      <c r="AM128" s="5"/>
      <c r="AN128" s="5"/>
      <c r="AO128" s="5"/>
      <c r="AP128" s="46"/>
      <c r="AQ128" s="5"/>
      <c r="AR128" s="5"/>
      <c r="AS128" s="5"/>
      <c r="AT128" s="5"/>
      <c r="AU128" s="5"/>
      <c r="AV128" s="5"/>
      <c r="AW128" s="5"/>
      <c r="AX128" s="5"/>
      <c r="AY128" s="5"/>
      <c r="AZ128" s="46"/>
      <c r="BA128" s="9"/>
      <c r="BB128" s="9"/>
      <c r="BC128" s="9"/>
      <c r="BD128" s="9"/>
      <c r="BE128" s="9"/>
      <c r="BF128" s="9"/>
      <c r="BG128" s="9"/>
      <c r="BH128" s="9"/>
      <c r="BI128" s="9"/>
      <c r="BJ128" s="9"/>
      <c r="BK128" s="630" t="str">
        <f t="shared" si="25"/>
        <v>NA</v>
      </c>
      <c r="BL128" s="630" t="s">
        <v>1792</v>
      </c>
      <c r="BM128" s="630"/>
      <c r="BN128" s="633"/>
      <c r="BO128" s="633"/>
      <c r="BP128" s="32"/>
      <c r="BQ128" s="5"/>
      <c r="BR128" s="5"/>
      <c r="BS128" s="5"/>
      <c r="BT128" s="5"/>
      <c r="BU128" s="5"/>
      <c r="BV128" s="46"/>
      <c r="BW128" s="5"/>
      <c r="BX128" s="5"/>
      <c r="BY128" s="5"/>
      <c r="BZ128" s="5"/>
      <c r="CA128" s="5"/>
      <c r="CB128" s="5"/>
      <c r="CC128" s="46"/>
      <c r="CD128" s="5"/>
      <c r="CE128" s="5"/>
      <c r="CF128" s="5"/>
      <c r="CG128" s="5"/>
      <c r="CH128" s="5"/>
      <c r="CI128" s="5"/>
      <c r="CJ128" s="5"/>
      <c r="CK128" s="5"/>
      <c r="CL128" s="5"/>
      <c r="CM128" s="46"/>
      <c r="CN128" s="630" t="str">
        <f t="shared" ref="CN128:CN143" si="26">IF(COUNTBLANK(CD128:CM128)=10,"NA",MIN(CD128:CM128))</f>
        <v>NA</v>
      </c>
      <c r="CO128" s="28"/>
      <c r="CP128" s="28"/>
      <c r="CQ128" s="28"/>
      <c r="CR128" s="28"/>
      <c r="CS128" s="28"/>
      <c r="CT128" s="28"/>
      <c r="CU128" s="28"/>
      <c r="CV128" s="28"/>
      <c r="CW128" s="28"/>
      <c r="CX128" s="67"/>
      <c r="CY128" s="10"/>
      <c r="CZ128" s="10"/>
      <c r="DA128" s="10"/>
      <c r="DB128" s="10"/>
      <c r="DC128" s="10"/>
      <c r="DD128" s="10"/>
      <c r="DE128" s="10"/>
      <c r="DF128" s="10"/>
      <c r="DG128" s="300">
        <f t="shared" si="16"/>
        <v>0</v>
      </c>
      <c r="DH128" s="69"/>
      <c r="DI128" s="69"/>
      <c r="DJ128" s="69"/>
      <c r="DK128" s="69"/>
      <c r="DL128" s="69"/>
      <c r="DM128" s="69"/>
      <c r="DN128" s="69"/>
      <c r="DO128" s="69"/>
      <c r="DP128" s="69"/>
      <c r="DQ128" s="69"/>
      <c r="DR128" s="69"/>
      <c r="DS128" s="69"/>
      <c r="DT128" s="69"/>
      <c r="DU128" s="69"/>
      <c r="DV128" s="69"/>
      <c r="DW128" s="69"/>
      <c r="DX128" s="69"/>
      <c r="DY128" s="69"/>
      <c r="DZ128" s="69"/>
      <c r="EA128" s="69"/>
      <c r="EB128" s="69"/>
      <c r="EC128" s="69"/>
      <c r="ED128" s="69"/>
      <c r="EE128" s="69"/>
      <c r="EF128" s="69"/>
      <c r="EG128" s="69"/>
      <c r="EH128" s="69"/>
      <c r="EI128" s="69"/>
      <c r="EJ128" s="69"/>
      <c r="EK128" s="69"/>
      <c r="EL128" s="69"/>
      <c r="EM128" s="69"/>
      <c r="EN128" s="69"/>
      <c r="EO128" s="69"/>
      <c r="EP128" s="69"/>
      <c r="EQ128" s="69"/>
      <c r="ER128" s="79"/>
      <c r="ES128" s="245"/>
      <c r="ET128" s="81"/>
      <c r="EU128" s="81"/>
      <c r="EV128" s="718" t="str">
        <f t="shared" si="24"/>
        <v/>
      </c>
      <c r="EW128" s="718" t="s">
        <v>1792</v>
      </c>
      <c r="EX128" s="731"/>
      <c r="EY128" s="44">
        <v>123</v>
      </c>
      <c r="EZ128" s="85">
        <v>0</v>
      </c>
      <c r="FA128" s="33">
        <v>123</v>
      </c>
      <c r="FB128" s="5">
        <v>0</v>
      </c>
      <c r="FC128" s="5">
        <v>0</v>
      </c>
      <c r="FD128" s="69"/>
      <c r="FE128" s="11"/>
      <c r="FF128" s="87"/>
      <c r="FG128" s="18"/>
      <c r="FH128" s="69"/>
      <c r="FI128" s="716" t="s">
        <v>1792</v>
      </c>
      <c r="FK128" s="16"/>
      <c r="FL128" s="54"/>
      <c r="FM128" s="39"/>
      <c r="FN128" s="721"/>
      <c r="FO128" s="84"/>
      <c r="FP128" s="69"/>
      <c r="FQ128" s="69"/>
      <c r="FR128" s="69"/>
      <c r="FS128" s="716" t="str">
        <f t="shared" si="17"/>
        <v>NA</v>
      </c>
      <c r="FT128" s="716"/>
      <c r="FU128" s="69"/>
      <c r="FV128" s="28"/>
      <c r="FW128" s="79"/>
      <c r="FX128" s="705" t="s">
        <v>1792</v>
      </c>
    </row>
    <row r="129" spans="1:180" ht="15" x14ac:dyDescent="0.25">
      <c r="A129" s="10">
        <v>124</v>
      </c>
      <c r="B129" s="15"/>
      <c r="C129" s="42"/>
      <c r="D129" s="15"/>
      <c r="E129" s="97"/>
      <c r="F129" s="28"/>
      <c r="G129" s="67"/>
      <c r="H129" s="5"/>
      <c r="I129" s="5"/>
      <c r="J129" s="5"/>
      <c r="K129" s="5"/>
      <c r="L129" s="5"/>
      <c r="M129" s="5"/>
      <c r="N129" s="5"/>
      <c r="O129" s="5"/>
      <c r="P129" s="5"/>
      <c r="Q129" s="5"/>
      <c r="R129" s="5"/>
      <c r="S129" s="5"/>
      <c r="T129" s="299">
        <f t="shared" si="15"/>
        <v>0</v>
      </c>
      <c r="U129" s="5"/>
      <c r="V129" s="5"/>
      <c r="W129" s="5"/>
      <c r="X129" s="5"/>
      <c r="Y129" s="5"/>
      <c r="Z129" s="5"/>
      <c r="AA129" s="5"/>
      <c r="AB129" s="5"/>
      <c r="AC129" s="5"/>
      <c r="AD129" s="5"/>
      <c r="AE129" s="46"/>
      <c r="AF129" s="5"/>
      <c r="AG129" s="5"/>
      <c r="AH129" s="5"/>
      <c r="AI129" s="5"/>
      <c r="AJ129" s="5"/>
      <c r="AK129" s="5"/>
      <c r="AL129" s="5"/>
      <c r="AM129" s="5"/>
      <c r="AN129" s="5"/>
      <c r="AO129" s="5"/>
      <c r="AP129" s="46"/>
      <c r="AQ129" s="5"/>
      <c r="AR129" s="5"/>
      <c r="AS129" s="5"/>
      <c r="AT129" s="5"/>
      <c r="AU129" s="5"/>
      <c r="AV129" s="5"/>
      <c r="AW129" s="5"/>
      <c r="AX129" s="5"/>
      <c r="AY129" s="5"/>
      <c r="AZ129" s="46"/>
      <c r="BA129" s="9"/>
      <c r="BB129" s="9"/>
      <c r="BC129" s="9"/>
      <c r="BD129" s="9"/>
      <c r="BE129" s="9"/>
      <c r="BF129" s="9"/>
      <c r="BG129" s="9"/>
      <c r="BH129" s="9"/>
      <c r="BI129" s="9"/>
      <c r="BJ129" s="9"/>
      <c r="BK129" s="630" t="str">
        <f t="shared" si="25"/>
        <v>NA</v>
      </c>
      <c r="BL129" s="630" t="s">
        <v>1792</v>
      </c>
      <c r="BM129" s="630"/>
      <c r="BN129" s="633"/>
      <c r="BO129" s="633"/>
      <c r="BP129" s="32"/>
      <c r="BQ129" s="5"/>
      <c r="BR129" s="5"/>
      <c r="BS129" s="5"/>
      <c r="BT129" s="5"/>
      <c r="BU129" s="5"/>
      <c r="BV129" s="46"/>
      <c r="BW129" s="5"/>
      <c r="BX129" s="5"/>
      <c r="BY129" s="5"/>
      <c r="BZ129" s="5"/>
      <c r="CA129" s="5"/>
      <c r="CB129" s="5"/>
      <c r="CC129" s="46"/>
      <c r="CD129" s="5"/>
      <c r="CE129" s="5"/>
      <c r="CF129" s="5"/>
      <c r="CG129" s="5"/>
      <c r="CH129" s="5"/>
      <c r="CI129" s="5"/>
      <c r="CJ129" s="5"/>
      <c r="CK129" s="5"/>
      <c r="CL129" s="5"/>
      <c r="CM129" s="46"/>
      <c r="CN129" s="630" t="str">
        <f t="shared" si="26"/>
        <v>NA</v>
      </c>
      <c r="CO129" s="28"/>
      <c r="CP129" s="28"/>
      <c r="CQ129" s="28"/>
      <c r="CR129" s="28"/>
      <c r="CS129" s="28"/>
      <c r="CT129" s="28"/>
      <c r="CU129" s="28"/>
      <c r="CV129" s="28"/>
      <c r="CW129" s="28"/>
      <c r="CX129" s="67"/>
      <c r="CY129" s="10"/>
      <c r="CZ129" s="10"/>
      <c r="DA129" s="10"/>
      <c r="DB129" s="10"/>
      <c r="DC129" s="10"/>
      <c r="DD129" s="10"/>
      <c r="DE129" s="10"/>
      <c r="DF129" s="10"/>
      <c r="DG129" s="300">
        <f t="shared" si="16"/>
        <v>0</v>
      </c>
      <c r="DH129" s="69"/>
      <c r="DI129" s="69"/>
      <c r="DJ129" s="69"/>
      <c r="DK129" s="69"/>
      <c r="DL129" s="69"/>
      <c r="DM129" s="69"/>
      <c r="DN129" s="69"/>
      <c r="DO129" s="69"/>
      <c r="DP129" s="69"/>
      <c r="DQ129" s="69"/>
      <c r="DR129" s="69"/>
      <c r="DS129" s="69"/>
      <c r="DT129" s="69"/>
      <c r="DU129" s="69"/>
      <c r="DV129" s="69"/>
      <c r="DW129" s="69"/>
      <c r="DX129" s="69"/>
      <c r="DY129" s="69"/>
      <c r="DZ129" s="69"/>
      <c r="EA129" s="69"/>
      <c r="EB129" s="69"/>
      <c r="EC129" s="69"/>
      <c r="ED129" s="69"/>
      <c r="EE129" s="69"/>
      <c r="EF129" s="69"/>
      <c r="EG129" s="69"/>
      <c r="EH129" s="69"/>
      <c r="EI129" s="69"/>
      <c r="EJ129" s="69"/>
      <c r="EK129" s="69"/>
      <c r="EL129" s="69"/>
      <c r="EM129" s="69"/>
      <c r="EN129" s="69"/>
      <c r="EO129" s="69"/>
      <c r="EP129" s="69"/>
      <c r="EQ129" s="69"/>
      <c r="ER129" s="79"/>
      <c r="ES129" s="245"/>
      <c r="ET129" s="81"/>
      <c r="EU129" s="81"/>
      <c r="EV129" s="718" t="str">
        <f t="shared" si="24"/>
        <v/>
      </c>
      <c r="EW129" s="718" t="s">
        <v>1792</v>
      </c>
      <c r="EX129" s="731"/>
      <c r="EY129" s="44">
        <v>124</v>
      </c>
      <c r="EZ129" s="85">
        <v>0</v>
      </c>
      <c r="FA129" s="33">
        <v>124</v>
      </c>
      <c r="FB129" s="5">
        <v>0</v>
      </c>
      <c r="FC129" s="5">
        <v>0</v>
      </c>
      <c r="FD129" s="69"/>
      <c r="FE129" s="11"/>
      <c r="FF129" s="87"/>
      <c r="FG129" s="18"/>
      <c r="FH129" s="69"/>
      <c r="FI129" s="716" t="s">
        <v>1792</v>
      </c>
      <c r="FK129" s="16"/>
      <c r="FL129" s="54"/>
      <c r="FM129" s="39"/>
      <c r="FN129" s="721"/>
      <c r="FO129" s="84"/>
      <c r="FP129" s="69"/>
      <c r="FQ129" s="69"/>
      <c r="FR129" s="69"/>
      <c r="FS129" s="716" t="str">
        <f t="shared" si="17"/>
        <v>NA</v>
      </c>
      <c r="FT129" s="716"/>
      <c r="FU129" s="69"/>
      <c r="FV129" s="28"/>
      <c r="FW129" s="79"/>
      <c r="FX129" s="705" t="s">
        <v>1792</v>
      </c>
    </row>
    <row r="130" spans="1:180" ht="15" x14ac:dyDescent="0.25">
      <c r="A130" s="10">
        <v>125</v>
      </c>
      <c r="B130" s="15"/>
      <c r="C130" s="42"/>
      <c r="D130" s="15"/>
      <c r="E130" s="97"/>
      <c r="F130" s="28"/>
      <c r="G130" s="67"/>
      <c r="H130" s="5"/>
      <c r="I130" s="5"/>
      <c r="J130" s="5"/>
      <c r="K130" s="5"/>
      <c r="L130" s="5"/>
      <c r="M130" s="5"/>
      <c r="N130" s="5"/>
      <c r="O130" s="5"/>
      <c r="P130" s="5"/>
      <c r="Q130" s="5"/>
      <c r="R130" s="5"/>
      <c r="S130" s="5"/>
      <c r="T130" s="299">
        <f t="shared" si="15"/>
        <v>0</v>
      </c>
      <c r="U130" s="5"/>
      <c r="V130" s="5"/>
      <c r="W130" s="5"/>
      <c r="X130" s="5"/>
      <c r="Y130" s="5"/>
      <c r="Z130" s="5"/>
      <c r="AA130" s="5"/>
      <c r="AB130" s="5"/>
      <c r="AC130" s="5"/>
      <c r="AD130" s="5"/>
      <c r="AE130" s="46"/>
      <c r="AF130" s="5"/>
      <c r="AG130" s="5"/>
      <c r="AH130" s="5"/>
      <c r="AI130" s="5"/>
      <c r="AJ130" s="5"/>
      <c r="AK130" s="5"/>
      <c r="AL130" s="5"/>
      <c r="AM130" s="5"/>
      <c r="AN130" s="5"/>
      <c r="AO130" s="5"/>
      <c r="AP130" s="46"/>
      <c r="AQ130" s="5"/>
      <c r="AR130" s="5"/>
      <c r="AS130" s="5"/>
      <c r="AT130" s="5"/>
      <c r="AU130" s="5"/>
      <c r="AV130" s="5"/>
      <c r="AW130" s="5"/>
      <c r="AX130" s="5"/>
      <c r="AY130" s="5"/>
      <c r="AZ130" s="46"/>
      <c r="BA130" s="9"/>
      <c r="BB130" s="9"/>
      <c r="BC130" s="9"/>
      <c r="BD130" s="9"/>
      <c r="BE130" s="9"/>
      <c r="BF130" s="9"/>
      <c r="BG130" s="9"/>
      <c r="BH130" s="9"/>
      <c r="BI130" s="9"/>
      <c r="BJ130" s="9"/>
      <c r="BK130" s="630" t="str">
        <f t="shared" si="25"/>
        <v>NA</v>
      </c>
      <c r="BL130" s="630" t="s">
        <v>1792</v>
      </c>
      <c r="BM130" s="630"/>
      <c r="BN130" s="633"/>
      <c r="BO130" s="633"/>
      <c r="BP130" s="32"/>
      <c r="BQ130" s="5"/>
      <c r="BR130" s="5"/>
      <c r="BS130" s="5"/>
      <c r="BT130" s="5"/>
      <c r="BU130" s="5"/>
      <c r="BV130" s="46"/>
      <c r="BW130" s="5"/>
      <c r="BX130" s="5"/>
      <c r="BY130" s="5"/>
      <c r="BZ130" s="5"/>
      <c r="CA130" s="5"/>
      <c r="CB130" s="5"/>
      <c r="CC130" s="46"/>
      <c r="CD130" s="5"/>
      <c r="CE130" s="5"/>
      <c r="CF130" s="5"/>
      <c r="CG130" s="5"/>
      <c r="CH130" s="5"/>
      <c r="CI130" s="5"/>
      <c r="CJ130" s="5"/>
      <c r="CK130" s="5"/>
      <c r="CL130" s="5"/>
      <c r="CM130" s="46"/>
      <c r="CN130" s="630" t="str">
        <f t="shared" si="26"/>
        <v>NA</v>
      </c>
      <c r="CO130" s="28"/>
      <c r="CP130" s="28"/>
      <c r="CQ130" s="28"/>
      <c r="CR130" s="28"/>
      <c r="CS130" s="28"/>
      <c r="CT130" s="28"/>
      <c r="CU130" s="28"/>
      <c r="CV130" s="28"/>
      <c r="CW130" s="28"/>
      <c r="CX130" s="67"/>
      <c r="CY130" s="10"/>
      <c r="CZ130" s="10"/>
      <c r="DA130" s="10"/>
      <c r="DB130" s="10"/>
      <c r="DC130" s="10"/>
      <c r="DD130" s="10"/>
      <c r="DE130" s="10"/>
      <c r="DF130" s="10"/>
      <c r="DG130" s="300">
        <f t="shared" si="16"/>
        <v>0</v>
      </c>
      <c r="DH130" s="69"/>
      <c r="DI130" s="69"/>
      <c r="DJ130" s="69"/>
      <c r="DK130" s="69"/>
      <c r="DL130" s="69"/>
      <c r="DM130" s="69"/>
      <c r="DN130" s="69"/>
      <c r="DO130" s="69"/>
      <c r="DP130" s="69"/>
      <c r="DQ130" s="69"/>
      <c r="DR130" s="69"/>
      <c r="DS130" s="69"/>
      <c r="DT130" s="69"/>
      <c r="DU130" s="69"/>
      <c r="DV130" s="69"/>
      <c r="DW130" s="69"/>
      <c r="DX130" s="69"/>
      <c r="DY130" s="69"/>
      <c r="DZ130" s="69"/>
      <c r="EA130" s="69"/>
      <c r="EB130" s="69"/>
      <c r="EC130" s="69"/>
      <c r="ED130" s="69"/>
      <c r="EE130" s="69"/>
      <c r="EF130" s="69"/>
      <c r="EG130" s="69"/>
      <c r="EH130" s="69"/>
      <c r="EI130" s="69"/>
      <c r="EJ130" s="69"/>
      <c r="EK130" s="69"/>
      <c r="EL130" s="69"/>
      <c r="EM130" s="69"/>
      <c r="EN130" s="69"/>
      <c r="EO130" s="69"/>
      <c r="EP130" s="69"/>
      <c r="EQ130" s="69"/>
      <c r="ER130" s="79"/>
      <c r="ES130" s="245"/>
      <c r="ET130" s="81"/>
      <c r="EU130" s="81"/>
      <c r="EV130" s="718" t="str">
        <f t="shared" si="24"/>
        <v/>
      </c>
      <c r="EW130" s="718" t="s">
        <v>1792</v>
      </c>
      <c r="EX130" s="731"/>
      <c r="EY130" s="44">
        <v>125</v>
      </c>
      <c r="EZ130" s="85">
        <v>0</v>
      </c>
      <c r="FA130" s="33">
        <v>125</v>
      </c>
      <c r="FB130" s="5">
        <v>0</v>
      </c>
      <c r="FC130" s="5">
        <v>0</v>
      </c>
      <c r="FD130" s="69"/>
      <c r="FE130" s="11"/>
      <c r="FF130" s="87"/>
      <c r="FG130" s="18"/>
      <c r="FH130" s="69"/>
      <c r="FI130" s="716" t="s">
        <v>1792</v>
      </c>
      <c r="FK130" s="16"/>
      <c r="FL130" s="54"/>
      <c r="FM130" s="39"/>
      <c r="FN130" s="721"/>
      <c r="FO130" s="84"/>
      <c r="FP130" s="69"/>
      <c r="FQ130" s="69"/>
      <c r="FR130" s="69"/>
      <c r="FS130" s="716" t="str">
        <f t="shared" si="17"/>
        <v>NA</v>
      </c>
      <c r="FT130" s="716"/>
      <c r="FU130" s="69"/>
      <c r="FV130" s="28"/>
      <c r="FW130" s="79"/>
      <c r="FX130" s="705" t="s">
        <v>1792</v>
      </c>
    </row>
    <row r="131" spans="1:180" ht="15" x14ac:dyDescent="0.25">
      <c r="A131" s="10">
        <v>126</v>
      </c>
      <c r="B131" s="15"/>
      <c r="C131" s="42"/>
      <c r="D131" s="15"/>
      <c r="E131" s="97"/>
      <c r="F131" s="28"/>
      <c r="G131" s="67"/>
      <c r="H131" s="5"/>
      <c r="I131" s="5"/>
      <c r="J131" s="5"/>
      <c r="K131" s="5"/>
      <c r="L131" s="5"/>
      <c r="M131" s="5"/>
      <c r="N131" s="5"/>
      <c r="O131" s="5"/>
      <c r="P131" s="5"/>
      <c r="Q131" s="5"/>
      <c r="R131" s="5"/>
      <c r="S131" s="5"/>
      <c r="T131" s="299">
        <f t="shared" si="15"/>
        <v>0</v>
      </c>
      <c r="U131" s="5"/>
      <c r="V131" s="5"/>
      <c r="W131" s="5"/>
      <c r="X131" s="5"/>
      <c r="Y131" s="5"/>
      <c r="Z131" s="5"/>
      <c r="AA131" s="5"/>
      <c r="AB131" s="5"/>
      <c r="AC131" s="5"/>
      <c r="AD131" s="5"/>
      <c r="AE131" s="46"/>
      <c r="AF131" s="5"/>
      <c r="AG131" s="5"/>
      <c r="AH131" s="5"/>
      <c r="AI131" s="5"/>
      <c r="AJ131" s="5"/>
      <c r="AK131" s="5"/>
      <c r="AL131" s="5"/>
      <c r="AM131" s="5"/>
      <c r="AN131" s="5"/>
      <c r="AO131" s="5"/>
      <c r="AP131" s="46"/>
      <c r="AQ131" s="5"/>
      <c r="AR131" s="5"/>
      <c r="AS131" s="5"/>
      <c r="AT131" s="5"/>
      <c r="AU131" s="5"/>
      <c r="AV131" s="5"/>
      <c r="AW131" s="5"/>
      <c r="AX131" s="5"/>
      <c r="AY131" s="5"/>
      <c r="AZ131" s="46"/>
      <c r="BA131" s="9"/>
      <c r="BB131" s="9"/>
      <c r="BC131" s="9"/>
      <c r="BD131" s="9"/>
      <c r="BE131" s="9"/>
      <c r="BF131" s="9"/>
      <c r="BG131" s="9"/>
      <c r="BH131" s="9"/>
      <c r="BI131" s="9"/>
      <c r="BJ131" s="9"/>
      <c r="BK131" s="630" t="str">
        <f t="shared" si="25"/>
        <v>NA</v>
      </c>
      <c r="BL131" s="630" t="s">
        <v>1792</v>
      </c>
      <c r="BM131" s="630"/>
      <c r="BN131" s="633"/>
      <c r="BO131" s="633"/>
      <c r="BP131" s="32"/>
      <c r="BQ131" s="5"/>
      <c r="BR131" s="5"/>
      <c r="BS131" s="5"/>
      <c r="BT131" s="5"/>
      <c r="BU131" s="5"/>
      <c r="BV131" s="46"/>
      <c r="BW131" s="5"/>
      <c r="BX131" s="5"/>
      <c r="BY131" s="5"/>
      <c r="BZ131" s="5"/>
      <c r="CA131" s="5"/>
      <c r="CB131" s="5"/>
      <c r="CC131" s="46"/>
      <c r="CD131" s="5"/>
      <c r="CE131" s="5"/>
      <c r="CF131" s="5"/>
      <c r="CG131" s="5"/>
      <c r="CH131" s="5"/>
      <c r="CI131" s="5"/>
      <c r="CJ131" s="5"/>
      <c r="CK131" s="5"/>
      <c r="CL131" s="5"/>
      <c r="CM131" s="46"/>
      <c r="CN131" s="630" t="str">
        <f t="shared" si="26"/>
        <v>NA</v>
      </c>
      <c r="CO131" s="28"/>
      <c r="CP131" s="28"/>
      <c r="CQ131" s="28"/>
      <c r="CR131" s="28"/>
      <c r="CS131" s="28"/>
      <c r="CT131" s="28"/>
      <c r="CU131" s="28"/>
      <c r="CV131" s="28"/>
      <c r="CW131" s="28"/>
      <c r="CX131" s="67"/>
      <c r="CY131" s="10"/>
      <c r="CZ131" s="10"/>
      <c r="DA131" s="10"/>
      <c r="DB131" s="10"/>
      <c r="DC131" s="10"/>
      <c r="DD131" s="10"/>
      <c r="DE131" s="10"/>
      <c r="DF131" s="10"/>
      <c r="DG131" s="300">
        <f t="shared" si="16"/>
        <v>0</v>
      </c>
      <c r="DH131" s="69"/>
      <c r="DI131" s="69"/>
      <c r="DJ131" s="69"/>
      <c r="DK131" s="69"/>
      <c r="DL131" s="69"/>
      <c r="DM131" s="69"/>
      <c r="DN131" s="69"/>
      <c r="DO131" s="69"/>
      <c r="DP131" s="69"/>
      <c r="DQ131" s="69"/>
      <c r="DR131" s="69"/>
      <c r="DS131" s="69"/>
      <c r="DT131" s="69"/>
      <c r="DU131" s="69"/>
      <c r="DV131" s="69"/>
      <c r="DW131" s="69"/>
      <c r="DX131" s="69"/>
      <c r="DY131" s="69"/>
      <c r="DZ131" s="69"/>
      <c r="EA131" s="69"/>
      <c r="EB131" s="69"/>
      <c r="EC131" s="69"/>
      <c r="ED131" s="69"/>
      <c r="EE131" s="69"/>
      <c r="EF131" s="69"/>
      <c r="EG131" s="69"/>
      <c r="EH131" s="69"/>
      <c r="EI131" s="69"/>
      <c r="EJ131" s="69"/>
      <c r="EK131" s="69"/>
      <c r="EL131" s="69"/>
      <c r="EM131" s="69"/>
      <c r="EN131" s="69"/>
      <c r="EO131" s="69"/>
      <c r="EP131" s="69"/>
      <c r="EQ131" s="69"/>
      <c r="ER131" s="79"/>
      <c r="ES131" s="245"/>
      <c r="ET131" s="81"/>
      <c r="EU131" s="81"/>
      <c r="EV131" s="718" t="str">
        <f t="shared" si="24"/>
        <v/>
      </c>
      <c r="EW131" s="718" t="s">
        <v>1792</v>
      </c>
      <c r="EX131" s="731"/>
      <c r="EY131" s="44">
        <v>126</v>
      </c>
      <c r="EZ131" s="85">
        <v>0</v>
      </c>
      <c r="FA131" s="33">
        <v>126</v>
      </c>
      <c r="FB131" s="5">
        <v>0</v>
      </c>
      <c r="FC131" s="5">
        <v>0</v>
      </c>
      <c r="FD131" s="69"/>
      <c r="FE131" s="11"/>
      <c r="FF131" s="87"/>
      <c r="FG131" s="18"/>
      <c r="FH131" s="69"/>
      <c r="FI131" s="716" t="s">
        <v>1792</v>
      </c>
      <c r="FK131" s="16"/>
      <c r="FL131" s="54"/>
      <c r="FM131" s="39"/>
      <c r="FN131" s="721"/>
      <c r="FO131" s="84"/>
      <c r="FP131" s="69"/>
      <c r="FQ131" s="69"/>
      <c r="FR131" s="69"/>
      <c r="FS131" s="716" t="str">
        <f t="shared" si="17"/>
        <v>NA</v>
      </c>
      <c r="FT131" s="716"/>
      <c r="FU131" s="69"/>
      <c r="FV131" s="28"/>
      <c r="FW131" s="79"/>
      <c r="FX131" s="705" t="s">
        <v>1792</v>
      </c>
    </row>
    <row r="132" spans="1:180" ht="15" x14ac:dyDescent="0.25">
      <c r="A132" s="10">
        <v>127</v>
      </c>
      <c r="B132" s="15"/>
      <c r="C132" s="42"/>
      <c r="D132" s="15"/>
      <c r="E132" s="97"/>
      <c r="F132" s="28"/>
      <c r="G132" s="67"/>
      <c r="H132" s="5"/>
      <c r="I132" s="5"/>
      <c r="J132" s="5"/>
      <c r="K132" s="5"/>
      <c r="L132" s="5"/>
      <c r="M132" s="5"/>
      <c r="N132" s="5"/>
      <c r="O132" s="5"/>
      <c r="P132" s="5"/>
      <c r="Q132" s="5"/>
      <c r="R132" s="5"/>
      <c r="S132" s="5"/>
      <c r="T132" s="299">
        <f t="shared" si="15"/>
        <v>0</v>
      </c>
      <c r="U132" s="5"/>
      <c r="V132" s="5"/>
      <c r="W132" s="5"/>
      <c r="X132" s="5"/>
      <c r="Y132" s="5"/>
      <c r="Z132" s="5"/>
      <c r="AA132" s="5"/>
      <c r="AB132" s="5"/>
      <c r="AC132" s="5"/>
      <c r="AD132" s="5"/>
      <c r="AE132" s="46"/>
      <c r="AF132" s="5"/>
      <c r="AG132" s="5"/>
      <c r="AH132" s="5"/>
      <c r="AI132" s="5"/>
      <c r="AJ132" s="5"/>
      <c r="AK132" s="5"/>
      <c r="AL132" s="5"/>
      <c r="AM132" s="5"/>
      <c r="AN132" s="5"/>
      <c r="AO132" s="5"/>
      <c r="AP132" s="46"/>
      <c r="AQ132" s="5"/>
      <c r="AR132" s="5"/>
      <c r="AS132" s="5"/>
      <c r="AT132" s="5"/>
      <c r="AU132" s="5"/>
      <c r="AV132" s="5"/>
      <c r="AW132" s="5"/>
      <c r="AX132" s="5"/>
      <c r="AY132" s="5"/>
      <c r="AZ132" s="46"/>
      <c r="BA132" s="9"/>
      <c r="BB132" s="9"/>
      <c r="BC132" s="9"/>
      <c r="BD132" s="9"/>
      <c r="BE132" s="9"/>
      <c r="BF132" s="9"/>
      <c r="BG132" s="9"/>
      <c r="BH132" s="9"/>
      <c r="BI132" s="9"/>
      <c r="BJ132" s="9"/>
      <c r="BK132" s="630" t="str">
        <f t="shared" si="25"/>
        <v>NA</v>
      </c>
      <c r="BL132" s="630" t="s">
        <v>1792</v>
      </c>
      <c r="BM132" s="630"/>
      <c r="BN132" s="633"/>
      <c r="BO132" s="633"/>
      <c r="BP132" s="32"/>
      <c r="BQ132" s="5"/>
      <c r="BR132" s="5"/>
      <c r="BS132" s="5"/>
      <c r="BT132" s="5"/>
      <c r="BU132" s="5"/>
      <c r="BV132" s="46"/>
      <c r="BW132" s="5"/>
      <c r="BX132" s="5"/>
      <c r="BY132" s="5"/>
      <c r="BZ132" s="5"/>
      <c r="CA132" s="5"/>
      <c r="CB132" s="5"/>
      <c r="CC132" s="46"/>
      <c r="CD132" s="5"/>
      <c r="CE132" s="5"/>
      <c r="CF132" s="5"/>
      <c r="CG132" s="5"/>
      <c r="CH132" s="5"/>
      <c r="CI132" s="5"/>
      <c r="CJ132" s="5"/>
      <c r="CK132" s="5"/>
      <c r="CL132" s="5"/>
      <c r="CM132" s="46"/>
      <c r="CN132" s="630" t="str">
        <f t="shared" si="26"/>
        <v>NA</v>
      </c>
      <c r="CO132" s="28"/>
      <c r="CP132" s="28"/>
      <c r="CQ132" s="28"/>
      <c r="CR132" s="28"/>
      <c r="CS132" s="28"/>
      <c r="CT132" s="28"/>
      <c r="CU132" s="28"/>
      <c r="CV132" s="28"/>
      <c r="CW132" s="28"/>
      <c r="CX132" s="67"/>
      <c r="CY132" s="10"/>
      <c r="CZ132" s="10"/>
      <c r="DA132" s="10"/>
      <c r="DB132" s="10"/>
      <c r="DC132" s="10"/>
      <c r="DD132" s="10"/>
      <c r="DE132" s="10"/>
      <c r="DF132" s="10"/>
      <c r="DG132" s="300">
        <f t="shared" si="16"/>
        <v>0</v>
      </c>
      <c r="DH132" s="69"/>
      <c r="DI132" s="69"/>
      <c r="DJ132" s="69"/>
      <c r="DK132" s="69"/>
      <c r="DL132" s="69"/>
      <c r="DM132" s="69"/>
      <c r="DN132" s="69"/>
      <c r="DO132" s="69"/>
      <c r="DP132" s="69"/>
      <c r="DQ132" s="69"/>
      <c r="DR132" s="69"/>
      <c r="DS132" s="69"/>
      <c r="DT132" s="69"/>
      <c r="DU132" s="69"/>
      <c r="DV132" s="69"/>
      <c r="DW132" s="69"/>
      <c r="DX132" s="69"/>
      <c r="DY132" s="69"/>
      <c r="DZ132" s="69"/>
      <c r="EA132" s="69"/>
      <c r="EB132" s="69"/>
      <c r="EC132" s="69"/>
      <c r="ED132" s="69"/>
      <c r="EE132" s="69"/>
      <c r="EF132" s="69"/>
      <c r="EG132" s="69"/>
      <c r="EH132" s="69"/>
      <c r="EI132" s="69"/>
      <c r="EJ132" s="69"/>
      <c r="EK132" s="69"/>
      <c r="EL132" s="69"/>
      <c r="EM132" s="69"/>
      <c r="EN132" s="69"/>
      <c r="EO132" s="69"/>
      <c r="EP132" s="69"/>
      <c r="EQ132" s="69"/>
      <c r="ER132" s="79"/>
      <c r="ES132" s="245"/>
      <c r="ET132" s="81"/>
      <c r="EU132" s="81"/>
      <c r="EV132" s="718" t="str">
        <f t="shared" si="24"/>
        <v/>
      </c>
      <c r="EW132" s="718" t="s">
        <v>1792</v>
      </c>
      <c r="EX132" s="731"/>
      <c r="EY132" s="44">
        <v>127</v>
      </c>
      <c r="EZ132" s="85">
        <v>0</v>
      </c>
      <c r="FA132" s="33">
        <v>127</v>
      </c>
      <c r="FB132" s="5">
        <v>0</v>
      </c>
      <c r="FC132" s="5">
        <v>0</v>
      </c>
      <c r="FD132" s="69"/>
      <c r="FE132" s="11"/>
      <c r="FF132" s="87"/>
      <c r="FG132" s="18"/>
      <c r="FH132" s="69"/>
      <c r="FI132" s="716" t="s">
        <v>1792</v>
      </c>
      <c r="FK132" s="16"/>
      <c r="FL132" s="54"/>
      <c r="FM132" s="39"/>
      <c r="FN132" s="721"/>
      <c r="FO132" s="84"/>
      <c r="FP132" s="69"/>
      <c r="FQ132" s="69"/>
      <c r="FR132" s="69"/>
      <c r="FS132" s="716" t="str">
        <f t="shared" si="17"/>
        <v>NA</v>
      </c>
      <c r="FT132" s="716"/>
      <c r="FU132" s="69"/>
      <c r="FV132" s="28"/>
      <c r="FW132" s="79"/>
      <c r="FX132" s="705" t="s">
        <v>1792</v>
      </c>
    </row>
    <row r="133" spans="1:180" ht="15" x14ac:dyDescent="0.25">
      <c r="A133" s="10">
        <v>128</v>
      </c>
      <c r="B133" s="15"/>
      <c r="C133" s="42"/>
      <c r="D133" s="15"/>
      <c r="E133" s="97"/>
      <c r="F133" s="28"/>
      <c r="G133" s="67"/>
      <c r="H133" s="5"/>
      <c r="I133" s="5"/>
      <c r="J133" s="5"/>
      <c r="K133" s="5"/>
      <c r="L133" s="5"/>
      <c r="M133" s="5"/>
      <c r="N133" s="5"/>
      <c r="O133" s="5"/>
      <c r="P133" s="5"/>
      <c r="Q133" s="5"/>
      <c r="R133" s="5"/>
      <c r="S133" s="5"/>
      <c r="T133" s="299">
        <f t="shared" si="15"/>
        <v>0</v>
      </c>
      <c r="U133" s="5"/>
      <c r="V133" s="5"/>
      <c r="W133" s="5"/>
      <c r="X133" s="5"/>
      <c r="Y133" s="5"/>
      <c r="Z133" s="5"/>
      <c r="AA133" s="5"/>
      <c r="AB133" s="5"/>
      <c r="AC133" s="5"/>
      <c r="AD133" s="5"/>
      <c r="AE133" s="46"/>
      <c r="AF133" s="5"/>
      <c r="AG133" s="5"/>
      <c r="AH133" s="5"/>
      <c r="AI133" s="5"/>
      <c r="AJ133" s="5"/>
      <c r="AK133" s="5"/>
      <c r="AL133" s="5"/>
      <c r="AM133" s="5"/>
      <c r="AN133" s="5"/>
      <c r="AO133" s="5"/>
      <c r="AP133" s="46"/>
      <c r="AQ133" s="5"/>
      <c r="AR133" s="5"/>
      <c r="AS133" s="5"/>
      <c r="AT133" s="5"/>
      <c r="AU133" s="5"/>
      <c r="AV133" s="5"/>
      <c r="AW133" s="5"/>
      <c r="AX133" s="5"/>
      <c r="AY133" s="5"/>
      <c r="AZ133" s="46"/>
      <c r="BA133" s="9"/>
      <c r="BB133" s="9"/>
      <c r="BC133" s="9"/>
      <c r="BD133" s="9"/>
      <c r="BE133" s="9"/>
      <c r="BF133" s="9"/>
      <c r="BG133" s="9"/>
      <c r="BH133" s="9"/>
      <c r="BI133" s="9"/>
      <c r="BJ133" s="9"/>
      <c r="BK133" s="630" t="str">
        <f t="shared" si="25"/>
        <v>NA</v>
      </c>
      <c r="BL133" s="630" t="s">
        <v>1792</v>
      </c>
      <c r="BM133" s="630"/>
      <c r="BN133" s="633"/>
      <c r="BO133" s="633"/>
      <c r="BP133" s="32"/>
      <c r="BQ133" s="5"/>
      <c r="BR133" s="5"/>
      <c r="BS133" s="5"/>
      <c r="BT133" s="5"/>
      <c r="BU133" s="5"/>
      <c r="BV133" s="46"/>
      <c r="BW133" s="5"/>
      <c r="BX133" s="5"/>
      <c r="BY133" s="5"/>
      <c r="BZ133" s="5"/>
      <c r="CA133" s="5"/>
      <c r="CB133" s="5"/>
      <c r="CC133" s="46"/>
      <c r="CD133" s="5"/>
      <c r="CE133" s="5"/>
      <c r="CF133" s="5"/>
      <c r="CG133" s="5"/>
      <c r="CH133" s="5"/>
      <c r="CI133" s="5"/>
      <c r="CJ133" s="5"/>
      <c r="CK133" s="5"/>
      <c r="CL133" s="5"/>
      <c r="CM133" s="46"/>
      <c r="CN133" s="630" t="str">
        <f t="shared" si="26"/>
        <v>NA</v>
      </c>
      <c r="CO133" s="28"/>
      <c r="CP133" s="28"/>
      <c r="CQ133" s="28"/>
      <c r="CR133" s="28"/>
      <c r="CS133" s="28"/>
      <c r="CT133" s="28"/>
      <c r="CU133" s="28"/>
      <c r="CV133" s="28"/>
      <c r="CW133" s="28"/>
      <c r="CX133" s="67"/>
      <c r="CY133" s="10"/>
      <c r="CZ133" s="10"/>
      <c r="DA133" s="10"/>
      <c r="DB133" s="10"/>
      <c r="DC133" s="10"/>
      <c r="DD133" s="10"/>
      <c r="DE133" s="10"/>
      <c r="DF133" s="10"/>
      <c r="DG133" s="300">
        <f t="shared" si="16"/>
        <v>0</v>
      </c>
      <c r="DH133" s="69"/>
      <c r="DI133" s="69"/>
      <c r="DJ133" s="69"/>
      <c r="DK133" s="69"/>
      <c r="DL133" s="69"/>
      <c r="DM133" s="69"/>
      <c r="DN133" s="69"/>
      <c r="DO133" s="69"/>
      <c r="DP133" s="69"/>
      <c r="DQ133" s="69"/>
      <c r="DR133" s="69"/>
      <c r="DS133" s="69"/>
      <c r="DT133" s="69"/>
      <c r="DU133" s="69"/>
      <c r="DV133" s="69"/>
      <c r="DW133" s="69"/>
      <c r="DX133" s="69"/>
      <c r="DY133" s="69"/>
      <c r="DZ133" s="69"/>
      <c r="EA133" s="69"/>
      <c r="EB133" s="69"/>
      <c r="EC133" s="69"/>
      <c r="ED133" s="69"/>
      <c r="EE133" s="69"/>
      <c r="EF133" s="69"/>
      <c r="EG133" s="69"/>
      <c r="EH133" s="69"/>
      <c r="EI133" s="69"/>
      <c r="EJ133" s="69"/>
      <c r="EK133" s="69"/>
      <c r="EL133" s="69"/>
      <c r="EM133" s="69"/>
      <c r="EN133" s="69"/>
      <c r="EO133" s="69"/>
      <c r="EP133" s="69"/>
      <c r="EQ133" s="69"/>
      <c r="ER133" s="79"/>
      <c r="ES133" s="245"/>
      <c r="ET133" s="81"/>
      <c r="EU133" s="81"/>
      <c r="EV133" s="718" t="str">
        <f t="shared" si="24"/>
        <v/>
      </c>
      <c r="EW133" s="718" t="s">
        <v>1792</v>
      </c>
      <c r="EX133" s="731"/>
      <c r="EY133" s="44">
        <v>128</v>
      </c>
      <c r="EZ133" s="85">
        <v>0</v>
      </c>
      <c r="FA133" s="33">
        <v>128</v>
      </c>
      <c r="FB133" s="5">
        <v>0</v>
      </c>
      <c r="FC133" s="5">
        <v>0</v>
      </c>
      <c r="FD133" s="69"/>
      <c r="FE133" s="11"/>
      <c r="FF133" s="87"/>
      <c r="FG133" s="18"/>
      <c r="FH133" s="69"/>
      <c r="FI133" s="716" t="s">
        <v>1792</v>
      </c>
      <c r="FK133" s="16"/>
      <c r="FL133" s="54"/>
      <c r="FM133" s="39"/>
      <c r="FN133" s="721"/>
      <c r="FO133" s="84"/>
      <c r="FP133" s="69"/>
      <c r="FQ133" s="69"/>
      <c r="FR133" s="69"/>
      <c r="FS133" s="716" t="str">
        <f t="shared" si="17"/>
        <v>NA</v>
      </c>
      <c r="FT133" s="716"/>
      <c r="FU133" s="69"/>
      <c r="FV133" s="28"/>
      <c r="FW133" s="79"/>
      <c r="FX133" s="705" t="s">
        <v>1792</v>
      </c>
    </row>
    <row r="134" spans="1:180" ht="15" x14ac:dyDescent="0.25">
      <c r="A134" s="10">
        <v>129</v>
      </c>
      <c r="B134" s="15"/>
      <c r="C134" s="42"/>
      <c r="D134" s="15"/>
      <c r="E134" s="97"/>
      <c r="F134" s="28"/>
      <c r="G134" s="67"/>
      <c r="H134" s="5"/>
      <c r="I134" s="5"/>
      <c r="J134" s="5"/>
      <c r="K134" s="5"/>
      <c r="L134" s="5"/>
      <c r="M134" s="5"/>
      <c r="N134" s="5"/>
      <c r="O134" s="5"/>
      <c r="P134" s="5"/>
      <c r="Q134" s="5"/>
      <c r="R134" s="5"/>
      <c r="S134" s="5"/>
      <c r="T134" s="299">
        <f t="shared" ref="T134:T197" si="27">MAX(H134:S134)</f>
        <v>0</v>
      </c>
      <c r="U134" s="5"/>
      <c r="V134" s="5"/>
      <c r="W134" s="5"/>
      <c r="X134" s="5"/>
      <c r="Y134" s="5"/>
      <c r="Z134" s="5"/>
      <c r="AA134" s="5"/>
      <c r="AB134" s="5"/>
      <c r="AC134" s="5"/>
      <c r="AD134" s="5"/>
      <c r="AE134" s="46"/>
      <c r="AF134" s="5"/>
      <c r="AG134" s="5"/>
      <c r="AH134" s="5"/>
      <c r="AI134" s="5"/>
      <c r="AJ134" s="5"/>
      <c r="AK134" s="5"/>
      <c r="AL134" s="5"/>
      <c r="AM134" s="5"/>
      <c r="AN134" s="5"/>
      <c r="AO134" s="5"/>
      <c r="AP134" s="46"/>
      <c r="AQ134" s="5"/>
      <c r="AR134" s="5"/>
      <c r="AS134" s="5"/>
      <c r="AT134" s="5"/>
      <c r="AU134" s="5"/>
      <c r="AV134" s="5"/>
      <c r="AW134" s="5"/>
      <c r="AX134" s="5"/>
      <c r="AY134" s="5"/>
      <c r="AZ134" s="46"/>
      <c r="BA134" s="9"/>
      <c r="BB134" s="9"/>
      <c r="BC134" s="9"/>
      <c r="BD134" s="9"/>
      <c r="BE134" s="9"/>
      <c r="BF134" s="9"/>
      <c r="BG134" s="9"/>
      <c r="BH134" s="9"/>
      <c r="BI134" s="9"/>
      <c r="BJ134" s="9"/>
      <c r="BK134" s="630" t="str">
        <f t="shared" si="25"/>
        <v>NA</v>
      </c>
      <c r="BL134" s="630" t="s">
        <v>1792</v>
      </c>
      <c r="BM134" s="630"/>
      <c r="BN134" s="633"/>
      <c r="BO134" s="633"/>
      <c r="BP134" s="32"/>
      <c r="BQ134" s="5"/>
      <c r="BR134" s="5"/>
      <c r="BS134" s="5"/>
      <c r="BT134" s="5"/>
      <c r="BU134" s="5"/>
      <c r="BV134" s="46"/>
      <c r="BW134" s="5"/>
      <c r="BX134" s="5"/>
      <c r="BY134" s="5"/>
      <c r="BZ134" s="5"/>
      <c r="CA134" s="5"/>
      <c r="CB134" s="5"/>
      <c r="CC134" s="46"/>
      <c r="CD134" s="5"/>
      <c r="CE134" s="5"/>
      <c r="CF134" s="5"/>
      <c r="CG134" s="5"/>
      <c r="CH134" s="5"/>
      <c r="CI134" s="5"/>
      <c r="CJ134" s="5"/>
      <c r="CK134" s="5"/>
      <c r="CL134" s="5"/>
      <c r="CM134" s="46"/>
      <c r="CN134" s="630" t="str">
        <f t="shared" si="26"/>
        <v>NA</v>
      </c>
      <c r="CO134" s="28"/>
      <c r="CP134" s="28"/>
      <c r="CQ134" s="28"/>
      <c r="CR134" s="28"/>
      <c r="CS134" s="28"/>
      <c r="CT134" s="28"/>
      <c r="CU134" s="28"/>
      <c r="CV134" s="28"/>
      <c r="CW134" s="28"/>
      <c r="CX134" s="67"/>
      <c r="CY134" s="10"/>
      <c r="CZ134" s="10"/>
      <c r="DA134" s="10"/>
      <c r="DB134" s="10"/>
      <c r="DC134" s="10"/>
      <c r="DD134" s="10"/>
      <c r="DE134" s="10"/>
      <c r="DF134" s="10"/>
      <c r="DG134" s="300">
        <f t="shared" ref="DG134:DG197" si="28">DH134+EI134</f>
        <v>0</v>
      </c>
      <c r="DH134" s="69"/>
      <c r="DI134" s="69"/>
      <c r="DJ134" s="69"/>
      <c r="DK134" s="69"/>
      <c r="DL134" s="69"/>
      <c r="DM134" s="69"/>
      <c r="DN134" s="69"/>
      <c r="DO134" s="69"/>
      <c r="DP134" s="69"/>
      <c r="DQ134" s="69"/>
      <c r="DR134" s="69"/>
      <c r="DS134" s="69"/>
      <c r="DT134" s="69"/>
      <c r="DU134" s="69"/>
      <c r="DV134" s="69"/>
      <c r="DW134" s="69"/>
      <c r="DX134" s="69"/>
      <c r="DY134" s="69"/>
      <c r="DZ134" s="69"/>
      <c r="EA134" s="69"/>
      <c r="EB134" s="69"/>
      <c r="EC134" s="69"/>
      <c r="ED134" s="69"/>
      <c r="EE134" s="69"/>
      <c r="EF134" s="69"/>
      <c r="EG134" s="69"/>
      <c r="EH134" s="69"/>
      <c r="EI134" s="69"/>
      <c r="EJ134" s="69"/>
      <c r="EK134" s="69"/>
      <c r="EL134" s="69"/>
      <c r="EM134" s="69"/>
      <c r="EN134" s="69"/>
      <c r="EO134" s="69"/>
      <c r="EP134" s="69"/>
      <c r="EQ134" s="69"/>
      <c r="ER134" s="79"/>
      <c r="ES134" s="245"/>
      <c r="ET134" s="81"/>
      <c r="EU134" s="81"/>
      <c r="EV134" s="718" t="str">
        <f t="shared" si="24"/>
        <v/>
      </c>
      <c r="EW134" s="718" t="s">
        <v>1792</v>
      </c>
      <c r="EX134" s="731"/>
      <c r="EY134" s="44">
        <v>129</v>
      </c>
      <c r="EZ134" s="85">
        <v>0</v>
      </c>
      <c r="FA134" s="33">
        <v>129</v>
      </c>
      <c r="FB134" s="5">
        <v>0</v>
      </c>
      <c r="FC134" s="5">
        <v>0</v>
      </c>
      <c r="FD134" s="69"/>
      <c r="FE134" s="11"/>
      <c r="FF134" s="87"/>
      <c r="FG134" s="18"/>
      <c r="FH134" s="69"/>
      <c r="FI134" s="716" t="s">
        <v>1792</v>
      </c>
      <c r="FK134" s="16"/>
      <c r="FL134" s="54"/>
      <c r="FM134" s="39"/>
      <c r="FN134" s="721"/>
      <c r="FO134" s="84"/>
      <c r="FP134" s="69"/>
      <c r="FQ134" s="69"/>
      <c r="FR134" s="69"/>
      <c r="FS134" s="716" t="str">
        <f t="shared" ref="FS134:FS197" si="29">IF(ISBLANK(FQ134),"NA",FQ134-FR134)</f>
        <v>NA</v>
      </c>
      <c r="FT134" s="716"/>
      <c r="FU134" s="69"/>
      <c r="FV134" s="28"/>
      <c r="FW134" s="79"/>
      <c r="FX134" s="705" t="s">
        <v>1792</v>
      </c>
    </row>
    <row r="135" spans="1:180" ht="15" x14ac:dyDescent="0.25">
      <c r="A135" s="10">
        <v>130</v>
      </c>
      <c r="B135" s="15"/>
      <c r="C135" s="42"/>
      <c r="D135" s="15"/>
      <c r="E135" s="97"/>
      <c r="F135" s="48"/>
      <c r="G135" s="68"/>
      <c r="H135" s="15"/>
      <c r="I135" s="15"/>
      <c r="J135" s="15"/>
      <c r="K135" s="15"/>
      <c r="L135" s="15"/>
      <c r="M135" s="15"/>
      <c r="N135" s="15"/>
      <c r="O135" s="15"/>
      <c r="P135" s="15"/>
      <c r="Q135" s="15"/>
      <c r="R135" s="15"/>
      <c r="S135" s="15"/>
      <c r="T135" s="299">
        <f t="shared" si="27"/>
        <v>0</v>
      </c>
      <c r="U135" s="15"/>
      <c r="V135" s="15"/>
      <c r="W135" s="15"/>
      <c r="X135" s="15"/>
      <c r="Y135" s="15"/>
      <c r="Z135" s="15"/>
      <c r="AA135" s="15"/>
      <c r="AB135" s="15"/>
      <c r="AC135" s="15"/>
      <c r="AD135" s="15"/>
      <c r="AE135" s="62"/>
      <c r="AF135" s="15"/>
      <c r="AG135" s="15"/>
      <c r="AH135" s="15"/>
      <c r="AI135" s="15"/>
      <c r="AJ135" s="15"/>
      <c r="AK135" s="15"/>
      <c r="AL135" s="15"/>
      <c r="AM135" s="15"/>
      <c r="AN135" s="15"/>
      <c r="AO135" s="15"/>
      <c r="AP135" s="62"/>
      <c r="AQ135" s="15"/>
      <c r="AR135" s="15"/>
      <c r="AS135" s="15"/>
      <c r="AT135" s="15"/>
      <c r="AU135" s="15"/>
      <c r="AV135" s="15"/>
      <c r="AW135" s="15"/>
      <c r="AX135" s="15"/>
      <c r="AY135" s="15"/>
      <c r="AZ135" s="62"/>
      <c r="BA135" s="97"/>
      <c r="BB135" s="97"/>
      <c r="BC135" s="97"/>
      <c r="BD135" s="97"/>
      <c r="BE135" s="97"/>
      <c r="BF135" s="97"/>
      <c r="BG135" s="97"/>
      <c r="BH135" s="97"/>
      <c r="BI135" s="97"/>
      <c r="BJ135" s="97"/>
      <c r="BK135" s="630" t="str">
        <f t="shared" si="25"/>
        <v>NA</v>
      </c>
      <c r="BL135" s="630" t="s">
        <v>1792</v>
      </c>
      <c r="BM135" s="630"/>
      <c r="BN135" s="633"/>
      <c r="BO135" s="633"/>
      <c r="BP135" s="42"/>
      <c r="BQ135" s="15"/>
      <c r="BR135" s="15"/>
      <c r="BS135" s="15"/>
      <c r="BT135" s="15"/>
      <c r="BU135" s="15"/>
      <c r="BV135" s="62"/>
      <c r="BW135" s="15"/>
      <c r="BX135" s="15"/>
      <c r="BY135" s="15"/>
      <c r="BZ135" s="15"/>
      <c r="CA135" s="15"/>
      <c r="CB135" s="15"/>
      <c r="CC135" s="62"/>
      <c r="CD135" s="15"/>
      <c r="CE135" s="15"/>
      <c r="CF135" s="15"/>
      <c r="CG135" s="15"/>
      <c r="CH135" s="15"/>
      <c r="CI135" s="15"/>
      <c r="CJ135" s="15"/>
      <c r="CK135" s="15"/>
      <c r="CL135" s="15"/>
      <c r="CM135" s="62"/>
      <c r="CN135" s="630" t="str">
        <f t="shared" si="26"/>
        <v>NA</v>
      </c>
      <c r="CO135" s="48"/>
      <c r="CP135" s="48"/>
      <c r="CQ135" s="48"/>
      <c r="CR135" s="48"/>
      <c r="CS135" s="48"/>
      <c r="CT135" s="48"/>
      <c r="CU135" s="48"/>
      <c r="CV135" s="48"/>
      <c r="CW135" s="48"/>
      <c r="CX135" s="68"/>
      <c r="CY135" s="17"/>
      <c r="CZ135" s="17"/>
      <c r="DA135" s="17"/>
      <c r="DB135" s="17"/>
      <c r="DC135" s="17"/>
      <c r="DD135" s="17"/>
      <c r="DE135" s="17"/>
      <c r="DF135" s="17"/>
      <c r="DG135" s="300">
        <f t="shared" si="28"/>
        <v>0</v>
      </c>
      <c r="DH135" s="69"/>
      <c r="DI135" s="69"/>
      <c r="DJ135" s="69"/>
      <c r="DK135" s="69"/>
      <c r="DL135" s="69"/>
      <c r="DM135" s="69"/>
      <c r="DN135" s="69"/>
      <c r="DO135" s="69"/>
      <c r="DP135" s="69"/>
      <c r="DQ135" s="69"/>
      <c r="DR135" s="69"/>
      <c r="DS135" s="69"/>
      <c r="DT135" s="69"/>
      <c r="DU135" s="69"/>
      <c r="DV135" s="69"/>
      <c r="DW135" s="69"/>
      <c r="DX135" s="69"/>
      <c r="DY135" s="69"/>
      <c r="DZ135" s="69"/>
      <c r="EA135" s="69"/>
      <c r="EB135" s="69"/>
      <c r="EC135" s="69"/>
      <c r="ED135" s="69"/>
      <c r="EE135" s="69"/>
      <c r="EF135" s="69"/>
      <c r="EG135" s="69"/>
      <c r="EH135" s="69"/>
      <c r="EI135" s="69"/>
      <c r="EJ135" s="69"/>
      <c r="EK135" s="69"/>
      <c r="EL135" s="69"/>
      <c r="EM135" s="69"/>
      <c r="EN135" s="69"/>
      <c r="EO135" s="69"/>
      <c r="EP135" s="69"/>
      <c r="EQ135" s="69"/>
      <c r="ER135" s="79"/>
      <c r="ES135" s="245"/>
      <c r="ET135" s="81"/>
      <c r="EU135" s="81"/>
      <c r="EV135" s="718" t="str">
        <f t="shared" si="24"/>
        <v/>
      </c>
      <c r="EW135" s="718" t="s">
        <v>1792</v>
      </c>
      <c r="EX135" s="731"/>
      <c r="EY135" s="44">
        <v>130</v>
      </c>
      <c r="EZ135" s="85">
        <v>0</v>
      </c>
      <c r="FA135" s="33">
        <v>130</v>
      </c>
      <c r="FB135" s="5">
        <v>0</v>
      </c>
      <c r="FC135" s="5">
        <v>0</v>
      </c>
      <c r="FD135" s="69"/>
      <c r="FE135" s="11"/>
      <c r="FF135" s="87"/>
      <c r="FG135" s="18"/>
      <c r="FH135" s="69"/>
      <c r="FI135" s="716" t="s">
        <v>1792</v>
      </c>
      <c r="FK135" s="16"/>
      <c r="FL135" s="54"/>
      <c r="FM135" s="39"/>
      <c r="FN135" s="721"/>
      <c r="FO135" s="84"/>
      <c r="FP135" s="69"/>
      <c r="FQ135" s="69"/>
      <c r="FR135" s="69"/>
      <c r="FS135" s="716" t="str">
        <f t="shared" si="29"/>
        <v>NA</v>
      </c>
      <c r="FT135" s="716"/>
      <c r="FU135" s="69"/>
      <c r="FV135" s="48"/>
      <c r="FW135" s="79"/>
      <c r="FX135" s="705" t="s">
        <v>1792</v>
      </c>
    </row>
    <row r="136" spans="1:180" ht="15" x14ac:dyDescent="0.25">
      <c r="A136" s="10">
        <v>131</v>
      </c>
      <c r="B136" s="15"/>
      <c r="C136" s="42"/>
      <c r="D136" s="15"/>
      <c r="E136" s="97"/>
      <c r="F136" s="28"/>
      <c r="G136" s="67"/>
      <c r="H136" s="5"/>
      <c r="I136" s="5"/>
      <c r="J136" s="5"/>
      <c r="K136" s="5"/>
      <c r="L136" s="5"/>
      <c r="M136" s="5"/>
      <c r="N136" s="5"/>
      <c r="O136" s="5"/>
      <c r="P136" s="5"/>
      <c r="Q136" s="5"/>
      <c r="R136" s="5"/>
      <c r="S136" s="5"/>
      <c r="T136" s="299">
        <f t="shared" si="27"/>
        <v>0</v>
      </c>
      <c r="U136" s="5"/>
      <c r="V136" s="5"/>
      <c r="W136" s="5"/>
      <c r="X136" s="5"/>
      <c r="Y136" s="5"/>
      <c r="Z136" s="5"/>
      <c r="AA136" s="5"/>
      <c r="AB136" s="5"/>
      <c r="AC136" s="5"/>
      <c r="AD136" s="5"/>
      <c r="AE136" s="46"/>
      <c r="AF136" s="5"/>
      <c r="AG136" s="5"/>
      <c r="AH136" s="5"/>
      <c r="AI136" s="5"/>
      <c r="AJ136" s="5"/>
      <c r="AK136" s="5"/>
      <c r="AL136" s="5"/>
      <c r="AM136" s="5"/>
      <c r="AN136" s="5"/>
      <c r="AO136" s="5"/>
      <c r="AP136" s="46"/>
      <c r="AQ136" s="5"/>
      <c r="AR136" s="5"/>
      <c r="AS136" s="5"/>
      <c r="AT136" s="5"/>
      <c r="AU136" s="5"/>
      <c r="AV136" s="5"/>
      <c r="AW136" s="5"/>
      <c r="AX136" s="5"/>
      <c r="AY136" s="5"/>
      <c r="AZ136" s="46"/>
      <c r="BA136" s="9"/>
      <c r="BB136" s="9"/>
      <c r="BC136" s="9"/>
      <c r="BD136" s="9"/>
      <c r="BE136" s="9"/>
      <c r="BF136" s="9"/>
      <c r="BG136" s="9"/>
      <c r="BH136" s="9"/>
      <c r="BI136" s="9"/>
      <c r="BJ136" s="9"/>
      <c r="BK136" s="630" t="str">
        <f t="shared" si="25"/>
        <v>NA</v>
      </c>
      <c r="BL136" s="630" t="s">
        <v>1792</v>
      </c>
      <c r="BM136" s="630"/>
      <c r="BN136" s="633"/>
      <c r="BO136" s="633"/>
      <c r="BP136" s="32"/>
      <c r="BQ136" s="5"/>
      <c r="BR136" s="5"/>
      <c r="BS136" s="5"/>
      <c r="BT136" s="5"/>
      <c r="BU136" s="5"/>
      <c r="BV136" s="46"/>
      <c r="BW136" s="5"/>
      <c r="BX136" s="5"/>
      <c r="BY136" s="5"/>
      <c r="BZ136" s="5"/>
      <c r="CA136" s="5"/>
      <c r="CB136" s="5"/>
      <c r="CC136" s="46"/>
      <c r="CD136" s="5"/>
      <c r="CE136" s="5"/>
      <c r="CF136" s="5"/>
      <c r="CG136" s="5"/>
      <c r="CH136" s="5"/>
      <c r="CI136" s="5"/>
      <c r="CJ136" s="5"/>
      <c r="CK136" s="5"/>
      <c r="CL136" s="5"/>
      <c r="CM136" s="46"/>
      <c r="CN136" s="630" t="str">
        <f t="shared" si="26"/>
        <v>NA</v>
      </c>
      <c r="CO136" s="28"/>
      <c r="CP136" s="28"/>
      <c r="CQ136" s="28"/>
      <c r="CR136" s="28"/>
      <c r="CS136" s="28"/>
      <c r="CT136" s="28"/>
      <c r="CU136" s="28"/>
      <c r="CV136" s="28"/>
      <c r="CW136" s="28"/>
      <c r="CX136" s="67"/>
      <c r="CY136" s="10"/>
      <c r="CZ136" s="10"/>
      <c r="DA136" s="10"/>
      <c r="DB136" s="10"/>
      <c r="DC136" s="10"/>
      <c r="DD136" s="10"/>
      <c r="DE136" s="10"/>
      <c r="DF136" s="10"/>
      <c r="DG136" s="300">
        <f t="shared" si="28"/>
        <v>0</v>
      </c>
      <c r="DH136" s="69"/>
      <c r="DI136" s="69"/>
      <c r="DJ136" s="69"/>
      <c r="DK136" s="69"/>
      <c r="DL136" s="69"/>
      <c r="DM136" s="69"/>
      <c r="DN136" s="69"/>
      <c r="DO136" s="69"/>
      <c r="DP136" s="69"/>
      <c r="DQ136" s="69"/>
      <c r="DR136" s="69"/>
      <c r="DS136" s="69"/>
      <c r="DT136" s="69"/>
      <c r="DU136" s="69"/>
      <c r="DV136" s="69"/>
      <c r="DW136" s="69"/>
      <c r="DX136" s="69"/>
      <c r="DY136" s="69"/>
      <c r="DZ136" s="69"/>
      <c r="EA136" s="69"/>
      <c r="EB136" s="69"/>
      <c r="EC136" s="69"/>
      <c r="ED136" s="69"/>
      <c r="EE136" s="69"/>
      <c r="EF136" s="69"/>
      <c r="EG136" s="69"/>
      <c r="EH136" s="69"/>
      <c r="EI136" s="69"/>
      <c r="EJ136" s="69"/>
      <c r="EK136" s="69"/>
      <c r="EL136" s="69"/>
      <c r="EM136" s="69"/>
      <c r="EN136" s="69"/>
      <c r="EO136" s="69"/>
      <c r="EP136" s="69"/>
      <c r="EQ136" s="69"/>
      <c r="ER136" s="79"/>
      <c r="ES136" s="245"/>
      <c r="ET136" s="81"/>
      <c r="EU136" s="81"/>
      <c r="EV136" s="718" t="str">
        <f t="shared" si="24"/>
        <v/>
      </c>
      <c r="EW136" s="718" t="s">
        <v>1792</v>
      </c>
      <c r="EX136" s="731"/>
      <c r="EY136" s="44">
        <v>131</v>
      </c>
      <c r="EZ136" s="85">
        <v>0</v>
      </c>
      <c r="FA136" s="33">
        <v>131</v>
      </c>
      <c r="FB136" s="5">
        <v>0</v>
      </c>
      <c r="FC136" s="5">
        <v>0</v>
      </c>
      <c r="FD136" s="69"/>
      <c r="FE136" s="11"/>
      <c r="FF136" s="87"/>
      <c r="FG136" s="18"/>
      <c r="FH136" s="69"/>
      <c r="FI136" s="716" t="s">
        <v>1792</v>
      </c>
      <c r="FK136" s="16"/>
      <c r="FL136" s="54"/>
      <c r="FM136" s="39"/>
      <c r="FN136" s="721"/>
      <c r="FO136" s="84"/>
      <c r="FP136" s="69"/>
      <c r="FQ136" s="69"/>
      <c r="FR136" s="69"/>
      <c r="FS136" s="716" t="str">
        <f t="shared" si="29"/>
        <v>NA</v>
      </c>
      <c r="FT136" s="716"/>
      <c r="FU136" s="69"/>
      <c r="FV136" s="28"/>
      <c r="FW136" s="79"/>
      <c r="FX136" s="705" t="s">
        <v>1792</v>
      </c>
    </row>
    <row r="137" spans="1:180" ht="15" x14ac:dyDescent="0.25">
      <c r="A137" s="10">
        <v>132</v>
      </c>
      <c r="B137" s="15"/>
      <c r="C137" s="42"/>
      <c r="D137" s="15"/>
      <c r="E137" s="97"/>
      <c r="F137" s="28"/>
      <c r="G137" s="67"/>
      <c r="H137" s="5"/>
      <c r="I137" s="5"/>
      <c r="J137" s="5"/>
      <c r="K137" s="5"/>
      <c r="L137" s="5"/>
      <c r="M137" s="5"/>
      <c r="N137" s="5"/>
      <c r="O137" s="5"/>
      <c r="P137" s="5"/>
      <c r="Q137" s="5"/>
      <c r="R137" s="5"/>
      <c r="S137" s="5"/>
      <c r="T137" s="299">
        <f t="shared" si="27"/>
        <v>0</v>
      </c>
      <c r="U137" s="5"/>
      <c r="V137" s="5"/>
      <c r="W137" s="5"/>
      <c r="X137" s="5"/>
      <c r="Y137" s="5"/>
      <c r="Z137" s="5"/>
      <c r="AA137" s="5"/>
      <c r="AB137" s="5"/>
      <c r="AC137" s="5"/>
      <c r="AD137" s="5"/>
      <c r="AE137" s="46"/>
      <c r="AF137" s="5"/>
      <c r="AG137" s="5"/>
      <c r="AH137" s="5"/>
      <c r="AI137" s="5"/>
      <c r="AJ137" s="5"/>
      <c r="AK137" s="5"/>
      <c r="AL137" s="5"/>
      <c r="AM137" s="5"/>
      <c r="AN137" s="5"/>
      <c r="AO137" s="5"/>
      <c r="AP137" s="46"/>
      <c r="AQ137" s="5"/>
      <c r="AR137" s="5"/>
      <c r="AS137" s="5"/>
      <c r="AT137" s="5"/>
      <c r="AU137" s="5"/>
      <c r="AV137" s="5"/>
      <c r="AW137" s="5"/>
      <c r="AX137" s="5"/>
      <c r="AY137" s="5"/>
      <c r="AZ137" s="46"/>
      <c r="BA137" s="9"/>
      <c r="BB137" s="9"/>
      <c r="BC137" s="9"/>
      <c r="BD137" s="9"/>
      <c r="BE137" s="9"/>
      <c r="BF137" s="9"/>
      <c r="BG137" s="9"/>
      <c r="BH137" s="9"/>
      <c r="BI137" s="9"/>
      <c r="BJ137" s="9"/>
      <c r="BK137" s="630" t="str">
        <f t="shared" ref="BK137:BK168" si="30">IF(COUNTBLANK(BA137:BJ137)=10,"NA",MIN(BA137:BJ137))</f>
        <v>NA</v>
      </c>
      <c r="BL137" s="630" t="s">
        <v>1792</v>
      </c>
      <c r="BM137" s="630"/>
      <c r="BN137" s="633"/>
      <c r="BO137" s="633"/>
      <c r="BP137" s="32"/>
      <c r="BQ137" s="5"/>
      <c r="BR137" s="5"/>
      <c r="BS137" s="5"/>
      <c r="BT137" s="5"/>
      <c r="BU137" s="5"/>
      <c r="BV137" s="46"/>
      <c r="BW137" s="5"/>
      <c r="BX137" s="5"/>
      <c r="BY137" s="5"/>
      <c r="BZ137" s="5"/>
      <c r="CA137" s="5"/>
      <c r="CB137" s="5"/>
      <c r="CC137" s="46"/>
      <c r="CD137" s="5"/>
      <c r="CE137" s="5"/>
      <c r="CF137" s="5"/>
      <c r="CG137" s="5"/>
      <c r="CH137" s="5"/>
      <c r="CI137" s="5"/>
      <c r="CJ137" s="5"/>
      <c r="CK137" s="5"/>
      <c r="CL137" s="5"/>
      <c r="CM137" s="46"/>
      <c r="CN137" s="630" t="str">
        <f t="shared" si="26"/>
        <v>NA</v>
      </c>
      <c r="CO137" s="28"/>
      <c r="CP137" s="28"/>
      <c r="CQ137" s="28"/>
      <c r="CR137" s="28"/>
      <c r="CS137" s="28"/>
      <c r="CT137" s="28"/>
      <c r="CU137" s="28"/>
      <c r="CV137" s="28"/>
      <c r="CW137" s="28"/>
      <c r="CX137" s="67"/>
      <c r="CY137" s="10"/>
      <c r="CZ137" s="10"/>
      <c r="DA137" s="10"/>
      <c r="DB137" s="10"/>
      <c r="DC137" s="10"/>
      <c r="DD137" s="10"/>
      <c r="DE137" s="10"/>
      <c r="DF137" s="10"/>
      <c r="DG137" s="300">
        <f t="shared" si="28"/>
        <v>0</v>
      </c>
      <c r="DH137" s="69"/>
      <c r="DI137" s="69"/>
      <c r="DJ137" s="69"/>
      <c r="DK137" s="69"/>
      <c r="DL137" s="69"/>
      <c r="DM137" s="69"/>
      <c r="DN137" s="69"/>
      <c r="DO137" s="69"/>
      <c r="DP137" s="69"/>
      <c r="DQ137" s="69"/>
      <c r="DR137" s="69"/>
      <c r="DS137" s="69"/>
      <c r="DT137" s="69"/>
      <c r="DU137" s="69"/>
      <c r="DV137" s="69"/>
      <c r="DW137" s="69"/>
      <c r="DX137" s="69"/>
      <c r="DY137" s="69"/>
      <c r="DZ137" s="69"/>
      <c r="EA137" s="69"/>
      <c r="EB137" s="69"/>
      <c r="EC137" s="69"/>
      <c r="ED137" s="69"/>
      <c r="EE137" s="69"/>
      <c r="EF137" s="69"/>
      <c r="EG137" s="69"/>
      <c r="EH137" s="69"/>
      <c r="EI137" s="69"/>
      <c r="EJ137" s="69"/>
      <c r="EK137" s="69"/>
      <c r="EL137" s="69"/>
      <c r="EM137" s="69"/>
      <c r="EN137" s="69"/>
      <c r="EO137" s="69"/>
      <c r="EP137" s="69"/>
      <c r="EQ137" s="69"/>
      <c r="ER137" s="79"/>
      <c r="ES137" s="245"/>
      <c r="ET137" s="81"/>
      <c r="EU137" s="81"/>
      <c r="EV137" s="718" t="str">
        <f t="shared" si="24"/>
        <v/>
      </c>
      <c r="EW137" s="718" t="s">
        <v>1792</v>
      </c>
      <c r="EX137" s="731"/>
      <c r="EY137" s="44">
        <v>132</v>
      </c>
      <c r="EZ137" s="85">
        <v>0</v>
      </c>
      <c r="FA137" s="33">
        <v>132</v>
      </c>
      <c r="FB137" s="5">
        <v>0</v>
      </c>
      <c r="FC137" s="5">
        <v>0</v>
      </c>
      <c r="FD137" s="69"/>
      <c r="FE137" s="11"/>
      <c r="FF137" s="87"/>
      <c r="FG137" s="18"/>
      <c r="FH137" s="69"/>
      <c r="FI137" s="716" t="s">
        <v>1792</v>
      </c>
      <c r="FK137" s="16"/>
      <c r="FL137" s="54"/>
      <c r="FM137" s="39"/>
      <c r="FN137" s="721"/>
      <c r="FO137" s="84"/>
      <c r="FP137" s="69"/>
      <c r="FQ137" s="69"/>
      <c r="FR137" s="69"/>
      <c r="FS137" s="716" t="str">
        <f t="shared" si="29"/>
        <v>NA</v>
      </c>
      <c r="FT137" s="716"/>
      <c r="FU137" s="69"/>
      <c r="FV137" s="28"/>
      <c r="FW137" s="79"/>
      <c r="FX137" s="705" t="s">
        <v>1792</v>
      </c>
    </row>
    <row r="138" spans="1:180" ht="15" x14ac:dyDescent="0.25">
      <c r="A138" s="10">
        <v>133</v>
      </c>
      <c r="B138" s="15"/>
      <c r="C138" s="42"/>
      <c r="D138" s="15"/>
      <c r="E138" s="97"/>
      <c r="F138" s="28"/>
      <c r="G138" s="67"/>
      <c r="H138" s="5"/>
      <c r="I138" s="5"/>
      <c r="J138" s="5"/>
      <c r="K138" s="5"/>
      <c r="L138" s="5"/>
      <c r="M138" s="5"/>
      <c r="N138" s="5"/>
      <c r="O138" s="5"/>
      <c r="P138" s="5"/>
      <c r="Q138" s="5"/>
      <c r="R138" s="5"/>
      <c r="S138" s="5"/>
      <c r="T138" s="299">
        <f t="shared" si="27"/>
        <v>0</v>
      </c>
      <c r="U138" s="5"/>
      <c r="V138" s="5"/>
      <c r="W138" s="5"/>
      <c r="X138" s="5"/>
      <c r="Y138" s="5"/>
      <c r="Z138" s="5"/>
      <c r="AA138" s="5"/>
      <c r="AB138" s="5"/>
      <c r="AC138" s="5"/>
      <c r="AD138" s="5"/>
      <c r="AE138" s="46"/>
      <c r="AF138" s="5"/>
      <c r="AG138" s="5"/>
      <c r="AH138" s="5"/>
      <c r="AI138" s="5"/>
      <c r="AJ138" s="5"/>
      <c r="AK138" s="5"/>
      <c r="AL138" s="5"/>
      <c r="AM138" s="5"/>
      <c r="AN138" s="5"/>
      <c r="AO138" s="5"/>
      <c r="AP138" s="46"/>
      <c r="AQ138" s="5"/>
      <c r="AR138" s="5"/>
      <c r="AS138" s="5"/>
      <c r="AT138" s="5"/>
      <c r="AU138" s="5"/>
      <c r="AV138" s="5"/>
      <c r="AW138" s="5"/>
      <c r="AX138" s="5"/>
      <c r="AY138" s="5"/>
      <c r="AZ138" s="46"/>
      <c r="BA138" s="9"/>
      <c r="BB138" s="9"/>
      <c r="BC138" s="9"/>
      <c r="BD138" s="9"/>
      <c r="BE138" s="9"/>
      <c r="BF138" s="9"/>
      <c r="BG138" s="9"/>
      <c r="BH138" s="9"/>
      <c r="BI138" s="9"/>
      <c r="BJ138" s="9"/>
      <c r="BK138" s="630" t="str">
        <f t="shared" si="30"/>
        <v>NA</v>
      </c>
      <c r="BL138" s="630" t="s">
        <v>1792</v>
      </c>
      <c r="BM138" s="630"/>
      <c r="BN138" s="633"/>
      <c r="BO138" s="633"/>
      <c r="BP138" s="32"/>
      <c r="BQ138" s="5"/>
      <c r="BR138" s="5"/>
      <c r="BS138" s="5"/>
      <c r="BT138" s="5"/>
      <c r="BU138" s="5"/>
      <c r="BV138" s="46"/>
      <c r="BW138" s="5"/>
      <c r="BX138" s="5"/>
      <c r="BY138" s="5"/>
      <c r="BZ138" s="5"/>
      <c r="CA138" s="5"/>
      <c r="CB138" s="5"/>
      <c r="CC138" s="46"/>
      <c r="CD138" s="5"/>
      <c r="CE138" s="5"/>
      <c r="CF138" s="5"/>
      <c r="CG138" s="5"/>
      <c r="CH138" s="5"/>
      <c r="CI138" s="5"/>
      <c r="CJ138" s="5"/>
      <c r="CK138" s="5"/>
      <c r="CL138" s="5"/>
      <c r="CM138" s="46"/>
      <c r="CN138" s="630" t="str">
        <f t="shared" si="26"/>
        <v>NA</v>
      </c>
      <c r="CO138" s="28"/>
      <c r="CP138" s="28"/>
      <c r="CQ138" s="28"/>
      <c r="CR138" s="28"/>
      <c r="CS138" s="28"/>
      <c r="CT138" s="28"/>
      <c r="CU138" s="28"/>
      <c r="CV138" s="28"/>
      <c r="CW138" s="28"/>
      <c r="CX138" s="67"/>
      <c r="CY138" s="10"/>
      <c r="CZ138" s="10"/>
      <c r="DA138" s="10"/>
      <c r="DB138" s="10"/>
      <c r="DC138" s="10"/>
      <c r="DD138" s="10"/>
      <c r="DE138" s="10"/>
      <c r="DF138" s="10"/>
      <c r="DG138" s="300">
        <f t="shared" si="28"/>
        <v>0</v>
      </c>
      <c r="DH138" s="69"/>
      <c r="DI138" s="69"/>
      <c r="DJ138" s="69"/>
      <c r="DK138" s="69"/>
      <c r="DL138" s="69"/>
      <c r="DM138" s="69"/>
      <c r="DN138" s="69"/>
      <c r="DO138" s="69"/>
      <c r="DP138" s="69"/>
      <c r="DQ138" s="69"/>
      <c r="DR138" s="69"/>
      <c r="DS138" s="69"/>
      <c r="DT138" s="69"/>
      <c r="DU138" s="69"/>
      <c r="DV138" s="69"/>
      <c r="DW138" s="69"/>
      <c r="DX138" s="69"/>
      <c r="DY138" s="69"/>
      <c r="DZ138" s="69"/>
      <c r="EA138" s="69"/>
      <c r="EB138" s="69"/>
      <c r="EC138" s="69"/>
      <c r="ED138" s="69"/>
      <c r="EE138" s="69"/>
      <c r="EF138" s="69"/>
      <c r="EG138" s="69"/>
      <c r="EH138" s="69"/>
      <c r="EI138" s="69"/>
      <c r="EJ138" s="69"/>
      <c r="EK138" s="69"/>
      <c r="EL138" s="69"/>
      <c r="EM138" s="69"/>
      <c r="EN138" s="69"/>
      <c r="EO138" s="69"/>
      <c r="EP138" s="69"/>
      <c r="EQ138" s="69"/>
      <c r="ER138" s="79"/>
      <c r="ES138" s="245"/>
      <c r="ET138" s="81"/>
      <c r="EU138" s="81"/>
      <c r="EV138" s="718" t="str">
        <f t="shared" si="24"/>
        <v/>
      </c>
      <c r="EW138" s="718" t="s">
        <v>1792</v>
      </c>
      <c r="EX138" s="731"/>
      <c r="EY138" s="44">
        <v>133</v>
      </c>
      <c r="EZ138" s="85">
        <v>0</v>
      </c>
      <c r="FA138" s="33">
        <v>133</v>
      </c>
      <c r="FB138" s="5">
        <v>0</v>
      </c>
      <c r="FC138" s="5">
        <v>0</v>
      </c>
      <c r="FD138" s="69"/>
      <c r="FE138" s="11"/>
      <c r="FF138" s="87"/>
      <c r="FG138" s="18"/>
      <c r="FH138" s="69"/>
      <c r="FI138" s="716" t="s">
        <v>1792</v>
      </c>
      <c r="FK138" s="16"/>
      <c r="FL138" s="54"/>
      <c r="FM138" s="39"/>
      <c r="FN138" s="721"/>
      <c r="FO138" s="84"/>
      <c r="FP138" s="69"/>
      <c r="FQ138" s="69"/>
      <c r="FR138" s="69"/>
      <c r="FS138" s="716" t="str">
        <f t="shared" si="29"/>
        <v>NA</v>
      </c>
      <c r="FT138" s="716"/>
      <c r="FU138" s="69"/>
      <c r="FV138" s="28"/>
      <c r="FW138" s="79"/>
      <c r="FX138" s="705" t="s">
        <v>1792</v>
      </c>
    </row>
    <row r="139" spans="1:180" ht="15" x14ac:dyDescent="0.25">
      <c r="A139" s="10">
        <v>134</v>
      </c>
      <c r="B139" s="15"/>
      <c r="C139" s="42"/>
      <c r="D139" s="15"/>
      <c r="E139" s="97"/>
      <c r="F139" s="28"/>
      <c r="G139" s="67"/>
      <c r="H139" s="5"/>
      <c r="I139" s="5"/>
      <c r="J139" s="5"/>
      <c r="K139" s="5"/>
      <c r="L139" s="5"/>
      <c r="M139" s="5"/>
      <c r="N139" s="5"/>
      <c r="O139" s="5"/>
      <c r="P139" s="5"/>
      <c r="Q139" s="5"/>
      <c r="R139" s="5"/>
      <c r="S139" s="5"/>
      <c r="T139" s="299">
        <f t="shared" si="27"/>
        <v>0</v>
      </c>
      <c r="U139" s="5"/>
      <c r="V139" s="5"/>
      <c r="W139" s="5"/>
      <c r="X139" s="5"/>
      <c r="Y139" s="5"/>
      <c r="Z139" s="5"/>
      <c r="AA139" s="5"/>
      <c r="AB139" s="5"/>
      <c r="AC139" s="5"/>
      <c r="AD139" s="5"/>
      <c r="AE139" s="46"/>
      <c r="AF139" s="5"/>
      <c r="AG139" s="5"/>
      <c r="AH139" s="5"/>
      <c r="AI139" s="5"/>
      <c r="AJ139" s="5"/>
      <c r="AK139" s="5"/>
      <c r="AL139" s="5"/>
      <c r="AM139" s="5"/>
      <c r="AN139" s="5"/>
      <c r="AO139" s="5"/>
      <c r="AP139" s="46"/>
      <c r="AQ139" s="5"/>
      <c r="AR139" s="5"/>
      <c r="AS139" s="5"/>
      <c r="AT139" s="5"/>
      <c r="AU139" s="5"/>
      <c r="AV139" s="5"/>
      <c r="AW139" s="5"/>
      <c r="AX139" s="5"/>
      <c r="AY139" s="5"/>
      <c r="AZ139" s="46"/>
      <c r="BA139" s="9"/>
      <c r="BB139" s="9"/>
      <c r="BC139" s="9"/>
      <c r="BD139" s="9"/>
      <c r="BE139" s="9"/>
      <c r="BF139" s="9"/>
      <c r="BG139" s="9"/>
      <c r="BH139" s="9"/>
      <c r="BI139" s="9"/>
      <c r="BJ139" s="9"/>
      <c r="BK139" s="630" t="str">
        <f t="shared" si="30"/>
        <v>NA</v>
      </c>
      <c r="BL139" s="630" t="s">
        <v>1792</v>
      </c>
      <c r="BM139" s="630"/>
      <c r="BN139" s="633"/>
      <c r="BO139" s="633"/>
      <c r="BP139" s="32"/>
      <c r="BQ139" s="5"/>
      <c r="BR139" s="5"/>
      <c r="BS139" s="5"/>
      <c r="BT139" s="5"/>
      <c r="BU139" s="5"/>
      <c r="BV139" s="46"/>
      <c r="BW139" s="5"/>
      <c r="BX139" s="5"/>
      <c r="BY139" s="5"/>
      <c r="BZ139" s="5"/>
      <c r="CA139" s="5"/>
      <c r="CB139" s="5"/>
      <c r="CC139" s="46"/>
      <c r="CD139" s="5"/>
      <c r="CE139" s="5"/>
      <c r="CF139" s="5"/>
      <c r="CG139" s="5"/>
      <c r="CH139" s="5"/>
      <c r="CI139" s="5"/>
      <c r="CJ139" s="5"/>
      <c r="CK139" s="5"/>
      <c r="CL139" s="5"/>
      <c r="CM139" s="46"/>
      <c r="CN139" s="630" t="str">
        <f t="shared" si="26"/>
        <v>NA</v>
      </c>
      <c r="CO139" s="28"/>
      <c r="CP139" s="28"/>
      <c r="CQ139" s="28"/>
      <c r="CR139" s="28"/>
      <c r="CS139" s="28"/>
      <c r="CT139" s="28"/>
      <c r="CU139" s="28"/>
      <c r="CV139" s="28"/>
      <c r="CW139" s="28"/>
      <c r="CX139" s="67"/>
      <c r="CY139" s="10"/>
      <c r="CZ139" s="10"/>
      <c r="DA139" s="10"/>
      <c r="DB139" s="10"/>
      <c r="DC139" s="10"/>
      <c r="DD139" s="10"/>
      <c r="DE139" s="10"/>
      <c r="DF139" s="10"/>
      <c r="DG139" s="300">
        <f t="shared" si="28"/>
        <v>0</v>
      </c>
      <c r="DH139" s="69"/>
      <c r="DI139" s="69"/>
      <c r="DJ139" s="69"/>
      <c r="DK139" s="69"/>
      <c r="DL139" s="69"/>
      <c r="DM139" s="69"/>
      <c r="DN139" s="69"/>
      <c r="DO139" s="69"/>
      <c r="DP139" s="69"/>
      <c r="DQ139" s="69"/>
      <c r="DR139" s="69"/>
      <c r="DS139" s="69"/>
      <c r="DT139" s="69"/>
      <c r="DU139" s="69"/>
      <c r="DV139" s="69"/>
      <c r="DW139" s="69"/>
      <c r="DX139" s="69"/>
      <c r="DY139" s="69"/>
      <c r="DZ139" s="69"/>
      <c r="EA139" s="69"/>
      <c r="EB139" s="69"/>
      <c r="EC139" s="69"/>
      <c r="ED139" s="69"/>
      <c r="EE139" s="69"/>
      <c r="EF139" s="69"/>
      <c r="EG139" s="69"/>
      <c r="EH139" s="69"/>
      <c r="EI139" s="69"/>
      <c r="EJ139" s="69"/>
      <c r="EK139" s="69"/>
      <c r="EL139" s="69"/>
      <c r="EM139" s="69"/>
      <c r="EN139" s="69"/>
      <c r="EO139" s="69"/>
      <c r="EP139" s="69"/>
      <c r="EQ139" s="69"/>
      <c r="ER139" s="79"/>
      <c r="ES139" s="245"/>
      <c r="ET139" s="81"/>
      <c r="EU139" s="81"/>
      <c r="EV139" s="718" t="str">
        <f t="shared" si="24"/>
        <v/>
      </c>
      <c r="EW139" s="718" t="s">
        <v>1792</v>
      </c>
      <c r="EX139" s="731"/>
      <c r="EY139" s="44">
        <v>134</v>
      </c>
      <c r="EZ139" s="85">
        <v>0</v>
      </c>
      <c r="FA139" s="33">
        <v>134</v>
      </c>
      <c r="FB139" s="5">
        <v>0</v>
      </c>
      <c r="FC139" s="5">
        <v>0</v>
      </c>
      <c r="FD139" s="69"/>
      <c r="FE139" s="11"/>
      <c r="FF139" s="87"/>
      <c r="FG139" s="18"/>
      <c r="FH139" s="69"/>
      <c r="FI139" s="716" t="s">
        <v>1792</v>
      </c>
      <c r="FK139" s="16"/>
      <c r="FL139" s="54"/>
      <c r="FM139" s="39"/>
      <c r="FN139" s="721"/>
      <c r="FO139" s="84"/>
      <c r="FP139" s="69"/>
      <c r="FQ139" s="69"/>
      <c r="FR139" s="69"/>
      <c r="FS139" s="716" t="str">
        <f t="shared" si="29"/>
        <v>NA</v>
      </c>
      <c r="FT139" s="716"/>
      <c r="FU139" s="69"/>
      <c r="FV139" s="28"/>
      <c r="FW139" s="79"/>
      <c r="FX139" s="705" t="s">
        <v>1792</v>
      </c>
    </row>
    <row r="140" spans="1:180" ht="15" x14ac:dyDescent="0.25">
      <c r="A140" s="10">
        <v>135</v>
      </c>
      <c r="B140" s="15"/>
      <c r="C140" s="42"/>
      <c r="D140" s="15"/>
      <c r="E140" s="97"/>
      <c r="F140" s="28"/>
      <c r="G140" s="67"/>
      <c r="H140" s="5"/>
      <c r="I140" s="5"/>
      <c r="J140" s="5"/>
      <c r="K140" s="5"/>
      <c r="L140" s="5"/>
      <c r="M140" s="5"/>
      <c r="N140" s="5"/>
      <c r="O140" s="5"/>
      <c r="P140" s="5"/>
      <c r="Q140" s="5"/>
      <c r="R140" s="5"/>
      <c r="S140" s="5"/>
      <c r="T140" s="299">
        <f t="shared" si="27"/>
        <v>0</v>
      </c>
      <c r="U140" s="5"/>
      <c r="V140" s="5"/>
      <c r="W140" s="5"/>
      <c r="X140" s="5"/>
      <c r="Y140" s="5"/>
      <c r="Z140" s="5"/>
      <c r="AA140" s="5"/>
      <c r="AB140" s="5"/>
      <c r="AC140" s="5"/>
      <c r="AD140" s="5"/>
      <c r="AE140" s="46"/>
      <c r="AF140" s="5"/>
      <c r="AG140" s="5"/>
      <c r="AH140" s="5"/>
      <c r="AI140" s="5"/>
      <c r="AJ140" s="5"/>
      <c r="AK140" s="5"/>
      <c r="AL140" s="5"/>
      <c r="AM140" s="5"/>
      <c r="AN140" s="5"/>
      <c r="AO140" s="5"/>
      <c r="AP140" s="46"/>
      <c r="AQ140" s="5"/>
      <c r="AR140" s="5"/>
      <c r="AS140" s="5"/>
      <c r="AT140" s="5"/>
      <c r="AU140" s="5"/>
      <c r="AV140" s="5"/>
      <c r="AW140" s="5"/>
      <c r="AX140" s="5"/>
      <c r="AY140" s="5"/>
      <c r="AZ140" s="46"/>
      <c r="BA140" s="9"/>
      <c r="BB140" s="9"/>
      <c r="BC140" s="9"/>
      <c r="BD140" s="9"/>
      <c r="BE140" s="9"/>
      <c r="BF140" s="9"/>
      <c r="BG140" s="9"/>
      <c r="BH140" s="9"/>
      <c r="BI140" s="9"/>
      <c r="BJ140" s="9"/>
      <c r="BK140" s="630" t="str">
        <f t="shared" si="30"/>
        <v>NA</v>
      </c>
      <c r="BL140" s="630" t="s">
        <v>1792</v>
      </c>
      <c r="BM140" s="630"/>
      <c r="BN140" s="633"/>
      <c r="BO140" s="633"/>
      <c r="BP140" s="32"/>
      <c r="BQ140" s="5"/>
      <c r="BR140" s="5"/>
      <c r="BS140" s="5"/>
      <c r="BT140" s="5"/>
      <c r="BU140" s="5"/>
      <c r="BV140" s="46"/>
      <c r="BW140" s="5"/>
      <c r="BX140" s="5"/>
      <c r="BY140" s="5"/>
      <c r="BZ140" s="5"/>
      <c r="CA140" s="5"/>
      <c r="CB140" s="5"/>
      <c r="CC140" s="46"/>
      <c r="CD140" s="5"/>
      <c r="CE140" s="5"/>
      <c r="CF140" s="5"/>
      <c r="CG140" s="5"/>
      <c r="CH140" s="5"/>
      <c r="CI140" s="5"/>
      <c r="CJ140" s="5"/>
      <c r="CK140" s="5"/>
      <c r="CL140" s="5"/>
      <c r="CM140" s="46"/>
      <c r="CN140" s="630" t="str">
        <f t="shared" si="26"/>
        <v>NA</v>
      </c>
      <c r="CO140" s="28"/>
      <c r="CP140" s="28"/>
      <c r="CQ140" s="28"/>
      <c r="CR140" s="28"/>
      <c r="CS140" s="28"/>
      <c r="CT140" s="28"/>
      <c r="CU140" s="28"/>
      <c r="CV140" s="28"/>
      <c r="CW140" s="28"/>
      <c r="CX140" s="67"/>
      <c r="CY140" s="10"/>
      <c r="CZ140" s="10"/>
      <c r="DA140" s="10"/>
      <c r="DB140" s="10"/>
      <c r="DC140" s="10"/>
      <c r="DD140" s="10"/>
      <c r="DE140" s="10"/>
      <c r="DF140" s="10"/>
      <c r="DG140" s="300">
        <f t="shared" si="28"/>
        <v>0</v>
      </c>
      <c r="DH140" s="69"/>
      <c r="DI140" s="69"/>
      <c r="DJ140" s="69"/>
      <c r="DK140" s="69"/>
      <c r="DL140" s="69"/>
      <c r="DM140" s="69"/>
      <c r="DN140" s="69"/>
      <c r="DO140" s="69"/>
      <c r="DP140" s="69"/>
      <c r="DQ140" s="69"/>
      <c r="DR140" s="69"/>
      <c r="DS140" s="69"/>
      <c r="DT140" s="69"/>
      <c r="DU140" s="69"/>
      <c r="DV140" s="69"/>
      <c r="DW140" s="69"/>
      <c r="DX140" s="69"/>
      <c r="DY140" s="69"/>
      <c r="DZ140" s="69"/>
      <c r="EA140" s="69"/>
      <c r="EB140" s="69"/>
      <c r="EC140" s="69"/>
      <c r="ED140" s="69"/>
      <c r="EE140" s="69"/>
      <c r="EF140" s="69"/>
      <c r="EG140" s="69"/>
      <c r="EH140" s="69"/>
      <c r="EI140" s="69"/>
      <c r="EJ140" s="69"/>
      <c r="EK140" s="69"/>
      <c r="EL140" s="69"/>
      <c r="EM140" s="69"/>
      <c r="EN140" s="69"/>
      <c r="EO140" s="69"/>
      <c r="EP140" s="69"/>
      <c r="EQ140" s="69"/>
      <c r="ER140" s="79"/>
      <c r="ES140" s="245"/>
      <c r="ET140" s="81"/>
      <c r="EU140" s="81"/>
      <c r="EV140" s="718" t="str">
        <f t="shared" si="24"/>
        <v/>
      </c>
      <c r="EW140" s="718" t="s">
        <v>1792</v>
      </c>
      <c r="EX140" s="731"/>
      <c r="EY140" s="44">
        <v>135</v>
      </c>
      <c r="EZ140" s="85">
        <v>0</v>
      </c>
      <c r="FA140" s="33">
        <v>135</v>
      </c>
      <c r="FB140" s="5">
        <v>0</v>
      </c>
      <c r="FC140" s="5">
        <v>0</v>
      </c>
      <c r="FD140" s="69"/>
      <c r="FE140" s="11"/>
      <c r="FF140" s="87"/>
      <c r="FG140" s="18"/>
      <c r="FH140" s="69"/>
      <c r="FI140" s="716" t="s">
        <v>1792</v>
      </c>
      <c r="FK140" s="16"/>
      <c r="FL140" s="54"/>
      <c r="FM140" s="39"/>
      <c r="FN140" s="721"/>
      <c r="FO140" s="84"/>
      <c r="FP140" s="69"/>
      <c r="FQ140" s="69"/>
      <c r="FR140" s="69"/>
      <c r="FS140" s="716" t="str">
        <f t="shared" si="29"/>
        <v>NA</v>
      </c>
      <c r="FT140" s="716"/>
      <c r="FU140" s="69"/>
      <c r="FV140" s="28"/>
      <c r="FW140" s="79"/>
      <c r="FX140" s="705" t="s">
        <v>1792</v>
      </c>
    </row>
    <row r="141" spans="1:180" ht="15" x14ac:dyDescent="0.25">
      <c r="A141" s="10">
        <v>136</v>
      </c>
      <c r="B141" s="15"/>
      <c r="C141" s="42"/>
      <c r="D141" s="15"/>
      <c r="E141" s="97"/>
      <c r="F141" s="28"/>
      <c r="G141" s="67"/>
      <c r="H141" s="5"/>
      <c r="I141" s="5"/>
      <c r="J141" s="5"/>
      <c r="K141" s="5"/>
      <c r="L141" s="5"/>
      <c r="M141" s="5"/>
      <c r="N141" s="5"/>
      <c r="O141" s="5"/>
      <c r="P141" s="5"/>
      <c r="Q141" s="5"/>
      <c r="R141" s="5"/>
      <c r="S141" s="5"/>
      <c r="T141" s="299">
        <f t="shared" si="27"/>
        <v>0</v>
      </c>
      <c r="U141" s="5"/>
      <c r="V141" s="5"/>
      <c r="W141" s="5"/>
      <c r="X141" s="5"/>
      <c r="Y141" s="5"/>
      <c r="Z141" s="5"/>
      <c r="AA141" s="5"/>
      <c r="AB141" s="5"/>
      <c r="AC141" s="5"/>
      <c r="AD141" s="5"/>
      <c r="AE141" s="46"/>
      <c r="AF141" s="5"/>
      <c r="AG141" s="5"/>
      <c r="AH141" s="5"/>
      <c r="AI141" s="5"/>
      <c r="AJ141" s="5"/>
      <c r="AK141" s="5"/>
      <c r="AL141" s="5"/>
      <c r="AM141" s="5"/>
      <c r="AN141" s="5"/>
      <c r="AO141" s="5"/>
      <c r="AP141" s="46"/>
      <c r="AQ141" s="5"/>
      <c r="AR141" s="5"/>
      <c r="AS141" s="5"/>
      <c r="AT141" s="5"/>
      <c r="AU141" s="5"/>
      <c r="AV141" s="5"/>
      <c r="AW141" s="5"/>
      <c r="AX141" s="5"/>
      <c r="AY141" s="5"/>
      <c r="AZ141" s="46"/>
      <c r="BA141" s="9"/>
      <c r="BB141" s="9"/>
      <c r="BC141" s="9"/>
      <c r="BD141" s="9"/>
      <c r="BE141" s="9"/>
      <c r="BF141" s="9"/>
      <c r="BG141" s="9"/>
      <c r="BH141" s="9"/>
      <c r="BI141" s="9"/>
      <c r="BJ141" s="9"/>
      <c r="BK141" s="630" t="str">
        <f t="shared" si="30"/>
        <v>NA</v>
      </c>
      <c r="BL141" s="630" t="s">
        <v>1792</v>
      </c>
      <c r="BM141" s="630"/>
      <c r="BN141" s="633"/>
      <c r="BO141" s="633"/>
      <c r="BP141" s="32"/>
      <c r="BQ141" s="5"/>
      <c r="BR141" s="5"/>
      <c r="BS141" s="5"/>
      <c r="BT141" s="5"/>
      <c r="BU141" s="5"/>
      <c r="BV141" s="46"/>
      <c r="BW141" s="5"/>
      <c r="BX141" s="5"/>
      <c r="BY141" s="5"/>
      <c r="BZ141" s="5"/>
      <c r="CA141" s="5"/>
      <c r="CB141" s="5"/>
      <c r="CC141" s="46"/>
      <c r="CD141" s="5"/>
      <c r="CE141" s="5"/>
      <c r="CF141" s="5"/>
      <c r="CG141" s="5"/>
      <c r="CH141" s="5"/>
      <c r="CI141" s="5"/>
      <c r="CJ141" s="5"/>
      <c r="CK141" s="5"/>
      <c r="CL141" s="5"/>
      <c r="CM141" s="46"/>
      <c r="CN141" s="630" t="str">
        <f t="shared" si="26"/>
        <v>NA</v>
      </c>
      <c r="CO141" s="28"/>
      <c r="CP141" s="28"/>
      <c r="CQ141" s="28"/>
      <c r="CR141" s="28"/>
      <c r="CS141" s="28"/>
      <c r="CT141" s="28"/>
      <c r="CU141" s="28"/>
      <c r="CV141" s="28"/>
      <c r="CW141" s="28"/>
      <c r="CX141" s="67"/>
      <c r="CY141" s="10"/>
      <c r="CZ141" s="10"/>
      <c r="DA141" s="10"/>
      <c r="DB141" s="10"/>
      <c r="DC141" s="10"/>
      <c r="DD141" s="10"/>
      <c r="DE141" s="10"/>
      <c r="DF141" s="10"/>
      <c r="DG141" s="300">
        <f t="shared" si="28"/>
        <v>0</v>
      </c>
      <c r="DH141" s="69"/>
      <c r="DI141" s="69"/>
      <c r="DJ141" s="69"/>
      <c r="DK141" s="69"/>
      <c r="DL141" s="69"/>
      <c r="DM141" s="69"/>
      <c r="DN141" s="69"/>
      <c r="DO141" s="69"/>
      <c r="DP141" s="69"/>
      <c r="DQ141" s="69"/>
      <c r="DR141" s="69"/>
      <c r="DS141" s="69"/>
      <c r="DT141" s="69"/>
      <c r="DU141" s="69"/>
      <c r="DV141" s="69"/>
      <c r="DW141" s="69"/>
      <c r="DX141" s="69"/>
      <c r="DY141" s="69"/>
      <c r="DZ141" s="69"/>
      <c r="EA141" s="69"/>
      <c r="EB141" s="69"/>
      <c r="EC141" s="69"/>
      <c r="ED141" s="69"/>
      <c r="EE141" s="69"/>
      <c r="EF141" s="69"/>
      <c r="EG141" s="69"/>
      <c r="EH141" s="69"/>
      <c r="EI141" s="69"/>
      <c r="EJ141" s="69"/>
      <c r="EK141" s="69"/>
      <c r="EL141" s="69"/>
      <c r="EM141" s="69"/>
      <c r="EN141" s="69"/>
      <c r="EO141" s="69"/>
      <c r="EP141" s="69"/>
      <c r="EQ141" s="69"/>
      <c r="ER141" s="79"/>
      <c r="ES141" s="245"/>
      <c r="ET141" s="81"/>
      <c r="EU141" s="81"/>
      <c r="EV141" s="718" t="str">
        <f t="shared" si="24"/>
        <v/>
      </c>
      <c r="EW141" s="718" t="s">
        <v>1792</v>
      </c>
      <c r="EX141" s="731"/>
      <c r="EY141" s="44">
        <v>136</v>
      </c>
      <c r="EZ141" s="85">
        <v>0</v>
      </c>
      <c r="FA141" s="33">
        <v>136</v>
      </c>
      <c r="FB141" s="5">
        <v>0</v>
      </c>
      <c r="FC141" s="5">
        <v>0</v>
      </c>
      <c r="FD141" s="69"/>
      <c r="FE141" s="11"/>
      <c r="FF141" s="87"/>
      <c r="FG141" s="18"/>
      <c r="FH141" s="69"/>
      <c r="FI141" s="716" t="s">
        <v>1792</v>
      </c>
      <c r="FK141" s="16"/>
      <c r="FL141" s="54"/>
      <c r="FM141" s="39"/>
      <c r="FN141" s="721"/>
      <c r="FO141" s="84"/>
      <c r="FP141" s="69"/>
      <c r="FQ141" s="69"/>
      <c r="FR141" s="69"/>
      <c r="FS141" s="716" t="str">
        <f t="shared" si="29"/>
        <v>NA</v>
      </c>
      <c r="FT141" s="716"/>
      <c r="FU141" s="69"/>
      <c r="FV141" s="28"/>
      <c r="FW141" s="79"/>
      <c r="FX141" s="705" t="s">
        <v>1792</v>
      </c>
    </row>
    <row r="142" spans="1:180" ht="15" x14ac:dyDescent="0.25">
      <c r="A142" s="10">
        <v>137</v>
      </c>
      <c r="B142" s="15"/>
      <c r="C142" s="42"/>
      <c r="D142" s="15"/>
      <c r="E142" s="97"/>
      <c r="F142" s="28"/>
      <c r="G142" s="67"/>
      <c r="H142" s="5"/>
      <c r="I142" s="5"/>
      <c r="J142" s="5"/>
      <c r="K142" s="5"/>
      <c r="L142" s="5"/>
      <c r="M142" s="5"/>
      <c r="N142" s="5"/>
      <c r="O142" s="5"/>
      <c r="P142" s="5"/>
      <c r="Q142" s="5"/>
      <c r="R142" s="5"/>
      <c r="S142" s="5"/>
      <c r="T142" s="299">
        <f t="shared" si="27"/>
        <v>0</v>
      </c>
      <c r="U142" s="5"/>
      <c r="V142" s="5"/>
      <c r="W142" s="5"/>
      <c r="X142" s="5"/>
      <c r="Y142" s="5"/>
      <c r="Z142" s="5"/>
      <c r="AA142" s="5"/>
      <c r="AB142" s="5"/>
      <c r="AC142" s="5"/>
      <c r="AD142" s="5"/>
      <c r="AE142" s="46"/>
      <c r="AF142" s="5"/>
      <c r="AG142" s="5"/>
      <c r="AH142" s="5"/>
      <c r="AI142" s="5"/>
      <c r="AJ142" s="5"/>
      <c r="AK142" s="5"/>
      <c r="AL142" s="5"/>
      <c r="AM142" s="5"/>
      <c r="AN142" s="5"/>
      <c r="AO142" s="5"/>
      <c r="AP142" s="46"/>
      <c r="AQ142" s="5"/>
      <c r="AR142" s="5"/>
      <c r="AS142" s="5"/>
      <c r="AT142" s="5"/>
      <c r="AU142" s="5"/>
      <c r="AV142" s="5"/>
      <c r="AW142" s="5"/>
      <c r="AX142" s="5"/>
      <c r="AY142" s="5"/>
      <c r="AZ142" s="46"/>
      <c r="BA142" s="9"/>
      <c r="BB142" s="9"/>
      <c r="BC142" s="9"/>
      <c r="BD142" s="9"/>
      <c r="BE142" s="9"/>
      <c r="BF142" s="9"/>
      <c r="BG142" s="9"/>
      <c r="BH142" s="9"/>
      <c r="BI142" s="9"/>
      <c r="BJ142" s="9"/>
      <c r="BK142" s="630" t="str">
        <f t="shared" si="30"/>
        <v>NA</v>
      </c>
      <c r="BL142" s="630" t="s">
        <v>1792</v>
      </c>
      <c r="BM142" s="630"/>
      <c r="BN142" s="633"/>
      <c r="BO142" s="633"/>
      <c r="BP142" s="32"/>
      <c r="BQ142" s="5"/>
      <c r="BR142" s="5"/>
      <c r="BS142" s="5"/>
      <c r="BT142" s="5"/>
      <c r="BU142" s="5"/>
      <c r="BV142" s="46"/>
      <c r="BW142" s="5"/>
      <c r="BX142" s="5"/>
      <c r="BY142" s="5"/>
      <c r="BZ142" s="5"/>
      <c r="CA142" s="5"/>
      <c r="CB142" s="5"/>
      <c r="CC142" s="46"/>
      <c r="CD142" s="5"/>
      <c r="CE142" s="5"/>
      <c r="CF142" s="5"/>
      <c r="CG142" s="5"/>
      <c r="CH142" s="5"/>
      <c r="CI142" s="5"/>
      <c r="CJ142" s="5"/>
      <c r="CK142" s="5"/>
      <c r="CL142" s="5"/>
      <c r="CM142" s="46"/>
      <c r="CN142" s="630" t="str">
        <f t="shared" si="26"/>
        <v>NA</v>
      </c>
      <c r="CO142" s="28"/>
      <c r="CP142" s="28"/>
      <c r="CQ142" s="28"/>
      <c r="CR142" s="28"/>
      <c r="CS142" s="28"/>
      <c r="CT142" s="28"/>
      <c r="CU142" s="28"/>
      <c r="CV142" s="28"/>
      <c r="CW142" s="28"/>
      <c r="CX142" s="67"/>
      <c r="CY142" s="10"/>
      <c r="CZ142" s="10"/>
      <c r="DA142" s="10"/>
      <c r="DB142" s="10"/>
      <c r="DC142" s="10"/>
      <c r="DD142" s="10"/>
      <c r="DE142" s="10"/>
      <c r="DF142" s="10"/>
      <c r="DG142" s="300">
        <f t="shared" si="28"/>
        <v>0</v>
      </c>
      <c r="DH142" s="69"/>
      <c r="DI142" s="69"/>
      <c r="DJ142" s="69"/>
      <c r="DK142" s="69"/>
      <c r="DL142" s="69"/>
      <c r="DM142" s="69"/>
      <c r="DN142" s="69"/>
      <c r="DO142" s="69"/>
      <c r="DP142" s="69"/>
      <c r="DQ142" s="69"/>
      <c r="DR142" s="69"/>
      <c r="DS142" s="69"/>
      <c r="DT142" s="69"/>
      <c r="DU142" s="69"/>
      <c r="DV142" s="69"/>
      <c r="DW142" s="69"/>
      <c r="DX142" s="69"/>
      <c r="DY142" s="69"/>
      <c r="DZ142" s="69"/>
      <c r="EA142" s="69"/>
      <c r="EB142" s="69"/>
      <c r="EC142" s="69"/>
      <c r="ED142" s="69"/>
      <c r="EE142" s="69"/>
      <c r="EF142" s="69"/>
      <c r="EG142" s="69"/>
      <c r="EH142" s="69"/>
      <c r="EI142" s="69"/>
      <c r="EJ142" s="69"/>
      <c r="EK142" s="69"/>
      <c r="EL142" s="69"/>
      <c r="EM142" s="69"/>
      <c r="EN142" s="69"/>
      <c r="EO142" s="69"/>
      <c r="EP142" s="69"/>
      <c r="EQ142" s="69"/>
      <c r="ER142" s="79"/>
      <c r="ES142" s="245"/>
      <c r="ET142" s="81"/>
      <c r="EU142" s="81"/>
      <c r="EV142" s="718" t="str">
        <f t="shared" si="24"/>
        <v/>
      </c>
      <c r="EW142" s="718" t="s">
        <v>1792</v>
      </c>
      <c r="EX142" s="731"/>
      <c r="EY142" s="44">
        <v>137</v>
      </c>
      <c r="EZ142" s="85">
        <v>0</v>
      </c>
      <c r="FA142" s="33">
        <v>137</v>
      </c>
      <c r="FB142" s="5">
        <v>0</v>
      </c>
      <c r="FC142" s="5">
        <v>0</v>
      </c>
      <c r="FD142" s="69"/>
      <c r="FE142" s="11"/>
      <c r="FF142" s="87"/>
      <c r="FG142" s="18"/>
      <c r="FH142" s="69"/>
      <c r="FI142" s="716" t="s">
        <v>1792</v>
      </c>
      <c r="FK142" s="16"/>
      <c r="FL142" s="54"/>
      <c r="FM142" s="39"/>
      <c r="FN142" s="721"/>
      <c r="FO142" s="84"/>
      <c r="FP142" s="69"/>
      <c r="FQ142" s="69"/>
      <c r="FR142" s="69"/>
      <c r="FS142" s="716" t="str">
        <f t="shared" si="29"/>
        <v>NA</v>
      </c>
      <c r="FT142" s="716"/>
      <c r="FU142" s="69"/>
      <c r="FV142" s="28"/>
      <c r="FW142" s="79"/>
      <c r="FX142" s="705" t="s">
        <v>1792</v>
      </c>
    </row>
    <row r="143" spans="1:180" ht="15" x14ac:dyDescent="0.25">
      <c r="A143" s="10">
        <v>138</v>
      </c>
      <c r="B143" s="15"/>
      <c r="C143" s="42"/>
      <c r="D143" s="15"/>
      <c r="E143" s="97"/>
      <c r="F143" s="28"/>
      <c r="G143" s="67"/>
      <c r="H143" s="5"/>
      <c r="I143" s="5"/>
      <c r="J143" s="5"/>
      <c r="K143" s="5"/>
      <c r="L143" s="5"/>
      <c r="M143" s="5"/>
      <c r="N143" s="5"/>
      <c r="O143" s="5"/>
      <c r="P143" s="5"/>
      <c r="Q143" s="5"/>
      <c r="R143" s="5"/>
      <c r="S143" s="5"/>
      <c r="T143" s="299">
        <f t="shared" si="27"/>
        <v>0</v>
      </c>
      <c r="U143" s="5"/>
      <c r="V143" s="5"/>
      <c r="W143" s="5"/>
      <c r="X143" s="5"/>
      <c r="Y143" s="5"/>
      <c r="Z143" s="5"/>
      <c r="AA143" s="5"/>
      <c r="AB143" s="5"/>
      <c r="AC143" s="5"/>
      <c r="AD143" s="5"/>
      <c r="AE143" s="46"/>
      <c r="AF143" s="5"/>
      <c r="AG143" s="5"/>
      <c r="AH143" s="5"/>
      <c r="AI143" s="5"/>
      <c r="AJ143" s="5"/>
      <c r="AK143" s="5"/>
      <c r="AL143" s="5"/>
      <c r="AM143" s="5"/>
      <c r="AN143" s="5"/>
      <c r="AO143" s="5"/>
      <c r="AP143" s="46"/>
      <c r="AQ143" s="5"/>
      <c r="AR143" s="5"/>
      <c r="AS143" s="5"/>
      <c r="AT143" s="5"/>
      <c r="AU143" s="5"/>
      <c r="AV143" s="5"/>
      <c r="AW143" s="5"/>
      <c r="AX143" s="5"/>
      <c r="AY143" s="5"/>
      <c r="AZ143" s="46"/>
      <c r="BA143" s="9"/>
      <c r="BB143" s="9"/>
      <c r="BC143" s="9"/>
      <c r="BD143" s="9"/>
      <c r="BE143" s="9"/>
      <c r="BF143" s="9"/>
      <c r="BG143" s="9"/>
      <c r="BH143" s="9"/>
      <c r="BI143" s="9"/>
      <c r="BJ143" s="9"/>
      <c r="BK143" s="630" t="str">
        <f t="shared" si="30"/>
        <v>NA</v>
      </c>
      <c r="BL143" s="630" t="s">
        <v>1792</v>
      </c>
      <c r="BM143" s="630"/>
      <c r="BN143" s="633"/>
      <c r="BO143" s="633"/>
      <c r="BP143" s="32"/>
      <c r="BQ143" s="5"/>
      <c r="BR143" s="5"/>
      <c r="BS143" s="5"/>
      <c r="BT143" s="5"/>
      <c r="BU143" s="5"/>
      <c r="BV143" s="46"/>
      <c r="BW143" s="5"/>
      <c r="BX143" s="5"/>
      <c r="BY143" s="5"/>
      <c r="BZ143" s="5"/>
      <c r="CA143" s="5"/>
      <c r="CB143" s="5"/>
      <c r="CC143" s="46"/>
      <c r="CD143" s="5"/>
      <c r="CE143" s="5"/>
      <c r="CF143" s="5"/>
      <c r="CG143" s="5"/>
      <c r="CH143" s="5"/>
      <c r="CI143" s="5"/>
      <c r="CJ143" s="5"/>
      <c r="CK143" s="5"/>
      <c r="CL143" s="5"/>
      <c r="CM143" s="46"/>
      <c r="CN143" s="630" t="str">
        <f t="shared" si="26"/>
        <v>NA</v>
      </c>
      <c r="CO143" s="28"/>
      <c r="CP143" s="28"/>
      <c r="CQ143" s="28"/>
      <c r="CR143" s="28"/>
      <c r="CS143" s="28"/>
      <c r="CT143" s="28"/>
      <c r="CU143" s="28"/>
      <c r="CV143" s="28"/>
      <c r="CW143" s="28"/>
      <c r="CX143" s="67"/>
      <c r="CY143" s="10"/>
      <c r="CZ143" s="10"/>
      <c r="DA143" s="10"/>
      <c r="DB143" s="10"/>
      <c r="DC143" s="10"/>
      <c r="DD143" s="10"/>
      <c r="DE143" s="10"/>
      <c r="DF143" s="10"/>
      <c r="DG143" s="300">
        <f t="shared" si="28"/>
        <v>0</v>
      </c>
      <c r="DH143" s="69"/>
      <c r="DI143" s="69"/>
      <c r="DJ143" s="69"/>
      <c r="DK143" s="69"/>
      <c r="DL143" s="69"/>
      <c r="DM143" s="69"/>
      <c r="DN143" s="69"/>
      <c r="DO143" s="69"/>
      <c r="DP143" s="69"/>
      <c r="DQ143" s="69"/>
      <c r="DR143" s="69"/>
      <c r="DS143" s="69"/>
      <c r="DT143" s="69"/>
      <c r="DU143" s="69"/>
      <c r="DV143" s="69"/>
      <c r="DW143" s="69"/>
      <c r="DX143" s="69"/>
      <c r="DY143" s="69"/>
      <c r="DZ143" s="69"/>
      <c r="EA143" s="69"/>
      <c r="EB143" s="69"/>
      <c r="EC143" s="69"/>
      <c r="ED143" s="69"/>
      <c r="EE143" s="69"/>
      <c r="EF143" s="69"/>
      <c r="EG143" s="69"/>
      <c r="EH143" s="69"/>
      <c r="EI143" s="69"/>
      <c r="EJ143" s="69"/>
      <c r="EK143" s="69"/>
      <c r="EL143" s="69"/>
      <c r="EM143" s="69"/>
      <c r="EN143" s="69"/>
      <c r="EO143" s="69"/>
      <c r="EP143" s="69"/>
      <c r="EQ143" s="69"/>
      <c r="ER143" s="79"/>
      <c r="ES143" s="245"/>
      <c r="ET143" s="81"/>
      <c r="EU143" s="81"/>
      <c r="EV143" s="718" t="str">
        <f t="shared" si="24"/>
        <v/>
      </c>
      <c r="EW143" s="718" t="s">
        <v>1792</v>
      </c>
      <c r="EX143" s="731"/>
      <c r="EY143" s="44">
        <v>138</v>
      </c>
      <c r="EZ143" s="85">
        <v>0</v>
      </c>
      <c r="FA143" s="33">
        <v>138</v>
      </c>
      <c r="FB143" s="5">
        <v>0</v>
      </c>
      <c r="FC143" s="5">
        <v>0</v>
      </c>
      <c r="FD143" s="69"/>
      <c r="FE143" s="11"/>
      <c r="FF143" s="87"/>
      <c r="FG143" s="18"/>
      <c r="FH143" s="69"/>
      <c r="FI143" s="716" t="s">
        <v>1792</v>
      </c>
      <c r="FK143" s="16"/>
      <c r="FL143" s="54"/>
      <c r="FM143" s="39"/>
      <c r="FN143" s="721"/>
      <c r="FO143" s="84"/>
      <c r="FP143" s="69"/>
      <c r="FQ143" s="69"/>
      <c r="FR143" s="69"/>
      <c r="FS143" s="716" t="str">
        <f t="shared" si="29"/>
        <v>NA</v>
      </c>
      <c r="FT143" s="716"/>
      <c r="FU143" s="69"/>
      <c r="FV143" s="28"/>
      <c r="FW143" s="79"/>
      <c r="FX143" s="705" t="s">
        <v>1792</v>
      </c>
    </row>
    <row r="144" spans="1:180" ht="15" x14ac:dyDescent="0.25">
      <c r="A144" s="10">
        <v>139</v>
      </c>
      <c r="B144" s="15" t="s">
        <v>542</v>
      </c>
      <c r="C144" s="42">
        <v>1</v>
      </c>
      <c r="D144" s="15">
        <v>1</v>
      </c>
      <c r="E144" s="97">
        <v>38856</v>
      </c>
      <c r="F144" s="28">
        <v>1</v>
      </c>
      <c r="G144" s="67">
        <v>1</v>
      </c>
      <c r="H144" s="5"/>
      <c r="I144" s="5"/>
      <c r="J144" s="5"/>
      <c r="K144" s="5"/>
      <c r="L144" s="5"/>
      <c r="M144" s="5"/>
      <c r="N144" s="5">
        <v>1</v>
      </c>
      <c r="O144" s="5"/>
      <c r="P144" s="5"/>
      <c r="Q144" s="5"/>
      <c r="R144" s="5"/>
      <c r="S144" s="5"/>
      <c r="T144" s="299">
        <f t="shared" si="27"/>
        <v>1</v>
      </c>
      <c r="U144" s="5"/>
      <c r="V144" s="5"/>
      <c r="W144" s="5"/>
      <c r="X144" s="5"/>
      <c r="Y144" s="5"/>
      <c r="Z144" s="5"/>
      <c r="AA144" s="5" t="s">
        <v>118</v>
      </c>
      <c r="AB144" s="5"/>
      <c r="AC144" s="5"/>
      <c r="AD144" s="5"/>
      <c r="AE144" s="46"/>
      <c r="AF144" s="5"/>
      <c r="AG144" s="5"/>
      <c r="AH144" s="5"/>
      <c r="AI144" s="5"/>
      <c r="AJ144" s="5"/>
      <c r="AK144" s="5"/>
      <c r="AL144" s="5">
        <v>9</v>
      </c>
      <c r="AM144" s="5"/>
      <c r="AN144" s="5"/>
      <c r="AO144" s="5"/>
      <c r="AP144" s="46"/>
      <c r="AQ144" s="5"/>
      <c r="AR144" s="5"/>
      <c r="AS144" s="5"/>
      <c r="AT144" s="5"/>
      <c r="AU144" s="5"/>
      <c r="AV144" s="5"/>
      <c r="AW144" s="5"/>
      <c r="AX144" s="5">
        <v>4</v>
      </c>
      <c r="AY144" s="5"/>
      <c r="AZ144" s="46"/>
      <c r="BA144" s="9"/>
      <c r="BB144" s="9"/>
      <c r="BC144" s="9"/>
      <c r="BD144" s="9"/>
      <c r="BE144" s="9"/>
      <c r="BF144" s="9">
        <v>38858</v>
      </c>
      <c r="BG144" s="9"/>
      <c r="BH144" s="9"/>
      <c r="BI144" s="9"/>
      <c r="BJ144" s="9"/>
      <c r="BK144" s="630">
        <f t="shared" si="30"/>
        <v>38858</v>
      </c>
      <c r="BL144" s="630" t="s">
        <v>1783</v>
      </c>
      <c r="BM144" s="630"/>
      <c r="BN144" s="633"/>
      <c r="BO144" s="633"/>
      <c r="BP144" s="32"/>
      <c r="BQ144" s="5"/>
      <c r="BR144" s="5"/>
      <c r="BS144" s="5"/>
      <c r="BT144" s="5" t="s">
        <v>615</v>
      </c>
      <c r="BU144" s="5"/>
      <c r="BV144" s="46"/>
      <c r="BW144" s="5"/>
      <c r="BX144" s="5"/>
      <c r="BY144" s="5"/>
      <c r="BZ144" s="5"/>
      <c r="CA144" s="5"/>
      <c r="CB144" s="5">
        <v>3</v>
      </c>
      <c r="CC144" s="46"/>
      <c r="CD144" s="5"/>
      <c r="CE144" s="5"/>
      <c r="CF144" s="5"/>
      <c r="CG144" s="5"/>
      <c r="CH144" s="5"/>
      <c r="CI144" s="5"/>
      <c r="CJ144" s="5"/>
      <c r="CK144" s="5"/>
      <c r="CL144" s="5"/>
      <c r="CM144" s="46"/>
      <c r="CN144" s="703">
        <f>IF(COUNTBLANK(CD144:CM144)=10,0,"calc")</f>
        <v>0</v>
      </c>
      <c r="CO144" s="28"/>
      <c r="CP144" s="28"/>
      <c r="CQ144" s="28"/>
      <c r="CR144" s="28"/>
      <c r="CS144" s="28"/>
      <c r="CT144" s="28"/>
      <c r="CU144" s="28"/>
      <c r="CV144" s="28"/>
      <c r="CW144" s="28"/>
      <c r="CX144" s="67"/>
      <c r="CY144" s="10"/>
      <c r="CZ144" s="10"/>
      <c r="DA144" s="10"/>
      <c r="DB144" s="10"/>
      <c r="DC144" s="10"/>
      <c r="DD144" s="10"/>
      <c r="DE144" s="10"/>
      <c r="DF144" s="10"/>
      <c r="DG144" s="300">
        <f t="shared" si="28"/>
        <v>1</v>
      </c>
      <c r="DH144" s="69">
        <v>1</v>
      </c>
      <c r="DI144" s="69">
        <v>2.21</v>
      </c>
      <c r="DJ144" s="69"/>
      <c r="DK144" s="69"/>
      <c r="DL144" s="69"/>
      <c r="DM144" s="69"/>
      <c r="DN144" s="69"/>
      <c r="DO144" s="69"/>
      <c r="DP144" s="69"/>
      <c r="DQ144" s="69"/>
      <c r="DR144" s="69"/>
      <c r="DS144" s="69"/>
      <c r="DT144" s="69"/>
      <c r="DU144" s="69"/>
      <c r="DV144" s="69">
        <v>225</v>
      </c>
      <c r="DW144" s="69"/>
      <c r="DX144" s="69"/>
      <c r="DY144" s="69"/>
      <c r="DZ144" s="69"/>
      <c r="EA144" s="69"/>
      <c r="EB144" s="69"/>
      <c r="EC144" s="69"/>
      <c r="ED144" s="69"/>
      <c r="EE144" s="69"/>
      <c r="EF144" s="69"/>
      <c r="EG144" s="69"/>
      <c r="EH144" s="69"/>
      <c r="EI144" s="71">
        <v>0</v>
      </c>
      <c r="EJ144" s="71"/>
      <c r="EK144" s="71"/>
      <c r="EL144" s="71"/>
      <c r="EM144" s="69"/>
      <c r="EN144" s="69"/>
      <c r="EO144" s="69"/>
      <c r="EP144" s="69"/>
      <c r="EQ144" s="69"/>
      <c r="ER144" s="79"/>
      <c r="ES144" s="245">
        <f>((DI144^2*PI()*DV144)/4)+((DJ144^2*PI()*DW144)/4)+((DK144^2*PI()*DX144)/4)+((DL144^2*PI()*DY144)/4)+((DM144^2*PI()*DZ144)/4)+((DN144^2*PI()*EA144)/4)+((DO144^2*PI()*EB144)/4)+((DP144^2*PI()*EC144)/4)+((DQ144^2*PI()*ED144)/4)+((DR144^2*PI()*EE144)/4)+((DS144^2*PI()*EF144)/4)+((DT144^2*PI()*EG144)/4)+((DU144^2*PI()*EH144)/4)</f>
        <v>863.09171321613235</v>
      </c>
      <c r="ET144" s="81"/>
      <c r="EU144" s="81">
        <f>ES144+ET144</f>
        <v>863.09171321613235</v>
      </c>
      <c r="EV144" s="718">
        <f t="shared" si="24"/>
        <v>863.09171321613235</v>
      </c>
      <c r="EW144" s="718" t="s">
        <v>1783</v>
      </c>
      <c r="EX144" s="731"/>
      <c r="EY144" s="44">
        <v>139</v>
      </c>
      <c r="EZ144" s="85">
        <v>0</v>
      </c>
      <c r="FA144" s="33">
        <v>139</v>
      </c>
      <c r="FB144" s="5">
        <v>1</v>
      </c>
      <c r="FC144" s="5">
        <v>1</v>
      </c>
      <c r="FD144" s="69">
        <v>1</v>
      </c>
      <c r="FE144" s="11">
        <v>2.21</v>
      </c>
      <c r="FF144" s="87">
        <v>225</v>
      </c>
      <c r="FG144" s="18">
        <v>863.09171321613235</v>
      </c>
      <c r="FH144" s="69">
        <v>4</v>
      </c>
      <c r="FI144" s="716" t="s">
        <v>1783</v>
      </c>
      <c r="FK144" s="16">
        <v>38858</v>
      </c>
      <c r="FL144" s="54"/>
      <c r="FM144" s="249">
        <v>38866</v>
      </c>
      <c r="FN144" s="722"/>
      <c r="FO144" s="84"/>
      <c r="FP144" s="69"/>
      <c r="FQ144" s="69"/>
      <c r="FR144" s="69"/>
      <c r="FS144" s="716" t="str">
        <f t="shared" si="29"/>
        <v>NA</v>
      </c>
      <c r="FT144" s="716"/>
      <c r="FU144" s="69"/>
      <c r="FV144" s="28"/>
      <c r="FW144" s="79" t="s">
        <v>655</v>
      </c>
      <c r="FX144" s="705">
        <v>1</v>
      </c>
    </row>
    <row r="145" spans="1:180" ht="15" x14ac:dyDescent="0.25">
      <c r="A145" s="10">
        <v>140</v>
      </c>
      <c r="B145" s="15" t="s">
        <v>543</v>
      </c>
      <c r="C145" s="42">
        <v>1</v>
      </c>
      <c r="D145" s="15">
        <v>1</v>
      </c>
      <c r="E145" s="97">
        <v>38856</v>
      </c>
      <c r="F145" s="28">
        <v>1</v>
      </c>
      <c r="G145" s="67">
        <v>1</v>
      </c>
      <c r="H145" s="5"/>
      <c r="I145" s="5"/>
      <c r="J145" s="5"/>
      <c r="K145" s="5"/>
      <c r="L145" s="5"/>
      <c r="M145" s="5"/>
      <c r="N145" s="5">
        <v>3</v>
      </c>
      <c r="O145" s="5"/>
      <c r="P145" s="5"/>
      <c r="Q145" s="5"/>
      <c r="R145" s="5"/>
      <c r="S145" s="5"/>
      <c r="T145" s="299">
        <f t="shared" si="27"/>
        <v>3</v>
      </c>
      <c r="U145" s="5"/>
      <c r="V145" s="5"/>
      <c r="W145" s="5"/>
      <c r="X145" s="5"/>
      <c r="Y145" s="5"/>
      <c r="Z145" s="5"/>
      <c r="AA145" s="5" t="s">
        <v>118</v>
      </c>
      <c r="AB145" s="5"/>
      <c r="AC145" s="5"/>
      <c r="AD145" s="5"/>
      <c r="AE145" s="46"/>
      <c r="AF145" s="5"/>
      <c r="AG145" s="5"/>
      <c r="AH145" s="5"/>
      <c r="AI145" s="5"/>
      <c r="AJ145" s="5"/>
      <c r="AK145" s="5"/>
      <c r="AL145" s="5">
        <v>25</v>
      </c>
      <c r="AM145" s="5"/>
      <c r="AN145" s="5"/>
      <c r="AO145" s="5">
        <v>49</v>
      </c>
      <c r="AP145" s="46"/>
      <c r="AQ145" s="5"/>
      <c r="AR145" s="5"/>
      <c r="AS145" s="5"/>
      <c r="AT145" s="5"/>
      <c r="AU145" s="5"/>
      <c r="AV145" s="5"/>
      <c r="AW145" s="5"/>
      <c r="AX145" s="5" t="s">
        <v>599</v>
      </c>
      <c r="AY145" s="5"/>
      <c r="AZ145" s="46"/>
      <c r="BA145" s="9"/>
      <c r="BB145" s="9"/>
      <c r="BC145" s="9"/>
      <c r="BD145" s="9"/>
      <c r="BE145" s="9"/>
      <c r="BF145" s="9">
        <v>38858</v>
      </c>
      <c r="BG145" s="9"/>
      <c r="BH145" s="9"/>
      <c r="BI145" s="9"/>
      <c r="BJ145" s="9"/>
      <c r="BK145" s="630">
        <f t="shared" si="30"/>
        <v>38858</v>
      </c>
      <c r="BL145" s="630" t="s">
        <v>1783</v>
      </c>
      <c r="BM145" s="630"/>
      <c r="BN145" s="633"/>
      <c r="BO145" s="633"/>
      <c r="BP145" s="32"/>
      <c r="BQ145" s="5"/>
      <c r="BR145" s="5"/>
      <c r="BS145" s="5"/>
      <c r="BT145" s="5">
        <v>17</v>
      </c>
      <c r="BU145" s="5">
        <v>12</v>
      </c>
      <c r="BV145" s="46" t="s">
        <v>618</v>
      </c>
      <c r="BW145" s="5"/>
      <c r="BX145" s="5"/>
      <c r="BY145" s="5"/>
      <c r="BZ145" s="5"/>
      <c r="CA145" s="5"/>
      <c r="CB145" s="5"/>
      <c r="CC145" s="46"/>
      <c r="CD145" s="5"/>
      <c r="CE145" s="5"/>
      <c r="CF145" s="5"/>
      <c r="CG145" s="5"/>
      <c r="CH145" s="5"/>
      <c r="CI145" s="5"/>
      <c r="CJ145" s="5"/>
      <c r="CK145" s="5"/>
      <c r="CL145" s="5"/>
      <c r="CM145" s="46"/>
      <c r="CN145" s="703">
        <f>IF(COUNTBLANK(CD145:CM145)=10,0,"calc")</f>
        <v>0</v>
      </c>
      <c r="CO145" s="28"/>
      <c r="CP145" s="28"/>
      <c r="CQ145" s="28"/>
      <c r="CR145" s="28"/>
      <c r="CS145" s="28"/>
      <c r="CT145" s="28"/>
      <c r="CU145" s="28"/>
      <c r="CV145" s="28"/>
      <c r="CW145" s="28"/>
      <c r="CX145" s="67"/>
      <c r="CY145" s="10"/>
      <c r="CZ145" s="10"/>
      <c r="DA145" s="10"/>
      <c r="DB145" s="10"/>
      <c r="DC145" s="10"/>
      <c r="DD145" s="10"/>
      <c r="DE145" s="10"/>
      <c r="DF145" s="10"/>
      <c r="DG145" s="300">
        <f t="shared" si="28"/>
        <v>6</v>
      </c>
      <c r="DH145" s="69">
        <v>6</v>
      </c>
      <c r="DI145" s="69">
        <v>2.93</v>
      </c>
      <c r="DJ145" s="69">
        <v>2.44</v>
      </c>
      <c r="DK145" s="69">
        <v>2.7</v>
      </c>
      <c r="DL145" s="69">
        <v>2.23</v>
      </c>
      <c r="DM145" s="69">
        <v>1.86</v>
      </c>
      <c r="DN145" s="69">
        <v>1.44</v>
      </c>
      <c r="DO145" s="69"/>
      <c r="DP145" s="69"/>
      <c r="DQ145" s="69"/>
      <c r="DR145" s="69"/>
      <c r="DS145" s="69"/>
      <c r="DT145" s="69"/>
      <c r="DU145" s="69"/>
      <c r="DV145" s="69">
        <v>338</v>
      </c>
      <c r="DW145" s="69">
        <v>189</v>
      </c>
      <c r="DX145" s="69">
        <v>312</v>
      </c>
      <c r="DY145" s="69">
        <v>282</v>
      </c>
      <c r="DZ145" s="69">
        <v>228</v>
      </c>
      <c r="EA145" s="69">
        <v>112</v>
      </c>
      <c r="EB145" s="69"/>
      <c r="EC145" s="69"/>
      <c r="ED145" s="69"/>
      <c r="EE145" s="69"/>
      <c r="EF145" s="69"/>
      <c r="EG145" s="69"/>
      <c r="EH145" s="69"/>
      <c r="EI145" s="71">
        <v>0</v>
      </c>
      <c r="EJ145" s="71"/>
      <c r="EK145" s="71"/>
      <c r="EL145" s="71"/>
      <c r="EM145" s="69"/>
      <c r="EN145" s="69"/>
      <c r="EO145" s="69"/>
      <c r="EP145" s="69"/>
      <c r="EQ145" s="69"/>
      <c r="ER145" s="79"/>
      <c r="ES145" s="245">
        <f>((DI145^2*PI()*DV145)/4)+((DJ145^2*PI()*DW145)/4)+((DK145^2*PI()*DX145)/4)+((DL145^2*PI()*DY145)/4)+((DM145^2*PI()*DZ145)/4)+((DN145^2*PI()*EA145)/4)+((DO145^2*PI()*EB145)/4)+((DP145^2*PI()*EC145)/4)+((DQ145^2*PI()*ED145)/4)+((DR145^2*PI()*EE145)/4)+((DS145^2*PI()*EF145)/4)+((DT145^2*PI()*EG145)/4)+((DU145^2*PI()*EH145)/4)</f>
        <v>6852.4390685766684</v>
      </c>
      <c r="ET145" s="81"/>
      <c r="EU145" s="81">
        <f>ES145+ET145</f>
        <v>6852.4390685766684</v>
      </c>
      <c r="EV145" s="718" t="str">
        <f t="shared" si="24"/>
        <v/>
      </c>
      <c r="EW145" s="718" t="s">
        <v>1877</v>
      </c>
      <c r="EX145" s="731" t="s">
        <v>1945</v>
      </c>
      <c r="EY145" s="44">
        <v>140</v>
      </c>
      <c r="EZ145" s="85">
        <v>10</v>
      </c>
      <c r="FA145" s="33">
        <v>140</v>
      </c>
      <c r="FB145" s="5">
        <v>3</v>
      </c>
      <c r="FC145" s="5">
        <v>6</v>
      </c>
      <c r="FD145" s="69">
        <v>6</v>
      </c>
      <c r="FE145" s="11">
        <v>2.23</v>
      </c>
      <c r="FF145" s="87">
        <v>282</v>
      </c>
      <c r="FG145" s="18">
        <v>6852.4390685766684</v>
      </c>
      <c r="FH145" s="69">
        <v>49</v>
      </c>
      <c r="FI145" s="716" t="s">
        <v>1783</v>
      </c>
      <c r="FK145" s="16">
        <v>38858</v>
      </c>
      <c r="FL145" s="54"/>
      <c r="FM145" s="249">
        <v>38875</v>
      </c>
      <c r="FN145" s="722"/>
      <c r="FO145" s="84">
        <v>10</v>
      </c>
      <c r="FP145" s="69">
        <v>49</v>
      </c>
      <c r="FQ145" s="69">
        <v>89</v>
      </c>
      <c r="FR145" s="69">
        <v>44</v>
      </c>
      <c r="FS145" s="716">
        <f t="shared" si="29"/>
        <v>45</v>
      </c>
      <c r="FT145" s="716"/>
      <c r="FU145" s="69"/>
      <c r="FV145" s="28"/>
      <c r="FW145" s="79" t="s">
        <v>657</v>
      </c>
      <c r="FX145" s="705">
        <v>0</v>
      </c>
    </row>
    <row r="146" spans="1:180" ht="15" x14ac:dyDescent="0.25">
      <c r="A146" s="10">
        <v>141</v>
      </c>
      <c r="B146" s="15" t="s">
        <v>544</v>
      </c>
      <c r="C146" s="42">
        <v>1</v>
      </c>
      <c r="D146" s="15">
        <v>1</v>
      </c>
      <c r="E146" s="97">
        <v>38845</v>
      </c>
      <c r="F146" s="28">
        <v>1</v>
      </c>
      <c r="G146" s="67">
        <v>1</v>
      </c>
      <c r="H146" s="5"/>
      <c r="I146" s="5">
        <v>1</v>
      </c>
      <c r="J146" s="5"/>
      <c r="K146" s="5"/>
      <c r="L146" s="5"/>
      <c r="M146" s="5"/>
      <c r="N146" s="5"/>
      <c r="O146" s="5"/>
      <c r="P146" s="5"/>
      <c r="Q146" s="5"/>
      <c r="R146" s="5"/>
      <c r="S146" s="5"/>
      <c r="T146" s="299">
        <f t="shared" si="27"/>
        <v>1</v>
      </c>
      <c r="U146" s="5"/>
      <c r="V146" s="5"/>
      <c r="W146" s="5" t="s">
        <v>118</v>
      </c>
      <c r="X146" s="5"/>
      <c r="Y146" s="5"/>
      <c r="Z146" s="5"/>
      <c r="AA146" s="5"/>
      <c r="AB146" s="5"/>
      <c r="AC146" s="5"/>
      <c r="AD146" s="5"/>
      <c r="AE146" s="46"/>
      <c r="AF146" s="5"/>
      <c r="AG146" s="5"/>
      <c r="AH146" s="5">
        <v>4</v>
      </c>
      <c r="AI146" s="5">
        <v>3</v>
      </c>
      <c r="AJ146" s="5"/>
      <c r="AK146" s="5"/>
      <c r="AL146" s="5"/>
      <c r="AM146" s="5"/>
      <c r="AN146" s="5"/>
      <c r="AO146" s="5"/>
      <c r="AP146" s="46"/>
      <c r="AQ146" s="5"/>
      <c r="AR146" s="5"/>
      <c r="AS146" s="5"/>
      <c r="AT146" s="5"/>
      <c r="AU146" s="5">
        <v>1</v>
      </c>
      <c r="AV146" s="5"/>
      <c r="AW146" s="5"/>
      <c r="AX146" s="5"/>
      <c r="AY146" s="5"/>
      <c r="AZ146" s="46"/>
      <c r="BA146" s="9"/>
      <c r="BB146" s="9"/>
      <c r="BC146" s="9"/>
      <c r="BD146" s="9"/>
      <c r="BE146" s="9">
        <v>38856</v>
      </c>
      <c r="BF146" s="9"/>
      <c r="BG146" s="9"/>
      <c r="BH146" s="9"/>
      <c r="BI146" s="9"/>
      <c r="BJ146" s="9"/>
      <c r="BK146" s="630">
        <f t="shared" si="30"/>
        <v>38856</v>
      </c>
      <c r="BL146" s="630" t="s">
        <v>1783</v>
      </c>
      <c r="BM146" s="630"/>
      <c r="BN146" s="633"/>
      <c r="BO146" s="633"/>
      <c r="BP146" s="32"/>
      <c r="BQ146" s="5"/>
      <c r="BR146" s="5"/>
      <c r="BS146" s="5"/>
      <c r="BT146" s="5"/>
      <c r="BU146" s="5"/>
      <c r="BV146" s="46"/>
      <c r="BW146" s="5"/>
      <c r="BX146" s="5"/>
      <c r="BY146" s="5"/>
      <c r="BZ146" s="5"/>
      <c r="CA146" s="5"/>
      <c r="CB146" s="5"/>
      <c r="CC146" s="46"/>
      <c r="CD146" s="5"/>
      <c r="CE146" s="5"/>
      <c r="CF146" s="5"/>
      <c r="CG146" s="5"/>
      <c r="CH146" s="5"/>
      <c r="CI146" s="5"/>
      <c r="CJ146" s="5"/>
      <c r="CK146" s="5">
        <v>1</v>
      </c>
      <c r="CL146" s="5"/>
      <c r="CM146" s="46"/>
      <c r="CN146" s="703">
        <f>1/1</f>
        <v>1</v>
      </c>
      <c r="CO146" s="28"/>
      <c r="CP146" s="28"/>
      <c r="CQ146" s="28"/>
      <c r="CR146" s="28"/>
      <c r="CS146" s="28"/>
      <c r="CT146" s="28"/>
      <c r="CU146" s="28"/>
      <c r="CV146" s="28"/>
      <c r="CW146" s="28"/>
      <c r="CX146" s="67"/>
      <c r="CY146" s="10"/>
      <c r="CZ146" s="10"/>
      <c r="DA146" s="10"/>
      <c r="DB146" s="10"/>
      <c r="DC146" s="10"/>
      <c r="DD146" s="10"/>
      <c r="DE146" s="10"/>
      <c r="DF146" s="10"/>
      <c r="DG146" s="300">
        <f t="shared" si="28"/>
        <v>0</v>
      </c>
      <c r="DH146" s="69"/>
      <c r="DI146" s="69"/>
      <c r="DJ146" s="69"/>
      <c r="DK146" s="69"/>
      <c r="DL146" s="69"/>
      <c r="DM146" s="69"/>
      <c r="DN146" s="69"/>
      <c r="DO146" s="69"/>
      <c r="DP146" s="69"/>
      <c r="DQ146" s="69"/>
      <c r="DR146" s="69"/>
      <c r="DS146" s="69"/>
      <c r="DT146" s="69"/>
      <c r="DU146" s="69"/>
      <c r="DV146" s="69"/>
      <c r="DW146" s="69"/>
      <c r="DX146" s="69"/>
      <c r="DY146" s="69"/>
      <c r="DZ146" s="69"/>
      <c r="EA146" s="69"/>
      <c r="EB146" s="69"/>
      <c r="EC146" s="69"/>
      <c r="ED146" s="69"/>
      <c r="EE146" s="69"/>
      <c r="EF146" s="69"/>
      <c r="EG146" s="69"/>
      <c r="EH146" s="69"/>
      <c r="EI146" s="71">
        <v>0</v>
      </c>
      <c r="EJ146" s="71"/>
      <c r="EK146" s="71"/>
      <c r="EL146" s="71"/>
      <c r="EM146" s="69"/>
      <c r="EN146" s="69"/>
      <c r="EO146" s="69"/>
      <c r="EP146" s="69"/>
      <c r="EQ146" s="69"/>
      <c r="ER146" s="79" t="s">
        <v>579</v>
      </c>
      <c r="ES146" s="245"/>
      <c r="ET146" s="81"/>
      <c r="EU146" s="81"/>
      <c r="EV146" s="718" t="str">
        <f t="shared" si="24"/>
        <v/>
      </c>
      <c r="EW146" s="718" t="s">
        <v>1780</v>
      </c>
      <c r="EX146" s="731" t="s">
        <v>1946</v>
      </c>
      <c r="EY146" s="44">
        <v>141</v>
      </c>
      <c r="EZ146" s="85">
        <v>0</v>
      </c>
      <c r="FA146" s="33">
        <v>141</v>
      </c>
      <c r="FB146" s="5">
        <v>1</v>
      </c>
      <c r="FC146" s="5">
        <v>0</v>
      </c>
      <c r="FD146" s="69">
        <v>1</v>
      </c>
      <c r="FE146" s="11"/>
      <c r="FF146" s="87"/>
      <c r="FG146" s="18"/>
      <c r="FH146" s="69">
        <v>1</v>
      </c>
      <c r="FI146" s="716" t="s">
        <v>1881</v>
      </c>
      <c r="FK146" s="16">
        <v>38856</v>
      </c>
      <c r="FL146" s="54"/>
      <c r="FM146" s="249">
        <v>38856</v>
      </c>
      <c r="FN146" s="722"/>
      <c r="FO146" s="84"/>
      <c r="FP146" s="69"/>
      <c r="FQ146" s="69"/>
      <c r="FR146" s="69"/>
      <c r="FS146" s="716" t="str">
        <f t="shared" si="29"/>
        <v>NA</v>
      </c>
      <c r="FT146" s="716"/>
      <c r="FU146" s="69"/>
      <c r="FV146" s="28">
        <v>1</v>
      </c>
      <c r="FW146" s="79" t="s">
        <v>658</v>
      </c>
      <c r="FX146" s="705">
        <v>0</v>
      </c>
    </row>
    <row r="147" spans="1:180" ht="15" x14ac:dyDescent="0.25">
      <c r="A147" s="10">
        <v>142</v>
      </c>
      <c r="B147" s="15" t="s">
        <v>545</v>
      </c>
      <c r="C147" s="42">
        <v>1</v>
      </c>
      <c r="D147" s="15">
        <v>1</v>
      </c>
      <c r="E147" s="97">
        <v>38853</v>
      </c>
      <c r="F147" s="28">
        <v>1</v>
      </c>
      <c r="G147" s="67">
        <v>1</v>
      </c>
      <c r="H147" s="5"/>
      <c r="I147" s="5"/>
      <c r="J147" s="5"/>
      <c r="K147" s="5">
        <v>1</v>
      </c>
      <c r="L147" s="5"/>
      <c r="M147" s="5"/>
      <c r="N147" s="5"/>
      <c r="O147" s="5"/>
      <c r="P147" s="5"/>
      <c r="Q147" s="5"/>
      <c r="R147" s="5"/>
      <c r="S147" s="5"/>
      <c r="T147" s="299">
        <f t="shared" si="27"/>
        <v>1</v>
      </c>
      <c r="U147" s="5"/>
      <c r="V147" s="5"/>
      <c r="W147" s="5"/>
      <c r="X147" s="5" t="s">
        <v>118</v>
      </c>
      <c r="Y147" s="5"/>
      <c r="Z147" s="5"/>
      <c r="AA147" s="5"/>
      <c r="AB147" s="5"/>
      <c r="AC147" s="5"/>
      <c r="AD147" s="5"/>
      <c r="AE147" s="46"/>
      <c r="AF147" s="5"/>
      <c r="AG147" s="5"/>
      <c r="AH147" s="5"/>
      <c r="AI147" s="5">
        <v>9</v>
      </c>
      <c r="AJ147" s="5"/>
      <c r="AK147" s="5"/>
      <c r="AL147" s="5"/>
      <c r="AM147" s="5"/>
      <c r="AN147" s="5"/>
      <c r="AO147" s="5"/>
      <c r="AP147" s="46"/>
      <c r="AQ147" s="5"/>
      <c r="AR147" s="5"/>
      <c r="AS147" s="5"/>
      <c r="AT147" s="5"/>
      <c r="AU147" s="5">
        <v>2</v>
      </c>
      <c r="AV147" s="5"/>
      <c r="AW147" s="5"/>
      <c r="AX147" s="5" t="s">
        <v>600</v>
      </c>
      <c r="AY147" s="5"/>
      <c r="AZ147" s="46"/>
      <c r="BA147" s="9"/>
      <c r="BB147" s="9"/>
      <c r="BC147" s="9"/>
      <c r="BD147" s="9"/>
      <c r="BE147" s="9">
        <v>38856</v>
      </c>
      <c r="BF147" s="9"/>
      <c r="BG147" s="9"/>
      <c r="BH147" s="9"/>
      <c r="BI147" s="9"/>
      <c r="BJ147" s="9"/>
      <c r="BK147" s="630">
        <f t="shared" si="30"/>
        <v>38856</v>
      </c>
      <c r="BL147" s="630" t="s">
        <v>1783</v>
      </c>
      <c r="BM147" s="630"/>
      <c r="BN147" s="633"/>
      <c r="BO147" s="633"/>
      <c r="BP147" s="32"/>
      <c r="BQ147" s="5"/>
      <c r="BR147" s="5"/>
      <c r="BS147" s="5"/>
      <c r="BT147" s="5" t="s">
        <v>615</v>
      </c>
      <c r="BU147" s="5"/>
      <c r="BV147" s="46"/>
      <c r="BW147" s="5"/>
      <c r="BX147" s="5"/>
      <c r="BY147" s="5"/>
      <c r="BZ147" s="5"/>
      <c r="CA147" s="5">
        <v>3</v>
      </c>
      <c r="CB147" s="5"/>
      <c r="CC147" s="46"/>
      <c r="CD147" s="5"/>
      <c r="CE147" s="5"/>
      <c r="CF147" s="5"/>
      <c r="CG147" s="5"/>
      <c r="CH147" s="5"/>
      <c r="CI147" s="5"/>
      <c r="CJ147" s="5"/>
      <c r="CK147" s="5"/>
      <c r="CL147" s="5"/>
      <c r="CM147" s="46"/>
      <c r="CN147" s="703">
        <f t="shared" ref="CN147:CN161" si="31">IF(COUNTBLANK(CD147:CM147)=10,0,"calc")</f>
        <v>0</v>
      </c>
      <c r="CO147" s="28"/>
      <c r="CP147" s="28"/>
      <c r="CQ147" s="28"/>
      <c r="CR147" s="28"/>
      <c r="CS147" s="28"/>
      <c r="CT147" s="28"/>
      <c r="CU147" s="28"/>
      <c r="CV147" s="28"/>
      <c r="CW147" s="28"/>
      <c r="CX147" s="67"/>
      <c r="CY147" s="10"/>
      <c r="CZ147" s="10"/>
      <c r="DA147" s="10"/>
      <c r="DB147" s="10"/>
      <c r="DC147" s="10"/>
      <c r="DD147" s="10"/>
      <c r="DE147" s="10"/>
      <c r="DF147" s="10"/>
      <c r="DG147" s="300">
        <f t="shared" si="28"/>
        <v>1</v>
      </c>
      <c r="DH147" s="69">
        <v>1</v>
      </c>
      <c r="DI147" s="69">
        <v>2.17</v>
      </c>
      <c r="DJ147" s="69"/>
      <c r="DK147" s="69"/>
      <c r="DL147" s="69"/>
      <c r="DM147" s="69"/>
      <c r="DN147" s="69"/>
      <c r="DO147" s="69"/>
      <c r="DP147" s="69"/>
      <c r="DQ147" s="69"/>
      <c r="DR147" s="69"/>
      <c r="DS147" s="69"/>
      <c r="DT147" s="69"/>
      <c r="DU147" s="69"/>
      <c r="DV147" s="69">
        <v>235</v>
      </c>
      <c r="DW147" s="69"/>
      <c r="DX147" s="69"/>
      <c r="DY147" s="69"/>
      <c r="DZ147" s="69"/>
      <c r="EA147" s="69"/>
      <c r="EB147" s="69"/>
      <c r="EC147" s="69"/>
      <c r="ED147" s="69"/>
      <c r="EE147" s="69"/>
      <c r="EF147" s="69"/>
      <c r="EG147" s="69"/>
      <c r="EH147" s="69"/>
      <c r="EI147" s="71">
        <v>0</v>
      </c>
      <c r="EJ147" s="71"/>
      <c r="EK147" s="71"/>
      <c r="EL147" s="71"/>
      <c r="EM147" s="69"/>
      <c r="EN147" s="69"/>
      <c r="EO147" s="69"/>
      <c r="EP147" s="69"/>
      <c r="EQ147" s="69"/>
      <c r="ER147" s="79"/>
      <c r="ES147" s="245">
        <f t="shared" ref="ES147:ES161" si="32">((DI147^2*PI()*DV147)/4)+((DJ147^2*PI()*DW147)/4)+((DK147^2*PI()*DX147)/4)+((DL147^2*PI()*DY147)/4)+((DM147^2*PI()*DZ147)/4)+((DN147^2*PI()*EA147)/4)+((DO147^2*PI()*EB147)/4)+((DP147^2*PI()*EC147)/4)+((DQ147^2*PI()*ED147)/4)+((DR147^2*PI()*EE147)/4)+((DS147^2*PI()*EF147)/4)+((DT147^2*PI()*EG147)/4)+((DU147^2*PI()*EH147)/4)</f>
        <v>869.11493173122733</v>
      </c>
      <c r="ET147" s="81"/>
      <c r="EU147" s="81">
        <f t="shared" ref="EU147:EU161" si="33">ES147+ET147</f>
        <v>869.11493173122733</v>
      </c>
      <c r="EV147" s="718">
        <f t="shared" si="24"/>
        <v>869.11493173122733</v>
      </c>
      <c r="EW147" s="718" t="s">
        <v>1783</v>
      </c>
      <c r="EX147" s="731"/>
      <c r="EY147" s="44">
        <v>142</v>
      </c>
      <c r="EZ147" s="85">
        <v>0</v>
      </c>
      <c r="FA147" s="33">
        <v>142</v>
      </c>
      <c r="FB147" s="5">
        <v>1</v>
      </c>
      <c r="FC147" s="5">
        <v>1</v>
      </c>
      <c r="FD147" s="69">
        <v>1</v>
      </c>
      <c r="FE147" s="11">
        <v>2.17</v>
      </c>
      <c r="FF147" s="87">
        <v>235</v>
      </c>
      <c r="FG147" s="18">
        <v>869.11493173122733</v>
      </c>
      <c r="FH147" s="69">
        <v>9</v>
      </c>
      <c r="FI147" s="716" t="s">
        <v>1783</v>
      </c>
      <c r="FK147" s="16">
        <v>38856</v>
      </c>
      <c r="FL147" s="54"/>
      <c r="FM147" s="249">
        <v>38868</v>
      </c>
      <c r="FN147" s="722"/>
      <c r="FO147" s="84"/>
      <c r="FP147" s="69"/>
      <c r="FQ147" s="69"/>
      <c r="FR147" s="69"/>
      <c r="FS147" s="716" t="str">
        <f t="shared" si="29"/>
        <v>NA</v>
      </c>
      <c r="FT147" s="716"/>
      <c r="FU147" s="69"/>
      <c r="FV147" s="28"/>
      <c r="FW147" s="79" t="s">
        <v>659</v>
      </c>
      <c r="FX147" s="705">
        <v>0</v>
      </c>
    </row>
    <row r="148" spans="1:180" ht="15" x14ac:dyDescent="0.25">
      <c r="A148" s="10">
        <v>143</v>
      </c>
      <c r="B148" s="15" t="s">
        <v>546</v>
      </c>
      <c r="C148" s="42">
        <v>1</v>
      </c>
      <c r="D148" s="15">
        <v>1</v>
      </c>
      <c r="E148" s="97">
        <v>38854</v>
      </c>
      <c r="F148" s="28">
        <v>1</v>
      </c>
      <c r="G148" s="67">
        <v>1</v>
      </c>
      <c r="H148" s="5"/>
      <c r="I148" s="5"/>
      <c r="J148" s="5"/>
      <c r="K148" s="5"/>
      <c r="L148" s="5">
        <v>2</v>
      </c>
      <c r="M148" s="5"/>
      <c r="N148" s="5"/>
      <c r="O148" s="5"/>
      <c r="P148" s="5"/>
      <c r="Q148" s="5"/>
      <c r="R148" s="5"/>
      <c r="S148" s="5"/>
      <c r="T148" s="299">
        <f t="shared" si="27"/>
        <v>2</v>
      </c>
      <c r="U148" s="5"/>
      <c r="V148" s="5"/>
      <c r="W148" s="5"/>
      <c r="X148" s="5"/>
      <c r="Y148" s="5"/>
      <c r="Z148" s="5"/>
      <c r="AA148" s="5"/>
      <c r="AB148" s="5"/>
      <c r="AC148" s="5"/>
      <c r="AD148" s="5"/>
      <c r="AE148" s="46"/>
      <c r="AF148" s="5"/>
      <c r="AG148" s="5"/>
      <c r="AH148" s="5"/>
      <c r="AI148" s="5"/>
      <c r="AJ148" s="5">
        <v>12</v>
      </c>
      <c r="AK148" s="5"/>
      <c r="AL148" s="5">
        <v>14</v>
      </c>
      <c r="AM148" s="5"/>
      <c r="AN148" s="5"/>
      <c r="AO148" s="5"/>
      <c r="AP148" s="46"/>
      <c r="AQ148" s="5"/>
      <c r="AR148" s="5"/>
      <c r="AS148" s="5" t="s">
        <v>530</v>
      </c>
      <c r="AT148" s="5"/>
      <c r="AU148" s="5" t="s">
        <v>508</v>
      </c>
      <c r="AV148" s="5"/>
      <c r="AW148" s="5"/>
      <c r="AX148" s="5" t="s">
        <v>601</v>
      </c>
      <c r="AY148" s="5"/>
      <c r="AZ148" s="46"/>
      <c r="BA148" s="9"/>
      <c r="BB148" s="9"/>
      <c r="BC148" s="9">
        <v>38854</v>
      </c>
      <c r="BD148" s="9"/>
      <c r="BE148" s="9"/>
      <c r="BF148" s="9"/>
      <c r="BG148" s="9"/>
      <c r="BH148" s="9"/>
      <c r="BI148" s="9"/>
      <c r="BJ148" s="9"/>
      <c r="BK148" s="630">
        <f t="shared" si="30"/>
        <v>38854</v>
      </c>
      <c r="BL148" s="630" t="s">
        <v>1783</v>
      </c>
      <c r="BM148" s="630"/>
      <c r="BN148" s="633"/>
      <c r="BO148" s="633"/>
      <c r="BP148" s="32"/>
      <c r="BQ148" s="5"/>
      <c r="BR148" s="5"/>
      <c r="BS148" s="5"/>
      <c r="BT148" s="5" t="s">
        <v>615</v>
      </c>
      <c r="BU148" s="5"/>
      <c r="BV148" s="46"/>
      <c r="BW148" s="5"/>
      <c r="BX148" s="5"/>
      <c r="BY148" s="5"/>
      <c r="BZ148" s="5"/>
      <c r="CA148" s="5">
        <v>10</v>
      </c>
      <c r="CB148" s="5">
        <v>9</v>
      </c>
      <c r="CC148" s="46"/>
      <c r="CD148" s="5"/>
      <c r="CE148" s="5"/>
      <c r="CF148" s="5"/>
      <c r="CG148" s="5"/>
      <c r="CH148" s="5"/>
      <c r="CI148" s="5"/>
      <c r="CJ148" s="5"/>
      <c r="CK148" s="5"/>
      <c r="CL148" s="5"/>
      <c r="CM148" s="46"/>
      <c r="CN148" s="703">
        <f t="shared" si="31"/>
        <v>0</v>
      </c>
      <c r="CO148" s="28"/>
      <c r="CP148" s="28"/>
      <c r="CQ148" s="28"/>
      <c r="CR148" s="28"/>
      <c r="CS148" s="28"/>
      <c r="CT148" s="28"/>
      <c r="CU148" s="28"/>
      <c r="CV148" s="28"/>
      <c r="CW148" s="28"/>
      <c r="CX148" s="67"/>
      <c r="CY148" s="10"/>
      <c r="CZ148" s="10"/>
      <c r="DA148" s="10"/>
      <c r="DB148" s="10"/>
      <c r="DC148" s="10"/>
      <c r="DD148" s="10"/>
      <c r="DE148" s="10"/>
      <c r="DF148" s="10"/>
      <c r="DG148" s="300">
        <f t="shared" si="28"/>
        <v>2</v>
      </c>
      <c r="DH148" s="69">
        <v>2</v>
      </c>
      <c r="DI148" s="69">
        <v>1.58</v>
      </c>
      <c r="DJ148" s="69">
        <v>1.74</v>
      </c>
      <c r="DK148" s="69"/>
      <c r="DL148" s="69"/>
      <c r="DM148" s="69"/>
      <c r="DN148" s="69"/>
      <c r="DO148" s="69"/>
      <c r="DP148" s="69"/>
      <c r="DQ148" s="69"/>
      <c r="DR148" s="69"/>
      <c r="DS148" s="69"/>
      <c r="DT148" s="69"/>
      <c r="DU148" s="69"/>
      <c r="DV148" s="69">
        <v>195</v>
      </c>
      <c r="DW148" s="69">
        <v>225</v>
      </c>
      <c r="DX148" s="69"/>
      <c r="DY148" s="69"/>
      <c r="DZ148" s="69"/>
      <c r="EA148" s="69"/>
      <c r="EB148" s="69"/>
      <c r="EC148" s="69"/>
      <c r="ED148" s="69"/>
      <c r="EE148" s="69"/>
      <c r="EF148" s="69"/>
      <c r="EG148" s="69"/>
      <c r="EH148" s="69"/>
      <c r="EI148" s="71">
        <v>0</v>
      </c>
      <c r="EJ148" s="71"/>
      <c r="EK148" s="71"/>
      <c r="EL148" s="71"/>
      <c r="EM148" s="69"/>
      <c r="EN148" s="69"/>
      <c r="EO148" s="69"/>
      <c r="EP148" s="69"/>
      <c r="EQ148" s="69"/>
      <c r="ER148" s="79"/>
      <c r="ES148" s="245">
        <f t="shared" si="32"/>
        <v>917.35133803352676</v>
      </c>
      <c r="ET148" s="81"/>
      <c r="EU148" s="81">
        <f t="shared" si="33"/>
        <v>917.35133803352676</v>
      </c>
      <c r="EV148" s="718">
        <f t="shared" si="24"/>
        <v>917.35133803352676</v>
      </c>
      <c r="EW148" s="718" t="s">
        <v>1783</v>
      </c>
      <c r="EX148" s="731"/>
      <c r="EY148" s="44">
        <v>143</v>
      </c>
      <c r="EZ148" s="85">
        <v>0</v>
      </c>
      <c r="FA148" s="33">
        <v>143</v>
      </c>
      <c r="FB148" s="5">
        <v>2</v>
      </c>
      <c r="FC148" s="5">
        <v>2</v>
      </c>
      <c r="FD148" s="69">
        <v>2</v>
      </c>
      <c r="FE148" s="11">
        <v>1.74</v>
      </c>
      <c r="FF148" s="87">
        <v>225</v>
      </c>
      <c r="FG148" s="18">
        <v>917.35133803352676</v>
      </c>
      <c r="FH148" s="69">
        <v>14</v>
      </c>
      <c r="FI148" s="716" t="s">
        <v>1783</v>
      </c>
      <c r="FK148" s="16">
        <v>38854</v>
      </c>
      <c r="FL148" s="54"/>
      <c r="FM148" s="249">
        <v>38868</v>
      </c>
      <c r="FN148" s="722"/>
      <c r="FO148" s="84"/>
      <c r="FP148" s="69"/>
      <c r="FQ148" s="69"/>
      <c r="FR148" s="69"/>
      <c r="FS148" s="716" t="str">
        <f t="shared" si="29"/>
        <v>NA</v>
      </c>
      <c r="FT148" s="716"/>
      <c r="FU148" s="69"/>
      <c r="FV148" s="28"/>
      <c r="FW148" s="79" t="s">
        <v>659</v>
      </c>
      <c r="FX148" s="705">
        <v>1</v>
      </c>
    </row>
    <row r="149" spans="1:180" ht="15" x14ac:dyDescent="0.25">
      <c r="A149" s="10">
        <v>144</v>
      </c>
      <c r="B149" s="15" t="s">
        <v>547</v>
      </c>
      <c r="C149" s="42">
        <v>1</v>
      </c>
      <c r="D149" s="15">
        <v>1</v>
      </c>
      <c r="E149" s="97">
        <v>38854</v>
      </c>
      <c r="F149" s="28">
        <v>1</v>
      </c>
      <c r="G149" s="67">
        <v>1</v>
      </c>
      <c r="H149" s="5"/>
      <c r="I149" s="5"/>
      <c r="J149" s="5"/>
      <c r="K149" s="5"/>
      <c r="L149" s="5">
        <v>2</v>
      </c>
      <c r="M149" s="5"/>
      <c r="N149" s="5"/>
      <c r="O149" s="5"/>
      <c r="P149" s="5"/>
      <c r="Q149" s="5"/>
      <c r="R149" s="5"/>
      <c r="S149" s="5"/>
      <c r="T149" s="299">
        <f t="shared" si="27"/>
        <v>2</v>
      </c>
      <c r="U149" s="5"/>
      <c r="V149" s="5"/>
      <c r="W149" s="5"/>
      <c r="X149" s="5"/>
      <c r="Y149" s="5"/>
      <c r="Z149" s="5"/>
      <c r="AA149" s="5"/>
      <c r="AB149" s="5"/>
      <c r="AC149" s="5"/>
      <c r="AD149" s="5"/>
      <c r="AE149" s="46"/>
      <c r="AF149" s="5"/>
      <c r="AG149" s="5"/>
      <c r="AH149" s="5"/>
      <c r="AI149" s="5"/>
      <c r="AJ149" s="5">
        <v>22</v>
      </c>
      <c r="AK149" s="5"/>
      <c r="AL149" s="5">
        <v>23</v>
      </c>
      <c r="AM149" s="5"/>
      <c r="AN149" s="5"/>
      <c r="AO149" s="5"/>
      <c r="AP149" s="46"/>
      <c r="AQ149" s="5"/>
      <c r="AR149" s="5"/>
      <c r="AS149" s="5">
        <v>5</v>
      </c>
      <c r="AT149" s="5"/>
      <c r="AU149" s="5" t="s">
        <v>602</v>
      </c>
      <c r="AV149" s="5"/>
      <c r="AW149" s="5"/>
      <c r="AX149" s="5" t="s">
        <v>603</v>
      </c>
      <c r="AY149" s="5"/>
      <c r="AZ149" s="46"/>
      <c r="BA149" s="9"/>
      <c r="BB149" s="9"/>
      <c r="BC149" s="9">
        <v>38854</v>
      </c>
      <c r="BD149" s="9"/>
      <c r="BE149" s="9"/>
      <c r="BF149" s="9"/>
      <c r="BG149" s="9"/>
      <c r="BH149" s="9"/>
      <c r="BI149" s="9"/>
      <c r="BJ149" s="9"/>
      <c r="BK149" s="630">
        <f t="shared" si="30"/>
        <v>38854</v>
      </c>
      <c r="BL149" s="630" t="s">
        <v>1783</v>
      </c>
      <c r="BM149" s="630"/>
      <c r="BN149" s="633"/>
      <c r="BO149" s="633"/>
      <c r="BP149" s="32"/>
      <c r="BQ149" s="5"/>
      <c r="BR149" s="5"/>
      <c r="BS149" s="5"/>
      <c r="BT149" s="5">
        <v>2</v>
      </c>
      <c r="BU149" s="5" t="s">
        <v>615</v>
      </c>
      <c r="BV149" s="46"/>
      <c r="BW149" s="5"/>
      <c r="BX149" s="5"/>
      <c r="BY149" s="5"/>
      <c r="BZ149" s="5"/>
      <c r="CA149" s="5">
        <v>8</v>
      </c>
      <c r="CB149" s="5">
        <v>11</v>
      </c>
      <c r="CC149" s="46"/>
      <c r="CD149" s="5"/>
      <c r="CE149" s="5"/>
      <c r="CF149" s="5"/>
      <c r="CG149" s="5"/>
      <c r="CH149" s="5"/>
      <c r="CI149" s="5"/>
      <c r="CJ149" s="5"/>
      <c r="CK149" s="5"/>
      <c r="CL149" s="5"/>
      <c r="CM149" s="46"/>
      <c r="CN149" s="703">
        <f t="shared" si="31"/>
        <v>0</v>
      </c>
      <c r="CO149" s="28"/>
      <c r="CP149" s="28"/>
      <c r="CQ149" s="28"/>
      <c r="CR149" s="28"/>
      <c r="CS149" s="28"/>
      <c r="CT149" s="28"/>
      <c r="CU149" s="28"/>
      <c r="CV149" s="28"/>
      <c r="CW149" s="28"/>
      <c r="CX149" s="67"/>
      <c r="CY149" s="10"/>
      <c r="CZ149" s="10"/>
      <c r="DA149" s="10"/>
      <c r="DB149" s="10"/>
      <c r="DC149" s="10"/>
      <c r="DD149" s="10"/>
      <c r="DE149" s="10"/>
      <c r="DF149" s="10"/>
      <c r="DG149" s="300">
        <f t="shared" si="28"/>
        <v>2</v>
      </c>
      <c r="DH149" s="69">
        <v>2</v>
      </c>
      <c r="DI149" s="69">
        <v>1.68</v>
      </c>
      <c r="DJ149" s="69">
        <v>3.17</v>
      </c>
      <c r="DK149" s="69"/>
      <c r="DL149" s="69"/>
      <c r="DM149" s="69"/>
      <c r="DN149" s="69"/>
      <c r="DO149" s="69"/>
      <c r="DP149" s="69"/>
      <c r="DQ149" s="69"/>
      <c r="DR149" s="69"/>
      <c r="DS149" s="69"/>
      <c r="DT149" s="69"/>
      <c r="DU149" s="69"/>
      <c r="DV149" s="69">
        <v>206</v>
      </c>
      <c r="DW149" s="69">
        <v>387</v>
      </c>
      <c r="DX149" s="69"/>
      <c r="DY149" s="69"/>
      <c r="DZ149" s="69"/>
      <c r="EA149" s="69"/>
      <c r="EB149" s="69"/>
      <c r="EC149" s="69"/>
      <c r="ED149" s="69"/>
      <c r="EE149" s="69"/>
      <c r="EF149" s="69"/>
      <c r="EG149" s="69"/>
      <c r="EH149" s="69"/>
      <c r="EI149" s="71">
        <v>0</v>
      </c>
      <c r="EJ149" s="71"/>
      <c r="EK149" s="71"/>
      <c r="EL149" s="71"/>
      <c r="EM149" s="69"/>
      <c r="EN149" s="69"/>
      <c r="EO149" s="69"/>
      <c r="EP149" s="69"/>
      <c r="EQ149" s="69"/>
      <c r="ER149" s="79"/>
      <c r="ES149" s="245">
        <f t="shared" si="32"/>
        <v>3510.9958047445366</v>
      </c>
      <c r="ET149" s="81"/>
      <c r="EU149" s="81">
        <f t="shared" si="33"/>
        <v>3510.9958047445366</v>
      </c>
      <c r="EV149" s="718">
        <f t="shared" si="24"/>
        <v>3510.9958047445366</v>
      </c>
      <c r="EW149" s="718" t="s">
        <v>1783</v>
      </c>
      <c r="EX149" s="731"/>
      <c r="EY149" s="44">
        <v>144</v>
      </c>
      <c r="EZ149" s="85">
        <v>3</v>
      </c>
      <c r="FA149" s="33">
        <v>144</v>
      </c>
      <c r="FB149" s="5">
        <v>2</v>
      </c>
      <c r="FC149" s="5">
        <v>2</v>
      </c>
      <c r="FD149" s="69">
        <v>2</v>
      </c>
      <c r="FE149" s="11">
        <v>3.17</v>
      </c>
      <c r="FF149" s="87">
        <v>387</v>
      </c>
      <c r="FG149" s="18">
        <v>3510.9958047445366</v>
      </c>
      <c r="FH149" s="69">
        <v>23</v>
      </c>
      <c r="FI149" s="716" t="s">
        <v>1783</v>
      </c>
      <c r="FK149" s="16">
        <v>38854</v>
      </c>
      <c r="FL149" s="54"/>
      <c r="FM149" s="249">
        <v>38868</v>
      </c>
      <c r="FN149" s="722"/>
      <c r="FO149" s="84">
        <v>3</v>
      </c>
      <c r="FP149" s="69">
        <v>15</v>
      </c>
      <c r="FQ149" s="69">
        <v>20</v>
      </c>
      <c r="FR149" s="69">
        <v>0</v>
      </c>
      <c r="FS149" s="716">
        <f t="shared" si="29"/>
        <v>20</v>
      </c>
      <c r="FT149" s="716"/>
      <c r="FU149" s="69"/>
      <c r="FV149" s="28"/>
      <c r="FW149" s="79" t="s">
        <v>659</v>
      </c>
      <c r="FX149" s="705">
        <v>1</v>
      </c>
    </row>
    <row r="150" spans="1:180" ht="15" x14ac:dyDescent="0.25">
      <c r="A150" s="10">
        <v>145</v>
      </c>
      <c r="B150" s="15" t="s">
        <v>548</v>
      </c>
      <c r="C150" s="42">
        <v>1</v>
      </c>
      <c r="D150" s="15">
        <v>1</v>
      </c>
      <c r="E150" s="97">
        <v>38854</v>
      </c>
      <c r="F150" s="28">
        <v>1</v>
      </c>
      <c r="G150" s="67">
        <v>1</v>
      </c>
      <c r="H150" s="5"/>
      <c r="I150" s="5"/>
      <c r="J150" s="5"/>
      <c r="K150" s="5"/>
      <c r="L150" s="5">
        <v>1</v>
      </c>
      <c r="M150" s="5"/>
      <c r="N150" s="5"/>
      <c r="O150" s="5"/>
      <c r="P150" s="5"/>
      <c r="Q150" s="5"/>
      <c r="R150" s="5"/>
      <c r="S150" s="5"/>
      <c r="T150" s="299">
        <f t="shared" si="27"/>
        <v>1</v>
      </c>
      <c r="U150" s="5"/>
      <c r="V150" s="5"/>
      <c r="W150" s="5"/>
      <c r="X150" s="5"/>
      <c r="Y150" s="5"/>
      <c r="Z150" s="5"/>
      <c r="AA150" s="5"/>
      <c r="AB150" s="5"/>
      <c r="AC150" s="5"/>
      <c r="AD150" s="5"/>
      <c r="AE150" s="46"/>
      <c r="AF150" s="5"/>
      <c r="AG150" s="5"/>
      <c r="AH150" s="5"/>
      <c r="AI150" s="5"/>
      <c r="AJ150" s="5">
        <v>11</v>
      </c>
      <c r="AK150" s="5"/>
      <c r="AL150" s="5">
        <v>12</v>
      </c>
      <c r="AM150" s="5"/>
      <c r="AN150" s="5"/>
      <c r="AO150" s="5"/>
      <c r="AP150" s="46"/>
      <c r="AQ150" s="5"/>
      <c r="AR150" s="5"/>
      <c r="AS150" s="5" t="s">
        <v>29</v>
      </c>
      <c r="AT150" s="5"/>
      <c r="AU150" s="5" t="s">
        <v>589</v>
      </c>
      <c r="AV150" s="5"/>
      <c r="AW150" s="5"/>
      <c r="AX150" s="5" t="s">
        <v>604</v>
      </c>
      <c r="AY150" s="5"/>
      <c r="AZ150" s="46"/>
      <c r="BA150" s="9"/>
      <c r="BB150" s="9"/>
      <c r="BC150" s="9">
        <v>38854</v>
      </c>
      <c r="BD150" s="9"/>
      <c r="BE150" s="9"/>
      <c r="BF150" s="9"/>
      <c r="BG150" s="9"/>
      <c r="BH150" s="9"/>
      <c r="BI150" s="9"/>
      <c r="BJ150" s="9"/>
      <c r="BK150" s="630">
        <f t="shared" si="30"/>
        <v>38854</v>
      </c>
      <c r="BL150" s="630" t="s">
        <v>1783</v>
      </c>
      <c r="BM150" s="630"/>
      <c r="BN150" s="633"/>
      <c r="BO150" s="633"/>
      <c r="BP150" s="32"/>
      <c r="BQ150" s="5"/>
      <c r="BR150" s="5"/>
      <c r="BS150" s="5"/>
      <c r="BT150" s="5" t="s">
        <v>615</v>
      </c>
      <c r="BU150" s="5"/>
      <c r="BV150" s="46"/>
      <c r="BW150" s="5"/>
      <c r="BX150" s="5"/>
      <c r="BY150" s="5"/>
      <c r="BZ150" s="5"/>
      <c r="CA150" s="5"/>
      <c r="CB150" s="5"/>
      <c r="CC150" s="46"/>
      <c r="CD150" s="5"/>
      <c r="CE150" s="5"/>
      <c r="CF150" s="5"/>
      <c r="CG150" s="5"/>
      <c r="CH150" s="5"/>
      <c r="CI150" s="5"/>
      <c r="CJ150" s="5"/>
      <c r="CK150" s="5"/>
      <c r="CL150" s="5"/>
      <c r="CM150" s="46"/>
      <c r="CN150" s="703">
        <f t="shared" si="31"/>
        <v>0</v>
      </c>
      <c r="CO150" s="28"/>
      <c r="CP150" s="28"/>
      <c r="CQ150" s="28"/>
      <c r="CR150" s="28"/>
      <c r="CS150" s="28"/>
      <c r="CT150" s="28"/>
      <c r="CU150" s="28"/>
      <c r="CV150" s="28"/>
      <c r="CW150" s="28"/>
      <c r="CX150" s="67"/>
      <c r="CY150" s="10"/>
      <c r="CZ150" s="10"/>
      <c r="DA150" s="10"/>
      <c r="DB150" s="10"/>
      <c r="DC150" s="10"/>
      <c r="DD150" s="10"/>
      <c r="DE150" s="10"/>
      <c r="DF150" s="10"/>
      <c r="DG150" s="300">
        <f t="shared" si="28"/>
        <v>1</v>
      </c>
      <c r="DH150" s="69">
        <v>1</v>
      </c>
      <c r="DI150" s="69">
        <v>2.17</v>
      </c>
      <c r="DJ150" s="69"/>
      <c r="DK150" s="69"/>
      <c r="DL150" s="69"/>
      <c r="DM150" s="69"/>
      <c r="DN150" s="69"/>
      <c r="DO150" s="69"/>
      <c r="DP150" s="69"/>
      <c r="DQ150" s="69"/>
      <c r="DR150" s="69"/>
      <c r="DS150" s="69"/>
      <c r="DT150" s="69"/>
      <c r="DU150" s="69"/>
      <c r="DV150" s="69">
        <v>250</v>
      </c>
      <c r="DW150" s="69"/>
      <c r="DX150" s="69"/>
      <c r="DY150" s="69"/>
      <c r="DZ150" s="69"/>
      <c r="EA150" s="69"/>
      <c r="EB150" s="69"/>
      <c r="EC150" s="69"/>
      <c r="ED150" s="69"/>
      <c r="EE150" s="69"/>
      <c r="EF150" s="69"/>
      <c r="EG150" s="69"/>
      <c r="EH150" s="69"/>
      <c r="EI150" s="71">
        <v>0</v>
      </c>
      <c r="EJ150" s="71"/>
      <c r="EK150" s="71"/>
      <c r="EL150" s="71"/>
      <c r="EM150" s="69"/>
      <c r="EN150" s="69"/>
      <c r="EO150" s="69"/>
      <c r="EP150" s="69"/>
      <c r="EQ150" s="69"/>
      <c r="ER150" s="79"/>
      <c r="ES150" s="245">
        <f t="shared" si="32"/>
        <v>924.59035290556108</v>
      </c>
      <c r="ET150" s="81"/>
      <c r="EU150" s="81">
        <f t="shared" si="33"/>
        <v>924.59035290556108</v>
      </c>
      <c r="EV150" s="718">
        <f t="shared" si="24"/>
        <v>924.59035290556108</v>
      </c>
      <c r="EW150" s="718" t="s">
        <v>1783</v>
      </c>
      <c r="EX150" s="731"/>
      <c r="EY150" s="44">
        <v>145</v>
      </c>
      <c r="EZ150" s="85">
        <v>3</v>
      </c>
      <c r="FA150" s="33">
        <v>145</v>
      </c>
      <c r="FB150" s="5">
        <v>1</v>
      </c>
      <c r="FC150" s="5">
        <v>1</v>
      </c>
      <c r="FD150" s="69">
        <v>1</v>
      </c>
      <c r="FE150" s="11">
        <v>2.17</v>
      </c>
      <c r="FF150" s="87">
        <v>250</v>
      </c>
      <c r="FG150" s="18">
        <v>924.59035290556108</v>
      </c>
      <c r="FH150" s="69">
        <v>12</v>
      </c>
      <c r="FI150" s="716" t="s">
        <v>1783</v>
      </c>
      <c r="FK150" s="16">
        <v>38854</v>
      </c>
      <c r="FL150" s="54"/>
      <c r="FM150" s="249">
        <v>38868</v>
      </c>
      <c r="FN150" s="722"/>
      <c r="FO150" s="84">
        <v>3</v>
      </c>
      <c r="FP150" s="69">
        <v>22</v>
      </c>
      <c r="FQ150" s="69">
        <v>15</v>
      </c>
      <c r="FR150" s="69">
        <v>0</v>
      </c>
      <c r="FS150" s="716">
        <f t="shared" si="29"/>
        <v>15</v>
      </c>
      <c r="FT150" s="716"/>
      <c r="FU150" s="69"/>
      <c r="FV150" s="28"/>
      <c r="FW150" s="79" t="s">
        <v>659</v>
      </c>
      <c r="FX150" s="705">
        <v>1</v>
      </c>
    </row>
    <row r="151" spans="1:180" ht="15" x14ac:dyDescent="0.25">
      <c r="A151" s="10">
        <v>146</v>
      </c>
      <c r="B151" s="15" t="s">
        <v>549</v>
      </c>
      <c r="C151" s="42">
        <v>1</v>
      </c>
      <c r="D151" s="15">
        <v>1</v>
      </c>
      <c r="E151" s="97">
        <v>38854</v>
      </c>
      <c r="F151" s="28">
        <v>1</v>
      </c>
      <c r="G151" s="67">
        <v>1</v>
      </c>
      <c r="H151" s="5"/>
      <c r="I151" s="5"/>
      <c r="J151" s="5"/>
      <c r="K151" s="5"/>
      <c r="L151" s="5">
        <v>2</v>
      </c>
      <c r="M151" s="5"/>
      <c r="N151" s="5"/>
      <c r="O151" s="5"/>
      <c r="P151" s="5"/>
      <c r="Q151" s="5"/>
      <c r="R151" s="5"/>
      <c r="S151" s="5"/>
      <c r="T151" s="299">
        <f t="shared" si="27"/>
        <v>2</v>
      </c>
      <c r="U151" s="5"/>
      <c r="V151" s="5"/>
      <c r="W151" s="5"/>
      <c r="X151" s="5"/>
      <c r="Y151" s="5"/>
      <c r="Z151" s="5"/>
      <c r="AA151" s="5"/>
      <c r="AB151" s="5"/>
      <c r="AC151" s="5"/>
      <c r="AD151" s="5"/>
      <c r="AE151" s="46"/>
      <c r="AF151" s="5"/>
      <c r="AG151" s="5"/>
      <c r="AH151" s="5"/>
      <c r="AI151" s="5"/>
      <c r="AJ151" s="5">
        <v>10</v>
      </c>
      <c r="AK151" s="5"/>
      <c r="AL151" s="5">
        <v>16</v>
      </c>
      <c r="AM151" s="5"/>
      <c r="AN151" s="5"/>
      <c r="AO151" s="5"/>
      <c r="AP151" s="46"/>
      <c r="AQ151" s="5"/>
      <c r="AR151" s="5"/>
      <c r="AS151" s="5">
        <v>1</v>
      </c>
      <c r="AT151" s="5"/>
      <c r="AU151" s="5" t="s">
        <v>29</v>
      </c>
      <c r="AV151" s="5"/>
      <c r="AW151" s="5"/>
      <c r="AX151" s="5" t="s">
        <v>605</v>
      </c>
      <c r="AY151" s="5"/>
      <c r="AZ151" s="46"/>
      <c r="BA151" s="9"/>
      <c r="BB151" s="9"/>
      <c r="BC151" s="9">
        <v>38854</v>
      </c>
      <c r="BD151" s="9"/>
      <c r="BE151" s="9"/>
      <c r="BF151" s="9"/>
      <c r="BG151" s="9"/>
      <c r="BH151" s="9"/>
      <c r="BI151" s="9"/>
      <c r="BJ151" s="9"/>
      <c r="BK151" s="630">
        <f t="shared" si="30"/>
        <v>38854</v>
      </c>
      <c r="BL151" s="630" t="s">
        <v>1783</v>
      </c>
      <c r="BM151" s="630"/>
      <c r="BN151" s="633"/>
      <c r="BO151" s="633"/>
      <c r="BP151" s="32"/>
      <c r="BQ151" s="5"/>
      <c r="BR151" s="5"/>
      <c r="BS151" s="5"/>
      <c r="BT151" s="5">
        <v>2</v>
      </c>
      <c r="BU151" s="5" t="s">
        <v>615</v>
      </c>
      <c r="BV151" s="46"/>
      <c r="BW151" s="5"/>
      <c r="BX151" s="5"/>
      <c r="BY151" s="5"/>
      <c r="BZ151" s="5"/>
      <c r="CA151" s="5">
        <v>5</v>
      </c>
      <c r="CB151" s="5"/>
      <c r="CC151" s="46"/>
      <c r="CD151" s="5"/>
      <c r="CE151" s="5"/>
      <c r="CF151" s="5"/>
      <c r="CG151" s="5"/>
      <c r="CH151" s="5"/>
      <c r="CI151" s="5"/>
      <c r="CJ151" s="5"/>
      <c r="CK151" s="5"/>
      <c r="CL151" s="5"/>
      <c r="CM151" s="46"/>
      <c r="CN151" s="703">
        <f t="shared" si="31"/>
        <v>0</v>
      </c>
      <c r="CO151" s="28"/>
      <c r="CP151" s="28"/>
      <c r="CQ151" s="28"/>
      <c r="CR151" s="28"/>
      <c r="CS151" s="28"/>
      <c r="CT151" s="28"/>
      <c r="CU151" s="28"/>
      <c r="CV151" s="28"/>
      <c r="CW151" s="28"/>
      <c r="CX151" s="67"/>
      <c r="CY151" s="10"/>
      <c r="CZ151" s="10"/>
      <c r="DA151" s="10"/>
      <c r="DB151" s="10"/>
      <c r="DC151" s="10"/>
      <c r="DD151" s="10"/>
      <c r="DE151" s="10"/>
      <c r="DF151" s="10"/>
      <c r="DG151" s="300">
        <f t="shared" si="28"/>
        <v>2</v>
      </c>
      <c r="DH151" s="69">
        <v>2</v>
      </c>
      <c r="DI151" s="69">
        <v>2.57</v>
      </c>
      <c r="DJ151" s="69">
        <v>1.98</v>
      </c>
      <c r="DK151" s="69"/>
      <c r="DL151" s="69"/>
      <c r="DM151" s="69"/>
      <c r="DN151" s="69"/>
      <c r="DO151" s="69"/>
      <c r="DP151" s="69"/>
      <c r="DQ151" s="69"/>
      <c r="DR151" s="69"/>
      <c r="DS151" s="69"/>
      <c r="DT151" s="69"/>
      <c r="DU151" s="69"/>
      <c r="DV151" s="69">
        <v>276</v>
      </c>
      <c r="DW151" s="69">
        <v>247</v>
      </c>
      <c r="DX151" s="69"/>
      <c r="DY151" s="69"/>
      <c r="DZ151" s="69"/>
      <c r="EA151" s="69"/>
      <c r="EB151" s="69"/>
      <c r="EC151" s="69"/>
      <c r="ED151" s="69"/>
      <c r="EE151" s="69"/>
      <c r="EF151" s="69"/>
      <c r="EG151" s="69"/>
      <c r="EH151" s="69"/>
      <c r="EI151" s="71">
        <v>0</v>
      </c>
      <c r="EJ151" s="71"/>
      <c r="EK151" s="71"/>
      <c r="EL151" s="71"/>
      <c r="EM151" s="69"/>
      <c r="EN151" s="69"/>
      <c r="EO151" s="69"/>
      <c r="EP151" s="69"/>
      <c r="EQ151" s="69"/>
      <c r="ER151" s="79"/>
      <c r="ES151" s="245">
        <f t="shared" si="32"/>
        <v>2192.2749819874589</v>
      </c>
      <c r="ET151" s="81"/>
      <c r="EU151" s="81">
        <f t="shared" si="33"/>
        <v>2192.2749819874589</v>
      </c>
      <c r="EV151" s="718">
        <f t="shared" si="24"/>
        <v>2192.2749819874589</v>
      </c>
      <c r="EW151" s="718" t="s">
        <v>1783</v>
      </c>
      <c r="EX151" s="731"/>
      <c r="EY151" s="44">
        <v>146</v>
      </c>
      <c r="EZ151" s="85">
        <v>3</v>
      </c>
      <c r="FA151" s="33">
        <v>146</v>
      </c>
      <c r="FB151" s="5">
        <v>2</v>
      </c>
      <c r="FC151" s="5">
        <v>2</v>
      </c>
      <c r="FD151" s="69">
        <v>2</v>
      </c>
      <c r="FE151" s="11">
        <v>2.57</v>
      </c>
      <c r="FF151" s="87">
        <v>276</v>
      </c>
      <c r="FG151" s="18">
        <v>2192.2749819874589</v>
      </c>
      <c r="FH151" s="69">
        <v>16</v>
      </c>
      <c r="FI151" s="716" t="s">
        <v>1783</v>
      </c>
      <c r="FK151" s="16">
        <v>38854</v>
      </c>
      <c r="FL151" s="54"/>
      <c r="FM151" s="249">
        <v>38868</v>
      </c>
      <c r="FN151" s="722"/>
      <c r="FO151" s="84">
        <v>3</v>
      </c>
      <c r="FP151" s="69">
        <v>19</v>
      </c>
      <c r="FQ151" s="69">
        <v>21</v>
      </c>
      <c r="FR151" s="69">
        <v>1</v>
      </c>
      <c r="FS151" s="716">
        <f t="shared" si="29"/>
        <v>20</v>
      </c>
      <c r="FT151" s="716"/>
      <c r="FU151" s="69"/>
      <c r="FV151" s="28"/>
      <c r="FW151" s="79" t="s">
        <v>659</v>
      </c>
      <c r="FX151" s="705">
        <v>1</v>
      </c>
    </row>
    <row r="152" spans="1:180" ht="15" x14ac:dyDescent="0.25">
      <c r="A152" s="10">
        <v>147</v>
      </c>
      <c r="B152" s="15" t="s">
        <v>550</v>
      </c>
      <c r="C152" s="42">
        <v>1</v>
      </c>
      <c r="D152" s="15">
        <v>1</v>
      </c>
      <c r="E152" s="97">
        <v>38854</v>
      </c>
      <c r="F152" s="28">
        <v>1</v>
      </c>
      <c r="G152" s="67">
        <v>1</v>
      </c>
      <c r="H152" s="5"/>
      <c r="I152" s="5"/>
      <c r="J152" s="5"/>
      <c r="K152" s="5"/>
      <c r="L152" s="5">
        <v>1</v>
      </c>
      <c r="M152" s="5"/>
      <c r="N152" s="5"/>
      <c r="O152" s="5"/>
      <c r="P152" s="5"/>
      <c r="Q152" s="5"/>
      <c r="R152" s="5"/>
      <c r="S152" s="5"/>
      <c r="T152" s="299">
        <f t="shared" si="27"/>
        <v>1</v>
      </c>
      <c r="U152" s="5"/>
      <c r="V152" s="5"/>
      <c r="W152" s="5"/>
      <c r="X152" s="5"/>
      <c r="Y152" s="5" t="s">
        <v>118</v>
      </c>
      <c r="Z152" s="5"/>
      <c r="AA152" s="5"/>
      <c r="AB152" s="5"/>
      <c r="AC152" s="5"/>
      <c r="AD152" s="5"/>
      <c r="AE152" s="46"/>
      <c r="AF152" s="5"/>
      <c r="AG152" s="5"/>
      <c r="AH152" s="5"/>
      <c r="AI152" s="5"/>
      <c r="AJ152" s="5">
        <v>4</v>
      </c>
      <c r="AK152" s="5"/>
      <c r="AL152" s="5">
        <v>4</v>
      </c>
      <c r="AM152" s="5"/>
      <c r="AN152" s="5"/>
      <c r="AO152" s="5"/>
      <c r="AP152" s="46"/>
      <c r="AQ152" s="5"/>
      <c r="AR152" s="5"/>
      <c r="AS152" s="5"/>
      <c r="AT152" s="5"/>
      <c r="AU152" s="5">
        <v>1</v>
      </c>
      <c r="AV152" s="5"/>
      <c r="AW152" s="5"/>
      <c r="AX152" s="5" t="s">
        <v>606</v>
      </c>
      <c r="AY152" s="5"/>
      <c r="AZ152" s="46"/>
      <c r="BA152" s="9"/>
      <c r="BB152" s="9"/>
      <c r="BC152" s="9"/>
      <c r="BD152" s="9"/>
      <c r="BE152" s="9">
        <v>38856</v>
      </c>
      <c r="BF152" s="9"/>
      <c r="BG152" s="9"/>
      <c r="BH152" s="9"/>
      <c r="BI152" s="9"/>
      <c r="BJ152" s="9"/>
      <c r="BK152" s="630">
        <f t="shared" si="30"/>
        <v>38856</v>
      </c>
      <c r="BL152" s="630" t="s">
        <v>1783</v>
      </c>
      <c r="BM152" s="630"/>
      <c r="BN152" s="633"/>
      <c r="BO152" s="633"/>
      <c r="BP152" s="32"/>
      <c r="BQ152" s="5"/>
      <c r="BR152" s="5"/>
      <c r="BS152" s="5"/>
      <c r="BT152" s="5"/>
      <c r="BU152" s="5"/>
      <c r="BV152" s="46"/>
      <c r="BW152" s="5"/>
      <c r="BX152" s="5"/>
      <c r="BY152" s="5"/>
      <c r="BZ152" s="5"/>
      <c r="CA152" s="5"/>
      <c r="CB152" s="5"/>
      <c r="CC152" s="46"/>
      <c r="CD152" s="5"/>
      <c r="CE152" s="5"/>
      <c r="CF152" s="5"/>
      <c r="CG152" s="5"/>
      <c r="CH152" s="5"/>
      <c r="CI152" s="5"/>
      <c r="CJ152" s="5"/>
      <c r="CK152" s="5"/>
      <c r="CL152" s="5"/>
      <c r="CM152" s="46"/>
      <c r="CN152" s="703">
        <f t="shared" si="31"/>
        <v>0</v>
      </c>
      <c r="CO152" s="28"/>
      <c r="CP152" s="28"/>
      <c r="CQ152" s="28"/>
      <c r="CR152" s="28"/>
      <c r="CS152" s="28"/>
      <c r="CT152" s="28"/>
      <c r="CU152" s="28"/>
      <c r="CV152" s="28"/>
      <c r="CW152" s="28"/>
      <c r="CX152" s="67"/>
      <c r="CY152" s="10"/>
      <c r="CZ152" s="10"/>
      <c r="DA152" s="10"/>
      <c r="DB152" s="10"/>
      <c r="DC152" s="10"/>
      <c r="DD152" s="10"/>
      <c r="DE152" s="10"/>
      <c r="DF152" s="10"/>
      <c r="DG152" s="300">
        <f t="shared" si="28"/>
        <v>1</v>
      </c>
      <c r="DH152" s="69">
        <v>1</v>
      </c>
      <c r="DI152" s="69">
        <v>1.6</v>
      </c>
      <c r="DJ152" s="69"/>
      <c r="DK152" s="69"/>
      <c r="DL152" s="69"/>
      <c r="DM152" s="69"/>
      <c r="DN152" s="69"/>
      <c r="DO152" s="69"/>
      <c r="DP152" s="69"/>
      <c r="DQ152" s="69"/>
      <c r="DR152" s="69"/>
      <c r="DS152" s="69"/>
      <c r="DT152" s="69"/>
      <c r="DU152" s="69"/>
      <c r="DV152" s="69">
        <v>185</v>
      </c>
      <c r="DW152" s="69"/>
      <c r="DX152" s="69"/>
      <c r="DY152" s="69"/>
      <c r="DZ152" s="69"/>
      <c r="EA152" s="69"/>
      <c r="EB152" s="69"/>
      <c r="EC152" s="69"/>
      <c r="ED152" s="69"/>
      <c r="EE152" s="69"/>
      <c r="EF152" s="69"/>
      <c r="EG152" s="69"/>
      <c r="EH152" s="69"/>
      <c r="EI152" s="71">
        <v>0</v>
      </c>
      <c r="EJ152" s="71"/>
      <c r="EK152" s="71"/>
      <c r="EL152" s="71"/>
      <c r="EM152" s="69"/>
      <c r="EN152" s="69"/>
      <c r="EO152" s="69"/>
      <c r="EP152" s="69"/>
      <c r="EQ152" s="69"/>
      <c r="ER152" s="79"/>
      <c r="ES152" s="245">
        <f t="shared" si="32"/>
        <v>371.96457018503156</v>
      </c>
      <c r="ET152" s="81"/>
      <c r="EU152" s="81">
        <f t="shared" si="33"/>
        <v>371.96457018503156</v>
      </c>
      <c r="EV152" s="718">
        <f t="shared" si="24"/>
        <v>371.96457018503156</v>
      </c>
      <c r="EW152" s="718" t="s">
        <v>1783</v>
      </c>
      <c r="EX152" s="731"/>
      <c r="EY152" s="44">
        <v>147</v>
      </c>
      <c r="EZ152" s="85">
        <v>1</v>
      </c>
      <c r="FA152" s="33">
        <v>147</v>
      </c>
      <c r="FB152" s="5">
        <v>1</v>
      </c>
      <c r="FC152" s="5">
        <v>1</v>
      </c>
      <c r="FD152" s="69">
        <v>1</v>
      </c>
      <c r="FE152" s="11">
        <v>1.6</v>
      </c>
      <c r="FF152" s="87">
        <v>185</v>
      </c>
      <c r="FG152" s="18">
        <v>371.96457018503156</v>
      </c>
      <c r="FH152" s="69">
        <v>4</v>
      </c>
      <c r="FI152" s="716" t="s">
        <v>1783</v>
      </c>
      <c r="FK152" s="16">
        <v>38856</v>
      </c>
      <c r="FL152" s="54"/>
      <c r="FM152" s="249">
        <v>38866</v>
      </c>
      <c r="FN152" s="722"/>
      <c r="FO152" s="84">
        <v>1</v>
      </c>
      <c r="FP152" s="69">
        <v>11</v>
      </c>
      <c r="FQ152" s="69">
        <v>2</v>
      </c>
      <c r="FR152" s="69">
        <v>2</v>
      </c>
      <c r="FS152" s="716">
        <f t="shared" si="29"/>
        <v>0</v>
      </c>
      <c r="FT152" s="716"/>
      <c r="FU152" s="69"/>
      <c r="FV152" s="28"/>
      <c r="FW152" s="79" t="s">
        <v>659</v>
      </c>
      <c r="FX152" s="705">
        <v>1</v>
      </c>
    </row>
    <row r="153" spans="1:180" ht="15" x14ac:dyDescent="0.25">
      <c r="A153" s="10">
        <v>148</v>
      </c>
      <c r="B153" s="15" t="s">
        <v>551</v>
      </c>
      <c r="C153" s="42">
        <v>1</v>
      </c>
      <c r="D153" s="15">
        <v>1</v>
      </c>
      <c r="E153" s="97">
        <v>38854</v>
      </c>
      <c r="F153" s="28">
        <v>1</v>
      </c>
      <c r="G153" s="67">
        <v>1</v>
      </c>
      <c r="H153" s="5"/>
      <c r="I153" s="5"/>
      <c r="J153" s="5"/>
      <c r="K153" s="5"/>
      <c r="L153" s="5">
        <v>1</v>
      </c>
      <c r="M153" s="5"/>
      <c r="N153" s="5"/>
      <c r="O153" s="5"/>
      <c r="P153" s="5"/>
      <c r="Q153" s="5"/>
      <c r="R153" s="5"/>
      <c r="S153" s="5"/>
      <c r="T153" s="299">
        <f t="shared" si="27"/>
        <v>1</v>
      </c>
      <c r="U153" s="5"/>
      <c r="V153" s="5"/>
      <c r="W153" s="5"/>
      <c r="X153" s="5"/>
      <c r="Y153" s="5"/>
      <c r="Z153" s="5"/>
      <c r="AA153" s="5"/>
      <c r="AB153" s="5"/>
      <c r="AC153" s="5"/>
      <c r="AD153" s="5"/>
      <c r="AE153" s="46"/>
      <c r="AF153" s="5"/>
      <c r="AG153" s="5"/>
      <c r="AH153" s="5"/>
      <c r="AI153" s="5"/>
      <c r="AJ153" s="5">
        <v>5</v>
      </c>
      <c r="AK153" s="5"/>
      <c r="AL153" s="5"/>
      <c r="AM153" s="5"/>
      <c r="AN153" s="5"/>
      <c r="AO153" s="5"/>
      <c r="AP153" s="46"/>
      <c r="AQ153" s="5"/>
      <c r="AR153" s="5"/>
      <c r="AS153" s="5">
        <v>1</v>
      </c>
      <c r="AT153" s="5"/>
      <c r="AU153" s="5">
        <v>3</v>
      </c>
      <c r="AV153" s="5"/>
      <c r="AW153" s="5"/>
      <c r="AX153" s="5">
        <v>4</v>
      </c>
      <c r="AY153" s="5"/>
      <c r="AZ153" s="46"/>
      <c r="BA153" s="9"/>
      <c r="BB153" s="9"/>
      <c r="BC153" s="9">
        <v>38854</v>
      </c>
      <c r="BD153" s="9"/>
      <c r="BE153" s="9"/>
      <c r="BF153" s="9"/>
      <c r="BG153" s="9"/>
      <c r="BH153" s="9"/>
      <c r="BI153" s="9"/>
      <c r="BJ153" s="9"/>
      <c r="BK153" s="630">
        <f t="shared" si="30"/>
        <v>38854</v>
      </c>
      <c r="BL153" s="630" t="s">
        <v>1783</v>
      </c>
      <c r="BM153" s="630"/>
      <c r="BN153" s="633"/>
      <c r="BO153" s="633"/>
      <c r="BP153" s="32"/>
      <c r="BQ153" s="5"/>
      <c r="BR153" s="5"/>
      <c r="BS153" s="5"/>
      <c r="BT153" s="5"/>
      <c r="BU153" s="5"/>
      <c r="BV153" s="46"/>
      <c r="BW153" s="5"/>
      <c r="BX153" s="5"/>
      <c r="BY153" s="5"/>
      <c r="BZ153" s="5"/>
      <c r="CA153" s="5">
        <v>3</v>
      </c>
      <c r="CB153" s="5"/>
      <c r="CC153" s="46"/>
      <c r="CD153" s="5"/>
      <c r="CE153" s="5"/>
      <c r="CF153" s="5"/>
      <c r="CG153" s="5"/>
      <c r="CH153" s="5"/>
      <c r="CI153" s="5"/>
      <c r="CJ153" s="5"/>
      <c r="CK153" s="5"/>
      <c r="CL153" s="5"/>
      <c r="CM153" s="46"/>
      <c r="CN153" s="703">
        <f t="shared" si="31"/>
        <v>0</v>
      </c>
      <c r="CO153" s="28"/>
      <c r="CP153" s="28"/>
      <c r="CQ153" s="28"/>
      <c r="CR153" s="28"/>
      <c r="CS153" s="28"/>
      <c r="CT153" s="28"/>
      <c r="CU153" s="28"/>
      <c r="CV153" s="28"/>
      <c r="CW153" s="28"/>
      <c r="CX153" s="67"/>
      <c r="CY153" s="10"/>
      <c r="CZ153" s="10"/>
      <c r="DA153" s="10"/>
      <c r="DB153" s="10"/>
      <c r="DC153" s="10"/>
      <c r="DD153" s="10"/>
      <c r="DE153" s="10"/>
      <c r="DF153" s="10"/>
      <c r="DG153" s="300">
        <f t="shared" si="28"/>
        <v>1</v>
      </c>
      <c r="DH153" s="69">
        <v>1</v>
      </c>
      <c r="DI153" s="69">
        <v>2</v>
      </c>
      <c r="DJ153" s="69"/>
      <c r="DK153" s="69"/>
      <c r="DL153" s="69"/>
      <c r="DM153" s="69"/>
      <c r="DN153" s="69"/>
      <c r="DO153" s="69"/>
      <c r="DP153" s="69"/>
      <c r="DQ153" s="69"/>
      <c r="DR153" s="69"/>
      <c r="DS153" s="69"/>
      <c r="DT153" s="69"/>
      <c r="DU153" s="69"/>
      <c r="DV153" s="69">
        <v>270</v>
      </c>
      <c r="DW153" s="69"/>
      <c r="DX153" s="69"/>
      <c r="DY153" s="69"/>
      <c r="DZ153" s="69"/>
      <c r="EA153" s="69"/>
      <c r="EB153" s="69"/>
      <c r="EC153" s="69"/>
      <c r="ED153" s="69"/>
      <c r="EE153" s="69"/>
      <c r="EF153" s="69"/>
      <c r="EG153" s="69"/>
      <c r="EH153" s="69"/>
      <c r="EI153" s="71">
        <v>0</v>
      </c>
      <c r="EJ153" s="71"/>
      <c r="EK153" s="71"/>
      <c r="EL153" s="71"/>
      <c r="EM153" s="69"/>
      <c r="EN153" s="69"/>
      <c r="EO153" s="69"/>
      <c r="EP153" s="69"/>
      <c r="EQ153" s="69"/>
      <c r="ER153" s="79"/>
      <c r="ES153" s="245">
        <f t="shared" si="32"/>
        <v>848.23001646924411</v>
      </c>
      <c r="ET153" s="81"/>
      <c r="EU153" s="81">
        <f t="shared" si="33"/>
        <v>848.23001646924411</v>
      </c>
      <c r="EV153" s="718">
        <f t="shared" si="24"/>
        <v>848.23001646924411</v>
      </c>
      <c r="EW153" s="718" t="s">
        <v>1783</v>
      </c>
      <c r="EX153" s="731"/>
      <c r="EY153" s="44">
        <v>148</v>
      </c>
      <c r="EZ153" s="85">
        <v>1</v>
      </c>
      <c r="FA153" s="33">
        <v>148</v>
      </c>
      <c r="FB153" s="5">
        <v>1</v>
      </c>
      <c r="FC153" s="5">
        <v>1</v>
      </c>
      <c r="FD153" s="69">
        <v>1</v>
      </c>
      <c r="FE153" s="11">
        <v>2</v>
      </c>
      <c r="FF153" s="87">
        <v>270</v>
      </c>
      <c r="FG153" s="18">
        <v>848.23001646924411</v>
      </c>
      <c r="FH153" s="69">
        <v>5</v>
      </c>
      <c r="FI153" s="716" t="s">
        <v>1783</v>
      </c>
      <c r="FK153" s="16">
        <v>38854</v>
      </c>
      <c r="FL153" s="54"/>
      <c r="FM153" s="249">
        <v>38866</v>
      </c>
      <c r="FN153" s="722"/>
      <c r="FO153" s="84">
        <v>1</v>
      </c>
      <c r="FP153" s="69">
        <v>3</v>
      </c>
      <c r="FQ153" s="69">
        <v>8</v>
      </c>
      <c r="FR153" s="69">
        <v>0</v>
      </c>
      <c r="FS153" s="716">
        <f t="shared" si="29"/>
        <v>8</v>
      </c>
      <c r="FT153" s="716"/>
      <c r="FU153" s="69"/>
      <c r="FV153" s="28"/>
      <c r="FW153" s="79" t="s">
        <v>659</v>
      </c>
      <c r="FX153" s="705">
        <v>1</v>
      </c>
    </row>
    <row r="154" spans="1:180" ht="15" x14ac:dyDescent="0.25">
      <c r="A154" s="10">
        <v>149</v>
      </c>
      <c r="B154" s="15" t="s">
        <v>552</v>
      </c>
      <c r="C154" s="42">
        <v>1</v>
      </c>
      <c r="D154" s="15">
        <v>1</v>
      </c>
      <c r="E154" s="97">
        <v>38854</v>
      </c>
      <c r="F154" s="28">
        <v>1</v>
      </c>
      <c r="G154" s="67">
        <v>1</v>
      </c>
      <c r="H154" s="5"/>
      <c r="I154" s="5"/>
      <c r="J154" s="5"/>
      <c r="K154" s="5"/>
      <c r="L154" s="5">
        <v>1</v>
      </c>
      <c r="M154" s="5"/>
      <c r="N154" s="5"/>
      <c r="O154" s="5"/>
      <c r="P154" s="5"/>
      <c r="Q154" s="5"/>
      <c r="R154" s="5"/>
      <c r="S154" s="5"/>
      <c r="T154" s="299">
        <f t="shared" si="27"/>
        <v>1</v>
      </c>
      <c r="U154" s="5"/>
      <c r="V154" s="5"/>
      <c r="W154" s="5"/>
      <c r="X154" s="5"/>
      <c r="Y154" s="5"/>
      <c r="Z154" s="5"/>
      <c r="AA154" s="5"/>
      <c r="AB154" s="5"/>
      <c r="AC154" s="5"/>
      <c r="AD154" s="5"/>
      <c r="AE154" s="46"/>
      <c r="AF154" s="5"/>
      <c r="AG154" s="5"/>
      <c r="AH154" s="5"/>
      <c r="AI154" s="5"/>
      <c r="AJ154" s="5">
        <v>8</v>
      </c>
      <c r="AK154" s="5"/>
      <c r="AL154" s="5"/>
      <c r="AM154" s="5"/>
      <c r="AN154" s="5"/>
      <c r="AO154" s="5"/>
      <c r="AP154" s="46"/>
      <c r="AQ154" s="5"/>
      <c r="AR154" s="5"/>
      <c r="AS154" s="5">
        <v>1</v>
      </c>
      <c r="AT154" s="5"/>
      <c r="AU154" s="5"/>
      <c r="AV154" s="5"/>
      <c r="AW154" s="5"/>
      <c r="AX154" s="5">
        <v>5</v>
      </c>
      <c r="AY154" s="5"/>
      <c r="AZ154" s="46"/>
      <c r="BA154" s="9"/>
      <c r="BB154" s="9"/>
      <c r="BC154" s="9">
        <v>38854</v>
      </c>
      <c r="BD154" s="9"/>
      <c r="BE154" s="9"/>
      <c r="BF154" s="9"/>
      <c r="BG154" s="9"/>
      <c r="BH154" s="9"/>
      <c r="BI154" s="9"/>
      <c r="BJ154" s="9"/>
      <c r="BK154" s="630">
        <f t="shared" si="30"/>
        <v>38854</v>
      </c>
      <c r="BL154" s="630" t="s">
        <v>1783</v>
      </c>
      <c r="BM154" s="630"/>
      <c r="BN154" s="633"/>
      <c r="BO154" s="633"/>
      <c r="BP154" s="32"/>
      <c r="BQ154" s="5"/>
      <c r="BR154" s="5"/>
      <c r="BS154" s="5"/>
      <c r="BT154" s="5"/>
      <c r="BU154" s="5"/>
      <c r="BV154" s="46"/>
      <c r="BW154" s="5"/>
      <c r="BX154" s="5"/>
      <c r="BY154" s="5"/>
      <c r="BZ154" s="5"/>
      <c r="CA154" s="5">
        <v>4</v>
      </c>
      <c r="CB154" s="5"/>
      <c r="CC154" s="46"/>
      <c r="CD154" s="5"/>
      <c r="CE154" s="5"/>
      <c r="CF154" s="5"/>
      <c r="CG154" s="5"/>
      <c r="CH154" s="5"/>
      <c r="CI154" s="5"/>
      <c r="CJ154" s="5"/>
      <c r="CK154" s="5"/>
      <c r="CL154" s="5"/>
      <c r="CM154" s="46"/>
      <c r="CN154" s="703">
        <f t="shared" si="31"/>
        <v>0</v>
      </c>
      <c r="CO154" s="28"/>
      <c r="CP154" s="28"/>
      <c r="CQ154" s="28"/>
      <c r="CR154" s="28"/>
      <c r="CS154" s="28"/>
      <c r="CT154" s="28"/>
      <c r="CU154" s="28"/>
      <c r="CV154" s="28"/>
      <c r="CW154" s="28"/>
      <c r="CX154" s="67"/>
      <c r="CY154" s="10"/>
      <c r="CZ154" s="10"/>
      <c r="DA154" s="10"/>
      <c r="DB154" s="10"/>
      <c r="DC154" s="10"/>
      <c r="DD154" s="10"/>
      <c r="DE154" s="10"/>
      <c r="DF154" s="10"/>
      <c r="DG154" s="300">
        <f t="shared" si="28"/>
        <v>2</v>
      </c>
      <c r="DH154" s="69">
        <v>2</v>
      </c>
      <c r="DI154" s="69">
        <v>1.96</v>
      </c>
      <c r="DJ154" s="69">
        <v>0.75</v>
      </c>
      <c r="DK154" s="69"/>
      <c r="DL154" s="69"/>
      <c r="DM154" s="69"/>
      <c r="DN154" s="69"/>
      <c r="DO154" s="69"/>
      <c r="DP154" s="69"/>
      <c r="DQ154" s="69"/>
      <c r="DR154" s="69"/>
      <c r="DS154" s="69"/>
      <c r="DT154" s="69"/>
      <c r="DU154" s="69"/>
      <c r="DV154" s="69">
        <v>235</v>
      </c>
      <c r="DW154" s="69">
        <v>79</v>
      </c>
      <c r="DX154" s="69"/>
      <c r="DY154" s="69"/>
      <c r="DZ154" s="69"/>
      <c r="EA154" s="69"/>
      <c r="EB154" s="69"/>
      <c r="EC154" s="69"/>
      <c r="ED154" s="69"/>
      <c r="EE154" s="69"/>
      <c r="EF154" s="69"/>
      <c r="EG154" s="69"/>
      <c r="EH154" s="69"/>
      <c r="EI154" s="71">
        <v>0</v>
      </c>
      <c r="EJ154" s="71"/>
      <c r="EK154" s="71"/>
      <c r="EL154" s="71"/>
      <c r="EM154" s="69"/>
      <c r="EN154" s="69"/>
      <c r="EO154" s="69"/>
      <c r="EP154" s="69"/>
      <c r="EQ154" s="69"/>
      <c r="ER154" s="79"/>
      <c r="ES154" s="245">
        <f t="shared" si="32"/>
        <v>743.9397432452688</v>
      </c>
      <c r="ET154" s="81"/>
      <c r="EU154" s="81">
        <f t="shared" si="33"/>
        <v>743.9397432452688</v>
      </c>
      <c r="EV154" s="718" t="str">
        <f t="shared" si="24"/>
        <v/>
      </c>
      <c r="EW154" s="718" t="s">
        <v>1877</v>
      </c>
      <c r="EX154" s="731" t="s">
        <v>1947</v>
      </c>
      <c r="EY154" s="44">
        <v>149</v>
      </c>
      <c r="EZ154" s="85">
        <v>0</v>
      </c>
      <c r="FA154" s="33">
        <v>149</v>
      </c>
      <c r="FB154" s="5">
        <v>1</v>
      </c>
      <c r="FC154" s="5">
        <v>2</v>
      </c>
      <c r="FD154" s="69">
        <v>2</v>
      </c>
      <c r="FE154" s="11">
        <v>1.96</v>
      </c>
      <c r="FF154" s="87">
        <v>235</v>
      </c>
      <c r="FG154" s="18">
        <v>743.9397432452688</v>
      </c>
      <c r="FH154" s="69">
        <v>5</v>
      </c>
      <c r="FI154" s="716" t="s">
        <v>1783</v>
      </c>
      <c r="FK154" s="16">
        <v>38854</v>
      </c>
      <c r="FL154" s="54"/>
      <c r="FM154" s="249">
        <v>38866</v>
      </c>
      <c r="FN154" s="722"/>
      <c r="FO154" s="84"/>
      <c r="FP154" s="69"/>
      <c r="FQ154" s="69"/>
      <c r="FR154" s="69"/>
      <c r="FS154" s="716" t="str">
        <f t="shared" si="29"/>
        <v>NA</v>
      </c>
      <c r="FT154" s="716"/>
      <c r="FU154" s="69"/>
      <c r="FV154" s="28"/>
      <c r="FW154" s="79" t="s">
        <v>659</v>
      </c>
      <c r="FX154" s="705">
        <v>0</v>
      </c>
    </row>
    <row r="155" spans="1:180" ht="15" x14ac:dyDescent="0.25">
      <c r="A155" s="10">
        <v>150</v>
      </c>
      <c r="B155" s="15" t="s">
        <v>553</v>
      </c>
      <c r="C155" s="42">
        <v>1</v>
      </c>
      <c r="D155" s="15">
        <v>1</v>
      </c>
      <c r="E155" s="97">
        <v>38854</v>
      </c>
      <c r="F155" s="28">
        <v>1</v>
      </c>
      <c r="G155" s="67">
        <v>1</v>
      </c>
      <c r="H155" s="5"/>
      <c r="I155" s="5"/>
      <c r="J155" s="5"/>
      <c r="K155" s="5"/>
      <c r="L155" s="5">
        <v>1</v>
      </c>
      <c r="M155" s="5"/>
      <c r="N155" s="5"/>
      <c r="O155" s="5"/>
      <c r="P155" s="5"/>
      <c r="Q155" s="5"/>
      <c r="R155" s="5"/>
      <c r="S155" s="5"/>
      <c r="T155" s="299">
        <f t="shared" si="27"/>
        <v>1</v>
      </c>
      <c r="U155" s="5"/>
      <c r="V155" s="5"/>
      <c r="W155" s="5"/>
      <c r="X155" s="5"/>
      <c r="Y155" s="5" t="s">
        <v>118</v>
      </c>
      <c r="Z155" s="5"/>
      <c r="AA155" s="5"/>
      <c r="AB155" s="5"/>
      <c r="AC155" s="5"/>
      <c r="AD155" s="5"/>
      <c r="AE155" s="46"/>
      <c r="AF155" s="5"/>
      <c r="AG155" s="5"/>
      <c r="AH155" s="5"/>
      <c r="AI155" s="5"/>
      <c r="AJ155" s="5">
        <v>3</v>
      </c>
      <c r="AK155" s="5"/>
      <c r="AL155" s="5"/>
      <c r="AM155" s="5"/>
      <c r="AN155" s="5"/>
      <c r="AO155" s="5"/>
      <c r="AP155" s="46"/>
      <c r="AQ155" s="5"/>
      <c r="AR155" s="5"/>
      <c r="AS155" s="5"/>
      <c r="AT155" s="5"/>
      <c r="AU155" s="5"/>
      <c r="AV155" s="5"/>
      <c r="AW155" s="5"/>
      <c r="AX155" s="5">
        <v>2</v>
      </c>
      <c r="AY155" s="5"/>
      <c r="AZ155" s="46"/>
      <c r="BA155" s="9"/>
      <c r="BB155" s="9"/>
      <c r="BC155" s="9"/>
      <c r="BD155" s="9"/>
      <c r="BE155" s="9"/>
      <c r="BF155" s="9"/>
      <c r="BG155" s="9"/>
      <c r="BH155" s="9"/>
      <c r="BI155" s="9">
        <v>38866</v>
      </c>
      <c r="BJ155" s="9"/>
      <c r="BK155" s="630">
        <f t="shared" si="30"/>
        <v>38866</v>
      </c>
      <c r="BL155" s="630" t="s">
        <v>1783</v>
      </c>
      <c r="BM155" s="630"/>
      <c r="BN155" s="633"/>
      <c r="BO155" s="633"/>
      <c r="BP155" s="32"/>
      <c r="BQ155" s="5"/>
      <c r="BR155" s="5"/>
      <c r="BS155" s="5"/>
      <c r="BT155" s="5" t="s">
        <v>615</v>
      </c>
      <c r="BU155" s="5"/>
      <c r="BV155" s="46"/>
      <c r="BW155" s="5"/>
      <c r="BX155" s="5"/>
      <c r="BY155" s="5"/>
      <c r="BZ155" s="5"/>
      <c r="CA155" s="5"/>
      <c r="CB155" s="5">
        <v>1</v>
      </c>
      <c r="CC155" s="46"/>
      <c r="CD155" s="5"/>
      <c r="CE155" s="5"/>
      <c r="CF155" s="5"/>
      <c r="CG155" s="5"/>
      <c r="CH155" s="5"/>
      <c r="CI155" s="5"/>
      <c r="CJ155" s="5"/>
      <c r="CK155" s="5"/>
      <c r="CL155" s="5"/>
      <c r="CM155" s="46"/>
      <c r="CN155" s="703">
        <f t="shared" si="31"/>
        <v>0</v>
      </c>
      <c r="CO155" s="28"/>
      <c r="CP155" s="28"/>
      <c r="CQ155" s="28"/>
      <c r="CR155" s="28"/>
      <c r="CS155" s="28"/>
      <c r="CT155" s="28"/>
      <c r="CU155" s="28"/>
      <c r="CV155" s="28"/>
      <c r="CW155" s="28"/>
      <c r="CX155" s="67"/>
      <c r="CY155" s="10"/>
      <c r="CZ155" s="10"/>
      <c r="DA155" s="10"/>
      <c r="DB155" s="10"/>
      <c r="DC155" s="10"/>
      <c r="DD155" s="10"/>
      <c r="DE155" s="10"/>
      <c r="DF155" s="10"/>
      <c r="DG155" s="300">
        <f t="shared" si="28"/>
        <v>1</v>
      </c>
      <c r="DH155" s="69">
        <v>1</v>
      </c>
      <c r="DI155" s="69">
        <v>1.49</v>
      </c>
      <c r="DJ155" s="69"/>
      <c r="DK155" s="69"/>
      <c r="DL155" s="69"/>
      <c r="DM155" s="69"/>
      <c r="DN155" s="69"/>
      <c r="DO155" s="69"/>
      <c r="DP155" s="69"/>
      <c r="DQ155" s="69"/>
      <c r="DR155" s="69"/>
      <c r="DS155" s="69"/>
      <c r="DT155" s="69"/>
      <c r="DU155" s="69"/>
      <c r="DV155" s="69">
        <v>218</v>
      </c>
      <c r="DW155" s="69"/>
      <c r="DX155" s="69"/>
      <c r="DY155" s="69"/>
      <c r="DZ155" s="69"/>
      <c r="EA155" s="69"/>
      <c r="EB155" s="69"/>
      <c r="EC155" s="69"/>
      <c r="ED155" s="69"/>
      <c r="EE155" s="69"/>
      <c r="EF155" s="69"/>
      <c r="EG155" s="69"/>
      <c r="EH155" s="69"/>
      <c r="EI155" s="71">
        <v>0</v>
      </c>
      <c r="EJ155" s="71"/>
      <c r="EK155" s="71"/>
      <c r="EL155" s="71"/>
      <c r="EM155" s="69"/>
      <c r="EN155" s="69"/>
      <c r="EO155" s="69"/>
      <c r="EP155" s="69"/>
      <c r="EQ155" s="69"/>
      <c r="ER155" s="79"/>
      <c r="ES155" s="245">
        <f t="shared" si="32"/>
        <v>380.11841683779113</v>
      </c>
      <c r="ET155" s="81"/>
      <c r="EU155" s="81">
        <f t="shared" si="33"/>
        <v>380.11841683779113</v>
      </c>
      <c r="EV155" s="718">
        <f t="shared" si="24"/>
        <v>380.11841683779113</v>
      </c>
      <c r="EW155" s="718" t="s">
        <v>1783</v>
      </c>
      <c r="EX155" s="731"/>
      <c r="EY155" s="44">
        <v>150</v>
      </c>
      <c r="EZ155" s="85">
        <v>0</v>
      </c>
      <c r="FA155" s="33">
        <v>150</v>
      </c>
      <c r="FB155" s="5">
        <v>1</v>
      </c>
      <c r="FC155" s="5">
        <v>1</v>
      </c>
      <c r="FD155" s="69">
        <v>1</v>
      </c>
      <c r="FE155" s="11">
        <v>1.49</v>
      </c>
      <c r="FF155" s="87">
        <v>218</v>
      </c>
      <c r="FG155" s="18">
        <v>380.11841683779113</v>
      </c>
      <c r="FH155" s="69">
        <v>3</v>
      </c>
      <c r="FI155" s="716" t="s">
        <v>1783</v>
      </c>
      <c r="FK155" s="16">
        <v>38866</v>
      </c>
      <c r="FL155" s="54"/>
      <c r="FM155" s="249">
        <v>38868</v>
      </c>
      <c r="FN155" s="722"/>
      <c r="FO155" s="84"/>
      <c r="FP155" s="69"/>
      <c r="FQ155" s="69"/>
      <c r="FR155" s="69"/>
      <c r="FS155" s="716" t="str">
        <f t="shared" si="29"/>
        <v>NA</v>
      </c>
      <c r="FT155" s="716"/>
      <c r="FU155" s="69"/>
      <c r="FV155" s="28"/>
      <c r="FW155" s="79" t="s">
        <v>659</v>
      </c>
      <c r="FX155" s="705">
        <v>1</v>
      </c>
    </row>
    <row r="156" spans="1:180" ht="15" x14ac:dyDescent="0.25">
      <c r="A156" s="10">
        <v>151</v>
      </c>
      <c r="B156" s="15" t="s">
        <v>554</v>
      </c>
      <c r="C156" s="42">
        <v>1</v>
      </c>
      <c r="D156" s="15">
        <v>1</v>
      </c>
      <c r="E156" s="97">
        <v>38854</v>
      </c>
      <c r="F156" s="28">
        <v>1</v>
      </c>
      <c r="G156" s="67">
        <v>1</v>
      </c>
      <c r="H156" s="5"/>
      <c r="I156" s="5"/>
      <c r="J156" s="5"/>
      <c r="K156" s="5"/>
      <c r="L156" s="5">
        <v>2</v>
      </c>
      <c r="M156" s="5"/>
      <c r="N156" s="5"/>
      <c r="O156" s="5"/>
      <c r="P156" s="5"/>
      <c r="Q156" s="5"/>
      <c r="R156" s="5"/>
      <c r="S156" s="5"/>
      <c r="T156" s="299">
        <f t="shared" si="27"/>
        <v>2</v>
      </c>
      <c r="U156" s="5"/>
      <c r="V156" s="5"/>
      <c r="W156" s="5"/>
      <c r="X156" s="5"/>
      <c r="Y156" s="5"/>
      <c r="Z156" s="5"/>
      <c r="AA156" s="5"/>
      <c r="AB156" s="5"/>
      <c r="AC156" s="5"/>
      <c r="AD156" s="5"/>
      <c r="AE156" s="46"/>
      <c r="AF156" s="5"/>
      <c r="AG156" s="5"/>
      <c r="AH156" s="5"/>
      <c r="AI156" s="5"/>
      <c r="AJ156" s="5">
        <v>30</v>
      </c>
      <c r="AK156" s="5"/>
      <c r="AL156" s="5">
        <v>27</v>
      </c>
      <c r="AM156" s="5"/>
      <c r="AN156" s="5"/>
      <c r="AO156" s="5"/>
      <c r="AP156" s="46"/>
      <c r="AQ156" s="5"/>
      <c r="AR156" s="5"/>
      <c r="AS156" s="5" t="s">
        <v>589</v>
      </c>
      <c r="AT156" s="5"/>
      <c r="AU156" s="5" t="s">
        <v>607</v>
      </c>
      <c r="AV156" s="5"/>
      <c r="AW156" s="5"/>
      <c r="AX156" s="5" t="s">
        <v>608</v>
      </c>
      <c r="AY156" s="5"/>
      <c r="AZ156" s="46"/>
      <c r="BA156" s="9"/>
      <c r="BB156" s="9"/>
      <c r="BC156" s="9">
        <v>38854</v>
      </c>
      <c r="BD156" s="9"/>
      <c r="BE156" s="9"/>
      <c r="BF156" s="9"/>
      <c r="BG156" s="9"/>
      <c r="BH156" s="9"/>
      <c r="BI156" s="9"/>
      <c r="BJ156" s="9"/>
      <c r="BK156" s="630">
        <f t="shared" si="30"/>
        <v>38854</v>
      </c>
      <c r="BL156" s="630" t="s">
        <v>1783</v>
      </c>
      <c r="BM156" s="630"/>
      <c r="BN156" s="633"/>
      <c r="BO156" s="633"/>
      <c r="BP156" s="114"/>
      <c r="BQ156" s="28"/>
      <c r="BR156" s="28"/>
      <c r="BS156" s="28"/>
      <c r="BT156" s="28"/>
      <c r="BU156" s="28"/>
      <c r="BV156" s="67"/>
      <c r="BW156" s="28"/>
      <c r="BX156" s="28"/>
      <c r="BY156" s="28"/>
      <c r="BZ156" s="28"/>
      <c r="CA156" s="28">
        <v>7</v>
      </c>
      <c r="CB156" s="28"/>
      <c r="CC156" s="67"/>
      <c r="CD156" s="28"/>
      <c r="CE156" s="28"/>
      <c r="CF156" s="28"/>
      <c r="CG156" s="28"/>
      <c r="CH156" s="28"/>
      <c r="CI156" s="28"/>
      <c r="CJ156" s="28"/>
      <c r="CK156" s="28"/>
      <c r="CL156" s="28"/>
      <c r="CM156" s="67"/>
      <c r="CN156" s="703">
        <f t="shared" si="31"/>
        <v>0</v>
      </c>
      <c r="CO156" s="28"/>
      <c r="CP156" s="28"/>
      <c r="CQ156" s="28"/>
      <c r="CR156" s="28"/>
      <c r="CS156" s="28"/>
      <c r="CT156" s="28"/>
      <c r="CU156" s="28"/>
      <c r="CV156" s="28"/>
      <c r="CW156" s="28"/>
      <c r="CX156" s="67"/>
      <c r="CY156" s="10"/>
      <c r="CZ156" s="10"/>
      <c r="DA156" s="10"/>
      <c r="DB156" s="10"/>
      <c r="DC156" s="10"/>
      <c r="DD156" s="10"/>
      <c r="DE156" s="10"/>
      <c r="DF156" s="10"/>
      <c r="DG156" s="300">
        <f t="shared" si="28"/>
        <v>1</v>
      </c>
      <c r="DH156" s="69">
        <v>1</v>
      </c>
      <c r="DI156" s="69">
        <v>2.21</v>
      </c>
      <c r="DJ156" s="69"/>
      <c r="DK156" s="69"/>
      <c r="DL156" s="69"/>
      <c r="DM156" s="69"/>
      <c r="DN156" s="69"/>
      <c r="DO156" s="69"/>
      <c r="DP156" s="69"/>
      <c r="DQ156" s="69"/>
      <c r="DR156" s="69"/>
      <c r="DS156" s="69"/>
      <c r="DT156" s="69"/>
      <c r="DU156" s="69"/>
      <c r="DV156" s="69">
        <v>319</v>
      </c>
      <c r="DW156" s="69"/>
      <c r="DX156" s="69"/>
      <c r="DY156" s="69"/>
      <c r="DZ156" s="69"/>
      <c r="EA156" s="69"/>
      <c r="EB156" s="69"/>
      <c r="EC156" s="69"/>
      <c r="ED156" s="69"/>
      <c r="EE156" s="69"/>
      <c r="EF156" s="69"/>
      <c r="EG156" s="69"/>
      <c r="EH156" s="69"/>
      <c r="EI156" s="71">
        <v>0</v>
      </c>
      <c r="EJ156" s="71"/>
      <c r="EK156" s="71"/>
      <c r="EL156" s="71"/>
      <c r="EM156" s="69"/>
      <c r="EN156" s="69"/>
      <c r="EO156" s="69"/>
      <c r="EP156" s="69"/>
      <c r="EQ156" s="69"/>
      <c r="ER156" s="79"/>
      <c r="ES156" s="245">
        <f t="shared" si="32"/>
        <v>1223.6722511819833</v>
      </c>
      <c r="ET156" s="81"/>
      <c r="EU156" s="81">
        <f t="shared" si="33"/>
        <v>1223.6722511819833</v>
      </c>
      <c r="EV156" s="718" t="str">
        <f t="shared" si="24"/>
        <v/>
      </c>
      <c r="EW156" s="718" t="s">
        <v>1877</v>
      </c>
      <c r="EX156" s="731" t="s">
        <v>1929</v>
      </c>
      <c r="EY156" s="44">
        <v>151</v>
      </c>
      <c r="EZ156" s="85">
        <v>0</v>
      </c>
      <c r="FA156" s="33">
        <v>151</v>
      </c>
      <c r="FB156" s="5">
        <v>2</v>
      </c>
      <c r="FC156" s="5">
        <v>1</v>
      </c>
      <c r="FD156" s="69">
        <v>2</v>
      </c>
      <c r="FE156" s="11">
        <v>2.21</v>
      </c>
      <c r="FF156" s="87">
        <v>319</v>
      </c>
      <c r="FG156" s="18">
        <v>1223.6722511819833</v>
      </c>
      <c r="FH156" s="69">
        <v>27</v>
      </c>
      <c r="FI156" s="716" t="s">
        <v>1783</v>
      </c>
      <c r="FK156" s="16">
        <v>38854</v>
      </c>
      <c r="FL156" s="54"/>
      <c r="FM156" s="249">
        <v>38866</v>
      </c>
      <c r="FN156" s="722"/>
      <c r="FO156" s="84"/>
      <c r="FP156" s="69"/>
      <c r="FQ156" s="69"/>
      <c r="FR156" s="69"/>
      <c r="FS156" s="716" t="str">
        <f t="shared" si="29"/>
        <v>NA</v>
      </c>
      <c r="FT156" s="716"/>
      <c r="FU156" s="69"/>
      <c r="FV156" s="28"/>
      <c r="FW156" s="79" t="s">
        <v>659</v>
      </c>
      <c r="FX156" s="705">
        <v>0</v>
      </c>
    </row>
    <row r="157" spans="1:180" ht="15" x14ac:dyDescent="0.25">
      <c r="A157" s="10">
        <v>152</v>
      </c>
      <c r="B157" s="15" t="s">
        <v>555</v>
      </c>
      <c r="C157" s="42">
        <v>1</v>
      </c>
      <c r="D157" s="15">
        <v>1</v>
      </c>
      <c r="E157" s="97">
        <v>38854</v>
      </c>
      <c r="F157" s="28">
        <v>1</v>
      </c>
      <c r="G157" s="67">
        <v>1</v>
      </c>
      <c r="H157" s="5"/>
      <c r="I157" s="5"/>
      <c r="J157" s="5"/>
      <c r="K157" s="5"/>
      <c r="L157" s="5">
        <v>3</v>
      </c>
      <c r="M157" s="5"/>
      <c r="N157" s="5"/>
      <c r="O157" s="5"/>
      <c r="P157" s="5"/>
      <c r="Q157" s="5"/>
      <c r="R157" s="5"/>
      <c r="S157" s="5"/>
      <c r="T157" s="299">
        <f t="shared" si="27"/>
        <v>3</v>
      </c>
      <c r="U157" s="5"/>
      <c r="V157" s="5"/>
      <c r="W157" s="5"/>
      <c r="X157" s="5"/>
      <c r="Y157" s="5"/>
      <c r="Z157" s="5"/>
      <c r="AA157" s="5"/>
      <c r="AB157" s="5"/>
      <c r="AC157" s="5"/>
      <c r="AD157" s="5"/>
      <c r="AE157" s="46"/>
      <c r="AF157" s="5"/>
      <c r="AG157" s="5"/>
      <c r="AH157" s="5"/>
      <c r="AI157" s="5"/>
      <c r="AJ157" s="5">
        <v>58</v>
      </c>
      <c r="AK157" s="5"/>
      <c r="AL157" s="5"/>
      <c r="AM157" s="5"/>
      <c r="AN157" s="5"/>
      <c r="AO157" s="5"/>
      <c r="AP157" s="46"/>
      <c r="AQ157" s="5"/>
      <c r="AR157" s="5"/>
      <c r="AS157" s="5" t="s">
        <v>609</v>
      </c>
      <c r="AT157" s="5"/>
      <c r="AU157" s="5" t="s">
        <v>610</v>
      </c>
      <c r="AV157" s="5"/>
      <c r="AW157" s="5"/>
      <c r="AX157" s="5" t="s">
        <v>611</v>
      </c>
      <c r="AY157" s="5"/>
      <c r="AZ157" s="46"/>
      <c r="BA157" s="9"/>
      <c r="BB157" s="9"/>
      <c r="BC157" s="9">
        <v>38854</v>
      </c>
      <c r="BD157" s="9"/>
      <c r="BE157" s="9"/>
      <c r="BF157" s="9"/>
      <c r="BG157" s="9"/>
      <c r="BH157" s="9"/>
      <c r="BI157" s="9"/>
      <c r="BJ157" s="9"/>
      <c r="BK157" s="630">
        <f t="shared" si="30"/>
        <v>38854</v>
      </c>
      <c r="BL157" s="630" t="s">
        <v>1783</v>
      </c>
      <c r="BM157" s="630"/>
      <c r="BN157" s="633"/>
      <c r="BO157" s="633"/>
      <c r="BP157" s="32"/>
      <c r="BQ157" s="5"/>
      <c r="BR157" s="5"/>
      <c r="BS157" s="5"/>
      <c r="BT157" s="5">
        <v>2</v>
      </c>
      <c r="BU157" s="5">
        <v>1</v>
      </c>
      <c r="BV157" s="46"/>
      <c r="BW157" s="5"/>
      <c r="BX157" s="5"/>
      <c r="BY157" s="5"/>
      <c r="BZ157" s="5"/>
      <c r="CA157" s="5">
        <v>23</v>
      </c>
      <c r="CB157" s="5">
        <v>33</v>
      </c>
      <c r="CC157" s="46"/>
      <c r="CD157" s="5"/>
      <c r="CE157" s="5"/>
      <c r="CF157" s="5"/>
      <c r="CG157" s="5"/>
      <c r="CH157" s="5"/>
      <c r="CI157" s="5"/>
      <c r="CJ157" s="5"/>
      <c r="CK157" s="5"/>
      <c r="CL157" s="5"/>
      <c r="CM157" s="46"/>
      <c r="CN157" s="703">
        <f t="shared" si="31"/>
        <v>0</v>
      </c>
      <c r="CO157" s="28"/>
      <c r="CP157" s="28"/>
      <c r="CQ157" s="28"/>
      <c r="CR157" s="28"/>
      <c r="CS157" s="28"/>
      <c r="CT157" s="28"/>
      <c r="CU157" s="28"/>
      <c r="CV157" s="28"/>
      <c r="CW157" s="28"/>
      <c r="CX157" s="67"/>
      <c r="CY157" s="10"/>
      <c r="CZ157" s="10"/>
      <c r="DA157" s="10"/>
      <c r="DB157" s="10"/>
      <c r="DC157" s="10"/>
      <c r="DD157" s="10"/>
      <c r="DE157" s="10"/>
      <c r="DF157" s="10"/>
      <c r="DG157" s="300">
        <f t="shared" si="28"/>
        <v>3</v>
      </c>
      <c r="DH157" s="69">
        <v>3</v>
      </c>
      <c r="DI157" s="69">
        <v>3.05</v>
      </c>
      <c r="DJ157" s="69">
        <v>2.78</v>
      </c>
      <c r="DK157" s="69">
        <v>2.37</v>
      </c>
      <c r="DL157" s="69"/>
      <c r="DM157" s="69"/>
      <c r="DN157" s="69"/>
      <c r="DO157" s="69"/>
      <c r="DP157" s="69"/>
      <c r="DQ157" s="69"/>
      <c r="DR157" s="69"/>
      <c r="DS157" s="69"/>
      <c r="DT157" s="69"/>
      <c r="DU157" s="69"/>
      <c r="DV157" s="69">
        <v>358</v>
      </c>
      <c r="DW157" s="69">
        <v>339</v>
      </c>
      <c r="DX157" s="69">
        <v>268</v>
      </c>
      <c r="DY157" s="69"/>
      <c r="DZ157" s="69"/>
      <c r="EA157" s="69"/>
      <c r="EB157" s="69"/>
      <c r="EC157" s="69"/>
      <c r="ED157" s="69"/>
      <c r="EE157" s="69"/>
      <c r="EF157" s="69"/>
      <c r="EG157" s="69"/>
      <c r="EH157" s="69"/>
      <c r="EI157" s="71">
        <v>0</v>
      </c>
      <c r="EJ157" s="71"/>
      <c r="EK157" s="71"/>
      <c r="EL157" s="71"/>
      <c r="EM157" s="69"/>
      <c r="EN157" s="69"/>
      <c r="EO157" s="69"/>
      <c r="EP157" s="69"/>
      <c r="EQ157" s="69"/>
      <c r="ER157" s="79"/>
      <c r="ES157" s="245">
        <f t="shared" si="32"/>
        <v>5855.5766908345395</v>
      </c>
      <c r="ET157" s="81"/>
      <c r="EU157" s="81">
        <f t="shared" si="33"/>
        <v>5855.5766908345395</v>
      </c>
      <c r="EV157" s="718">
        <f t="shared" si="24"/>
        <v>5855.5766908345395</v>
      </c>
      <c r="EW157" s="718" t="s">
        <v>1783</v>
      </c>
      <c r="EX157" s="731"/>
      <c r="EY157" s="44">
        <v>152</v>
      </c>
      <c r="EZ157" s="85">
        <v>5</v>
      </c>
      <c r="FA157" s="33">
        <v>152</v>
      </c>
      <c r="FB157" s="5">
        <v>3</v>
      </c>
      <c r="FC157" s="5">
        <v>3</v>
      </c>
      <c r="FD157" s="69">
        <v>3</v>
      </c>
      <c r="FE157" s="11">
        <v>3.05</v>
      </c>
      <c r="FF157" s="87">
        <v>358</v>
      </c>
      <c r="FG157" s="18">
        <v>5855.5766908345395</v>
      </c>
      <c r="FH157" s="69">
        <v>58</v>
      </c>
      <c r="FI157" s="716" t="s">
        <v>1783</v>
      </c>
      <c r="FK157" s="16">
        <v>38854</v>
      </c>
      <c r="FL157" s="54"/>
      <c r="FM157" s="249">
        <v>38868</v>
      </c>
      <c r="FN157" s="722"/>
      <c r="FO157" s="84">
        <v>5</v>
      </c>
      <c r="FP157" s="69">
        <v>36</v>
      </c>
      <c r="FQ157" s="69">
        <v>24</v>
      </c>
      <c r="FR157" s="69">
        <v>5</v>
      </c>
      <c r="FS157" s="716">
        <f t="shared" si="29"/>
        <v>19</v>
      </c>
      <c r="FT157" s="716"/>
      <c r="FU157" s="69"/>
      <c r="FV157" s="28"/>
      <c r="FW157" s="79" t="s">
        <v>659</v>
      </c>
      <c r="FX157" s="705">
        <v>1</v>
      </c>
    </row>
    <row r="158" spans="1:180" ht="15" x14ac:dyDescent="0.25">
      <c r="A158" s="10">
        <v>153</v>
      </c>
      <c r="B158" s="15" t="s">
        <v>556</v>
      </c>
      <c r="C158" s="42">
        <v>1</v>
      </c>
      <c r="D158" s="15">
        <v>1</v>
      </c>
      <c r="E158" s="93">
        <v>38854</v>
      </c>
      <c r="F158" s="69">
        <v>1</v>
      </c>
      <c r="G158" s="46">
        <v>1</v>
      </c>
      <c r="H158" s="5"/>
      <c r="I158" s="69"/>
      <c r="J158" s="69"/>
      <c r="K158" s="69"/>
      <c r="L158" s="69">
        <v>1</v>
      </c>
      <c r="M158" s="69"/>
      <c r="N158" s="69"/>
      <c r="O158" s="69"/>
      <c r="P158" s="69"/>
      <c r="Q158" s="69"/>
      <c r="R158" s="69"/>
      <c r="S158" s="5"/>
      <c r="T158" s="299">
        <f t="shared" si="27"/>
        <v>1</v>
      </c>
      <c r="U158" s="5"/>
      <c r="V158" s="69"/>
      <c r="W158" s="69"/>
      <c r="X158" s="69"/>
      <c r="Y158" s="69" t="s">
        <v>118</v>
      </c>
      <c r="Z158" s="69"/>
      <c r="AA158" s="69"/>
      <c r="AB158" s="69"/>
      <c r="AC158" s="69"/>
      <c r="AD158" s="69"/>
      <c r="AE158" s="46"/>
      <c r="AF158" s="5"/>
      <c r="AG158" s="69"/>
      <c r="AH158" s="69"/>
      <c r="AI158" s="69"/>
      <c r="AJ158" s="69">
        <v>5</v>
      </c>
      <c r="AK158" s="69"/>
      <c r="AL158" s="69">
        <v>6</v>
      </c>
      <c r="AM158" s="69"/>
      <c r="AN158" s="69"/>
      <c r="AO158" s="69"/>
      <c r="AP158" s="46"/>
      <c r="AQ158" s="69"/>
      <c r="AR158" s="69"/>
      <c r="AS158" s="69"/>
      <c r="AT158" s="69"/>
      <c r="AU158" s="69">
        <v>2</v>
      </c>
      <c r="AV158" s="69"/>
      <c r="AW158" s="69"/>
      <c r="AX158" s="69">
        <v>3</v>
      </c>
      <c r="AY158" s="69"/>
      <c r="AZ158" s="46"/>
      <c r="BA158" s="9"/>
      <c r="BB158" s="82"/>
      <c r="BC158" s="82"/>
      <c r="BD158" s="82"/>
      <c r="BE158" s="82">
        <v>38856</v>
      </c>
      <c r="BF158" s="82"/>
      <c r="BG158" s="82"/>
      <c r="BH158" s="82"/>
      <c r="BI158" s="82"/>
      <c r="BJ158" s="82"/>
      <c r="BK158" s="630">
        <f t="shared" si="30"/>
        <v>38856</v>
      </c>
      <c r="BL158" s="630" t="s">
        <v>1783</v>
      </c>
      <c r="BM158" s="630"/>
      <c r="BN158" s="633"/>
      <c r="BO158" s="633"/>
      <c r="BP158" s="32"/>
      <c r="BQ158" s="69"/>
      <c r="BR158" s="69"/>
      <c r="BS158" s="69"/>
      <c r="BT158" s="69"/>
      <c r="BU158" s="69"/>
      <c r="BV158" s="46"/>
      <c r="BW158" s="69"/>
      <c r="BX158" s="69"/>
      <c r="BY158" s="69"/>
      <c r="BZ158" s="69"/>
      <c r="CA158" s="69"/>
      <c r="CB158" s="69"/>
      <c r="CC158" s="46"/>
      <c r="CD158" s="69"/>
      <c r="CE158" s="69"/>
      <c r="CF158" s="69"/>
      <c r="CG158" s="69"/>
      <c r="CH158" s="69"/>
      <c r="CI158" s="69"/>
      <c r="CJ158" s="69"/>
      <c r="CK158" s="69"/>
      <c r="CL158" s="69"/>
      <c r="CM158" s="46"/>
      <c r="CN158" s="703">
        <f t="shared" si="31"/>
        <v>0</v>
      </c>
      <c r="CO158" s="70"/>
      <c r="CP158" s="70"/>
      <c r="CQ158" s="70"/>
      <c r="CR158" s="70"/>
      <c r="CS158" s="70"/>
      <c r="CT158" s="70"/>
      <c r="CU158" s="70"/>
      <c r="CV158" s="70"/>
      <c r="CW158" s="70"/>
      <c r="CX158" s="67"/>
      <c r="CY158" s="79"/>
      <c r="CZ158" s="79"/>
      <c r="DA158" s="79"/>
      <c r="DB158" s="79"/>
      <c r="DC158" s="79"/>
      <c r="DD158" s="79"/>
      <c r="DE158" s="79"/>
      <c r="DF158" s="10"/>
      <c r="DG158" s="300">
        <f t="shared" si="28"/>
        <v>1</v>
      </c>
      <c r="DH158" s="69">
        <v>1</v>
      </c>
      <c r="DI158" s="69">
        <v>2.21</v>
      </c>
      <c r="DJ158" s="69"/>
      <c r="DK158" s="69"/>
      <c r="DL158" s="69"/>
      <c r="DM158" s="69"/>
      <c r="DN158" s="69"/>
      <c r="DO158" s="69"/>
      <c r="DP158" s="69"/>
      <c r="DQ158" s="69"/>
      <c r="DR158" s="69"/>
      <c r="DS158" s="69"/>
      <c r="DT158" s="69"/>
      <c r="DU158" s="69"/>
      <c r="DV158" s="69">
        <v>268</v>
      </c>
      <c r="DW158" s="69"/>
      <c r="DX158" s="69"/>
      <c r="DY158" s="69"/>
      <c r="DZ158" s="69"/>
      <c r="EA158" s="69"/>
      <c r="EB158" s="69"/>
      <c r="EC158" s="69"/>
      <c r="ED158" s="69"/>
      <c r="EE158" s="69"/>
      <c r="EF158" s="69"/>
      <c r="EG158" s="69"/>
      <c r="EH158" s="69"/>
      <c r="EI158" s="71">
        <v>0</v>
      </c>
      <c r="EJ158" s="71"/>
      <c r="EK158" s="71"/>
      <c r="EL158" s="71"/>
      <c r="EM158" s="69"/>
      <c r="EN158" s="69"/>
      <c r="EO158" s="69"/>
      <c r="EP158" s="69"/>
      <c r="EQ158" s="69"/>
      <c r="ER158" s="79"/>
      <c r="ES158" s="245">
        <f t="shared" si="32"/>
        <v>1028.0381295196598</v>
      </c>
      <c r="ET158" s="81"/>
      <c r="EU158" s="81">
        <f t="shared" si="33"/>
        <v>1028.0381295196598</v>
      </c>
      <c r="EV158" s="718">
        <f t="shared" si="24"/>
        <v>1028.0381295196598</v>
      </c>
      <c r="EW158" s="718" t="s">
        <v>1783</v>
      </c>
      <c r="EX158" s="731"/>
      <c r="EY158" s="44">
        <v>153</v>
      </c>
      <c r="EZ158" s="85">
        <v>1</v>
      </c>
      <c r="FA158" s="33">
        <v>153</v>
      </c>
      <c r="FB158" s="5">
        <v>1</v>
      </c>
      <c r="FC158" s="5">
        <v>1</v>
      </c>
      <c r="FD158" s="69">
        <v>1</v>
      </c>
      <c r="FE158" s="11">
        <v>2.21</v>
      </c>
      <c r="FF158" s="87">
        <v>268</v>
      </c>
      <c r="FG158" s="18">
        <v>1028.0381295196598</v>
      </c>
      <c r="FH158" s="69">
        <v>6</v>
      </c>
      <c r="FI158" s="716" t="s">
        <v>1783</v>
      </c>
      <c r="FK158" s="16">
        <v>38856</v>
      </c>
      <c r="FL158" s="54"/>
      <c r="FM158" s="249">
        <v>38858</v>
      </c>
      <c r="FN158" s="722"/>
      <c r="FO158" s="84">
        <v>1</v>
      </c>
      <c r="FP158" s="69">
        <v>4</v>
      </c>
      <c r="FQ158" s="69">
        <v>9</v>
      </c>
      <c r="FR158" s="69">
        <v>8</v>
      </c>
      <c r="FS158" s="716">
        <f t="shared" si="29"/>
        <v>1</v>
      </c>
      <c r="FT158" s="716"/>
      <c r="FU158" s="69"/>
      <c r="FV158" s="48"/>
      <c r="FW158" s="79" t="s">
        <v>659</v>
      </c>
      <c r="FX158" s="705">
        <v>1</v>
      </c>
    </row>
    <row r="159" spans="1:180" ht="15" x14ac:dyDescent="0.25">
      <c r="A159" s="10">
        <v>154</v>
      </c>
      <c r="B159" s="15" t="s">
        <v>557</v>
      </c>
      <c r="C159" s="42">
        <v>1</v>
      </c>
      <c r="D159" s="15">
        <v>1</v>
      </c>
      <c r="E159" s="97">
        <v>38854</v>
      </c>
      <c r="F159" s="28">
        <v>1</v>
      </c>
      <c r="G159" s="67">
        <v>1</v>
      </c>
      <c r="H159" s="5"/>
      <c r="I159" s="5"/>
      <c r="J159" s="5"/>
      <c r="K159" s="5"/>
      <c r="L159" s="5">
        <v>1</v>
      </c>
      <c r="M159" s="5"/>
      <c r="N159" s="5"/>
      <c r="O159" s="5"/>
      <c r="P159" s="5"/>
      <c r="Q159" s="5"/>
      <c r="R159" s="5"/>
      <c r="S159" s="5"/>
      <c r="T159" s="299">
        <f t="shared" si="27"/>
        <v>1</v>
      </c>
      <c r="U159" s="5"/>
      <c r="V159" s="5"/>
      <c r="W159" s="5"/>
      <c r="X159" s="5"/>
      <c r="Y159" s="5" t="s">
        <v>118</v>
      </c>
      <c r="Z159" s="5"/>
      <c r="AA159" s="5"/>
      <c r="AB159" s="5"/>
      <c r="AC159" s="5"/>
      <c r="AD159" s="5"/>
      <c r="AE159" s="46"/>
      <c r="AF159" s="5"/>
      <c r="AG159" s="5"/>
      <c r="AH159" s="5"/>
      <c r="AI159" s="5"/>
      <c r="AJ159" s="5">
        <v>4</v>
      </c>
      <c r="AK159" s="5"/>
      <c r="AL159" s="5"/>
      <c r="AM159" s="5"/>
      <c r="AN159" s="5"/>
      <c r="AO159" s="5"/>
      <c r="AP159" s="46"/>
      <c r="AQ159" s="5"/>
      <c r="AR159" s="5"/>
      <c r="AS159" s="5"/>
      <c r="AT159" s="5"/>
      <c r="AU159" s="5"/>
      <c r="AV159" s="5"/>
      <c r="AW159" s="5"/>
      <c r="AX159" s="5">
        <v>3</v>
      </c>
      <c r="AY159" s="5"/>
      <c r="AZ159" s="46"/>
      <c r="BA159" s="9"/>
      <c r="BB159" s="9"/>
      <c r="BC159" s="9"/>
      <c r="BD159" s="9"/>
      <c r="BE159" s="9">
        <v>38856</v>
      </c>
      <c r="BF159" s="9"/>
      <c r="BG159" s="9"/>
      <c r="BH159" s="9"/>
      <c r="BI159" s="9"/>
      <c r="BJ159" s="9"/>
      <c r="BK159" s="630">
        <f t="shared" si="30"/>
        <v>38856</v>
      </c>
      <c r="BL159" s="630" t="s">
        <v>1783</v>
      </c>
      <c r="BM159" s="630"/>
      <c r="BN159" s="633"/>
      <c r="BO159" s="633"/>
      <c r="BP159" s="32"/>
      <c r="BQ159" s="5"/>
      <c r="BR159" s="5"/>
      <c r="BS159" s="5"/>
      <c r="BT159" s="5"/>
      <c r="BU159" s="5"/>
      <c r="BV159" s="46"/>
      <c r="BW159" s="5"/>
      <c r="BX159" s="5"/>
      <c r="BY159" s="5"/>
      <c r="BZ159" s="5"/>
      <c r="CA159" s="5">
        <v>1</v>
      </c>
      <c r="CB159" s="5"/>
      <c r="CC159" s="46"/>
      <c r="CD159" s="5"/>
      <c r="CE159" s="5"/>
      <c r="CF159" s="5"/>
      <c r="CG159" s="5"/>
      <c r="CH159" s="5"/>
      <c r="CI159" s="5"/>
      <c r="CJ159" s="5"/>
      <c r="CK159" s="5"/>
      <c r="CL159" s="5"/>
      <c r="CM159" s="46"/>
      <c r="CN159" s="703">
        <f t="shared" si="31"/>
        <v>0</v>
      </c>
      <c r="CO159" s="28"/>
      <c r="CP159" s="28"/>
      <c r="CQ159" s="28"/>
      <c r="CR159" s="28"/>
      <c r="CS159" s="28"/>
      <c r="CT159" s="28"/>
      <c r="CU159" s="28"/>
      <c r="CV159" s="28"/>
      <c r="CW159" s="28"/>
      <c r="CX159" s="67"/>
      <c r="CY159" s="10"/>
      <c r="CZ159" s="10"/>
      <c r="DA159" s="10"/>
      <c r="DB159" s="10"/>
      <c r="DC159" s="10"/>
      <c r="DD159" s="10"/>
      <c r="DE159" s="10"/>
      <c r="DF159" s="10"/>
      <c r="DG159" s="300">
        <f t="shared" si="28"/>
        <v>1</v>
      </c>
      <c r="DH159" s="69">
        <v>1</v>
      </c>
      <c r="DI159" s="69">
        <v>2.37</v>
      </c>
      <c r="DJ159" s="69"/>
      <c r="DK159" s="69"/>
      <c r="DL159" s="69"/>
      <c r="DM159" s="69"/>
      <c r="DN159" s="69"/>
      <c r="DO159" s="69"/>
      <c r="DP159" s="69"/>
      <c r="DQ159" s="69"/>
      <c r="DR159" s="69"/>
      <c r="DS159" s="69"/>
      <c r="DT159" s="69"/>
      <c r="DU159" s="69"/>
      <c r="DV159" s="69">
        <v>290</v>
      </c>
      <c r="DW159" s="69"/>
      <c r="DX159" s="69"/>
      <c r="DY159" s="69"/>
      <c r="DZ159" s="69"/>
      <c r="EA159" s="69"/>
      <c r="EB159" s="69"/>
      <c r="EC159" s="69"/>
      <c r="ED159" s="69"/>
      <c r="EE159" s="69"/>
      <c r="EF159" s="69"/>
      <c r="EG159" s="69"/>
      <c r="EH159" s="69"/>
      <c r="EI159" s="71">
        <v>0</v>
      </c>
      <c r="EJ159" s="71"/>
      <c r="EK159" s="71"/>
      <c r="EL159" s="71"/>
      <c r="EM159" s="69"/>
      <c r="EN159" s="69"/>
      <c r="EO159" s="69"/>
      <c r="EP159" s="69"/>
      <c r="EQ159" s="69"/>
      <c r="ER159" s="79"/>
      <c r="ES159" s="245">
        <f t="shared" si="32"/>
        <v>1279.3358537562669</v>
      </c>
      <c r="ET159" s="81"/>
      <c r="EU159" s="81">
        <f t="shared" si="33"/>
        <v>1279.3358537562669</v>
      </c>
      <c r="EV159" s="718">
        <f t="shared" si="24"/>
        <v>1279.3358537562669</v>
      </c>
      <c r="EW159" s="718" t="s">
        <v>1783</v>
      </c>
      <c r="EX159" s="731"/>
      <c r="EY159" s="44">
        <v>154</v>
      </c>
      <c r="EZ159" s="85">
        <v>0</v>
      </c>
      <c r="FA159" s="33">
        <v>154</v>
      </c>
      <c r="FB159" s="5">
        <v>1</v>
      </c>
      <c r="FC159" s="5">
        <v>1</v>
      </c>
      <c r="FD159" s="69">
        <v>1</v>
      </c>
      <c r="FE159" s="11">
        <v>2.37</v>
      </c>
      <c r="FF159" s="87">
        <v>290</v>
      </c>
      <c r="FG159" s="18">
        <v>1279.3358537562669</v>
      </c>
      <c r="FH159" s="69">
        <v>4</v>
      </c>
      <c r="FI159" s="716" t="s">
        <v>1783</v>
      </c>
      <c r="FK159" s="16">
        <v>38856</v>
      </c>
      <c r="FL159" s="54"/>
      <c r="FM159" s="249">
        <v>38866</v>
      </c>
      <c r="FN159" s="722"/>
      <c r="FO159" s="84"/>
      <c r="FP159" s="69"/>
      <c r="FQ159" s="69"/>
      <c r="FR159" s="69"/>
      <c r="FS159" s="716" t="str">
        <f t="shared" si="29"/>
        <v>NA</v>
      </c>
      <c r="FT159" s="716"/>
      <c r="FU159" s="69"/>
      <c r="FV159" s="28"/>
      <c r="FW159" s="79" t="s">
        <v>659</v>
      </c>
      <c r="FX159" s="705">
        <v>1</v>
      </c>
    </row>
    <row r="160" spans="1:180" ht="15" x14ac:dyDescent="0.25">
      <c r="A160" s="10">
        <v>155</v>
      </c>
      <c r="B160" s="15" t="s">
        <v>558</v>
      </c>
      <c r="C160" s="42">
        <v>1</v>
      </c>
      <c r="D160" s="15">
        <v>1</v>
      </c>
      <c r="E160" s="97">
        <v>38854</v>
      </c>
      <c r="F160" s="28">
        <v>1</v>
      </c>
      <c r="G160" s="67">
        <v>1</v>
      </c>
      <c r="H160" s="5"/>
      <c r="I160" s="5"/>
      <c r="J160" s="5"/>
      <c r="K160" s="5"/>
      <c r="L160" s="5">
        <v>1</v>
      </c>
      <c r="M160" s="5"/>
      <c r="N160" s="5"/>
      <c r="O160" s="5"/>
      <c r="P160" s="5"/>
      <c r="Q160" s="5"/>
      <c r="R160" s="5"/>
      <c r="S160" s="5"/>
      <c r="T160" s="299">
        <f t="shared" si="27"/>
        <v>1</v>
      </c>
      <c r="U160" s="5"/>
      <c r="V160" s="5"/>
      <c r="W160" s="5"/>
      <c r="X160" s="5"/>
      <c r="Y160" s="5"/>
      <c r="Z160" s="5"/>
      <c r="AA160" s="5"/>
      <c r="AB160" s="5"/>
      <c r="AC160" s="5"/>
      <c r="AD160" s="5"/>
      <c r="AE160" s="46"/>
      <c r="AF160" s="5"/>
      <c r="AG160" s="5"/>
      <c r="AH160" s="5"/>
      <c r="AI160" s="5"/>
      <c r="AJ160" s="5">
        <v>4</v>
      </c>
      <c r="AK160" s="5"/>
      <c r="AL160" s="5"/>
      <c r="AM160" s="5"/>
      <c r="AN160" s="5"/>
      <c r="AO160" s="5"/>
      <c r="AP160" s="46"/>
      <c r="AQ160" s="5"/>
      <c r="AR160" s="5"/>
      <c r="AS160" s="5">
        <v>2</v>
      </c>
      <c r="AT160" s="5"/>
      <c r="AU160" s="5"/>
      <c r="AV160" s="5"/>
      <c r="AW160" s="5"/>
      <c r="AX160" s="5">
        <v>4</v>
      </c>
      <c r="AY160" s="5"/>
      <c r="AZ160" s="46"/>
      <c r="BA160" s="9"/>
      <c r="BB160" s="9"/>
      <c r="BC160" s="9">
        <v>38854</v>
      </c>
      <c r="BD160" s="9"/>
      <c r="BE160" s="9"/>
      <c r="BF160" s="9"/>
      <c r="BG160" s="9"/>
      <c r="BH160" s="9"/>
      <c r="BI160" s="9"/>
      <c r="BJ160" s="9"/>
      <c r="BK160" s="630">
        <f t="shared" si="30"/>
        <v>38854</v>
      </c>
      <c r="BL160" s="630" t="s">
        <v>1783</v>
      </c>
      <c r="BM160" s="630"/>
      <c r="BN160" s="633"/>
      <c r="BO160" s="633"/>
      <c r="BP160" s="32"/>
      <c r="BQ160" s="5"/>
      <c r="BR160" s="5"/>
      <c r="BS160" s="5"/>
      <c r="BT160" s="5"/>
      <c r="BU160" s="5"/>
      <c r="BV160" s="46"/>
      <c r="BW160" s="5"/>
      <c r="BX160" s="5"/>
      <c r="BY160" s="5"/>
      <c r="BZ160" s="5"/>
      <c r="CA160" s="5">
        <v>3</v>
      </c>
      <c r="CB160" s="5"/>
      <c r="CC160" s="46"/>
      <c r="CD160" s="5"/>
      <c r="CE160" s="5"/>
      <c r="CF160" s="5"/>
      <c r="CG160" s="5"/>
      <c r="CH160" s="5"/>
      <c r="CI160" s="5"/>
      <c r="CJ160" s="5"/>
      <c r="CK160" s="5"/>
      <c r="CL160" s="5"/>
      <c r="CM160" s="46"/>
      <c r="CN160" s="703">
        <f t="shared" si="31"/>
        <v>0</v>
      </c>
      <c r="CO160" s="28"/>
      <c r="CP160" s="28"/>
      <c r="CQ160" s="28"/>
      <c r="CR160" s="28"/>
      <c r="CS160" s="28"/>
      <c r="CT160" s="28"/>
      <c r="CU160" s="28"/>
      <c r="CV160" s="28"/>
      <c r="CW160" s="28"/>
      <c r="CX160" s="67"/>
      <c r="CY160" s="10"/>
      <c r="CZ160" s="10"/>
      <c r="DA160" s="10"/>
      <c r="DB160" s="10"/>
      <c r="DC160" s="10"/>
      <c r="DD160" s="10"/>
      <c r="DE160" s="10"/>
      <c r="DF160" s="10"/>
      <c r="DG160" s="300">
        <f t="shared" si="28"/>
        <v>1</v>
      </c>
      <c r="DH160" s="69">
        <v>1</v>
      </c>
      <c r="DI160" s="69">
        <v>1.71</v>
      </c>
      <c r="DJ160" s="69"/>
      <c r="DK160" s="69"/>
      <c r="DL160" s="69"/>
      <c r="DM160" s="69"/>
      <c r="DN160" s="69"/>
      <c r="DO160" s="69"/>
      <c r="DP160" s="69"/>
      <c r="DQ160" s="69"/>
      <c r="DR160" s="69"/>
      <c r="DS160" s="69"/>
      <c r="DT160" s="69"/>
      <c r="DU160" s="69"/>
      <c r="DV160" s="69">
        <v>247</v>
      </c>
      <c r="DW160" s="69"/>
      <c r="DX160" s="69"/>
      <c r="DY160" s="69"/>
      <c r="DZ160" s="69"/>
      <c r="EA160" s="69"/>
      <c r="EB160" s="69"/>
      <c r="EC160" s="69"/>
      <c r="ED160" s="69"/>
      <c r="EE160" s="69"/>
      <c r="EF160" s="69"/>
      <c r="EG160" s="69"/>
      <c r="EH160" s="69"/>
      <c r="EI160" s="71">
        <v>0</v>
      </c>
      <c r="EJ160" s="71"/>
      <c r="EK160" s="71"/>
      <c r="EL160" s="71"/>
      <c r="EM160" s="69"/>
      <c r="EN160" s="69"/>
      <c r="EO160" s="69"/>
      <c r="EP160" s="69"/>
      <c r="EQ160" s="69"/>
      <c r="ER160" s="79"/>
      <c r="ES160" s="245">
        <f t="shared" si="32"/>
        <v>567.2559440888482</v>
      </c>
      <c r="ET160" s="81"/>
      <c r="EU160" s="81">
        <f t="shared" si="33"/>
        <v>567.2559440888482</v>
      </c>
      <c r="EV160" s="718">
        <f t="shared" si="24"/>
        <v>567.2559440888482</v>
      </c>
      <c r="EW160" s="718" t="s">
        <v>1783</v>
      </c>
      <c r="EX160" s="731"/>
      <c r="EY160" s="44">
        <v>155</v>
      </c>
      <c r="EZ160" s="85">
        <v>0</v>
      </c>
      <c r="FA160" s="33">
        <v>155</v>
      </c>
      <c r="FB160" s="5">
        <v>1</v>
      </c>
      <c r="FC160" s="5">
        <v>1</v>
      </c>
      <c r="FD160" s="69">
        <v>1</v>
      </c>
      <c r="FE160" s="11">
        <v>1.71</v>
      </c>
      <c r="FF160" s="87">
        <v>247</v>
      </c>
      <c r="FG160" s="18">
        <v>567.2559440888482</v>
      </c>
      <c r="FH160" s="69">
        <v>4</v>
      </c>
      <c r="FI160" s="716" t="s">
        <v>1783</v>
      </c>
      <c r="FK160" s="16">
        <v>38854</v>
      </c>
      <c r="FL160" s="54"/>
      <c r="FM160" s="249">
        <v>38866</v>
      </c>
      <c r="FN160" s="722"/>
      <c r="FO160" s="84"/>
      <c r="FP160" s="69"/>
      <c r="FQ160" s="69"/>
      <c r="FR160" s="69"/>
      <c r="FS160" s="716" t="str">
        <f t="shared" si="29"/>
        <v>NA</v>
      </c>
      <c r="FT160" s="716"/>
      <c r="FU160" s="69"/>
      <c r="FV160" s="28"/>
      <c r="FW160" s="79" t="s">
        <v>659</v>
      </c>
      <c r="FX160" s="705">
        <v>1</v>
      </c>
    </row>
    <row r="161" spans="1:180" ht="15" x14ac:dyDescent="0.25">
      <c r="A161" s="10">
        <v>156</v>
      </c>
      <c r="B161" s="15" t="s">
        <v>559</v>
      </c>
      <c r="C161" s="42">
        <v>1</v>
      </c>
      <c r="D161" s="15">
        <v>1</v>
      </c>
      <c r="E161" s="97">
        <v>38854</v>
      </c>
      <c r="F161" s="28">
        <v>1</v>
      </c>
      <c r="G161" s="67">
        <v>1</v>
      </c>
      <c r="H161" s="5"/>
      <c r="I161" s="5"/>
      <c r="J161" s="5"/>
      <c r="K161" s="5"/>
      <c r="L161" s="5">
        <v>1</v>
      </c>
      <c r="M161" s="5"/>
      <c r="N161" s="5"/>
      <c r="O161" s="5"/>
      <c r="P161" s="5"/>
      <c r="Q161" s="5"/>
      <c r="R161" s="5"/>
      <c r="S161" s="5"/>
      <c r="T161" s="299">
        <f t="shared" si="27"/>
        <v>1</v>
      </c>
      <c r="U161" s="5"/>
      <c r="V161" s="5"/>
      <c r="W161" s="5"/>
      <c r="X161" s="5"/>
      <c r="Y161" s="5"/>
      <c r="Z161" s="5"/>
      <c r="AA161" s="5"/>
      <c r="AB161" s="5"/>
      <c r="AC161" s="5"/>
      <c r="AD161" s="5"/>
      <c r="AE161" s="46"/>
      <c r="AF161" s="5"/>
      <c r="AG161" s="5"/>
      <c r="AH161" s="5"/>
      <c r="AI161" s="5"/>
      <c r="AJ161" s="5">
        <v>10</v>
      </c>
      <c r="AK161" s="5"/>
      <c r="AL161" s="5"/>
      <c r="AM161" s="5"/>
      <c r="AN161" s="5"/>
      <c r="AO161" s="5"/>
      <c r="AP161" s="46"/>
      <c r="AQ161" s="5"/>
      <c r="AR161" s="5"/>
      <c r="AS161" s="5">
        <v>1</v>
      </c>
      <c r="AT161" s="5"/>
      <c r="AU161" s="5" t="s">
        <v>529</v>
      </c>
      <c r="AV161" s="5"/>
      <c r="AW161" s="5"/>
      <c r="AX161" s="5">
        <v>7</v>
      </c>
      <c r="AY161" s="5"/>
      <c r="AZ161" s="46"/>
      <c r="BA161" s="9"/>
      <c r="BB161" s="9"/>
      <c r="BC161" s="9">
        <v>38854</v>
      </c>
      <c r="BD161" s="9"/>
      <c r="BE161" s="9"/>
      <c r="BF161" s="9"/>
      <c r="BG161" s="9"/>
      <c r="BH161" s="9"/>
      <c r="BI161" s="9"/>
      <c r="BJ161" s="9"/>
      <c r="BK161" s="630">
        <f t="shared" si="30"/>
        <v>38854</v>
      </c>
      <c r="BL161" s="630" t="s">
        <v>1783</v>
      </c>
      <c r="BM161" s="630"/>
      <c r="BN161" s="633"/>
      <c r="BO161" s="633"/>
      <c r="BP161" s="32"/>
      <c r="BQ161" s="5"/>
      <c r="BR161" s="5"/>
      <c r="BS161" s="5"/>
      <c r="BT161" s="5"/>
      <c r="BU161" s="5"/>
      <c r="BV161" s="46"/>
      <c r="BW161" s="5"/>
      <c r="BX161" s="5"/>
      <c r="BY161" s="5"/>
      <c r="BZ161" s="5"/>
      <c r="CA161" s="5">
        <v>3</v>
      </c>
      <c r="CB161" s="5"/>
      <c r="CC161" s="46"/>
      <c r="CD161" s="5"/>
      <c r="CE161" s="5"/>
      <c r="CF161" s="5"/>
      <c r="CG161" s="5"/>
      <c r="CH161" s="5"/>
      <c r="CI161" s="5"/>
      <c r="CJ161" s="5"/>
      <c r="CK161" s="5"/>
      <c r="CL161" s="5"/>
      <c r="CM161" s="46"/>
      <c r="CN161" s="703">
        <f t="shared" si="31"/>
        <v>0</v>
      </c>
      <c r="CO161" s="28"/>
      <c r="CP161" s="28"/>
      <c r="CQ161" s="28"/>
      <c r="CR161" s="28"/>
      <c r="CS161" s="28"/>
      <c r="CT161" s="28"/>
      <c r="CU161" s="28"/>
      <c r="CV161" s="28"/>
      <c r="CW161" s="28"/>
      <c r="CX161" s="67"/>
      <c r="CY161" s="10"/>
      <c r="CZ161" s="10"/>
      <c r="DA161" s="10"/>
      <c r="DB161" s="10"/>
      <c r="DC161" s="10"/>
      <c r="DD161" s="10"/>
      <c r="DE161" s="10"/>
      <c r="DF161" s="10"/>
      <c r="DG161" s="300">
        <f t="shared" si="28"/>
        <v>2</v>
      </c>
      <c r="DH161" s="69">
        <v>2</v>
      </c>
      <c r="DI161" s="69">
        <v>1.94</v>
      </c>
      <c r="DJ161" s="69">
        <v>1.49</v>
      </c>
      <c r="DK161" s="69"/>
      <c r="DL161" s="69"/>
      <c r="DM161" s="69"/>
      <c r="DN161" s="69"/>
      <c r="DO161" s="69"/>
      <c r="DP161" s="69"/>
      <c r="DQ161" s="69"/>
      <c r="DR161" s="69"/>
      <c r="DS161" s="69"/>
      <c r="DT161" s="69"/>
      <c r="DU161" s="69"/>
      <c r="DV161" s="69">
        <v>205</v>
      </c>
      <c r="DW161" s="69">
        <v>231</v>
      </c>
      <c r="DX161" s="69"/>
      <c r="DY161" s="69"/>
      <c r="DZ161" s="69"/>
      <c r="EA161" s="69"/>
      <c r="EB161" s="69"/>
      <c r="EC161" s="69"/>
      <c r="ED161" s="69"/>
      <c r="EE161" s="69"/>
      <c r="EF161" s="69"/>
      <c r="EG161" s="69"/>
      <c r="EH161" s="69"/>
      <c r="EI161" s="71">
        <v>0</v>
      </c>
      <c r="EJ161" s="71"/>
      <c r="EK161" s="71"/>
      <c r="EL161" s="71"/>
      <c r="EM161" s="69"/>
      <c r="EN161" s="69"/>
      <c r="EO161" s="69"/>
      <c r="EP161" s="69"/>
      <c r="EQ161" s="69"/>
      <c r="ER161" s="79"/>
      <c r="ES161" s="245">
        <f t="shared" si="32"/>
        <v>1008.7505570423943</v>
      </c>
      <c r="ET161" s="81"/>
      <c r="EU161" s="81">
        <f t="shared" si="33"/>
        <v>1008.7505570423943</v>
      </c>
      <c r="EV161" s="718" t="str">
        <f t="shared" si="24"/>
        <v/>
      </c>
      <c r="EW161" s="718" t="s">
        <v>1877</v>
      </c>
      <c r="EX161" s="731" t="s">
        <v>1947</v>
      </c>
      <c r="EY161" s="44">
        <v>156</v>
      </c>
      <c r="EZ161" s="85">
        <v>0</v>
      </c>
      <c r="FA161" s="33">
        <v>156</v>
      </c>
      <c r="FB161" s="5">
        <v>1</v>
      </c>
      <c r="FC161" s="5">
        <v>2</v>
      </c>
      <c r="FD161" s="69">
        <v>2</v>
      </c>
      <c r="FE161" s="11">
        <v>1.49</v>
      </c>
      <c r="FF161" s="87">
        <v>231</v>
      </c>
      <c r="FG161" s="18">
        <v>1008.7505570423943</v>
      </c>
      <c r="FH161" s="69">
        <v>7</v>
      </c>
      <c r="FI161" s="716" t="s">
        <v>1783</v>
      </c>
      <c r="FK161" s="16">
        <v>38854</v>
      </c>
      <c r="FL161" s="54"/>
      <c r="FM161" s="249">
        <v>38866</v>
      </c>
      <c r="FN161" s="722"/>
      <c r="FO161" s="84"/>
      <c r="FP161" s="69"/>
      <c r="FQ161" s="69"/>
      <c r="FR161" s="69"/>
      <c r="FS161" s="716" t="str">
        <f t="shared" si="29"/>
        <v>NA</v>
      </c>
      <c r="FT161" s="716"/>
      <c r="FU161" s="69"/>
      <c r="FV161" s="28"/>
      <c r="FW161" s="79" t="s">
        <v>659</v>
      </c>
      <c r="FX161" s="705">
        <v>0</v>
      </c>
    </row>
    <row r="162" spans="1:180" ht="15" x14ac:dyDescent="0.25">
      <c r="A162" s="10">
        <v>157</v>
      </c>
      <c r="B162" s="15"/>
      <c r="C162" s="42"/>
      <c r="D162" s="15"/>
      <c r="E162" s="97"/>
      <c r="F162" s="28"/>
      <c r="G162" s="67"/>
      <c r="H162" s="5"/>
      <c r="I162" s="5"/>
      <c r="J162" s="5"/>
      <c r="K162" s="5"/>
      <c r="L162" s="5"/>
      <c r="M162" s="5"/>
      <c r="N162" s="5"/>
      <c r="O162" s="5"/>
      <c r="P162" s="5"/>
      <c r="Q162" s="5"/>
      <c r="R162" s="5"/>
      <c r="S162" s="5"/>
      <c r="T162" s="299">
        <f t="shared" si="27"/>
        <v>0</v>
      </c>
      <c r="U162" s="5"/>
      <c r="V162" s="5"/>
      <c r="W162" s="5"/>
      <c r="X162" s="5"/>
      <c r="Y162" s="5"/>
      <c r="Z162" s="5"/>
      <c r="AA162" s="5"/>
      <c r="AB162" s="5"/>
      <c r="AC162" s="5"/>
      <c r="AD162" s="5"/>
      <c r="AE162" s="46"/>
      <c r="AF162" s="5"/>
      <c r="AG162" s="5"/>
      <c r="AH162" s="5"/>
      <c r="AI162" s="5"/>
      <c r="AJ162" s="5"/>
      <c r="AK162" s="5"/>
      <c r="AL162" s="5"/>
      <c r="AM162" s="5"/>
      <c r="AN162" s="5"/>
      <c r="AO162" s="5"/>
      <c r="AP162" s="46"/>
      <c r="AQ162" s="5"/>
      <c r="AR162" s="5"/>
      <c r="AS162" s="5"/>
      <c r="AT162" s="5"/>
      <c r="AU162" s="5"/>
      <c r="AV162" s="5"/>
      <c r="AW162" s="5"/>
      <c r="AX162" s="5"/>
      <c r="AY162" s="5"/>
      <c r="AZ162" s="46"/>
      <c r="BA162" s="9"/>
      <c r="BB162" s="9"/>
      <c r="BC162" s="9"/>
      <c r="BD162" s="9"/>
      <c r="BE162" s="9"/>
      <c r="BF162" s="9"/>
      <c r="BG162" s="9"/>
      <c r="BH162" s="9"/>
      <c r="BI162" s="9"/>
      <c r="BJ162" s="9"/>
      <c r="BK162" s="630" t="str">
        <f t="shared" si="30"/>
        <v>NA</v>
      </c>
      <c r="BL162" s="630" t="s">
        <v>1792</v>
      </c>
      <c r="BM162" s="630"/>
      <c r="BN162" s="633"/>
      <c r="BO162" s="633"/>
      <c r="BP162" s="32"/>
      <c r="BQ162" s="5"/>
      <c r="BR162" s="5"/>
      <c r="BS162" s="5"/>
      <c r="BT162" s="5"/>
      <c r="BU162" s="5"/>
      <c r="BV162" s="46"/>
      <c r="BW162" s="5"/>
      <c r="BX162" s="5"/>
      <c r="BY162" s="5"/>
      <c r="BZ162" s="5"/>
      <c r="CA162" s="5"/>
      <c r="CB162" s="5"/>
      <c r="CC162" s="46"/>
      <c r="CD162" s="5"/>
      <c r="CE162" s="5"/>
      <c r="CF162" s="5"/>
      <c r="CG162" s="5"/>
      <c r="CH162" s="5"/>
      <c r="CI162" s="5"/>
      <c r="CJ162" s="5"/>
      <c r="CK162" s="5"/>
      <c r="CL162" s="5"/>
      <c r="CM162" s="46"/>
      <c r="CN162" s="703" t="s">
        <v>1792</v>
      </c>
      <c r="CO162" s="28"/>
      <c r="CP162" s="28"/>
      <c r="CQ162" s="28"/>
      <c r="CR162" s="28"/>
      <c r="CS162" s="28"/>
      <c r="CT162" s="28"/>
      <c r="CU162" s="28"/>
      <c r="CV162" s="28"/>
      <c r="CW162" s="28"/>
      <c r="CX162" s="67"/>
      <c r="CY162" s="10"/>
      <c r="CZ162" s="10"/>
      <c r="DA162" s="10"/>
      <c r="DB162" s="10"/>
      <c r="DC162" s="10"/>
      <c r="DD162" s="10"/>
      <c r="DE162" s="10"/>
      <c r="DF162" s="10"/>
      <c r="DG162" s="300">
        <f t="shared" si="28"/>
        <v>0</v>
      </c>
      <c r="DH162" s="69"/>
      <c r="DI162" s="69"/>
      <c r="DJ162" s="69"/>
      <c r="DK162" s="69"/>
      <c r="DL162" s="69"/>
      <c r="DM162" s="69"/>
      <c r="DN162" s="69"/>
      <c r="DO162" s="69"/>
      <c r="DP162" s="69"/>
      <c r="DQ162" s="69"/>
      <c r="DR162" s="69"/>
      <c r="DS162" s="69"/>
      <c r="DT162" s="69"/>
      <c r="DU162" s="69"/>
      <c r="DV162" s="69"/>
      <c r="DW162" s="69"/>
      <c r="DX162" s="69"/>
      <c r="DY162" s="69"/>
      <c r="DZ162" s="69"/>
      <c r="EA162" s="69"/>
      <c r="EB162" s="69"/>
      <c r="EC162" s="69"/>
      <c r="ED162" s="69"/>
      <c r="EE162" s="69"/>
      <c r="EF162" s="69"/>
      <c r="EG162" s="69"/>
      <c r="EH162" s="69"/>
      <c r="EI162" s="69"/>
      <c r="EJ162" s="69"/>
      <c r="EK162" s="69"/>
      <c r="EL162" s="69"/>
      <c r="EM162" s="69"/>
      <c r="EN162" s="69"/>
      <c r="EO162" s="69"/>
      <c r="EP162" s="69"/>
      <c r="EQ162" s="69"/>
      <c r="ER162" s="79"/>
      <c r="ES162" s="245"/>
      <c r="ET162" s="81"/>
      <c r="EU162" s="81"/>
      <c r="EV162" s="718" t="str">
        <f t="shared" ref="EV162:EV225" si="34">IF(EW162="ok",EU162,"")</f>
        <v/>
      </c>
      <c r="EW162" s="718" t="s">
        <v>1792</v>
      </c>
      <c r="EX162" s="731"/>
      <c r="EY162" s="44">
        <v>157</v>
      </c>
      <c r="EZ162" s="85"/>
      <c r="FA162" s="33">
        <v>157</v>
      </c>
      <c r="FB162" s="5">
        <v>0</v>
      </c>
      <c r="FC162" s="5">
        <v>0</v>
      </c>
      <c r="FD162" s="69"/>
      <c r="FE162" s="11"/>
      <c r="FF162" s="87"/>
      <c r="FG162" s="18"/>
      <c r="FH162" s="69"/>
      <c r="FI162" s="716" t="s">
        <v>1792</v>
      </c>
      <c r="FK162" s="16"/>
      <c r="FL162" s="54"/>
      <c r="FM162" s="39"/>
      <c r="FN162" s="721"/>
      <c r="FO162" s="84"/>
      <c r="FP162" s="69"/>
      <c r="FQ162" s="69"/>
      <c r="FR162" s="69"/>
      <c r="FS162" s="716" t="str">
        <f t="shared" si="29"/>
        <v>NA</v>
      </c>
      <c r="FT162" s="716"/>
      <c r="FU162" s="69"/>
      <c r="FV162" s="28"/>
      <c r="FW162" s="79" t="s">
        <v>656</v>
      </c>
      <c r="FX162" s="705" t="s">
        <v>1792</v>
      </c>
    </row>
    <row r="163" spans="1:180" ht="15" x14ac:dyDescent="0.25">
      <c r="A163" s="10">
        <v>158</v>
      </c>
      <c r="B163" s="15"/>
      <c r="C163" s="42"/>
      <c r="D163" s="15"/>
      <c r="E163" s="97"/>
      <c r="F163" s="28"/>
      <c r="G163" s="67"/>
      <c r="H163" s="5"/>
      <c r="I163" s="5"/>
      <c r="J163" s="5"/>
      <c r="K163" s="5"/>
      <c r="L163" s="5"/>
      <c r="M163" s="5"/>
      <c r="N163" s="5"/>
      <c r="O163" s="5"/>
      <c r="P163" s="5"/>
      <c r="Q163" s="5"/>
      <c r="R163" s="5"/>
      <c r="S163" s="5"/>
      <c r="T163" s="299">
        <f t="shared" si="27"/>
        <v>0</v>
      </c>
      <c r="U163" s="5"/>
      <c r="V163" s="5"/>
      <c r="W163" s="5"/>
      <c r="X163" s="5"/>
      <c r="Y163" s="5"/>
      <c r="Z163" s="5"/>
      <c r="AA163" s="5"/>
      <c r="AB163" s="5"/>
      <c r="AC163" s="5"/>
      <c r="AD163" s="5"/>
      <c r="AE163" s="46"/>
      <c r="AF163" s="5"/>
      <c r="AG163" s="5"/>
      <c r="AH163" s="5"/>
      <c r="AI163" s="5"/>
      <c r="AJ163" s="5"/>
      <c r="AK163" s="5"/>
      <c r="AL163" s="5"/>
      <c r="AM163" s="5"/>
      <c r="AN163" s="5"/>
      <c r="AO163" s="5"/>
      <c r="AP163" s="46"/>
      <c r="AQ163" s="5"/>
      <c r="AR163" s="5"/>
      <c r="AS163" s="5"/>
      <c r="AT163" s="5"/>
      <c r="AU163" s="5"/>
      <c r="AV163" s="5"/>
      <c r="AW163" s="5"/>
      <c r="AX163" s="5"/>
      <c r="AY163" s="5"/>
      <c r="AZ163" s="46"/>
      <c r="BA163" s="9"/>
      <c r="BB163" s="9"/>
      <c r="BC163" s="9"/>
      <c r="BD163" s="9"/>
      <c r="BE163" s="9"/>
      <c r="BF163" s="9"/>
      <c r="BG163" s="9"/>
      <c r="BH163" s="9"/>
      <c r="BI163" s="9"/>
      <c r="BJ163" s="9"/>
      <c r="BK163" s="630" t="str">
        <f t="shared" si="30"/>
        <v>NA</v>
      </c>
      <c r="BL163" s="630" t="s">
        <v>1792</v>
      </c>
      <c r="BM163" s="630"/>
      <c r="BN163" s="633"/>
      <c r="BO163" s="633"/>
      <c r="BP163" s="32"/>
      <c r="BQ163" s="5"/>
      <c r="BR163" s="5"/>
      <c r="BS163" s="5"/>
      <c r="BT163" s="5"/>
      <c r="BU163" s="5"/>
      <c r="BV163" s="46"/>
      <c r="BW163" s="5"/>
      <c r="BX163" s="5"/>
      <c r="BY163" s="5"/>
      <c r="BZ163" s="5"/>
      <c r="CA163" s="5"/>
      <c r="CB163" s="5"/>
      <c r="CC163" s="46"/>
      <c r="CD163" s="5"/>
      <c r="CE163" s="5"/>
      <c r="CF163" s="5"/>
      <c r="CG163" s="5"/>
      <c r="CH163" s="5"/>
      <c r="CI163" s="5"/>
      <c r="CJ163" s="5"/>
      <c r="CK163" s="5"/>
      <c r="CL163" s="5"/>
      <c r="CM163" s="46"/>
      <c r="CN163" s="703" t="s">
        <v>1792</v>
      </c>
      <c r="CO163" s="28"/>
      <c r="CP163" s="28"/>
      <c r="CQ163" s="28"/>
      <c r="CR163" s="28"/>
      <c r="CS163" s="28"/>
      <c r="CT163" s="28"/>
      <c r="CU163" s="28"/>
      <c r="CV163" s="28"/>
      <c r="CW163" s="28"/>
      <c r="CX163" s="67"/>
      <c r="CY163" s="10"/>
      <c r="CZ163" s="10"/>
      <c r="DA163" s="10"/>
      <c r="DB163" s="10"/>
      <c r="DC163" s="10"/>
      <c r="DD163" s="10"/>
      <c r="DE163" s="10"/>
      <c r="DF163" s="10"/>
      <c r="DG163" s="300">
        <f t="shared" si="28"/>
        <v>0</v>
      </c>
      <c r="DH163" s="69"/>
      <c r="DI163" s="69"/>
      <c r="DJ163" s="69"/>
      <c r="DK163" s="69"/>
      <c r="DL163" s="69"/>
      <c r="DM163" s="69"/>
      <c r="DN163" s="69"/>
      <c r="DO163" s="69"/>
      <c r="DP163" s="69"/>
      <c r="DQ163" s="69"/>
      <c r="DR163" s="69"/>
      <c r="DS163" s="69"/>
      <c r="DT163" s="69"/>
      <c r="DU163" s="69"/>
      <c r="DV163" s="69"/>
      <c r="DW163" s="69"/>
      <c r="DX163" s="69"/>
      <c r="DY163" s="69"/>
      <c r="DZ163" s="69"/>
      <c r="EA163" s="69"/>
      <c r="EB163" s="69"/>
      <c r="EC163" s="69"/>
      <c r="ED163" s="69"/>
      <c r="EE163" s="69"/>
      <c r="EF163" s="69"/>
      <c r="EG163" s="69"/>
      <c r="EH163" s="69"/>
      <c r="EI163" s="69"/>
      <c r="EJ163" s="69"/>
      <c r="EK163" s="69"/>
      <c r="EL163" s="69"/>
      <c r="EM163" s="69"/>
      <c r="EN163" s="69"/>
      <c r="EO163" s="69"/>
      <c r="EP163" s="69"/>
      <c r="EQ163" s="69"/>
      <c r="ER163" s="79"/>
      <c r="ES163" s="245"/>
      <c r="ET163" s="81"/>
      <c r="EU163" s="81"/>
      <c r="EV163" s="718" t="str">
        <f t="shared" si="34"/>
        <v/>
      </c>
      <c r="EW163" s="718" t="s">
        <v>1792</v>
      </c>
      <c r="EX163" s="731"/>
      <c r="EY163" s="44">
        <v>158</v>
      </c>
      <c r="EZ163" s="85"/>
      <c r="FA163" s="33">
        <v>158</v>
      </c>
      <c r="FB163" s="5">
        <v>0</v>
      </c>
      <c r="FC163" s="5">
        <v>0</v>
      </c>
      <c r="FD163" s="69"/>
      <c r="FE163" s="11"/>
      <c r="FF163" s="87"/>
      <c r="FG163" s="18"/>
      <c r="FH163" s="69"/>
      <c r="FI163" s="716" t="s">
        <v>1792</v>
      </c>
      <c r="FK163" s="16"/>
      <c r="FL163" s="54"/>
      <c r="FM163" s="39"/>
      <c r="FN163" s="721"/>
      <c r="FO163" s="84"/>
      <c r="FP163" s="69"/>
      <c r="FQ163" s="69"/>
      <c r="FR163" s="69"/>
      <c r="FS163" s="716" t="str">
        <f t="shared" si="29"/>
        <v>NA</v>
      </c>
      <c r="FT163" s="716"/>
      <c r="FU163" s="69"/>
      <c r="FV163" s="28"/>
      <c r="FW163" s="79" t="s">
        <v>656</v>
      </c>
      <c r="FX163" s="705" t="s">
        <v>1792</v>
      </c>
    </row>
    <row r="164" spans="1:180" ht="15" x14ac:dyDescent="0.25">
      <c r="A164" s="10">
        <v>159</v>
      </c>
      <c r="B164" s="15"/>
      <c r="C164" s="42"/>
      <c r="D164" s="15"/>
      <c r="E164" s="97"/>
      <c r="F164" s="28"/>
      <c r="G164" s="67"/>
      <c r="H164" s="5"/>
      <c r="I164" s="5"/>
      <c r="J164" s="5"/>
      <c r="K164" s="5"/>
      <c r="L164" s="5"/>
      <c r="M164" s="5"/>
      <c r="N164" s="5"/>
      <c r="O164" s="5"/>
      <c r="P164" s="5"/>
      <c r="Q164" s="5"/>
      <c r="R164" s="5"/>
      <c r="S164" s="5"/>
      <c r="T164" s="299">
        <f t="shared" si="27"/>
        <v>0</v>
      </c>
      <c r="U164" s="5"/>
      <c r="V164" s="5"/>
      <c r="W164" s="5"/>
      <c r="X164" s="5"/>
      <c r="Y164" s="5"/>
      <c r="Z164" s="5"/>
      <c r="AA164" s="5"/>
      <c r="AB164" s="5"/>
      <c r="AC164" s="5"/>
      <c r="AD164" s="5"/>
      <c r="AE164" s="46"/>
      <c r="AF164" s="5"/>
      <c r="AG164" s="5"/>
      <c r="AH164" s="5"/>
      <c r="AI164" s="5"/>
      <c r="AJ164" s="5"/>
      <c r="AK164" s="5"/>
      <c r="AL164" s="5"/>
      <c r="AM164" s="5"/>
      <c r="AN164" s="5"/>
      <c r="AO164" s="5"/>
      <c r="AP164" s="46"/>
      <c r="AQ164" s="5"/>
      <c r="AR164" s="5"/>
      <c r="AS164" s="5"/>
      <c r="AT164" s="5"/>
      <c r="AU164" s="5"/>
      <c r="AV164" s="5"/>
      <c r="AW164" s="5"/>
      <c r="AX164" s="5"/>
      <c r="AY164" s="5"/>
      <c r="AZ164" s="46"/>
      <c r="BA164" s="9"/>
      <c r="BB164" s="9"/>
      <c r="BC164" s="9"/>
      <c r="BD164" s="9"/>
      <c r="BE164" s="9"/>
      <c r="BF164" s="9"/>
      <c r="BG164" s="9"/>
      <c r="BH164" s="9"/>
      <c r="BI164" s="9"/>
      <c r="BJ164" s="9"/>
      <c r="BK164" s="630" t="str">
        <f t="shared" si="30"/>
        <v>NA</v>
      </c>
      <c r="BL164" s="630" t="s">
        <v>1792</v>
      </c>
      <c r="BM164" s="630"/>
      <c r="BN164" s="633"/>
      <c r="BO164" s="633"/>
      <c r="BP164" s="32"/>
      <c r="BQ164" s="5"/>
      <c r="BR164" s="5"/>
      <c r="BS164" s="5"/>
      <c r="BT164" s="5"/>
      <c r="BU164" s="5"/>
      <c r="BV164" s="46"/>
      <c r="BW164" s="5"/>
      <c r="BX164" s="5"/>
      <c r="BY164" s="5"/>
      <c r="BZ164" s="5"/>
      <c r="CA164" s="5"/>
      <c r="CB164" s="5"/>
      <c r="CC164" s="46"/>
      <c r="CD164" s="5"/>
      <c r="CE164" s="5"/>
      <c r="CF164" s="5"/>
      <c r="CG164" s="5"/>
      <c r="CH164" s="5"/>
      <c r="CI164" s="5"/>
      <c r="CJ164" s="5"/>
      <c r="CK164" s="5"/>
      <c r="CL164" s="5"/>
      <c r="CM164" s="46"/>
      <c r="CN164" s="703" t="s">
        <v>1792</v>
      </c>
      <c r="CO164" s="28"/>
      <c r="CP164" s="28"/>
      <c r="CQ164" s="28"/>
      <c r="CR164" s="28"/>
      <c r="CS164" s="28"/>
      <c r="CT164" s="28"/>
      <c r="CU164" s="28"/>
      <c r="CV164" s="28"/>
      <c r="CW164" s="28"/>
      <c r="CX164" s="67"/>
      <c r="CY164" s="10"/>
      <c r="CZ164" s="10"/>
      <c r="DA164" s="10"/>
      <c r="DB164" s="10"/>
      <c r="DC164" s="10"/>
      <c r="DD164" s="10"/>
      <c r="DE164" s="10"/>
      <c r="DF164" s="10"/>
      <c r="DG164" s="300">
        <f t="shared" si="28"/>
        <v>0</v>
      </c>
      <c r="DH164" s="69"/>
      <c r="DI164" s="69"/>
      <c r="DJ164" s="69"/>
      <c r="DK164" s="69"/>
      <c r="DL164" s="69"/>
      <c r="DM164" s="69"/>
      <c r="DN164" s="69"/>
      <c r="DO164" s="69"/>
      <c r="DP164" s="69"/>
      <c r="DQ164" s="69"/>
      <c r="DR164" s="69"/>
      <c r="DS164" s="69"/>
      <c r="DT164" s="69"/>
      <c r="DU164" s="69"/>
      <c r="DV164" s="69"/>
      <c r="DW164" s="69"/>
      <c r="DX164" s="69"/>
      <c r="DY164" s="69"/>
      <c r="DZ164" s="69"/>
      <c r="EA164" s="69"/>
      <c r="EB164" s="69"/>
      <c r="EC164" s="69"/>
      <c r="ED164" s="69"/>
      <c r="EE164" s="69"/>
      <c r="EF164" s="69"/>
      <c r="EG164" s="69"/>
      <c r="EH164" s="69"/>
      <c r="EI164" s="69"/>
      <c r="EJ164" s="69"/>
      <c r="EK164" s="69"/>
      <c r="EL164" s="69"/>
      <c r="EM164" s="69"/>
      <c r="EN164" s="69"/>
      <c r="EO164" s="69"/>
      <c r="EP164" s="69"/>
      <c r="EQ164" s="69"/>
      <c r="ER164" s="79"/>
      <c r="ES164" s="245"/>
      <c r="ET164" s="81"/>
      <c r="EU164" s="81"/>
      <c r="EV164" s="718" t="str">
        <f t="shared" si="34"/>
        <v/>
      </c>
      <c r="EW164" s="718" t="s">
        <v>1792</v>
      </c>
      <c r="EX164" s="731"/>
      <c r="EY164" s="44">
        <v>159</v>
      </c>
      <c r="EZ164" s="85"/>
      <c r="FA164" s="33">
        <v>159</v>
      </c>
      <c r="FB164" s="5">
        <v>0</v>
      </c>
      <c r="FC164" s="5">
        <v>0</v>
      </c>
      <c r="FD164" s="69"/>
      <c r="FE164" s="11"/>
      <c r="FF164" s="87"/>
      <c r="FG164" s="18"/>
      <c r="FH164" s="69"/>
      <c r="FI164" s="716" t="s">
        <v>1792</v>
      </c>
      <c r="FK164" s="16"/>
      <c r="FL164" s="54"/>
      <c r="FM164" s="39"/>
      <c r="FN164" s="721"/>
      <c r="FO164" s="84"/>
      <c r="FP164" s="69"/>
      <c r="FQ164" s="69"/>
      <c r="FR164" s="69"/>
      <c r="FS164" s="716" t="str">
        <f t="shared" si="29"/>
        <v>NA</v>
      </c>
      <c r="FT164" s="716"/>
      <c r="FU164" s="69"/>
      <c r="FV164" s="28"/>
      <c r="FW164" s="79" t="s">
        <v>656</v>
      </c>
      <c r="FX164" s="705" t="s">
        <v>1792</v>
      </c>
    </row>
    <row r="165" spans="1:180" ht="15" x14ac:dyDescent="0.25">
      <c r="A165" s="10">
        <v>160</v>
      </c>
      <c r="B165" s="15"/>
      <c r="C165" s="42"/>
      <c r="D165" s="15"/>
      <c r="E165" s="97"/>
      <c r="F165" s="28"/>
      <c r="G165" s="67"/>
      <c r="H165" s="5"/>
      <c r="I165" s="5"/>
      <c r="J165" s="5"/>
      <c r="K165" s="5"/>
      <c r="L165" s="5"/>
      <c r="M165" s="5"/>
      <c r="N165" s="5"/>
      <c r="O165" s="5"/>
      <c r="P165" s="5"/>
      <c r="Q165" s="5"/>
      <c r="R165" s="5"/>
      <c r="S165" s="5"/>
      <c r="T165" s="299">
        <f t="shared" si="27"/>
        <v>0</v>
      </c>
      <c r="U165" s="5"/>
      <c r="V165" s="5"/>
      <c r="W165" s="5"/>
      <c r="X165" s="5"/>
      <c r="Y165" s="5"/>
      <c r="Z165" s="5"/>
      <c r="AA165" s="5"/>
      <c r="AB165" s="5"/>
      <c r="AC165" s="5"/>
      <c r="AD165" s="5"/>
      <c r="AE165" s="46"/>
      <c r="AF165" s="5"/>
      <c r="AG165" s="5"/>
      <c r="AH165" s="5"/>
      <c r="AI165" s="5"/>
      <c r="AJ165" s="5"/>
      <c r="AK165" s="5"/>
      <c r="AL165" s="5"/>
      <c r="AM165" s="5"/>
      <c r="AN165" s="5"/>
      <c r="AO165" s="5"/>
      <c r="AP165" s="46"/>
      <c r="AQ165" s="5"/>
      <c r="AR165" s="5"/>
      <c r="AS165" s="5"/>
      <c r="AT165" s="5"/>
      <c r="AU165" s="5"/>
      <c r="AV165" s="5"/>
      <c r="AW165" s="5"/>
      <c r="AX165" s="5"/>
      <c r="AY165" s="5"/>
      <c r="AZ165" s="46"/>
      <c r="BA165" s="9"/>
      <c r="BB165" s="9"/>
      <c r="BC165" s="9"/>
      <c r="BD165" s="9"/>
      <c r="BE165" s="9"/>
      <c r="BF165" s="9"/>
      <c r="BG165" s="9"/>
      <c r="BH165" s="9"/>
      <c r="BI165" s="9"/>
      <c r="BJ165" s="9"/>
      <c r="BK165" s="630" t="str">
        <f t="shared" si="30"/>
        <v>NA</v>
      </c>
      <c r="BL165" s="630" t="s">
        <v>1792</v>
      </c>
      <c r="BM165" s="630"/>
      <c r="BN165" s="633"/>
      <c r="BO165" s="633"/>
      <c r="BP165" s="32"/>
      <c r="BQ165" s="5"/>
      <c r="BR165" s="5"/>
      <c r="BS165" s="5"/>
      <c r="BT165" s="5"/>
      <c r="BU165" s="5"/>
      <c r="BV165" s="46"/>
      <c r="BW165" s="5"/>
      <c r="BX165" s="5"/>
      <c r="BY165" s="5"/>
      <c r="BZ165" s="5"/>
      <c r="CA165" s="5"/>
      <c r="CB165" s="5"/>
      <c r="CC165" s="46"/>
      <c r="CD165" s="5"/>
      <c r="CE165" s="5"/>
      <c r="CF165" s="5"/>
      <c r="CG165" s="5"/>
      <c r="CH165" s="5"/>
      <c r="CI165" s="5"/>
      <c r="CJ165" s="5"/>
      <c r="CK165" s="5"/>
      <c r="CL165" s="5"/>
      <c r="CM165" s="46"/>
      <c r="CN165" s="703" t="s">
        <v>1792</v>
      </c>
      <c r="CO165" s="28"/>
      <c r="CP165" s="28"/>
      <c r="CQ165" s="28"/>
      <c r="CR165" s="28"/>
      <c r="CS165" s="28"/>
      <c r="CT165" s="28"/>
      <c r="CU165" s="28"/>
      <c r="CV165" s="28"/>
      <c r="CW165" s="28"/>
      <c r="CX165" s="67"/>
      <c r="CY165" s="10"/>
      <c r="CZ165" s="10"/>
      <c r="DA165" s="10"/>
      <c r="DB165" s="10"/>
      <c r="DC165" s="10"/>
      <c r="DD165" s="10"/>
      <c r="DE165" s="10"/>
      <c r="DF165" s="10"/>
      <c r="DG165" s="300">
        <f t="shared" si="28"/>
        <v>0</v>
      </c>
      <c r="DH165" s="69"/>
      <c r="DI165" s="69"/>
      <c r="DJ165" s="69"/>
      <c r="DK165" s="69"/>
      <c r="DL165" s="69"/>
      <c r="DM165" s="69"/>
      <c r="DN165" s="69"/>
      <c r="DO165" s="69"/>
      <c r="DP165" s="69"/>
      <c r="DQ165" s="69"/>
      <c r="DR165" s="69"/>
      <c r="DS165" s="69"/>
      <c r="DT165" s="69"/>
      <c r="DU165" s="69"/>
      <c r="DV165" s="69"/>
      <c r="DW165" s="69"/>
      <c r="DX165" s="69"/>
      <c r="DY165" s="69"/>
      <c r="DZ165" s="69"/>
      <c r="EA165" s="69"/>
      <c r="EB165" s="69"/>
      <c r="EC165" s="69"/>
      <c r="ED165" s="69"/>
      <c r="EE165" s="69"/>
      <c r="EF165" s="69"/>
      <c r="EG165" s="69"/>
      <c r="EH165" s="69"/>
      <c r="EI165" s="71"/>
      <c r="EJ165" s="71"/>
      <c r="EK165" s="71"/>
      <c r="EL165" s="71"/>
      <c r="EM165" s="69"/>
      <c r="EN165" s="69"/>
      <c r="EO165" s="69"/>
      <c r="EP165" s="69"/>
      <c r="EQ165" s="69"/>
      <c r="ER165" s="79"/>
      <c r="ES165" s="245"/>
      <c r="ET165" s="81"/>
      <c r="EU165" s="81"/>
      <c r="EV165" s="718" t="str">
        <f t="shared" si="34"/>
        <v/>
      </c>
      <c r="EW165" s="718" t="s">
        <v>1792</v>
      </c>
      <c r="EX165" s="731"/>
      <c r="EY165" s="44">
        <v>160</v>
      </c>
      <c r="EZ165" s="85"/>
      <c r="FA165" s="33">
        <v>160</v>
      </c>
      <c r="FB165" s="5">
        <v>0</v>
      </c>
      <c r="FC165" s="5">
        <v>0</v>
      </c>
      <c r="FD165" s="69"/>
      <c r="FE165" s="11"/>
      <c r="FF165" s="87"/>
      <c r="FG165" s="18"/>
      <c r="FH165" s="69"/>
      <c r="FI165" s="716" t="s">
        <v>1792</v>
      </c>
      <c r="FK165" s="16"/>
      <c r="FL165" s="54"/>
      <c r="FM165" s="39"/>
      <c r="FN165" s="721"/>
      <c r="FO165" s="84"/>
      <c r="FP165" s="69"/>
      <c r="FQ165" s="69"/>
      <c r="FR165" s="69"/>
      <c r="FS165" s="716" t="str">
        <f t="shared" si="29"/>
        <v>NA</v>
      </c>
      <c r="FT165" s="716"/>
      <c r="FU165" s="69"/>
      <c r="FV165" s="28"/>
      <c r="FW165" s="79" t="s">
        <v>656</v>
      </c>
      <c r="FX165" s="705" t="s">
        <v>1792</v>
      </c>
    </row>
    <row r="166" spans="1:180" ht="15" x14ac:dyDescent="0.25">
      <c r="A166" s="10">
        <v>161</v>
      </c>
      <c r="B166" s="15"/>
      <c r="C166" s="42"/>
      <c r="D166" s="15"/>
      <c r="E166" s="97"/>
      <c r="F166" s="28"/>
      <c r="G166" s="67"/>
      <c r="H166" s="5"/>
      <c r="I166" s="5"/>
      <c r="J166" s="5"/>
      <c r="K166" s="5"/>
      <c r="L166" s="5"/>
      <c r="M166" s="5"/>
      <c r="N166" s="5"/>
      <c r="O166" s="5"/>
      <c r="P166" s="5"/>
      <c r="Q166" s="5"/>
      <c r="R166" s="5"/>
      <c r="S166" s="5"/>
      <c r="T166" s="299">
        <f t="shared" si="27"/>
        <v>0</v>
      </c>
      <c r="U166" s="5"/>
      <c r="V166" s="5"/>
      <c r="W166" s="5"/>
      <c r="X166" s="5"/>
      <c r="Y166" s="5"/>
      <c r="Z166" s="5"/>
      <c r="AA166" s="5"/>
      <c r="AB166" s="5"/>
      <c r="AC166" s="5"/>
      <c r="AD166" s="5"/>
      <c r="AE166" s="46"/>
      <c r="AF166" s="5"/>
      <c r="AG166" s="5"/>
      <c r="AH166" s="5"/>
      <c r="AI166" s="5"/>
      <c r="AJ166" s="5"/>
      <c r="AK166" s="5"/>
      <c r="AL166" s="5"/>
      <c r="AM166" s="5"/>
      <c r="AN166" s="5"/>
      <c r="AO166" s="5"/>
      <c r="AP166" s="46"/>
      <c r="AQ166" s="5"/>
      <c r="AR166" s="5"/>
      <c r="AS166" s="5"/>
      <c r="AT166" s="5"/>
      <c r="AU166" s="5"/>
      <c r="AV166" s="5"/>
      <c r="AW166" s="5"/>
      <c r="AX166" s="5"/>
      <c r="AY166" s="5"/>
      <c r="AZ166" s="46"/>
      <c r="BA166" s="9"/>
      <c r="BB166" s="9"/>
      <c r="BC166" s="9"/>
      <c r="BD166" s="9"/>
      <c r="BE166" s="9"/>
      <c r="BF166" s="9"/>
      <c r="BG166" s="9"/>
      <c r="BH166" s="9"/>
      <c r="BI166" s="9"/>
      <c r="BJ166" s="9"/>
      <c r="BK166" s="630" t="str">
        <f t="shared" si="30"/>
        <v>NA</v>
      </c>
      <c r="BL166" s="630" t="s">
        <v>1792</v>
      </c>
      <c r="BM166" s="630"/>
      <c r="BN166" s="633"/>
      <c r="BO166" s="633"/>
      <c r="BP166" s="32"/>
      <c r="BQ166" s="5"/>
      <c r="BR166" s="5"/>
      <c r="BS166" s="5"/>
      <c r="BT166" s="5"/>
      <c r="BU166" s="5"/>
      <c r="BV166" s="46"/>
      <c r="BW166" s="5"/>
      <c r="BX166" s="5"/>
      <c r="BY166" s="5"/>
      <c r="BZ166" s="5"/>
      <c r="CA166" s="5"/>
      <c r="CB166" s="5"/>
      <c r="CC166" s="46"/>
      <c r="CD166" s="5"/>
      <c r="CE166" s="5"/>
      <c r="CF166" s="5"/>
      <c r="CG166" s="5"/>
      <c r="CH166" s="5"/>
      <c r="CI166" s="5"/>
      <c r="CJ166" s="5"/>
      <c r="CK166" s="5"/>
      <c r="CL166" s="5"/>
      <c r="CM166" s="46"/>
      <c r="CN166" s="703" t="s">
        <v>1792</v>
      </c>
      <c r="CO166" s="28"/>
      <c r="CP166" s="28"/>
      <c r="CQ166" s="28"/>
      <c r="CR166" s="28"/>
      <c r="CS166" s="28"/>
      <c r="CT166" s="28"/>
      <c r="CU166" s="28"/>
      <c r="CV166" s="28"/>
      <c r="CW166" s="28"/>
      <c r="CX166" s="67"/>
      <c r="CY166" s="10"/>
      <c r="CZ166" s="10"/>
      <c r="DA166" s="10"/>
      <c r="DB166" s="10"/>
      <c r="DC166" s="10"/>
      <c r="DD166" s="10"/>
      <c r="DE166" s="10"/>
      <c r="DF166" s="10"/>
      <c r="DG166" s="300">
        <f t="shared" si="28"/>
        <v>0</v>
      </c>
      <c r="DH166" s="69"/>
      <c r="DI166" s="69"/>
      <c r="DJ166" s="69"/>
      <c r="DK166" s="69"/>
      <c r="DL166" s="69"/>
      <c r="DM166" s="69"/>
      <c r="DN166" s="69"/>
      <c r="DO166" s="69"/>
      <c r="DP166" s="69"/>
      <c r="DQ166" s="69"/>
      <c r="DR166" s="69"/>
      <c r="DS166" s="69"/>
      <c r="DT166" s="69"/>
      <c r="DU166" s="69"/>
      <c r="DV166" s="69"/>
      <c r="DW166" s="69"/>
      <c r="DX166" s="69"/>
      <c r="DY166" s="69"/>
      <c r="DZ166" s="69"/>
      <c r="EA166" s="69"/>
      <c r="EB166" s="69"/>
      <c r="EC166" s="69"/>
      <c r="ED166" s="69"/>
      <c r="EE166" s="69"/>
      <c r="EF166" s="69"/>
      <c r="EG166" s="69"/>
      <c r="EH166" s="69"/>
      <c r="EI166" s="71"/>
      <c r="EJ166" s="71"/>
      <c r="EK166" s="71"/>
      <c r="EL166" s="71"/>
      <c r="EM166" s="69"/>
      <c r="EN166" s="69"/>
      <c r="EO166" s="69"/>
      <c r="EP166" s="69"/>
      <c r="EQ166" s="69"/>
      <c r="ER166" s="79"/>
      <c r="ES166" s="245"/>
      <c r="ET166" s="81"/>
      <c r="EU166" s="81"/>
      <c r="EV166" s="718" t="str">
        <f t="shared" si="34"/>
        <v/>
      </c>
      <c r="EW166" s="718" t="s">
        <v>1792</v>
      </c>
      <c r="EX166" s="731"/>
      <c r="EY166" s="44">
        <v>161</v>
      </c>
      <c r="EZ166" s="85"/>
      <c r="FA166" s="33">
        <v>161</v>
      </c>
      <c r="FB166" s="5">
        <v>0</v>
      </c>
      <c r="FC166" s="5">
        <v>0</v>
      </c>
      <c r="FD166" s="69"/>
      <c r="FE166" s="11"/>
      <c r="FF166" s="87"/>
      <c r="FG166" s="18"/>
      <c r="FH166" s="69"/>
      <c r="FI166" s="716" t="s">
        <v>1792</v>
      </c>
      <c r="FK166" s="16"/>
      <c r="FL166" s="54"/>
      <c r="FM166" s="39"/>
      <c r="FN166" s="721"/>
      <c r="FO166" s="84"/>
      <c r="FP166" s="69"/>
      <c r="FQ166" s="69"/>
      <c r="FR166" s="69"/>
      <c r="FS166" s="716" t="str">
        <f t="shared" si="29"/>
        <v>NA</v>
      </c>
      <c r="FT166" s="716"/>
      <c r="FU166" s="69"/>
      <c r="FV166" s="28"/>
      <c r="FW166" s="79" t="s">
        <v>656</v>
      </c>
      <c r="FX166" s="705" t="s">
        <v>1792</v>
      </c>
    </row>
    <row r="167" spans="1:180" ht="15" x14ac:dyDescent="0.25">
      <c r="A167" s="10">
        <v>162</v>
      </c>
      <c r="B167" s="15"/>
      <c r="C167" s="42"/>
      <c r="D167" s="15"/>
      <c r="E167" s="97"/>
      <c r="F167" s="28"/>
      <c r="G167" s="67"/>
      <c r="H167" s="5"/>
      <c r="I167" s="5"/>
      <c r="J167" s="5"/>
      <c r="K167" s="5"/>
      <c r="L167" s="5"/>
      <c r="M167" s="5"/>
      <c r="N167" s="5"/>
      <c r="O167" s="5"/>
      <c r="P167" s="5"/>
      <c r="Q167" s="5"/>
      <c r="R167" s="5"/>
      <c r="S167" s="5"/>
      <c r="T167" s="299">
        <f t="shared" si="27"/>
        <v>0</v>
      </c>
      <c r="U167" s="5"/>
      <c r="V167" s="5"/>
      <c r="W167" s="5"/>
      <c r="X167" s="5"/>
      <c r="Y167" s="5"/>
      <c r="Z167" s="5"/>
      <c r="AA167" s="5"/>
      <c r="AB167" s="5"/>
      <c r="AC167" s="5"/>
      <c r="AD167" s="5"/>
      <c r="AE167" s="46"/>
      <c r="AF167" s="5"/>
      <c r="AG167" s="5"/>
      <c r="AH167" s="5"/>
      <c r="AI167" s="5"/>
      <c r="AJ167" s="5"/>
      <c r="AK167" s="5"/>
      <c r="AL167" s="5"/>
      <c r="AM167" s="5"/>
      <c r="AN167" s="5"/>
      <c r="AO167" s="5"/>
      <c r="AP167" s="46"/>
      <c r="AQ167" s="5"/>
      <c r="AR167" s="5"/>
      <c r="AS167" s="5"/>
      <c r="AT167" s="5"/>
      <c r="AU167" s="5"/>
      <c r="AV167" s="5"/>
      <c r="AW167" s="5"/>
      <c r="AX167" s="5"/>
      <c r="AY167" s="5"/>
      <c r="AZ167" s="46"/>
      <c r="BA167" s="9"/>
      <c r="BB167" s="9"/>
      <c r="BC167" s="9"/>
      <c r="BD167" s="9"/>
      <c r="BE167" s="9"/>
      <c r="BF167" s="9"/>
      <c r="BG167" s="9"/>
      <c r="BH167" s="9"/>
      <c r="BI167" s="9"/>
      <c r="BJ167" s="9"/>
      <c r="BK167" s="630" t="str">
        <f t="shared" si="30"/>
        <v>NA</v>
      </c>
      <c r="BL167" s="630" t="s">
        <v>1792</v>
      </c>
      <c r="BM167" s="630"/>
      <c r="BN167" s="633"/>
      <c r="BO167" s="633"/>
      <c r="BP167" s="32"/>
      <c r="BQ167" s="5"/>
      <c r="BR167" s="5"/>
      <c r="BS167" s="5"/>
      <c r="BT167" s="5"/>
      <c r="BU167" s="5"/>
      <c r="BV167" s="46"/>
      <c r="BW167" s="5"/>
      <c r="BX167" s="5"/>
      <c r="BY167" s="5"/>
      <c r="BZ167" s="5"/>
      <c r="CA167" s="5"/>
      <c r="CB167" s="5"/>
      <c r="CC167" s="46"/>
      <c r="CD167" s="5"/>
      <c r="CE167" s="5"/>
      <c r="CF167" s="5"/>
      <c r="CG167" s="5"/>
      <c r="CH167" s="5"/>
      <c r="CI167" s="5"/>
      <c r="CJ167" s="5"/>
      <c r="CK167" s="5"/>
      <c r="CL167" s="5"/>
      <c r="CM167" s="46"/>
      <c r="CN167" s="703" t="s">
        <v>1792</v>
      </c>
      <c r="CO167" s="28"/>
      <c r="CP167" s="28"/>
      <c r="CQ167" s="28"/>
      <c r="CR167" s="28"/>
      <c r="CS167" s="28"/>
      <c r="CT167" s="28"/>
      <c r="CU167" s="28"/>
      <c r="CV167" s="28"/>
      <c r="CW167" s="28"/>
      <c r="CX167" s="67"/>
      <c r="CY167" s="10"/>
      <c r="CZ167" s="10"/>
      <c r="DA167" s="10"/>
      <c r="DB167" s="10"/>
      <c r="DC167" s="10"/>
      <c r="DD167" s="10"/>
      <c r="DE167" s="10"/>
      <c r="DF167" s="10"/>
      <c r="DG167" s="300">
        <f t="shared" si="28"/>
        <v>0</v>
      </c>
      <c r="DH167" s="69"/>
      <c r="DI167" s="69"/>
      <c r="DJ167" s="69"/>
      <c r="DK167" s="69"/>
      <c r="DL167" s="69"/>
      <c r="DM167" s="69"/>
      <c r="DN167" s="69"/>
      <c r="DO167" s="69"/>
      <c r="DP167" s="69"/>
      <c r="DQ167" s="69"/>
      <c r="DR167" s="69"/>
      <c r="DS167" s="69"/>
      <c r="DT167" s="69"/>
      <c r="DU167" s="69"/>
      <c r="DV167" s="69"/>
      <c r="DW167" s="69"/>
      <c r="DX167" s="69"/>
      <c r="DY167" s="69"/>
      <c r="DZ167" s="69"/>
      <c r="EA167" s="69"/>
      <c r="EB167" s="69"/>
      <c r="EC167" s="69"/>
      <c r="ED167" s="69"/>
      <c r="EE167" s="69"/>
      <c r="EF167" s="69"/>
      <c r="EG167" s="69"/>
      <c r="EH167" s="69"/>
      <c r="EI167" s="71"/>
      <c r="EJ167" s="71"/>
      <c r="EK167" s="71"/>
      <c r="EL167" s="71"/>
      <c r="EM167" s="69"/>
      <c r="EN167" s="69"/>
      <c r="EO167" s="69"/>
      <c r="EP167" s="69"/>
      <c r="EQ167" s="69"/>
      <c r="ER167" s="79"/>
      <c r="ES167" s="245"/>
      <c r="ET167" s="81"/>
      <c r="EU167" s="81"/>
      <c r="EV167" s="718" t="str">
        <f t="shared" si="34"/>
        <v/>
      </c>
      <c r="EW167" s="718" t="s">
        <v>1792</v>
      </c>
      <c r="EX167" s="731"/>
      <c r="EY167" s="44">
        <v>162</v>
      </c>
      <c r="EZ167" s="85"/>
      <c r="FA167" s="33">
        <v>162</v>
      </c>
      <c r="FB167" s="5">
        <v>0</v>
      </c>
      <c r="FC167" s="5">
        <v>0</v>
      </c>
      <c r="FD167" s="69"/>
      <c r="FE167" s="11"/>
      <c r="FF167" s="87"/>
      <c r="FG167" s="18"/>
      <c r="FH167" s="69"/>
      <c r="FI167" s="716" t="s">
        <v>1792</v>
      </c>
      <c r="FK167" s="16"/>
      <c r="FL167" s="54"/>
      <c r="FM167" s="39"/>
      <c r="FN167" s="721"/>
      <c r="FO167" s="84"/>
      <c r="FP167" s="69"/>
      <c r="FQ167" s="69"/>
      <c r="FR167" s="69"/>
      <c r="FS167" s="716" t="str">
        <f t="shared" si="29"/>
        <v>NA</v>
      </c>
      <c r="FT167" s="716"/>
      <c r="FU167" s="69"/>
      <c r="FV167" s="28"/>
      <c r="FW167" s="79" t="s">
        <v>656</v>
      </c>
      <c r="FX167" s="705" t="s">
        <v>1792</v>
      </c>
    </row>
    <row r="168" spans="1:180" ht="15" x14ac:dyDescent="0.25">
      <c r="A168" s="10">
        <v>163</v>
      </c>
      <c r="B168" s="15"/>
      <c r="C168" s="42"/>
      <c r="D168" s="15"/>
      <c r="E168" s="97"/>
      <c r="F168" s="28"/>
      <c r="G168" s="67"/>
      <c r="H168" s="5"/>
      <c r="I168" s="5"/>
      <c r="J168" s="5"/>
      <c r="K168" s="5"/>
      <c r="L168" s="5"/>
      <c r="M168" s="5"/>
      <c r="N168" s="5"/>
      <c r="O168" s="5"/>
      <c r="P168" s="5"/>
      <c r="Q168" s="5"/>
      <c r="R168" s="5"/>
      <c r="S168" s="5"/>
      <c r="T168" s="299">
        <f t="shared" si="27"/>
        <v>0</v>
      </c>
      <c r="U168" s="5"/>
      <c r="V168" s="5"/>
      <c r="W168" s="5"/>
      <c r="X168" s="5"/>
      <c r="Y168" s="5"/>
      <c r="Z168" s="5"/>
      <c r="AA168" s="5"/>
      <c r="AB168" s="5"/>
      <c r="AC168" s="5"/>
      <c r="AD168" s="5"/>
      <c r="AE168" s="46"/>
      <c r="AF168" s="5"/>
      <c r="AG168" s="5"/>
      <c r="AH168" s="5"/>
      <c r="AI168" s="5"/>
      <c r="AJ168" s="5"/>
      <c r="AK168" s="5"/>
      <c r="AL168" s="5"/>
      <c r="AM168" s="5"/>
      <c r="AN168" s="5"/>
      <c r="AO168" s="5"/>
      <c r="AP168" s="46"/>
      <c r="AQ168" s="5"/>
      <c r="AR168" s="5"/>
      <c r="AS168" s="5"/>
      <c r="AT168" s="5"/>
      <c r="AU168" s="5"/>
      <c r="AV168" s="5"/>
      <c r="AW168" s="5"/>
      <c r="AX168" s="5"/>
      <c r="AY168" s="5"/>
      <c r="AZ168" s="46"/>
      <c r="BA168" s="9"/>
      <c r="BB168" s="9"/>
      <c r="BC168" s="9"/>
      <c r="BD168" s="9"/>
      <c r="BE168" s="9"/>
      <c r="BF168" s="9"/>
      <c r="BG168" s="9"/>
      <c r="BH168" s="9"/>
      <c r="BI168" s="9"/>
      <c r="BJ168" s="9"/>
      <c r="BK168" s="630" t="str">
        <f t="shared" si="30"/>
        <v>NA</v>
      </c>
      <c r="BL168" s="630" t="s">
        <v>1792</v>
      </c>
      <c r="BM168" s="630"/>
      <c r="BN168" s="633"/>
      <c r="BO168" s="633"/>
      <c r="BP168" s="32"/>
      <c r="BQ168" s="5"/>
      <c r="BR168" s="5"/>
      <c r="BS168" s="5"/>
      <c r="BT168" s="5"/>
      <c r="BU168" s="5"/>
      <c r="BV168" s="46"/>
      <c r="BW168" s="5"/>
      <c r="BX168" s="5"/>
      <c r="BY168" s="5"/>
      <c r="BZ168" s="5"/>
      <c r="CA168" s="5"/>
      <c r="CB168" s="5"/>
      <c r="CC168" s="46"/>
      <c r="CD168" s="5"/>
      <c r="CE168" s="5"/>
      <c r="CF168" s="5"/>
      <c r="CG168" s="5"/>
      <c r="CH168" s="5"/>
      <c r="CI168" s="5"/>
      <c r="CJ168" s="5"/>
      <c r="CK168" s="5"/>
      <c r="CL168" s="5"/>
      <c r="CM168" s="46"/>
      <c r="CN168" s="703" t="s">
        <v>1792</v>
      </c>
      <c r="CO168" s="28"/>
      <c r="CP168" s="28"/>
      <c r="CQ168" s="28"/>
      <c r="CR168" s="28"/>
      <c r="CS168" s="28"/>
      <c r="CT168" s="28"/>
      <c r="CU168" s="28"/>
      <c r="CV168" s="28"/>
      <c r="CW168" s="28"/>
      <c r="CX168" s="67"/>
      <c r="CY168" s="10"/>
      <c r="CZ168" s="10"/>
      <c r="DA168" s="10"/>
      <c r="DB168" s="10"/>
      <c r="DC168" s="10"/>
      <c r="DD168" s="10"/>
      <c r="DE168" s="10"/>
      <c r="DF168" s="10"/>
      <c r="DG168" s="300">
        <f t="shared" si="28"/>
        <v>0</v>
      </c>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71"/>
      <c r="EJ168" s="71"/>
      <c r="EK168" s="71"/>
      <c r="EL168" s="71"/>
      <c r="EM168" s="69"/>
      <c r="EN168" s="69"/>
      <c r="EO168" s="69"/>
      <c r="EP168" s="69"/>
      <c r="EQ168" s="69"/>
      <c r="ER168" s="79"/>
      <c r="ES168" s="245"/>
      <c r="ET168" s="81"/>
      <c r="EU168" s="81"/>
      <c r="EV168" s="718" t="str">
        <f t="shared" si="34"/>
        <v/>
      </c>
      <c r="EW168" s="718" t="s">
        <v>1792</v>
      </c>
      <c r="EX168" s="731"/>
      <c r="EY168" s="44">
        <v>163</v>
      </c>
      <c r="EZ168" s="85"/>
      <c r="FA168" s="33">
        <v>163</v>
      </c>
      <c r="FB168" s="5">
        <v>0</v>
      </c>
      <c r="FC168" s="5">
        <v>0</v>
      </c>
      <c r="FD168" s="69"/>
      <c r="FE168" s="11"/>
      <c r="FF168" s="87"/>
      <c r="FG168" s="18"/>
      <c r="FH168" s="69"/>
      <c r="FI168" s="716" t="s">
        <v>1792</v>
      </c>
      <c r="FK168" s="16"/>
      <c r="FL168" s="54"/>
      <c r="FM168" s="39"/>
      <c r="FN168" s="721"/>
      <c r="FO168" s="84"/>
      <c r="FP168" s="69"/>
      <c r="FQ168" s="69"/>
      <c r="FR168" s="69"/>
      <c r="FS168" s="716" t="str">
        <f t="shared" si="29"/>
        <v>NA</v>
      </c>
      <c r="FT168" s="716"/>
      <c r="FU168" s="69"/>
      <c r="FV168" s="28"/>
      <c r="FW168" s="79" t="s">
        <v>656</v>
      </c>
      <c r="FX168" s="705" t="s">
        <v>1792</v>
      </c>
    </row>
    <row r="169" spans="1:180" ht="15" x14ac:dyDescent="0.25">
      <c r="A169" s="10">
        <v>164</v>
      </c>
      <c r="B169" s="15"/>
      <c r="C169" s="42"/>
      <c r="D169" s="15"/>
      <c r="E169" s="97"/>
      <c r="F169" s="28"/>
      <c r="G169" s="67"/>
      <c r="H169" s="5"/>
      <c r="I169" s="5"/>
      <c r="J169" s="5"/>
      <c r="K169" s="5"/>
      <c r="L169" s="5"/>
      <c r="M169" s="5"/>
      <c r="N169" s="5"/>
      <c r="O169" s="5"/>
      <c r="P169" s="5"/>
      <c r="Q169" s="5"/>
      <c r="R169" s="5"/>
      <c r="S169" s="5"/>
      <c r="T169" s="299">
        <f t="shared" si="27"/>
        <v>0</v>
      </c>
      <c r="U169" s="5"/>
      <c r="V169" s="5"/>
      <c r="W169" s="5"/>
      <c r="X169" s="5"/>
      <c r="Y169" s="5"/>
      <c r="Z169" s="5"/>
      <c r="AA169" s="5"/>
      <c r="AB169" s="5"/>
      <c r="AC169" s="5"/>
      <c r="AD169" s="5"/>
      <c r="AE169" s="46"/>
      <c r="AF169" s="5"/>
      <c r="AG169" s="5"/>
      <c r="AH169" s="5"/>
      <c r="AI169" s="5"/>
      <c r="AJ169" s="5"/>
      <c r="AK169" s="5"/>
      <c r="AL169" s="5"/>
      <c r="AM169" s="5"/>
      <c r="AN169" s="5"/>
      <c r="AO169" s="5"/>
      <c r="AP169" s="46"/>
      <c r="AQ169" s="5"/>
      <c r="AR169" s="5"/>
      <c r="AS169" s="5"/>
      <c r="AT169" s="5"/>
      <c r="AU169" s="5"/>
      <c r="AV169" s="5"/>
      <c r="AW169" s="5"/>
      <c r="AX169" s="5"/>
      <c r="AY169" s="5"/>
      <c r="AZ169" s="46"/>
      <c r="BA169" s="9"/>
      <c r="BB169" s="9"/>
      <c r="BC169" s="9"/>
      <c r="BD169" s="9"/>
      <c r="BE169" s="9"/>
      <c r="BF169" s="9"/>
      <c r="BG169" s="9"/>
      <c r="BH169" s="9"/>
      <c r="BI169" s="9"/>
      <c r="BJ169" s="9"/>
      <c r="BK169" s="630" t="str">
        <f t="shared" ref="BK169:BK200" si="35">IF(COUNTBLANK(BA169:BJ169)=10,"NA",MIN(BA169:BJ169))</f>
        <v>NA</v>
      </c>
      <c r="BL169" s="630" t="s">
        <v>1792</v>
      </c>
      <c r="BM169" s="630"/>
      <c r="BN169" s="633"/>
      <c r="BO169" s="633"/>
      <c r="BP169" s="32"/>
      <c r="BQ169" s="5"/>
      <c r="BR169" s="5"/>
      <c r="BS169" s="5"/>
      <c r="BT169" s="5"/>
      <c r="BU169" s="5"/>
      <c r="BV169" s="46"/>
      <c r="BW169" s="5"/>
      <c r="BX169" s="5"/>
      <c r="BY169" s="5"/>
      <c r="BZ169" s="5"/>
      <c r="CA169" s="5"/>
      <c r="CB169" s="5"/>
      <c r="CC169" s="46"/>
      <c r="CD169" s="5"/>
      <c r="CE169" s="5"/>
      <c r="CF169" s="5"/>
      <c r="CG169" s="5"/>
      <c r="CH169" s="5"/>
      <c r="CI169" s="5"/>
      <c r="CJ169" s="5"/>
      <c r="CK169" s="5"/>
      <c r="CL169" s="5"/>
      <c r="CM169" s="46"/>
      <c r="CN169" s="703" t="s">
        <v>1792</v>
      </c>
      <c r="CO169" s="28"/>
      <c r="CP169" s="28"/>
      <c r="CQ169" s="28"/>
      <c r="CR169" s="28"/>
      <c r="CS169" s="28"/>
      <c r="CT169" s="28"/>
      <c r="CU169" s="28"/>
      <c r="CV169" s="28"/>
      <c r="CW169" s="28"/>
      <c r="CX169" s="67"/>
      <c r="CY169" s="10"/>
      <c r="CZ169" s="10"/>
      <c r="DA169" s="10"/>
      <c r="DB169" s="10"/>
      <c r="DC169" s="10"/>
      <c r="DD169" s="10"/>
      <c r="DE169" s="10"/>
      <c r="DF169" s="10"/>
      <c r="DG169" s="300">
        <f t="shared" si="28"/>
        <v>0</v>
      </c>
      <c r="DH169" s="69"/>
      <c r="DI169" s="69"/>
      <c r="DJ169" s="69"/>
      <c r="DK169" s="69"/>
      <c r="DL169" s="69"/>
      <c r="DM169" s="69"/>
      <c r="DN169" s="69"/>
      <c r="DO169" s="69"/>
      <c r="DP169" s="69"/>
      <c r="DQ169" s="69"/>
      <c r="DR169" s="69"/>
      <c r="DS169" s="69"/>
      <c r="DT169" s="69"/>
      <c r="DU169" s="69"/>
      <c r="DV169" s="69"/>
      <c r="DW169" s="69"/>
      <c r="DX169" s="69"/>
      <c r="DY169" s="69"/>
      <c r="DZ169" s="69"/>
      <c r="EA169" s="69"/>
      <c r="EB169" s="69"/>
      <c r="EC169" s="69"/>
      <c r="ED169" s="69"/>
      <c r="EE169" s="69"/>
      <c r="EF169" s="69"/>
      <c r="EG169" s="69"/>
      <c r="EH169" s="69"/>
      <c r="EI169" s="71"/>
      <c r="EJ169" s="71"/>
      <c r="EK169" s="71"/>
      <c r="EL169" s="71"/>
      <c r="EM169" s="69"/>
      <c r="EN169" s="69"/>
      <c r="EO169" s="69"/>
      <c r="EP169" s="69"/>
      <c r="EQ169" s="69"/>
      <c r="ER169" s="79"/>
      <c r="ES169" s="245"/>
      <c r="ET169" s="81"/>
      <c r="EU169" s="81"/>
      <c r="EV169" s="718" t="str">
        <f t="shared" si="34"/>
        <v/>
      </c>
      <c r="EW169" s="718" t="s">
        <v>1792</v>
      </c>
      <c r="EX169" s="731"/>
      <c r="EY169" s="44">
        <v>164</v>
      </c>
      <c r="EZ169" s="85"/>
      <c r="FA169" s="33">
        <v>164</v>
      </c>
      <c r="FB169" s="5">
        <v>0</v>
      </c>
      <c r="FC169" s="5">
        <v>0</v>
      </c>
      <c r="FD169" s="69"/>
      <c r="FE169" s="11"/>
      <c r="FF169" s="87"/>
      <c r="FG169" s="18"/>
      <c r="FH169" s="69"/>
      <c r="FI169" s="716" t="s">
        <v>1792</v>
      </c>
      <c r="FK169" s="16"/>
      <c r="FL169" s="54"/>
      <c r="FM169" s="39"/>
      <c r="FN169" s="721"/>
      <c r="FO169" s="84"/>
      <c r="FP169" s="69"/>
      <c r="FQ169" s="69"/>
      <c r="FR169" s="69"/>
      <c r="FS169" s="716" t="str">
        <f t="shared" si="29"/>
        <v>NA</v>
      </c>
      <c r="FT169" s="716"/>
      <c r="FU169" s="69"/>
      <c r="FV169" s="28"/>
      <c r="FW169" s="79" t="s">
        <v>656</v>
      </c>
      <c r="FX169" s="705" t="s">
        <v>1792</v>
      </c>
    </row>
    <row r="170" spans="1:180" ht="15" x14ac:dyDescent="0.25">
      <c r="A170" s="10">
        <v>165</v>
      </c>
      <c r="B170" s="15"/>
      <c r="C170" s="42"/>
      <c r="D170" s="15"/>
      <c r="E170" s="97"/>
      <c r="F170" s="28"/>
      <c r="G170" s="67"/>
      <c r="H170" s="5"/>
      <c r="I170" s="5"/>
      <c r="J170" s="5"/>
      <c r="K170" s="5"/>
      <c r="L170" s="5"/>
      <c r="M170" s="5"/>
      <c r="N170" s="5"/>
      <c r="O170" s="5"/>
      <c r="P170" s="5"/>
      <c r="Q170" s="5"/>
      <c r="R170" s="5"/>
      <c r="S170" s="5"/>
      <c r="T170" s="299">
        <f t="shared" si="27"/>
        <v>0</v>
      </c>
      <c r="U170" s="5"/>
      <c r="V170" s="5"/>
      <c r="W170" s="5"/>
      <c r="X170" s="5"/>
      <c r="Y170" s="5"/>
      <c r="Z170" s="5"/>
      <c r="AA170" s="5"/>
      <c r="AB170" s="5"/>
      <c r="AC170" s="5"/>
      <c r="AD170" s="5"/>
      <c r="AE170" s="46"/>
      <c r="AF170" s="5"/>
      <c r="AG170" s="5"/>
      <c r="AH170" s="5"/>
      <c r="AI170" s="5"/>
      <c r="AJ170" s="5"/>
      <c r="AK170" s="5"/>
      <c r="AL170" s="5"/>
      <c r="AM170" s="5"/>
      <c r="AN170" s="5"/>
      <c r="AO170" s="5"/>
      <c r="AP170" s="46"/>
      <c r="AQ170" s="5"/>
      <c r="AR170" s="5"/>
      <c r="AS170" s="5"/>
      <c r="AT170" s="5"/>
      <c r="AU170" s="5"/>
      <c r="AV170" s="5"/>
      <c r="AW170" s="5"/>
      <c r="AX170" s="5"/>
      <c r="AY170" s="5"/>
      <c r="AZ170" s="46"/>
      <c r="BA170" s="9"/>
      <c r="BB170" s="9"/>
      <c r="BC170" s="9"/>
      <c r="BD170" s="9"/>
      <c r="BE170" s="9"/>
      <c r="BF170" s="9"/>
      <c r="BG170" s="9"/>
      <c r="BH170" s="9"/>
      <c r="BI170" s="9"/>
      <c r="BJ170" s="9"/>
      <c r="BK170" s="630" t="str">
        <f t="shared" si="35"/>
        <v>NA</v>
      </c>
      <c r="BL170" s="630" t="s">
        <v>1792</v>
      </c>
      <c r="BM170" s="630"/>
      <c r="BN170" s="633"/>
      <c r="BO170" s="633"/>
      <c r="BP170" s="32"/>
      <c r="BQ170" s="5"/>
      <c r="BR170" s="5"/>
      <c r="BS170" s="5"/>
      <c r="BT170" s="5"/>
      <c r="BU170" s="5"/>
      <c r="BV170" s="46"/>
      <c r="BW170" s="5"/>
      <c r="BX170" s="5"/>
      <c r="BY170" s="5"/>
      <c r="BZ170" s="5"/>
      <c r="CA170" s="5"/>
      <c r="CB170" s="5"/>
      <c r="CC170" s="46"/>
      <c r="CD170" s="5"/>
      <c r="CE170" s="5"/>
      <c r="CF170" s="5"/>
      <c r="CG170" s="5"/>
      <c r="CH170" s="5"/>
      <c r="CI170" s="5"/>
      <c r="CJ170" s="5"/>
      <c r="CK170" s="5"/>
      <c r="CL170" s="5"/>
      <c r="CM170" s="46"/>
      <c r="CN170" s="703" t="s">
        <v>1792</v>
      </c>
      <c r="CO170" s="28"/>
      <c r="CP170" s="28"/>
      <c r="CQ170" s="28"/>
      <c r="CR170" s="28"/>
      <c r="CS170" s="28"/>
      <c r="CT170" s="28"/>
      <c r="CU170" s="28"/>
      <c r="CV170" s="28"/>
      <c r="CW170" s="28"/>
      <c r="CX170" s="67"/>
      <c r="CY170" s="10"/>
      <c r="CZ170" s="10"/>
      <c r="DA170" s="10"/>
      <c r="DB170" s="10"/>
      <c r="DC170" s="10"/>
      <c r="DD170" s="10"/>
      <c r="DE170" s="10"/>
      <c r="DF170" s="10"/>
      <c r="DG170" s="300">
        <f t="shared" si="28"/>
        <v>0</v>
      </c>
      <c r="DH170" s="69"/>
      <c r="DI170" s="69"/>
      <c r="DJ170" s="69"/>
      <c r="DK170" s="69"/>
      <c r="DL170" s="69"/>
      <c r="DM170" s="69"/>
      <c r="DN170" s="69"/>
      <c r="DO170" s="69"/>
      <c r="DP170" s="69"/>
      <c r="DQ170" s="69"/>
      <c r="DR170" s="69"/>
      <c r="DS170" s="69"/>
      <c r="DT170" s="69"/>
      <c r="DU170" s="69"/>
      <c r="DV170" s="69"/>
      <c r="DW170" s="69"/>
      <c r="DX170" s="69"/>
      <c r="DY170" s="69"/>
      <c r="DZ170" s="69"/>
      <c r="EA170" s="69"/>
      <c r="EB170" s="69"/>
      <c r="EC170" s="69"/>
      <c r="ED170" s="69"/>
      <c r="EE170" s="69"/>
      <c r="EF170" s="69"/>
      <c r="EG170" s="69"/>
      <c r="EH170" s="69"/>
      <c r="EI170" s="71"/>
      <c r="EJ170" s="71"/>
      <c r="EK170" s="71"/>
      <c r="EL170" s="71"/>
      <c r="EM170" s="69"/>
      <c r="EN170" s="69"/>
      <c r="EO170" s="69"/>
      <c r="EP170" s="69"/>
      <c r="EQ170" s="69"/>
      <c r="ER170" s="79"/>
      <c r="ES170" s="245"/>
      <c r="ET170" s="81"/>
      <c r="EU170" s="81"/>
      <c r="EV170" s="718" t="str">
        <f t="shared" si="34"/>
        <v/>
      </c>
      <c r="EW170" s="718" t="s">
        <v>1792</v>
      </c>
      <c r="EX170" s="731"/>
      <c r="EY170" s="44">
        <v>165</v>
      </c>
      <c r="EZ170" s="85"/>
      <c r="FA170" s="33">
        <v>165</v>
      </c>
      <c r="FB170" s="5">
        <v>0</v>
      </c>
      <c r="FC170" s="5">
        <v>0</v>
      </c>
      <c r="FD170" s="69"/>
      <c r="FE170" s="11"/>
      <c r="FF170" s="87"/>
      <c r="FG170" s="18"/>
      <c r="FH170" s="69"/>
      <c r="FI170" s="716" t="s">
        <v>1792</v>
      </c>
      <c r="FK170" s="16"/>
      <c r="FL170" s="54"/>
      <c r="FM170" s="39"/>
      <c r="FN170" s="721"/>
      <c r="FO170" s="84"/>
      <c r="FP170" s="69"/>
      <c r="FQ170" s="69"/>
      <c r="FR170" s="69"/>
      <c r="FS170" s="716" t="str">
        <f t="shared" si="29"/>
        <v>NA</v>
      </c>
      <c r="FT170" s="716"/>
      <c r="FU170" s="69"/>
      <c r="FV170" s="28"/>
      <c r="FW170" s="79" t="s">
        <v>656</v>
      </c>
      <c r="FX170" s="705" t="s">
        <v>1792</v>
      </c>
    </row>
    <row r="171" spans="1:180" ht="15" x14ac:dyDescent="0.25">
      <c r="A171" s="10">
        <v>166</v>
      </c>
      <c r="B171" s="15"/>
      <c r="C171" s="42"/>
      <c r="D171" s="15"/>
      <c r="E171" s="97"/>
      <c r="F171" s="28"/>
      <c r="G171" s="67"/>
      <c r="H171" s="5"/>
      <c r="I171" s="5"/>
      <c r="J171" s="5"/>
      <c r="K171" s="5"/>
      <c r="L171" s="5"/>
      <c r="M171" s="5"/>
      <c r="N171" s="5"/>
      <c r="O171" s="5"/>
      <c r="P171" s="5"/>
      <c r="Q171" s="5"/>
      <c r="R171" s="5"/>
      <c r="S171" s="5"/>
      <c r="T171" s="299">
        <f t="shared" si="27"/>
        <v>0</v>
      </c>
      <c r="U171" s="5"/>
      <c r="V171" s="5"/>
      <c r="W171" s="5"/>
      <c r="X171" s="5"/>
      <c r="Y171" s="5"/>
      <c r="Z171" s="5"/>
      <c r="AA171" s="5"/>
      <c r="AB171" s="5"/>
      <c r="AC171" s="5"/>
      <c r="AD171" s="5"/>
      <c r="AE171" s="46"/>
      <c r="AF171" s="5"/>
      <c r="AG171" s="5"/>
      <c r="AH171" s="5"/>
      <c r="AI171" s="5"/>
      <c r="AJ171" s="5"/>
      <c r="AK171" s="5"/>
      <c r="AL171" s="5"/>
      <c r="AM171" s="5"/>
      <c r="AN171" s="5"/>
      <c r="AO171" s="5"/>
      <c r="AP171" s="46"/>
      <c r="AQ171" s="5"/>
      <c r="AR171" s="5"/>
      <c r="AS171" s="5"/>
      <c r="AT171" s="5"/>
      <c r="AU171" s="5"/>
      <c r="AV171" s="5"/>
      <c r="AW171" s="5"/>
      <c r="AX171" s="5"/>
      <c r="AY171" s="5"/>
      <c r="AZ171" s="46"/>
      <c r="BA171" s="9"/>
      <c r="BB171" s="9"/>
      <c r="BC171" s="9"/>
      <c r="BD171" s="9"/>
      <c r="BE171" s="9"/>
      <c r="BF171" s="9"/>
      <c r="BG171" s="9"/>
      <c r="BH171" s="9"/>
      <c r="BI171" s="9"/>
      <c r="BJ171" s="9"/>
      <c r="BK171" s="630" t="str">
        <f t="shared" si="35"/>
        <v>NA</v>
      </c>
      <c r="BL171" s="630" t="s">
        <v>1792</v>
      </c>
      <c r="BM171" s="630"/>
      <c r="BN171" s="633"/>
      <c r="BO171" s="633"/>
      <c r="BP171" s="32"/>
      <c r="BQ171" s="5"/>
      <c r="BR171" s="5"/>
      <c r="BS171" s="5"/>
      <c r="BT171" s="5"/>
      <c r="BU171" s="5"/>
      <c r="BV171" s="46"/>
      <c r="BW171" s="5"/>
      <c r="BX171" s="5"/>
      <c r="BY171" s="5"/>
      <c r="BZ171" s="5"/>
      <c r="CA171" s="5"/>
      <c r="CB171" s="5"/>
      <c r="CC171" s="46"/>
      <c r="CD171" s="5"/>
      <c r="CE171" s="5"/>
      <c r="CF171" s="5"/>
      <c r="CG171" s="5"/>
      <c r="CH171" s="5"/>
      <c r="CI171" s="5"/>
      <c r="CJ171" s="5"/>
      <c r="CK171" s="5"/>
      <c r="CL171" s="5"/>
      <c r="CM171" s="46"/>
      <c r="CN171" s="703" t="s">
        <v>1792</v>
      </c>
      <c r="CO171" s="28"/>
      <c r="CP171" s="28"/>
      <c r="CQ171" s="28"/>
      <c r="CR171" s="28"/>
      <c r="CS171" s="28"/>
      <c r="CT171" s="28"/>
      <c r="CU171" s="28"/>
      <c r="CV171" s="28"/>
      <c r="CW171" s="28"/>
      <c r="CX171" s="67"/>
      <c r="CY171" s="10"/>
      <c r="CZ171" s="10"/>
      <c r="DA171" s="10"/>
      <c r="DB171" s="10"/>
      <c r="DC171" s="10"/>
      <c r="DD171" s="10"/>
      <c r="DE171" s="10"/>
      <c r="DF171" s="10"/>
      <c r="DG171" s="300">
        <f t="shared" si="28"/>
        <v>0</v>
      </c>
      <c r="DH171" s="69"/>
      <c r="DI171" s="69"/>
      <c r="DJ171" s="69"/>
      <c r="DK171" s="69"/>
      <c r="DL171" s="69"/>
      <c r="DM171" s="69"/>
      <c r="DN171" s="69"/>
      <c r="DO171" s="69"/>
      <c r="DP171" s="69"/>
      <c r="DQ171" s="69"/>
      <c r="DR171" s="69"/>
      <c r="DS171" s="69"/>
      <c r="DT171" s="69"/>
      <c r="DU171" s="69"/>
      <c r="DV171" s="69"/>
      <c r="DW171" s="69"/>
      <c r="DX171" s="69"/>
      <c r="DY171" s="69"/>
      <c r="DZ171" s="69"/>
      <c r="EA171" s="69"/>
      <c r="EB171" s="69"/>
      <c r="EC171" s="69"/>
      <c r="ED171" s="69"/>
      <c r="EE171" s="69"/>
      <c r="EF171" s="69"/>
      <c r="EG171" s="69"/>
      <c r="EH171" s="69"/>
      <c r="EI171" s="71"/>
      <c r="EJ171" s="71"/>
      <c r="EK171" s="71"/>
      <c r="EL171" s="71"/>
      <c r="EM171" s="69"/>
      <c r="EN171" s="69"/>
      <c r="EO171" s="69"/>
      <c r="EP171" s="69"/>
      <c r="EQ171" s="69"/>
      <c r="ER171" s="79"/>
      <c r="ES171" s="245"/>
      <c r="ET171" s="81"/>
      <c r="EU171" s="81"/>
      <c r="EV171" s="718" t="str">
        <f t="shared" si="34"/>
        <v/>
      </c>
      <c r="EW171" s="718" t="s">
        <v>1792</v>
      </c>
      <c r="EX171" s="731"/>
      <c r="EY171" s="44">
        <v>166</v>
      </c>
      <c r="EZ171" s="85"/>
      <c r="FA171" s="33">
        <v>166</v>
      </c>
      <c r="FB171" s="5">
        <v>0</v>
      </c>
      <c r="FC171" s="5">
        <v>0</v>
      </c>
      <c r="FD171" s="69"/>
      <c r="FE171" s="11"/>
      <c r="FF171" s="87"/>
      <c r="FG171" s="18"/>
      <c r="FH171" s="69"/>
      <c r="FI171" s="716" t="s">
        <v>1792</v>
      </c>
      <c r="FK171" s="16"/>
      <c r="FL171" s="54"/>
      <c r="FM171" s="39"/>
      <c r="FN171" s="721"/>
      <c r="FO171" s="84"/>
      <c r="FP171" s="69"/>
      <c r="FQ171" s="69"/>
      <c r="FR171" s="69"/>
      <c r="FS171" s="716" t="str">
        <f t="shared" si="29"/>
        <v>NA</v>
      </c>
      <c r="FT171" s="716"/>
      <c r="FU171" s="69"/>
      <c r="FV171" s="28"/>
      <c r="FW171" s="79" t="s">
        <v>656</v>
      </c>
      <c r="FX171" s="705" t="s">
        <v>1792</v>
      </c>
    </row>
    <row r="172" spans="1:180" ht="15" x14ac:dyDescent="0.25">
      <c r="A172" s="10">
        <v>167</v>
      </c>
      <c r="B172" s="15"/>
      <c r="C172" s="42"/>
      <c r="D172" s="15"/>
      <c r="E172" s="97"/>
      <c r="F172" s="28"/>
      <c r="G172" s="67"/>
      <c r="H172" s="5"/>
      <c r="I172" s="5"/>
      <c r="J172" s="5"/>
      <c r="K172" s="5"/>
      <c r="L172" s="5"/>
      <c r="M172" s="5"/>
      <c r="N172" s="5"/>
      <c r="O172" s="5"/>
      <c r="P172" s="5"/>
      <c r="Q172" s="5"/>
      <c r="R172" s="5"/>
      <c r="S172" s="5"/>
      <c r="T172" s="299">
        <f t="shared" si="27"/>
        <v>0</v>
      </c>
      <c r="U172" s="5"/>
      <c r="V172" s="5"/>
      <c r="W172" s="5"/>
      <c r="X172" s="5"/>
      <c r="Y172" s="5"/>
      <c r="Z172" s="5"/>
      <c r="AA172" s="5"/>
      <c r="AB172" s="5"/>
      <c r="AC172" s="5"/>
      <c r="AD172" s="5"/>
      <c r="AE172" s="46"/>
      <c r="AF172" s="5"/>
      <c r="AG172" s="5"/>
      <c r="AH172" s="5"/>
      <c r="AI172" s="5"/>
      <c r="AJ172" s="5"/>
      <c r="AK172" s="5"/>
      <c r="AL172" s="5"/>
      <c r="AM172" s="5"/>
      <c r="AN172" s="5"/>
      <c r="AO172" s="5"/>
      <c r="AP172" s="46"/>
      <c r="AQ172" s="5"/>
      <c r="AR172" s="5"/>
      <c r="AS172" s="5"/>
      <c r="AT172" s="5"/>
      <c r="AU172" s="5"/>
      <c r="AV172" s="5"/>
      <c r="AW172" s="5"/>
      <c r="AX172" s="5"/>
      <c r="AY172" s="5"/>
      <c r="AZ172" s="46"/>
      <c r="BA172" s="9"/>
      <c r="BB172" s="9"/>
      <c r="BC172" s="9"/>
      <c r="BD172" s="9"/>
      <c r="BE172" s="9"/>
      <c r="BF172" s="9"/>
      <c r="BG172" s="9"/>
      <c r="BH172" s="9"/>
      <c r="BI172" s="9"/>
      <c r="BJ172" s="9"/>
      <c r="BK172" s="630" t="str">
        <f t="shared" si="35"/>
        <v>NA</v>
      </c>
      <c r="BL172" s="630" t="s">
        <v>1792</v>
      </c>
      <c r="BM172" s="630"/>
      <c r="BN172" s="633"/>
      <c r="BO172" s="633"/>
      <c r="BP172" s="32"/>
      <c r="BQ172" s="5"/>
      <c r="BR172" s="5"/>
      <c r="BS172" s="5"/>
      <c r="BT172" s="5"/>
      <c r="BU172" s="5"/>
      <c r="BV172" s="46"/>
      <c r="BW172" s="5"/>
      <c r="BX172" s="5"/>
      <c r="BY172" s="5"/>
      <c r="BZ172" s="5"/>
      <c r="CA172" s="5"/>
      <c r="CB172" s="5"/>
      <c r="CC172" s="46"/>
      <c r="CD172" s="5"/>
      <c r="CE172" s="5"/>
      <c r="CF172" s="5"/>
      <c r="CG172" s="5"/>
      <c r="CH172" s="5"/>
      <c r="CI172" s="5"/>
      <c r="CJ172" s="5"/>
      <c r="CK172" s="5"/>
      <c r="CL172" s="5"/>
      <c r="CM172" s="46"/>
      <c r="CN172" s="703" t="s">
        <v>1792</v>
      </c>
      <c r="CO172" s="28"/>
      <c r="CP172" s="28"/>
      <c r="CQ172" s="28"/>
      <c r="CR172" s="28"/>
      <c r="CS172" s="28"/>
      <c r="CT172" s="28"/>
      <c r="CU172" s="28"/>
      <c r="CV172" s="28"/>
      <c r="CW172" s="28"/>
      <c r="CX172" s="67"/>
      <c r="CY172" s="10"/>
      <c r="CZ172" s="10"/>
      <c r="DA172" s="10"/>
      <c r="DB172" s="10"/>
      <c r="DC172" s="10"/>
      <c r="DD172" s="10"/>
      <c r="DE172" s="10"/>
      <c r="DF172" s="10"/>
      <c r="DG172" s="300">
        <f t="shared" si="28"/>
        <v>0</v>
      </c>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71"/>
      <c r="EJ172" s="71"/>
      <c r="EK172" s="71"/>
      <c r="EL172" s="71"/>
      <c r="EM172" s="69"/>
      <c r="EN172" s="69"/>
      <c r="EO172" s="69"/>
      <c r="EP172" s="69"/>
      <c r="EQ172" s="69"/>
      <c r="ER172" s="79"/>
      <c r="ES172" s="245"/>
      <c r="ET172" s="81"/>
      <c r="EU172" s="81"/>
      <c r="EV172" s="718" t="str">
        <f t="shared" si="34"/>
        <v/>
      </c>
      <c r="EW172" s="718" t="s">
        <v>1792</v>
      </c>
      <c r="EX172" s="731"/>
      <c r="EY172" s="44">
        <v>167</v>
      </c>
      <c r="EZ172" s="85"/>
      <c r="FA172" s="33">
        <v>167</v>
      </c>
      <c r="FB172" s="5">
        <v>0</v>
      </c>
      <c r="FC172" s="5">
        <v>0</v>
      </c>
      <c r="FD172" s="69"/>
      <c r="FE172" s="11"/>
      <c r="FF172" s="87"/>
      <c r="FG172" s="18"/>
      <c r="FH172" s="69"/>
      <c r="FI172" s="716" t="s">
        <v>1792</v>
      </c>
      <c r="FK172" s="16"/>
      <c r="FL172" s="54"/>
      <c r="FM172" s="39"/>
      <c r="FN172" s="721"/>
      <c r="FO172" s="84"/>
      <c r="FP172" s="69"/>
      <c r="FQ172" s="69"/>
      <c r="FR172" s="69"/>
      <c r="FS172" s="716" t="str">
        <f t="shared" si="29"/>
        <v>NA</v>
      </c>
      <c r="FT172" s="716"/>
      <c r="FU172" s="69"/>
      <c r="FV172" s="28"/>
      <c r="FW172" s="79" t="s">
        <v>656</v>
      </c>
      <c r="FX172" s="705" t="s">
        <v>1792</v>
      </c>
    </row>
    <row r="173" spans="1:180" ht="15" x14ac:dyDescent="0.25">
      <c r="A173" s="10">
        <v>168</v>
      </c>
      <c r="B173" s="15"/>
      <c r="C173" s="42"/>
      <c r="D173" s="15"/>
      <c r="E173" s="97"/>
      <c r="F173" s="28"/>
      <c r="G173" s="67"/>
      <c r="H173" s="5"/>
      <c r="I173" s="5"/>
      <c r="J173" s="5"/>
      <c r="K173" s="5"/>
      <c r="L173" s="5"/>
      <c r="M173" s="5"/>
      <c r="N173" s="5"/>
      <c r="O173" s="5"/>
      <c r="P173" s="5"/>
      <c r="Q173" s="5"/>
      <c r="R173" s="5"/>
      <c r="S173" s="5"/>
      <c r="T173" s="299">
        <f t="shared" si="27"/>
        <v>0</v>
      </c>
      <c r="U173" s="5"/>
      <c r="V173" s="5"/>
      <c r="W173" s="5"/>
      <c r="X173" s="5"/>
      <c r="Y173" s="5"/>
      <c r="Z173" s="5"/>
      <c r="AA173" s="5"/>
      <c r="AB173" s="5"/>
      <c r="AC173" s="5"/>
      <c r="AD173" s="5"/>
      <c r="AE173" s="46"/>
      <c r="AF173" s="5"/>
      <c r="AG173" s="5"/>
      <c r="AH173" s="5"/>
      <c r="AI173" s="5"/>
      <c r="AJ173" s="5"/>
      <c r="AK173" s="5"/>
      <c r="AL173" s="5"/>
      <c r="AM173" s="5"/>
      <c r="AN173" s="5"/>
      <c r="AO173" s="5"/>
      <c r="AP173" s="46"/>
      <c r="AQ173" s="5"/>
      <c r="AR173" s="5"/>
      <c r="AS173" s="5"/>
      <c r="AT173" s="5"/>
      <c r="AU173" s="5"/>
      <c r="AV173" s="5"/>
      <c r="AW173" s="5"/>
      <c r="AX173" s="5"/>
      <c r="AY173" s="5"/>
      <c r="AZ173" s="46"/>
      <c r="BA173" s="9"/>
      <c r="BB173" s="9"/>
      <c r="BC173" s="9"/>
      <c r="BD173" s="9"/>
      <c r="BE173" s="9"/>
      <c r="BF173" s="9"/>
      <c r="BG173" s="9"/>
      <c r="BH173" s="9"/>
      <c r="BI173" s="9"/>
      <c r="BJ173" s="9"/>
      <c r="BK173" s="630" t="str">
        <f t="shared" si="35"/>
        <v>NA</v>
      </c>
      <c r="BL173" s="630" t="s">
        <v>1792</v>
      </c>
      <c r="BM173" s="630"/>
      <c r="BN173" s="633"/>
      <c r="BO173" s="633"/>
      <c r="BP173" s="32"/>
      <c r="BQ173" s="5"/>
      <c r="BR173" s="5"/>
      <c r="BS173" s="5"/>
      <c r="BT173" s="5"/>
      <c r="BU173" s="5"/>
      <c r="BV173" s="46"/>
      <c r="BW173" s="5"/>
      <c r="BX173" s="5"/>
      <c r="BY173" s="5"/>
      <c r="BZ173" s="5"/>
      <c r="CA173" s="5"/>
      <c r="CB173" s="5"/>
      <c r="CC173" s="46"/>
      <c r="CD173" s="5"/>
      <c r="CE173" s="5"/>
      <c r="CF173" s="5"/>
      <c r="CG173" s="5"/>
      <c r="CH173" s="5"/>
      <c r="CI173" s="5"/>
      <c r="CJ173" s="5"/>
      <c r="CK173" s="5"/>
      <c r="CL173" s="5"/>
      <c r="CM173" s="46"/>
      <c r="CN173" s="703" t="s">
        <v>1792</v>
      </c>
      <c r="CO173" s="28"/>
      <c r="CP173" s="28"/>
      <c r="CQ173" s="28"/>
      <c r="CR173" s="28"/>
      <c r="CS173" s="28"/>
      <c r="CT173" s="28"/>
      <c r="CU173" s="28"/>
      <c r="CV173" s="28"/>
      <c r="CW173" s="28"/>
      <c r="CX173" s="67"/>
      <c r="CY173" s="10"/>
      <c r="CZ173" s="10"/>
      <c r="DA173" s="10"/>
      <c r="DB173" s="10"/>
      <c r="DC173" s="10"/>
      <c r="DD173" s="10"/>
      <c r="DE173" s="10"/>
      <c r="DF173" s="10"/>
      <c r="DG173" s="300">
        <f t="shared" si="28"/>
        <v>0</v>
      </c>
      <c r="DH173" s="69"/>
      <c r="DI173" s="69"/>
      <c r="DJ173" s="69"/>
      <c r="DK173" s="69"/>
      <c r="DL173" s="69"/>
      <c r="DM173" s="69"/>
      <c r="DN173" s="69"/>
      <c r="DO173" s="69"/>
      <c r="DP173" s="69"/>
      <c r="DQ173" s="69"/>
      <c r="DR173" s="69"/>
      <c r="DS173" s="69"/>
      <c r="DT173" s="69"/>
      <c r="DU173" s="69"/>
      <c r="DV173" s="69"/>
      <c r="DW173" s="69"/>
      <c r="DX173" s="69"/>
      <c r="DY173" s="69"/>
      <c r="DZ173" s="69"/>
      <c r="EA173" s="69"/>
      <c r="EB173" s="69"/>
      <c r="EC173" s="69"/>
      <c r="ED173" s="69"/>
      <c r="EE173" s="69"/>
      <c r="EF173" s="69"/>
      <c r="EG173" s="69"/>
      <c r="EH173" s="69"/>
      <c r="EI173" s="71"/>
      <c r="EJ173" s="71"/>
      <c r="EK173" s="71"/>
      <c r="EL173" s="71"/>
      <c r="EM173" s="69"/>
      <c r="EN173" s="69"/>
      <c r="EO173" s="69"/>
      <c r="EP173" s="69"/>
      <c r="EQ173" s="69"/>
      <c r="ER173" s="79"/>
      <c r="ES173" s="245"/>
      <c r="ET173" s="81"/>
      <c r="EU173" s="81"/>
      <c r="EV173" s="718" t="str">
        <f t="shared" si="34"/>
        <v/>
      </c>
      <c r="EW173" s="718" t="s">
        <v>1792</v>
      </c>
      <c r="EX173" s="731"/>
      <c r="EY173" s="44">
        <v>168</v>
      </c>
      <c r="EZ173" s="85"/>
      <c r="FA173" s="33">
        <v>168</v>
      </c>
      <c r="FB173" s="5">
        <v>0</v>
      </c>
      <c r="FC173" s="5">
        <v>0</v>
      </c>
      <c r="FD173" s="69"/>
      <c r="FE173" s="11"/>
      <c r="FF173" s="87"/>
      <c r="FG173" s="18"/>
      <c r="FH173" s="69"/>
      <c r="FI173" s="716" t="s">
        <v>1792</v>
      </c>
      <c r="FK173" s="16"/>
      <c r="FL173" s="54"/>
      <c r="FM173" s="39"/>
      <c r="FN173" s="721"/>
      <c r="FO173" s="84"/>
      <c r="FP173" s="69"/>
      <c r="FQ173" s="69"/>
      <c r="FR173" s="69"/>
      <c r="FS173" s="716" t="str">
        <f t="shared" si="29"/>
        <v>NA</v>
      </c>
      <c r="FT173" s="716"/>
      <c r="FU173" s="69"/>
      <c r="FV173" s="28"/>
      <c r="FW173" s="79" t="s">
        <v>656</v>
      </c>
      <c r="FX173" s="705" t="s">
        <v>1792</v>
      </c>
    </row>
    <row r="174" spans="1:180" ht="15" x14ac:dyDescent="0.25">
      <c r="A174" s="10">
        <v>169</v>
      </c>
      <c r="B174" s="15"/>
      <c r="C174" s="42"/>
      <c r="D174" s="15"/>
      <c r="E174" s="97"/>
      <c r="F174" s="28"/>
      <c r="G174" s="67"/>
      <c r="H174" s="5"/>
      <c r="I174" s="5"/>
      <c r="J174" s="5"/>
      <c r="K174" s="5"/>
      <c r="L174" s="5"/>
      <c r="M174" s="5"/>
      <c r="N174" s="5"/>
      <c r="O174" s="5"/>
      <c r="P174" s="5"/>
      <c r="Q174" s="5"/>
      <c r="R174" s="5"/>
      <c r="S174" s="5"/>
      <c r="T174" s="299">
        <f t="shared" si="27"/>
        <v>0</v>
      </c>
      <c r="U174" s="5"/>
      <c r="V174" s="5"/>
      <c r="W174" s="5"/>
      <c r="X174" s="5"/>
      <c r="Y174" s="5"/>
      <c r="Z174" s="5"/>
      <c r="AA174" s="5"/>
      <c r="AB174" s="5"/>
      <c r="AC174" s="5"/>
      <c r="AD174" s="5"/>
      <c r="AE174" s="46"/>
      <c r="AF174" s="5"/>
      <c r="AG174" s="5"/>
      <c r="AH174" s="5"/>
      <c r="AI174" s="5"/>
      <c r="AJ174" s="5"/>
      <c r="AK174" s="5"/>
      <c r="AL174" s="5"/>
      <c r="AM174" s="5"/>
      <c r="AN174" s="5"/>
      <c r="AO174" s="5"/>
      <c r="AP174" s="46"/>
      <c r="AQ174" s="5"/>
      <c r="AR174" s="5"/>
      <c r="AS174" s="5"/>
      <c r="AT174" s="5"/>
      <c r="AU174" s="5"/>
      <c r="AV174" s="5"/>
      <c r="AW174" s="5"/>
      <c r="AX174" s="5"/>
      <c r="AY174" s="5"/>
      <c r="AZ174" s="46"/>
      <c r="BA174" s="9"/>
      <c r="BB174" s="9"/>
      <c r="BC174" s="9"/>
      <c r="BD174" s="9"/>
      <c r="BE174" s="9"/>
      <c r="BF174" s="9"/>
      <c r="BG174" s="9"/>
      <c r="BH174" s="9"/>
      <c r="BI174" s="9"/>
      <c r="BJ174" s="9"/>
      <c r="BK174" s="630" t="str">
        <f t="shared" si="35"/>
        <v>NA</v>
      </c>
      <c r="BL174" s="630" t="s">
        <v>1792</v>
      </c>
      <c r="BM174" s="630"/>
      <c r="BN174" s="633"/>
      <c r="BO174" s="633"/>
      <c r="BP174" s="114"/>
      <c r="BQ174" s="28"/>
      <c r="BR174" s="28"/>
      <c r="BS174" s="28"/>
      <c r="BT174" s="28"/>
      <c r="BU174" s="28"/>
      <c r="BV174" s="67"/>
      <c r="BW174" s="28"/>
      <c r="BX174" s="28"/>
      <c r="BY174" s="28"/>
      <c r="BZ174" s="28"/>
      <c r="CA174" s="28"/>
      <c r="CB174" s="28"/>
      <c r="CC174" s="67"/>
      <c r="CD174" s="28"/>
      <c r="CE174" s="28"/>
      <c r="CF174" s="28"/>
      <c r="CG174" s="28"/>
      <c r="CH174" s="28"/>
      <c r="CI174" s="28"/>
      <c r="CJ174" s="28"/>
      <c r="CK174" s="28"/>
      <c r="CL174" s="28"/>
      <c r="CM174" s="67"/>
      <c r="CN174" s="703" t="s">
        <v>1792</v>
      </c>
      <c r="CO174" s="28"/>
      <c r="CP174" s="28"/>
      <c r="CQ174" s="28"/>
      <c r="CR174" s="28"/>
      <c r="CS174" s="28"/>
      <c r="CT174" s="28"/>
      <c r="CU174" s="28"/>
      <c r="CV174" s="28"/>
      <c r="CW174" s="28"/>
      <c r="CX174" s="67"/>
      <c r="CY174" s="10"/>
      <c r="CZ174" s="10"/>
      <c r="DA174" s="10"/>
      <c r="DB174" s="10"/>
      <c r="DC174" s="10"/>
      <c r="DD174" s="10"/>
      <c r="DE174" s="10"/>
      <c r="DF174" s="10"/>
      <c r="DG174" s="300">
        <f t="shared" si="28"/>
        <v>0</v>
      </c>
      <c r="DH174" s="69"/>
      <c r="DI174" s="69"/>
      <c r="DJ174" s="69"/>
      <c r="DK174" s="69"/>
      <c r="DL174" s="69"/>
      <c r="DM174" s="69"/>
      <c r="DN174" s="69"/>
      <c r="DO174" s="69"/>
      <c r="DP174" s="69"/>
      <c r="DQ174" s="69"/>
      <c r="DR174" s="69"/>
      <c r="DS174" s="69"/>
      <c r="DT174" s="69"/>
      <c r="DU174" s="69"/>
      <c r="DV174" s="69"/>
      <c r="DW174" s="69"/>
      <c r="DX174" s="69"/>
      <c r="DY174" s="69"/>
      <c r="DZ174" s="69"/>
      <c r="EA174" s="69"/>
      <c r="EB174" s="69"/>
      <c r="EC174" s="69"/>
      <c r="ED174" s="69"/>
      <c r="EE174" s="69"/>
      <c r="EF174" s="69"/>
      <c r="EG174" s="69"/>
      <c r="EH174" s="69"/>
      <c r="EI174" s="71"/>
      <c r="EJ174" s="71"/>
      <c r="EK174" s="71"/>
      <c r="EL174" s="71"/>
      <c r="EM174" s="69"/>
      <c r="EN174" s="69"/>
      <c r="EO174" s="69"/>
      <c r="EP174" s="69"/>
      <c r="EQ174" s="69"/>
      <c r="ER174" s="79"/>
      <c r="ES174" s="245"/>
      <c r="ET174" s="81"/>
      <c r="EU174" s="81"/>
      <c r="EV174" s="718" t="str">
        <f t="shared" si="34"/>
        <v/>
      </c>
      <c r="EW174" s="718" t="s">
        <v>1792</v>
      </c>
      <c r="EX174" s="731"/>
      <c r="EY174" s="44">
        <v>169</v>
      </c>
      <c r="EZ174" s="85"/>
      <c r="FA174" s="33">
        <v>169</v>
      </c>
      <c r="FB174" s="5">
        <v>0</v>
      </c>
      <c r="FC174" s="5">
        <v>0</v>
      </c>
      <c r="FD174" s="69"/>
      <c r="FE174" s="11"/>
      <c r="FF174" s="87"/>
      <c r="FG174" s="18"/>
      <c r="FH174" s="69"/>
      <c r="FI174" s="716" t="s">
        <v>1792</v>
      </c>
      <c r="FK174" s="16"/>
      <c r="FL174" s="54"/>
      <c r="FM174" s="39"/>
      <c r="FN174" s="721"/>
      <c r="FO174" s="84"/>
      <c r="FP174" s="69"/>
      <c r="FQ174" s="69"/>
      <c r="FR174" s="69"/>
      <c r="FS174" s="716" t="str">
        <f t="shared" si="29"/>
        <v>NA</v>
      </c>
      <c r="FT174" s="716"/>
      <c r="FU174" s="69"/>
      <c r="FV174" s="28"/>
      <c r="FW174" s="79" t="s">
        <v>656</v>
      </c>
      <c r="FX174" s="705" t="s">
        <v>1792</v>
      </c>
    </row>
    <row r="175" spans="1:180" ht="15" x14ac:dyDescent="0.25">
      <c r="A175" s="10">
        <v>170</v>
      </c>
      <c r="B175" s="15"/>
      <c r="C175" s="42"/>
      <c r="D175" s="15"/>
      <c r="E175" s="97"/>
      <c r="F175" s="28"/>
      <c r="G175" s="67"/>
      <c r="H175" s="5"/>
      <c r="I175" s="5"/>
      <c r="J175" s="5"/>
      <c r="K175" s="5"/>
      <c r="L175" s="5"/>
      <c r="M175" s="5"/>
      <c r="N175" s="5"/>
      <c r="O175" s="5"/>
      <c r="P175" s="5"/>
      <c r="Q175" s="5"/>
      <c r="R175" s="5"/>
      <c r="S175" s="5"/>
      <c r="T175" s="299">
        <f t="shared" si="27"/>
        <v>0</v>
      </c>
      <c r="U175" s="5"/>
      <c r="V175" s="5"/>
      <c r="W175" s="5"/>
      <c r="X175" s="5"/>
      <c r="Y175" s="5"/>
      <c r="Z175" s="5"/>
      <c r="AA175" s="5"/>
      <c r="AB175" s="5"/>
      <c r="AC175" s="5"/>
      <c r="AD175" s="5"/>
      <c r="AE175" s="46"/>
      <c r="AF175" s="5"/>
      <c r="AG175" s="5"/>
      <c r="AH175" s="5"/>
      <c r="AI175" s="5"/>
      <c r="AJ175" s="5"/>
      <c r="AK175" s="5"/>
      <c r="AL175" s="5"/>
      <c r="AM175" s="5"/>
      <c r="AN175" s="5"/>
      <c r="AO175" s="5"/>
      <c r="AP175" s="46"/>
      <c r="AQ175" s="5"/>
      <c r="AR175" s="5"/>
      <c r="AS175" s="5"/>
      <c r="AT175" s="5"/>
      <c r="AU175" s="5"/>
      <c r="AV175" s="5"/>
      <c r="AW175" s="5"/>
      <c r="AX175" s="5"/>
      <c r="AY175" s="5"/>
      <c r="AZ175" s="46"/>
      <c r="BA175" s="9"/>
      <c r="BB175" s="9"/>
      <c r="BC175" s="9"/>
      <c r="BD175" s="9"/>
      <c r="BE175" s="9"/>
      <c r="BF175" s="9"/>
      <c r="BG175" s="9"/>
      <c r="BH175" s="9"/>
      <c r="BI175" s="9"/>
      <c r="BJ175" s="9"/>
      <c r="BK175" s="630" t="str">
        <f t="shared" si="35"/>
        <v>NA</v>
      </c>
      <c r="BL175" s="630" t="s">
        <v>1792</v>
      </c>
      <c r="BM175" s="630"/>
      <c r="BN175" s="633"/>
      <c r="BO175" s="633"/>
      <c r="BP175" s="32"/>
      <c r="BQ175" s="5"/>
      <c r="BR175" s="5"/>
      <c r="BS175" s="5"/>
      <c r="BT175" s="5"/>
      <c r="BU175" s="5"/>
      <c r="BV175" s="46"/>
      <c r="BW175" s="5"/>
      <c r="BX175" s="5"/>
      <c r="BY175" s="5"/>
      <c r="BZ175" s="5"/>
      <c r="CA175" s="5"/>
      <c r="CB175" s="5"/>
      <c r="CC175" s="46"/>
      <c r="CD175" s="5"/>
      <c r="CE175" s="5"/>
      <c r="CF175" s="5"/>
      <c r="CG175" s="5"/>
      <c r="CH175" s="5"/>
      <c r="CI175" s="5"/>
      <c r="CJ175" s="5"/>
      <c r="CK175" s="5"/>
      <c r="CL175" s="5"/>
      <c r="CM175" s="46"/>
      <c r="CN175" s="703" t="s">
        <v>1792</v>
      </c>
      <c r="CO175" s="28"/>
      <c r="CP175" s="28"/>
      <c r="CQ175" s="28"/>
      <c r="CR175" s="28"/>
      <c r="CS175" s="28"/>
      <c r="CT175" s="28"/>
      <c r="CU175" s="28"/>
      <c r="CV175" s="28"/>
      <c r="CW175" s="28"/>
      <c r="CX175" s="67"/>
      <c r="CY175" s="10"/>
      <c r="CZ175" s="10"/>
      <c r="DA175" s="10"/>
      <c r="DB175" s="10"/>
      <c r="DC175" s="10"/>
      <c r="DD175" s="10"/>
      <c r="DE175" s="10"/>
      <c r="DF175" s="10"/>
      <c r="DG175" s="300">
        <f t="shared" si="28"/>
        <v>0</v>
      </c>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71"/>
      <c r="EJ175" s="71"/>
      <c r="EK175" s="71"/>
      <c r="EL175" s="71"/>
      <c r="EM175" s="69"/>
      <c r="EN175" s="69"/>
      <c r="EO175" s="69"/>
      <c r="EP175" s="69"/>
      <c r="EQ175" s="69"/>
      <c r="ER175" s="79"/>
      <c r="ES175" s="245"/>
      <c r="ET175" s="81"/>
      <c r="EU175" s="81"/>
      <c r="EV175" s="718" t="str">
        <f t="shared" si="34"/>
        <v/>
      </c>
      <c r="EW175" s="718" t="s">
        <v>1792</v>
      </c>
      <c r="EX175" s="731"/>
      <c r="EY175" s="44">
        <v>170</v>
      </c>
      <c r="EZ175" s="85"/>
      <c r="FA175" s="33">
        <v>170</v>
      </c>
      <c r="FB175" s="5">
        <v>0</v>
      </c>
      <c r="FC175" s="5">
        <v>0</v>
      </c>
      <c r="FD175" s="69"/>
      <c r="FE175" s="11"/>
      <c r="FF175" s="87"/>
      <c r="FG175" s="18"/>
      <c r="FH175" s="69"/>
      <c r="FI175" s="716" t="s">
        <v>1792</v>
      </c>
      <c r="FK175" s="16"/>
      <c r="FL175" s="54"/>
      <c r="FM175" s="39"/>
      <c r="FN175" s="721"/>
      <c r="FO175" s="84"/>
      <c r="FP175" s="69"/>
      <c r="FQ175" s="69"/>
      <c r="FR175" s="69"/>
      <c r="FS175" s="716" t="str">
        <f t="shared" si="29"/>
        <v>NA</v>
      </c>
      <c r="FT175" s="716"/>
      <c r="FU175" s="69"/>
      <c r="FV175" s="28"/>
      <c r="FW175" s="79" t="s">
        <v>656</v>
      </c>
      <c r="FX175" s="705" t="s">
        <v>1792</v>
      </c>
    </row>
    <row r="176" spans="1:180" ht="15" x14ac:dyDescent="0.25">
      <c r="A176" s="10">
        <v>171</v>
      </c>
      <c r="B176" s="15"/>
      <c r="C176" s="42"/>
      <c r="D176" s="15"/>
      <c r="E176" s="93"/>
      <c r="F176" s="69"/>
      <c r="G176" s="46"/>
      <c r="H176" s="5"/>
      <c r="I176" s="69"/>
      <c r="J176" s="69"/>
      <c r="K176" s="69"/>
      <c r="L176" s="69"/>
      <c r="M176" s="69"/>
      <c r="N176" s="69"/>
      <c r="O176" s="69"/>
      <c r="P176" s="69"/>
      <c r="Q176" s="69"/>
      <c r="R176" s="69"/>
      <c r="S176" s="5"/>
      <c r="T176" s="299">
        <f t="shared" si="27"/>
        <v>0</v>
      </c>
      <c r="U176" s="5"/>
      <c r="V176" s="69"/>
      <c r="W176" s="69"/>
      <c r="X176" s="69"/>
      <c r="Y176" s="69"/>
      <c r="Z176" s="69"/>
      <c r="AA176" s="69"/>
      <c r="AB176" s="69"/>
      <c r="AC176" s="69"/>
      <c r="AD176" s="69"/>
      <c r="AE176" s="46"/>
      <c r="AF176" s="5"/>
      <c r="AG176" s="69"/>
      <c r="AH176" s="69"/>
      <c r="AI176" s="69"/>
      <c r="AJ176" s="69"/>
      <c r="AK176" s="69"/>
      <c r="AL176" s="69"/>
      <c r="AM176" s="69"/>
      <c r="AN176" s="69"/>
      <c r="AO176" s="69"/>
      <c r="AP176" s="46"/>
      <c r="AQ176" s="69"/>
      <c r="AR176" s="69"/>
      <c r="AS176" s="69"/>
      <c r="AT176" s="69"/>
      <c r="AU176" s="69"/>
      <c r="AV176" s="69"/>
      <c r="AW176" s="69"/>
      <c r="AX176" s="69"/>
      <c r="AY176" s="69"/>
      <c r="AZ176" s="46"/>
      <c r="BA176" s="9"/>
      <c r="BB176" s="82"/>
      <c r="BC176" s="82"/>
      <c r="BD176" s="82"/>
      <c r="BE176" s="82"/>
      <c r="BF176" s="82"/>
      <c r="BG176" s="82"/>
      <c r="BH176" s="82"/>
      <c r="BI176" s="82"/>
      <c r="BJ176" s="82"/>
      <c r="BK176" s="630" t="str">
        <f t="shared" si="35"/>
        <v>NA</v>
      </c>
      <c r="BL176" s="630" t="s">
        <v>1792</v>
      </c>
      <c r="BM176" s="630"/>
      <c r="BN176" s="633"/>
      <c r="BO176" s="633"/>
      <c r="BP176" s="32"/>
      <c r="BQ176" s="69"/>
      <c r="BR176" s="69"/>
      <c r="BS176" s="69"/>
      <c r="BT176" s="69"/>
      <c r="BU176" s="69"/>
      <c r="BV176" s="46"/>
      <c r="BW176" s="69"/>
      <c r="BX176" s="69"/>
      <c r="BY176" s="69"/>
      <c r="BZ176" s="69"/>
      <c r="CA176" s="69"/>
      <c r="CB176" s="69"/>
      <c r="CC176" s="46"/>
      <c r="CD176" s="69"/>
      <c r="CE176" s="69"/>
      <c r="CF176" s="69"/>
      <c r="CG176" s="69"/>
      <c r="CH176" s="69"/>
      <c r="CI176" s="69"/>
      <c r="CJ176" s="69"/>
      <c r="CK176" s="69"/>
      <c r="CL176" s="69"/>
      <c r="CM176" s="46"/>
      <c r="CN176" s="703" t="s">
        <v>1792</v>
      </c>
      <c r="CO176" s="70"/>
      <c r="CP176" s="70"/>
      <c r="CQ176" s="70"/>
      <c r="CR176" s="70"/>
      <c r="CS176" s="70"/>
      <c r="CT176" s="70"/>
      <c r="CU176" s="70"/>
      <c r="CV176" s="70"/>
      <c r="CW176" s="70"/>
      <c r="CX176" s="67"/>
      <c r="CY176" s="79"/>
      <c r="CZ176" s="79"/>
      <c r="DA176" s="79"/>
      <c r="DB176" s="79"/>
      <c r="DC176" s="79"/>
      <c r="DD176" s="79"/>
      <c r="DE176" s="79"/>
      <c r="DF176" s="10"/>
      <c r="DG176" s="300">
        <f t="shared" si="28"/>
        <v>0</v>
      </c>
      <c r="DH176" s="69"/>
      <c r="DI176" s="69"/>
      <c r="DJ176" s="69"/>
      <c r="DK176" s="69"/>
      <c r="DL176" s="69"/>
      <c r="DM176" s="69"/>
      <c r="DN176" s="69"/>
      <c r="DO176" s="69"/>
      <c r="DP176" s="69"/>
      <c r="DQ176" s="69"/>
      <c r="DR176" s="69"/>
      <c r="DS176" s="69"/>
      <c r="DT176" s="69"/>
      <c r="DU176" s="69"/>
      <c r="DV176" s="69"/>
      <c r="DW176" s="69"/>
      <c r="DX176" s="69"/>
      <c r="DY176" s="69"/>
      <c r="DZ176" s="69"/>
      <c r="EA176" s="69"/>
      <c r="EB176" s="69"/>
      <c r="EC176" s="69"/>
      <c r="ED176" s="69"/>
      <c r="EE176" s="69"/>
      <c r="EF176" s="69"/>
      <c r="EG176" s="69"/>
      <c r="EH176" s="69"/>
      <c r="EI176" s="71"/>
      <c r="EJ176" s="71"/>
      <c r="EK176" s="71"/>
      <c r="EL176" s="71"/>
      <c r="EM176" s="69"/>
      <c r="EN176" s="69"/>
      <c r="EO176" s="69"/>
      <c r="EP176" s="69"/>
      <c r="EQ176" s="69"/>
      <c r="ER176" s="79"/>
      <c r="ES176" s="245"/>
      <c r="ET176" s="81"/>
      <c r="EU176" s="81"/>
      <c r="EV176" s="718" t="str">
        <f t="shared" si="34"/>
        <v/>
      </c>
      <c r="EW176" s="718" t="s">
        <v>1792</v>
      </c>
      <c r="EX176" s="731"/>
      <c r="EY176" s="44">
        <v>171</v>
      </c>
      <c r="EZ176" s="85"/>
      <c r="FA176" s="33">
        <v>171</v>
      </c>
      <c r="FB176" s="5">
        <v>0</v>
      </c>
      <c r="FC176" s="5">
        <v>0</v>
      </c>
      <c r="FD176" s="69"/>
      <c r="FE176" s="11"/>
      <c r="FF176" s="87"/>
      <c r="FG176" s="18"/>
      <c r="FH176" s="69"/>
      <c r="FI176" s="716" t="s">
        <v>1792</v>
      </c>
      <c r="FK176" s="16"/>
      <c r="FL176" s="54"/>
      <c r="FM176" s="39"/>
      <c r="FN176" s="721"/>
      <c r="FO176" s="84"/>
      <c r="FP176" s="69"/>
      <c r="FQ176" s="69"/>
      <c r="FR176" s="69"/>
      <c r="FS176" s="716" t="str">
        <f t="shared" si="29"/>
        <v>NA</v>
      </c>
      <c r="FT176" s="716"/>
      <c r="FU176" s="69"/>
      <c r="FV176" s="48"/>
      <c r="FW176" s="79" t="s">
        <v>656</v>
      </c>
      <c r="FX176" s="705" t="s">
        <v>1792</v>
      </c>
    </row>
    <row r="177" spans="1:180" ht="15" x14ac:dyDescent="0.25">
      <c r="A177" s="10">
        <v>172</v>
      </c>
      <c r="B177" s="15"/>
      <c r="C177" s="42"/>
      <c r="D177" s="15"/>
      <c r="E177" s="97"/>
      <c r="F177" s="28"/>
      <c r="G177" s="67"/>
      <c r="H177" s="5"/>
      <c r="I177" s="5"/>
      <c r="J177" s="5"/>
      <c r="K177" s="5"/>
      <c r="L177" s="5"/>
      <c r="M177" s="5"/>
      <c r="N177" s="5"/>
      <c r="O177" s="5"/>
      <c r="P177" s="5"/>
      <c r="Q177" s="5"/>
      <c r="R177" s="5"/>
      <c r="S177" s="5"/>
      <c r="T177" s="299">
        <f t="shared" si="27"/>
        <v>0</v>
      </c>
      <c r="U177" s="5"/>
      <c r="V177" s="5"/>
      <c r="W177" s="5"/>
      <c r="X177" s="5"/>
      <c r="Y177" s="5"/>
      <c r="Z177" s="5"/>
      <c r="AA177" s="5"/>
      <c r="AB177" s="5"/>
      <c r="AC177" s="5"/>
      <c r="AD177" s="5"/>
      <c r="AE177" s="46"/>
      <c r="AF177" s="5"/>
      <c r="AG177" s="5"/>
      <c r="AH177" s="5"/>
      <c r="AI177" s="5"/>
      <c r="AJ177" s="5"/>
      <c r="AK177" s="5"/>
      <c r="AL177" s="5"/>
      <c r="AM177" s="5"/>
      <c r="AN177" s="5"/>
      <c r="AO177" s="5"/>
      <c r="AP177" s="46"/>
      <c r="AQ177" s="5"/>
      <c r="AR177" s="5"/>
      <c r="AS177" s="5"/>
      <c r="AT177" s="5"/>
      <c r="AU177" s="5"/>
      <c r="AV177" s="5"/>
      <c r="AW177" s="5"/>
      <c r="AX177" s="5"/>
      <c r="AY177" s="5"/>
      <c r="AZ177" s="46"/>
      <c r="BA177" s="9"/>
      <c r="BB177" s="9"/>
      <c r="BC177" s="9"/>
      <c r="BD177" s="9"/>
      <c r="BE177" s="9"/>
      <c r="BF177" s="9"/>
      <c r="BG177" s="9"/>
      <c r="BH177" s="9"/>
      <c r="BI177" s="9"/>
      <c r="BJ177" s="9"/>
      <c r="BK177" s="630" t="str">
        <f t="shared" si="35"/>
        <v>NA</v>
      </c>
      <c r="BL177" s="630" t="s">
        <v>1792</v>
      </c>
      <c r="BM177" s="630"/>
      <c r="BN177" s="633"/>
      <c r="BO177" s="633"/>
      <c r="BP177" s="32"/>
      <c r="BQ177" s="5"/>
      <c r="BR177" s="5"/>
      <c r="BS177" s="5"/>
      <c r="BT177" s="5"/>
      <c r="BU177" s="5"/>
      <c r="BV177" s="46"/>
      <c r="BW177" s="5"/>
      <c r="BX177" s="5"/>
      <c r="BY177" s="5"/>
      <c r="BZ177" s="5"/>
      <c r="CA177" s="5"/>
      <c r="CB177" s="5"/>
      <c r="CC177" s="46"/>
      <c r="CD177" s="5"/>
      <c r="CE177" s="5"/>
      <c r="CF177" s="5"/>
      <c r="CG177" s="5"/>
      <c r="CH177" s="5"/>
      <c r="CI177" s="5"/>
      <c r="CJ177" s="5"/>
      <c r="CK177" s="5"/>
      <c r="CL177" s="5"/>
      <c r="CM177" s="46"/>
      <c r="CN177" s="703" t="s">
        <v>1792</v>
      </c>
      <c r="CO177" s="28"/>
      <c r="CP177" s="28"/>
      <c r="CQ177" s="28"/>
      <c r="CR177" s="28"/>
      <c r="CS177" s="28"/>
      <c r="CT177" s="28"/>
      <c r="CU177" s="28"/>
      <c r="CV177" s="28"/>
      <c r="CW177" s="28"/>
      <c r="CX177" s="67"/>
      <c r="CY177" s="10"/>
      <c r="CZ177" s="10"/>
      <c r="DA177" s="10"/>
      <c r="DB177" s="10"/>
      <c r="DC177" s="10"/>
      <c r="DD177" s="10"/>
      <c r="DE177" s="10"/>
      <c r="DF177" s="10"/>
      <c r="DG177" s="300">
        <f t="shared" si="28"/>
        <v>0</v>
      </c>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71"/>
      <c r="EJ177" s="71"/>
      <c r="EK177" s="71"/>
      <c r="EL177" s="71"/>
      <c r="EM177" s="69"/>
      <c r="EN177" s="69"/>
      <c r="EO177" s="69"/>
      <c r="EP177" s="69"/>
      <c r="EQ177" s="69"/>
      <c r="ER177" s="79"/>
      <c r="ES177" s="245"/>
      <c r="ET177" s="81"/>
      <c r="EU177" s="81"/>
      <c r="EV177" s="718" t="str">
        <f t="shared" si="34"/>
        <v/>
      </c>
      <c r="EW177" s="718" t="s">
        <v>1792</v>
      </c>
      <c r="EX177" s="731"/>
      <c r="EY177" s="44">
        <v>172</v>
      </c>
      <c r="EZ177" s="85"/>
      <c r="FA177" s="33">
        <v>172</v>
      </c>
      <c r="FB177" s="5">
        <v>0</v>
      </c>
      <c r="FC177" s="5">
        <v>0</v>
      </c>
      <c r="FD177" s="69"/>
      <c r="FE177" s="11"/>
      <c r="FF177" s="87"/>
      <c r="FG177" s="18"/>
      <c r="FH177" s="69"/>
      <c r="FI177" s="716" t="s">
        <v>1792</v>
      </c>
      <c r="FK177" s="16"/>
      <c r="FL177" s="54"/>
      <c r="FM177" s="39"/>
      <c r="FN177" s="721"/>
      <c r="FO177" s="84"/>
      <c r="FP177" s="69"/>
      <c r="FQ177" s="69"/>
      <c r="FR177" s="69"/>
      <c r="FS177" s="716" t="str">
        <f t="shared" si="29"/>
        <v>NA</v>
      </c>
      <c r="FT177" s="716"/>
      <c r="FU177" s="69"/>
      <c r="FV177" s="28"/>
      <c r="FW177" s="79" t="s">
        <v>656</v>
      </c>
      <c r="FX177" s="705" t="s">
        <v>1792</v>
      </c>
    </row>
    <row r="178" spans="1:180" ht="15" x14ac:dyDescent="0.25">
      <c r="A178" s="10">
        <v>173</v>
      </c>
      <c r="B178" s="15"/>
      <c r="C178" s="42"/>
      <c r="D178" s="15"/>
      <c r="E178" s="97"/>
      <c r="F178" s="28"/>
      <c r="G178" s="67"/>
      <c r="H178" s="5"/>
      <c r="I178" s="5"/>
      <c r="J178" s="5"/>
      <c r="K178" s="5"/>
      <c r="L178" s="5"/>
      <c r="M178" s="5"/>
      <c r="N178" s="5"/>
      <c r="O178" s="5"/>
      <c r="P178" s="5"/>
      <c r="Q178" s="5"/>
      <c r="R178" s="5"/>
      <c r="S178" s="5"/>
      <c r="T178" s="299">
        <f t="shared" si="27"/>
        <v>0</v>
      </c>
      <c r="U178" s="5"/>
      <c r="V178" s="5"/>
      <c r="W178" s="5"/>
      <c r="X178" s="5"/>
      <c r="Y178" s="5"/>
      <c r="Z178" s="5"/>
      <c r="AA178" s="5"/>
      <c r="AB178" s="5"/>
      <c r="AC178" s="5"/>
      <c r="AD178" s="5"/>
      <c r="AE178" s="46"/>
      <c r="AF178" s="5"/>
      <c r="AG178" s="5"/>
      <c r="AH178" s="5"/>
      <c r="AI178" s="5"/>
      <c r="AJ178" s="5"/>
      <c r="AK178" s="5"/>
      <c r="AL178" s="5"/>
      <c r="AM178" s="5"/>
      <c r="AN178" s="5"/>
      <c r="AO178" s="5"/>
      <c r="AP178" s="46"/>
      <c r="AQ178" s="5"/>
      <c r="AR178" s="5"/>
      <c r="AS178" s="5"/>
      <c r="AT178" s="5"/>
      <c r="AU178" s="5"/>
      <c r="AV178" s="5"/>
      <c r="AW178" s="5"/>
      <c r="AX178" s="5"/>
      <c r="AY178" s="5"/>
      <c r="AZ178" s="46"/>
      <c r="BA178" s="9"/>
      <c r="BB178" s="9"/>
      <c r="BC178" s="9"/>
      <c r="BD178" s="9"/>
      <c r="BE178" s="9"/>
      <c r="BF178" s="9"/>
      <c r="BG178" s="9"/>
      <c r="BH178" s="9"/>
      <c r="BI178" s="9"/>
      <c r="BJ178" s="9"/>
      <c r="BK178" s="630" t="str">
        <f t="shared" si="35"/>
        <v>NA</v>
      </c>
      <c r="BL178" s="630" t="s">
        <v>1792</v>
      </c>
      <c r="BM178" s="630"/>
      <c r="BN178" s="633"/>
      <c r="BO178" s="633"/>
      <c r="BP178" s="32"/>
      <c r="BQ178" s="5"/>
      <c r="BR178" s="5"/>
      <c r="BS178" s="5"/>
      <c r="BT178" s="5"/>
      <c r="BU178" s="5"/>
      <c r="BV178" s="46"/>
      <c r="BW178" s="5"/>
      <c r="BX178" s="5"/>
      <c r="BY178" s="5"/>
      <c r="BZ178" s="5"/>
      <c r="CA178" s="5"/>
      <c r="CB178" s="5"/>
      <c r="CC178" s="46"/>
      <c r="CD178" s="5"/>
      <c r="CE178" s="5"/>
      <c r="CF178" s="5"/>
      <c r="CG178" s="5"/>
      <c r="CH178" s="5"/>
      <c r="CI178" s="5"/>
      <c r="CJ178" s="5"/>
      <c r="CK178" s="5"/>
      <c r="CL178" s="5"/>
      <c r="CM178" s="46"/>
      <c r="CN178" s="703" t="s">
        <v>1792</v>
      </c>
      <c r="CO178" s="28"/>
      <c r="CP178" s="28"/>
      <c r="CQ178" s="28"/>
      <c r="CR178" s="28"/>
      <c r="CS178" s="28"/>
      <c r="CT178" s="28"/>
      <c r="CU178" s="28"/>
      <c r="CV178" s="28"/>
      <c r="CW178" s="28"/>
      <c r="CX178" s="67"/>
      <c r="CY178" s="10"/>
      <c r="CZ178" s="10"/>
      <c r="DA178" s="10"/>
      <c r="DB178" s="10"/>
      <c r="DC178" s="10"/>
      <c r="DD178" s="10"/>
      <c r="DE178" s="10"/>
      <c r="DF178" s="10"/>
      <c r="DG178" s="300">
        <f t="shared" si="28"/>
        <v>0</v>
      </c>
      <c r="DH178" s="69"/>
      <c r="DI178" s="69"/>
      <c r="DJ178" s="69"/>
      <c r="DK178" s="69"/>
      <c r="DL178" s="69"/>
      <c r="DM178" s="69"/>
      <c r="DN178" s="69"/>
      <c r="DO178" s="69"/>
      <c r="DP178" s="69"/>
      <c r="DQ178" s="69"/>
      <c r="DR178" s="69"/>
      <c r="DS178" s="69"/>
      <c r="DT178" s="69"/>
      <c r="DU178" s="69"/>
      <c r="DV178" s="69"/>
      <c r="DW178" s="69"/>
      <c r="DX178" s="69"/>
      <c r="DY178" s="69"/>
      <c r="DZ178" s="69"/>
      <c r="EA178" s="69"/>
      <c r="EB178" s="69"/>
      <c r="EC178" s="69"/>
      <c r="ED178" s="69"/>
      <c r="EE178" s="69"/>
      <c r="EF178" s="69"/>
      <c r="EG178" s="69"/>
      <c r="EH178" s="69"/>
      <c r="EI178" s="71"/>
      <c r="EJ178" s="71"/>
      <c r="EK178" s="71"/>
      <c r="EL178" s="71"/>
      <c r="EM178" s="69"/>
      <c r="EN178" s="69"/>
      <c r="EO178" s="69"/>
      <c r="EP178" s="69"/>
      <c r="EQ178" s="69"/>
      <c r="ER178" s="79"/>
      <c r="ES178" s="245"/>
      <c r="ET178" s="81"/>
      <c r="EU178" s="81"/>
      <c r="EV178" s="718" t="str">
        <f t="shared" si="34"/>
        <v/>
      </c>
      <c r="EW178" s="718" t="s">
        <v>1792</v>
      </c>
      <c r="EX178" s="731"/>
      <c r="EY178" s="44">
        <v>173</v>
      </c>
      <c r="EZ178" s="85"/>
      <c r="FA178" s="33">
        <v>173</v>
      </c>
      <c r="FB178" s="5">
        <v>0</v>
      </c>
      <c r="FC178" s="5">
        <v>0</v>
      </c>
      <c r="FD178" s="69"/>
      <c r="FE178" s="11"/>
      <c r="FF178" s="87"/>
      <c r="FG178" s="18"/>
      <c r="FH178" s="69"/>
      <c r="FI178" s="716" t="s">
        <v>1792</v>
      </c>
      <c r="FK178" s="16"/>
      <c r="FL178" s="54"/>
      <c r="FM178" s="39"/>
      <c r="FN178" s="721"/>
      <c r="FO178" s="84"/>
      <c r="FP178" s="69"/>
      <c r="FQ178" s="69"/>
      <c r="FR178" s="69"/>
      <c r="FS178" s="716" t="str">
        <f t="shared" si="29"/>
        <v>NA</v>
      </c>
      <c r="FT178" s="716"/>
      <c r="FU178" s="69"/>
      <c r="FV178" s="28"/>
      <c r="FW178" s="79" t="s">
        <v>656</v>
      </c>
      <c r="FX178" s="705" t="s">
        <v>1792</v>
      </c>
    </row>
    <row r="179" spans="1:180" ht="15" x14ac:dyDescent="0.25">
      <c r="A179" s="10">
        <v>174</v>
      </c>
      <c r="B179" s="15"/>
      <c r="C179" s="42"/>
      <c r="D179" s="15"/>
      <c r="E179" s="97"/>
      <c r="F179" s="28"/>
      <c r="G179" s="67"/>
      <c r="H179" s="5"/>
      <c r="I179" s="5"/>
      <c r="J179" s="5"/>
      <c r="K179" s="5"/>
      <c r="L179" s="5"/>
      <c r="M179" s="5"/>
      <c r="N179" s="5"/>
      <c r="O179" s="5"/>
      <c r="P179" s="5"/>
      <c r="Q179" s="5"/>
      <c r="R179" s="5"/>
      <c r="S179" s="5"/>
      <c r="T179" s="299">
        <f t="shared" si="27"/>
        <v>0</v>
      </c>
      <c r="U179" s="5"/>
      <c r="V179" s="5"/>
      <c r="W179" s="5"/>
      <c r="X179" s="5"/>
      <c r="Y179" s="5"/>
      <c r="Z179" s="5"/>
      <c r="AA179" s="5"/>
      <c r="AB179" s="5"/>
      <c r="AC179" s="5"/>
      <c r="AD179" s="5"/>
      <c r="AE179" s="46"/>
      <c r="AF179" s="5"/>
      <c r="AG179" s="5"/>
      <c r="AH179" s="5"/>
      <c r="AI179" s="5"/>
      <c r="AJ179" s="5"/>
      <c r="AK179" s="5"/>
      <c r="AL179" s="5"/>
      <c r="AM179" s="5"/>
      <c r="AN179" s="5"/>
      <c r="AO179" s="5"/>
      <c r="AP179" s="46"/>
      <c r="AQ179" s="5"/>
      <c r="AR179" s="5"/>
      <c r="AS179" s="5"/>
      <c r="AT179" s="5"/>
      <c r="AU179" s="5"/>
      <c r="AV179" s="5"/>
      <c r="AW179" s="5"/>
      <c r="AX179" s="5"/>
      <c r="AY179" s="5"/>
      <c r="AZ179" s="46"/>
      <c r="BA179" s="9"/>
      <c r="BB179" s="9"/>
      <c r="BC179" s="9"/>
      <c r="BD179" s="9"/>
      <c r="BE179" s="9"/>
      <c r="BF179" s="9"/>
      <c r="BG179" s="9"/>
      <c r="BH179" s="9"/>
      <c r="BI179" s="9"/>
      <c r="BJ179" s="9"/>
      <c r="BK179" s="630" t="str">
        <f t="shared" si="35"/>
        <v>NA</v>
      </c>
      <c r="BL179" s="630" t="s">
        <v>1792</v>
      </c>
      <c r="BM179" s="630"/>
      <c r="BN179" s="633"/>
      <c r="BO179" s="633"/>
      <c r="BP179" s="32"/>
      <c r="BQ179" s="5"/>
      <c r="BR179" s="5"/>
      <c r="BS179" s="5"/>
      <c r="BT179" s="5"/>
      <c r="BU179" s="5"/>
      <c r="BV179" s="46"/>
      <c r="BW179" s="5"/>
      <c r="BX179" s="5"/>
      <c r="BY179" s="5"/>
      <c r="BZ179" s="5"/>
      <c r="CA179" s="5"/>
      <c r="CB179" s="5"/>
      <c r="CC179" s="46"/>
      <c r="CD179" s="5"/>
      <c r="CE179" s="5"/>
      <c r="CF179" s="5"/>
      <c r="CG179" s="5"/>
      <c r="CH179" s="5"/>
      <c r="CI179" s="5"/>
      <c r="CJ179" s="5"/>
      <c r="CK179" s="5"/>
      <c r="CL179" s="5"/>
      <c r="CM179" s="46"/>
      <c r="CN179" s="703" t="s">
        <v>1792</v>
      </c>
      <c r="CO179" s="28"/>
      <c r="CP179" s="28"/>
      <c r="CQ179" s="28"/>
      <c r="CR179" s="28"/>
      <c r="CS179" s="28"/>
      <c r="CT179" s="28"/>
      <c r="CU179" s="28"/>
      <c r="CV179" s="28"/>
      <c r="CW179" s="28"/>
      <c r="CX179" s="67"/>
      <c r="CY179" s="10"/>
      <c r="CZ179" s="10"/>
      <c r="DA179" s="10"/>
      <c r="DB179" s="10"/>
      <c r="DC179" s="10"/>
      <c r="DD179" s="10"/>
      <c r="DE179" s="10"/>
      <c r="DF179" s="10"/>
      <c r="DG179" s="300">
        <f t="shared" si="28"/>
        <v>0</v>
      </c>
      <c r="DH179" s="69"/>
      <c r="DI179" s="69"/>
      <c r="DJ179" s="69"/>
      <c r="DK179" s="69"/>
      <c r="DL179" s="69"/>
      <c r="DM179" s="69"/>
      <c r="DN179" s="69"/>
      <c r="DO179" s="69"/>
      <c r="DP179" s="69"/>
      <c r="DQ179" s="69"/>
      <c r="DR179" s="69"/>
      <c r="DS179" s="69"/>
      <c r="DT179" s="69"/>
      <c r="DU179" s="69"/>
      <c r="DV179" s="69"/>
      <c r="DW179" s="69"/>
      <c r="DX179" s="69"/>
      <c r="DY179" s="69"/>
      <c r="DZ179" s="69"/>
      <c r="EA179" s="69"/>
      <c r="EB179" s="69"/>
      <c r="EC179" s="69"/>
      <c r="ED179" s="69"/>
      <c r="EE179" s="69"/>
      <c r="EF179" s="69"/>
      <c r="EG179" s="69"/>
      <c r="EH179" s="69"/>
      <c r="EI179" s="71"/>
      <c r="EJ179" s="71"/>
      <c r="EK179" s="71"/>
      <c r="EL179" s="71"/>
      <c r="EM179" s="69"/>
      <c r="EN179" s="69"/>
      <c r="EO179" s="69"/>
      <c r="EP179" s="69"/>
      <c r="EQ179" s="69"/>
      <c r="ER179" s="79"/>
      <c r="ES179" s="245"/>
      <c r="ET179" s="81"/>
      <c r="EU179" s="81"/>
      <c r="EV179" s="718" t="str">
        <f t="shared" si="34"/>
        <v/>
      </c>
      <c r="EW179" s="718" t="s">
        <v>1792</v>
      </c>
      <c r="EX179" s="731"/>
      <c r="EY179" s="44">
        <v>174</v>
      </c>
      <c r="EZ179" s="85"/>
      <c r="FA179" s="33">
        <v>174</v>
      </c>
      <c r="FB179" s="5">
        <v>0</v>
      </c>
      <c r="FC179" s="5">
        <v>0</v>
      </c>
      <c r="FD179" s="69"/>
      <c r="FE179" s="11"/>
      <c r="FF179" s="87"/>
      <c r="FG179" s="18"/>
      <c r="FH179" s="69"/>
      <c r="FI179" s="716" t="s">
        <v>1792</v>
      </c>
      <c r="FK179" s="16"/>
      <c r="FL179" s="54"/>
      <c r="FM179" s="39"/>
      <c r="FN179" s="721"/>
      <c r="FO179" s="84"/>
      <c r="FP179" s="69"/>
      <c r="FQ179" s="69"/>
      <c r="FR179" s="69"/>
      <c r="FS179" s="716" t="str">
        <f t="shared" si="29"/>
        <v>NA</v>
      </c>
      <c r="FT179" s="716"/>
      <c r="FU179" s="69"/>
      <c r="FV179" s="28"/>
      <c r="FW179" s="79" t="s">
        <v>656</v>
      </c>
      <c r="FX179" s="705" t="s">
        <v>1792</v>
      </c>
    </row>
    <row r="180" spans="1:180" ht="15" x14ac:dyDescent="0.25">
      <c r="A180" s="10">
        <v>175</v>
      </c>
      <c r="B180" s="15"/>
      <c r="C180" s="42"/>
      <c r="D180" s="15"/>
      <c r="E180" s="97"/>
      <c r="F180" s="28"/>
      <c r="G180" s="67"/>
      <c r="H180" s="5"/>
      <c r="I180" s="5"/>
      <c r="J180" s="5"/>
      <c r="K180" s="5"/>
      <c r="L180" s="5"/>
      <c r="M180" s="5"/>
      <c r="N180" s="5"/>
      <c r="O180" s="5"/>
      <c r="P180" s="5"/>
      <c r="Q180" s="5"/>
      <c r="R180" s="5"/>
      <c r="S180" s="5"/>
      <c r="T180" s="299">
        <f t="shared" si="27"/>
        <v>0</v>
      </c>
      <c r="U180" s="5"/>
      <c r="V180" s="5"/>
      <c r="W180" s="5"/>
      <c r="X180" s="5"/>
      <c r="Y180" s="5"/>
      <c r="Z180" s="5"/>
      <c r="AA180" s="5"/>
      <c r="AB180" s="5"/>
      <c r="AC180" s="5"/>
      <c r="AD180" s="5"/>
      <c r="AE180" s="46"/>
      <c r="AF180" s="5"/>
      <c r="AG180" s="5"/>
      <c r="AH180" s="5"/>
      <c r="AI180" s="5"/>
      <c r="AJ180" s="5"/>
      <c r="AK180" s="5"/>
      <c r="AL180" s="5"/>
      <c r="AM180" s="5"/>
      <c r="AN180" s="5"/>
      <c r="AO180" s="5"/>
      <c r="AP180" s="46"/>
      <c r="AQ180" s="5"/>
      <c r="AR180" s="5"/>
      <c r="AS180" s="5"/>
      <c r="AT180" s="5"/>
      <c r="AU180" s="5"/>
      <c r="AV180" s="5"/>
      <c r="AW180" s="5"/>
      <c r="AX180" s="5"/>
      <c r="AY180" s="5"/>
      <c r="AZ180" s="46"/>
      <c r="BA180" s="8"/>
      <c r="BB180" s="8"/>
      <c r="BC180" s="8"/>
      <c r="BD180" s="8"/>
      <c r="BE180" s="8"/>
      <c r="BF180" s="8"/>
      <c r="BG180" s="8"/>
      <c r="BH180" s="8"/>
      <c r="BI180" s="8"/>
      <c r="BJ180" s="8"/>
      <c r="BK180" s="630" t="str">
        <f t="shared" si="35"/>
        <v>NA</v>
      </c>
      <c r="BL180" s="630" t="s">
        <v>1792</v>
      </c>
      <c r="BM180" s="630"/>
      <c r="BN180" s="633"/>
      <c r="BO180" s="633"/>
      <c r="BP180" s="32"/>
      <c r="BQ180" s="5"/>
      <c r="BR180" s="5"/>
      <c r="BS180" s="5"/>
      <c r="BT180" s="5"/>
      <c r="BU180" s="5"/>
      <c r="BV180" s="46"/>
      <c r="BW180" s="5"/>
      <c r="BX180" s="5"/>
      <c r="BY180" s="5"/>
      <c r="BZ180" s="5"/>
      <c r="CA180" s="5"/>
      <c r="CB180" s="5"/>
      <c r="CC180" s="46"/>
      <c r="CD180" s="5"/>
      <c r="CE180" s="5"/>
      <c r="CF180" s="5"/>
      <c r="CG180" s="5"/>
      <c r="CH180" s="5"/>
      <c r="CI180" s="5"/>
      <c r="CJ180" s="5"/>
      <c r="CK180" s="5"/>
      <c r="CL180" s="5"/>
      <c r="CM180" s="46"/>
      <c r="CN180" s="703" t="s">
        <v>1792</v>
      </c>
      <c r="CO180" s="28"/>
      <c r="CP180" s="28"/>
      <c r="CQ180" s="28"/>
      <c r="CR180" s="28"/>
      <c r="CS180" s="28"/>
      <c r="CT180" s="28"/>
      <c r="CU180" s="28"/>
      <c r="CV180" s="28"/>
      <c r="CW180" s="28"/>
      <c r="CX180" s="67"/>
      <c r="CY180" s="10"/>
      <c r="CZ180" s="10"/>
      <c r="DA180" s="10"/>
      <c r="DB180" s="10"/>
      <c r="DC180" s="10"/>
      <c r="DD180" s="10"/>
      <c r="DE180" s="10"/>
      <c r="DF180" s="10"/>
      <c r="DG180" s="300">
        <f t="shared" si="28"/>
        <v>0</v>
      </c>
      <c r="ER180" s="100"/>
      <c r="ES180" s="245"/>
      <c r="ET180" s="81"/>
      <c r="EU180" s="81"/>
      <c r="EV180" s="718" t="str">
        <f t="shared" si="34"/>
        <v/>
      </c>
      <c r="EW180" s="718" t="s">
        <v>1792</v>
      </c>
      <c r="EX180" s="731"/>
      <c r="EY180" s="44">
        <v>175</v>
      </c>
      <c r="EZ180" s="80"/>
      <c r="FA180" s="33">
        <v>175</v>
      </c>
      <c r="FB180" s="5">
        <v>0</v>
      </c>
      <c r="FC180" s="5">
        <v>0</v>
      </c>
      <c r="FD180" s="69"/>
      <c r="FE180" s="11"/>
      <c r="FF180" s="87"/>
      <c r="FG180" s="18"/>
      <c r="FH180" s="69"/>
      <c r="FI180" s="716" t="s">
        <v>1792</v>
      </c>
      <c r="FK180" s="16"/>
      <c r="FL180" s="54"/>
      <c r="FM180" s="54"/>
      <c r="FN180" s="726"/>
      <c r="FO180" s="84"/>
      <c r="FP180" s="69"/>
      <c r="FQ180" s="69"/>
      <c r="FR180" s="69"/>
      <c r="FS180" s="716" t="str">
        <f t="shared" si="29"/>
        <v>NA</v>
      </c>
      <c r="FT180" s="716"/>
      <c r="FU180" s="69"/>
      <c r="FV180" s="28"/>
      <c r="FW180" s="79" t="s">
        <v>656</v>
      </c>
      <c r="FX180" s="705" t="s">
        <v>1792</v>
      </c>
    </row>
    <row r="181" spans="1:180" ht="15" x14ac:dyDescent="0.25">
      <c r="A181" s="10">
        <v>176</v>
      </c>
      <c r="B181" s="15"/>
      <c r="C181" s="42"/>
      <c r="D181" s="15"/>
      <c r="E181" s="97"/>
      <c r="F181" s="28"/>
      <c r="G181" s="67"/>
      <c r="H181" s="5"/>
      <c r="I181" s="5"/>
      <c r="J181" s="5"/>
      <c r="K181" s="5"/>
      <c r="L181" s="5"/>
      <c r="M181" s="5"/>
      <c r="N181" s="5"/>
      <c r="O181" s="5"/>
      <c r="P181" s="5"/>
      <c r="Q181" s="5"/>
      <c r="R181" s="5"/>
      <c r="S181" s="5"/>
      <c r="T181" s="299">
        <f t="shared" si="27"/>
        <v>0</v>
      </c>
      <c r="U181" s="5"/>
      <c r="V181" s="5"/>
      <c r="W181" s="5"/>
      <c r="X181" s="5"/>
      <c r="Y181" s="5"/>
      <c r="Z181" s="5"/>
      <c r="AA181" s="5"/>
      <c r="AB181" s="5"/>
      <c r="AC181" s="5"/>
      <c r="AD181" s="5"/>
      <c r="AE181" s="46"/>
      <c r="AF181" s="5"/>
      <c r="AG181" s="5"/>
      <c r="AH181" s="5"/>
      <c r="AI181" s="5"/>
      <c r="AJ181" s="5"/>
      <c r="AK181" s="5"/>
      <c r="AL181" s="5"/>
      <c r="AM181" s="5"/>
      <c r="AN181" s="5"/>
      <c r="AO181" s="5"/>
      <c r="AP181" s="46"/>
      <c r="AQ181" s="5"/>
      <c r="AR181" s="5"/>
      <c r="AS181" s="5"/>
      <c r="AT181" s="5"/>
      <c r="AU181" s="5"/>
      <c r="AV181" s="5"/>
      <c r="AW181" s="5"/>
      <c r="AX181" s="5"/>
      <c r="AY181" s="5"/>
      <c r="AZ181" s="46"/>
      <c r="BA181" s="8"/>
      <c r="BB181" s="8"/>
      <c r="BC181" s="8"/>
      <c r="BD181" s="8"/>
      <c r="BE181" s="8"/>
      <c r="BF181" s="8"/>
      <c r="BG181" s="8"/>
      <c r="BH181" s="8"/>
      <c r="BI181" s="8"/>
      <c r="BJ181" s="8"/>
      <c r="BK181" s="630" t="str">
        <f t="shared" si="35"/>
        <v>NA</v>
      </c>
      <c r="BL181" s="630" t="s">
        <v>1792</v>
      </c>
      <c r="BM181" s="630"/>
      <c r="BN181" s="633"/>
      <c r="BO181" s="633"/>
      <c r="BP181" s="32"/>
      <c r="BQ181" s="5"/>
      <c r="BR181" s="5"/>
      <c r="BS181" s="5"/>
      <c r="BT181" s="5"/>
      <c r="BU181" s="5"/>
      <c r="BV181" s="46"/>
      <c r="BW181" s="5"/>
      <c r="BX181" s="5"/>
      <c r="BY181" s="5"/>
      <c r="BZ181" s="5"/>
      <c r="CA181" s="5"/>
      <c r="CB181" s="5"/>
      <c r="CC181" s="46"/>
      <c r="CD181" s="5"/>
      <c r="CE181" s="5"/>
      <c r="CF181" s="5"/>
      <c r="CG181" s="5"/>
      <c r="CH181" s="5"/>
      <c r="CI181" s="5"/>
      <c r="CJ181" s="5"/>
      <c r="CK181" s="5"/>
      <c r="CL181" s="5"/>
      <c r="CM181" s="46"/>
      <c r="CN181" s="703" t="s">
        <v>1792</v>
      </c>
      <c r="CO181" s="28"/>
      <c r="CP181" s="28"/>
      <c r="CQ181" s="28"/>
      <c r="CR181" s="28"/>
      <c r="CS181" s="28"/>
      <c r="CT181" s="28"/>
      <c r="CU181" s="28"/>
      <c r="CV181" s="28"/>
      <c r="CW181" s="28"/>
      <c r="CX181" s="67"/>
      <c r="CY181" s="10"/>
      <c r="CZ181" s="10"/>
      <c r="DA181" s="10"/>
      <c r="DB181" s="10"/>
      <c r="DC181" s="10"/>
      <c r="DD181" s="10"/>
      <c r="DE181" s="10"/>
      <c r="DF181" s="10"/>
      <c r="DG181" s="300">
        <f t="shared" si="28"/>
        <v>0</v>
      </c>
      <c r="ER181" s="100"/>
      <c r="ES181" s="245"/>
      <c r="ET181" s="81"/>
      <c r="EU181" s="81"/>
      <c r="EV181" s="718" t="str">
        <f t="shared" si="34"/>
        <v/>
      </c>
      <c r="EW181" s="718" t="s">
        <v>1792</v>
      </c>
      <c r="EX181" s="731"/>
      <c r="EY181" s="44">
        <v>176</v>
      </c>
      <c r="EZ181" s="80"/>
      <c r="FA181" s="33">
        <v>176</v>
      </c>
      <c r="FB181" s="5">
        <v>0</v>
      </c>
      <c r="FC181" s="5">
        <v>0</v>
      </c>
      <c r="FD181" s="69"/>
      <c r="FE181" s="11"/>
      <c r="FF181" s="87"/>
      <c r="FG181" s="18"/>
      <c r="FH181" s="69"/>
      <c r="FI181" s="716" t="s">
        <v>1792</v>
      </c>
      <c r="FK181" s="16"/>
      <c r="FL181" s="54"/>
      <c r="FM181" s="54"/>
      <c r="FN181" s="726"/>
      <c r="FO181" s="84"/>
      <c r="FP181" s="69"/>
      <c r="FQ181" s="69"/>
      <c r="FR181" s="69"/>
      <c r="FS181" s="716" t="str">
        <f t="shared" si="29"/>
        <v>NA</v>
      </c>
      <c r="FT181" s="716"/>
      <c r="FU181" s="69"/>
      <c r="FV181" s="28"/>
      <c r="FW181" s="79" t="s">
        <v>656</v>
      </c>
      <c r="FX181" s="705" t="s">
        <v>1792</v>
      </c>
    </row>
    <row r="182" spans="1:180" ht="15" x14ac:dyDescent="0.25">
      <c r="A182" s="10">
        <v>177</v>
      </c>
      <c r="B182" s="15"/>
      <c r="C182" s="42"/>
      <c r="D182" s="15"/>
      <c r="E182" s="97"/>
      <c r="F182" s="28"/>
      <c r="G182" s="67"/>
      <c r="H182" s="5"/>
      <c r="I182" s="5"/>
      <c r="J182" s="5"/>
      <c r="K182" s="5"/>
      <c r="L182" s="5"/>
      <c r="M182" s="5"/>
      <c r="N182" s="5"/>
      <c r="O182" s="5"/>
      <c r="P182" s="5"/>
      <c r="Q182" s="5"/>
      <c r="R182" s="5"/>
      <c r="S182" s="5"/>
      <c r="T182" s="299">
        <f t="shared" si="27"/>
        <v>0</v>
      </c>
      <c r="U182" s="5"/>
      <c r="V182" s="5"/>
      <c r="W182" s="5"/>
      <c r="X182" s="5"/>
      <c r="Y182" s="5"/>
      <c r="Z182" s="5"/>
      <c r="AA182" s="5"/>
      <c r="AB182" s="5"/>
      <c r="AC182" s="5"/>
      <c r="AD182" s="5"/>
      <c r="AE182" s="46"/>
      <c r="AF182" s="5"/>
      <c r="AG182" s="5"/>
      <c r="AH182" s="5"/>
      <c r="AI182" s="5"/>
      <c r="AJ182" s="5"/>
      <c r="AK182" s="5"/>
      <c r="AL182" s="5"/>
      <c r="AM182" s="5"/>
      <c r="AN182" s="5"/>
      <c r="AO182" s="5"/>
      <c r="AP182" s="46"/>
      <c r="AQ182" s="5"/>
      <c r="AR182" s="5"/>
      <c r="AS182" s="5"/>
      <c r="AT182" s="5"/>
      <c r="AU182" s="5"/>
      <c r="AV182" s="5"/>
      <c r="AW182" s="5"/>
      <c r="AX182" s="5"/>
      <c r="AY182" s="5"/>
      <c r="AZ182" s="46"/>
      <c r="BA182" s="8"/>
      <c r="BB182" s="8"/>
      <c r="BC182" s="8"/>
      <c r="BD182" s="8"/>
      <c r="BE182" s="8"/>
      <c r="BF182" s="8"/>
      <c r="BG182" s="8"/>
      <c r="BH182" s="8"/>
      <c r="BI182" s="8"/>
      <c r="BJ182" s="8"/>
      <c r="BK182" s="630" t="str">
        <f t="shared" si="35"/>
        <v>NA</v>
      </c>
      <c r="BL182" s="630" t="s">
        <v>1792</v>
      </c>
      <c r="BM182" s="630"/>
      <c r="BN182" s="633"/>
      <c r="BO182" s="633"/>
      <c r="BP182" s="32"/>
      <c r="BQ182" s="5"/>
      <c r="BR182" s="5"/>
      <c r="BS182" s="5"/>
      <c r="BT182" s="5"/>
      <c r="BU182" s="5"/>
      <c r="BV182" s="46"/>
      <c r="BW182" s="5"/>
      <c r="BX182" s="5"/>
      <c r="BY182" s="5"/>
      <c r="BZ182" s="5"/>
      <c r="CA182" s="5"/>
      <c r="CB182" s="5"/>
      <c r="CC182" s="46"/>
      <c r="CD182" s="5"/>
      <c r="CE182" s="5"/>
      <c r="CF182" s="5"/>
      <c r="CG182" s="5"/>
      <c r="CH182" s="5"/>
      <c r="CI182" s="5"/>
      <c r="CJ182" s="5"/>
      <c r="CK182" s="5"/>
      <c r="CL182" s="5"/>
      <c r="CM182" s="46"/>
      <c r="CN182" s="703" t="s">
        <v>1792</v>
      </c>
      <c r="CO182" s="28"/>
      <c r="CP182" s="28"/>
      <c r="CQ182" s="28"/>
      <c r="CR182" s="28"/>
      <c r="CS182" s="28"/>
      <c r="CT182" s="28"/>
      <c r="CU182" s="28"/>
      <c r="CV182" s="28"/>
      <c r="CW182" s="28"/>
      <c r="CX182" s="67"/>
      <c r="CY182" s="10"/>
      <c r="CZ182" s="10"/>
      <c r="DA182" s="10"/>
      <c r="DB182" s="10"/>
      <c r="DC182" s="10"/>
      <c r="DD182" s="10"/>
      <c r="DE182" s="10"/>
      <c r="DF182" s="10"/>
      <c r="DG182" s="300">
        <f t="shared" si="28"/>
        <v>0</v>
      </c>
      <c r="ER182" s="100"/>
      <c r="ES182" s="245"/>
      <c r="ET182" s="81"/>
      <c r="EU182" s="81"/>
      <c r="EV182" s="718" t="str">
        <f t="shared" si="34"/>
        <v/>
      </c>
      <c r="EW182" s="718" t="s">
        <v>1792</v>
      </c>
      <c r="EX182" s="731"/>
      <c r="EY182" s="44">
        <v>177</v>
      </c>
      <c r="EZ182" s="80"/>
      <c r="FA182" s="33">
        <v>177</v>
      </c>
      <c r="FB182" s="5">
        <v>0</v>
      </c>
      <c r="FC182" s="5">
        <v>0</v>
      </c>
      <c r="FD182" s="69"/>
      <c r="FE182" s="11"/>
      <c r="FF182" s="87"/>
      <c r="FG182" s="18"/>
      <c r="FH182" s="69"/>
      <c r="FI182" s="716" t="s">
        <v>1792</v>
      </c>
      <c r="FK182" s="16"/>
      <c r="FL182" s="54"/>
      <c r="FM182" s="54"/>
      <c r="FN182" s="726"/>
      <c r="FO182" s="84"/>
      <c r="FP182" s="69"/>
      <c r="FQ182" s="69"/>
      <c r="FR182" s="69"/>
      <c r="FS182" s="716" t="str">
        <f t="shared" si="29"/>
        <v>NA</v>
      </c>
      <c r="FT182" s="716"/>
      <c r="FU182" s="69"/>
      <c r="FV182" s="28"/>
      <c r="FW182" s="79" t="s">
        <v>656</v>
      </c>
      <c r="FX182" s="705" t="s">
        <v>1792</v>
      </c>
    </row>
    <row r="183" spans="1:180" ht="15" x14ac:dyDescent="0.25">
      <c r="A183" s="10">
        <v>178</v>
      </c>
      <c r="B183" s="15"/>
      <c r="C183" s="42"/>
      <c r="D183" s="15"/>
      <c r="E183" s="97"/>
      <c r="F183" s="28"/>
      <c r="G183" s="67"/>
      <c r="H183" s="5"/>
      <c r="I183" s="5"/>
      <c r="J183" s="5"/>
      <c r="K183" s="5"/>
      <c r="L183" s="5"/>
      <c r="M183" s="5"/>
      <c r="N183" s="5"/>
      <c r="O183" s="5"/>
      <c r="P183" s="5"/>
      <c r="Q183" s="5"/>
      <c r="R183" s="5"/>
      <c r="S183" s="5"/>
      <c r="T183" s="299">
        <f t="shared" si="27"/>
        <v>0</v>
      </c>
      <c r="U183" s="5"/>
      <c r="V183" s="5"/>
      <c r="W183" s="5"/>
      <c r="X183" s="5"/>
      <c r="Y183" s="5"/>
      <c r="Z183" s="5"/>
      <c r="AA183" s="5"/>
      <c r="AB183" s="5"/>
      <c r="AC183" s="5"/>
      <c r="AD183" s="5"/>
      <c r="AE183" s="46"/>
      <c r="AF183" s="5"/>
      <c r="AG183" s="5"/>
      <c r="AH183" s="5"/>
      <c r="AI183" s="5"/>
      <c r="AJ183" s="5"/>
      <c r="AK183" s="5"/>
      <c r="AL183" s="5"/>
      <c r="AM183" s="5"/>
      <c r="AN183" s="5"/>
      <c r="AO183" s="5"/>
      <c r="AP183" s="46"/>
      <c r="AQ183" s="5"/>
      <c r="AR183" s="5"/>
      <c r="AS183" s="5"/>
      <c r="AT183" s="5"/>
      <c r="AU183" s="5"/>
      <c r="AV183" s="5"/>
      <c r="AW183" s="5"/>
      <c r="AX183" s="5"/>
      <c r="AY183" s="5"/>
      <c r="AZ183" s="46"/>
      <c r="BA183" s="8"/>
      <c r="BB183" s="8"/>
      <c r="BC183" s="8"/>
      <c r="BD183" s="8"/>
      <c r="BE183" s="8"/>
      <c r="BF183" s="8"/>
      <c r="BG183" s="8"/>
      <c r="BH183" s="8"/>
      <c r="BI183" s="8"/>
      <c r="BJ183" s="8"/>
      <c r="BK183" s="630" t="str">
        <f t="shared" si="35"/>
        <v>NA</v>
      </c>
      <c r="BL183" s="630" t="s">
        <v>1792</v>
      </c>
      <c r="BM183" s="630"/>
      <c r="BN183" s="633"/>
      <c r="BO183" s="633"/>
      <c r="BP183" s="114"/>
      <c r="BQ183" s="28"/>
      <c r="BR183" s="28"/>
      <c r="BS183" s="28"/>
      <c r="BT183" s="28"/>
      <c r="BU183" s="28"/>
      <c r="BV183" s="67"/>
      <c r="BW183" s="28"/>
      <c r="BX183" s="28"/>
      <c r="BY183" s="28"/>
      <c r="BZ183" s="28"/>
      <c r="CA183" s="28"/>
      <c r="CB183" s="28"/>
      <c r="CC183" s="67"/>
      <c r="CD183" s="28"/>
      <c r="CE183" s="28"/>
      <c r="CF183" s="28"/>
      <c r="CG183" s="28"/>
      <c r="CH183" s="28"/>
      <c r="CI183" s="28"/>
      <c r="CJ183" s="28"/>
      <c r="CK183" s="28"/>
      <c r="CL183" s="28"/>
      <c r="CM183" s="67"/>
      <c r="CN183" s="703" t="s">
        <v>1792</v>
      </c>
      <c r="CO183" s="28"/>
      <c r="CP183" s="28"/>
      <c r="CQ183" s="28"/>
      <c r="CR183" s="28"/>
      <c r="CS183" s="28"/>
      <c r="CT183" s="28"/>
      <c r="CU183" s="28"/>
      <c r="CV183" s="28"/>
      <c r="CW183" s="28"/>
      <c r="CX183" s="67"/>
      <c r="CY183" s="10"/>
      <c r="CZ183" s="10"/>
      <c r="DA183" s="10"/>
      <c r="DB183" s="10"/>
      <c r="DC183" s="10"/>
      <c r="DD183" s="10"/>
      <c r="DE183" s="10"/>
      <c r="DF183" s="10"/>
      <c r="DG183" s="300">
        <f t="shared" si="28"/>
        <v>0</v>
      </c>
      <c r="ER183" s="100"/>
      <c r="ES183" s="245"/>
      <c r="ET183" s="81"/>
      <c r="EU183" s="81"/>
      <c r="EV183" s="718" t="str">
        <f t="shared" si="34"/>
        <v/>
      </c>
      <c r="EW183" s="718" t="s">
        <v>1792</v>
      </c>
      <c r="EX183" s="731"/>
      <c r="EY183" s="44">
        <v>178</v>
      </c>
      <c r="EZ183" s="80"/>
      <c r="FA183" s="33">
        <v>178</v>
      </c>
      <c r="FB183" s="5">
        <v>0</v>
      </c>
      <c r="FC183" s="5">
        <v>0</v>
      </c>
      <c r="FD183" s="69"/>
      <c r="FE183" s="11"/>
      <c r="FF183" s="87"/>
      <c r="FG183" s="18"/>
      <c r="FH183" s="69"/>
      <c r="FI183" s="716" t="s">
        <v>1792</v>
      </c>
      <c r="FK183" s="16"/>
      <c r="FL183" s="54"/>
      <c r="FM183" s="54"/>
      <c r="FN183" s="726"/>
      <c r="FO183" s="84"/>
      <c r="FP183" s="69"/>
      <c r="FQ183" s="69"/>
      <c r="FR183" s="69"/>
      <c r="FS183" s="716" t="str">
        <f t="shared" si="29"/>
        <v>NA</v>
      </c>
      <c r="FT183" s="716"/>
      <c r="FU183" s="69"/>
      <c r="FV183" s="28"/>
      <c r="FW183" s="79" t="s">
        <v>656</v>
      </c>
      <c r="FX183" s="705" t="s">
        <v>1792</v>
      </c>
    </row>
    <row r="184" spans="1:180" ht="15" x14ac:dyDescent="0.25">
      <c r="A184" s="10">
        <v>179</v>
      </c>
      <c r="B184" s="15"/>
      <c r="C184" s="42"/>
      <c r="D184" s="15"/>
      <c r="E184" s="97"/>
      <c r="F184" s="28"/>
      <c r="G184" s="67"/>
      <c r="H184" s="5"/>
      <c r="I184" s="5"/>
      <c r="J184" s="5"/>
      <c r="K184" s="5"/>
      <c r="L184" s="5"/>
      <c r="M184" s="5"/>
      <c r="N184" s="5"/>
      <c r="O184" s="5"/>
      <c r="P184" s="5"/>
      <c r="Q184" s="5"/>
      <c r="R184" s="5"/>
      <c r="S184" s="5"/>
      <c r="T184" s="299">
        <f t="shared" si="27"/>
        <v>0</v>
      </c>
      <c r="U184" s="5"/>
      <c r="V184" s="5"/>
      <c r="W184" s="5"/>
      <c r="X184" s="5"/>
      <c r="Y184" s="5"/>
      <c r="Z184" s="5"/>
      <c r="AA184" s="5"/>
      <c r="AB184" s="5"/>
      <c r="AC184" s="5"/>
      <c r="AD184" s="5"/>
      <c r="AE184" s="46"/>
      <c r="AF184" s="5"/>
      <c r="AG184" s="5"/>
      <c r="AH184" s="5"/>
      <c r="AI184" s="5"/>
      <c r="AJ184" s="5"/>
      <c r="AK184" s="5"/>
      <c r="AL184" s="5"/>
      <c r="AM184" s="5"/>
      <c r="AN184" s="5"/>
      <c r="AO184" s="5"/>
      <c r="AP184" s="46"/>
      <c r="AQ184" s="5"/>
      <c r="AR184" s="5"/>
      <c r="AS184" s="5"/>
      <c r="AT184" s="5"/>
      <c r="AU184" s="5"/>
      <c r="AV184" s="5"/>
      <c r="AW184" s="5"/>
      <c r="AX184" s="5"/>
      <c r="AY184" s="5"/>
      <c r="AZ184" s="46"/>
      <c r="BA184" s="8"/>
      <c r="BB184" s="8"/>
      <c r="BC184" s="8"/>
      <c r="BD184" s="8"/>
      <c r="BE184" s="8"/>
      <c r="BF184" s="8"/>
      <c r="BG184" s="8"/>
      <c r="BH184" s="8"/>
      <c r="BI184" s="8"/>
      <c r="BJ184" s="8"/>
      <c r="BK184" s="630" t="str">
        <f t="shared" si="35"/>
        <v>NA</v>
      </c>
      <c r="BL184" s="630" t="s">
        <v>1792</v>
      </c>
      <c r="BM184" s="630"/>
      <c r="BN184" s="633"/>
      <c r="BO184" s="633"/>
      <c r="BP184" s="114"/>
      <c r="BQ184" s="28"/>
      <c r="BR184" s="28"/>
      <c r="BS184" s="28"/>
      <c r="BT184" s="28"/>
      <c r="BU184" s="28"/>
      <c r="BV184" s="67"/>
      <c r="BW184" s="28"/>
      <c r="BX184" s="28"/>
      <c r="BY184" s="28"/>
      <c r="BZ184" s="28"/>
      <c r="CA184" s="28"/>
      <c r="CB184" s="28"/>
      <c r="CC184" s="67"/>
      <c r="CD184" s="28"/>
      <c r="CE184" s="28"/>
      <c r="CF184" s="28"/>
      <c r="CG184" s="28"/>
      <c r="CH184" s="28"/>
      <c r="CI184" s="28"/>
      <c r="CJ184" s="28"/>
      <c r="CK184" s="28"/>
      <c r="CL184" s="28"/>
      <c r="CM184" s="67"/>
      <c r="CN184" s="703" t="s">
        <v>1792</v>
      </c>
      <c r="CO184" s="28"/>
      <c r="CP184" s="28"/>
      <c r="CQ184" s="28"/>
      <c r="CR184" s="28"/>
      <c r="CS184" s="28"/>
      <c r="CT184" s="28"/>
      <c r="CU184" s="28"/>
      <c r="CV184" s="28"/>
      <c r="CW184" s="28"/>
      <c r="CX184" s="67"/>
      <c r="CY184" s="10"/>
      <c r="CZ184" s="10"/>
      <c r="DA184" s="10"/>
      <c r="DB184" s="10"/>
      <c r="DC184" s="10"/>
      <c r="DD184" s="10"/>
      <c r="DE184" s="10"/>
      <c r="DF184" s="10"/>
      <c r="DG184" s="300">
        <f t="shared" si="28"/>
        <v>0</v>
      </c>
      <c r="ER184" s="100"/>
      <c r="ES184" s="245"/>
      <c r="ET184" s="81"/>
      <c r="EU184" s="81"/>
      <c r="EV184" s="718" t="str">
        <f t="shared" si="34"/>
        <v/>
      </c>
      <c r="EW184" s="718" t="s">
        <v>1792</v>
      </c>
      <c r="EX184" s="731"/>
      <c r="EY184" s="44">
        <v>179</v>
      </c>
      <c r="EZ184" s="80"/>
      <c r="FA184" s="33">
        <v>179</v>
      </c>
      <c r="FB184" s="5">
        <v>0</v>
      </c>
      <c r="FC184" s="5">
        <v>0</v>
      </c>
      <c r="FD184" s="69"/>
      <c r="FE184" s="11"/>
      <c r="FF184" s="87"/>
      <c r="FG184" s="18"/>
      <c r="FH184" s="69"/>
      <c r="FI184" s="716" t="s">
        <v>1792</v>
      </c>
      <c r="FK184" s="16"/>
      <c r="FL184" s="54"/>
      <c r="FM184" s="54"/>
      <c r="FN184" s="726"/>
      <c r="FO184" s="84"/>
      <c r="FP184" s="69"/>
      <c r="FQ184" s="69"/>
      <c r="FR184" s="69"/>
      <c r="FS184" s="716" t="str">
        <f t="shared" si="29"/>
        <v>NA</v>
      </c>
      <c r="FT184" s="716"/>
      <c r="FU184" s="69"/>
      <c r="FV184" s="28"/>
      <c r="FW184" s="79" t="s">
        <v>656</v>
      </c>
      <c r="FX184" s="705" t="s">
        <v>1792</v>
      </c>
    </row>
    <row r="185" spans="1:180" ht="15" x14ac:dyDescent="0.25">
      <c r="A185" s="10">
        <v>180</v>
      </c>
      <c r="B185" s="15"/>
      <c r="C185" s="42"/>
      <c r="D185" s="15"/>
      <c r="E185" s="97"/>
      <c r="F185" s="28"/>
      <c r="G185" s="67"/>
      <c r="H185" s="5"/>
      <c r="I185" s="5"/>
      <c r="J185" s="5"/>
      <c r="K185" s="5"/>
      <c r="L185" s="5"/>
      <c r="M185" s="5"/>
      <c r="N185" s="5"/>
      <c r="O185" s="5"/>
      <c r="P185" s="5"/>
      <c r="Q185" s="5"/>
      <c r="R185" s="5"/>
      <c r="S185" s="5"/>
      <c r="T185" s="299">
        <f t="shared" si="27"/>
        <v>0</v>
      </c>
      <c r="U185" s="5"/>
      <c r="V185" s="5"/>
      <c r="W185" s="5"/>
      <c r="X185" s="5"/>
      <c r="Y185" s="5"/>
      <c r="Z185" s="5"/>
      <c r="AA185" s="5"/>
      <c r="AB185" s="5"/>
      <c r="AC185" s="5"/>
      <c r="AD185" s="5"/>
      <c r="AE185" s="46"/>
      <c r="AF185" s="5"/>
      <c r="AG185" s="5"/>
      <c r="AH185" s="5"/>
      <c r="AI185" s="5"/>
      <c r="AJ185" s="5"/>
      <c r="AK185" s="5"/>
      <c r="AL185" s="5"/>
      <c r="AM185" s="5"/>
      <c r="AN185" s="5"/>
      <c r="AO185" s="5"/>
      <c r="AP185" s="46"/>
      <c r="AQ185" s="5"/>
      <c r="AR185" s="5"/>
      <c r="AS185" s="5"/>
      <c r="AT185" s="5"/>
      <c r="AU185" s="5"/>
      <c r="AV185" s="5"/>
      <c r="AW185" s="5"/>
      <c r="AX185" s="5"/>
      <c r="AY185" s="5"/>
      <c r="AZ185" s="46"/>
      <c r="BA185" s="8"/>
      <c r="BB185" s="8"/>
      <c r="BC185" s="8"/>
      <c r="BD185" s="8"/>
      <c r="BE185" s="8"/>
      <c r="BF185" s="8"/>
      <c r="BG185" s="8"/>
      <c r="BH185" s="8"/>
      <c r="BI185" s="8"/>
      <c r="BJ185" s="8"/>
      <c r="BK185" s="630" t="str">
        <f t="shared" si="35"/>
        <v>NA</v>
      </c>
      <c r="BL185" s="630" t="s">
        <v>1792</v>
      </c>
      <c r="BM185" s="630"/>
      <c r="BN185" s="633"/>
      <c r="BO185" s="633"/>
      <c r="BP185" s="32"/>
      <c r="BQ185" s="5"/>
      <c r="BR185" s="5"/>
      <c r="BS185" s="5"/>
      <c r="BT185" s="5"/>
      <c r="BU185" s="5"/>
      <c r="BV185" s="46"/>
      <c r="BW185" s="5"/>
      <c r="BX185" s="5"/>
      <c r="BY185" s="5"/>
      <c r="BZ185" s="5"/>
      <c r="CA185" s="5"/>
      <c r="CB185" s="5"/>
      <c r="CC185" s="46"/>
      <c r="CD185" s="5"/>
      <c r="CE185" s="5"/>
      <c r="CF185" s="5"/>
      <c r="CG185" s="5"/>
      <c r="CH185" s="5"/>
      <c r="CI185" s="5"/>
      <c r="CJ185" s="5"/>
      <c r="CK185" s="5"/>
      <c r="CL185" s="5"/>
      <c r="CM185" s="46"/>
      <c r="CN185" s="703" t="s">
        <v>1792</v>
      </c>
      <c r="CO185" s="28"/>
      <c r="CP185" s="28"/>
      <c r="CQ185" s="28"/>
      <c r="CR185" s="28"/>
      <c r="CS185" s="28"/>
      <c r="CT185" s="28"/>
      <c r="CU185" s="28"/>
      <c r="CV185" s="28"/>
      <c r="CW185" s="28"/>
      <c r="CX185" s="67"/>
      <c r="CY185" s="10"/>
      <c r="CZ185" s="10"/>
      <c r="DA185" s="10"/>
      <c r="DB185" s="10"/>
      <c r="DC185" s="10"/>
      <c r="DD185" s="10"/>
      <c r="DE185" s="10"/>
      <c r="DF185" s="10"/>
      <c r="DG185" s="300">
        <f t="shared" si="28"/>
        <v>0</v>
      </c>
      <c r="ER185" s="100"/>
      <c r="ES185" s="245"/>
      <c r="ET185" s="81"/>
      <c r="EU185" s="81"/>
      <c r="EV185" s="718" t="str">
        <f t="shared" si="34"/>
        <v/>
      </c>
      <c r="EW185" s="718" t="s">
        <v>1792</v>
      </c>
      <c r="EX185" s="731"/>
      <c r="EY185" s="44">
        <v>180</v>
      </c>
      <c r="EZ185" s="80"/>
      <c r="FA185" s="33">
        <v>180</v>
      </c>
      <c r="FB185" s="5">
        <v>0</v>
      </c>
      <c r="FC185" s="5">
        <v>0</v>
      </c>
      <c r="FD185" s="69"/>
      <c r="FE185" s="11"/>
      <c r="FF185" s="87"/>
      <c r="FG185" s="18"/>
      <c r="FH185" s="69"/>
      <c r="FI185" s="716" t="s">
        <v>1792</v>
      </c>
      <c r="FK185" s="16"/>
      <c r="FL185" s="54"/>
      <c r="FM185" s="54"/>
      <c r="FN185" s="726"/>
      <c r="FO185" s="84"/>
      <c r="FP185" s="69"/>
      <c r="FQ185" s="69"/>
      <c r="FR185" s="69"/>
      <c r="FS185" s="716" t="str">
        <f t="shared" si="29"/>
        <v>NA</v>
      </c>
      <c r="FT185" s="716"/>
      <c r="FU185" s="69"/>
      <c r="FV185" s="28"/>
      <c r="FW185" s="79" t="s">
        <v>656</v>
      </c>
      <c r="FX185" s="705" t="s">
        <v>1792</v>
      </c>
    </row>
    <row r="186" spans="1:180" ht="15" x14ac:dyDescent="0.25">
      <c r="A186" s="10">
        <v>181</v>
      </c>
      <c r="B186" s="15"/>
      <c r="C186" s="42"/>
      <c r="D186" s="15"/>
      <c r="E186" s="97"/>
      <c r="F186" s="28"/>
      <c r="G186" s="67"/>
      <c r="H186" s="5"/>
      <c r="I186" s="5"/>
      <c r="J186" s="5"/>
      <c r="K186" s="5"/>
      <c r="L186" s="5"/>
      <c r="M186" s="5"/>
      <c r="N186" s="5"/>
      <c r="O186" s="5"/>
      <c r="P186" s="5"/>
      <c r="Q186" s="5"/>
      <c r="R186" s="5"/>
      <c r="S186" s="5"/>
      <c r="T186" s="299">
        <f t="shared" si="27"/>
        <v>0</v>
      </c>
      <c r="U186" s="5"/>
      <c r="V186" s="5"/>
      <c r="W186" s="5"/>
      <c r="X186" s="5"/>
      <c r="Y186" s="5"/>
      <c r="Z186" s="5"/>
      <c r="AA186" s="5"/>
      <c r="AB186" s="5"/>
      <c r="AC186" s="5"/>
      <c r="AD186" s="5"/>
      <c r="AE186" s="46"/>
      <c r="AF186" s="5"/>
      <c r="AG186" s="5"/>
      <c r="AH186" s="5"/>
      <c r="AI186" s="5"/>
      <c r="AJ186" s="5"/>
      <c r="AK186" s="5"/>
      <c r="AL186" s="5"/>
      <c r="AM186" s="5"/>
      <c r="AN186" s="5"/>
      <c r="AO186" s="5"/>
      <c r="AP186" s="46"/>
      <c r="AQ186" s="5"/>
      <c r="AR186" s="5"/>
      <c r="AS186" s="5"/>
      <c r="AT186" s="5"/>
      <c r="AU186" s="5"/>
      <c r="AV186" s="5"/>
      <c r="AW186" s="5"/>
      <c r="AX186" s="5"/>
      <c r="AY186" s="5"/>
      <c r="AZ186" s="46"/>
      <c r="BA186" s="8"/>
      <c r="BB186" s="8"/>
      <c r="BC186" s="8"/>
      <c r="BD186" s="8"/>
      <c r="BE186" s="8"/>
      <c r="BF186" s="8"/>
      <c r="BG186" s="8"/>
      <c r="BH186" s="8"/>
      <c r="BI186" s="8"/>
      <c r="BJ186" s="8"/>
      <c r="BK186" s="630" t="str">
        <f t="shared" si="35"/>
        <v>NA</v>
      </c>
      <c r="BL186" s="630" t="s">
        <v>1792</v>
      </c>
      <c r="BM186" s="630"/>
      <c r="BN186" s="633"/>
      <c r="BO186" s="633"/>
      <c r="BP186" s="114"/>
      <c r="BQ186" s="28"/>
      <c r="BR186" s="28"/>
      <c r="BS186" s="28"/>
      <c r="BT186" s="28"/>
      <c r="BU186" s="28"/>
      <c r="BV186" s="67"/>
      <c r="BW186" s="28"/>
      <c r="BX186" s="28"/>
      <c r="BY186" s="28"/>
      <c r="BZ186" s="28"/>
      <c r="CA186" s="28"/>
      <c r="CB186" s="28"/>
      <c r="CC186" s="67"/>
      <c r="CD186" s="28"/>
      <c r="CE186" s="28"/>
      <c r="CF186" s="28"/>
      <c r="CG186" s="28"/>
      <c r="CH186" s="28"/>
      <c r="CI186" s="28"/>
      <c r="CJ186" s="28"/>
      <c r="CK186" s="28"/>
      <c r="CL186" s="28"/>
      <c r="CM186" s="67"/>
      <c r="CN186" s="703" t="s">
        <v>1792</v>
      </c>
      <c r="CO186" s="28"/>
      <c r="CP186" s="28"/>
      <c r="CQ186" s="28"/>
      <c r="CR186" s="28"/>
      <c r="CS186" s="28"/>
      <c r="CT186" s="28"/>
      <c r="CU186" s="28"/>
      <c r="CV186" s="28"/>
      <c r="CW186" s="28"/>
      <c r="CX186" s="67"/>
      <c r="CY186" s="10"/>
      <c r="CZ186" s="10"/>
      <c r="DA186" s="10"/>
      <c r="DB186" s="10"/>
      <c r="DC186" s="10"/>
      <c r="DD186" s="10"/>
      <c r="DE186" s="10"/>
      <c r="DF186" s="10"/>
      <c r="DG186" s="300">
        <f t="shared" si="28"/>
        <v>0</v>
      </c>
      <c r="ER186" s="100"/>
      <c r="ES186" s="245"/>
      <c r="ET186" s="81"/>
      <c r="EU186" s="81"/>
      <c r="EV186" s="718" t="str">
        <f t="shared" si="34"/>
        <v/>
      </c>
      <c r="EW186" s="718" t="s">
        <v>1792</v>
      </c>
      <c r="EX186" s="731"/>
      <c r="EY186" s="44">
        <v>181</v>
      </c>
      <c r="EZ186" s="80"/>
      <c r="FA186" s="33">
        <v>181</v>
      </c>
      <c r="FB186" s="5">
        <v>0</v>
      </c>
      <c r="FC186" s="5">
        <v>0</v>
      </c>
      <c r="FD186" s="69"/>
      <c r="FE186" s="11"/>
      <c r="FF186" s="87"/>
      <c r="FG186" s="18"/>
      <c r="FH186" s="69"/>
      <c r="FI186" s="716" t="s">
        <v>1792</v>
      </c>
      <c r="FK186" s="16"/>
      <c r="FL186" s="54"/>
      <c r="FM186" s="54"/>
      <c r="FN186" s="726"/>
      <c r="FO186" s="84"/>
      <c r="FP186" s="69"/>
      <c r="FQ186" s="69"/>
      <c r="FR186" s="69"/>
      <c r="FS186" s="716" t="str">
        <f t="shared" si="29"/>
        <v>NA</v>
      </c>
      <c r="FT186" s="716"/>
      <c r="FU186" s="69"/>
      <c r="FV186" s="28"/>
      <c r="FW186" s="79" t="s">
        <v>656</v>
      </c>
      <c r="FX186" s="705" t="s">
        <v>1792</v>
      </c>
    </row>
    <row r="187" spans="1:180" ht="15" x14ac:dyDescent="0.25">
      <c r="A187" s="10">
        <v>182</v>
      </c>
      <c r="B187" s="15"/>
      <c r="C187" s="42"/>
      <c r="D187" s="15"/>
      <c r="E187" s="97"/>
      <c r="F187" s="28"/>
      <c r="G187" s="67"/>
      <c r="H187" s="5"/>
      <c r="I187" s="5"/>
      <c r="J187" s="5"/>
      <c r="K187" s="5"/>
      <c r="L187" s="5"/>
      <c r="M187" s="5"/>
      <c r="N187" s="5"/>
      <c r="O187" s="5"/>
      <c r="P187" s="5"/>
      <c r="Q187" s="5"/>
      <c r="R187" s="5"/>
      <c r="S187" s="5"/>
      <c r="T187" s="299">
        <f t="shared" si="27"/>
        <v>0</v>
      </c>
      <c r="U187" s="5"/>
      <c r="V187" s="5"/>
      <c r="W187" s="5"/>
      <c r="X187" s="5"/>
      <c r="Y187" s="5"/>
      <c r="Z187" s="5"/>
      <c r="AA187" s="5"/>
      <c r="AB187" s="5"/>
      <c r="AC187" s="5"/>
      <c r="AD187" s="5"/>
      <c r="AE187" s="46"/>
      <c r="AF187" s="5"/>
      <c r="AG187" s="5"/>
      <c r="AH187" s="5"/>
      <c r="AI187" s="5"/>
      <c r="AJ187" s="5"/>
      <c r="AK187" s="5"/>
      <c r="AL187" s="5"/>
      <c r="AM187" s="5"/>
      <c r="AN187" s="5"/>
      <c r="AO187" s="5"/>
      <c r="AP187" s="46"/>
      <c r="AQ187" s="5"/>
      <c r="AR187" s="5"/>
      <c r="AS187" s="5"/>
      <c r="AT187" s="5"/>
      <c r="AU187" s="5"/>
      <c r="AV187" s="5"/>
      <c r="AW187" s="5"/>
      <c r="AX187" s="5"/>
      <c r="AY187" s="5"/>
      <c r="AZ187" s="46"/>
      <c r="BA187" s="8"/>
      <c r="BB187" s="8"/>
      <c r="BC187" s="8"/>
      <c r="BD187" s="8"/>
      <c r="BE187" s="8"/>
      <c r="BF187" s="8"/>
      <c r="BG187" s="8"/>
      <c r="BH187" s="8"/>
      <c r="BI187" s="8"/>
      <c r="BJ187" s="8"/>
      <c r="BK187" s="630" t="str">
        <f t="shared" si="35"/>
        <v>NA</v>
      </c>
      <c r="BL187" s="630" t="s">
        <v>1792</v>
      </c>
      <c r="BM187" s="630"/>
      <c r="BN187" s="633"/>
      <c r="BO187" s="633"/>
      <c r="BP187" s="114"/>
      <c r="BQ187" s="28"/>
      <c r="BR187" s="28"/>
      <c r="BS187" s="28"/>
      <c r="BT187" s="28"/>
      <c r="BU187" s="28"/>
      <c r="BV187" s="67"/>
      <c r="BW187" s="28"/>
      <c r="BX187" s="28"/>
      <c r="BY187" s="28"/>
      <c r="BZ187" s="28"/>
      <c r="CA187" s="28"/>
      <c r="CB187" s="28"/>
      <c r="CC187" s="67"/>
      <c r="CD187" s="28"/>
      <c r="CE187" s="28"/>
      <c r="CF187" s="28"/>
      <c r="CG187" s="28"/>
      <c r="CH187" s="28"/>
      <c r="CI187" s="28"/>
      <c r="CJ187" s="28"/>
      <c r="CK187" s="28"/>
      <c r="CL187" s="28"/>
      <c r="CM187" s="67"/>
      <c r="CN187" s="703" t="s">
        <v>1792</v>
      </c>
      <c r="CO187" s="28"/>
      <c r="CP187" s="28"/>
      <c r="CQ187" s="28"/>
      <c r="CR187" s="28"/>
      <c r="CS187" s="28"/>
      <c r="CT187" s="28"/>
      <c r="CU187" s="28"/>
      <c r="CV187" s="28"/>
      <c r="CW187" s="28"/>
      <c r="CX187" s="67"/>
      <c r="CY187" s="10"/>
      <c r="CZ187" s="10"/>
      <c r="DA187" s="10"/>
      <c r="DB187" s="10"/>
      <c r="DC187" s="10"/>
      <c r="DD187" s="10"/>
      <c r="DE187" s="10"/>
      <c r="DF187" s="10"/>
      <c r="DG187" s="300">
        <f t="shared" si="28"/>
        <v>0</v>
      </c>
      <c r="ER187" s="100"/>
      <c r="ES187" s="245"/>
      <c r="ET187" s="81"/>
      <c r="EU187" s="81"/>
      <c r="EV187" s="718" t="str">
        <f t="shared" si="34"/>
        <v/>
      </c>
      <c r="EW187" s="718" t="s">
        <v>1792</v>
      </c>
      <c r="EX187" s="731"/>
      <c r="EY187" s="44">
        <v>182</v>
      </c>
      <c r="EZ187" s="80"/>
      <c r="FA187" s="33">
        <v>182</v>
      </c>
      <c r="FB187" s="5">
        <v>0</v>
      </c>
      <c r="FC187" s="5">
        <v>0</v>
      </c>
      <c r="FD187" s="69"/>
      <c r="FE187" s="11"/>
      <c r="FF187" s="87"/>
      <c r="FG187" s="18"/>
      <c r="FH187" s="69"/>
      <c r="FI187" s="716" t="s">
        <v>1792</v>
      </c>
      <c r="FK187" s="16"/>
      <c r="FL187" s="54"/>
      <c r="FM187" s="54"/>
      <c r="FN187" s="726"/>
      <c r="FO187" s="84"/>
      <c r="FP187" s="69"/>
      <c r="FQ187" s="69"/>
      <c r="FR187" s="69"/>
      <c r="FS187" s="716" t="str">
        <f t="shared" si="29"/>
        <v>NA</v>
      </c>
      <c r="FT187" s="716"/>
      <c r="FU187" s="69"/>
      <c r="FV187" s="28"/>
      <c r="FW187" s="79" t="s">
        <v>656</v>
      </c>
      <c r="FX187" s="705" t="s">
        <v>1792</v>
      </c>
    </row>
    <row r="188" spans="1:180" ht="15" x14ac:dyDescent="0.25">
      <c r="A188" s="10">
        <v>183</v>
      </c>
      <c r="B188" s="15"/>
      <c r="C188" s="42"/>
      <c r="D188" s="15"/>
      <c r="E188" s="93"/>
      <c r="F188" s="69"/>
      <c r="G188" s="46"/>
      <c r="H188" s="5"/>
      <c r="I188" s="69"/>
      <c r="J188" s="69"/>
      <c r="K188" s="69"/>
      <c r="L188" s="69"/>
      <c r="M188" s="69"/>
      <c r="N188" s="69"/>
      <c r="O188" s="69"/>
      <c r="P188" s="69"/>
      <c r="Q188" s="69"/>
      <c r="R188" s="69"/>
      <c r="S188" s="5"/>
      <c r="T188" s="299">
        <f t="shared" si="27"/>
        <v>0</v>
      </c>
      <c r="U188" s="5"/>
      <c r="V188" s="69"/>
      <c r="W188" s="69"/>
      <c r="X188" s="69"/>
      <c r="Y188" s="69"/>
      <c r="Z188" s="69"/>
      <c r="AA188" s="69"/>
      <c r="AB188" s="69"/>
      <c r="AC188" s="69"/>
      <c r="AD188" s="69"/>
      <c r="AE188" s="46"/>
      <c r="AF188" s="5"/>
      <c r="AG188" s="69"/>
      <c r="AH188" s="69"/>
      <c r="AI188" s="69"/>
      <c r="AJ188" s="69"/>
      <c r="AK188" s="69"/>
      <c r="AL188" s="69"/>
      <c r="AM188" s="69"/>
      <c r="AN188" s="69"/>
      <c r="AO188" s="69"/>
      <c r="AP188" s="46"/>
      <c r="AQ188" s="69"/>
      <c r="AR188" s="69"/>
      <c r="AS188" s="69"/>
      <c r="AT188" s="69"/>
      <c r="AU188" s="69"/>
      <c r="AV188" s="69"/>
      <c r="AW188" s="69"/>
      <c r="AX188" s="69"/>
      <c r="AY188" s="69"/>
      <c r="AZ188" s="46"/>
      <c r="BA188" s="5"/>
      <c r="BB188" s="69"/>
      <c r="BC188" s="69"/>
      <c r="BD188" s="69"/>
      <c r="BE188" s="69"/>
      <c r="BF188" s="69"/>
      <c r="BG188" s="69"/>
      <c r="BH188" s="69"/>
      <c r="BI188" s="69"/>
      <c r="BJ188" s="69"/>
      <c r="BK188" s="630" t="str">
        <f t="shared" si="35"/>
        <v>NA</v>
      </c>
      <c r="BL188" s="630" t="s">
        <v>1792</v>
      </c>
      <c r="BM188" s="630"/>
      <c r="BN188" s="633"/>
      <c r="BO188" s="633"/>
      <c r="BP188" s="32"/>
      <c r="BQ188" s="69"/>
      <c r="BR188" s="69"/>
      <c r="BS188" s="69"/>
      <c r="BT188" s="69"/>
      <c r="BU188" s="69"/>
      <c r="BV188" s="46"/>
      <c r="BW188" s="69"/>
      <c r="BX188" s="69"/>
      <c r="BY188" s="69"/>
      <c r="BZ188" s="69"/>
      <c r="CA188" s="69"/>
      <c r="CB188" s="69"/>
      <c r="CC188" s="46"/>
      <c r="CD188" s="69"/>
      <c r="CE188" s="69"/>
      <c r="CF188" s="69"/>
      <c r="CG188" s="69"/>
      <c r="CH188" s="69"/>
      <c r="CI188" s="69"/>
      <c r="CJ188" s="69"/>
      <c r="CK188" s="69"/>
      <c r="CL188" s="69"/>
      <c r="CM188" s="46"/>
      <c r="CN188" s="703" t="s">
        <v>1792</v>
      </c>
      <c r="CO188" s="70"/>
      <c r="CP188" s="70"/>
      <c r="CQ188" s="70"/>
      <c r="CR188" s="70"/>
      <c r="CS188" s="70"/>
      <c r="CT188" s="70"/>
      <c r="CU188" s="70"/>
      <c r="CV188" s="70"/>
      <c r="CW188" s="70"/>
      <c r="CX188" s="67"/>
      <c r="CY188" s="79"/>
      <c r="CZ188" s="79"/>
      <c r="DA188" s="79"/>
      <c r="DB188" s="79"/>
      <c r="DC188" s="79"/>
      <c r="DD188" s="79"/>
      <c r="DE188" s="79"/>
      <c r="DF188" s="10"/>
      <c r="DG188" s="300">
        <f t="shared" si="28"/>
        <v>0</v>
      </c>
      <c r="ER188" s="100"/>
      <c r="ES188" s="245"/>
      <c r="ET188" s="81"/>
      <c r="EU188" s="81"/>
      <c r="EV188" s="718" t="str">
        <f t="shared" si="34"/>
        <v/>
      </c>
      <c r="EW188" s="718" t="s">
        <v>1792</v>
      </c>
      <c r="EX188" s="731"/>
      <c r="EY188" s="44">
        <v>183</v>
      </c>
      <c r="EZ188" s="80"/>
      <c r="FA188" s="33">
        <v>183</v>
      </c>
      <c r="FB188" s="5">
        <v>0</v>
      </c>
      <c r="FC188" s="5">
        <v>0</v>
      </c>
      <c r="FD188" s="69"/>
      <c r="FE188" s="11"/>
      <c r="FF188" s="87"/>
      <c r="FG188" s="18"/>
      <c r="FH188" s="69"/>
      <c r="FI188" s="716" t="s">
        <v>1792</v>
      </c>
      <c r="FK188" s="16"/>
      <c r="FL188" s="54"/>
      <c r="FM188" s="54"/>
      <c r="FN188" s="726"/>
      <c r="FO188" s="84"/>
      <c r="FP188" s="69"/>
      <c r="FQ188" s="69"/>
      <c r="FR188" s="69"/>
      <c r="FS188" s="716" t="str">
        <f t="shared" si="29"/>
        <v>NA</v>
      </c>
      <c r="FT188" s="716"/>
      <c r="FU188" s="69"/>
      <c r="FV188" s="48"/>
      <c r="FW188" s="79" t="s">
        <v>656</v>
      </c>
      <c r="FX188" s="705" t="s">
        <v>1792</v>
      </c>
    </row>
    <row r="189" spans="1:180" ht="15" x14ac:dyDescent="0.25">
      <c r="A189" s="10">
        <v>184</v>
      </c>
      <c r="B189" s="15"/>
      <c r="C189" s="42"/>
      <c r="D189" s="15"/>
      <c r="E189" s="97"/>
      <c r="F189" s="28"/>
      <c r="G189" s="67"/>
      <c r="H189" s="5"/>
      <c r="I189" s="5"/>
      <c r="J189" s="5"/>
      <c r="K189" s="5"/>
      <c r="L189" s="5"/>
      <c r="M189" s="5"/>
      <c r="N189" s="5"/>
      <c r="O189" s="5"/>
      <c r="P189" s="5"/>
      <c r="Q189" s="5"/>
      <c r="R189" s="5"/>
      <c r="S189" s="5"/>
      <c r="T189" s="299">
        <f t="shared" si="27"/>
        <v>0</v>
      </c>
      <c r="U189" s="5"/>
      <c r="V189" s="5"/>
      <c r="W189" s="5"/>
      <c r="X189" s="5"/>
      <c r="Y189" s="5"/>
      <c r="Z189" s="5"/>
      <c r="AA189" s="5"/>
      <c r="AB189" s="5"/>
      <c r="AC189" s="5"/>
      <c r="AD189" s="5"/>
      <c r="AE189" s="46"/>
      <c r="AF189" s="5"/>
      <c r="AG189" s="5"/>
      <c r="AH189" s="5"/>
      <c r="AI189" s="5"/>
      <c r="AJ189" s="5"/>
      <c r="AK189" s="5"/>
      <c r="AL189" s="5"/>
      <c r="AM189" s="5"/>
      <c r="AN189" s="5"/>
      <c r="AO189" s="5"/>
      <c r="AP189" s="46"/>
      <c r="AQ189" s="5"/>
      <c r="AR189" s="5"/>
      <c r="AS189" s="5"/>
      <c r="AT189" s="5"/>
      <c r="AU189" s="5"/>
      <c r="AV189" s="5"/>
      <c r="AW189" s="5"/>
      <c r="AX189" s="5"/>
      <c r="AY189" s="5"/>
      <c r="AZ189" s="46"/>
      <c r="BA189" s="8"/>
      <c r="BB189" s="8"/>
      <c r="BC189" s="8"/>
      <c r="BD189" s="8"/>
      <c r="BE189" s="8"/>
      <c r="BF189" s="8"/>
      <c r="BG189" s="8"/>
      <c r="BH189" s="8"/>
      <c r="BI189" s="8"/>
      <c r="BJ189" s="8"/>
      <c r="BK189" s="630" t="str">
        <f t="shared" si="35"/>
        <v>NA</v>
      </c>
      <c r="BL189" s="630" t="s">
        <v>1792</v>
      </c>
      <c r="BM189" s="630"/>
      <c r="BN189" s="633"/>
      <c r="BO189" s="633"/>
      <c r="BP189" s="114"/>
      <c r="BQ189" s="28"/>
      <c r="BR189" s="28"/>
      <c r="BS189" s="28"/>
      <c r="BT189" s="28"/>
      <c r="BU189" s="28"/>
      <c r="BV189" s="67"/>
      <c r="BW189" s="28"/>
      <c r="BX189" s="28"/>
      <c r="BY189" s="28"/>
      <c r="BZ189" s="28"/>
      <c r="CA189" s="28"/>
      <c r="CB189" s="28"/>
      <c r="CC189" s="67"/>
      <c r="CD189" s="28"/>
      <c r="CE189" s="28"/>
      <c r="CF189" s="28"/>
      <c r="CG189" s="28"/>
      <c r="CH189" s="28"/>
      <c r="CI189" s="28"/>
      <c r="CJ189" s="28"/>
      <c r="CK189" s="28"/>
      <c r="CL189" s="28"/>
      <c r="CM189" s="67"/>
      <c r="CN189" s="703" t="s">
        <v>1792</v>
      </c>
      <c r="CO189" s="28"/>
      <c r="CP189" s="28"/>
      <c r="CQ189" s="28"/>
      <c r="CR189" s="28"/>
      <c r="CS189" s="28"/>
      <c r="CT189" s="28"/>
      <c r="CU189" s="28"/>
      <c r="CV189" s="28"/>
      <c r="CW189" s="28"/>
      <c r="CX189" s="67"/>
      <c r="CY189" s="10"/>
      <c r="CZ189" s="10"/>
      <c r="DA189" s="10"/>
      <c r="DB189" s="10"/>
      <c r="DC189" s="10"/>
      <c r="DD189" s="10"/>
      <c r="DE189" s="10"/>
      <c r="DF189" s="10"/>
      <c r="DG189" s="300">
        <f t="shared" si="28"/>
        <v>0</v>
      </c>
      <c r="ER189" s="100"/>
      <c r="ES189" s="245"/>
      <c r="ET189" s="81"/>
      <c r="EU189" s="81"/>
      <c r="EV189" s="718" t="str">
        <f t="shared" si="34"/>
        <v/>
      </c>
      <c r="EW189" s="718" t="s">
        <v>1792</v>
      </c>
      <c r="EX189" s="731"/>
      <c r="EY189" s="44">
        <v>184</v>
      </c>
      <c r="EZ189" s="80"/>
      <c r="FA189" s="33">
        <v>184</v>
      </c>
      <c r="FB189" s="5">
        <v>0</v>
      </c>
      <c r="FC189" s="5">
        <v>0</v>
      </c>
      <c r="FD189" s="69"/>
      <c r="FE189" s="11"/>
      <c r="FF189" s="87"/>
      <c r="FG189" s="18"/>
      <c r="FH189" s="69"/>
      <c r="FI189" s="716" t="s">
        <v>1792</v>
      </c>
      <c r="FK189" s="16"/>
      <c r="FL189" s="54"/>
      <c r="FM189" s="54"/>
      <c r="FN189" s="726"/>
      <c r="FO189" s="84"/>
      <c r="FP189" s="69"/>
      <c r="FQ189" s="69"/>
      <c r="FR189" s="69"/>
      <c r="FS189" s="716" t="str">
        <f t="shared" si="29"/>
        <v>NA</v>
      </c>
      <c r="FT189" s="716"/>
      <c r="FU189" s="69"/>
      <c r="FV189" s="28"/>
      <c r="FW189" s="79" t="s">
        <v>656</v>
      </c>
      <c r="FX189" s="705" t="s">
        <v>1792</v>
      </c>
    </row>
    <row r="190" spans="1:180" ht="15" x14ac:dyDescent="0.25">
      <c r="A190" s="10">
        <v>185</v>
      </c>
      <c r="B190" s="15"/>
      <c r="C190" s="42"/>
      <c r="D190" s="15"/>
      <c r="E190" s="97"/>
      <c r="F190" s="28"/>
      <c r="G190" s="67"/>
      <c r="H190" s="28"/>
      <c r="I190" s="28"/>
      <c r="J190" s="28"/>
      <c r="K190" s="28"/>
      <c r="L190" s="28"/>
      <c r="M190" s="28"/>
      <c r="N190" s="28"/>
      <c r="O190" s="28"/>
      <c r="P190" s="28"/>
      <c r="Q190" s="28"/>
      <c r="R190" s="28"/>
      <c r="S190" s="28"/>
      <c r="T190" s="299">
        <f t="shared" si="27"/>
        <v>0</v>
      </c>
      <c r="U190" s="28"/>
      <c r="V190" s="28"/>
      <c r="W190" s="28"/>
      <c r="X190" s="28"/>
      <c r="Y190" s="28"/>
      <c r="Z190" s="28"/>
      <c r="AA190" s="28"/>
      <c r="AB190" s="28"/>
      <c r="AC190" s="28"/>
      <c r="AD190" s="28"/>
      <c r="AE190" s="67"/>
      <c r="AF190" s="28"/>
      <c r="AG190" s="28"/>
      <c r="AH190" s="28"/>
      <c r="AI190" s="28"/>
      <c r="AJ190" s="28"/>
      <c r="AK190" s="28"/>
      <c r="AL190" s="28"/>
      <c r="AM190" s="28"/>
      <c r="AN190" s="28"/>
      <c r="AO190" s="28"/>
      <c r="AP190" s="67"/>
      <c r="AQ190" s="28"/>
      <c r="AR190" s="28"/>
      <c r="AS190" s="28"/>
      <c r="AT190" s="28"/>
      <c r="AU190" s="28"/>
      <c r="AV190" s="28"/>
      <c r="AW190" s="28"/>
      <c r="AX190" s="28"/>
      <c r="AY190" s="28"/>
      <c r="AZ190" s="67"/>
      <c r="BA190" s="8"/>
      <c r="BB190" s="8"/>
      <c r="BC190" s="8"/>
      <c r="BD190" s="8"/>
      <c r="BE190" s="8"/>
      <c r="BF190" s="8"/>
      <c r="BG190" s="8"/>
      <c r="BH190" s="8"/>
      <c r="BI190" s="8"/>
      <c r="BJ190" s="8"/>
      <c r="BK190" s="630" t="str">
        <f t="shared" si="35"/>
        <v>NA</v>
      </c>
      <c r="BL190" s="630" t="s">
        <v>1792</v>
      </c>
      <c r="BM190" s="630"/>
      <c r="BN190" s="633"/>
      <c r="BO190" s="633"/>
      <c r="BP190" s="114"/>
      <c r="BQ190" s="28"/>
      <c r="BR190" s="28"/>
      <c r="BS190" s="28"/>
      <c r="BT190" s="28"/>
      <c r="BU190" s="28"/>
      <c r="BV190" s="67"/>
      <c r="BW190" s="28"/>
      <c r="BX190" s="28"/>
      <c r="BY190" s="28"/>
      <c r="BZ190" s="28"/>
      <c r="CA190" s="28"/>
      <c r="CB190" s="28"/>
      <c r="CC190" s="67"/>
      <c r="CD190" s="28"/>
      <c r="CE190" s="28"/>
      <c r="CF190" s="28"/>
      <c r="CG190" s="28"/>
      <c r="CH190" s="28"/>
      <c r="CI190" s="28"/>
      <c r="CJ190" s="28"/>
      <c r="CK190" s="28"/>
      <c r="CL190" s="28"/>
      <c r="CM190" s="67"/>
      <c r="CN190" s="703" t="s">
        <v>1792</v>
      </c>
      <c r="CO190" s="28"/>
      <c r="CP190" s="28"/>
      <c r="CQ190" s="28"/>
      <c r="CR190" s="28"/>
      <c r="CS190" s="28"/>
      <c r="CT190" s="28"/>
      <c r="CU190" s="28"/>
      <c r="CV190" s="28"/>
      <c r="CW190" s="28"/>
      <c r="CX190" s="67"/>
      <c r="CY190" s="98"/>
      <c r="CZ190" s="98"/>
      <c r="DA190" s="98"/>
      <c r="DB190" s="98"/>
      <c r="DC190" s="98"/>
      <c r="DD190" s="98"/>
      <c r="DE190" s="98"/>
      <c r="DF190" s="98"/>
      <c r="DG190" s="300">
        <f t="shared" si="28"/>
        <v>0</v>
      </c>
      <c r="ER190" s="100"/>
      <c r="ES190" s="245"/>
      <c r="ET190" s="81"/>
      <c r="EU190" s="81"/>
      <c r="EV190" s="718" t="str">
        <f t="shared" si="34"/>
        <v/>
      </c>
      <c r="EW190" s="718" t="s">
        <v>1792</v>
      </c>
      <c r="EX190" s="731"/>
      <c r="EY190" s="44">
        <v>185</v>
      </c>
      <c r="EZ190" s="80"/>
      <c r="FA190" s="33">
        <v>185</v>
      </c>
      <c r="FB190" s="5">
        <v>0</v>
      </c>
      <c r="FC190" s="5">
        <v>0</v>
      </c>
      <c r="FD190" s="69"/>
      <c r="FE190" s="11"/>
      <c r="FF190" s="87"/>
      <c r="FG190" s="18"/>
      <c r="FH190" s="69"/>
      <c r="FI190" s="716" t="s">
        <v>1792</v>
      </c>
      <c r="FK190" s="16"/>
      <c r="FL190" s="54"/>
      <c r="FM190" s="54"/>
      <c r="FN190" s="726"/>
      <c r="FO190" s="84"/>
      <c r="FP190" s="69"/>
      <c r="FQ190" s="69"/>
      <c r="FR190" s="69"/>
      <c r="FS190" s="716" t="str">
        <f t="shared" si="29"/>
        <v>NA</v>
      </c>
      <c r="FT190" s="716"/>
      <c r="FU190" s="69"/>
      <c r="FV190" s="28"/>
      <c r="FW190" s="79" t="s">
        <v>656</v>
      </c>
      <c r="FX190" s="705" t="s">
        <v>1792</v>
      </c>
    </row>
    <row r="191" spans="1:180" ht="15" x14ac:dyDescent="0.25">
      <c r="A191" s="10">
        <v>186</v>
      </c>
      <c r="B191" s="15"/>
      <c r="C191" s="42"/>
      <c r="D191" s="15"/>
      <c r="E191" s="97"/>
      <c r="F191" s="48"/>
      <c r="G191" s="68"/>
      <c r="H191" s="15"/>
      <c r="I191" s="15"/>
      <c r="J191" s="15"/>
      <c r="K191" s="15"/>
      <c r="L191" s="15"/>
      <c r="M191" s="15"/>
      <c r="N191" s="15"/>
      <c r="O191" s="15"/>
      <c r="P191" s="15"/>
      <c r="Q191" s="15"/>
      <c r="R191" s="15"/>
      <c r="S191" s="15"/>
      <c r="T191" s="299">
        <f t="shared" si="27"/>
        <v>0</v>
      </c>
      <c r="U191" s="15"/>
      <c r="V191" s="15"/>
      <c r="W191" s="15"/>
      <c r="X191" s="15"/>
      <c r="Y191" s="15"/>
      <c r="Z191" s="15"/>
      <c r="AA191" s="15"/>
      <c r="AB191" s="15"/>
      <c r="AC191" s="15"/>
      <c r="AD191" s="15"/>
      <c r="AE191" s="62"/>
      <c r="AF191" s="15"/>
      <c r="AG191" s="15"/>
      <c r="AH191" s="15"/>
      <c r="AI191" s="15"/>
      <c r="AJ191" s="15"/>
      <c r="AK191" s="15"/>
      <c r="AL191" s="15"/>
      <c r="AM191" s="15"/>
      <c r="AN191" s="15"/>
      <c r="AO191" s="15"/>
      <c r="AP191" s="62"/>
      <c r="AQ191" s="15"/>
      <c r="AR191" s="15"/>
      <c r="AS191" s="15"/>
      <c r="AT191" s="15"/>
      <c r="AU191" s="15"/>
      <c r="AV191" s="15"/>
      <c r="AW191" s="15"/>
      <c r="AX191" s="15"/>
      <c r="AY191" s="15"/>
      <c r="AZ191" s="62"/>
      <c r="BA191" s="16"/>
      <c r="BB191" s="16"/>
      <c r="BC191" s="16"/>
      <c r="BD191" s="16"/>
      <c r="BE191" s="16"/>
      <c r="BF191" s="16"/>
      <c r="BG191" s="16"/>
      <c r="BH191" s="16"/>
      <c r="BI191" s="16"/>
      <c r="BJ191" s="16"/>
      <c r="BK191" s="630" t="str">
        <f t="shared" si="35"/>
        <v>NA</v>
      </c>
      <c r="BL191" s="630" t="s">
        <v>1792</v>
      </c>
      <c r="BM191" s="630"/>
      <c r="BN191" s="633"/>
      <c r="BO191" s="633"/>
      <c r="BP191" s="115"/>
      <c r="BQ191" s="48"/>
      <c r="BR191" s="48"/>
      <c r="BS191" s="48"/>
      <c r="BT191" s="48"/>
      <c r="BU191" s="48"/>
      <c r="BV191" s="68"/>
      <c r="BW191" s="48"/>
      <c r="BX191" s="48"/>
      <c r="BY191" s="48"/>
      <c r="BZ191" s="48"/>
      <c r="CA191" s="48"/>
      <c r="CB191" s="48"/>
      <c r="CC191" s="68"/>
      <c r="CD191" s="48"/>
      <c r="CE191" s="48"/>
      <c r="CF191" s="48"/>
      <c r="CG191" s="48"/>
      <c r="CH191" s="48"/>
      <c r="CI191" s="48"/>
      <c r="CJ191" s="48"/>
      <c r="CK191" s="48"/>
      <c r="CL191" s="48"/>
      <c r="CM191" s="68"/>
      <c r="CN191" s="703" t="s">
        <v>1792</v>
      </c>
      <c r="CO191" s="48"/>
      <c r="CP191" s="48"/>
      <c r="CQ191" s="48"/>
      <c r="CR191" s="48"/>
      <c r="CS191" s="48"/>
      <c r="CT191" s="48"/>
      <c r="CU191" s="48"/>
      <c r="CV191" s="48"/>
      <c r="CW191" s="48"/>
      <c r="CX191" s="68"/>
      <c r="CY191" s="17"/>
      <c r="CZ191" s="17"/>
      <c r="DA191" s="17"/>
      <c r="DB191" s="17"/>
      <c r="DC191" s="17"/>
      <c r="DD191" s="17"/>
      <c r="DE191" s="17"/>
      <c r="DF191" s="17"/>
      <c r="DG191" s="300">
        <f t="shared" si="28"/>
        <v>0</v>
      </c>
      <c r="ER191" s="100"/>
      <c r="ES191" s="245"/>
      <c r="ET191" s="81"/>
      <c r="EU191" s="81"/>
      <c r="EV191" s="718" t="str">
        <f t="shared" si="34"/>
        <v/>
      </c>
      <c r="EW191" s="718" t="s">
        <v>1792</v>
      </c>
      <c r="EX191" s="731"/>
      <c r="EY191" s="44">
        <v>186</v>
      </c>
      <c r="EZ191" s="80"/>
      <c r="FA191" s="33">
        <v>186</v>
      </c>
      <c r="FB191" s="5">
        <v>0</v>
      </c>
      <c r="FC191" s="5">
        <v>0</v>
      </c>
      <c r="FD191" s="69"/>
      <c r="FE191" s="11"/>
      <c r="FF191" s="87"/>
      <c r="FG191" s="18"/>
      <c r="FH191" s="69"/>
      <c r="FI191" s="716" t="s">
        <v>1792</v>
      </c>
      <c r="FK191" s="16"/>
      <c r="FL191" s="54"/>
      <c r="FM191" s="54"/>
      <c r="FN191" s="726"/>
      <c r="FO191" s="84"/>
      <c r="FP191" s="69"/>
      <c r="FQ191" s="69"/>
      <c r="FR191" s="69"/>
      <c r="FS191" s="716" t="str">
        <f t="shared" si="29"/>
        <v>NA</v>
      </c>
      <c r="FT191" s="716"/>
      <c r="FU191" s="69"/>
      <c r="FV191" s="48"/>
      <c r="FW191" s="79" t="s">
        <v>656</v>
      </c>
      <c r="FX191" s="705" t="s">
        <v>1792</v>
      </c>
    </row>
    <row r="192" spans="1:180" ht="15" x14ac:dyDescent="0.25">
      <c r="A192" s="10">
        <v>187</v>
      </c>
      <c r="B192" s="15"/>
      <c r="C192" s="42"/>
      <c r="D192" s="15"/>
      <c r="E192" s="97"/>
      <c r="F192" s="28"/>
      <c r="G192" s="67"/>
      <c r="H192" s="5"/>
      <c r="I192" s="5"/>
      <c r="J192" s="5"/>
      <c r="K192" s="5"/>
      <c r="L192" s="5"/>
      <c r="M192" s="5"/>
      <c r="N192" s="5"/>
      <c r="O192" s="5"/>
      <c r="P192" s="5"/>
      <c r="Q192" s="5"/>
      <c r="R192" s="5"/>
      <c r="S192" s="5"/>
      <c r="T192" s="299">
        <f t="shared" si="27"/>
        <v>0</v>
      </c>
      <c r="U192" s="5"/>
      <c r="V192" s="5"/>
      <c r="W192" s="5"/>
      <c r="X192" s="5"/>
      <c r="Y192" s="5"/>
      <c r="Z192" s="5"/>
      <c r="AA192" s="5"/>
      <c r="AB192" s="5"/>
      <c r="AC192" s="5"/>
      <c r="AD192" s="5"/>
      <c r="AE192" s="46"/>
      <c r="AF192" s="5"/>
      <c r="AG192" s="5"/>
      <c r="AH192" s="5"/>
      <c r="AI192" s="5"/>
      <c r="AJ192" s="5"/>
      <c r="AK192" s="5"/>
      <c r="AL192" s="5"/>
      <c r="AM192" s="5"/>
      <c r="AN192" s="5"/>
      <c r="AO192" s="5"/>
      <c r="AP192" s="46"/>
      <c r="AQ192" s="5"/>
      <c r="AR192" s="5"/>
      <c r="AS192" s="5"/>
      <c r="AT192" s="5"/>
      <c r="AU192" s="5"/>
      <c r="AV192" s="5"/>
      <c r="AW192" s="5"/>
      <c r="AX192" s="5"/>
      <c r="AY192" s="5"/>
      <c r="AZ192" s="46"/>
      <c r="BA192" s="8"/>
      <c r="BB192" s="8"/>
      <c r="BC192" s="8"/>
      <c r="BD192" s="8"/>
      <c r="BE192" s="8"/>
      <c r="BF192" s="8"/>
      <c r="BG192" s="8"/>
      <c r="BH192" s="8"/>
      <c r="BI192" s="8"/>
      <c r="BJ192" s="8"/>
      <c r="BK192" s="630" t="str">
        <f t="shared" si="35"/>
        <v>NA</v>
      </c>
      <c r="BL192" s="630" t="s">
        <v>1792</v>
      </c>
      <c r="BM192" s="630"/>
      <c r="BN192" s="633"/>
      <c r="BO192" s="633"/>
      <c r="BP192" s="114"/>
      <c r="BQ192" s="28"/>
      <c r="BR192" s="28"/>
      <c r="BS192" s="28"/>
      <c r="BT192" s="28"/>
      <c r="BU192" s="28"/>
      <c r="BV192" s="67"/>
      <c r="BW192" s="28"/>
      <c r="BX192" s="28"/>
      <c r="BY192" s="28"/>
      <c r="BZ192" s="28"/>
      <c r="CA192" s="28"/>
      <c r="CB192" s="28"/>
      <c r="CC192" s="67"/>
      <c r="CD192" s="28"/>
      <c r="CE192" s="28"/>
      <c r="CF192" s="28"/>
      <c r="CG192" s="28"/>
      <c r="CH192" s="28"/>
      <c r="CI192" s="28"/>
      <c r="CJ192" s="28"/>
      <c r="CK192" s="28"/>
      <c r="CL192" s="28"/>
      <c r="CM192" s="67"/>
      <c r="CN192" s="703" t="s">
        <v>1792</v>
      </c>
      <c r="CO192" s="28"/>
      <c r="CP192" s="28"/>
      <c r="CQ192" s="28"/>
      <c r="CR192" s="28"/>
      <c r="CS192" s="28"/>
      <c r="CT192" s="28"/>
      <c r="CU192" s="28"/>
      <c r="CV192" s="28"/>
      <c r="CW192" s="28"/>
      <c r="CX192" s="67"/>
      <c r="CY192" s="10"/>
      <c r="CZ192" s="10"/>
      <c r="DA192" s="10"/>
      <c r="DB192" s="10"/>
      <c r="DC192" s="10"/>
      <c r="DD192" s="10"/>
      <c r="DE192" s="10"/>
      <c r="DF192" s="10"/>
      <c r="DG192" s="300">
        <f t="shared" si="28"/>
        <v>0</v>
      </c>
      <c r="ER192" s="100"/>
      <c r="ES192" s="245"/>
      <c r="ET192" s="81"/>
      <c r="EU192" s="81"/>
      <c r="EV192" s="718" t="str">
        <f t="shared" si="34"/>
        <v/>
      </c>
      <c r="EW192" s="718" t="s">
        <v>1792</v>
      </c>
      <c r="EX192" s="731"/>
      <c r="EY192" s="44">
        <v>187</v>
      </c>
      <c r="EZ192" s="80"/>
      <c r="FA192" s="33">
        <v>187</v>
      </c>
      <c r="FB192" s="5">
        <v>0</v>
      </c>
      <c r="FC192" s="5">
        <v>0</v>
      </c>
      <c r="FD192" s="69"/>
      <c r="FE192" s="11"/>
      <c r="FF192" s="87"/>
      <c r="FG192" s="18"/>
      <c r="FH192" s="69"/>
      <c r="FI192" s="716" t="s">
        <v>1792</v>
      </c>
      <c r="FK192" s="16"/>
      <c r="FL192" s="54"/>
      <c r="FM192" s="54"/>
      <c r="FN192" s="726"/>
      <c r="FO192" s="84"/>
      <c r="FP192" s="69"/>
      <c r="FQ192" s="69"/>
      <c r="FR192" s="69"/>
      <c r="FS192" s="716" t="str">
        <f t="shared" si="29"/>
        <v>NA</v>
      </c>
      <c r="FT192" s="716"/>
      <c r="FU192" s="69"/>
      <c r="FV192" s="28"/>
      <c r="FW192" s="79" t="s">
        <v>656</v>
      </c>
      <c r="FX192" s="705" t="s">
        <v>1792</v>
      </c>
    </row>
    <row r="193" spans="1:180" ht="15" x14ac:dyDescent="0.25">
      <c r="A193" s="10">
        <v>188</v>
      </c>
      <c r="B193" s="15"/>
      <c r="C193" s="42"/>
      <c r="D193" s="15"/>
      <c r="E193" s="97"/>
      <c r="F193" s="28"/>
      <c r="G193" s="67"/>
      <c r="H193" s="5"/>
      <c r="I193" s="5"/>
      <c r="J193" s="5"/>
      <c r="K193" s="5"/>
      <c r="L193" s="5"/>
      <c r="M193" s="5"/>
      <c r="N193" s="5"/>
      <c r="O193" s="5"/>
      <c r="P193" s="5"/>
      <c r="Q193" s="5"/>
      <c r="R193" s="5"/>
      <c r="S193" s="5"/>
      <c r="T193" s="299">
        <f t="shared" si="27"/>
        <v>0</v>
      </c>
      <c r="U193" s="5"/>
      <c r="V193" s="5"/>
      <c r="W193" s="5"/>
      <c r="X193" s="5"/>
      <c r="Y193" s="5"/>
      <c r="Z193" s="5"/>
      <c r="AA193" s="5"/>
      <c r="AB193" s="5"/>
      <c r="AC193" s="5"/>
      <c r="AD193" s="5"/>
      <c r="AE193" s="46"/>
      <c r="AF193" s="5"/>
      <c r="AG193" s="5"/>
      <c r="AH193" s="5"/>
      <c r="AI193" s="5"/>
      <c r="AJ193" s="5"/>
      <c r="AK193" s="5"/>
      <c r="AL193" s="5"/>
      <c r="AM193" s="5"/>
      <c r="AN193" s="5"/>
      <c r="AO193" s="5"/>
      <c r="AP193" s="46"/>
      <c r="AQ193" s="5"/>
      <c r="AR193" s="5"/>
      <c r="AS193" s="5"/>
      <c r="AT193" s="5"/>
      <c r="AU193" s="5"/>
      <c r="AV193" s="5"/>
      <c r="AW193" s="5"/>
      <c r="AX193" s="5"/>
      <c r="AY193" s="5"/>
      <c r="AZ193" s="46"/>
      <c r="BA193" s="8"/>
      <c r="BB193" s="8"/>
      <c r="BC193" s="8"/>
      <c r="BD193" s="8"/>
      <c r="BE193" s="8"/>
      <c r="BF193" s="8"/>
      <c r="BG193" s="8"/>
      <c r="BH193" s="8"/>
      <c r="BI193" s="8"/>
      <c r="BJ193" s="8"/>
      <c r="BK193" s="630" t="str">
        <f t="shared" si="35"/>
        <v>NA</v>
      </c>
      <c r="BL193" s="630" t="s">
        <v>1792</v>
      </c>
      <c r="BM193" s="630"/>
      <c r="BN193" s="633"/>
      <c r="BO193" s="633"/>
      <c r="BP193" s="114"/>
      <c r="BQ193" s="28"/>
      <c r="BR193" s="28"/>
      <c r="BS193" s="28"/>
      <c r="BT193" s="28"/>
      <c r="BU193" s="28"/>
      <c r="BV193" s="67"/>
      <c r="BW193" s="28"/>
      <c r="BX193" s="28"/>
      <c r="BY193" s="28"/>
      <c r="BZ193" s="28"/>
      <c r="CA193" s="28"/>
      <c r="CB193" s="28"/>
      <c r="CC193" s="67"/>
      <c r="CD193" s="28"/>
      <c r="CE193" s="28"/>
      <c r="CF193" s="28"/>
      <c r="CG193" s="28"/>
      <c r="CH193" s="28"/>
      <c r="CI193" s="28"/>
      <c r="CJ193" s="28"/>
      <c r="CK193" s="28"/>
      <c r="CL193" s="28"/>
      <c r="CM193" s="67"/>
      <c r="CN193" s="703" t="s">
        <v>1792</v>
      </c>
      <c r="CO193" s="28"/>
      <c r="CP193" s="28"/>
      <c r="CQ193" s="28"/>
      <c r="CR193" s="28"/>
      <c r="CS193" s="28"/>
      <c r="CT193" s="28"/>
      <c r="CU193" s="28"/>
      <c r="CV193" s="28"/>
      <c r="CW193" s="28"/>
      <c r="CX193" s="67"/>
      <c r="CY193" s="10"/>
      <c r="CZ193" s="10"/>
      <c r="DA193" s="10"/>
      <c r="DB193" s="10"/>
      <c r="DC193" s="10"/>
      <c r="DD193" s="10"/>
      <c r="DE193" s="10"/>
      <c r="DF193" s="10"/>
      <c r="DG193" s="300">
        <f t="shared" si="28"/>
        <v>0</v>
      </c>
      <c r="ER193" s="100"/>
      <c r="ES193" s="245"/>
      <c r="ET193" s="81"/>
      <c r="EU193" s="81"/>
      <c r="EV193" s="718" t="str">
        <f t="shared" si="34"/>
        <v/>
      </c>
      <c r="EW193" s="718" t="s">
        <v>1792</v>
      </c>
      <c r="EX193" s="731"/>
      <c r="EY193" s="44">
        <v>188</v>
      </c>
      <c r="EZ193" s="80"/>
      <c r="FA193" s="33">
        <v>188</v>
      </c>
      <c r="FB193" s="5">
        <v>0</v>
      </c>
      <c r="FC193" s="5">
        <v>0</v>
      </c>
      <c r="FD193" s="69"/>
      <c r="FE193" s="11"/>
      <c r="FF193" s="87"/>
      <c r="FG193" s="18"/>
      <c r="FH193" s="69"/>
      <c r="FI193" s="716" t="s">
        <v>1792</v>
      </c>
      <c r="FK193" s="16"/>
      <c r="FL193" s="54"/>
      <c r="FM193" s="54"/>
      <c r="FN193" s="726"/>
      <c r="FO193" s="84"/>
      <c r="FP193" s="69"/>
      <c r="FQ193" s="69"/>
      <c r="FR193" s="69"/>
      <c r="FS193" s="716" t="str">
        <f t="shared" si="29"/>
        <v>NA</v>
      </c>
      <c r="FT193" s="716"/>
      <c r="FU193" s="69"/>
      <c r="FV193" s="28"/>
      <c r="FW193" s="79" t="s">
        <v>656</v>
      </c>
      <c r="FX193" s="705" t="s">
        <v>1792</v>
      </c>
    </row>
    <row r="194" spans="1:180" ht="15" x14ac:dyDescent="0.25">
      <c r="A194" s="10">
        <v>189</v>
      </c>
      <c r="B194" s="15"/>
      <c r="C194" s="42"/>
      <c r="D194" s="15"/>
      <c r="E194" s="97"/>
      <c r="F194" s="28"/>
      <c r="G194" s="67"/>
      <c r="H194" s="5"/>
      <c r="I194" s="5"/>
      <c r="J194" s="5"/>
      <c r="K194" s="5"/>
      <c r="L194" s="5"/>
      <c r="M194" s="5"/>
      <c r="N194" s="5"/>
      <c r="O194" s="5"/>
      <c r="P194" s="5"/>
      <c r="Q194" s="5"/>
      <c r="R194" s="5"/>
      <c r="S194" s="5"/>
      <c r="T194" s="299">
        <f t="shared" si="27"/>
        <v>0</v>
      </c>
      <c r="U194" s="5"/>
      <c r="V194" s="5"/>
      <c r="W194" s="5"/>
      <c r="X194" s="5"/>
      <c r="Y194" s="5"/>
      <c r="Z194" s="5"/>
      <c r="AA194" s="5"/>
      <c r="AB194" s="5"/>
      <c r="AC194" s="5"/>
      <c r="AD194" s="5"/>
      <c r="AE194" s="46"/>
      <c r="AF194" s="5"/>
      <c r="AG194" s="5"/>
      <c r="AH194" s="5"/>
      <c r="AI194" s="5"/>
      <c r="AJ194" s="5"/>
      <c r="AK194" s="5"/>
      <c r="AL194" s="5"/>
      <c r="AM194" s="5"/>
      <c r="AN194" s="5"/>
      <c r="AO194" s="5"/>
      <c r="AP194" s="46"/>
      <c r="AQ194" s="5"/>
      <c r="AR194" s="5"/>
      <c r="AS194" s="5"/>
      <c r="AT194" s="5"/>
      <c r="AU194" s="5"/>
      <c r="AV194" s="5"/>
      <c r="AW194" s="5"/>
      <c r="AX194" s="5"/>
      <c r="AY194" s="5"/>
      <c r="AZ194" s="46"/>
      <c r="BA194" s="8"/>
      <c r="BB194" s="8"/>
      <c r="BC194" s="8"/>
      <c r="BD194" s="8"/>
      <c r="BE194" s="8"/>
      <c r="BF194" s="8"/>
      <c r="BG194" s="8"/>
      <c r="BH194" s="8"/>
      <c r="BI194" s="8"/>
      <c r="BJ194" s="8"/>
      <c r="BK194" s="630" t="str">
        <f t="shared" si="35"/>
        <v>NA</v>
      </c>
      <c r="BL194" s="630" t="s">
        <v>1792</v>
      </c>
      <c r="BM194" s="630"/>
      <c r="BN194" s="633"/>
      <c r="BO194" s="633"/>
      <c r="BP194" s="114"/>
      <c r="BQ194" s="28"/>
      <c r="BR194" s="28"/>
      <c r="BS194" s="28"/>
      <c r="BT194" s="28"/>
      <c r="BU194" s="28"/>
      <c r="BV194" s="67"/>
      <c r="BW194" s="28"/>
      <c r="BX194" s="28"/>
      <c r="BY194" s="28"/>
      <c r="BZ194" s="28"/>
      <c r="CA194" s="28"/>
      <c r="CB194" s="28"/>
      <c r="CC194" s="67"/>
      <c r="CD194" s="28"/>
      <c r="CE194" s="28"/>
      <c r="CF194" s="28"/>
      <c r="CG194" s="28"/>
      <c r="CH194" s="28"/>
      <c r="CI194" s="28"/>
      <c r="CJ194" s="28"/>
      <c r="CK194" s="28"/>
      <c r="CL194" s="28"/>
      <c r="CM194" s="67"/>
      <c r="CN194" s="703" t="s">
        <v>1792</v>
      </c>
      <c r="CO194" s="28"/>
      <c r="CP194" s="28"/>
      <c r="CQ194" s="28"/>
      <c r="CR194" s="28"/>
      <c r="CS194" s="28"/>
      <c r="CT194" s="28"/>
      <c r="CU194" s="28"/>
      <c r="CV194" s="28"/>
      <c r="CW194" s="28"/>
      <c r="CX194" s="67"/>
      <c r="CY194" s="10"/>
      <c r="CZ194" s="10"/>
      <c r="DA194" s="10"/>
      <c r="DB194" s="10"/>
      <c r="DC194" s="10"/>
      <c r="DD194" s="10"/>
      <c r="DE194" s="10"/>
      <c r="DF194" s="10"/>
      <c r="DG194" s="300">
        <f t="shared" si="28"/>
        <v>0</v>
      </c>
      <c r="ER194" s="100"/>
      <c r="ES194" s="245"/>
      <c r="ET194" s="81"/>
      <c r="EU194" s="81"/>
      <c r="EV194" s="718" t="str">
        <f t="shared" si="34"/>
        <v/>
      </c>
      <c r="EW194" s="718" t="s">
        <v>1792</v>
      </c>
      <c r="EX194" s="731"/>
      <c r="EY194" s="44">
        <v>189</v>
      </c>
      <c r="EZ194" s="80"/>
      <c r="FA194" s="33">
        <v>189</v>
      </c>
      <c r="FB194" s="5">
        <v>0</v>
      </c>
      <c r="FC194" s="5">
        <v>0</v>
      </c>
      <c r="FD194" s="69"/>
      <c r="FE194" s="11"/>
      <c r="FF194" s="87"/>
      <c r="FG194" s="18"/>
      <c r="FH194" s="69"/>
      <c r="FI194" s="716" t="s">
        <v>1792</v>
      </c>
      <c r="FK194" s="16"/>
      <c r="FL194" s="54"/>
      <c r="FM194" s="54"/>
      <c r="FN194" s="726"/>
      <c r="FO194" s="84"/>
      <c r="FP194" s="69"/>
      <c r="FQ194" s="69"/>
      <c r="FR194" s="69"/>
      <c r="FS194" s="716" t="str">
        <f t="shared" si="29"/>
        <v>NA</v>
      </c>
      <c r="FT194" s="716"/>
      <c r="FU194" s="69"/>
      <c r="FV194" s="28"/>
      <c r="FW194" s="79" t="s">
        <v>656</v>
      </c>
      <c r="FX194" s="705" t="s">
        <v>1792</v>
      </c>
    </row>
    <row r="195" spans="1:180" ht="15" x14ac:dyDescent="0.25">
      <c r="A195" s="10">
        <v>190</v>
      </c>
      <c r="B195" s="15"/>
      <c r="C195" s="42"/>
      <c r="D195" s="15"/>
      <c r="E195" s="97"/>
      <c r="F195" s="28"/>
      <c r="G195" s="67"/>
      <c r="H195" s="5"/>
      <c r="I195" s="5"/>
      <c r="J195" s="5"/>
      <c r="K195" s="5"/>
      <c r="L195" s="5"/>
      <c r="M195" s="5"/>
      <c r="N195" s="5"/>
      <c r="O195" s="5"/>
      <c r="P195" s="5"/>
      <c r="Q195" s="5"/>
      <c r="R195" s="5"/>
      <c r="S195" s="5"/>
      <c r="T195" s="299">
        <f t="shared" si="27"/>
        <v>0</v>
      </c>
      <c r="U195" s="5"/>
      <c r="V195" s="5"/>
      <c r="W195" s="5"/>
      <c r="X195" s="5"/>
      <c r="Y195" s="5"/>
      <c r="Z195" s="5"/>
      <c r="AA195" s="5"/>
      <c r="AB195" s="5"/>
      <c r="AC195" s="5"/>
      <c r="AD195" s="5"/>
      <c r="AE195" s="46"/>
      <c r="AF195" s="5"/>
      <c r="AG195" s="5"/>
      <c r="AH195" s="5"/>
      <c r="AI195" s="5"/>
      <c r="AJ195" s="5"/>
      <c r="AK195" s="5"/>
      <c r="AL195" s="5"/>
      <c r="AM195" s="5"/>
      <c r="AN195" s="5"/>
      <c r="AO195" s="5"/>
      <c r="AP195" s="46"/>
      <c r="AQ195" s="5"/>
      <c r="AR195" s="5"/>
      <c r="AS195" s="5"/>
      <c r="AT195" s="5"/>
      <c r="AU195" s="5"/>
      <c r="AV195" s="5"/>
      <c r="AW195" s="5"/>
      <c r="AX195" s="5"/>
      <c r="AY195" s="5"/>
      <c r="AZ195" s="46"/>
      <c r="BA195" s="8"/>
      <c r="BB195" s="8"/>
      <c r="BC195" s="8"/>
      <c r="BD195" s="8"/>
      <c r="BE195" s="8"/>
      <c r="BF195" s="8"/>
      <c r="BG195" s="8"/>
      <c r="BH195" s="8"/>
      <c r="BI195" s="8"/>
      <c r="BJ195" s="8"/>
      <c r="BK195" s="630" t="str">
        <f t="shared" si="35"/>
        <v>NA</v>
      </c>
      <c r="BL195" s="630" t="s">
        <v>1792</v>
      </c>
      <c r="BM195" s="630"/>
      <c r="BN195" s="633"/>
      <c r="BO195" s="633"/>
      <c r="BP195" s="114"/>
      <c r="BQ195" s="28"/>
      <c r="BR195" s="28"/>
      <c r="BS195" s="28"/>
      <c r="BT195" s="28"/>
      <c r="BU195" s="28"/>
      <c r="BV195" s="67"/>
      <c r="BW195" s="28"/>
      <c r="BX195" s="28"/>
      <c r="BY195" s="28"/>
      <c r="BZ195" s="28"/>
      <c r="CA195" s="28"/>
      <c r="CB195" s="28"/>
      <c r="CC195" s="67"/>
      <c r="CD195" s="28"/>
      <c r="CE195" s="28"/>
      <c r="CF195" s="28"/>
      <c r="CG195" s="28"/>
      <c r="CH195" s="28"/>
      <c r="CI195" s="28"/>
      <c r="CJ195" s="28"/>
      <c r="CK195" s="28"/>
      <c r="CL195" s="28"/>
      <c r="CM195" s="67"/>
      <c r="CN195" s="703" t="s">
        <v>1792</v>
      </c>
      <c r="CO195" s="28"/>
      <c r="CP195" s="28"/>
      <c r="CQ195" s="28"/>
      <c r="CR195" s="28"/>
      <c r="CS195" s="28"/>
      <c r="CT195" s="28"/>
      <c r="CU195" s="28"/>
      <c r="CV195" s="28"/>
      <c r="CW195" s="28"/>
      <c r="CX195" s="67"/>
      <c r="CY195" s="10"/>
      <c r="CZ195" s="10"/>
      <c r="DA195" s="10"/>
      <c r="DB195" s="10"/>
      <c r="DC195" s="10"/>
      <c r="DD195" s="10"/>
      <c r="DE195" s="10"/>
      <c r="DF195" s="10"/>
      <c r="DG195" s="300">
        <f t="shared" si="28"/>
        <v>0</v>
      </c>
      <c r="ER195" s="100"/>
      <c r="ES195" s="245"/>
      <c r="ET195" s="81"/>
      <c r="EU195" s="81"/>
      <c r="EV195" s="718" t="str">
        <f t="shared" si="34"/>
        <v/>
      </c>
      <c r="EW195" s="718" t="s">
        <v>1792</v>
      </c>
      <c r="EX195" s="731"/>
      <c r="EY195" s="44">
        <v>190</v>
      </c>
      <c r="EZ195" s="80"/>
      <c r="FA195" s="33">
        <v>190</v>
      </c>
      <c r="FB195" s="5">
        <v>0</v>
      </c>
      <c r="FC195" s="5">
        <v>0</v>
      </c>
      <c r="FD195" s="69"/>
      <c r="FE195" s="11"/>
      <c r="FF195" s="87"/>
      <c r="FG195" s="18"/>
      <c r="FH195" s="69"/>
      <c r="FI195" s="716" t="s">
        <v>1792</v>
      </c>
      <c r="FK195" s="16"/>
      <c r="FL195" s="54"/>
      <c r="FM195" s="54"/>
      <c r="FN195" s="726"/>
      <c r="FO195" s="84"/>
      <c r="FP195" s="69"/>
      <c r="FQ195" s="69"/>
      <c r="FR195" s="69"/>
      <c r="FS195" s="716" t="str">
        <f t="shared" si="29"/>
        <v>NA</v>
      </c>
      <c r="FT195" s="716"/>
      <c r="FU195" s="69"/>
      <c r="FV195" s="28"/>
      <c r="FW195" s="79" t="s">
        <v>656</v>
      </c>
      <c r="FX195" s="705" t="s">
        <v>1792</v>
      </c>
    </row>
    <row r="196" spans="1:180" ht="15" x14ac:dyDescent="0.25">
      <c r="A196" s="10">
        <v>191</v>
      </c>
      <c r="B196" s="15"/>
      <c r="C196" s="42"/>
      <c r="D196" s="15"/>
      <c r="E196" s="97"/>
      <c r="F196" s="28"/>
      <c r="G196" s="67"/>
      <c r="H196" s="5"/>
      <c r="I196" s="5"/>
      <c r="J196" s="5"/>
      <c r="K196" s="5"/>
      <c r="L196" s="5"/>
      <c r="M196" s="5"/>
      <c r="N196" s="5"/>
      <c r="O196" s="5"/>
      <c r="P196" s="5"/>
      <c r="Q196" s="5"/>
      <c r="R196" s="5"/>
      <c r="S196" s="5"/>
      <c r="T196" s="299">
        <f t="shared" si="27"/>
        <v>0</v>
      </c>
      <c r="U196" s="5"/>
      <c r="V196" s="5"/>
      <c r="W196" s="5"/>
      <c r="X196" s="5"/>
      <c r="Y196" s="5"/>
      <c r="Z196" s="5"/>
      <c r="AA196" s="5"/>
      <c r="AB196" s="5"/>
      <c r="AC196" s="5"/>
      <c r="AD196" s="5"/>
      <c r="AE196" s="46"/>
      <c r="AF196" s="5"/>
      <c r="AG196" s="5"/>
      <c r="AH196" s="5"/>
      <c r="AI196" s="5"/>
      <c r="AJ196" s="5"/>
      <c r="AK196" s="5"/>
      <c r="AL196" s="5"/>
      <c r="AM196" s="5"/>
      <c r="AN196" s="5"/>
      <c r="AO196" s="5"/>
      <c r="AP196" s="46"/>
      <c r="AQ196" s="5"/>
      <c r="AR196" s="5"/>
      <c r="AS196" s="5"/>
      <c r="AT196" s="5"/>
      <c r="AU196" s="5"/>
      <c r="AV196" s="5"/>
      <c r="AW196" s="5"/>
      <c r="AX196" s="5"/>
      <c r="AY196" s="5"/>
      <c r="AZ196" s="46"/>
      <c r="BA196" s="8"/>
      <c r="BB196" s="8"/>
      <c r="BC196" s="8"/>
      <c r="BD196" s="8"/>
      <c r="BE196" s="8"/>
      <c r="BF196" s="8"/>
      <c r="BG196" s="8"/>
      <c r="BH196" s="8"/>
      <c r="BI196" s="8"/>
      <c r="BJ196" s="8"/>
      <c r="BK196" s="630" t="str">
        <f t="shared" si="35"/>
        <v>NA</v>
      </c>
      <c r="BL196" s="630" t="s">
        <v>1792</v>
      </c>
      <c r="BM196" s="630"/>
      <c r="BN196" s="633"/>
      <c r="BO196" s="633"/>
      <c r="BP196" s="114"/>
      <c r="BQ196" s="28"/>
      <c r="BR196" s="28"/>
      <c r="BS196" s="28"/>
      <c r="BT196" s="28"/>
      <c r="BU196" s="28"/>
      <c r="BV196" s="67"/>
      <c r="BW196" s="28"/>
      <c r="BX196" s="28"/>
      <c r="BY196" s="28"/>
      <c r="BZ196" s="28"/>
      <c r="CA196" s="28"/>
      <c r="CB196" s="28"/>
      <c r="CC196" s="67"/>
      <c r="CD196" s="28"/>
      <c r="CE196" s="28"/>
      <c r="CF196" s="28"/>
      <c r="CG196" s="28"/>
      <c r="CH196" s="28"/>
      <c r="CI196" s="28"/>
      <c r="CJ196" s="28"/>
      <c r="CK196" s="28"/>
      <c r="CL196" s="28"/>
      <c r="CM196" s="67"/>
      <c r="CN196" s="703" t="s">
        <v>1792</v>
      </c>
      <c r="CO196" s="28"/>
      <c r="CP196" s="28"/>
      <c r="CQ196" s="28"/>
      <c r="CR196" s="28"/>
      <c r="CS196" s="28"/>
      <c r="CT196" s="28"/>
      <c r="CU196" s="28"/>
      <c r="CV196" s="28"/>
      <c r="CW196" s="28"/>
      <c r="CX196" s="67"/>
      <c r="CY196" s="10"/>
      <c r="CZ196" s="10"/>
      <c r="DA196" s="10"/>
      <c r="DB196" s="10"/>
      <c r="DC196" s="10"/>
      <c r="DD196" s="10"/>
      <c r="DE196" s="10"/>
      <c r="DF196" s="10"/>
      <c r="DG196" s="300">
        <f t="shared" si="28"/>
        <v>0</v>
      </c>
      <c r="ER196" s="100"/>
      <c r="ES196" s="245"/>
      <c r="ET196" s="81"/>
      <c r="EU196" s="81"/>
      <c r="EV196" s="718" t="str">
        <f t="shared" si="34"/>
        <v/>
      </c>
      <c r="EW196" s="718" t="s">
        <v>1792</v>
      </c>
      <c r="EX196" s="731"/>
      <c r="EY196" s="44">
        <v>191</v>
      </c>
      <c r="EZ196" s="80"/>
      <c r="FA196" s="33">
        <v>191</v>
      </c>
      <c r="FB196" s="5">
        <v>0</v>
      </c>
      <c r="FC196" s="5">
        <v>0</v>
      </c>
      <c r="FD196" s="69"/>
      <c r="FE196" s="11"/>
      <c r="FF196" s="87"/>
      <c r="FG196" s="18"/>
      <c r="FH196" s="69"/>
      <c r="FI196" s="716" t="s">
        <v>1792</v>
      </c>
      <c r="FK196" s="16"/>
      <c r="FL196" s="54"/>
      <c r="FM196" s="54"/>
      <c r="FN196" s="726"/>
      <c r="FO196" s="84"/>
      <c r="FP196" s="69"/>
      <c r="FQ196" s="69"/>
      <c r="FR196" s="69"/>
      <c r="FS196" s="716" t="str">
        <f t="shared" si="29"/>
        <v>NA</v>
      </c>
      <c r="FT196" s="716"/>
      <c r="FU196" s="69"/>
      <c r="FV196" s="28"/>
      <c r="FW196" s="79" t="s">
        <v>656</v>
      </c>
      <c r="FX196" s="705" t="s">
        <v>1792</v>
      </c>
    </row>
    <row r="197" spans="1:180" ht="15" x14ac:dyDescent="0.25">
      <c r="A197" s="10">
        <v>192</v>
      </c>
      <c r="B197" s="15"/>
      <c r="C197" s="42"/>
      <c r="D197" s="15"/>
      <c r="E197" s="97"/>
      <c r="F197" s="28"/>
      <c r="G197" s="67"/>
      <c r="H197" s="5"/>
      <c r="I197" s="5"/>
      <c r="J197" s="5"/>
      <c r="K197" s="5"/>
      <c r="L197" s="5"/>
      <c r="M197" s="5"/>
      <c r="N197" s="5"/>
      <c r="O197" s="5"/>
      <c r="P197" s="5"/>
      <c r="Q197" s="5"/>
      <c r="R197" s="5"/>
      <c r="S197" s="5"/>
      <c r="T197" s="299">
        <f t="shared" si="27"/>
        <v>0</v>
      </c>
      <c r="U197" s="5"/>
      <c r="V197" s="5"/>
      <c r="W197" s="5"/>
      <c r="X197" s="5"/>
      <c r="Y197" s="5"/>
      <c r="Z197" s="5"/>
      <c r="AA197" s="5"/>
      <c r="AB197" s="5"/>
      <c r="AC197" s="5"/>
      <c r="AD197" s="5"/>
      <c r="AE197" s="46"/>
      <c r="AF197" s="5"/>
      <c r="AG197" s="5"/>
      <c r="AH197" s="5"/>
      <c r="AI197" s="5"/>
      <c r="AJ197" s="5"/>
      <c r="AK197" s="5"/>
      <c r="AL197" s="5"/>
      <c r="AM197" s="5"/>
      <c r="AN197" s="5"/>
      <c r="AO197" s="5"/>
      <c r="AP197" s="46"/>
      <c r="AQ197" s="5"/>
      <c r="AR197" s="5"/>
      <c r="AS197" s="5"/>
      <c r="AT197" s="5"/>
      <c r="AU197" s="5"/>
      <c r="AV197" s="5"/>
      <c r="AW197" s="5"/>
      <c r="AX197" s="5"/>
      <c r="AY197" s="5"/>
      <c r="AZ197" s="46"/>
      <c r="BA197" s="8"/>
      <c r="BB197" s="8"/>
      <c r="BC197" s="8"/>
      <c r="BD197" s="8"/>
      <c r="BE197" s="8"/>
      <c r="BF197" s="8"/>
      <c r="BG197" s="8"/>
      <c r="BH197" s="8"/>
      <c r="BI197" s="8"/>
      <c r="BJ197" s="8"/>
      <c r="BK197" s="630" t="str">
        <f t="shared" si="35"/>
        <v>NA</v>
      </c>
      <c r="BL197" s="630" t="s">
        <v>1792</v>
      </c>
      <c r="BM197" s="630"/>
      <c r="BN197" s="633"/>
      <c r="BO197" s="633"/>
      <c r="BP197" s="114"/>
      <c r="BQ197" s="28"/>
      <c r="BR197" s="28"/>
      <c r="BS197" s="28"/>
      <c r="BT197" s="28"/>
      <c r="BU197" s="28"/>
      <c r="BV197" s="67"/>
      <c r="BW197" s="28"/>
      <c r="BX197" s="28"/>
      <c r="BY197" s="28"/>
      <c r="BZ197" s="28"/>
      <c r="CA197" s="28"/>
      <c r="CB197" s="28"/>
      <c r="CC197" s="67"/>
      <c r="CD197" s="28"/>
      <c r="CE197" s="28"/>
      <c r="CF197" s="28"/>
      <c r="CG197" s="28"/>
      <c r="CH197" s="28"/>
      <c r="CI197" s="28"/>
      <c r="CJ197" s="28"/>
      <c r="CK197" s="28"/>
      <c r="CL197" s="28"/>
      <c r="CM197" s="67"/>
      <c r="CN197" s="703" t="s">
        <v>1792</v>
      </c>
      <c r="CO197" s="28"/>
      <c r="CP197" s="28"/>
      <c r="CQ197" s="28"/>
      <c r="CR197" s="28"/>
      <c r="CS197" s="28"/>
      <c r="CT197" s="28"/>
      <c r="CU197" s="28"/>
      <c r="CV197" s="28"/>
      <c r="CW197" s="28"/>
      <c r="CX197" s="67"/>
      <c r="CY197" s="10"/>
      <c r="CZ197" s="10"/>
      <c r="DA197" s="10"/>
      <c r="DB197" s="10"/>
      <c r="DC197" s="10"/>
      <c r="DD197" s="10"/>
      <c r="DE197" s="10"/>
      <c r="DF197" s="10"/>
      <c r="DG197" s="300">
        <f t="shared" si="28"/>
        <v>0</v>
      </c>
      <c r="ER197" s="100"/>
      <c r="ES197" s="245"/>
      <c r="ET197" s="81"/>
      <c r="EU197" s="81"/>
      <c r="EV197" s="718" t="str">
        <f t="shared" si="34"/>
        <v/>
      </c>
      <c r="EW197" s="718" t="s">
        <v>1792</v>
      </c>
      <c r="EX197" s="731"/>
      <c r="EY197" s="44">
        <v>192</v>
      </c>
      <c r="EZ197" s="80"/>
      <c r="FA197" s="33">
        <v>192</v>
      </c>
      <c r="FB197" s="5">
        <v>0</v>
      </c>
      <c r="FC197" s="5">
        <v>0</v>
      </c>
      <c r="FD197" s="69"/>
      <c r="FE197" s="11"/>
      <c r="FF197" s="87"/>
      <c r="FG197" s="18"/>
      <c r="FH197" s="69"/>
      <c r="FI197" s="716" t="s">
        <v>1792</v>
      </c>
      <c r="FK197" s="16"/>
      <c r="FL197" s="54"/>
      <c r="FM197" s="54"/>
      <c r="FN197" s="726"/>
      <c r="FO197" s="84"/>
      <c r="FP197" s="69"/>
      <c r="FQ197" s="69"/>
      <c r="FR197" s="69"/>
      <c r="FS197" s="716" t="str">
        <f t="shared" si="29"/>
        <v>NA</v>
      </c>
      <c r="FT197" s="716"/>
      <c r="FU197" s="69"/>
      <c r="FV197" s="28"/>
      <c r="FW197" s="79" t="s">
        <v>656</v>
      </c>
      <c r="FX197" s="705" t="s">
        <v>1792</v>
      </c>
    </row>
    <row r="198" spans="1:180" ht="15" x14ac:dyDescent="0.25">
      <c r="A198" s="10">
        <v>193</v>
      </c>
      <c r="B198" s="15"/>
      <c r="C198" s="42"/>
      <c r="D198" s="15"/>
      <c r="E198" s="97"/>
      <c r="F198" s="28"/>
      <c r="G198" s="67"/>
      <c r="H198" s="5"/>
      <c r="I198" s="5"/>
      <c r="J198" s="5"/>
      <c r="K198" s="5"/>
      <c r="L198" s="5"/>
      <c r="M198" s="5"/>
      <c r="N198" s="5"/>
      <c r="O198" s="5"/>
      <c r="P198" s="5"/>
      <c r="Q198" s="5"/>
      <c r="R198" s="5"/>
      <c r="S198" s="5"/>
      <c r="T198" s="299">
        <f t="shared" ref="T198:T250" si="36">MAX(H198:S198)</f>
        <v>0</v>
      </c>
      <c r="U198" s="5"/>
      <c r="V198" s="5"/>
      <c r="W198" s="5"/>
      <c r="X198" s="5"/>
      <c r="Y198" s="5"/>
      <c r="Z198" s="5"/>
      <c r="AA198" s="5"/>
      <c r="AB198" s="5"/>
      <c r="AC198" s="5"/>
      <c r="AD198" s="5"/>
      <c r="AE198" s="46"/>
      <c r="AF198" s="5"/>
      <c r="AG198" s="5"/>
      <c r="AH198" s="5"/>
      <c r="AI198" s="5"/>
      <c r="AJ198" s="5"/>
      <c r="AK198" s="5"/>
      <c r="AL198" s="5"/>
      <c r="AM198" s="5"/>
      <c r="AN198" s="5"/>
      <c r="AO198" s="5"/>
      <c r="AP198" s="46"/>
      <c r="AQ198" s="5"/>
      <c r="AR198" s="5"/>
      <c r="AS198" s="5"/>
      <c r="AT198" s="5"/>
      <c r="AU198" s="5"/>
      <c r="AV198" s="5"/>
      <c r="AW198" s="5"/>
      <c r="AX198" s="5"/>
      <c r="AY198" s="5"/>
      <c r="AZ198" s="46"/>
      <c r="BA198" s="8"/>
      <c r="BB198" s="8"/>
      <c r="BC198" s="8"/>
      <c r="BD198" s="8"/>
      <c r="BE198" s="8"/>
      <c r="BF198" s="8"/>
      <c r="BG198" s="8"/>
      <c r="BH198" s="8"/>
      <c r="BI198" s="8"/>
      <c r="BJ198" s="8"/>
      <c r="BK198" s="630" t="str">
        <f t="shared" si="35"/>
        <v>NA</v>
      </c>
      <c r="BL198" s="630" t="s">
        <v>1792</v>
      </c>
      <c r="BM198" s="630"/>
      <c r="BN198" s="633"/>
      <c r="BO198" s="633"/>
      <c r="BP198" s="114"/>
      <c r="BQ198" s="28"/>
      <c r="BR198" s="28"/>
      <c r="BS198" s="28"/>
      <c r="BT198" s="28"/>
      <c r="BU198" s="28"/>
      <c r="BV198" s="67"/>
      <c r="BW198" s="28"/>
      <c r="BX198" s="28"/>
      <c r="BY198" s="28"/>
      <c r="BZ198" s="28"/>
      <c r="CA198" s="28"/>
      <c r="CB198" s="28"/>
      <c r="CC198" s="67"/>
      <c r="CD198" s="28"/>
      <c r="CE198" s="28"/>
      <c r="CF198" s="28"/>
      <c r="CG198" s="28"/>
      <c r="CH198" s="28"/>
      <c r="CI198" s="28"/>
      <c r="CJ198" s="28"/>
      <c r="CK198" s="28"/>
      <c r="CL198" s="28"/>
      <c r="CM198" s="67"/>
      <c r="CN198" s="703" t="s">
        <v>1792</v>
      </c>
      <c r="CO198" s="28"/>
      <c r="CP198" s="28"/>
      <c r="CQ198" s="28"/>
      <c r="CR198" s="28"/>
      <c r="CS198" s="28"/>
      <c r="CT198" s="28"/>
      <c r="CU198" s="28"/>
      <c r="CV198" s="28"/>
      <c r="CW198" s="28"/>
      <c r="CX198" s="67"/>
      <c r="CY198" s="99"/>
      <c r="CZ198" s="99"/>
      <c r="DA198" s="99"/>
      <c r="DB198" s="99"/>
      <c r="DC198" s="99"/>
      <c r="DD198" s="99"/>
      <c r="DE198" s="99"/>
      <c r="DF198" s="10"/>
      <c r="DG198" s="300">
        <f t="shared" ref="DG198:DG250" si="37">DH198+EI198</f>
        <v>0</v>
      </c>
      <c r="ER198" s="100"/>
      <c r="ES198" s="245"/>
      <c r="ET198" s="81"/>
      <c r="EU198" s="81"/>
      <c r="EV198" s="718" t="str">
        <f t="shared" si="34"/>
        <v/>
      </c>
      <c r="EW198" s="718" t="s">
        <v>1792</v>
      </c>
      <c r="EX198" s="731"/>
      <c r="EY198" s="44">
        <v>193</v>
      </c>
      <c r="EZ198" s="80"/>
      <c r="FA198" s="33">
        <v>193</v>
      </c>
      <c r="FB198" s="5">
        <v>0</v>
      </c>
      <c r="FC198" s="5">
        <v>0</v>
      </c>
      <c r="FD198" s="69"/>
      <c r="FE198" s="11"/>
      <c r="FF198" s="87"/>
      <c r="FG198" s="18"/>
      <c r="FH198" s="69"/>
      <c r="FI198" s="716" t="s">
        <v>1792</v>
      </c>
      <c r="FK198" s="16"/>
      <c r="FL198" s="54"/>
      <c r="FM198" s="54"/>
      <c r="FN198" s="726"/>
      <c r="FO198" s="84"/>
      <c r="FP198" s="69"/>
      <c r="FQ198" s="69"/>
      <c r="FR198" s="69"/>
      <c r="FS198" s="716" t="str">
        <f t="shared" ref="FS198:FS257" si="38">IF(ISBLANK(FQ198),"NA",FQ198-FR198)</f>
        <v>NA</v>
      </c>
      <c r="FT198" s="716"/>
      <c r="FU198" s="69"/>
      <c r="FV198" s="28"/>
      <c r="FW198" s="79" t="s">
        <v>656</v>
      </c>
      <c r="FX198" s="705" t="s">
        <v>1792</v>
      </c>
    </row>
    <row r="199" spans="1:180" ht="15" x14ac:dyDescent="0.25">
      <c r="A199" s="10">
        <v>194</v>
      </c>
      <c r="B199" s="15"/>
      <c r="C199" s="42"/>
      <c r="D199" s="15"/>
      <c r="E199" s="97"/>
      <c r="F199" s="28"/>
      <c r="G199" s="67"/>
      <c r="H199" s="5"/>
      <c r="I199" s="5"/>
      <c r="J199" s="5"/>
      <c r="K199" s="5"/>
      <c r="L199" s="5"/>
      <c r="M199" s="5"/>
      <c r="N199" s="5"/>
      <c r="O199" s="5"/>
      <c r="P199" s="5"/>
      <c r="Q199" s="5"/>
      <c r="R199" s="5"/>
      <c r="S199" s="5"/>
      <c r="T199" s="299">
        <f t="shared" si="36"/>
        <v>0</v>
      </c>
      <c r="U199" s="5"/>
      <c r="V199" s="5"/>
      <c r="W199" s="5"/>
      <c r="X199" s="5"/>
      <c r="Y199" s="5"/>
      <c r="Z199" s="5"/>
      <c r="AA199" s="5"/>
      <c r="AB199" s="5"/>
      <c r="AC199" s="5"/>
      <c r="AD199" s="5"/>
      <c r="AE199" s="46"/>
      <c r="AF199" s="5"/>
      <c r="AG199" s="5"/>
      <c r="AH199" s="5"/>
      <c r="AI199" s="5"/>
      <c r="AJ199" s="5"/>
      <c r="AK199" s="5"/>
      <c r="AL199" s="5"/>
      <c r="AM199" s="5"/>
      <c r="AN199" s="5"/>
      <c r="AO199" s="5"/>
      <c r="AP199" s="46"/>
      <c r="AQ199" s="5"/>
      <c r="AR199" s="5"/>
      <c r="AS199" s="5"/>
      <c r="AT199" s="5"/>
      <c r="AU199" s="5"/>
      <c r="AV199" s="5"/>
      <c r="AW199" s="5"/>
      <c r="AX199" s="5"/>
      <c r="AY199" s="5"/>
      <c r="AZ199" s="46"/>
      <c r="BA199" s="8"/>
      <c r="BB199" s="8"/>
      <c r="BC199" s="8"/>
      <c r="BD199" s="8"/>
      <c r="BE199" s="8"/>
      <c r="BF199" s="8"/>
      <c r="BG199" s="8"/>
      <c r="BH199" s="8"/>
      <c r="BI199" s="8"/>
      <c r="BJ199" s="8"/>
      <c r="BK199" s="630" t="str">
        <f t="shared" si="35"/>
        <v>NA</v>
      </c>
      <c r="BL199" s="630" t="s">
        <v>1792</v>
      </c>
      <c r="BM199" s="630"/>
      <c r="BN199" s="633"/>
      <c r="BO199" s="633"/>
      <c r="BP199" s="32"/>
      <c r="BQ199" s="5"/>
      <c r="BR199" s="5"/>
      <c r="BS199" s="5"/>
      <c r="BT199" s="5"/>
      <c r="BU199" s="5"/>
      <c r="BV199" s="46"/>
      <c r="BW199" s="5"/>
      <c r="BX199" s="5"/>
      <c r="BY199" s="5"/>
      <c r="BZ199" s="5"/>
      <c r="CA199" s="5"/>
      <c r="CB199" s="5"/>
      <c r="CC199" s="46"/>
      <c r="CD199" s="5"/>
      <c r="CE199" s="5"/>
      <c r="CF199" s="5"/>
      <c r="CG199" s="5"/>
      <c r="CH199" s="5"/>
      <c r="CI199" s="5"/>
      <c r="CJ199" s="5"/>
      <c r="CK199" s="5"/>
      <c r="CL199" s="5"/>
      <c r="CM199" s="46"/>
      <c r="CN199" s="703" t="s">
        <v>1792</v>
      </c>
      <c r="CO199" s="28"/>
      <c r="CP199" s="28"/>
      <c r="CQ199" s="28"/>
      <c r="CR199" s="28"/>
      <c r="CS199" s="28"/>
      <c r="CT199" s="28"/>
      <c r="CU199" s="28"/>
      <c r="CV199" s="28"/>
      <c r="CW199" s="28"/>
      <c r="CX199" s="67"/>
      <c r="CY199" s="10"/>
      <c r="CZ199" s="10"/>
      <c r="DA199" s="10"/>
      <c r="DB199" s="10"/>
      <c r="DC199" s="10"/>
      <c r="DD199" s="10"/>
      <c r="DE199" s="10"/>
      <c r="DF199" s="10"/>
      <c r="DG199" s="300">
        <f t="shared" si="37"/>
        <v>0</v>
      </c>
      <c r="ER199" s="100"/>
      <c r="ES199" s="245"/>
      <c r="ET199" s="81"/>
      <c r="EU199" s="81"/>
      <c r="EV199" s="718" t="str">
        <f t="shared" si="34"/>
        <v/>
      </c>
      <c r="EW199" s="718" t="s">
        <v>1792</v>
      </c>
      <c r="EX199" s="731"/>
      <c r="EY199" s="44">
        <v>194</v>
      </c>
      <c r="EZ199" s="80"/>
      <c r="FA199" s="33">
        <v>194</v>
      </c>
      <c r="FB199" s="5">
        <v>0</v>
      </c>
      <c r="FC199" s="5">
        <v>0</v>
      </c>
      <c r="FD199" s="69"/>
      <c r="FE199" s="11"/>
      <c r="FF199" s="87"/>
      <c r="FG199" s="18"/>
      <c r="FH199" s="69"/>
      <c r="FI199" s="716" t="s">
        <v>1792</v>
      </c>
      <c r="FK199" s="16"/>
      <c r="FL199" s="54"/>
      <c r="FM199" s="54"/>
      <c r="FN199" s="726"/>
      <c r="FO199" s="84"/>
      <c r="FP199" s="69"/>
      <c r="FQ199" s="69"/>
      <c r="FR199" s="69"/>
      <c r="FS199" s="716" t="str">
        <f t="shared" si="38"/>
        <v>NA</v>
      </c>
      <c r="FT199" s="716"/>
      <c r="FU199" s="69"/>
      <c r="FV199" s="28"/>
      <c r="FW199" s="79" t="s">
        <v>656</v>
      </c>
      <c r="FX199" s="705" t="s">
        <v>1792</v>
      </c>
    </row>
    <row r="200" spans="1:180" ht="15" x14ac:dyDescent="0.25">
      <c r="A200" s="10">
        <v>195</v>
      </c>
      <c r="B200" s="15"/>
      <c r="C200" s="42"/>
      <c r="D200" s="15"/>
      <c r="E200" s="97"/>
      <c r="F200" s="48"/>
      <c r="G200" s="68"/>
      <c r="H200" s="15"/>
      <c r="I200" s="15"/>
      <c r="J200" s="15"/>
      <c r="K200" s="15"/>
      <c r="L200" s="15"/>
      <c r="M200" s="15"/>
      <c r="N200" s="15"/>
      <c r="O200" s="15"/>
      <c r="P200" s="15"/>
      <c r="Q200" s="15"/>
      <c r="R200" s="15"/>
      <c r="S200" s="15"/>
      <c r="T200" s="299">
        <f t="shared" si="36"/>
        <v>0</v>
      </c>
      <c r="U200" s="15"/>
      <c r="V200" s="15"/>
      <c r="W200" s="15"/>
      <c r="X200" s="15"/>
      <c r="Y200" s="15"/>
      <c r="Z200" s="15"/>
      <c r="AA200" s="15"/>
      <c r="AB200" s="15"/>
      <c r="AC200" s="15"/>
      <c r="AD200" s="15"/>
      <c r="AE200" s="62"/>
      <c r="AF200" s="15"/>
      <c r="AG200" s="15"/>
      <c r="AH200" s="15"/>
      <c r="AI200" s="15"/>
      <c r="AJ200" s="15"/>
      <c r="AK200" s="15"/>
      <c r="AL200" s="15"/>
      <c r="AM200" s="15"/>
      <c r="AN200" s="15"/>
      <c r="AO200" s="15"/>
      <c r="AP200" s="62"/>
      <c r="AQ200" s="15"/>
      <c r="AR200" s="15"/>
      <c r="AS200" s="15"/>
      <c r="AT200" s="15"/>
      <c r="AU200" s="15"/>
      <c r="AV200" s="15"/>
      <c r="AW200" s="15"/>
      <c r="AX200" s="15"/>
      <c r="AY200" s="15"/>
      <c r="AZ200" s="62"/>
      <c r="BA200" s="16"/>
      <c r="BB200" s="16"/>
      <c r="BC200" s="16"/>
      <c r="BD200" s="16"/>
      <c r="BE200" s="16"/>
      <c r="BF200" s="16"/>
      <c r="BG200" s="16"/>
      <c r="BH200" s="16"/>
      <c r="BI200" s="16"/>
      <c r="BJ200" s="16"/>
      <c r="BK200" s="630" t="str">
        <f t="shared" si="35"/>
        <v>NA</v>
      </c>
      <c r="BL200" s="630" t="s">
        <v>1792</v>
      </c>
      <c r="BM200" s="630"/>
      <c r="BN200" s="633"/>
      <c r="BO200" s="633"/>
      <c r="BP200" s="115"/>
      <c r="BQ200" s="48"/>
      <c r="BR200" s="48"/>
      <c r="BS200" s="48"/>
      <c r="BT200" s="48"/>
      <c r="BU200" s="48"/>
      <c r="BV200" s="68"/>
      <c r="BW200" s="48"/>
      <c r="BX200" s="48"/>
      <c r="BY200" s="48"/>
      <c r="BZ200" s="48"/>
      <c r="CA200" s="48"/>
      <c r="CB200" s="48"/>
      <c r="CC200" s="68"/>
      <c r="CD200" s="48"/>
      <c r="CE200" s="48"/>
      <c r="CF200" s="48"/>
      <c r="CG200" s="48"/>
      <c r="CH200" s="48"/>
      <c r="CI200" s="48"/>
      <c r="CJ200" s="48"/>
      <c r="CK200" s="48"/>
      <c r="CL200" s="48"/>
      <c r="CM200" s="68"/>
      <c r="CN200" s="703" t="s">
        <v>1792</v>
      </c>
      <c r="CO200" s="48"/>
      <c r="CP200" s="48"/>
      <c r="CQ200" s="48"/>
      <c r="CR200" s="48"/>
      <c r="CS200" s="48"/>
      <c r="CT200" s="48"/>
      <c r="CU200" s="48"/>
      <c r="CV200" s="48"/>
      <c r="CW200" s="48"/>
      <c r="CX200" s="68"/>
      <c r="CY200" s="17"/>
      <c r="CZ200" s="17"/>
      <c r="DA200" s="17"/>
      <c r="DB200" s="17"/>
      <c r="DC200" s="17"/>
      <c r="DD200" s="17"/>
      <c r="DE200" s="17"/>
      <c r="DF200" s="17"/>
      <c r="DG200" s="300">
        <f t="shared" si="37"/>
        <v>0</v>
      </c>
      <c r="ER200" s="100"/>
      <c r="ES200" s="245"/>
      <c r="ET200" s="81"/>
      <c r="EU200" s="81"/>
      <c r="EV200" s="718" t="str">
        <f t="shared" si="34"/>
        <v/>
      </c>
      <c r="EW200" s="718" t="s">
        <v>1792</v>
      </c>
      <c r="EX200" s="731"/>
      <c r="EY200" s="44">
        <v>195</v>
      </c>
      <c r="EZ200" s="80"/>
      <c r="FA200" s="33">
        <v>195</v>
      </c>
      <c r="FB200" s="5">
        <v>0</v>
      </c>
      <c r="FC200" s="5">
        <v>0</v>
      </c>
      <c r="FD200" s="69"/>
      <c r="FE200" s="11"/>
      <c r="FF200" s="87"/>
      <c r="FG200" s="18"/>
      <c r="FH200" s="69"/>
      <c r="FI200" s="716" t="s">
        <v>1792</v>
      </c>
      <c r="FK200" s="16"/>
      <c r="FL200" s="54"/>
      <c r="FM200" s="54"/>
      <c r="FN200" s="726"/>
      <c r="FO200" s="84"/>
      <c r="FP200" s="69"/>
      <c r="FQ200" s="69"/>
      <c r="FR200" s="69"/>
      <c r="FS200" s="716" t="str">
        <f t="shared" si="38"/>
        <v>NA</v>
      </c>
      <c r="FT200" s="716"/>
      <c r="FU200" s="69"/>
      <c r="FV200" s="48"/>
      <c r="FW200" s="79" t="s">
        <v>656</v>
      </c>
      <c r="FX200" s="705" t="s">
        <v>1792</v>
      </c>
    </row>
    <row r="201" spans="1:180" ht="15" x14ac:dyDescent="0.25">
      <c r="A201" s="10">
        <v>196</v>
      </c>
      <c r="B201" s="15"/>
      <c r="C201" s="42"/>
      <c r="D201" s="15"/>
      <c r="E201" s="97"/>
      <c r="F201" s="28"/>
      <c r="G201" s="67"/>
      <c r="H201" s="5"/>
      <c r="I201" s="5"/>
      <c r="J201" s="5"/>
      <c r="K201" s="5"/>
      <c r="L201" s="5"/>
      <c r="M201" s="5"/>
      <c r="N201" s="5"/>
      <c r="O201" s="5"/>
      <c r="P201" s="5"/>
      <c r="Q201" s="5"/>
      <c r="R201" s="5"/>
      <c r="S201" s="5"/>
      <c r="T201" s="299">
        <f t="shared" si="36"/>
        <v>0</v>
      </c>
      <c r="U201" s="5"/>
      <c r="V201" s="5"/>
      <c r="W201" s="5"/>
      <c r="X201" s="5"/>
      <c r="Y201" s="5"/>
      <c r="Z201" s="5"/>
      <c r="AA201" s="5"/>
      <c r="AB201" s="5"/>
      <c r="AC201" s="5"/>
      <c r="AD201" s="5"/>
      <c r="AE201" s="46"/>
      <c r="AF201" s="5"/>
      <c r="AG201" s="5"/>
      <c r="AH201" s="5"/>
      <c r="AI201" s="5"/>
      <c r="AJ201" s="5"/>
      <c r="AK201" s="5"/>
      <c r="AL201" s="5"/>
      <c r="AM201" s="5"/>
      <c r="AN201" s="5"/>
      <c r="AO201" s="5"/>
      <c r="AP201" s="46"/>
      <c r="AQ201" s="5"/>
      <c r="AR201" s="5"/>
      <c r="AS201" s="5"/>
      <c r="AT201" s="5"/>
      <c r="AU201" s="5"/>
      <c r="AV201" s="5"/>
      <c r="AW201" s="5"/>
      <c r="AX201" s="5"/>
      <c r="AY201" s="5"/>
      <c r="AZ201" s="46"/>
      <c r="BA201" s="8"/>
      <c r="BB201" s="8"/>
      <c r="BC201" s="8"/>
      <c r="BD201" s="8"/>
      <c r="BE201" s="8"/>
      <c r="BF201" s="8"/>
      <c r="BG201" s="8"/>
      <c r="BH201" s="8"/>
      <c r="BI201" s="8"/>
      <c r="BJ201" s="8"/>
      <c r="BK201" s="630" t="str">
        <f t="shared" ref="BK201:BK232" si="39">IF(COUNTBLANK(BA201:BJ201)=10,"NA",MIN(BA201:BJ201))</f>
        <v>NA</v>
      </c>
      <c r="BL201" s="630" t="s">
        <v>1792</v>
      </c>
      <c r="BM201" s="630"/>
      <c r="BN201" s="633"/>
      <c r="BO201" s="633"/>
      <c r="BP201" s="114"/>
      <c r="BQ201" s="28"/>
      <c r="BR201" s="28"/>
      <c r="BS201" s="28"/>
      <c r="BT201" s="28"/>
      <c r="BU201" s="28"/>
      <c r="BV201" s="67"/>
      <c r="BW201" s="28"/>
      <c r="BX201" s="28"/>
      <c r="BY201" s="28"/>
      <c r="BZ201" s="28"/>
      <c r="CA201" s="28"/>
      <c r="CB201" s="28"/>
      <c r="CC201" s="67"/>
      <c r="CD201" s="28"/>
      <c r="CE201" s="28"/>
      <c r="CF201" s="28"/>
      <c r="CG201" s="28"/>
      <c r="CH201" s="28"/>
      <c r="CI201" s="28"/>
      <c r="CJ201" s="28"/>
      <c r="CK201" s="28"/>
      <c r="CL201" s="28"/>
      <c r="CM201" s="67"/>
      <c r="CN201" s="703" t="s">
        <v>1792</v>
      </c>
      <c r="CO201" s="28"/>
      <c r="CP201" s="28"/>
      <c r="CQ201" s="28"/>
      <c r="CR201" s="28"/>
      <c r="CS201" s="28"/>
      <c r="CT201" s="28"/>
      <c r="CU201" s="28"/>
      <c r="CV201" s="28"/>
      <c r="CW201" s="28"/>
      <c r="CX201" s="67"/>
      <c r="CY201" s="10"/>
      <c r="CZ201" s="10"/>
      <c r="DA201" s="10"/>
      <c r="DB201" s="10"/>
      <c r="DC201" s="10"/>
      <c r="DD201" s="10"/>
      <c r="DE201" s="10"/>
      <c r="DF201" s="10"/>
      <c r="DG201" s="300">
        <f t="shared" si="37"/>
        <v>0</v>
      </c>
      <c r="ER201" s="100"/>
      <c r="ES201" s="245"/>
      <c r="ET201" s="81"/>
      <c r="EU201" s="81"/>
      <c r="EV201" s="718" t="str">
        <f t="shared" si="34"/>
        <v/>
      </c>
      <c r="EW201" s="718" t="s">
        <v>1792</v>
      </c>
      <c r="EX201" s="731"/>
      <c r="EY201" s="44">
        <v>196</v>
      </c>
      <c r="EZ201" s="80"/>
      <c r="FA201" s="33">
        <v>196</v>
      </c>
      <c r="FB201" s="5">
        <v>0</v>
      </c>
      <c r="FC201" s="5">
        <v>0</v>
      </c>
      <c r="FD201" s="69"/>
      <c r="FE201" s="11"/>
      <c r="FF201" s="87"/>
      <c r="FG201" s="18"/>
      <c r="FH201" s="69"/>
      <c r="FI201" s="716" t="s">
        <v>1792</v>
      </c>
      <c r="FK201" s="16"/>
      <c r="FL201" s="54"/>
      <c r="FM201" s="54"/>
      <c r="FN201" s="726"/>
      <c r="FO201" s="84"/>
      <c r="FP201" s="69"/>
      <c r="FQ201" s="69"/>
      <c r="FR201" s="69"/>
      <c r="FS201" s="716" t="str">
        <f t="shared" si="38"/>
        <v>NA</v>
      </c>
      <c r="FT201" s="716"/>
      <c r="FU201" s="69"/>
      <c r="FV201" s="28"/>
      <c r="FW201" s="79" t="s">
        <v>656</v>
      </c>
      <c r="FX201" s="705" t="s">
        <v>1792</v>
      </c>
    </row>
    <row r="202" spans="1:180" ht="15" x14ac:dyDescent="0.25">
      <c r="A202" s="10">
        <v>197</v>
      </c>
      <c r="B202" s="15"/>
      <c r="C202" s="42"/>
      <c r="D202" s="15"/>
      <c r="E202" s="93"/>
      <c r="F202" s="69"/>
      <c r="G202" s="46"/>
      <c r="H202" s="5"/>
      <c r="I202" s="69"/>
      <c r="J202" s="69"/>
      <c r="K202" s="69"/>
      <c r="L202" s="69"/>
      <c r="M202" s="69"/>
      <c r="N202" s="69"/>
      <c r="O202" s="69"/>
      <c r="P202" s="69"/>
      <c r="Q202" s="69"/>
      <c r="R202" s="69"/>
      <c r="S202" s="5"/>
      <c r="T202" s="299">
        <f t="shared" si="36"/>
        <v>0</v>
      </c>
      <c r="U202" s="5"/>
      <c r="V202" s="69"/>
      <c r="W202" s="69"/>
      <c r="X202" s="69"/>
      <c r="Y202" s="69"/>
      <c r="Z202" s="69"/>
      <c r="AA202" s="69"/>
      <c r="AB202" s="69"/>
      <c r="AC202" s="69"/>
      <c r="AD202" s="69"/>
      <c r="AE202" s="46"/>
      <c r="AF202" s="5"/>
      <c r="AG202" s="69"/>
      <c r="AH202" s="69"/>
      <c r="AI202" s="69"/>
      <c r="AJ202" s="69"/>
      <c r="AK202" s="69"/>
      <c r="AL202" s="69"/>
      <c r="AM202" s="69"/>
      <c r="AN202" s="69"/>
      <c r="AO202" s="69"/>
      <c r="AP202" s="46"/>
      <c r="AQ202" s="69"/>
      <c r="AR202" s="69"/>
      <c r="AS202" s="69"/>
      <c r="AT202" s="69"/>
      <c r="AU202" s="69"/>
      <c r="AV202" s="69"/>
      <c r="AW202" s="69"/>
      <c r="AX202" s="69"/>
      <c r="AY202" s="69"/>
      <c r="AZ202" s="46"/>
      <c r="BA202" s="5"/>
      <c r="BB202" s="69"/>
      <c r="BC202" s="69"/>
      <c r="BD202" s="69"/>
      <c r="BE202" s="69"/>
      <c r="BF202" s="69"/>
      <c r="BG202" s="69"/>
      <c r="BH202" s="69"/>
      <c r="BI202" s="69"/>
      <c r="BJ202" s="69"/>
      <c r="BK202" s="630" t="str">
        <f t="shared" si="39"/>
        <v>NA</v>
      </c>
      <c r="BL202" s="630" t="s">
        <v>1792</v>
      </c>
      <c r="BM202" s="630"/>
      <c r="BN202" s="633"/>
      <c r="BO202" s="633"/>
      <c r="BP202" s="32"/>
      <c r="BQ202" s="69"/>
      <c r="BR202" s="69"/>
      <c r="BS202" s="69"/>
      <c r="BT202" s="69"/>
      <c r="BU202" s="69"/>
      <c r="BV202" s="46"/>
      <c r="BW202" s="69"/>
      <c r="BX202" s="69"/>
      <c r="BY202" s="69"/>
      <c r="BZ202" s="69"/>
      <c r="CA202" s="69"/>
      <c r="CB202" s="69"/>
      <c r="CC202" s="46"/>
      <c r="CD202" s="69"/>
      <c r="CE202" s="69"/>
      <c r="CF202" s="69"/>
      <c r="CG202" s="69"/>
      <c r="CH202" s="69"/>
      <c r="CI202" s="69"/>
      <c r="CJ202" s="69"/>
      <c r="CK202" s="69"/>
      <c r="CL202" s="69"/>
      <c r="CM202" s="46"/>
      <c r="CN202" s="703" t="s">
        <v>1792</v>
      </c>
      <c r="CO202" s="70"/>
      <c r="CP202" s="70"/>
      <c r="CQ202" s="70"/>
      <c r="CR202" s="70"/>
      <c r="CS202" s="70"/>
      <c r="CT202" s="70"/>
      <c r="CU202" s="70"/>
      <c r="CV202" s="70"/>
      <c r="CW202" s="70"/>
      <c r="CX202" s="67"/>
      <c r="CY202" s="79"/>
      <c r="CZ202" s="79"/>
      <c r="DA202" s="79"/>
      <c r="DB202" s="79"/>
      <c r="DC202" s="79"/>
      <c r="DD202" s="79"/>
      <c r="DE202" s="79"/>
      <c r="DF202" s="10"/>
      <c r="DG202" s="300">
        <f t="shared" si="37"/>
        <v>0</v>
      </c>
      <c r="ER202" s="100"/>
      <c r="ES202" s="245"/>
      <c r="ET202" s="81"/>
      <c r="EU202" s="81"/>
      <c r="EV202" s="718" t="str">
        <f t="shared" si="34"/>
        <v/>
      </c>
      <c r="EW202" s="718" t="s">
        <v>1792</v>
      </c>
      <c r="EX202" s="731"/>
      <c r="EY202" s="44">
        <v>197</v>
      </c>
      <c r="EZ202" s="80"/>
      <c r="FA202" s="33">
        <v>197</v>
      </c>
      <c r="FB202" s="5">
        <v>0</v>
      </c>
      <c r="FC202" s="5">
        <v>0</v>
      </c>
      <c r="FD202" s="69"/>
      <c r="FE202" s="11"/>
      <c r="FF202" s="87"/>
      <c r="FG202" s="18"/>
      <c r="FH202" s="69"/>
      <c r="FI202" s="716" t="s">
        <v>1792</v>
      </c>
      <c r="FK202" s="16"/>
      <c r="FL202" s="54"/>
      <c r="FM202" s="54"/>
      <c r="FN202" s="726"/>
      <c r="FO202" s="84"/>
      <c r="FP202" s="69"/>
      <c r="FQ202" s="69"/>
      <c r="FR202" s="69"/>
      <c r="FS202" s="716" t="str">
        <f t="shared" si="38"/>
        <v>NA</v>
      </c>
      <c r="FT202" s="716"/>
      <c r="FU202" s="69"/>
      <c r="FV202" s="48"/>
      <c r="FW202" s="79" t="s">
        <v>656</v>
      </c>
      <c r="FX202" s="705" t="s">
        <v>1792</v>
      </c>
    </row>
    <row r="203" spans="1:180" ht="15" x14ac:dyDescent="0.25">
      <c r="A203" s="10">
        <v>198</v>
      </c>
      <c r="B203" s="15"/>
      <c r="C203" s="42"/>
      <c r="D203" s="15"/>
      <c r="E203" s="97"/>
      <c r="F203" s="28"/>
      <c r="G203" s="67"/>
      <c r="H203" s="5"/>
      <c r="I203" s="5"/>
      <c r="J203" s="5"/>
      <c r="K203" s="5"/>
      <c r="L203" s="5"/>
      <c r="M203" s="5"/>
      <c r="N203" s="5"/>
      <c r="O203" s="5"/>
      <c r="P203" s="5"/>
      <c r="Q203" s="5"/>
      <c r="R203" s="5"/>
      <c r="S203" s="5"/>
      <c r="T203" s="299">
        <f t="shared" si="36"/>
        <v>0</v>
      </c>
      <c r="U203" s="5"/>
      <c r="V203" s="5"/>
      <c r="W203" s="5"/>
      <c r="X203" s="5"/>
      <c r="Y203" s="5"/>
      <c r="Z203" s="5"/>
      <c r="AA203" s="5"/>
      <c r="AB203" s="5"/>
      <c r="AC203" s="5"/>
      <c r="AD203" s="5"/>
      <c r="AE203" s="46"/>
      <c r="AF203" s="5"/>
      <c r="AG203" s="5"/>
      <c r="AH203" s="5"/>
      <c r="AI203" s="5"/>
      <c r="AJ203" s="5"/>
      <c r="AK203" s="5"/>
      <c r="AL203" s="5"/>
      <c r="AM203" s="5"/>
      <c r="AN203" s="5"/>
      <c r="AO203" s="5"/>
      <c r="AP203" s="46"/>
      <c r="AQ203" s="5"/>
      <c r="AR203" s="5"/>
      <c r="AS203" s="5"/>
      <c r="AT203" s="5"/>
      <c r="AU203" s="5"/>
      <c r="AV203" s="5"/>
      <c r="AW203" s="5"/>
      <c r="AX203" s="5"/>
      <c r="AY203" s="5"/>
      <c r="AZ203" s="46"/>
      <c r="BA203" s="8"/>
      <c r="BB203" s="8"/>
      <c r="BC203" s="8"/>
      <c r="BD203" s="8"/>
      <c r="BE203" s="8"/>
      <c r="BF203" s="8"/>
      <c r="BG203" s="8"/>
      <c r="BH203" s="8"/>
      <c r="BI203" s="8"/>
      <c r="BJ203" s="8"/>
      <c r="BK203" s="630" t="str">
        <f t="shared" si="39"/>
        <v>NA</v>
      </c>
      <c r="BL203" s="630" t="s">
        <v>1792</v>
      </c>
      <c r="BM203" s="630"/>
      <c r="BN203" s="633"/>
      <c r="BO203" s="633"/>
      <c r="BP203" s="114"/>
      <c r="BQ203" s="28"/>
      <c r="BR203" s="28"/>
      <c r="BS203" s="28"/>
      <c r="BT203" s="28"/>
      <c r="BU203" s="28"/>
      <c r="BV203" s="67"/>
      <c r="BW203" s="28"/>
      <c r="BX203" s="28"/>
      <c r="BY203" s="28"/>
      <c r="BZ203" s="28"/>
      <c r="CA203" s="28"/>
      <c r="CB203" s="28"/>
      <c r="CC203" s="67"/>
      <c r="CD203" s="28"/>
      <c r="CE203" s="28"/>
      <c r="CF203" s="28"/>
      <c r="CG203" s="28"/>
      <c r="CH203" s="28"/>
      <c r="CI203" s="28"/>
      <c r="CJ203" s="28"/>
      <c r="CK203" s="28"/>
      <c r="CL203" s="28"/>
      <c r="CM203" s="67"/>
      <c r="CN203" s="703" t="s">
        <v>1792</v>
      </c>
      <c r="CO203" s="28"/>
      <c r="CP203" s="28"/>
      <c r="CQ203" s="28"/>
      <c r="CR203" s="28"/>
      <c r="CS203" s="28"/>
      <c r="CT203" s="28"/>
      <c r="CU203" s="28"/>
      <c r="CV203" s="28"/>
      <c r="CW203" s="28"/>
      <c r="CX203" s="67"/>
      <c r="CY203" s="10"/>
      <c r="CZ203" s="10"/>
      <c r="DA203" s="10"/>
      <c r="DB203" s="10"/>
      <c r="DC203" s="10"/>
      <c r="DD203" s="10"/>
      <c r="DE203" s="10"/>
      <c r="DF203" s="10"/>
      <c r="DG203" s="300">
        <f t="shared" si="37"/>
        <v>0</v>
      </c>
      <c r="ER203" s="100"/>
      <c r="ES203" s="245"/>
      <c r="ET203" s="81"/>
      <c r="EU203" s="81"/>
      <c r="EV203" s="718" t="str">
        <f t="shared" si="34"/>
        <v/>
      </c>
      <c r="EW203" s="718" t="s">
        <v>1792</v>
      </c>
      <c r="EX203" s="731"/>
      <c r="EY203" s="44">
        <v>198</v>
      </c>
      <c r="EZ203" s="80"/>
      <c r="FA203" s="33">
        <v>198</v>
      </c>
      <c r="FB203" s="5">
        <v>0</v>
      </c>
      <c r="FC203" s="5">
        <v>0</v>
      </c>
      <c r="FD203" s="69"/>
      <c r="FE203" s="11"/>
      <c r="FF203" s="87"/>
      <c r="FG203" s="18"/>
      <c r="FH203" s="69"/>
      <c r="FI203" s="716" t="s">
        <v>1792</v>
      </c>
      <c r="FK203" s="16"/>
      <c r="FL203" s="54"/>
      <c r="FM203" s="54"/>
      <c r="FN203" s="726"/>
      <c r="FO203" s="84"/>
      <c r="FP203" s="69"/>
      <c r="FQ203" s="69"/>
      <c r="FR203" s="69"/>
      <c r="FS203" s="716" t="str">
        <f t="shared" si="38"/>
        <v>NA</v>
      </c>
      <c r="FT203" s="716"/>
      <c r="FU203" s="69"/>
      <c r="FV203" s="28"/>
      <c r="FW203" s="79" t="s">
        <v>656</v>
      </c>
      <c r="FX203" s="705" t="s">
        <v>1792</v>
      </c>
    </row>
    <row r="204" spans="1:180" ht="15" x14ac:dyDescent="0.25">
      <c r="A204" s="10">
        <v>199</v>
      </c>
      <c r="B204" s="15"/>
      <c r="C204" s="42"/>
      <c r="D204" s="15"/>
      <c r="E204" s="97"/>
      <c r="F204" s="28"/>
      <c r="G204" s="67"/>
      <c r="H204" s="5"/>
      <c r="I204" s="5"/>
      <c r="J204" s="5"/>
      <c r="K204" s="5"/>
      <c r="L204" s="5"/>
      <c r="M204" s="5"/>
      <c r="N204" s="5"/>
      <c r="O204" s="5"/>
      <c r="P204" s="5"/>
      <c r="Q204" s="5"/>
      <c r="R204" s="5"/>
      <c r="S204" s="5"/>
      <c r="T204" s="299">
        <f t="shared" si="36"/>
        <v>0</v>
      </c>
      <c r="U204" s="5"/>
      <c r="V204" s="5"/>
      <c r="W204" s="5"/>
      <c r="X204" s="5"/>
      <c r="Y204" s="5"/>
      <c r="Z204" s="5"/>
      <c r="AA204" s="5"/>
      <c r="AB204" s="5"/>
      <c r="AC204" s="5"/>
      <c r="AD204" s="5"/>
      <c r="AE204" s="46"/>
      <c r="AF204" s="5"/>
      <c r="AG204" s="5"/>
      <c r="AH204" s="5"/>
      <c r="AI204" s="5"/>
      <c r="AJ204" s="5"/>
      <c r="AK204" s="5"/>
      <c r="AL204" s="5"/>
      <c r="AM204" s="5"/>
      <c r="AN204" s="5"/>
      <c r="AO204" s="5"/>
      <c r="AP204" s="46"/>
      <c r="AQ204" s="5"/>
      <c r="AR204" s="5"/>
      <c r="AS204" s="5"/>
      <c r="AT204" s="5"/>
      <c r="AU204" s="5"/>
      <c r="AV204" s="5"/>
      <c r="AW204" s="5"/>
      <c r="AX204" s="5"/>
      <c r="AY204" s="5"/>
      <c r="AZ204" s="46"/>
      <c r="BA204" s="8"/>
      <c r="BB204" s="8"/>
      <c r="BC204" s="8"/>
      <c r="BD204" s="8"/>
      <c r="BE204" s="8"/>
      <c r="BF204" s="8"/>
      <c r="BG204" s="8"/>
      <c r="BH204" s="8"/>
      <c r="BI204" s="8"/>
      <c r="BJ204" s="8"/>
      <c r="BK204" s="630" t="str">
        <f t="shared" si="39"/>
        <v>NA</v>
      </c>
      <c r="BL204" s="630" t="s">
        <v>1792</v>
      </c>
      <c r="BM204" s="630"/>
      <c r="BN204" s="633"/>
      <c r="BO204" s="633"/>
      <c r="BP204" s="114"/>
      <c r="BQ204" s="28"/>
      <c r="BR204" s="28"/>
      <c r="BS204" s="28"/>
      <c r="BT204" s="28"/>
      <c r="BU204" s="28"/>
      <c r="BV204" s="67"/>
      <c r="BW204" s="28"/>
      <c r="BX204" s="28"/>
      <c r="BY204" s="28"/>
      <c r="BZ204" s="28"/>
      <c r="CA204" s="28"/>
      <c r="CB204" s="28"/>
      <c r="CC204" s="67"/>
      <c r="CD204" s="28"/>
      <c r="CE204" s="28"/>
      <c r="CF204" s="28"/>
      <c r="CG204" s="28"/>
      <c r="CH204" s="28"/>
      <c r="CI204" s="28"/>
      <c r="CJ204" s="28"/>
      <c r="CK204" s="28"/>
      <c r="CL204" s="28"/>
      <c r="CM204" s="67"/>
      <c r="CN204" s="703" t="s">
        <v>1792</v>
      </c>
      <c r="CO204" s="28"/>
      <c r="CP204" s="28"/>
      <c r="CQ204" s="28"/>
      <c r="CR204" s="28"/>
      <c r="CS204" s="28"/>
      <c r="CT204" s="28"/>
      <c r="CU204" s="28"/>
      <c r="CV204" s="28"/>
      <c r="CW204" s="28"/>
      <c r="CX204" s="67"/>
      <c r="CY204" s="10"/>
      <c r="CZ204" s="10"/>
      <c r="DA204" s="10"/>
      <c r="DB204" s="10"/>
      <c r="DC204" s="10"/>
      <c r="DD204" s="10"/>
      <c r="DE204" s="10"/>
      <c r="DF204" s="10"/>
      <c r="DG204" s="300">
        <f t="shared" si="37"/>
        <v>0</v>
      </c>
      <c r="ER204" s="100"/>
      <c r="ES204" s="245"/>
      <c r="ET204" s="81"/>
      <c r="EU204" s="81"/>
      <c r="EV204" s="718" t="str">
        <f t="shared" si="34"/>
        <v/>
      </c>
      <c r="EW204" s="718" t="s">
        <v>1792</v>
      </c>
      <c r="EX204" s="731"/>
      <c r="EY204" s="44">
        <v>199</v>
      </c>
      <c r="EZ204" s="80"/>
      <c r="FA204" s="33">
        <v>199</v>
      </c>
      <c r="FB204" s="5">
        <v>0</v>
      </c>
      <c r="FC204" s="5">
        <v>0</v>
      </c>
      <c r="FD204" s="69"/>
      <c r="FE204" s="11"/>
      <c r="FF204" s="87"/>
      <c r="FG204" s="18"/>
      <c r="FH204" s="69"/>
      <c r="FI204" s="716" t="s">
        <v>1792</v>
      </c>
      <c r="FK204" s="16"/>
      <c r="FL204" s="54"/>
      <c r="FM204" s="54"/>
      <c r="FN204" s="726"/>
      <c r="FO204" s="84"/>
      <c r="FP204" s="69"/>
      <c r="FQ204" s="69"/>
      <c r="FR204" s="69"/>
      <c r="FS204" s="716" t="str">
        <f t="shared" si="38"/>
        <v>NA</v>
      </c>
      <c r="FT204" s="716"/>
      <c r="FU204" s="69"/>
      <c r="FV204" s="28"/>
      <c r="FW204" s="79" t="s">
        <v>656</v>
      </c>
      <c r="FX204" s="705" t="s">
        <v>1792</v>
      </c>
    </row>
    <row r="205" spans="1:180" ht="15" x14ac:dyDescent="0.25">
      <c r="A205" s="10">
        <v>200</v>
      </c>
      <c r="B205" s="15"/>
      <c r="C205" s="42"/>
      <c r="D205" s="15"/>
      <c r="E205" s="97"/>
      <c r="F205" s="28"/>
      <c r="G205" s="67"/>
      <c r="H205" s="5"/>
      <c r="I205" s="5"/>
      <c r="J205" s="5"/>
      <c r="K205" s="5"/>
      <c r="L205" s="5"/>
      <c r="M205" s="5"/>
      <c r="N205" s="5"/>
      <c r="O205" s="5"/>
      <c r="P205" s="5"/>
      <c r="Q205" s="5"/>
      <c r="R205" s="5"/>
      <c r="S205" s="5"/>
      <c r="T205" s="299">
        <f t="shared" si="36"/>
        <v>0</v>
      </c>
      <c r="U205" s="5"/>
      <c r="V205" s="5"/>
      <c r="W205" s="5"/>
      <c r="X205" s="5"/>
      <c r="Y205" s="5"/>
      <c r="Z205" s="5"/>
      <c r="AA205" s="5"/>
      <c r="AB205" s="5"/>
      <c r="AC205" s="5"/>
      <c r="AD205" s="5"/>
      <c r="AE205" s="46"/>
      <c r="AF205" s="5"/>
      <c r="AG205" s="5"/>
      <c r="AH205" s="5"/>
      <c r="AI205" s="5"/>
      <c r="AJ205" s="5"/>
      <c r="AK205" s="5"/>
      <c r="AL205" s="5"/>
      <c r="AM205" s="5"/>
      <c r="AN205" s="5"/>
      <c r="AO205" s="5"/>
      <c r="AP205" s="46"/>
      <c r="AQ205" s="5"/>
      <c r="AR205" s="5"/>
      <c r="AS205" s="5"/>
      <c r="AT205" s="5"/>
      <c r="AU205" s="5"/>
      <c r="AV205" s="5"/>
      <c r="AW205" s="5"/>
      <c r="AX205" s="5"/>
      <c r="AY205" s="5"/>
      <c r="AZ205" s="46"/>
      <c r="BA205" s="8"/>
      <c r="BB205" s="8"/>
      <c r="BC205" s="8"/>
      <c r="BD205" s="8"/>
      <c r="BE205" s="8"/>
      <c r="BF205" s="8"/>
      <c r="BG205" s="8"/>
      <c r="BH205" s="8"/>
      <c r="BI205" s="8"/>
      <c r="BJ205" s="8"/>
      <c r="BK205" s="630" t="str">
        <f t="shared" si="39"/>
        <v>NA</v>
      </c>
      <c r="BL205" s="630" t="s">
        <v>1792</v>
      </c>
      <c r="BM205" s="630"/>
      <c r="BN205" s="633"/>
      <c r="BO205" s="633"/>
      <c r="BP205" s="114"/>
      <c r="BQ205" s="28"/>
      <c r="BR205" s="28"/>
      <c r="BS205" s="28"/>
      <c r="BT205" s="28"/>
      <c r="BU205" s="28"/>
      <c r="BV205" s="67"/>
      <c r="BW205" s="28"/>
      <c r="BX205" s="28"/>
      <c r="BY205" s="28"/>
      <c r="BZ205" s="28"/>
      <c r="CA205" s="28"/>
      <c r="CB205" s="28"/>
      <c r="CC205" s="67"/>
      <c r="CD205" s="28"/>
      <c r="CE205" s="28"/>
      <c r="CF205" s="28"/>
      <c r="CG205" s="28"/>
      <c r="CH205" s="28"/>
      <c r="CI205" s="28"/>
      <c r="CJ205" s="28"/>
      <c r="CK205" s="28"/>
      <c r="CL205" s="28"/>
      <c r="CM205" s="67"/>
      <c r="CN205" s="703" t="s">
        <v>1792</v>
      </c>
      <c r="CO205" s="28"/>
      <c r="CP205" s="28"/>
      <c r="CQ205" s="28"/>
      <c r="CR205" s="28"/>
      <c r="CS205" s="28"/>
      <c r="CT205" s="28"/>
      <c r="CU205" s="28"/>
      <c r="CV205" s="28"/>
      <c r="CW205" s="28"/>
      <c r="CX205" s="67"/>
      <c r="CY205" s="10"/>
      <c r="CZ205" s="10"/>
      <c r="DA205" s="10"/>
      <c r="DB205" s="10"/>
      <c r="DC205" s="10"/>
      <c r="DD205" s="10"/>
      <c r="DE205" s="10"/>
      <c r="DF205" s="10"/>
      <c r="DG205" s="300">
        <f t="shared" si="37"/>
        <v>0</v>
      </c>
      <c r="ER205" s="100"/>
      <c r="ES205" s="245"/>
      <c r="ET205" s="81"/>
      <c r="EU205" s="81"/>
      <c r="EV205" s="718" t="str">
        <f t="shared" si="34"/>
        <v/>
      </c>
      <c r="EW205" s="718" t="s">
        <v>1792</v>
      </c>
      <c r="EX205" s="731"/>
      <c r="EY205" s="44">
        <v>200</v>
      </c>
      <c r="EZ205" s="80"/>
      <c r="FA205" s="33">
        <v>200</v>
      </c>
      <c r="FB205" s="5">
        <v>0</v>
      </c>
      <c r="FC205" s="5">
        <v>0</v>
      </c>
      <c r="FD205" s="69"/>
      <c r="FE205" s="11"/>
      <c r="FF205" s="87"/>
      <c r="FG205" s="18"/>
      <c r="FH205" s="69"/>
      <c r="FI205" s="716" t="s">
        <v>1792</v>
      </c>
      <c r="FK205" s="16"/>
      <c r="FL205" s="54"/>
      <c r="FM205" s="54"/>
      <c r="FN205" s="726"/>
      <c r="FO205" s="84"/>
      <c r="FP205" s="69"/>
      <c r="FQ205" s="69"/>
      <c r="FR205" s="69"/>
      <c r="FS205" s="716" t="str">
        <f t="shared" si="38"/>
        <v>NA</v>
      </c>
      <c r="FT205" s="716"/>
      <c r="FU205" s="69"/>
      <c r="FV205" s="28"/>
      <c r="FW205" s="79" t="s">
        <v>656</v>
      </c>
      <c r="FX205" s="705" t="s">
        <v>1792</v>
      </c>
    </row>
    <row r="206" spans="1:180" ht="15" x14ac:dyDescent="0.25">
      <c r="A206" s="10">
        <v>201</v>
      </c>
      <c r="B206" s="15"/>
      <c r="C206" s="42"/>
      <c r="D206" s="15"/>
      <c r="E206" s="97"/>
      <c r="F206" s="28"/>
      <c r="G206" s="67"/>
      <c r="H206" s="5"/>
      <c r="I206" s="5"/>
      <c r="J206" s="5"/>
      <c r="K206" s="5"/>
      <c r="L206" s="5"/>
      <c r="M206" s="5"/>
      <c r="N206" s="5"/>
      <c r="O206" s="5"/>
      <c r="P206" s="5"/>
      <c r="Q206" s="5"/>
      <c r="R206" s="5"/>
      <c r="S206" s="5"/>
      <c r="T206" s="299">
        <f t="shared" si="36"/>
        <v>0</v>
      </c>
      <c r="U206" s="5"/>
      <c r="V206" s="5"/>
      <c r="W206" s="5"/>
      <c r="X206" s="5"/>
      <c r="Y206" s="5"/>
      <c r="Z206" s="5"/>
      <c r="AA206" s="5"/>
      <c r="AB206" s="5"/>
      <c r="AC206" s="5"/>
      <c r="AD206" s="5"/>
      <c r="AE206" s="46"/>
      <c r="AF206" s="5"/>
      <c r="AG206" s="5"/>
      <c r="AH206" s="5"/>
      <c r="AI206" s="5"/>
      <c r="AJ206" s="5"/>
      <c r="AK206" s="5"/>
      <c r="AL206" s="5"/>
      <c r="AM206" s="5"/>
      <c r="AN206" s="5"/>
      <c r="AO206" s="5"/>
      <c r="AP206" s="46"/>
      <c r="AQ206" s="5"/>
      <c r="AR206" s="5"/>
      <c r="AS206" s="5"/>
      <c r="AT206" s="5"/>
      <c r="AU206" s="5"/>
      <c r="AV206" s="5"/>
      <c r="AW206" s="5"/>
      <c r="AX206" s="5"/>
      <c r="AY206" s="5"/>
      <c r="AZ206" s="46"/>
      <c r="BA206" s="8"/>
      <c r="BB206" s="8"/>
      <c r="BC206" s="8"/>
      <c r="BD206" s="8"/>
      <c r="BE206" s="8"/>
      <c r="BF206" s="8"/>
      <c r="BG206" s="8"/>
      <c r="BH206" s="8"/>
      <c r="BI206" s="8"/>
      <c r="BJ206" s="8"/>
      <c r="BK206" s="630" t="str">
        <f t="shared" si="39"/>
        <v>NA</v>
      </c>
      <c r="BL206" s="630" t="s">
        <v>1792</v>
      </c>
      <c r="BM206" s="630"/>
      <c r="BN206" s="633"/>
      <c r="BO206" s="633"/>
      <c r="BP206" s="114"/>
      <c r="BQ206" s="28"/>
      <c r="BR206" s="28"/>
      <c r="BS206" s="28"/>
      <c r="BT206" s="28"/>
      <c r="BU206" s="28"/>
      <c r="BV206" s="67"/>
      <c r="BW206" s="28"/>
      <c r="BX206" s="28"/>
      <c r="BY206" s="28"/>
      <c r="BZ206" s="28"/>
      <c r="CA206" s="28"/>
      <c r="CB206" s="28"/>
      <c r="CC206" s="67"/>
      <c r="CD206" s="28"/>
      <c r="CE206" s="28"/>
      <c r="CF206" s="28"/>
      <c r="CG206" s="28"/>
      <c r="CH206" s="28"/>
      <c r="CI206" s="28"/>
      <c r="CJ206" s="28"/>
      <c r="CK206" s="28"/>
      <c r="CL206" s="28"/>
      <c r="CM206" s="67"/>
      <c r="CN206" s="703" t="s">
        <v>1792</v>
      </c>
      <c r="CO206" s="28"/>
      <c r="CP206" s="28"/>
      <c r="CQ206" s="28"/>
      <c r="CR206" s="28"/>
      <c r="CS206" s="28"/>
      <c r="CT206" s="28"/>
      <c r="CU206" s="28"/>
      <c r="CV206" s="28"/>
      <c r="CW206" s="28"/>
      <c r="CX206" s="67"/>
      <c r="CY206" s="10"/>
      <c r="CZ206" s="10"/>
      <c r="DA206" s="10"/>
      <c r="DB206" s="10"/>
      <c r="DC206" s="10"/>
      <c r="DD206" s="10"/>
      <c r="DE206" s="10"/>
      <c r="DF206" s="10"/>
      <c r="DG206" s="300">
        <f t="shared" si="37"/>
        <v>0</v>
      </c>
      <c r="ER206" s="100"/>
      <c r="ES206" s="245"/>
      <c r="ET206" s="81"/>
      <c r="EU206" s="81"/>
      <c r="EV206" s="718" t="str">
        <f t="shared" si="34"/>
        <v/>
      </c>
      <c r="EW206" s="718" t="s">
        <v>1792</v>
      </c>
      <c r="EX206" s="731"/>
      <c r="EY206" s="44">
        <v>201</v>
      </c>
      <c r="EZ206" s="80"/>
      <c r="FA206" s="33">
        <v>201</v>
      </c>
      <c r="FB206" s="5">
        <v>0</v>
      </c>
      <c r="FC206" s="5">
        <v>0</v>
      </c>
      <c r="FD206" s="69"/>
      <c r="FE206" s="11"/>
      <c r="FF206" s="87"/>
      <c r="FG206" s="18"/>
      <c r="FH206" s="69"/>
      <c r="FI206" s="716" t="s">
        <v>1792</v>
      </c>
      <c r="FK206" s="16"/>
      <c r="FL206" s="54"/>
      <c r="FM206" s="54"/>
      <c r="FN206" s="726"/>
      <c r="FO206" s="84"/>
      <c r="FP206" s="69"/>
      <c r="FQ206" s="69"/>
      <c r="FR206" s="69"/>
      <c r="FS206" s="716" t="str">
        <f t="shared" si="38"/>
        <v>NA</v>
      </c>
      <c r="FT206" s="716"/>
      <c r="FU206" s="69"/>
      <c r="FV206" s="28"/>
      <c r="FW206" s="79" t="s">
        <v>656</v>
      </c>
      <c r="FX206" s="705" t="s">
        <v>1792</v>
      </c>
    </row>
    <row r="207" spans="1:180" ht="15" x14ac:dyDescent="0.25">
      <c r="A207" s="10">
        <v>202</v>
      </c>
      <c r="B207" s="15"/>
      <c r="C207" s="42"/>
      <c r="D207" s="15"/>
      <c r="E207" s="97"/>
      <c r="F207" s="28"/>
      <c r="G207" s="67"/>
      <c r="H207" s="5"/>
      <c r="I207" s="5"/>
      <c r="J207" s="5"/>
      <c r="K207" s="5"/>
      <c r="L207" s="5"/>
      <c r="M207" s="5"/>
      <c r="N207" s="5"/>
      <c r="O207" s="5"/>
      <c r="P207" s="5"/>
      <c r="Q207" s="5"/>
      <c r="R207" s="5"/>
      <c r="S207" s="5"/>
      <c r="T207" s="299">
        <f t="shared" si="36"/>
        <v>0</v>
      </c>
      <c r="U207" s="5"/>
      <c r="V207" s="5"/>
      <c r="W207" s="5"/>
      <c r="X207" s="5"/>
      <c r="Y207" s="5"/>
      <c r="Z207" s="5"/>
      <c r="AA207" s="5"/>
      <c r="AB207" s="5"/>
      <c r="AC207" s="5"/>
      <c r="AD207" s="5"/>
      <c r="AE207" s="46"/>
      <c r="AF207" s="5"/>
      <c r="AG207" s="5"/>
      <c r="AH207" s="5"/>
      <c r="AI207" s="5"/>
      <c r="AJ207" s="5"/>
      <c r="AK207" s="5"/>
      <c r="AL207" s="5"/>
      <c r="AM207" s="5"/>
      <c r="AN207" s="5"/>
      <c r="AO207" s="5"/>
      <c r="AP207" s="46"/>
      <c r="AQ207" s="5"/>
      <c r="AR207" s="5"/>
      <c r="AS207" s="5"/>
      <c r="AT207" s="5"/>
      <c r="AU207" s="5"/>
      <c r="AV207" s="5"/>
      <c r="AW207" s="5"/>
      <c r="AX207" s="5"/>
      <c r="AY207" s="5"/>
      <c r="AZ207" s="46"/>
      <c r="BA207" s="8"/>
      <c r="BB207" s="8"/>
      <c r="BC207" s="8"/>
      <c r="BD207" s="8"/>
      <c r="BE207" s="8"/>
      <c r="BF207" s="8"/>
      <c r="BG207" s="8"/>
      <c r="BH207" s="8"/>
      <c r="BI207" s="8"/>
      <c r="BJ207" s="8"/>
      <c r="BK207" s="630" t="str">
        <f t="shared" si="39"/>
        <v>NA</v>
      </c>
      <c r="BL207" s="630" t="s">
        <v>1792</v>
      </c>
      <c r="BM207" s="630"/>
      <c r="BN207" s="633"/>
      <c r="BO207" s="633"/>
      <c r="BP207" s="114"/>
      <c r="BQ207" s="28"/>
      <c r="BR207" s="28"/>
      <c r="BS207" s="28"/>
      <c r="BT207" s="28"/>
      <c r="BU207" s="28"/>
      <c r="BV207" s="67"/>
      <c r="BW207" s="28"/>
      <c r="BX207" s="28"/>
      <c r="BY207" s="28"/>
      <c r="BZ207" s="28"/>
      <c r="CA207" s="28"/>
      <c r="CB207" s="28"/>
      <c r="CC207" s="67"/>
      <c r="CD207" s="28"/>
      <c r="CE207" s="28"/>
      <c r="CF207" s="28"/>
      <c r="CG207" s="28"/>
      <c r="CH207" s="28"/>
      <c r="CI207" s="28"/>
      <c r="CJ207" s="28"/>
      <c r="CK207" s="28"/>
      <c r="CL207" s="28"/>
      <c r="CM207" s="67"/>
      <c r="CN207" s="703" t="s">
        <v>1792</v>
      </c>
      <c r="CO207" s="28"/>
      <c r="CP207" s="28"/>
      <c r="CQ207" s="28"/>
      <c r="CR207" s="28"/>
      <c r="CS207" s="28"/>
      <c r="CT207" s="28"/>
      <c r="CU207" s="28"/>
      <c r="CV207" s="28"/>
      <c r="CW207" s="28"/>
      <c r="CX207" s="67"/>
      <c r="CY207" s="10"/>
      <c r="CZ207" s="10"/>
      <c r="DA207" s="10"/>
      <c r="DB207" s="10"/>
      <c r="DC207" s="10"/>
      <c r="DD207" s="10"/>
      <c r="DE207" s="10"/>
      <c r="DF207" s="10"/>
      <c r="DG207" s="300">
        <f t="shared" si="37"/>
        <v>0</v>
      </c>
      <c r="ER207" s="100"/>
      <c r="ES207" s="245"/>
      <c r="ET207" s="81"/>
      <c r="EU207" s="81"/>
      <c r="EV207" s="718" t="str">
        <f t="shared" si="34"/>
        <v/>
      </c>
      <c r="EW207" s="718" t="s">
        <v>1792</v>
      </c>
      <c r="EX207" s="731"/>
      <c r="EY207" s="44">
        <v>202</v>
      </c>
      <c r="EZ207" s="80"/>
      <c r="FA207" s="33">
        <v>202</v>
      </c>
      <c r="FB207" s="5">
        <v>0</v>
      </c>
      <c r="FC207" s="5">
        <v>0</v>
      </c>
      <c r="FD207" s="69"/>
      <c r="FE207" s="11"/>
      <c r="FF207" s="87"/>
      <c r="FG207" s="18"/>
      <c r="FH207" s="69"/>
      <c r="FI207" s="716" t="s">
        <v>1792</v>
      </c>
      <c r="FK207" s="16"/>
      <c r="FL207" s="54"/>
      <c r="FM207" s="54"/>
      <c r="FN207" s="726"/>
      <c r="FO207" s="84"/>
      <c r="FP207" s="69"/>
      <c r="FQ207" s="69"/>
      <c r="FR207" s="69"/>
      <c r="FS207" s="716" t="str">
        <f t="shared" si="38"/>
        <v>NA</v>
      </c>
      <c r="FT207" s="716"/>
      <c r="FU207" s="69"/>
      <c r="FV207" s="28"/>
      <c r="FW207" s="79" t="s">
        <v>656</v>
      </c>
      <c r="FX207" s="705" t="s">
        <v>1792</v>
      </c>
    </row>
    <row r="208" spans="1:180" ht="15" x14ac:dyDescent="0.25">
      <c r="A208" s="10">
        <v>203</v>
      </c>
      <c r="B208" s="15"/>
      <c r="C208" s="42"/>
      <c r="D208" s="15"/>
      <c r="E208" s="97"/>
      <c r="F208" s="28"/>
      <c r="G208" s="67"/>
      <c r="H208" s="5"/>
      <c r="I208" s="5"/>
      <c r="J208" s="5"/>
      <c r="K208" s="5"/>
      <c r="L208" s="5"/>
      <c r="M208" s="5"/>
      <c r="N208" s="5"/>
      <c r="O208" s="5"/>
      <c r="P208" s="5"/>
      <c r="Q208" s="5"/>
      <c r="R208" s="5"/>
      <c r="S208" s="5"/>
      <c r="T208" s="299">
        <f t="shared" si="36"/>
        <v>0</v>
      </c>
      <c r="U208" s="5"/>
      <c r="V208" s="5"/>
      <c r="W208" s="5"/>
      <c r="X208" s="5"/>
      <c r="Y208" s="5"/>
      <c r="Z208" s="5"/>
      <c r="AA208" s="5"/>
      <c r="AB208" s="5"/>
      <c r="AC208" s="5"/>
      <c r="AD208" s="5"/>
      <c r="AE208" s="46"/>
      <c r="AF208" s="5"/>
      <c r="AG208" s="5"/>
      <c r="AH208" s="5"/>
      <c r="AI208" s="5"/>
      <c r="AJ208" s="5"/>
      <c r="AK208" s="5"/>
      <c r="AL208" s="5"/>
      <c r="AM208" s="5"/>
      <c r="AN208" s="5"/>
      <c r="AO208" s="5"/>
      <c r="AP208" s="46"/>
      <c r="AQ208" s="5"/>
      <c r="AR208" s="5"/>
      <c r="AS208" s="5"/>
      <c r="AT208" s="5"/>
      <c r="AU208" s="5"/>
      <c r="AV208" s="5"/>
      <c r="AW208" s="5"/>
      <c r="AX208" s="5"/>
      <c r="AY208" s="5"/>
      <c r="AZ208" s="46"/>
      <c r="BA208" s="8"/>
      <c r="BB208" s="8"/>
      <c r="BC208" s="8"/>
      <c r="BD208" s="8"/>
      <c r="BE208" s="8"/>
      <c r="BF208" s="8"/>
      <c r="BG208" s="8"/>
      <c r="BH208" s="8"/>
      <c r="BI208" s="8"/>
      <c r="BJ208" s="8"/>
      <c r="BK208" s="630" t="str">
        <f t="shared" si="39"/>
        <v>NA</v>
      </c>
      <c r="BL208" s="630" t="s">
        <v>1792</v>
      </c>
      <c r="BM208" s="630"/>
      <c r="BN208" s="633"/>
      <c r="BO208" s="633"/>
      <c r="BP208" s="114"/>
      <c r="BQ208" s="28"/>
      <c r="BR208" s="28"/>
      <c r="BS208" s="28"/>
      <c r="BT208" s="28"/>
      <c r="BU208" s="28"/>
      <c r="BV208" s="67"/>
      <c r="BW208" s="28"/>
      <c r="BX208" s="28"/>
      <c r="BY208" s="28"/>
      <c r="BZ208" s="28"/>
      <c r="CA208" s="28"/>
      <c r="CB208" s="28"/>
      <c r="CC208" s="67"/>
      <c r="CD208" s="28"/>
      <c r="CE208" s="28"/>
      <c r="CF208" s="28"/>
      <c r="CG208" s="28"/>
      <c r="CH208" s="28"/>
      <c r="CI208" s="28"/>
      <c r="CJ208" s="28"/>
      <c r="CK208" s="28"/>
      <c r="CL208" s="28"/>
      <c r="CM208" s="67"/>
      <c r="CN208" s="703" t="s">
        <v>1792</v>
      </c>
      <c r="CO208" s="28"/>
      <c r="CP208" s="28"/>
      <c r="CQ208" s="28"/>
      <c r="CR208" s="28"/>
      <c r="CS208" s="28"/>
      <c r="CT208" s="28"/>
      <c r="CU208" s="28"/>
      <c r="CV208" s="28"/>
      <c r="CW208" s="28"/>
      <c r="CX208" s="67"/>
      <c r="CY208" s="10"/>
      <c r="CZ208" s="10"/>
      <c r="DA208" s="10"/>
      <c r="DB208" s="10"/>
      <c r="DC208" s="10"/>
      <c r="DD208" s="10"/>
      <c r="DE208" s="10"/>
      <c r="DF208" s="10"/>
      <c r="DG208" s="300">
        <f t="shared" si="37"/>
        <v>0</v>
      </c>
      <c r="ER208" s="100"/>
      <c r="ES208" s="245"/>
      <c r="ET208" s="81"/>
      <c r="EU208" s="81"/>
      <c r="EV208" s="718" t="str">
        <f t="shared" si="34"/>
        <v/>
      </c>
      <c r="EW208" s="718" t="s">
        <v>1792</v>
      </c>
      <c r="EX208" s="731"/>
      <c r="EY208" s="44">
        <v>203</v>
      </c>
      <c r="EZ208" s="80"/>
      <c r="FA208" s="83">
        <v>203</v>
      </c>
      <c r="FB208" s="5">
        <v>0</v>
      </c>
      <c r="FC208" s="5">
        <v>0</v>
      </c>
      <c r="FD208" s="69"/>
      <c r="FE208" s="81"/>
      <c r="FF208" s="84"/>
      <c r="FG208" s="246"/>
      <c r="FH208" s="69"/>
      <c r="FI208" s="716" t="s">
        <v>1792</v>
      </c>
      <c r="FK208" s="82"/>
      <c r="FL208" s="69"/>
      <c r="FM208" s="54"/>
      <c r="FN208" s="726"/>
      <c r="FO208" s="84"/>
      <c r="FP208" s="69"/>
      <c r="FQ208" s="69"/>
      <c r="FR208" s="69"/>
      <c r="FS208" s="716" t="str">
        <f t="shared" si="38"/>
        <v>NA</v>
      </c>
      <c r="FT208" s="716"/>
      <c r="FU208" s="69"/>
      <c r="FV208" s="69"/>
      <c r="FW208" s="79" t="s">
        <v>656</v>
      </c>
      <c r="FX208" s="705" t="s">
        <v>1792</v>
      </c>
    </row>
    <row r="209" spans="1:180" ht="15" x14ac:dyDescent="0.25">
      <c r="A209" s="10">
        <v>204</v>
      </c>
      <c r="B209" s="15"/>
      <c r="C209" s="42"/>
      <c r="D209" s="15"/>
      <c r="E209" s="97"/>
      <c r="F209" s="28"/>
      <c r="G209" s="67"/>
      <c r="H209" s="5"/>
      <c r="I209" s="5"/>
      <c r="J209" s="5"/>
      <c r="K209" s="5"/>
      <c r="L209" s="5"/>
      <c r="M209" s="5"/>
      <c r="N209" s="5"/>
      <c r="O209" s="5"/>
      <c r="P209" s="5"/>
      <c r="Q209" s="5"/>
      <c r="R209" s="5"/>
      <c r="S209" s="5"/>
      <c r="T209" s="299">
        <f t="shared" si="36"/>
        <v>0</v>
      </c>
      <c r="U209" s="5"/>
      <c r="V209" s="5"/>
      <c r="W209" s="5"/>
      <c r="X209" s="5"/>
      <c r="Y209" s="5"/>
      <c r="Z209" s="5"/>
      <c r="AA209" s="5"/>
      <c r="AB209" s="5"/>
      <c r="AC209" s="5"/>
      <c r="AD209" s="5"/>
      <c r="AE209" s="46"/>
      <c r="AF209" s="5"/>
      <c r="AG209" s="5"/>
      <c r="AH209" s="5"/>
      <c r="AI209" s="5"/>
      <c r="AJ209" s="5"/>
      <c r="AK209" s="5"/>
      <c r="AL209" s="5"/>
      <c r="AM209" s="5"/>
      <c r="AN209" s="5"/>
      <c r="AO209" s="5"/>
      <c r="AP209" s="46"/>
      <c r="AQ209" s="5"/>
      <c r="AR209" s="5"/>
      <c r="AS209" s="5"/>
      <c r="AT209" s="5"/>
      <c r="AU209" s="5"/>
      <c r="AV209" s="5"/>
      <c r="AW209" s="5"/>
      <c r="AX209" s="5"/>
      <c r="AY209" s="5"/>
      <c r="AZ209" s="46"/>
      <c r="BA209" s="8"/>
      <c r="BB209" s="8"/>
      <c r="BC209" s="8"/>
      <c r="BD209" s="8"/>
      <c r="BE209" s="8"/>
      <c r="BF209" s="8"/>
      <c r="BG209" s="8"/>
      <c r="BH209" s="8"/>
      <c r="BI209" s="8"/>
      <c r="BJ209" s="8"/>
      <c r="BK209" s="630" t="str">
        <f t="shared" si="39"/>
        <v>NA</v>
      </c>
      <c r="BL209" s="630" t="s">
        <v>1792</v>
      </c>
      <c r="BM209" s="630"/>
      <c r="BN209" s="633"/>
      <c r="BO209" s="633"/>
      <c r="BP209" s="114"/>
      <c r="BQ209" s="28"/>
      <c r="BR209" s="28"/>
      <c r="BS209" s="28"/>
      <c r="BT209" s="28"/>
      <c r="BU209" s="28"/>
      <c r="BV209" s="67"/>
      <c r="BW209" s="28"/>
      <c r="BX209" s="28"/>
      <c r="BY209" s="28"/>
      <c r="BZ209" s="28"/>
      <c r="CA209" s="28"/>
      <c r="CB209" s="28"/>
      <c r="CC209" s="67"/>
      <c r="CD209" s="28"/>
      <c r="CE209" s="28"/>
      <c r="CF209" s="28"/>
      <c r="CG209" s="28"/>
      <c r="CH209" s="28"/>
      <c r="CI209" s="28"/>
      <c r="CJ209" s="28"/>
      <c r="CK209" s="28"/>
      <c r="CL209" s="28"/>
      <c r="CM209" s="67"/>
      <c r="CN209" s="703" t="s">
        <v>1792</v>
      </c>
      <c r="CO209" s="28"/>
      <c r="CP209" s="28"/>
      <c r="CQ209" s="28"/>
      <c r="CR209" s="28"/>
      <c r="CS209" s="28"/>
      <c r="CT209" s="28"/>
      <c r="CU209" s="28"/>
      <c r="CV209" s="28"/>
      <c r="CW209" s="28"/>
      <c r="CX209" s="67"/>
      <c r="CY209" s="10"/>
      <c r="CZ209" s="10"/>
      <c r="DA209" s="10"/>
      <c r="DB209" s="10"/>
      <c r="DC209" s="10"/>
      <c r="DD209" s="10"/>
      <c r="DE209" s="10"/>
      <c r="DF209" s="10"/>
      <c r="DG209" s="300">
        <f t="shared" si="37"/>
        <v>0</v>
      </c>
      <c r="ER209" s="100"/>
      <c r="ES209" s="245"/>
      <c r="ET209" s="81"/>
      <c r="EU209" s="81"/>
      <c r="EV209" s="718" t="str">
        <f t="shared" si="34"/>
        <v/>
      </c>
      <c r="EW209" s="718" t="s">
        <v>1792</v>
      </c>
      <c r="EX209" s="731"/>
      <c r="EY209" s="44">
        <v>204</v>
      </c>
      <c r="EZ209" s="80"/>
      <c r="FA209" s="83">
        <v>204</v>
      </c>
      <c r="FB209" s="5">
        <v>0</v>
      </c>
      <c r="FC209" s="5">
        <v>0</v>
      </c>
      <c r="FD209" s="69"/>
      <c r="FE209" s="11"/>
      <c r="FF209" s="87"/>
      <c r="FG209" s="18"/>
      <c r="FH209" s="69"/>
      <c r="FI209" s="716" t="s">
        <v>1792</v>
      </c>
      <c r="FK209" s="16"/>
      <c r="FL209" s="72"/>
      <c r="FM209" s="54"/>
      <c r="FN209" s="726"/>
      <c r="FO209" s="84"/>
      <c r="FP209" s="69"/>
      <c r="FQ209" s="69"/>
      <c r="FR209" s="69"/>
      <c r="FS209" s="716" t="str">
        <f t="shared" si="38"/>
        <v>NA</v>
      </c>
      <c r="FT209" s="716"/>
      <c r="FU209" s="69"/>
      <c r="FV209" s="28"/>
      <c r="FW209" s="79" t="s">
        <v>656</v>
      </c>
      <c r="FX209" s="705" t="s">
        <v>1792</v>
      </c>
    </row>
    <row r="210" spans="1:180" ht="15" x14ac:dyDescent="0.25">
      <c r="A210" s="10">
        <v>205</v>
      </c>
      <c r="B210" s="15"/>
      <c r="C210" s="42"/>
      <c r="D210" s="15"/>
      <c r="E210" s="97"/>
      <c r="F210" s="28"/>
      <c r="G210" s="67"/>
      <c r="H210" s="5"/>
      <c r="I210" s="5"/>
      <c r="J210" s="5"/>
      <c r="K210" s="5"/>
      <c r="L210" s="5"/>
      <c r="M210" s="5"/>
      <c r="N210" s="5"/>
      <c r="O210" s="5"/>
      <c r="P210" s="5"/>
      <c r="Q210" s="5"/>
      <c r="R210" s="5"/>
      <c r="S210" s="5"/>
      <c r="T210" s="299">
        <f t="shared" si="36"/>
        <v>0</v>
      </c>
      <c r="U210" s="5"/>
      <c r="V210" s="5"/>
      <c r="W210" s="5"/>
      <c r="X210" s="5"/>
      <c r="Y210" s="5"/>
      <c r="Z210" s="5"/>
      <c r="AA210" s="5"/>
      <c r="AB210" s="5"/>
      <c r="AC210" s="5"/>
      <c r="AD210" s="5"/>
      <c r="AE210" s="46"/>
      <c r="AF210" s="5"/>
      <c r="AG210" s="5"/>
      <c r="AH210" s="5"/>
      <c r="AI210" s="5"/>
      <c r="AJ210" s="5"/>
      <c r="AK210" s="5"/>
      <c r="AL210" s="5"/>
      <c r="AM210" s="5"/>
      <c r="AN210" s="5"/>
      <c r="AO210" s="5"/>
      <c r="AP210" s="46"/>
      <c r="AQ210" s="5"/>
      <c r="AR210" s="5"/>
      <c r="AS210" s="5"/>
      <c r="AT210" s="5"/>
      <c r="AU210" s="5"/>
      <c r="AV210" s="5"/>
      <c r="AW210" s="5"/>
      <c r="AX210" s="5"/>
      <c r="AY210" s="5"/>
      <c r="AZ210" s="46"/>
      <c r="BA210" s="8"/>
      <c r="BB210" s="8"/>
      <c r="BC210" s="8"/>
      <c r="BD210" s="8"/>
      <c r="BE210" s="8"/>
      <c r="BF210" s="8"/>
      <c r="BG210" s="8"/>
      <c r="BH210" s="8"/>
      <c r="BI210" s="8"/>
      <c r="BJ210" s="8"/>
      <c r="BK210" s="630" t="str">
        <f t="shared" si="39"/>
        <v>NA</v>
      </c>
      <c r="BL210" s="630" t="s">
        <v>1792</v>
      </c>
      <c r="BM210" s="630"/>
      <c r="BN210" s="633"/>
      <c r="BO210" s="633"/>
      <c r="BP210" s="114"/>
      <c r="BQ210" s="28"/>
      <c r="BR210" s="28"/>
      <c r="BS210" s="28"/>
      <c r="BT210" s="28"/>
      <c r="BU210" s="28"/>
      <c r="BV210" s="67"/>
      <c r="BW210" s="28"/>
      <c r="BX210" s="28"/>
      <c r="BY210" s="28"/>
      <c r="BZ210" s="28"/>
      <c r="CA210" s="28"/>
      <c r="CB210" s="28"/>
      <c r="CC210" s="67"/>
      <c r="CD210" s="28"/>
      <c r="CE210" s="28"/>
      <c r="CF210" s="28"/>
      <c r="CG210" s="28"/>
      <c r="CH210" s="28"/>
      <c r="CI210" s="28"/>
      <c r="CJ210" s="28"/>
      <c r="CK210" s="28"/>
      <c r="CL210" s="28"/>
      <c r="CM210" s="67"/>
      <c r="CN210" s="703" t="s">
        <v>1792</v>
      </c>
      <c r="CO210" s="28"/>
      <c r="CP210" s="28"/>
      <c r="CQ210" s="28"/>
      <c r="CR210" s="28"/>
      <c r="CS210" s="28"/>
      <c r="CT210" s="28"/>
      <c r="CU210" s="28"/>
      <c r="CV210" s="28"/>
      <c r="CW210" s="28"/>
      <c r="CX210" s="67"/>
      <c r="CY210" s="10"/>
      <c r="CZ210" s="10"/>
      <c r="DA210" s="10"/>
      <c r="DB210" s="10"/>
      <c r="DC210" s="10"/>
      <c r="DD210" s="10"/>
      <c r="DE210" s="10"/>
      <c r="DF210" s="10"/>
      <c r="DG210" s="300">
        <f t="shared" si="37"/>
        <v>0</v>
      </c>
      <c r="ER210" s="100"/>
      <c r="ES210" s="245"/>
      <c r="ET210" s="81"/>
      <c r="EU210" s="81"/>
      <c r="EV210" s="718" t="str">
        <f t="shared" si="34"/>
        <v/>
      </c>
      <c r="EW210" s="718" t="s">
        <v>1792</v>
      </c>
      <c r="EX210" s="731"/>
      <c r="EY210" s="44">
        <v>205</v>
      </c>
      <c r="EZ210" s="80"/>
      <c r="FA210" s="33">
        <v>205</v>
      </c>
      <c r="FB210" s="5">
        <v>0</v>
      </c>
      <c r="FC210" s="5">
        <v>0</v>
      </c>
      <c r="FD210" s="69"/>
      <c r="FE210" s="11"/>
      <c r="FF210" s="87"/>
      <c r="FG210" s="18"/>
      <c r="FH210" s="69"/>
      <c r="FI210" s="716" t="s">
        <v>1792</v>
      </c>
      <c r="FK210" s="16"/>
      <c r="FL210" s="54"/>
      <c r="FM210" s="54"/>
      <c r="FN210" s="726"/>
      <c r="FO210" s="84"/>
      <c r="FP210" s="69"/>
      <c r="FQ210" s="69"/>
      <c r="FR210" s="69"/>
      <c r="FS210" s="716" t="str">
        <f t="shared" si="38"/>
        <v>NA</v>
      </c>
      <c r="FT210" s="716"/>
      <c r="FU210" s="69"/>
      <c r="FV210" s="28"/>
      <c r="FW210" s="79" t="s">
        <v>656</v>
      </c>
      <c r="FX210" s="705" t="s">
        <v>1792</v>
      </c>
    </row>
    <row r="211" spans="1:180" ht="15" x14ac:dyDescent="0.25">
      <c r="A211" s="10">
        <v>206</v>
      </c>
      <c r="B211" s="15"/>
      <c r="C211" s="42"/>
      <c r="D211" s="15"/>
      <c r="E211" s="97"/>
      <c r="F211" s="28"/>
      <c r="G211" s="67"/>
      <c r="H211" s="5"/>
      <c r="I211" s="5"/>
      <c r="J211" s="5"/>
      <c r="K211" s="5"/>
      <c r="L211" s="5"/>
      <c r="M211" s="5"/>
      <c r="N211" s="5"/>
      <c r="O211" s="5"/>
      <c r="P211" s="5"/>
      <c r="Q211" s="5"/>
      <c r="R211" s="5"/>
      <c r="S211" s="5"/>
      <c r="T211" s="299">
        <f t="shared" si="36"/>
        <v>0</v>
      </c>
      <c r="U211" s="5"/>
      <c r="V211" s="5"/>
      <c r="W211" s="5"/>
      <c r="X211" s="5"/>
      <c r="Y211" s="5"/>
      <c r="Z211" s="5"/>
      <c r="AA211" s="5"/>
      <c r="AB211" s="5"/>
      <c r="AC211" s="5"/>
      <c r="AD211" s="5"/>
      <c r="AE211" s="46"/>
      <c r="AF211" s="5"/>
      <c r="AG211" s="5"/>
      <c r="AH211" s="5"/>
      <c r="AI211" s="5"/>
      <c r="AJ211" s="5"/>
      <c r="AK211" s="5"/>
      <c r="AL211" s="5"/>
      <c r="AM211" s="5"/>
      <c r="AN211" s="5"/>
      <c r="AO211" s="5"/>
      <c r="AP211" s="46"/>
      <c r="AQ211" s="5"/>
      <c r="AR211" s="5"/>
      <c r="AS211" s="5"/>
      <c r="AT211" s="5"/>
      <c r="AU211" s="5"/>
      <c r="AV211" s="5"/>
      <c r="AW211" s="5"/>
      <c r="AX211" s="5"/>
      <c r="AY211" s="5"/>
      <c r="AZ211" s="46"/>
      <c r="BA211" s="8"/>
      <c r="BB211" s="8"/>
      <c r="BC211" s="8"/>
      <c r="BD211" s="8"/>
      <c r="BE211" s="8"/>
      <c r="BF211" s="8"/>
      <c r="BG211" s="8"/>
      <c r="BH211" s="8"/>
      <c r="BI211" s="8"/>
      <c r="BJ211" s="8"/>
      <c r="BK211" s="630" t="str">
        <f t="shared" si="39"/>
        <v>NA</v>
      </c>
      <c r="BL211" s="630" t="s">
        <v>1792</v>
      </c>
      <c r="BM211" s="630"/>
      <c r="BN211" s="633"/>
      <c r="BO211" s="633"/>
      <c r="BP211" s="114"/>
      <c r="BQ211" s="28"/>
      <c r="BR211" s="28"/>
      <c r="BS211" s="28"/>
      <c r="BT211" s="28"/>
      <c r="BU211" s="28"/>
      <c r="BV211" s="67"/>
      <c r="BW211" s="28"/>
      <c r="BX211" s="28"/>
      <c r="BY211" s="28"/>
      <c r="BZ211" s="28"/>
      <c r="CA211" s="28"/>
      <c r="CB211" s="28"/>
      <c r="CC211" s="67"/>
      <c r="CD211" s="28"/>
      <c r="CE211" s="28"/>
      <c r="CF211" s="28"/>
      <c r="CG211" s="28"/>
      <c r="CH211" s="28"/>
      <c r="CI211" s="28"/>
      <c r="CJ211" s="28"/>
      <c r="CK211" s="28"/>
      <c r="CL211" s="28"/>
      <c r="CM211" s="67"/>
      <c r="CN211" s="703" t="s">
        <v>1792</v>
      </c>
      <c r="CO211" s="28"/>
      <c r="CP211" s="28"/>
      <c r="CQ211" s="28"/>
      <c r="CR211" s="28"/>
      <c r="CS211" s="28"/>
      <c r="CT211" s="28"/>
      <c r="CU211" s="28"/>
      <c r="CV211" s="28"/>
      <c r="CW211" s="28"/>
      <c r="CX211" s="67"/>
      <c r="CY211" s="10"/>
      <c r="CZ211" s="10"/>
      <c r="DA211" s="10"/>
      <c r="DB211" s="10"/>
      <c r="DC211" s="10"/>
      <c r="DD211" s="10"/>
      <c r="DE211" s="10"/>
      <c r="DF211" s="10"/>
      <c r="DG211" s="300">
        <f t="shared" si="37"/>
        <v>0</v>
      </c>
      <c r="ER211" s="100"/>
      <c r="ES211" s="245"/>
      <c r="ET211" s="81"/>
      <c r="EU211" s="81"/>
      <c r="EV211" s="718" t="str">
        <f t="shared" si="34"/>
        <v/>
      </c>
      <c r="EW211" s="718" t="s">
        <v>1792</v>
      </c>
      <c r="EX211" s="731"/>
      <c r="EY211" s="44">
        <v>206</v>
      </c>
      <c r="EZ211" s="80"/>
      <c r="FA211" s="33">
        <v>206</v>
      </c>
      <c r="FB211" s="5">
        <v>0</v>
      </c>
      <c r="FC211" s="5">
        <v>0</v>
      </c>
      <c r="FD211" s="69"/>
      <c r="FE211" s="11"/>
      <c r="FF211" s="87"/>
      <c r="FG211" s="18"/>
      <c r="FH211" s="69"/>
      <c r="FI211" s="716" t="s">
        <v>1792</v>
      </c>
      <c r="FK211" s="16"/>
      <c r="FL211" s="54"/>
      <c r="FM211" s="54"/>
      <c r="FN211" s="726"/>
      <c r="FO211" s="84"/>
      <c r="FP211" s="69"/>
      <c r="FQ211" s="69"/>
      <c r="FR211" s="69"/>
      <c r="FS211" s="716" t="str">
        <f t="shared" si="38"/>
        <v>NA</v>
      </c>
      <c r="FT211" s="716"/>
      <c r="FU211" s="69"/>
      <c r="FV211" s="28"/>
      <c r="FW211" s="79" t="s">
        <v>656</v>
      </c>
      <c r="FX211" s="705" t="s">
        <v>1792</v>
      </c>
    </row>
    <row r="212" spans="1:180" ht="15" x14ac:dyDescent="0.25">
      <c r="A212" s="10">
        <v>207</v>
      </c>
      <c r="B212" s="15"/>
      <c r="C212" s="42"/>
      <c r="D212" s="15"/>
      <c r="E212" s="97"/>
      <c r="F212" s="28"/>
      <c r="G212" s="67"/>
      <c r="H212" s="5"/>
      <c r="I212" s="5"/>
      <c r="J212" s="5"/>
      <c r="K212" s="5"/>
      <c r="L212" s="5"/>
      <c r="M212" s="5"/>
      <c r="N212" s="5"/>
      <c r="O212" s="5"/>
      <c r="P212" s="5"/>
      <c r="Q212" s="5"/>
      <c r="R212" s="5"/>
      <c r="S212" s="5"/>
      <c r="T212" s="299">
        <f t="shared" si="36"/>
        <v>0</v>
      </c>
      <c r="U212" s="5"/>
      <c r="V212" s="5"/>
      <c r="W212" s="5"/>
      <c r="X212" s="5"/>
      <c r="Y212" s="5"/>
      <c r="Z212" s="5"/>
      <c r="AA212" s="5"/>
      <c r="AB212" s="5"/>
      <c r="AC212" s="5"/>
      <c r="AD212" s="5"/>
      <c r="AE212" s="46"/>
      <c r="AF212" s="5"/>
      <c r="AG212" s="5"/>
      <c r="AH212" s="5"/>
      <c r="AI212" s="5"/>
      <c r="AJ212" s="5"/>
      <c r="AK212" s="5"/>
      <c r="AL212" s="5"/>
      <c r="AM212" s="5"/>
      <c r="AN212" s="5"/>
      <c r="AO212" s="5"/>
      <c r="AP212" s="46"/>
      <c r="AQ212" s="5"/>
      <c r="AR212" s="5"/>
      <c r="AS212" s="5"/>
      <c r="AT212" s="5"/>
      <c r="AU212" s="5"/>
      <c r="AV212" s="5"/>
      <c r="AW212" s="5"/>
      <c r="AX212" s="5"/>
      <c r="AY212" s="5"/>
      <c r="AZ212" s="46"/>
      <c r="BA212" s="8"/>
      <c r="BB212" s="8"/>
      <c r="BC212" s="8"/>
      <c r="BD212" s="8"/>
      <c r="BE212" s="8"/>
      <c r="BF212" s="8"/>
      <c r="BG212" s="8"/>
      <c r="BH212" s="8"/>
      <c r="BI212" s="8"/>
      <c r="BJ212" s="8"/>
      <c r="BK212" s="630" t="str">
        <f t="shared" si="39"/>
        <v>NA</v>
      </c>
      <c r="BL212" s="630" t="s">
        <v>1792</v>
      </c>
      <c r="BM212" s="630"/>
      <c r="BN212" s="633"/>
      <c r="BO212" s="633"/>
      <c r="BP212" s="114"/>
      <c r="BQ212" s="28"/>
      <c r="BR212" s="28"/>
      <c r="BS212" s="28"/>
      <c r="BT212" s="28"/>
      <c r="BU212" s="28"/>
      <c r="BV212" s="67"/>
      <c r="BW212" s="28"/>
      <c r="BX212" s="28"/>
      <c r="BY212" s="28"/>
      <c r="BZ212" s="28"/>
      <c r="CA212" s="28"/>
      <c r="CB212" s="28"/>
      <c r="CC212" s="67"/>
      <c r="CD212" s="28"/>
      <c r="CE212" s="28"/>
      <c r="CF212" s="28"/>
      <c r="CG212" s="28"/>
      <c r="CH212" s="28"/>
      <c r="CI212" s="28"/>
      <c r="CJ212" s="28"/>
      <c r="CK212" s="28"/>
      <c r="CL212" s="28"/>
      <c r="CM212" s="67"/>
      <c r="CN212" s="703" t="s">
        <v>1792</v>
      </c>
      <c r="CO212" s="28"/>
      <c r="CP212" s="28"/>
      <c r="CQ212" s="28"/>
      <c r="CR212" s="28"/>
      <c r="CS212" s="28"/>
      <c r="CT212" s="28"/>
      <c r="CU212" s="28"/>
      <c r="CV212" s="28"/>
      <c r="CW212" s="28"/>
      <c r="CX212" s="67"/>
      <c r="CY212" s="10"/>
      <c r="CZ212" s="10"/>
      <c r="DA212" s="10"/>
      <c r="DB212" s="10"/>
      <c r="DC212" s="10"/>
      <c r="DD212" s="10"/>
      <c r="DE212" s="10"/>
      <c r="DF212" s="10"/>
      <c r="DG212" s="300">
        <f t="shared" si="37"/>
        <v>0</v>
      </c>
      <c r="ER212" s="100"/>
      <c r="ES212" s="245"/>
      <c r="ET212" s="81"/>
      <c r="EU212" s="81"/>
      <c r="EV212" s="718" t="str">
        <f t="shared" si="34"/>
        <v/>
      </c>
      <c r="EW212" s="718" t="s">
        <v>1792</v>
      </c>
      <c r="EX212" s="731"/>
      <c r="EY212" s="44">
        <v>207</v>
      </c>
      <c r="EZ212" s="80"/>
      <c r="FA212" s="33">
        <v>207</v>
      </c>
      <c r="FB212" s="5">
        <v>0</v>
      </c>
      <c r="FC212" s="5">
        <v>0</v>
      </c>
      <c r="FD212" s="69"/>
      <c r="FE212" s="11"/>
      <c r="FF212" s="87"/>
      <c r="FG212" s="18"/>
      <c r="FH212" s="69"/>
      <c r="FI212" s="716" t="s">
        <v>1792</v>
      </c>
      <c r="FK212" s="16"/>
      <c r="FL212" s="54"/>
      <c r="FM212" s="54"/>
      <c r="FN212" s="726"/>
      <c r="FO212" s="84"/>
      <c r="FP212" s="69"/>
      <c r="FQ212" s="69"/>
      <c r="FR212" s="69"/>
      <c r="FS212" s="716" t="str">
        <f t="shared" si="38"/>
        <v>NA</v>
      </c>
      <c r="FT212" s="716"/>
      <c r="FU212" s="69"/>
      <c r="FV212" s="28"/>
      <c r="FW212" s="79" t="s">
        <v>656</v>
      </c>
      <c r="FX212" s="705" t="s">
        <v>1792</v>
      </c>
    </row>
    <row r="213" spans="1:180" ht="15" x14ac:dyDescent="0.25">
      <c r="A213" s="10">
        <v>208</v>
      </c>
      <c r="B213" s="15"/>
      <c r="C213" s="42"/>
      <c r="D213" s="15"/>
      <c r="E213" s="97"/>
      <c r="F213" s="28"/>
      <c r="G213" s="67"/>
      <c r="H213" s="5"/>
      <c r="I213" s="5"/>
      <c r="J213" s="5"/>
      <c r="K213" s="5"/>
      <c r="L213" s="5"/>
      <c r="M213" s="5"/>
      <c r="N213" s="5"/>
      <c r="O213" s="5"/>
      <c r="P213" s="5"/>
      <c r="Q213" s="5"/>
      <c r="R213" s="5"/>
      <c r="S213" s="5"/>
      <c r="T213" s="299">
        <f t="shared" si="36"/>
        <v>0</v>
      </c>
      <c r="U213" s="5"/>
      <c r="V213" s="5"/>
      <c r="W213" s="5"/>
      <c r="X213" s="5"/>
      <c r="Y213" s="5"/>
      <c r="Z213" s="5"/>
      <c r="AA213" s="5"/>
      <c r="AB213" s="5"/>
      <c r="AC213" s="5"/>
      <c r="AD213" s="5"/>
      <c r="AE213" s="46"/>
      <c r="AF213" s="5"/>
      <c r="AG213" s="5"/>
      <c r="AH213" s="5"/>
      <c r="AI213" s="5"/>
      <c r="AJ213" s="5"/>
      <c r="AK213" s="5"/>
      <c r="AL213" s="5"/>
      <c r="AM213" s="5"/>
      <c r="AN213" s="5"/>
      <c r="AO213" s="5"/>
      <c r="AP213" s="46"/>
      <c r="AQ213" s="5"/>
      <c r="AR213" s="5"/>
      <c r="AS213" s="5"/>
      <c r="AT213" s="5"/>
      <c r="AU213" s="5"/>
      <c r="AV213" s="5"/>
      <c r="AW213" s="5"/>
      <c r="AX213" s="5"/>
      <c r="AY213" s="5"/>
      <c r="AZ213" s="46"/>
      <c r="BA213" s="8"/>
      <c r="BB213" s="8"/>
      <c r="BC213" s="8"/>
      <c r="BD213" s="8"/>
      <c r="BE213" s="8"/>
      <c r="BF213" s="8"/>
      <c r="BG213" s="8"/>
      <c r="BH213" s="8"/>
      <c r="BI213" s="8"/>
      <c r="BJ213" s="8"/>
      <c r="BK213" s="630" t="str">
        <f t="shared" si="39"/>
        <v>NA</v>
      </c>
      <c r="BL213" s="630" t="s">
        <v>1792</v>
      </c>
      <c r="BM213" s="630"/>
      <c r="BN213" s="633"/>
      <c r="BO213" s="633"/>
      <c r="BP213" s="114"/>
      <c r="BQ213" s="28"/>
      <c r="BR213" s="28"/>
      <c r="BS213" s="28"/>
      <c r="BT213" s="28"/>
      <c r="BU213" s="28"/>
      <c r="BV213" s="67"/>
      <c r="BW213" s="28"/>
      <c r="BX213" s="28"/>
      <c r="BY213" s="28"/>
      <c r="BZ213" s="28"/>
      <c r="CA213" s="28"/>
      <c r="CB213" s="28"/>
      <c r="CC213" s="67"/>
      <c r="CD213" s="28"/>
      <c r="CE213" s="28"/>
      <c r="CF213" s="28"/>
      <c r="CG213" s="28"/>
      <c r="CH213" s="28"/>
      <c r="CI213" s="28"/>
      <c r="CJ213" s="28"/>
      <c r="CK213" s="28"/>
      <c r="CL213" s="28"/>
      <c r="CM213" s="67"/>
      <c r="CN213" s="703" t="s">
        <v>1792</v>
      </c>
      <c r="CO213" s="28"/>
      <c r="CP213" s="28"/>
      <c r="CQ213" s="28"/>
      <c r="CR213" s="28"/>
      <c r="CS213" s="28"/>
      <c r="CT213" s="28"/>
      <c r="CU213" s="28"/>
      <c r="CV213" s="28"/>
      <c r="CW213" s="28"/>
      <c r="CX213" s="67"/>
      <c r="CY213" s="10"/>
      <c r="CZ213" s="10"/>
      <c r="DA213" s="10"/>
      <c r="DB213" s="10"/>
      <c r="DC213" s="10"/>
      <c r="DD213" s="10"/>
      <c r="DE213" s="10"/>
      <c r="DF213" s="10"/>
      <c r="DG213" s="300">
        <f t="shared" si="37"/>
        <v>0</v>
      </c>
      <c r="ER213" s="100"/>
      <c r="ES213" s="245"/>
      <c r="ET213" s="81"/>
      <c r="EU213" s="81"/>
      <c r="EV213" s="718" t="str">
        <f t="shared" si="34"/>
        <v/>
      </c>
      <c r="EW213" s="718" t="s">
        <v>1792</v>
      </c>
      <c r="EX213" s="731"/>
      <c r="EY213" s="44">
        <v>208</v>
      </c>
      <c r="EZ213" s="80"/>
      <c r="FA213" s="33">
        <v>208</v>
      </c>
      <c r="FB213" s="5">
        <v>0</v>
      </c>
      <c r="FC213" s="5">
        <v>0</v>
      </c>
      <c r="FD213" s="69"/>
      <c r="FE213" s="11"/>
      <c r="FF213" s="87"/>
      <c r="FG213" s="18"/>
      <c r="FH213" s="69"/>
      <c r="FI213" s="716" t="s">
        <v>1792</v>
      </c>
      <c r="FK213" s="16"/>
      <c r="FL213" s="54"/>
      <c r="FM213" s="54"/>
      <c r="FN213" s="726"/>
      <c r="FO213" s="84"/>
      <c r="FP213" s="69"/>
      <c r="FQ213" s="69"/>
      <c r="FR213" s="69"/>
      <c r="FS213" s="716" t="str">
        <f t="shared" si="38"/>
        <v>NA</v>
      </c>
      <c r="FT213" s="716"/>
      <c r="FU213" s="69"/>
      <c r="FV213" s="28"/>
      <c r="FW213" s="79" t="s">
        <v>656</v>
      </c>
      <c r="FX213" s="705" t="s">
        <v>1792</v>
      </c>
    </row>
    <row r="214" spans="1:180" ht="15" x14ac:dyDescent="0.25">
      <c r="A214" s="10">
        <v>209</v>
      </c>
      <c r="B214" s="15"/>
      <c r="C214" s="42"/>
      <c r="D214" s="15"/>
      <c r="E214" s="97"/>
      <c r="F214" s="28"/>
      <c r="G214" s="67"/>
      <c r="H214" s="5"/>
      <c r="I214" s="5"/>
      <c r="J214" s="5"/>
      <c r="K214" s="5"/>
      <c r="L214" s="5"/>
      <c r="M214" s="5"/>
      <c r="N214" s="5"/>
      <c r="O214" s="5"/>
      <c r="P214" s="5"/>
      <c r="Q214" s="5"/>
      <c r="R214" s="5"/>
      <c r="S214" s="5"/>
      <c r="T214" s="299">
        <f t="shared" si="36"/>
        <v>0</v>
      </c>
      <c r="U214" s="5"/>
      <c r="V214" s="5"/>
      <c r="W214" s="5"/>
      <c r="X214" s="5"/>
      <c r="Y214" s="5"/>
      <c r="Z214" s="5"/>
      <c r="AA214" s="5"/>
      <c r="AB214" s="5"/>
      <c r="AC214" s="5"/>
      <c r="AD214" s="5"/>
      <c r="AE214" s="46"/>
      <c r="AF214" s="5"/>
      <c r="AG214" s="5"/>
      <c r="AH214" s="5"/>
      <c r="AI214" s="5"/>
      <c r="AJ214" s="5"/>
      <c r="AK214" s="5"/>
      <c r="AL214" s="5"/>
      <c r="AM214" s="5"/>
      <c r="AN214" s="5"/>
      <c r="AO214" s="5"/>
      <c r="AP214" s="46"/>
      <c r="AQ214" s="5"/>
      <c r="AR214" s="5"/>
      <c r="AS214" s="5"/>
      <c r="AT214" s="5"/>
      <c r="AU214" s="5"/>
      <c r="AV214" s="5"/>
      <c r="AW214" s="5"/>
      <c r="AX214" s="5"/>
      <c r="AY214" s="5"/>
      <c r="AZ214" s="46"/>
      <c r="BA214" s="8"/>
      <c r="BB214" s="8"/>
      <c r="BC214" s="8"/>
      <c r="BD214" s="8"/>
      <c r="BE214" s="8"/>
      <c r="BF214" s="8"/>
      <c r="BG214" s="8"/>
      <c r="BH214" s="8"/>
      <c r="BI214" s="8"/>
      <c r="BJ214" s="8"/>
      <c r="BK214" s="630" t="str">
        <f t="shared" si="39"/>
        <v>NA</v>
      </c>
      <c r="BL214" s="630" t="s">
        <v>1792</v>
      </c>
      <c r="BM214" s="630"/>
      <c r="BN214" s="633"/>
      <c r="BO214" s="633"/>
      <c r="BP214" s="114"/>
      <c r="BQ214" s="28"/>
      <c r="BR214" s="28"/>
      <c r="BS214" s="28"/>
      <c r="BT214" s="28"/>
      <c r="BU214" s="28"/>
      <c r="BV214" s="67"/>
      <c r="BW214" s="28"/>
      <c r="BX214" s="28"/>
      <c r="BY214" s="28"/>
      <c r="BZ214" s="28"/>
      <c r="CA214" s="28"/>
      <c r="CB214" s="28"/>
      <c r="CC214" s="67"/>
      <c r="CD214" s="28"/>
      <c r="CE214" s="28"/>
      <c r="CF214" s="28"/>
      <c r="CG214" s="28"/>
      <c r="CH214" s="28"/>
      <c r="CI214" s="28"/>
      <c r="CJ214" s="28"/>
      <c r="CK214" s="28"/>
      <c r="CL214" s="28"/>
      <c r="CM214" s="67"/>
      <c r="CN214" s="703" t="s">
        <v>1792</v>
      </c>
      <c r="CO214" s="28"/>
      <c r="CP214" s="28"/>
      <c r="CQ214" s="28"/>
      <c r="CR214" s="28"/>
      <c r="CS214" s="28"/>
      <c r="CT214" s="28"/>
      <c r="CU214" s="28"/>
      <c r="CV214" s="28"/>
      <c r="CW214" s="28"/>
      <c r="CX214" s="67"/>
      <c r="CY214" s="10"/>
      <c r="CZ214" s="10"/>
      <c r="DA214" s="10"/>
      <c r="DB214" s="10"/>
      <c r="DC214" s="10"/>
      <c r="DD214" s="10"/>
      <c r="DE214" s="10"/>
      <c r="DF214" s="10"/>
      <c r="DG214" s="300">
        <f t="shared" si="37"/>
        <v>0</v>
      </c>
      <c r="ER214" s="100"/>
      <c r="ES214" s="245"/>
      <c r="ET214" s="81"/>
      <c r="EU214" s="81"/>
      <c r="EV214" s="718" t="str">
        <f t="shared" si="34"/>
        <v/>
      </c>
      <c r="EW214" s="718" t="s">
        <v>1792</v>
      </c>
      <c r="EX214" s="731"/>
      <c r="EY214" s="44">
        <v>209</v>
      </c>
      <c r="EZ214" s="80"/>
      <c r="FA214" s="33">
        <v>209</v>
      </c>
      <c r="FB214" s="5">
        <v>0</v>
      </c>
      <c r="FC214" s="5">
        <v>0</v>
      </c>
      <c r="FD214" s="69"/>
      <c r="FE214" s="11"/>
      <c r="FF214" s="87"/>
      <c r="FG214" s="18"/>
      <c r="FH214" s="69"/>
      <c r="FI214" s="716" t="s">
        <v>1792</v>
      </c>
      <c r="FK214" s="16"/>
      <c r="FL214" s="54"/>
      <c r="FM214" s="54"/>
      <c r="FN214" s="726"/>
      <c r="FO214" s="84"/>
      <c r="FP214" s="69"/>
      <c r="FQ214" s="69"/>
      <c r="FR214" s="69"/>
      <c r="FS214" s="716" t="str">
        <f t="shared" si="38"/>
        <v>NA</v>
      </c>
      <c r="FT214" s="716"/>
      <c r="FU214" s="69"/>
      <c r="FV214" s="28"/>
      <c r="FW214" s="79" t="s">
        <v>656</v>
      </c>
      <c r="FX214" s="705" t="s">
        <v>1792</v>
      </c>
    </row>
    <row r="215" spans="1:180" ht="15" x14ac:dyDescent="0.25">
      <c r="A215" s="10">
        <v>210</v>
      </c>
      <c r="B215" s="15"/>
      <c r="C215" s="42"/>
      <c r="D215" s="15"/>
      <c r="E215" s="97"/>
      <c r="F215" s="28"/>
      <c r="G215" s="67"/>
      <c r="H215" s="5"/>
      <c r="I215" s="5"/>
      <c r="J215" s="5"/>
      <c r="K215" s="5"/>
      <c r="L215" s="5"/>
      <c r="M215" s="5"/>
      <c r="N215" s="5"/>
      <c r="O215" s="5"/>
      <c r="P215" s="5"/>
      <c r="Q215" s="5"/>
      <c r="R215" s="5"/>
      <c r="S215" s="5"/>
      <c r="T215" s="299">
        <f t="shared" si="36"/>
        <v>0</v>
      </c>
      <c r="U215" s="5"/>
      <c r="V215" s="5"/>
      <c r="W215" s="5"/>
      <c r="X215" s="5"/>
      <c r="Y215" s="5"/>
      <c r="Z215" s="5"/>
      <c r="AA215" s="5"/>
      <c r="AB215" s="5"/>
      <c r="AC215" s="5"/>
      <c r="AD215" s="5"/>
      <c r="AE215" s="46"/>
      <c r="AF215" s="5"/>
      <c r="AG215" s="5"/>
      <c r="AH215" s="5"/>
      <c r="AI215" s="5"/>
      <c r="AJ215" s="5"/>
      <c r="AK215" s="5"/>
      <c r="AL215" s="5"/>
      <c r="AM215" s="5"/>
      <c r="AN215" s="5"/>
      <c r="AO215" s="5"/>
      <c r="AP215" s="46"/>
      <c r="AQ215" s="5"/>
      <c r="AR215" s="5"/>
      <c r="AS215" s="5"/>
      <c r="AT215" s="5"/>
      <c r="AU215" s="5"/>
      <c r="AV215" s="5"/>
      <c r="AW215" s="5"/>
      <c r="AX215" s="5"/>
      <c r="AY215" s="5"/>
      <c r="AZ215" s="46"/>
      <c r="BA215" s="8"/>
      <c r="BB215" s="8"/>
      <c r="BC215" s="8"/>
      <c r="BD215" s="8"/>
      <c r="BE215" s="8"/>
      <c r="BF215" s="8"/>
      <c r="BG215" s="8"/>
      <c r="BH215" s="8"/>
      <c r="BI215" s="8"/>
      <c r="BJ215" s="8"/>
      <c r="BK215" s="630" t="str">
        <f t="shared" si="39"/>
        <v>NA</v>
      </c>
      <c r="BL215" s="630" t="s">
        <v>1792</v>
      </c>
      <c r="BM215" s="630"/>
      <c r="BN215" s="633"/>
      <c r="BO215" s="633"/>
      <c r="BP215" s="114"/>
      <c r="BQ215" s="28"/>
      <c r="BR215" s="28"/>
      <c r="BS215" s="28"/>
      <c r="BT215" s="28"/>
      <c r="BU215" s="28"/>
      <c r="BV215" s="67"/>
      <c r="BW215" s="28"/>
      <c r="BX215" s="28"/>
      <c r="BY215" s="28"/>
      <c r="BZ215" s="28"/>
      <c r="CA215" s="28"/>
      <c r="CB215" s="28"/>
      <c r="CC215" s="67"/>
      <c r="CD215" s="28"/>
      <c r="CE215" s="28"/>
      <c r="CF215" s="28"/>
      <c r="CG215" s="28"/>
      <c r="CH215" s="28"/>
      <c r="CI215" s="28"/>
      <c r="CJ215" s="28"/>
      <c r="CK215" s="28"/>
      <c r="CL215" s="28"/>
      <c r="CM215" s="67"/>
      <c r="CN215" s="703" t="s">
        <v>1792</v>
      </c>
      <c r="CO215" s="28"/>
      <c r="CP215" s="28"/>
      <c r="CQ215" s="28"/>
      <c r="CR215" s="28"/>
      <c r="CS215" s="28"/>
      <c r="CT215" s="28"/>
      <c r="CU215" s="28"/>
      <c r="CV215" s="28"/>
      <c r="CW215" s="28"/>
      <c r="CX215" s="67"/>
      <c r="CY215" s="10"/>
      <c r="CZ215" s="10"/>
      <c r="DA215" s="10"/>
      <c r="DB215" s="10"/>
      <c r="DC215" s="10"/>
      <c r="DD215" s="10"/>
      <c r="DE215" s="10"/>
      <c r="DF215" s="10"/>
      <c r="DG215" s="300">
        <f t="shared" si="37"/>
        <v>0</v>
      </c>
      <c r="ER215" s="100"/>
      <c r="ES215" s="245"/>
      <c r="ET215" s="81"/>
      <c r="EU215" s="81"/>
      <c r="EV215" s="718" t="str">
        <f t="shared" si="34"/>
        <v/>
      </c>
      <c r="EW215" s="718" t="s">
        <v>1792</v>
      </c>
      <c r="EX215" s="731"/>
      <c r="EY215" s="44">
        <v>210</v>
      </c>
      <c r="EZ215" s="80"/>
      <c r="FA215" s="33">
        <v>210</v>
      </c>
      <c r="FB215" s="5">
        <v>0</v>
      </c>
      <c r="FC215" s="5">
        <v>0</v>
      </c>
      <c r="FD215" s="69"/>
      <c r="FE215" s="11"/>
      <c r="FF215" s="87"/>
      <c r="FG215" s="18"/>
      <c r="FH215" s="69"/>
      <c r="FI215" s="716" t="s">
        <v>1792</v>
      </c>
      <c r="FK215" s="16"/>
      <c r="FL215" s="54"/>
      <c r="FM215" s="54"/>
      <c r="FN215" s="726"/>
      <c r="FO215" s="84"/>
      <c r="FP215" s="69"/>
      <c r="FQ215" s="69"/>
      <c r="FR215" s="69"/>
      <c r="FS215" s="716" t="str">
        <f t="shared" si="38"/>
        <v>NA</v>
      </c>
      <c r="FT215" s="716"/>
      <c r="FU215" s="69"/>
      <c r="FV215" s="28"/>
      <c r="FW215" s="79" t="s">
        <v>656</v>
      </c>
      <c r="FX215" s="705" t="s">
        <v>1792</v>
      </c>
    </row>
    <row r="216" spans="1:180" ht="15" x14ac:dyDescent="0.25">
      <c r="A216" s="10">
        <v>211</v>
      </c>
      <c r="B216" s="15"/>
      <c r="C216" s="42"/>
      <c r="D216" s="15"/>
      <c r="E216" s="97"/>
      <c r="F216" s="28"/>
      <c r="G216" s="67"/>
      <c r="H216" s="5"/>
      <c r="I216" s="5"/>
      <c r="J216" s="5"/>
      <c r="K216" s="5"/>
      <c r="L216" s="5"/>
      <c r="M216" s="5"/>
      <c r="N216" s="5"/>
      <c r="O216" s="5"/>
      <c r="P216" s="5"/>
      <c r="Q216" s="5"/>
      <c r="R216" s="5"/>
      <c r="S216" s="5"/>
      <c r="T216" s="299">
        <f t="shared" si="36"/>
        <v>0</v>
      </c>
      <c r="U216" s="5"/>
      <c r="V216" s="5"/>
      <c r="W216" s="5"/>
      <c r="X216" s="5"/>
      <c r="Y216" s="5"/>
      <c r="Z216" s="5"/>
      <c r="AA216" s="5"/>
      <c r="AB216" s="5"/>
      <c r="AC216" s="5"/>
      <c r="AD216" s="5"/>
      <c r="AE216" s="46"/>
      <c r="AF216" s="5"/>
      <c r="AG216" s="5"/>
      <c r="AH216" s="5"/>
      <c r="AI216" s="5"/>
      <c r="AJ216" s="5"/>
      <c r="AK216" s="5"/>
      <c r="AL216" s="5"/>
      <c r="AM216" s="5"/>
      <c r="AN216" s="5"/>
      <c r="AO216" s="5"/>
      <c r="AP216" s="46"/>
      <c r="AQ216" s="5"/>
      <c r="AR216" s="5"/>
      <c r="AS216" s="5"/>
      <c r="AT216" s="5"/>
      <c r="AU216" s="5"/>
      <c r="AV216" s="5"/>
      <c r="AW216" s="5"/>
      <c r="AX216" s="5"/>
      <c r="AY216" s="5"/>
      <c r="AZ216" s="46"/>
      <c r="BA216" s="8"/>
      <c r="BB216" s="8"/>
      <c r="BC216" s="8"/>
      <c r="BD216" s="8"/>
      <c r="BE216" s="8"/>
      <c r="BF216" s="8"/>
      <c r="BG216" s="8"/>
      <c r="BH216" s="8"/>
      <c r="BI216" s="8"/>
      <c r="BJ216" s="8"/>
      <c r="BK216" s="630" t="str">
        <f t="shared" si="39"/>
        <v>NA</v>
      </c>
      <c r="BL216" s="630" t="s">
        <v>1792</v>
      </c>
      <c r="BM216" s="630"/>
      <c r="BN216" s="633"/>
      <c r="BO216" s="633"/>
      <c r="BP216" s="114"/>
      <c r="BQ216" s="28"/>
      <c r="BR216" s="28"/>
      <c r="BS216" s="28"/>
      <c r="BT216" s="28"/>
      <c r="BU216" s="28"/>
      <c r="BV216" s="67"/>
      <c r="BW216" s="28"/>
      <c r="BX216" s="28"/>
      <c r="BY216" s="28"/>
      <c r="BZ216" s="28"/>
      <c r="CA216" s="28"/>
      <c r="CB216" s="28"/>
      <c r="CC216" s="67"/>
      <c r="CD216" s="28"/>
      <c r="CE216" s="28"/>
      <c r="CF216" s="28"/>
      <c r="CG216" s="28"/>
      <c r="CH216" s="28"/>
      <c r="CI216" s="28"/>
      <c r="CJ216" s="28"/>
      <c r="CK216" s="28"/>
      <c r="CL216" s="28"/>
      <c r="CM216" s="67"/>
      <c r="CN216" s="703" t="s">
        <v>1792</v>
      </c>
      <c r="CO216" s="28"/>
      <c r="CP216" s="28"/>
      <c r="CQ216" s="28"/>
      <c r="CR216" s="28"/>
      <c r="CS216" s="28"/>
      <c r="CT216" s="28"/>
      <c r="CU216" s="28"/>
      <c r="CV216" s="28"/>
      <c r="CW216" s="28"/>
      <c r="CX216" s="67"/>
      <c r="CY216" s="10"/>
      <c r="CZ216" s="10"/>
      <c r="DA216" s="10"/>
      <c r="DB216" s="10"/>
      <c r="DC216" s="10"/>
      <c r="DD216" s="10"/>
      <c r="DE216" s="10"/>
      <c r="DF216" s="10"/>
      <c r="DG216" s="300">
        <f t="shared" si="37"/>
        <v>0</v>
      </c>
      <c r="ER216" s="100"/>
      <c r="ES216" s="245"/>
      <c r="ET216" s="81"/>
      <c r="EU216" s="81"/>
      <c r="EV216" s="718" t="str">
        <f t="shared" si="34"/>
        <v/>
      </c>
      <c r="EW216" s="718" t="s">
        <v>1792</v>
      </c>
      <c r="EX216" s="731"/>
      <c r="EY216" s="44">
        <v>211</v>
      </c>
      <c r="EZ216" s="80"/>
      <c r="FA216" s="33">
        <v>211</v>
      </c>
      <c r="FB216" s="5">
        <v>0</v>
      </c>
      <c r="FC216" s="5">
        <v>0</v>
      </c>
      <c r="FD216" s="69"/>
      <c r="FE216" s="11"/>
      <c r="FF216" s="87"/>
      <c r="FG216" s="18"/>
      <c r="FH216" s="69"/>
      <c r="FI216" s="716" t="s">
        <v>1792</v>
      </c>
      <c r="FK216" s="16"/>
      <c r="FL216" s="54"/>
      <c r="FM216" s="54"/>
      <c r="FN216" s="726"/>
      <c r="FO216" s="84"/>
      <c r="FP216" s="69"/>
      <c r="FQ216" s="69"/>
      <c r="FR216" s="69"/>
      <c r="FS216" s="716" t="str">
        <f t="shared" si="38"/>
        <v>NA</v>
      </c>
      <c r="FT216" s="716"/>
      <c r="FU216" s="69"/>
      <c r="FV216" s="28"/>
      <c r="FW216" s="79"/>
      <c r="FX216" s="705" t="s">
        <v>1792</v>
      </c>
    </row>
    <row r="217" spans="1:180" ht="15" x14ac:dyDescent="0.25">
      <c r="A217" s="10">
        <v>212</v>
      </c>
      <c r="B217" s="15"/>
      <c r="C217" s="42"/>
      <c r="D217" s="15"/>
      <c r="E217" s="97"/>
      <c r="F217" s="28"/>
      <c r="G217" s="67"/>
      <c r="H217" s="5"/>
      <c r="I217" s="5"/>
      <c r="J217" s="5"/>
      <c r="K217" s="5"/>
      <c r="L217" s="5"/>
      <c r="M217" s="5"/>
      <c r="N217" s="5"/>
      <c r="O217" s="5"/>
      <c r="P217" s="5"/>
      <c r="Q217" s="5"/>
      <c r="R217" s="5"/>
      <c r="S217" s="5"/>
      <c r="T217" s="299">
        <f t="shared" si="36"/>
        <v>0</v>
      </c>
      <c r="U217" s="5"/>
      <c r="V217" s="5"/>
      <c r="W217" s="5"/>
      <c r="X217" s="5"/>
      <c r="Y217" s="5"/>
      <c r="Z217" s="5"/>
      <c r="AA217" s="5"/>
      <c r="AB217" s="5"/>
      <c r="AC217" s="5"/>
      <c r="AD217" s="5"/>
      <c r="AE217" s="46"/>
      <c r="AF217" s="5"/>
      <c r="AG217" s="5"/>
      <c r="AH217" s="5"/>
      <c r="AI217" s="5"/>
      <c r="AJ217" s="5"/>
      <c r="AK217" s="5"/>
      <c r="AL217" s="5"/>
      <c r="AM217" s="5"/>
      <c r="AN217" s="5"/>
      <c r="AO217" s="5"/>
      <c r="AP217" s="46"/>
      <c r="AQ217" s="5"/>
      <c r="AR217" s="5"/>
      <c r="AS217" s="5"/>
      <c r="AT217" s="5"/>
      <c r="AU217" s="5"/>
      <c r="AV217" s="5"/>
      <c r="AW217" s="5"/>
      <c r="AX217" s="5"/>
      <c r="AY217" s="5"/>
      <c r="AZ217" s="46"/>
      <c r="BA217" s="8"/>
      <c r="BB217" s="8"/>
      <c r="BC217" s="8"/>
      <c r="BD217" s="8"/>
      <c r="BE217" s="8"/>
      <c r="BF217" s="8"/>
      <c r="BG217" s="8"/>
      <c r="BH217" s="8"/>
      <c r="BI217" s="8"/>
      <c r="BJ217" s="8"/>
      <c r="BK217" s="630" t="str">
        <f t="shared" si="39"/>
        <v>NA</v>
      </c>
      <c r="BL217" s="630" t="s">
        <v>1792</v>
      </c>
      <c r="BM217" s="630"/>
      <c r="BN217" s="633"/>
      <c r="BO217" s="633"/>
      <c r="BP217" s="114"/>
      <c r="BQ217" s="28"/>
      <c r="BR217" s="28"/>
      <c r="BS217" s="28"/>
      <c r="BT217" s="28"/>
      <c r="BU217" s="28"/>
      <c r="BV217" s="67"/>
      <c r="BW217" s="28"/>
      <c r="BX217" s="28"/>
      <c r="BY217" s="28"/>
      <c r="BZ217" s="28"/>
      <c r="CA217" s="28"/>
      <c r="CB217" s="28"/>
      <c r="CC217" s="67"/>
      <c r="CD217" s="28"/>
      <c r="CE217" s="28"/>
      <c r="CF217" s="28"/>
      <c r="CG217" s="28"/>
      <c r="CH217" s="28"/>
      <c r="CI217" s="28"/>
      <c r="CJ217" s="28"/>
      <c r="CK217" s="28"/>
      <c r="CL217" s="28"/>
      <c r="CM217" s="67"/>
      <c r="CN217" s="703" t="s">
        <v>1792</v>
      </c>
      <c r="CO217" s="28"/>
      <c r="CP217" s="28"/>
      <c r="CQ217" s="28"/>
      <c r="CR217" s="28"/>
      <c r="CS217" s="28"/>
      <c r="CT217" s="28"/>
      <c r="CU217" s="28"/>
      <c r="CV217" s="28"/>
      <c r="CW217" s="28"/>
      <c r="CX217" s="67"/>
      <c r="CY217" s="10"/>
      <c r="CZ217" s="10"/>
      <c r="DA217" s="10"/>
      <c r="DB217" s="10"/>
      <c r="DC217" s="10"/>
      <c r="DD217" s="10"/>
      <c r="DE217" s="10"/>
      <c r="DF217" s="10"/>
      <c r="DG217" s="300">
        <f t="shared" si="37"/>
        <v>0</v>
      </c>
      <c r="ER217" s="100"/>
      <c r="ES217" s="245"/>
      <c r="ET217" s="81"/>
      <c r="EU217" s="81"/>
      <c r="EV217" s="718" t="str">
        <f t="shared" si="34"/>
        <v/>
      </c>
      <c r="EW217" s="718" t="s">
        <v>1792</v>
      </c>
      <c r="EX217" s="731"/>
      <c r="EY217" s="44">
        <v>212</v>
      </c>
      <c r="EZ217" s="80"/>
      <c r="FA217" s="33">
        <v>212</v>
      </c>
      <c r="FB217" s="5">
        <v>0</v>
      </c>
      <c r="FC217" s="5">
        <v>0</v>
      </c>
      <c r="FD217" s="69"/>
      <c r="FE217" s="11"/>
      <c r="FF217" s="87"/>
      <c r="FG217" s="18"/>
      <c r="FH217" s="69"/>
      <c r="FI217" s="716" t="s">
        <v>1792</v>
      </c>
      <c r="FK217" s="69"/>
      <c r="FL217" s="54"/>
      <c r="FM217" s="54"/>
      <c r="FN217" s="726"/>
      <c r="FO217" s="84"/>
      <c r="FP217" s="69"/>
      <c r="FQ217" s="69"/>
      <c r="FR217" s="69"/>
      <c r="FS217" s="716" t="str">
        <f t="shared" si="38"/>
        <v>NA</v>
      </c>
      <c r="FT217" s="716"/>
      <c r="FU217" s="69"/>
      <c r="FV217" s="28"/>
      <c r="FW217" s="79"/>
      <c r="FX217" s="705" t="s">
        <v>1792</v>
      </c>
    </row>
    <row r="218" spans="1:180" ht="15" x14ac:dyDescent="0.25">
      <c r="A218" s="10">
        <v>213</v>
      </c>
      <c r="B218" s="15"/>
      <c r="C218" s="42"/>
      <c r="D218" s="15"/>
      <c r="E218" s="97"/>
      <c r="F218" s="28"/>
      <c r="G218" s="67"/>
      <c r="H218" s="5"/>
      <c r="I218" s="5"/>
      <c r="J218" s="5"/>
      <c r="K218" s="5"/>
      <c r="L218" s="5"/>
      <c r="M218" s="5"/>
      <c r="N218" s="5"/>
      <c r="O218" s="5"/>
      <c r="P218" s="5"/>
      <c r="Q218" s="5"/>
      <c r="R218" s="5"/>
      <c r="S218" s="5"/>
      <c r="T218" s="299">
        <f t="shared" si="36"/>
        <v>0</v>
      </c>
      <c r="U218" s="5"/>
      <c r="V218" s="5"/>
      <c r="W218" s="5"/>
      <c r="X218" s="5"/>
      <c r="Y218" s="5"/>
      <c r="Z218" s="5"/>
      <c r="AA218" s="5"/>
      <c r="AB218" s="5"/>
      <c r="AC218" s="5"/>
      <c r="AD218" s="5"/>
      <c r="AE218" s="46"/>
      <c r="AF218" s="5"/>
      <c r="AG218" s="5"/>
      <c r="AH218" s="5"/>
      <c r="AI218" s="5"/>
      <c r="AJ218" s="5"/>
      <c r="AK218" s="5"/>
      <c r="AL218" s="5"/>
      <c r="AM218" s="5"/>
      <c r="AN218" s="5"/>
      <c r="AO218" s="5"/>
      <c r="AP218" s="46"/>
      <c r="AQ218" s="5"/>
      <c r="AR218" s="5"/>
      <c r="AS218" s="5"/>
      <c r="AT218" s="5"/>
      <c r="AU218" s="5"/>
      <c r="AV218" s="5"/>
      <c r="AW218" s="5"/>
      <c r="AX218" s="5"/>
      <c r="AY218" s="5"/>
      <c r="AZ218" s="46"/>
      <c r="BA218" s="8"/>
      <c r="BB218" s="8"/>
      <c r="BC218" s="8"/>
      <c r="BD218" s="8"/>
      <c r="BE218" s="8"/>
      <c r="BF218" s="8"/>
      <c r="BG218" s="8"/>
      <c r="BH218" s="8"/>
      <c r="BI218" s="8"/>
      <c r="BJ218" s="8"/>
      <c r="BK218" s="630" t="str">
        <f t="shared" si="39"/>
        <v>NA</v>
      </c>
      <c r="BL218" s="630" t="s">
        <v>1792</v>
      </c>
      <c r="BM218" s="630"/>
      <c r="BN218" s="633"/>
      <c r="BO218" s="633"/>
      <c r="BP218" s="114"/>
      <c r="BQ218" s="28"/>
      <c r="BR218" s="28"/>
      <c r="BS218" s="28"/>
      <c r="BT218" s="28"/>
      <c r="BU218" s="28"/>
      <c r="BV218" s="67"/>
      <c r="BW218" s="28"/>
      <c r="BX218" s="28"/>
      <c r="BY218" s="28"/>
      <c r="BZ218" s="28"/>
      <c r="CA218" s="28"/>
      <c r="CB218" s="28"/>
      <c r="CC218" s="67"/>
      <c r="CD218" s="28"/>
      <c r="CE218" s="28"/>
      <c r="CF218" s="28"/>
      <c r="CG218" s="28"/>
      <c r="CH218" s="28"/>
      <c r="CI218" s="28"/>
      <c r="CJ218" s="28"/>
      <c r="CK218" s="28"/>
      <c r="CL218" s="28"/>
      <c r="CM218" s="67"/>
      <c r="CN218" s="703" t="s">
        <v>1792</v>
      </c>
      <c r="CO218" s="28"/>
      <c r="CP218" s="28"/>
      <c r="CQ218" s="28"/>
      <c r="CR218" s="28"/>
      <c r="CS218" s="28"/>
      <c r="CT218" s="28"/>
      <c r="CU218" s="28"/>
      <c r="CV218" s="28"/>
      <c r="CW218" s="28"/>
      <c r="CX218" s="67"/>
      <c r="CY218" s="10"/>
      <c r="CZ218" s="10"/>
      <c r="DA218" s="10"/>
      <c r="DB218" s="10"/>
      <c r="DC218" s="10"/>
      <c r="DD218" s="10"/>
      <c r="DE218" s="10"/>
      <c r="DF218" s="10"/>
      <c r="DG218" s="300">
        <f t="shared" si="37"/>
        <v>0</v>
      </c>
      <c r="ER218" s="100"/>
      <c r="ES218" s="245"/>
      <c r="ET218" s="81"/>
      <c r="EU218" s="81"/>
      <c r="EV218" s="718" t="str">
        <f t="shared" si="34"/>
        <v/>
      </c>
      <c r="EW218" s="718" t="s">
        <v>1792</v>
      </c>
      <c r="EX218" s="731"/>
      <c r="EY218" s="44">
        <v>213</v>
      </c>
      <c r="EZ218" s="80"/>
      <c r="FA218" s="33">
        <v>213</v>
      </c>
      <c r="FB218" s="5">
        <v>0</v>
      </c>
      <c r="FC218" s="5">
        <v>0</v>
      </c>
      <c r="FD218" s="69"/>
      <c r="FE218" s="11"/>
      <c r="FF218" s="87"/>
      <c r="FG218" s="18"/>
      <c r="FH218" s="69"/>
      <c r="FI218" s="716" t="s">
        <v>1792</v>
      </c>
      <c r="FK218" s="8"/>
      <c r="FL218" s="54"/>
      <c r="FM218" s="54"/>
      <c r="FN218" s="726"/>
      <c r="FO218" s="84"/>
      <c r="FP218" s="69"/>
      <c r="FQ218" s="69"/>
      <c r="FR218" s="69"/>
      <c r="FS218" s="716" t="str">
        <f t="shared" si="38"/>
        <v>NA</v>
      </c>
      <c r="FT218" s="716"/>
      <c r="FU218" s="69"/>
      <c r="FV218" s="28"/>
      <c r="FW218" s="79"/>
      <c r="FX218" s="705" t="s">
        <v>1792</v>
      </c>
    </row>
    <row r="219" spans="1:180" ht="15" x14ac:dyDescent="0.25">
      <c r="A219" s="10">
        <v>214</v>
      </c>
      <c r="B219" s="15"/>
      <c r="C219" s="42"/>
      <c r="D219" s="15"/>
      <c r="E219" s="97"/>
      <c r="F219" s="28"/>
      <c r="G219" s="67"/>
      <c r="H219" s="5"/>
      <c r="I219" s="5"/>
      <c r="J219" s="5"/>
      <c r="K219" s="5"/>
      <c r="L219" s="5"/>
      <c r="M219" s="5"/>
      <c r="N219" s="5"/>
      <c r="O219" s="5"/>
      <c r="P219" s="5"/>
      <c r="Q219" s="5"/>
      <c r="R219" s="5"/>
      <c r="S219" s="5"/>
      <c r="T219" s="299">
        <f t="shared" si="36"/>
        <v>0</v>
      </c>
      <c r="U219" s="5"/>
      <c r="V219" s="5"/>
      <c r="W219" s="5"/>
      <c r="X219" s="5"/>
      <c r="Y219" s="5"/>
      <c r="Z219" s="5"/>
      <c r="AA219" s="5"/>
      <c r="AB219" s="5"/>
      <c r="AC219" s="5"/>
      <c r="AD219" s="5"/>
      <c r="AE219" s="46"/>
      <c r="AF219" s="5"/>
      <c r="AG219" s="5"/>
      <c r="AH219" s="5"/>
      <c r="AI219" s="5"/>
      <c r="AJ219" s="5"/>
      <c r="AK219" s="5"/>
      <c r="AL219" s="5"/>
      <c r="AM219" s="5"/>
      <c r="AN219" s="5"/>
      <c r="AO219" s="5"/>
      <c r="AP219" s="46"/>
      <c r="AQ219" s="5"/>
      <c r="AR219" s="5"/>
      <c r="AS219" s="5"/>
      <c r="AT219" s="5"/>
      <c r="AU219" s="5"/>
      <c r="AV219" s="5"/>
      <c r="AW219" s="5"/>
      <c r="AX219" s="5"/>
      <c r="AY219" s="5"/>
      <c r="AZ219" s="46"/>
      <c r="BA219" s="8"/>
      <c r="BB219" s="8"/>
      <c r="BC219" s="8"/>
      <c r="BD219" s="8"/>
      <c r="BE219" s="8"/>
      <c r="BF219" s="8"/>
      <c r="BG219" s="8"/>
      <c r="BH219" s="8"/>
      <c r="BI219" s="8"/>
      <c r="BJ219" s="8"/>
      <c r="BK219" s="630" t="str">
        <f t="shared" si="39"/>
        <v>NA</v>
      </c>
      <c r="BL219" s="630" t="s">
        <v>1792</v>
      </c>
      <c r="BM219" s="630"/>
      <c r="BN219" s="633"/>
      <c r="BO219" s="633"/>
      <c r="BP219" s="114"/>
      <c r="BQ219" s="28"/>
      <c r="BR219" s="28"/>
      <c r="BS219" s="28"/>
      <c r="BT219" s="28"/>
      <c r="BU219" s="28"/>
      <c r="BV219" s="67"/>
      <c r="BW219" s="28"/>
      <c r="BX219" s="28"/>
      <c r="BY219" s="28"/>
      <c r="BZ219" s="28"/>
      <c r="CA219" s="28"/>
      <c r="CB219" s="28"/>
      <c r="CC219" s="67"/>
      <c r="CD219" s="28"/>
      <c r="CE219" s="28"/>
      <c r="CF219" s="28"/>
      <c r="CG219" s="28"/>
      <c r="CH219" s="28"/>
      <c r="CI219" s="28"/>
      <c r="CJ219" s="28"/>
      <c r="CK219" s="28"/>
      <c r="CL219" s="28"/>
      <c r="CM219" s="67"/>
      <c r="CN219" s="703" t="s">
        <v>1792</v>
      </c>
      <c r="CO219" s="28"/>
      <c r="CP219" s="28"/>
      <c r="CQ219" s="28"/>
      <c r="CR219" s="28"/>
      <c r="CS219" s="28"/>
      <c r="CT219" s="28"/>
      <c r="CU219" s="28"/>
      <c r="CV219" s="28"/>
      <c r="CW219" s="28"/>
      <c r="CX219" s="67"/>
      <c r="CY219" s="10"/>
      <c r="CZ219" s="10"/>
      <c r="DA219" s="10"/>
      <c r="DB219" s="10"/>
      <c r="DC219" s="10"/>
      <c r="DD219" s="10"/>
      <c r="DE219" s="10"/>
      <c r="DF219" s="10"/>
      <c r="DG219" s="300">
        <f t="shared" si="37"/>
        <v>0</v>
      </c>
      <c r="ER219" s="100"/>
      <c r="ES219" s="245"/>
      <c r="ET219" s="81"/>
      <c r="EU219" s="81"/>
      <c r="EV219" s="718" t="str">
        <f t="shared" si="34"/>
        <v/>
      </c>
      <c r="EW219" s="718" t="s">
        <v>1792</v>
      </c>
      <c r="EX219" s="731"/>
      <c r="EY219" s="44">
        <v>214</v>
      </c>
      <c r="EZ219" s="80"/>
      <c r="FA219" s="33">
        <v>214</v>
      </c>
      <c r="FB219" s="5">
        <v>0</v>
      </c>
      <c r="FC219" s="5">
        <v>0</v>
      </c>
      <c r="FD219" s="69"/>
      <c r="FE219" s="11"/>
      <c r="FF219" s="87"/>
      <c r="FG219" s="18"/>
      <c r="FH219" s="69"/>
      <c r="FI219" s="716" t="s">
        <v>1792</v>
      </c>
      <c r="FK219" s="16"/>
      <c r="FL219" s="54"/>
      <c r="FM219" s="54"/>
      <c r="FN219" s="726"/>
      <c r="FO219" s="84"/>
      <c r="FP219" s="69"/>
      <c r="FQ219" s="69"/>
      <c r="FR219" s="69"/>
      <c r="FS219" s="716" t="str">
        <f t="shared" si="38"/>
        <v>NA</v>
      </c>
      <c r="FT219" s="716"/>
      <c r="FU219" s="69"/>
      <c r="FV219" s="28"/>
      <c r="FW219" s="79"/>
      <c r="FX219" s="705" t="s">
        <v>1792</v>
      </c>
    </row>
    <row r="220" spans="1:180" ht="15" x14ac:dyDescent="0.25">
      <c r="A220" s="10">
        <v>215</v>
      </c>
      <c r="B220" s="15"/>
      <c r="C220" s="42"/>
      <c r="D220" s="15"/>
      <c r="E220" s="97"/>
      <c r="F220" s="28"/>
      <c r="G220" s="67"/>
      <c r="H220" s="5"/>
      <c r="I220" s="5"/>
      <c r="J220" s="5"/>
      <c r="K220" s="5"/>
      <c r="L220" s="5"/>
      <c r="M220" s="5"/>
      <c r="N220" s="5"/>
      <c r="O220" s="5"/>
      <c r="P220" s="5"/>
      <c r="Q220" s="5"/>
      <c r="R220" s="5"/>
      <c r="S220" s="5"/>
      <c r="T220" s="299">
        <f t="shared" si="36"/>
        <v>0</v>
      </c>
      <c r="U220" s="5"/>
      <c r="V220" s="5"/>
      <c r="W220" s="5"/>
      <c r="X220" s="5"/>
      <c r="Y220" s="5"/>
      <c r="Z220" s="5"/>
      <c r="AA220" s="5"/>
      <c r="AB220" s="5"/>
      <c r="AC220" s="5"/>
      <c r="AD220" s="5"/>
      <c r="AE220" s="46"/>
      <c r="AF220" s="5"/>
      <c r="AG220" s="5"/>
      <c r="AH220" s="5"/>
      <c r="AI220" s="5"/>
      <c r="AJ220" s="5"/>
      <c r="AK220" s="5"/>
      <c r="AL220" s="5"/>
      <c r="AM220" s="5"/>
      <c r="AN220" s="5"/>
      <c r="AO220" s="5"/>
      <c r="AP220" s="46"/>
      <c r="AQ220" s="5"/>
      <c r="AR220" s="5"/>
      <c r="AS220" s="5"/>
      <c r="AT220" s="5"/>
      <c r="AU220" s="5"/>
      <c r="AV220" s="5"/>
      <c r="AW220" s="5"/>
      <c r="AX220" s="5"/>
      <c r="AY220" s="5"/>
      <c r="AZ220" s="46"/>
      <c r="BA220" s="8"/>
      <c r="BB220" s="8"/>
      <c r="BC220" s="8"/>
      <c r="BD220" s="8"/>
      <c r="BE220" s="8"/>
      <c r="BF220" s="8"/>
      <c r="BG220" s="8"/>
      <c r="BH220" s="8"/>
      <c r="BI220" s="8"/>
      <c r="BJ220" s="8"/>
      <c r="BK220" s="630" t="str">
        <f t="shared" si="39"/>
        <v>NA</v>
      </c>
      <c r="BL220" s="630" t="s">
        <v>1792</v>
      </c>
      <c r="BM220" s="630"/>
      <c r="BN220" s="633"/>
      <c r="BO220" s="633"/>
      <c r="BP220" s="114"/>
      <c r="BQ220" s="28"/>
      <c r="BR220" s="28"/>
      <c r="BS220" s="28"/>
      <c r="BT220" s="28"/>
      <c r="BU220" s="28"/>
      <c r="BV220" s="67"/>
      <c r="BW220" s="28"/>
      <c r="BX220" s="28"/>
      <c r="BY220" s="28"/>
      <c r="BZ220" s="28"/>
      <c r="CA220" s="28"/>
      <c r="CB220" s="28"/>
      <c r="CC220" s="67"/>
      <c r="CD220" s="28"/>
      <c r="CE220" s="28"/>
      <c r="CF220" s="28"/>
      <c r="CG220" s="28"/>
      <c r="CH220" s="28"/>
      <c r="CI220" s="28"/>
      <c r="CJ220" s="28"/>
      <c r="CK220" s="28"/>
      <c r="CL220" s="28"/>
      <c r="CM220" s="67"/>
      <c r="CN220" s="703" t="s">
        <v>1792</v>
      </c>
      <c r="CO220" s="28"/>
      <c r="CP220" s="28"/>
      <c r="CQ220" s="28"/>
      <c r="CR220" s="28"/>
      <c r="CS220" s="28"/>
      <c r="CT220" s="28"/>
      <c r="CU220" s="28"/>
      <c r="CV220" s="28"/>
      <c r="CW220" s="28"/>
      <c r="CX220" s="67"/>
      <c r="CY220" s="10"/>
      <c r="CZ220" s="10"/>
      <c r="DA220" s="10"/>
      <c r="DB220" s="10"/>
      <c r="DC220" s="10"/>
      <c r="DD220" s="10"/>
      <c r="DE220" s="10"/>
      <c r="DF220" s="10"/>
      <c r="DG220" s="300">
        <f t="shared" si="37"/>
        <v>0</v>
      </c>
      <c r="ER220" s="100"/>
      <c r="ES220" s="245"/>
      <c r="ET220" s="81"/>
      <c r="EU220" s="81"/>
      <c r="EV220" s="718" t="str">
        <f t="shared" si="34"/>
        <v/>
      </c>
      <c r="EW220" s="718" t="s">
        <v>1792</v>
      </c>
      <c r="EX220" s="731"/>
      <c r="EY220" s="44">
        <v>215</v>
      </c>
      <c r="EZ220" s="80"/>
      <c r="FA220" s="33">
        <v>215</v>
      </c>
      <c r="FB220" s="5">
        <v>0</v>
      </c>
      <c r="FC220" s="5">
        <v>0</v>
      </c>
      <c r="FD220" s="69"/>
      <c r="FE220" s="11"/>
      <c r="FF220" s="87"/>
      <c r="FG220" s="18"/>
      <c r="FH220" s="69"/>
      <c r="FI220" s="716" t="s">
        <v>1792</v>
      </c>
      <c r="FK220" s="16"/>
      <c r="FL220" s="54"/>
      <c r="FM220" s="54"/>
      <c r="FN220" s="726"/>
      <c r="FO220" s="84"/>
      <c r="FP220" s="69"/>
      <c r="FQ220" s="69"/>
      <c r="FR220" s="69"/>
      <c r="FS220" s="716" t="str">
        <f t="shared" si="38"/>
        <v>NA</v>
      </c>
      <c r="FT220" s="716"/>
      <c r="FU220" s="69"/>
      <c r="FV220" s="28"/>
      <c r="FW220" s="79"/>
      <c r="FX220" s="705" t="s">
        <v>1792</v>
      </c>
    </row>
    <row r="221" spans="1:180" ht="15" x14ac:dyDescent="0.25">
      <c r="A221" s="10">
        <v>216</v>
      </c>
      <c r="B221" s="15"/>
      <c r="C221" s="42"/>
      <c r="D221" s="15"/>
      <c r="E221" s="97"/>
      <c r="F221" s="28"/>
      <c r="G221" s="67"/>
      <c r="H221" s="5"/>
      <c r="I221" s="5"/>
      <c r="J221" s="5"/>
      <c r="K221" s="5"/>
      <c r="L221" s="5"/>
      <c r="M221" s="5"/>
      <c r="N221" s="5"/>
      <c r="O221" s="5"/>
      <c r="P221" s="5"/>
      <c r="Q221" s="5"/>
      <c r="R221" s="5"/>
      <c r="S221" s="5"/>
      <c r="T221" s="299">
        <f t="shared" si="36"/>
        <v>0</v>
      </c>
      <c r="U221" s="5"/>
      <c r="V221" s="5"/>
      <c r="W221" s="5"/>
      <c r="X221" s="5"/>
      <c r="Y221" s="5"/>
      <c r="Z221" s="5"/>
      <c r="AA221" s="5"/>
      <c r="AB221" s="5"/>
      <c r="AC221" s="5"/>
      <c r="AD221" s="5"/>
      <c r="AE221" s="46"/>
      <c r="AF221" s="5"/>
      <c r="AG221" s="5"/>
      <c r="AH221" s="5"/>
      <c r="AI221" s="5"/>
      <c r="AJ221" s="5"/>
      <c r="AK221" s="5"/>
      <c r="AL221" s="5"/>
      <c r="AM221" s="5"/>
      <c r="AN221" s="5"/>
      <c r="AO221" s="5"/>
      <c r="AP221" s="46"/>
      <c r="AQ221" s="5"/>
      <c r="AR221" s="5"/>
      <c r="AS221" s="5"/>
      <c r="AT221" s="5"/>
      <c r="AU221" s="5"/>
      <c r="AV221" s="5"/>
      <c r="AW221" s="5"/>
      <c r="AX221" s="5"/>
      <c r="AY221" s="5"/>
      <c r="AZ221" s="46"/>
      <c r="BA221" s="8"/>
      <c r="BB221" s="8"/>
      <c r="BC221" s="8"/>
      <c r="BD221" s="8"/>
      <c r="BE221" s="8"/>
      <c r="BF221" s="8"/>
      <c r="BG221" s="8"/>
      <c r="BH221" s="8"/>
      <c r="BI221" s="8"/>
      <c r="BJ221" s="8"/>
      <c r="BK221" s="630" t="str">
        <f t="shared" si="39"/>
        <v>NA</v>
      </c>
      <c r="BL221" s="630" t="s">
        <v>1792</v>
      </c>
      <c r="BM221" s="630"/>
      <c r="BN221" s="633"/>
      <c r="BO221" s="633"/>
      <c r="BP221" s="114"/>
      <c r="BQ221" s="28"/>
      <c r="BR221" s="28"/>
      <c r="BS221" s="28"/>
      <c r="BT221" s="28"/>
      <c r="BU221" s="28"/>
      <c r="BV221" s="67"/>
      <c r="BW221" s="28"/>
      <c r="BX221" s="28"/>
      <c r="BY221" s="28"/>
      <c r="BZ221" s="28"/>
      <c r="CA221" s="28"/>
      <c r="CB221" s="28"/>
      <c r="CC221" s="67"/>
      <c r="CD221" s="28"/>
      <c r="CE221" s="28"/>
      <c r="CF221" s="28"/>
      <c r="CG221" s="28"/>
      <c r="CH221" s="28"/>
      <c r="CI221" s="28"/>
      <c r="CJ221" s="28"/>
      <c r="CK221" s="28"/>
      <c r="CL221" s="28"/>
      <c r="CM221" s="67"/>
      <c r="CN221" s="703" t="s">
        <v>1792</v>
      </c>
      <c r="CO221" s="28"/>
      <c r="CP221" s="28"/>
      <c r="CQ221" s="28"/>
      <c r="CR221" s="28"/>
      <c r="CS221" s="28"/>
      <c r="CT221" s="28"/>
      <c r="CU221" s="28"/>
      <c r="CV221" s="28"/>
      <c r="CW221" s="28"/>
      <c r="CX221" s="67"/>
      <c r="CY221" s="10"/>
      <c r="CZ221" s="10"/>
      <c r="DA221" s="10"/>
      <c r="DB221" s="10"/>
      <c r="DC221" s="10"/>
      <c r="DD221" s="10"/>
      <c r="DE221" s="10"/>
      <c r="DF221" s="10"/>
      <c r="DG221" s="300">
        <f t="shared" si="37"/>
        <v>0</v>
      </c>
      <c r="ER221" s="100"/>
      <c r="ES221" s="245"/>
      <c r="ET221" s="81"/>
      <c r="EU221" s="81"/>
      <c r="EV221" s="718" t="str">
        <f t="shared" si="34"/>
        <v/>
      </c>
      <c r="EW221" s="718" t="s">
        <v>1792</v>
      </c>
      <c r="EX221" s="731"/>
      <c r="EY221" s="44">
        <v>216</v>
      </c>
      <c r="EZ221" s="80"/>
      <c r="FA221" s="33">
        <v>216</v>
      </c>
      <c r="FB221" s="5">
        <v>0</v>
      </c>
      <c r="FC221" s="5">
        <v>0</v>
      </c>
      <c r="FD221" s="69"/>
      <c r="FE221" s="11"/>
      <c r="FF221" s="87"/>
      <c r="FG221" s="18"/>
      <c r="FH221" s="69"/>
      <c r="FI221" s="716" t="s">
        <v>1792</v>
      </c>
      <c r="FK221" s="82"/>
      <c r="FL221" s="72"/>
      <c r="FM221" s="54"/>
      <c r="FN221" s="726"/>
      <c r="FO221" s="84"/>
      <c r="FP221" s="69"/>
      <c r="FQ221" s="69"/>
      <c r="FR221" s="69"/>
      <c r="FS221" s="716" t="str">
        <f t="shared" si="38"/>
        <v>NA</v>
      </c>
      <c r="FT221" s="716"/>
      <c r="FU221" s="69"/>
      <c r="FV221" s="28"/>
      <c r="FW221" s="79"/>
      <c r="FX221" s="705" t="s">
        <v>1792</v>
      </c>
    </row>
    <row r="222" spans="1:180" ht="15" x14ac:dyDescent="0.25">
      <c r="A222" s="10">
        <v>217</v>
      </c>
      <c r="B222" s="15"/>
      <c r="C222" s="42"/>
      <c r="D222" s="15"/>
      <c r="E222" s="97"/>
      <c r="F222" s="28"/>
      <c r="G222" s="67"/>
      <c r="H222" s="5"/>
      <c r="I222" s="5"/>
      <c r="J222" s="5"/>
      <c r="K222" s="5"/>
      <c r="L222" s="5"/>
      <c r="M222" s="5"/>
      <c r="N222" s="5"/>
      <c r="O222" s="5"/>
      <c r="P222" s="5"/>
      <c r="Q222" s="5"/>
      <c r="R222" s="5"/>
      <c r="S222" s="5"/>
      <c r="T222" s="299">
        <f t="shared" si="36"/>
        <v>0</v>
      </c>
      <c r="U222" s="5"/>
      <c r="V222" s="5"/>
      <c r="W222" s="5"/>
      <c r="X222" s="5"/>
      <c r="Y222" s="5"/>
      <c r="Z222" s="5"/>
      <c r="AA222" s="5"/>
      <c r="AB222" s="5"/>
      <c r="AC222" s="5"/>
      <c r="AD222" s="5"/>
      <c r="AE222" s="46"/>
      <c r="AF222" s="5"/>
      <c r="AG222" s="5"/>
      <c r="AH222" s="5"/>
      <c r="AI222" s="5"/>
      <c r="AJ222" s="5"/>
      <c r="AK222" s="5"/>
      <c r="AL222" s="5"/>
      <c r="AM222" s="5"/>
      <c r="AN222" s="5"/>
      <c r="AO222" s="5"/>
      <c r="AP222" s="46"/>
      <c r="AQ222" s="5"/>
      <c r="AR222" s="5"/>
      <c r="AS222" s="5"/>
      <c r="AT222" s="5"/>
      <c r="AU222" s="5"/>
      <c r="AV222" s="5"/>
      <c r="AW222" s="5"/>
      <c r="AX222" s="5"/>
      <c r="AY222" s="5"/>
      <c r="AZ222" s="46"/>
      <c r="BA222" s="8"/>
      <c r="BB222" s="8"/>
      <c r="BC222" s="8"/>
      <c r="BD222" s="8"/>
      <c r="BE222" s="8"/>
      <c r="BF222" s="8"/>
      <c r="BG222" s="8"/>
      <c r="BH222" s="8"/>
      <c r="BI222" s="8"/>
      <c r="BJ222" s="8"/>
      <c r="BK222" s="630" t="str">
        <f t="shared" si="39"/>
        <v>NA</v>
      </c>
      <c r="BL222" s="630" t="s">
        <v>1792</v>
      </c>
      <c r="BM222" s="630"/>
      <c r="BN222" s="633"/>
      <c r="BO222" s="633"/>
      <c r="BP222" s="114"/>
      <c r="BQ222" s="28"/>
      <c r="BR222" s="28"/>
      <c r="BS222" s="28"/>
      <c r="BT222" s="28"/>
      <c r="BU222" s="28"/>
      <c r="BV222" s="67"/>
      <c r="BW222" s="28"/>
      <c r="BX222" s="28"/>
      <c r="BY222" s="28"/>
      <c r="BZ222" s="28"/>
      <c r="CA222" s="28"/>
      <c r="CB222" s="28"/>
      <c r="CC222" s="67"/>
      <c r="CD222" s="28"/>
      <c r="CE222" s="28"/>
      <c r="CF222" s="28"/>
      <c r="CG222" s="28"/>
      <c r="CH222" s="28"/>
      <c r="CI222" s="28"/>
      <c r="CJ222" s="28"/>
      <c r="CK222" s="28"/>
      <c r="CL222" s="28"/>
      <c r="CM222" s="67"/>
      <c r="CN222" s="703" t="s">
        <v>1792</v>
      </c>
      <c r="CO222" s="28"/>
      <c r="CP222" s="28"/>
      <c r="CQ222" s="28"/>
      <c r="CR222" s="28"/>
      <c r="CS222" s="28"/>
      <c r="CT222" s="28"/>
      <c r="CU222" s="28"/>
      <c r="CV222" s="28"/>
      <c r="CW222" s="28"/>
      <c r="CX222" s="67"/>
      <c r="CY222" s="10"/>
      <c r="CZ222" s="10"/>
      <c r="DA222" s="10"/>
      <c r="DB222" s="10"/>
      <c r="DC222" s="10"/>
      <c r="DD222" s="10"/>
      <c r="DE222" s="10"/>
      <c r="DF222" s="10"/>
      <c r="DG222" s="300">
        <f t="shared" si="37"/>
        <v>0</v>
      </c>
      <c r="ER222" s="100"/>
      <c r="ES222" s="245"/>
      <c r="ET222" s="81"/>
      <c r="EU222" s="81"/>
      <c r="EV222" s="718" t="str">
        <f t="shared" si="34"/>
        <v/>
      </c>
      <c r="EW222" s="718" t="s">
        <v>1792</v>
      </c>
      <c r="EX222" s="731"/>
      <c r="EY222" s="44">
        <v>217</v>
      </c>
      <c r="EZ222" s="80"/>
      <c r="FA222" s="33">
        <v>217</v>
      </c>
      <c r="FB222" s="5">
        <v>0</v>
      </c>
      <c r="FC222" s="5">
        <v>0</v>
      </c>
      <c r="FD222" s="69"/>
      <c r="FE222" s="11"/>
      <c r="FF222" s="84"/>
      <c r="FG222" s="246"/>
      <c r="FH222" s="69"/>
      <c r="FI222" s="716" t="s">
        <v>1792</v>
      </c>
      <c r="FK222" s="16"/>
      <c r="FM222" s="54"/>
      <c r="FN222" s="726"/>
      <c r="FO222" s="86"/>
      <c r="FP222" s="643"/>
      <c r="FQ222" s="643"/>
      <c r="FR222" s="643"/>
      <c r="FS222" s="716" t="str">
        <f t="shared" si="38"/>
        <v>NA</v>
      </c>
      <c r="FT222" s="716"/>
      <c r="FU222" s="643"/>
      <c r="FW222" s="79"/>
      <c r="FX222" s="705" t="s">
        <v>1792</v>
      </c>
    </row>
    <row r="223" spans="1:180" ht="15" x14ac:dyDescent="0.25">
      <c r="A223" s="10">
        <v>219</v>
      </c>
      <c r="B223" s="15"/>
      <c r="C223" s="42"/>
      <c r="D223" s="15"/>
      <c r="E223" s="97"/>
      <c r="F223" s="28"/>
      <c r="G223" s="67"/>
      <c r="H223" s="5"/>
      <c r="I223" s="5"/>
      <c r="J223" s="5"/>
      <c r="K223" s="5"/>
      <c r="L223" s="5"/>
      <c r="M223" s="5"/>
      <c r="N223" s="5"/>
      <c r="O223" s="5"/>
      <c r="P223" s="5"/>
      <c r="Q223" s="5"/>
      <c r="R223" s="5"/>
      <c r="S223" s="5"/>
      <c r="T223" s="299">
        <f t="shared" si="36"/>
        <v>0</v>
      </c>
      <c r="U223" s="5"/>
      <c r="V223" s="5"/>
      <c r="W223" s="5"/>
      <c r="X223" s="5"/>
      <c r="Y223" s="5"/>
      <c r="Z223" s="5"/>
      <c r="AA223" s="5"/>
      <c r="AB223" s="5"/>
      <c r="AC223" s="5"/>
      <c r="AD223" s="5"/>
      <c r="AE223" s="46"/>
      <c r="AF223" s="5"/>
      <c r="AG223" s="5"/>
      <c r="AH223" s="5"/>
      <c r="AI223" s="5"/>
      <c r="AJ223" s="5"/>
      <c r="AK223" s="5"/>
      <c r="AL223" s="5"/>
      <c r="AM223" s="5"/>
      <c r="AN223" s="5"/>
      <c r="AO223" s="5"/>
      <c r="AP223" s="46"/>
      <c r="AQ223" s="5"/>
      <c r="AR223" s="5"/>
      <c r="AS223" s="5"/>
      <c r="AT223" s="5"/>
      <c r="AU223" s="5"/>
      <c r="AV223" s="5"/>
      <c r="AW223" s="5"/>
      <c r="AX223" s="5"/>
      <c r="AY223" s="5"/>
      <c r="AZ223" s="46"/>
      <c r="BA223" s="8"/>
      <c r="BB223" s="8"/>
      <c r="BC223" s="8"/>
      <c r="BD223" s="8"/>
      <c r="BE223" s="8"/>
      <c r="BF223" s="8"/>
      <c r="BG223" s="8"/>
      <c r="BH223" s="8"/>
      <c r="BI223" s="8"/>
      <c r="BJ223" s="8"/>
      <c r="BK223" s="630" t="str">
        <f t="shared" si="39"/>
        <v>NA</v>
      </c>
      <c r="BL223" s="630" t="s">
        <v>1792</v>
      </c>
      <c r="BM223" s="630"/>
      <c r="BN223" s="633"/>
      <c r="BO223" s="633"/>
      <c r="BP223" s="114"/>
      <c r="BQ223" s="28"/>
      <c r="BR223" s="28"/>
      <c r="BS223" s="28"/>
      <c r="BT223" s="28"/>
      <c r="BU223" s="28"/>
      <c r="BV223" s="67"/>
      <c r="BW223" s="28"/>
      <c r="BX223" s="28"/>
      <c r="BY223" s="28"/>
      <c r="BZ223" s="28"/>
      <c r="CA223" s="28"/>
      <c r="CB223" s="28"/>
      <c r="CC223" s="67"/>
      <c r="CD223" s="28"/>
      <c r="CE223" s="28"/>
      <c r="CF223" s="28"/>
      <c r="CG223" s="28"/>
      <c r="CH223" s="28"/>
      <c r="CI223" s="28"/>
      <c r="CJ223" s="28"/>
      <c r="CK223" s="28"/>
      <c r="CL223" s="28"/>
      <c r="CM223" s="67"/>
      <c r="CN223" s="703" t="s">
        <v>1792</v>
      </c>
      <c r="CO223" s="28"/>
      <c r="CP223" s="28"/>
      <c r="CQ223" s="28"/>
      <c r="CR223" s="28"/>
      <c r="CS223" s="28"/>
      <c r="CT223" s="28"/>
      <c r="CU223" s="28"/>
      <c r="CV223" s="28"/>
      <c r="CW223" s="28"/>
      <c r="CX223" s="67"/>
      <c r="CY223" s="10"/>
      <c r="CZ223" s="10"/>
      <c r="DA223" s="10"/>
      <c r="DB223" s="10"/>
      <c r="DC223" s="10"/>
      <c r="DD223" s="10"/>
      <c r="DE223" s="10"/>
      <c r="DF223" s="10"/>
      <c r="DG223" s="300">
        <f t="shared" si="37"/>
        <v>0</v>
      </c>
      <c r="ER223" s="100"/>
      <c r="ES223" s="245"/>
      <c r="ET223" s="81"/>
      <c r="EU223" s="81"/>
      <c r="EV223" s="718" t="str">
        <f t="shared" si="34"/>
        <v/>
      </c>
      <c r="EW223" s="718" t="s">
        <v>1792</v>
      </c>
      <c r="EX223" s="731"/>
      <c r="EY223" s="44">
        <v>219</v>
      </c>
      <c r="EZ223" s="80"/>
      <c r="FA223" s="33">
        <v>219</v>
      </c>
      <c r="FB223" s="5">
        <v>0</v>
      </c>
      <c r="FC223" s="5">
        <v>0</v>
      </c>
      <c r="FD223" s="69"/>
      <c r="FE223" s="11"/>
      <c r="FF223" s="87"/>
      <c r="FG223" s="18"/>
      <c r="FH223" s="69"/>
      <c r="FI223" s="716" t="s">
        <v>1792</v>
      </c>
      <c r="FK223" s="16"/>
      <c r="FL223" s="54"/>
      <c r="FM223" s="54"/>
      <c r="FN223" s="726"/>
      <c r="FO223" s="84"/>
      <c r="FP223" s="69"/>
      <c r="FQ223" s="69"/>
      <c r="FR223" s="69"/>
      <c r="FS223" s="716" t="str">
        <f t="shared" si="38"/>
        <v>NA</v>
      </c>
      <c r="FT223" s="716"/>
      <c r="FU223" s="69"/>
      <c r="FV223" s="28"/>
      <c r="FW223" s="26"/>
      <c r="FX223" s="705" t="s">
        <v>1792</v>
      </c>
    </row>
    <row r="224" spans="1:180" ht="15" x14ac:dyDescent="0.25">
      <c r="A224" s="10">
        <v>220</v>
      </c>
      <c r="B224" s="15"/>
      <c r="C224" s="42"/>
      <c r="D224" s="15"/>
      <c r="E224" s="97"/>
      <c r="F224" s="28"/>
      <c r="G224" s="67"/>
      <c r="H224" s="5"/>
      <c r="I224" s="5"/>
      <c r="J224" s="5"/>
      <c r="K224" s="5"/>
      <c r="L224" s="5"/>
      <c r="M224" s="5"/>
      <c r="N224" s="5"/>
      <c r="O224" s="5"/>
      <c r="P224" s="5"/>
      <c r="Q224" s="5"/>
      <c r="R224" s="5"/>
      <c r="S224" s="5"/>
      <c r="T224" s="299">
        <f t="shared" si="36"/>
        <v>0</v>
      </c>
      <c r="U224" s="5"/>
      <c r="V224" s="5"/>
      <c r="W224" s="5"/>
      <c r="X224" s="5"/>
      <c r="Y224" s="5"/>
      <c r="Z224" s="5"/>
      <c r="AA224" s="5"/>
      <c r="AB224" s="5"/>
      <c r="AC224" s="5"/>
      <c r="AD224" s="5"/>
      <c r="AE224" s="46"/>
      <c r="AF224" s="5"/>
      <c r="AG224" s="5"/>
      <c r="AH224" s="5"/>
      <c r="AI224" s="5"/>
      <c r="AJ224" s="5"/>
      <c r="AK224" s="5"/>
      <c r="AL224" s="5"/>
      <c r="AM224" s="5"/>
      <c r="AN224" s="5"/>
      <c r="AO224" s="5"/>
      <c r="AP224" s="46"/>
      <c r="AQ224" s="5"/>
      <c r="AR224" s="5"/>
      <c r="AS224" s="5"/>
      <c r="AT224" s="5"/>
      <c r="AU224" s="5"/>
      <c r="AV224" s="5"/>
      <c r="AW224" s="5"/>
      <c r="AX224" s="5"/>
      <c r="AY224" s="5"/>
      <c r="AZ224" s="46"/>
      <c r="BA224" s="8"/>
      <c r="BB224" s="8"/>
      <c r="BC224" s="8"/>
      <c r="BD224" s="8"/>
      <c r="BE224" s="8"/>
      <c r="BF224" s="8"/>
      <c r="BG224" s="8"/>
      <c r="BH224" s="8"/>
      <c r="BI224" s="8"/>
      <c r="BJ224" s="8"/>
      <c r="BK224" s="630" t="str">
        <f t="shared" si="39"/>
        <v>NA</v>
      </c>
      <c r="BL224" s="630" t="s">
        <v>1792</v>
      </c>
      <c r="BM224" s="630"/>
      <c r="BN224" s="633"/>
      <c r="BO224" s="633"/>
      <c r="BP224" s="114"/>
      <c r="BQ224" s="28"/>
      <c r="BR224" s="28"/>
      <c r="BS224" s="28"/>
      <c r="BT224" s="28"/>
      <c r="BU224" s="28"/>
      <c r="BV224" s="67"/>
      <c r="BW224" s="28"/>
      <c r="BX224" s="28"/>
      <c r="BY224" s="28"/>
      <c r="BZ224" s="28"/>
      <c r="CA224" s="28"/>
      <c r="CB224" s="28"/>
      <c r="CC224" s="67"/>
      <c r="CD224" s="28"/>
      <c r="CE224" s="28"/>
      <c r="CF224" s="28"/>
      <c r="CG224" s="28"/>
      <c r="CH224" s="28"/>
      <c r="CI224" s="28"/>
      <c r="CJ224" s="28"/>
      <c r="CK224" s="28"/>
      <c r="CL224" s="28"/>
      <c r="CM224" s="67"/>
      <c r="CN224" s="703" t="s">
        <v>1792</v>
      </c>
      <c r="CO224" s="28"/>
      <c r="CP224" s="28"/>
      <c r="CQ224" s="28"/>
      <c r="CR224" s="28"/>
      <c r="CS224" s="28"/>
      <c r="CT224" s="28"/>
      <c r="CU224" s="28"/>
      <c r="CV224" s="28"/>
      <c r="CW224" s="28"/>
      <c r="CX224" s="67"/>
      <c r="CY224" s="10"/>
      <c r="CZ224" s="10"/>
      <c r="DA224" s="10"/>
      <c r="DB224" s="10"/>
      <c r="DC224" s="10"/>
      <c r="DD224" s="10"/>
      <c r="DE224" s="10"/>
      <c r="DF224" s="10"/>
      <c r="DG224" s="300">
        <f t="shared" si="37"/>
        <v>0</v>
      </c>
      <c r="ER224" s="100"/>
      <c r="ES224" s="245"/>
      <c r="ET224" s="81"/>
      <c r="EU224" s="81"/>
      <c r="EV224" s="718" t="str">
        <f t="shared" si="34"/>
        <v/>
      </c>
      <c r="EW224" s="718" t="s">
        <v>1792</v>
      </c>
      <c r="EX224" s="731"/>
      <c r="EY224" s="44">
        <v>220</v>
      </c>
      <c r="EZ224" s="80"/>
      <c r="FA224" s="33">
        <v>220</v>
      </c>
      <c r="FB224" s="5">
        <v>0</v>
      </c>
      <c r="FC224" s="5">
        <v>0</v>
      </c>
      <c r="FD224" s="69"/>
      <c r="FE224" s="11"/>
      <c r="FF224" s="87"/>
      <c r="FG224" s="18"/>
      <c r="FH224" s="69"/>
      <c r="FI224" s="716" t="s">
        <v>1792</v>
      </c>
      <c r="FK224" s="16"/>
      <c r="FL224" s="54"/>
      <c r="FM224" s="54"/>
      <c r="FN224" s="726"/>
      <c r="FO224" s="84"/>
      <c r="FP224" s="69"/>
      <c r="FQ224" s="69"/>
      <c r="FR224" s="69"/>
      <c r="FS224" s="716" t="str">
        <f t="shared" si="38"/>
        <v>NA</v>
      </c>
      <c r="FT224" s="716"/>
      <c r="FU224" s="69"/>
      <c r="FV224" s="28"/>
      <c r="FW224" s="26"/>
      <c r="FX224" s="705" t="s">
        <v>1792</v>
      </c>
    </row>
    <row r="225" spans="1:180" ht="15" x14ac:dyDescent="0.25">
      <c r="A225" s="10">
        <v>221</v>
      </c>
      <c r="B225" s="15"/>
      <c r="C225" s="42"/>
      <c r="D225" s="15"/>
      <c r="E225" s="97"/>
      <c r="F225" s="28"/>
      <c r="G225" s="67"/>
      <c r="H225" s="5"/>
      <c r="I225" s="5"/>
      <c r="J225" s="5"/>
      <c r="K225" s="5"/>
      <c r="L225" s="5"/>
      <c r="M225" s="5"/>
      <c r="N225" s="5"/>
      <c r="O225" s="5"/>
      <c r="P225" s="5"/>
      <c r="Q225" s="5"/>
      <c r="R225" s="5"/>
      <c r="S225" s="5"/>
      <c r="T225" s="299">
        <f t="shared" si="36"/>
        <v>0</v>
      </c>
      <c r="U225" s="5"/>
      <c r="V225" s="5"/>
      <c r="W225" s="5"/>
      <c r="X225" s="5"/>
      <c r="Y225" s="5"/>
      <c r="Z225" s="5"/>
      <c r="AA225" s="5"/>
      <c r="AB225" s="5"/>
      <c r="AC225" s="5"/>
      <c r="AD225" s="5"/>
      <c r="AE225" s="46"/>
      <c r="AF225" s="5"/>
      <c r="AG225" s="5"/>
      <c r="AH225" s="5"/>
      <c r="AI225" s="5"/>
      <c r="AJ225" s="5"/>
      <c r="AK225" s="5"/>
      <c r="AL225" s="5"/>
      <c r="AM225" s="5"/>
      <c r="AN225" s="5"/>
      <c r="AO225" s="5"/>
      <c r="AP225" s="46"/>
      <c r="AQ225" s="5"/>
      <c r="AR225" s="5"/>
      <c r="AS225" s="5"/>
      <c r="AT225" s="5"/>
      <c r="AU225" s="5"/>
      <c r="AV225" s="5"/>
      <c r="AW225" s="5"/>
      <c r="AX225" s="5"/>
      <c r="AY225" s="5"/>
      <c r="AZ225" s="46"/>
      <c r="BA225" s="8"/>
      <c r="BB225" s="8"/>
      <c r="BC225" s="8"/>
      <c r="BD225" s="8"/>
      <c r="BE225" s="8"/>
      <c r="BF225" s="8"/>
      <c r="BG225" s="8"/>
      <c r="BH225" s="8"/>
      <c r="BI225" s="8"/>
      <c r="BJ225" s="8"/>
      <c r="BK225" s="630" t="str">
        <f t="shared" si="39"/>
        <v>NA</v>
      </c>
      <c r="BL225" s="630" t="s">
        <v>1792</v>
      </c>
      <c r="BM225" s="630"/>
      <c r="BN225" s="633"/>
      <c r="BO225" s="633"/>
      <c r="BP225" s="114"/>
      <c r="BQ225" s="28"/>
      <c r="BR225" s="28"/>
      <c r="BS225" s="28"/>
      <c r="BT225" s="28"/>
      <c r="BU225" s="28"/>
      <c r="BV225" s="67"/>
      <c r="BW225" s="28"/>
      <c r="BX225" s="28"/>
      <c r="BY225" s="28"/>
      <c r="BZ225" s="28"/>
      <c r="CA225" s="28"/>
      <c r="CB225" s="28"/>
      <c r="CC225" s="67"/>
      <c r="CD225" s="28"/>
      <c r="CE225" s="28"/>
      <c r="CF225" s="28"/>
      <c r="CG225" s="28"/>
      <c r="CH225" s="28"/>
      <c r="CI225" s="28"/>
      <c r="CJ225" s="28"/>
      <c r="CK225" s="28"/>
      <c r="CL225" s="28"/>
      <c r="CM225" s="67"/>
      <c r="CN225" s="703" t="s">
        <v>1792</v>
      </c>
      <c r="CO225" s="28"/>
      <c r="CP225" s="28"/>
      <c r="CQ225" s="28"/>
      <c r="CR225" s="28"/>
      <c r="CS225" s="28"/>
      <c r="CT225" s="28"/>
      <c r="CU225" s="28"/>
      <c r="CV225" s="28"/>
      <c r="CW225" s="28"/>
      <c r="CX225" s="67"/>
      <c r="CY225" s="10"/>
      <c r="CZ225" s="10"/>
      <c r="DA225" s="10"/>
      <c r="DB225" s="10"/>
      <c r="DC225" s="10"/>
      <c r="DD225" s="10"/>
      <c r="DE225" s="10"/>
      <c r="DF225" s="10"/>
      <c r="DG225" s="300">
        <f t="shared" si="37"/>
        <v>0</v>
      </c>
      <c r="ER225" s="100"/>
      <c r="ES225" s="245"/>
      <c r="ET225" s="81"/>
      <c r="EU225" s="81"/>
      <c r="EV225" s="718" t="str">
        <f t="shared" si="34"/>
        <v/>
      </c>
      <c r="EW225" s="718" t="s">
        <v>1792</v>
      </c>
      <c r="EX225" s="731"/>
      <c r="EY225" s="44">
        <v>221</v>
      </c>
      <c r="EZ225" s="80"/>
      <c r="FA225" s="33">
        <v>221</v>
      </c>
      <c r="FB225" s="5">
        <v>0</v>
      </c>
      <c r="FC225" s="5">
        <v>0</v>
      </c>
      <c r="FD225" s="69"/>
      <c r="FE225" s="11"/>
      <c r="FF225" s="87"/>
      <c r="FG225" s="18"/>
      <c r="FH225" s="69"/>
      <c r="FI225" s="716" t="s">
        <v>1792</v>
      </c>
      <c r="FK225" s="16"/>
      <c r="FL225" s="54"/>
      <c r="FM225" s="54"/>
      <c r="FN225" s="726"/>
      <c r="FO225" s="84"/>
      <c r="FP225" s="69"/>
      <c r="FQ225" s="69"/>
      <c r="FR225" s="69"/>
      <c r="FS225" s="716" t="str">
        <f t="shared" si="38"/>
        <v>NA</v>
      </c>
      <c r="FT225" s="716"/>
      <c r="FU225" s="69"/>
      <c r="FV225" s="28"/>
      <c r="FW225" s="26"/>
      <c r="FX225" s="705" t="s">
        <v>1792</v>
      </c>
    </row>
    <row r="226" spans="1:180" ht="15" x14ac:dyDescent="0.25">
      <c r="A226" s="10">
        <v>222</v>
      </c>
      <c r="B226" s="15"/>
      <c r="C226" s="42"/>
      <c r="D226" s="15"/>
      <c r="E226" s="97"/>
      <c r="F226" s="28"/>
      <c r="G226" s="67"/>
      <c r="H226" s="5"/>
      <c r="I226" s="5"/>
      <c r="J226" s="5"/>
      <c r="K226" s="5"/>
      <c r="L226" s="5"/>
      <c r="M226" s="5"/>
      <c r="N226" s="5"/>
      <c r="O226" s="5"/>
      <c r="P226" s="5"/>
      <c r="Q226" s="5"/>
      <c r="R226" s="5"/>
      <c r="S226" s="5"/>
      <c r="T226" s="299">
        <f t="shared" si="36"/>
        <v>0</v>
      </c>
      <c r="U226" s="5"/>
      <c r="V226" s="5"/>
      <c r="W226" s="5"/>
      <c r="X226" s="5"/>
      <c r="Y226" s="5"/>
      <c r="Z226" s="5"/>
      <c r="AA226" s="5"/>
      <c r="AB226" s="5"/>
      <c r="AC226" s="5"/>
      <c r="AD226" s="5"/>
      <c r="AE226" s="46"/>
      <c r="AF226" s="5"/>
      <c r="AG226" s="5"/>
      <c r="AH226" s="5"/>
      <c r="AI226" s="5"/>
      <c r="AJ226" s="5"/>
      <c r="AK226" s="5"/>
      <c r="AL226" s="5"/>
      <c r="AM226" s="5"/>
      <c r="AN226" s="5"/>
      <c r="AO226" s="5"/>
      <c r="AP226" s="46"/>
      <c r="AQ226" s="5"/>
      <c r="AR226" s="5"/>
      <c r="AS226" s="5"/>
      <c r="AT226" s="5"/>
      <c r="AU226" s="5"/>
      <c r="AV226" s="5"/>
      <c r="AW226" s="5"/>
      <c r="AX226" s="5"/>
      <c r="AY226" s="5"/>
      <c r="AZ226" s="46"/>
      <c r="BA226" s="8"/>
      <c r="BB226" s="8"/>
      <c r="BC226" s="8"/>
      <c r="BD226" s="8"/>
      <c r="BE226" s="8"/>
      <c r="BF226" s="8"/>
      <c r="BG226" s="8"/>
      <c r="BH226" s="8"/>
      <c r="BI226" s="8"/>
      <c r="BJ226" s="8"/>
      <c r="BK226" s="630" t="str">
        <f t="shared" si="39"/>
        <v>NA</v>
      </c>
      <c r="BL226" s="630" t="s">
        <v>1792</v>
      </c>
      <c r="BM226" s="630"/>
      <c r="BN226" s="633"/>
      <c r="BO226" s="633"/>
      <c r="BP226" s="114"/>
      <c r="BQ226" s="28"/>
      <c r="BR226" s="28"/>
      <c r="BS226" s="28"/>
      <c r="BT226" s="28"/>
      <c r="BU226" s="28"/>
      <c r="BV226" s="67"/>
      <c r="BW226" s="28"/>
      <c r="BX226" s="28"/>
      <c r="BY226" s="28"/>
      <c r="BZ226" s="28"/>
      <c r="CA226" s="28"/>
      <c r="CB226" s="28"/>
      <c r="CC226" s="67"/>
      <c r="CD226" s="28"/>
      <c r="CE226" s="28"/>
      <c r="CF226" s="28"/>
      <c r="CG226" s="28"/>
      <c r="CH226" s="28"/>
      <c r="CI226" s="28"/>
      <c r="CJ226" s="28"/>
      <c r="CK226" s="28"/>
      <c r="CL226" s="28"/>
      <c r="CM226" s="67"/>
      <c r="CN226" s="703" t="s">
        <v>1792</v>
      </c>
      <c r="CO226" s="28"/>
      <c r="CP226" s="28"/>
      <c r="CQ226" s="28"/>
      <c r="CR226" s="28"/>
      <c r="CS226" s="28"/>
      <c r="CT226" s="28"/>
      <c r="CU226" s="28"/>
      <c r="CV226" s="28"/>
      <c r="CW226" s="28"/>
      <c r="CX226" s="67"/>
      <c r="CY226" s="10"/>
      <c r="CZ226" s="10"/>
      <c r="DA226" s="10"/>
      <c r="DB226" s="10"/>
      <c r="DC226" s="10"/>
      <c r="DD226" s="10"/>
      <c r="DE226" s="10"/>
      <c r="DF226" s="10"/>
      <c r="DG226" s="300">
        <f t="shared" si="37"/>
        <v>0</v>
      </c>
      <c r="ER226" s="100"/>
      <c r="ES226" s="245"/>
      <c r="ET226" s="81"/>
      <c r="EU226" s="81"/>
      <c r="EV226" s="718" t="str">
        <f t="shared" ref="EV226:EV257" si="40">IF(EW226="ok",EU226,"")</f>
        <v/>
      </c>
      <c r="EW226" s="718" t="s">
        <v>1792</v>
      </c>
      <c r="EX226" s="731"/>
      <c r="EY226" s="44">
        <v>222</v>
      </c>
      <c r="EZ226" s="80"/>
      <c r="FA226" s="33">
        <v>222</v>
      </c>
      <c r="FB226" s="5">
        <v>0</v>
      </c>
      <c r="FC226" s="5">
        <v>0</v>
      </c>
      <c r="FD226" s="69"/>
      <c r="FE226" s="11"/>
      <c r="FF226" s="87"/>
      <c r="FG226" s="18"/>
      <c r="FH226" s="69"/>
      <c r="FI226" s="716" t="s">
        <v>1792</v>
      </c>
      <c r="FK226" s="16"/>
      <c r="FL226" s="54"/>
      <c r="FM226" s="54"/>
      <c r="FN226" s="726"/>
      <c r="FO226" s="84"/>
      <c r="FP226" s="69"/>
      <c r="FQ226" s="69"/>
      <c r="FR226" s="69"/>
      <c r="FS226" s="716" t="str">
        <f t="shared" si="38"/>
        <v>NA</v>
      </c>
      <c r="FT226" s="716"/>
      <c r="FU226" s="69"/>
      <c r="FV226" s="28"/>
      <c r="FW226" s="26"/>
      <c r="FX226" s="705" t="s">
        <v>1792</v>
      </c>
    </row>
    <row r="227" spans="1:180" ht="15" x14ac:dyDescent="0.25">
      <c r="A227" s="10">
        <v>223</v>
      </c>
      <c r="B227" s="15"/>
      <c r="C227" s="42"/>
      <c r="D227" s="15"/>
      <c r="E227" s="97"/>
      <c r="F227" s="28"/>
      <c r="G227" s="67"/>
      <c r="H227" s="5"/>
      <c r="I227" s="5"/>
      <c r="J227" s="5"/>
      <c r="K227" s="5"/>
      <c r="L227" s="5"/>
      <c r="M227" s="5"/>
      <c r="N227" s="5"/>
      <c r="O227" s="5"/>
      <c r="P227" s="5"/>
      <c r="Q227" s="5"/>
      <c r="R227" s="5"/>
      <c r="S227" s="5"/>
      <c r="T227" s="299">
        <f t="shared" si="36"/>
        <v>0</v>
      </c>
      <c r="U227" s="5"/>
      <c r="V227" s="5"/>
      <c r="W227" s="5"/>
      <c r="X227" s="5"/>
      <c r="Y227" s="5"/>
      <c r="Z227" s="5"/>
      <c r="AA227" s="5"/>
      <c r="AB227" s="5"/>
      <c r="AC227" s="5"/>
      <c r="AD227" s="5"/>
      <c r="AE227" s="46"/>
      <c r="AF227" s="5"/>
      <c r="AG227" s="5"/>
      <c r="AH227" s="5"/>
      <c r="AI227" s="5"/>
      <c r="AJ227" s="5"/>
      <c r="AK227" s="5"/>
      <c r="AL227" s="5"/>
      <c r="AM227" s="5"/>
      <c r="AN227" s="5"/>
      <c r="AO227" s="5"/>
      <c r="AP227" s="46"/>
      <c r="AQ227" s="5"/>
      <c r="AR227" s="5"/>
      <c r="AS227" s="5"/>
      <c r="AT227" s="5"/>
      <c r="AU227" s="5"/>
      <c r="AV227" s="5"/>
      <c r="AW227" s="5"/>
      <c r="AX227" s="5"/>
      <c r="AY227" s="5"/>
      <c r="AZ227" s="46"/>
      <c r="BA227" s="8"/>
      <c r="BB227" s="8"/>
      <c r="BC227" s="8"/>
      <c r="BD227" s="8"/>
      <c r="BE227" s="8"/>
      <c r="BF227" s="8"/>
      <c r="BG227" s="8"/>
      <c r="BH227" s="8"/>
      <c r="BI227" s="8"/>
      <c r="BJ227" s="8"/>
      <c r="BK227" s="630" t="str">
        <f t="shared" si="39"/>
        <v>NA</v>
      </c>
      <c r="BL227" s="630" t="s">
        <v>1792</v>
      </c>
      <c r="BM227" s="630"/>
      <c r="BN227" s="633"/>
      <c r="BO227" s="633"/>
      <c r="BP227" s="114"/>
      <c r="BQ227" s="28"/>
      <c r="BR227" s="28"/>
      <c r="BS227" s="28"/>
      <c r="BT227" s="28"/>
      <c r="BU227" s="28"/>
      <c r="BV227" s="67"/>
      <c r="BW227" s="28"/>
      <c r="BX227" s="28"/>
      <c r="BY227" s="28"/>
      <c r="BZ227" s="28"/>
      <c r="CA227" s="28"/>
      <c r="CB227" s="28"/>
      <c r="CC227" s="67"/>
      <c r="CD227" s="28"/>
      <c r="CE227" s="28"/>
      <c r="CF227" s="28"/>
      <c r="CG227" s="28"/>
      <c r="CH227" s="28"/>
      <c r="CI227" s="28"/>
      <c r="CJ227" s="28"/>
      <c r="CK227" s="28"/>
      <c r="CL227" s="28"/>
      <c r="CM227" s="67"/>
      <c r="CN227" s="703" t="s">
        <v>1792</v>
      </c>
      <c r="CO227" s="28"/>
      <c r="CP227" s="28"/>
      <c r="CQ227" s="28"/>
      <c r="CR227" s="28"/>
      <c r="CS227" s="28"/>
      <c r="CT227" s="28"/>
      <c r="CU227" s="28"/>
      <c r="CV227" s="28"/>
      <c r="CW227" s="28"/>
      <c r="CX227" s="67"/>
      <c r="CY227" s="10"/>
      <c r="CZ227" s="10"/>
      <c r="DA227" s="10"/>
      <c r="DB227" s="10"/>
      <c r="DC227" s="10"/>
      <c r="DD227" s="10"/>
      <c r="DE227" s="10"/>
      <c r="DF227" s="10"/>
      <c r="DG227" s="300">
        <f t="shared" si="37"/>
        <v>0</v>
      </c>
      <c r="ER227" s="100"/>
      <c r="ES227" s="245"/>
      <c r="ET227" s="81"/>
      <c r="EU227" s="81"/>
      <c r="EV227" s="718" t="str">
        <f t="shared" si="40"/>
        <v/>
      </c>
      <c r="EW227" s="718" t="s">
        <v>1792</v>
      </c>
      <c r="EX227" s="731"/>
      <c r="EY227" s="44">
        <v>223</v>
      </c>
      <c r="EZ227" s="80"/>
      <c r="FA227" s="33">
        <v>223</v>
      </c>
      <c r="FB227" s="5">
        <v>0</v>
      </c>
      <c r="FC227" s="5">
        <v>0</v>
      </c>
      <c r="FD227" s="69"/>
      <c r="FE227" s="11"/>
      <c r="FF227" s="87"/>
      <c r="FG227" s="18"/>
      <c r="FH227" s="69"/>
      <c r="FI227" s="716" t="s">
        <v>1792</v>
      </c>
      <c r="FK227" s="16"/>
      <c r="FL227" s="54"/>
      <c r="FM227" s="54"/>
      <c r="FN227" s="726"/>
      <c r="FO227" s="84"/>
      <c r="FP227" s="69"/>
      <c r="FQ227" s="69"/>
      <c r="FR227" s="69"/>
      <c r="FS227" s="716" t="str">
        <f t="shared" si="38"/>
        <v>NA</v>
      </c>
      <c r="FT227" s="716"/>
      <c r="FU227" s="69"/>
      <c r="FV227" s="28"/>
      <c r="FW227" s="26"/>
      <c r="FX227" s="705" t="s">
        <v>1792</v>
      </c>
    </row>
    <row r="228" spans="1:180" ht="15" x14ac:dyDescent="0.25">
      <c r="A228" s="10">
        <v>224</v>
      </c>
      <c r="B228" s="15"/>
      <c r="C228" s="42"/>
      <c r="D228" s="15"/>
      <c r="E228" s="97"/>
      <c r="F228" s="28"/>
      <c r="G228" s="67"/>
      <c r="H228" s="5"/>
      <c r="I228" s="5"/>
      <c r="J228" s="5"/>
      <c r="K228" s="5"/>
      <c r="L228" s="5"/>
      <c r="M228" s="5"/>
      <c r="N228" s="5"/>
      <c r="O228" s="5"/>
      <c r="P228" s="5"/>
      <c r="Q228" s="5"/>
      <c r="R228" s="5"/>
      <c r="S228" s="5"/>
      <c r="T228" s="299">
        <f t="shared" si="36"/>
        <v>0</v>
      </c>
      <c r="U228" s="5"/>
      <c r="V228" s="5"/>
      <c r="W228" s="5"/>
      <c r="X228" s="5"/>
      <c r="Y228" s="5"/>
      <c r="Z228" s="5"/>
      <c r="AA228" s="5"/>
      <c r="AB228" s="5"/>
      <c r="AC228" s="5"/>
      <c r="AD228" s="5"/>
      <c r="AE228" s="46"/>
      <c r="AF228" s="5"/>
      <c r="AG228" s="5"/>
      <c r="AH228" s="5"/>
      <c r="AI228" s="5"/>
      <c r="AJ228" s="5"/>
      <c r="AK228" s="5"/>
      <c r="AL228" s="5"/>
      <c r="AM228" s="5"/>
      <c r="AN228" s="5"/>
      <c r="AO228" s="5"/>
      <c r="AP228" s="46"/>
      <c r="AQ228" s="5"/>
      <c r="AR228" s="5"/>
      <c r="AS228" s="5"/>
      <c r="AT228" s="5"/>
      <c r="AU228" s="5"/>
      <c r="AV228" s="5"/>
      <c r="AW228" s="5"/>
      <c r="AX228" s="5"/>
      <c r="AY228" s="5"/>
      <c r="AZ228" s="46"/>
      <c r="BA228" s="8"/>
      <c r="BB228" s="8"/>
      <c r="BC228" s="8"/>
      <c r="BD228" s="8"/>
      <c r="BE228" s="8"/>
      <c r="BF228" s="8"/>
      <c r="BG228" s="8"/>
      <c r="BH228" s="8"/>
      <c r="BI228" s="8"/>
      <c r="BJ228" s="8"/>
      <c r="BK228" s="630" t="str">
        <f t="shared" si="39"/>
        <v>NA</v>
      </c>
      <c r="BL228" s="630" t="s">
        <v>1792</v>
      </c>
      <c r="BM228" s="630"/>
      <c r="BN228" s="633"/>
      <c r="BO228" s="633"/>
      <c r="BP228" s="114"/>
      <c r="BQ228" s="28"/>
      <c r="BR228" s="28"/>
      <c r="BS228" s="28"/>
      <c r="BT228" s="28"/>
      <c r="BU228" s="28"/>
      <c r="BV228" s="67"/>
      <c r="BW228" s="28"/>
      <c r="BX228" s="28"/>
      <c r="BY228" s="28"/>
      <c r="BZ228" s="28"/>
      <c r="CA228" s="28"/>
      <c r="CB228" s="28"/>
      <c r="CC228" s="67"/>
      <c r="CD228" s="28"/>
      <c r="CE228" s="28"/>
      <c r="CF228" s="28"/>
      <c r="CG228" s="28"/>
      <c r="CH228" s="28"/>
      <c r="CI228" s="28"/>
      <c r="CJ228" s="28"/>
      <c r="CK228" s="28"/>
      <c r="CL228" s="28"/>
      <c r="CM228" s="67"/>
      <c r="CN228" s="703" t="s">
        <v>1792</v>
      </c>
      <c r="CO228" s="28"/>
      <c r="CP228" s="28"/>
      <c r="CQ228" s="28"/>
      <c r="CR228" s="28"/>
      <c r="CS228" s="28"/>
      <c r="CT228" s="28"/>
      <c r="CU228" s="28"/>
      <c r="CV228" s="28"/>
      <c r="CW228" s="28"/>
      <c r="CX228" s="67"/>
      <c r="CY228" s="10"/>
      <c r="CZ228" s="10"/>
      <c r="DA228" s="10"/>
      <c r="DB228" s="10"/>
      <c r="DC228" s="10"/>
      <c r="DD228" s="10"/>
      <c r="DE228" s="10"/>
      <c r="DF228" s="10"/>
      <c r="DG228" s="300">
        <f t="shared" si="37"/>
        <v>0</v>
      </c>
      <c r="ER228" s="100"/>
      <c r="ES228" s="245"/>
      <c r="ET228" s="81"/>
      <c r="EU228" s="81"/>
      <c r="EV228" s="718" t="str">
        <f t="shared" si="40"/>
        <v/>
      </c>
      <c r="EW228" s="718" t="s">
        <v>1792</v>
      </c>
      <c r="EX228" s="731"/>
      <c r="EY228" s="44">
        <v>224</v>
      </c>
      <c r="EZ228" s="80"/>
      <c r="FA228" s="33">
        <v>224</v>
      </c>
      <c r="FB228" s="5">
        <v>0</v>
      </c>
      <c r="FC228" s="5">
        <v>0</v>
      </c>
      <c r="FD228" s="69"/>
      <c r="FE228" s="11"/>
      <c r="FF228" s="87"/>
      <c r="FG228" s="18"/>
      <c r="FH228" s="69"/>
      <c r="FI228" s="716" t="s">
        <v>1792</v>
      </c>
      <c r="FK228" s="16"/>
      <c r="FL228" s="54"/>
      <c r="FM228" s="54"/>
      <c r="FN228" s="726"/>
      <c r="FO228" s="84"/>
      <c r="FP228" s="69"/>
      <c r="FQ228" s="69"/>
      <c r="FR228" s="69"/>
      <c r="FS228" s="716" t="str">
        <f t="shared" si="38"/>
        <v>NA</v>
      </c>
      <c r="FT228" s="716"/>
      <c r="FU228" s="69"/>
      <c r="FV228" s="28"/>
      <c r="FW228" s="26"/>
      <c r="FX228" s="705" t="s">
        <v>1792</v>
      </c>
    </row>
    <row r="229" spans="1:180" ht="15" x14ac:dyDescent="0.25">
      <c r="A229" s="10">
        <v>225</v>
      </c>
      <c r="B229" s="15"/>
      <c r="C229" s="42"/>
      <c r="D229" s="15"/>
      <c r="E229" s="97"/>
      <c r="F229" s="28"/>
      <c r="G229" s="67"/>
      <c r="H229" s="5"/>
      <c r="I229" s="5"/>
      <c r="J229" s="5"/>
      <c r="K229" s="5"/>
      <c r="L229" s="5"/>
      <c r="M229" s="5"/>
      <c r="N229" s="5"/>
      <c r="O229" s="5"/>
      <c r="P229" s="5"/>
      <c r="Q229" s="5"/>
      <c r="R229" s="5"/>
      <c r="S229" s="5"/>
      <c r="T229" s="299">
        <f t="shared" si="36"/>
        <v>0</v>
      </c>
      <c r="U229" s="5"/>
      <c r="V229" s="5"/>
      <c r="W229" s="5"/>
      <c r="X229" s="5"/>
      <c r="Y229" s="5"/>
      <c r="Z229" s="5"/>
      <c r="AA229" s="5"/>
      <c r="AB229" s="5"/>
      <c r="AC229" s="5"/>
      <c r="AD229" s="5"/>
      <c r="AE229" s="46"/>
      <c r="AF229" s="5"/>
      <c r="AG229" s="5"/>
      <c r="AH229" s="5"/>
      <c r="AI229" s="5"/>
      <c r="AJ229" s="5"/>
      <c r="AK229" s="5"/>
      <c r="AL229" s="5"/>
      <c r="AM229" s="5"/>
      <c r="AN229" s="5"/>
      <c r="AO229" s="5"/>
      <c r="AP229" s="46"/>
      <c r="AQ229" s="5"/>
      <c r="AR229" s="5"/>
      <c r="AS229" s="5"/>
      <c r="AT229" s="5"/>
      <c r="AU229" s="5"/>
      <c r="AV229" s="5"/>
      <c r="AW229" s="5"/>
      <c r="AX229" s="5"/>
      <c r="AY229" s="5"/>
      <c r="AZ229" s="46"/>
      <c r="BA229" s="8"/>
      <c r="BB229" s="8"/>
      <c r="BC229" s="8"/>
      <c r="BD229" s="8"/>
      <c r="BE229" s="8"/>
      <c r="BF229" s="8"/>
      <c r="BG229" s="8"/>
      <c r="BH229" s="8"/>
      <c r="BI229" s="8"/>
      <c r="BJ229" s="8"/>
      <c r="BK229" s="630" t="str">
        <f t="shared" si="39"/>
        <v>NA</v>
      </c>
      <c r="BL229" s="630" t="s">
        <v>1792</v>
      </c>
      <c r="BM229" s="630"/>
      <c r="BN229" s="633"/>
      <c r="BO229" s="633"/>
      <c r="BP229" s="114"/>
      <c r="BQ229" s="28"/>
      <c r="BR229" s="28"/>
      <c r="BS229" s="28"/>
      <c r="BT229" s="28"/>
      <c r="BU229" s="28"/>
      <c r="BV229" s="67"/>
      <c r="BW229" s="28"/>
      <c r="BX229" s="28"/>
      <c r="BY229" s="28"/>
      <c r="BZ229" s="28"/>
      <c r="CA229" s="28"/>
      <c r="CB229" s="28"/>
      <c r="CC229" s="67"/>
      <c r="CD229" s="28"/>
      <c r="CE229" s="28"/>
      <c r="CF229" s="28"/>
      <c r="CG229" s="28"/>
      <c r="CH229" s="28"/>
      <c r="CI229" s="28"/>
      <c r="CJ229" s="28"/>
      <c r="CK229" s="28"/>
      <c r="CL229" s="28"/>
      <c r="CM229" s="67"/>
      <c r="CN229" s="703" t="s">
        <v>1792</v>
      </c>
      <c r="CO229" s="28"/>
      <c r="CP229" s="28"/>
      <c r="CQ229" s="28"/>
      <c r="CR229" s="28"/>
      <c r="CS229" s="28"/>
      <c r="CT229" s="28"/>
      <c r="CU229" s="28"/>
      <c r="CV229" s="28"/>
      <c r="CW229" s="28"/>
      <c r="CX229" s="67"/>
      <c r="CY229" s="10"/>
      <c r="CZ229" s="10"/>
      <c r="DA229" s="10"/>
      <c r="DB229" s="10"/>
      <c r="DC229" s="10"/>
      <c r="DD229" s="10"/>
      <c r="DE229" s="10"/>
      <c r="DF229" s="10"/>
      <c r="DG229" s="300">
        <f t="shared" si="37"/>
        <v>0</v>
      </c>
      <c r="ER229" s="100"/>
      <c r="ES229" s="245"/>
      <c r="ET229" s="81"/>
      <c r="EU229" s="81"/>
      <c r="EV229" s="718" t="str">
        <f t="shared" si="40"/>
        <v/>
      </c>
      <c r="EW229" s="718" t="s">
        <v>1792</v>
      </c>
      <c r="EX229" s="731"/>
      <c r="EY229" s="44">
        <v>225</v>
      </c>
      <c r="EZ229" s="80"/>
      <c r="FA229" s="33">
        <v>225</v>
      </c>
      <c r="FB229" s="5">
        <v>0</v>
      </c>
      <c r="FC229" s="5">
        <v>0</v>
      </c>
      <c r="FD229" s="69"/>
      <c r="FE229" s="11"/>
      <c r="FF229" s="87"/>
      <c r="FG229" s="18"/>
      <c r="FH229" s="69"/>
      <c r="FI229" s="716" t="s">
        <v>1792</v>
      </c>
      <c r="FK229" s="16"/>
      <c r="FL229" s="54"/>
      <c r="FM229" s="54"/>
      <c r="FN229" s="726"/>
      <c r="FO229" s="84"/>
      <c r="FP229" s="69"/>
      <c r="FQ229" s="69"/>
      <c r="FR229" s="69"/>
      <c r="FS229" s="716" t="str">
        <f t="shared" si="38"/>
        <v>NA</v>
      </c>
      <c r="FT229" s="716"/>
      <c r="FU229" s="69"/>
      <c r="FV229" s="28"/>
      <c r="FW229" s="26"/>
      <c r="FX229" s="705" t="s">
        <v>1792</v>
      </c>
    </row>
    <row r="230" spans="1:180" ht="15" x14ac:dyDescent="0.25">
      <c r="A230" s="10">
        <v>226</v>
      </c>
      <c r="B230" s="15"/>
      <c r="C230" s="42"/>
      <c r="D230" s="15"/>
      <c r="E230" s="97"/>
      <c r="F230" s="28"/>
      <c r="G230" s="67"/>
      <c r="H230" s="5"/>
      <c r="I230" s="5"/>
      <c r="J230" s="5"/>
      <c r="K230" s="5"/>
      <c r="L230" s="5"/>
      <c r="M230" s="5"/>
      <c r="N230" s="5"/>
      <c r="O230" s="5"/>
      <c r="P230" s="5"/>
      <c r="Q230" s="5"/>
      <c r="R230" s="5"/>
      <c r="S230" s="5"/>
      <c r="T230" s="299">
        <f t="shared" si="36"/>
        <v>0</v>
      </c>
      <c r="U230" s="5"/>
      <c r="V230" s="5"/>
      <c r="W230" s="5"/>
      <c r="X230" s="5"/>
      <c r="Y230" s="5"/>
      <c r="Z230" s="5"/>
      <c r="AA230" s="5"/>
      <c r="AB230" s="5"/>
      <c r="AC230" s="5"/>
      <c r="AD230" s="5"/>
      <c r="AE230" s="46"/>
      <c r="AF230" s="5"/>
      <c r="AG230" s="5"/>
      <c r="AH230" s="5"/>
      <c r="AI230" s="5"/>
      <c r="AJ230" s="5"/>
      <c r="AK230" s="5"/>
      <c r="AL230" s="5"/>
      <c r="AM230" s="5"/>
      <c r="AN230" s="5"/>
      <c r="AO230" s="5"/>
      <c r="AP230" s="46"/>
      <c r="AQ230" s="5"/>
      <c r="AR230" s="5"/>
      <c r="AS230" s="5"/>
      <c r="AT230" s="5"/>
      <c r="AU230" s="5"/>
      <c r="AV230" s="5"/>
      <c r="AW230" s="5"/>
      <c r="AX230" s="5"/>
      <c r="AY230" s="5"/>
      <c r="AZ230" s="46"/>
      <c r="BA230" s="8"/>
      <c r="BB230" s="8"/>
      <c r="BC230" s="8"/>
      <c r="BD230" s="8"/>
      <c r="BE230" s="8"/>
      <c r="BF230" s="8"/>
      <c r="BG230" s="8"/>
      <c r="BH230" s="8"/>
      <c r="BI230" s="8"/>
      <c r="BJ230" s="8"/>
      <c r="BK230" s="630" t="str">
        <f t="shared" si="39"/>
        <v>NA</v>
      </c>
      <c r="BL230" s="630" t="s">
        <v>1792</v>
      </c>
      <c r="BM230" s="630"/>
      <c r="BN230" s="633"/>
      <c r="BO230" s="633"/>
      <c r="BP230" s="114"/>
      <c r="BQ230" s="28"/>
      <c r="BR230" s="28"/>
      <c r="BS230" s="28"/>
      <c r="BT230" s="28"/>
      <c r="BU230" s="28"/>
      <c r="BV230" s="67"/>
      <c r="BW230" s="28"/>
      <c r="BX230" s="28"/>
      <c r="BY230" s="28"/>
      <c r="BZ230" s="28"/>
      <c r="CA230" s="28"/>
      <c r="CB230" s="28"/>
      <c r="CC230" s="67"/>
      <c r="CD230" s="28"/>
      <c r="CE230" s="28"/>
      <c r="CF230" s="28"/>
      <c r="CG230" s="28"/>
      <c r="CH230" s="28"/>
      <c r="CI230" s="28"/>
      <c r="CJ230" s="28"/>
      <c r="CK230" s="28"/>
      <c r="CL230" s="28"/>
      <c r="CM230" s="67"/>
      <c r="CN230" s="703" t="s">
        <v>1792</v>
      </c>
      <c r="CO230" s="28"/>
      <c r="CP230" s="28"/>
      <c r="CQ230" s="28"/>
      <c r="CR230" s="28"/>
      <c r="CS230" s="28"/>
      <c r="CT230" s="28"/>
      <c r="CU230" s="28"/>
      <c r="CV230" s="28"/>
      <c r="CW230" s="28"/>
      <c r="CX230" s="67"/>
      <c r="CY230" s="10"/>
      <c r="CZ230" s="10"/>
      <c r="DA230" s="10"/>
      <c r="DB230" s="10"/>
      <c r="DC230" s="10"/>
      <c r="DD230" s="10"/>
      <c r="DE230" s="10"/>
      <c r="DF230" s="10"/>
      <c r="DG230" s="300">
        <f t="shared" si="37"/>
        <v>0</v>
      </c>
      <c r="ER230" s="100"/>
      <c r="ES230" s="245"/>
      <c r="ET230" s="81"/>
      <c r="EU230" s="81"/>
      <c r="EV230" s="718" t="str">
        <f t="shared" si="40"/>
        <v/>
      </c>
      <c r="EW230" s="718" t="s">
        <v>1792</v>
      </c>
      <c r="EX230" s="731"/>
      <c r="EY230" s="44">
        <v>226</v>
      </c>
      <c r="EZ230" s="80"/>
      <c r="FA230" s="33">
        <v>226</v>
      </c>
      <c r="FB230" s="5">
        <v>0</v>
      </c>
      <c r="FC230" s="5">
        <v>0</v>
      </c>
      <c r="FD230" s="69"/>
      <c r="FE230" s="11"/>
      <c r="FF230" s="87"/>
      <c r="FG230" s="18"/>
      <c r="FH230" s="69"/>
      <c r="FI230" s="716" t="s">
        <v>1792</v>
      </c>
      <c r="FK230" s="16"/>
      <c r="FL230" s="54"/>
      <c r="FM230" s="54"/>
      <c r="FN230" s="726"/>
      <c r="FO230" s="84"/>
      <c r="FP230" s="69"/>
      <c r="FQ230" s="69"/>
      <c r="FR230" s="69"/>
      <c r="FS230" s="716" t="str">
        <f t="shared" si="38"/>
        <v>NA</v>
      </c>
      <c r="FT230" s="716"/>
      <c r="FU230" s="69"/>
      <c r="FV230" s="28"/>
      <c r="FW230" s="26"/>
      <c r="FX230" s="705" t="s">
        <v>1792</v>
      </c>
    </row>
    <row r="231" spans="1:180" ht="15" x14ac:dyDescent="0.25">
      <c r="A231" s="10">
        <v>227</v>
      </c>
      <c r="B231" s="15"/>
      <c r="C231" s="42"/>
      <c r="D231" s="15"/>
      <c r="E231" s="97"/>
      <c r="F231" s="28"/>
      <c r="G231" s="67"/>
      <c r="H231" s="5"/>
      <c r="I231" s="5"/>
      <c r="J231" s="5"/>
      <c r="K231" s="5"/>
      <c r="L231" s="5"/>
      <c r="M231" s="5"/>
      <c r="N231" s="5"/>
      <c r="O231" s="5"/>
      <c r="P231" s="5"/>
      <c r="Q231" s="5"/>
      <c r="R231" s="5"/>
      <c r="S231" s="5"/>
      <c r="T231" s="299">
        <f t="shared" si="36"/>
        <v>0</v>
      </c>
      <c r="U231" s="5"/>
      <c r="V231" s="5"/>
      <c r="W231" s="5"/>
      <c r="X231" s="5"/>
      <c r="Y231" s="5"/>
      <c r="Z231" s="5"/>
      <c r="AA231" s="5"/>
      <c r="AB231" s="5"/>
      <c r="AC231" s="5"/>
      <c r="AD231" s="5"/>
      <c r="AE231" s="46"/>
      <c r="AF231" s="5"/>
      <c r="AG231" s="5"/>
      <c r="AH231" s="5"/>
      <c r="AI231" s="5"/>
      <c r="AJ231" s="5"/>
      <c r="AK231" s="5"/>
      <c r="AL231" s="5"/>
      <c r="AM231" s="5"/>
      <c r="AN231" s="5"/>
      <c r="AO231" s="5"/>
      <c r="AP231" s="46"/>
      <c r="AQ231" s="5"/>
      <c r="AR231" s="5"/>
      <c r="AS231" s="5"/>
      <c r="AT231" s="5"/>
      <c r="AU231" s="5"/>
      <c r="AV231" s="5"/>
      <c r="AW231" s="5"/>
      <c r="AX231" s="5"/>
      <c r="AY231" s="5"/>
      <c r="AZ231" s="46"/>
      <c r="BA231" s="8"/>
      <c r="BB231" s="8"/>
      <c r="BC231" s="8"/>
      <c r="BD231" s="8"/>
      <c r="BE231" s="8"/>
      <c r="BF231" s="8"/>
      <c r="BG231" s="8"/>
      <c r="BH231" s="8"/>
      <c r="BI231" s="8"/>
      <c r="BJ231" s="8"/>
      <c r="BK231" s="630" t="str">
        <f t="shared" si="39"/>
        <v>NA</v>
      </c>
      <c r="BL231" s="630" t="s">
        <v>1792</v>
      </c>
      <c r="BM231" s="630"/>
      <c r="BN231" s="633"/>
      <c r="BO231" s="633"/>
      <c r="BP231" s="114"/>
      <c r="BQ231" s="28"/>
      <c r="BR231" s="28"/>
      <c r="BS231" s="28"/>
      <c r="BT231" s="28"/>
      <c r="BU231" s="28"/>
      <c r="BV231" s="67"/>
      <c r="BW231" s="28"/>
      <c r="BX231" s="28"/>
      <c r="BY231" s="28"/>
      <c r="BZ231" s="28"/>
      <c r="CA231" s="28"/>
      <c r="CB231" s="28"/>
      <c r="CC231" s="67"/>
      <c r="CD231" s="28"/>
      <c r="CE231" s="28"/>
      <c r="CF231" s="28"/>
      <c r="CG231" s="28"/>
      <c r="CH231" s="28"/>
      <c r="CI231" s="28"/>
      <c r="CJ231" s="28"/>
      <c r="CK231" s="28"/>
      <c r="CL231" s="28"/>
      <c r="CM231" s="67"/>
      <c r="CN231" s="703" t="s">
        <v>1792</v>
      </c>
      <c r="CO231" s="28"/>
      <c r="CP231" s="28"/>
      <c r="CQ231" s="28"/>
      <c r="CR231" s="28"/>
      <c r="CS231" s="28"/>
      <c r="CT231" s="28"/>
      <c r="CU231" s="28"/>
      <c r="CV231" s="28"/>
      <c r="CW231" s="28"/>
      <c r="CX231" s="67"/>
      <c r="CY231" s="10"/>
      <c r="CZ231" s="10"/>
      <c r="DA231" s="10"/>
      <c r="DB231" s="10"/>
      <c r="DC231" s="10"/>
      <c r="DD231" s="10"/>
      <c r="DE231" s="10"/>
      <c r="DF231" s="10"/>
      <c r="DG231" s="300">
        <f t="shared" si="37"/>
        <v>0</v>
      </c>
      <c r="ER231" s="100"/>
      <c r="ES231" s="245"/>
      <c r="ET231" s="81"/>
      <c r="EU231" s="81"/>
      <c r="EV231" s="718" t="str">
        <f t="shared" si="40"/>
        <v/>
      </c>
      <c r="EW231" s="718" t="s">
        <v>1792</v>
      </c>
      <c r="EX231" s="731"/>
      <c r="EY231" s="44">
        <v>227</v>
      </c>
      <c r="EZ231" s="80"/>
      <c r="FA231" s="33">
        <v>227</v>
      </c>
      <c r="FB231" s="5">
        <v>0</v>
      </c>
      <c r="FC231" s="5">
        <v>0</v>
      </c>
      <c r="FD231" s="69"/>
      <c r="FE231" s="11"/>
      <c r="FF231" s="87"/>
      <c r="FG231" s="18"/>
      <c r="FH231" s="69"/>
      <c r="FI231" s="716" t="s">
        <v>1792</v>
      </c>
      <c r="FK231" s="16"/>
      <c r="FL231" s="54"/>
      <c r="FM231" s="54"/>
      <c r="FN231" s="726"/>
      <c r="FO231" s="84"/>
      <c r="FP231" s="69"/>
      <c r="FQ231" s="69"/>
      <c r="FR231" s="69"/>
      <c r="FS231" s="716" t="str">
        <f t="shared" si="38"/>
        <v>NA</v>
      </c>
      <c r="FT231" s="716"/>
      <c r="FU231" s="69"/>
      <c r="FV231" s="28"/>
      <c r="FW231" s="26"/>
      <c r="FX231" s="705" t="s">
        <v>1792</v>
      </c>
    </row>
    <row r="232" spans="1:180" ht="15" x14ac:dyDescent="0.25">
      <c r="A232" s="10">
        <v>228</v>
      </c>
      <c r="B232" s="15"/>
      <c r="C232" s="42"/>
      <c r="D232" s="15"/>
      <c r="E232" s="97"/>
      <c r="F232" s="28"/>
      <c r="G232" s="67"/>
      <c r="H232" s="5"/>
      <c r="I232" s="5"/>
      <c r="J232" s="5"/>
      <c r="K232" s="5"/>
      <c r="L232" s="5"/>
      <c r="M232" s="5"/>
      <c r="N232" s="5"/>
      <c r="O232" s="5"/>
      <c r="P232" s="5"/>
      <c r="Q232" s="5"/>
      <c r="R232" s="5"/>
      <c r="S232" s="5"/>
      <c r="T232" s="299">
        <f t="shared" si="36"/>
        <v>0</v>
      </c>
      <c r="U232" s="5"/>
      <c r="V232" s="5"/>
      <c r="W232" s="5"/>
      <c r="X232" s="5"/>
      <c r="Y232" s="5"/>
      <c r="Z232" s="5"/>
      <c r="AA232" s="5"/>
      <c r="AB232" s="5"/>
      <c r="AC232" s="5"/>
      <c r="AD232" s="5"/>
      <c r="AE232" s="46"/>
      <c r="AF232" s="5"/>
      <c r="AG232" s="5"/>
      <c r="AH232" s="5"/>
      <c r="AI232" s="5"/>
      <c r="AJ232" s="5"/>
      <c r="AK232" s="5"/>
      <c r="AL232" s="5"/>
      <c r="AM232" s="5"/>
      <c r="AN232" s="5"/>
      <c r="AO232" s="5"/>
      <c r="AP232" s="46"/>
      <c r="AQ232" s="5"/>
      <c r="AR232" s="5"/>
      <c r="AS232" s="5"/>
      <c r="AT232" s="5"/>
      <c r="AU232" s="5"/>
      <c r="AV232" s="5"/>
      <c r="AW232" s="5"/>
      <c r="AX232" s="5"/>
      <c r="AY232" s="5"/>
      <c r="AZ232" s="46"/>
      <c r="BA232" s="8"/>
      <c r="BB232" s="8"/>
      <c r="BC232" s="8"/>
      <c r="BD232" s="8"/>
      <c r="BE232" s="8"/>
      <c r="BF232" s="8"/>
      <c r="BG232" s="8"/>
      <c r="BH232" s="8"/>
      <c r="BI232" s="8"/>
      <c r="BJ232" s="8"/>
      <c r="BK232" s="630" t="str">
        <f t="shared" si="39"/>
        <v>NA</v>
      </c>
      <c r="BL232" s="630" t="s">
        <v>1792</v>
      </c>
      <c r="BM232" s="630"/>
      <c r="BN232" s="633"/>
      <c r="BO232" s="633"/>
      <c r="BP232" s="114"/>
      <c r="BQ232" s="28"/>
      <c r="BR232" s="28"/>
      <c r="BS232" s="28"/>
      <c r="BT232" s="28"/>
      <c r="BU232" s="28"/>
      <c r="BV232" s="67"/>
      <c r="BW232" s="28"/>
      <c r="BX232" s="28"/>
      <c r="BY232" s="28"/>
      <c r="BZ232" s="28"/>
      <c r="CA232" s="28"/>
      <c r="CB232" s="28"/>
      <c r="CC232" s="67"/>
      <c r="CD232" s="28"/>
      <c r="CE232" s="28"/>
      <c r="CF232" s="28"/>
      <c r="CG232" s="28"/>
      <c r="CH232" s="28"/>
      <c r="CI232" s="28"/>
      <c r="CJ232" s="28"/>
      <c r="CK232" s="28"/>
      <c r="CL232" s="28"/>
      <c r="CM232" s="67"/>
      <c r="CN232" s="703" t="s">
        <v>1792</v>
      </c>
      <c r="CO232" s="28"/>
      <c r="CP232" s="28"/>
      <c r="CQ232" s="28"/>
      <c r="CR232" s="28"/>
      <c r="CS232" s="28"/>
      <c r="CT232" s="28"/>
      <c r="CU232" s="28"/>
      <c r="CV232" s="28"/>
      <c r="CW232" s="28"/>
      <c r="CX232" s="67"/>
      <c r="CY232" s="10"/>
      <c r="CZ232" s="10"/>
      <c r="DA232" s="10"/>
      <c r="DB232" s="10"/>
      <c r="DC232" s="10"/>
      <c r="DD232" s="10"/>
      <c r="DE232" s="10"/>
      <c r="DF232" s="10"/>
      <c r="DG232" s="300">
        <f t="shared" si="37"/>
        <v>0</v>
      </c>
      <c r="ER232" s="100"/>
      <c r="ES232" s="245"/>
      <c r="ET232" s="81"/>
      <c r="EU232" s="81"/>
      <c r="EV232" s="718" t="str">
        <f t="shared" si="40"/>
        <v/>
      </c>
      <c r="EW232" s="718" t="s">
        <v>1792</v>
      </c>
      <c r="EX232" s="731"/>
      <c r="EY232" s="44">
        <v>228</v>
      </c>
      <c r="EZ232" s="237"/>
      <c r="FA232" s="7">
        <v>228</v>
      </c>
      <c r="FB232" s="5">
        <v>0</v>
      </c>
      <c r="FC232" s="5">
        <v>0</v>
      </c>
      <c r="FD232" s="69"/>
      <c r="FE232" s="11"/>
      <c r="FF232" s="87"/>
      <c r="FG232" s="18"/>
      <c r="FH232" s="69"/>
      <c r="FI232" s="716" t="s">
        <v>1792</v>
      </c>
      <c r="FK232" s="16"/>
      <c r="FL232" s="54"/>
      <c r="FM232" s="54"/>
      <c r="FN232" s="726"/>
      <c r="FO232" s="84"/>
      <c r="FP232" s="69"/>
      <c r="FQ232" s="69"/>
      <c r="FR232" s="69"/>
      <c r="FS232" s="716" t="str">
        <f t="shared" si="38"/>
        <v>NA</v>
      </c>
      <c r="FT232" s="716"/>
      <c r="FU232" s="69"/>
      <c r="FV232" s="28"/>
      <c r="FW232" s="26"/>
      <c r="FX232" s="705" t="s">
        <v>1792</v>
      </c>
    </row>
    <row r="233" spans="1:180" ht="15" x14ac:dyDescent="0.25">
      <c r="A233" s="152">
        <v>229</v>
      </c>
      <c r="B233" s="5"/>
      <c r="C233" s="32"/>
      <c r="D233" s="5"/>
      <c r="E233" s="8"/>
      <c r="F233" s="28"/>
      <c r="G233" s="67"/>
      <c r="H233" s="5"/>
      <c r="I233" s="5"/>
      <c r="J233" s="5"/>
      <c r="K233" s="5"/>
      <c r="L233" s="5"/>
      <c r="M233" s="5"/>
      <c r="N233" s="5"/>
      <c r="O233" s="5"/>
      <c r="P233" s="5"/>
      <c r="Q233" s="5"/>
      <c r="R233" s="5"/>
      <c r="S233" s="5"/>
      <c r="T233" s="299">
        <f t="shared" si="36"/>
        <v>0</v>
      </c>
      <c r="U233" s="5"/>
      <c r="V233" s="5"/>
      <c r="W233" s="5"/>
      <c r="X233" s="5"/>
      <c r="Y233" s="5"/>
      <c r="Z233" s="5"/>
      <c r="AA233" s="5"/>
      <c r="AB233" s="5"/>
      <c r="AC233" s="5"/>
      <c r="AD233" s="5"/>
      <c r="AE233" s="46"/>
      <c r="AF233" s="5"/>
      <c r="AG233" s="5"/>
      <c r="AH233" s="5"/>
      <c r="AI233" s="5"/>
      <c r="AJ233" s="5"/>
      <c r="AK233" s="5"/>
      <c r="AL233" s="5"/>
      <c r="AM233" s="5"/>
      <c r="AN233" s="5"/>
      <c r="AO233" s="5"/>
      <c r="AP233" s="46"/>
      <c r="AQ233" s="5"/>
      <c r="AR233" s="5"/>
      <c r="AS233" s="5"/>
      <c r="AT233" s="5"/>
      <c r="AU233" s="5"/>
      <c r="AV233" s="5"/>
      <c r="AW233" s="5"/>
      <c r="AX233" s="5"/>
      <c r="AY233" s="5"/>
      <c r="AZ233" s="46"/>
      <c r="BA233" s="8"/>
      <c r="BB233" s="8"/>
      <c r="BC233" s="8"/>
      <c r="BD233" s="8"/>
      <c r="BE233" s="8"/>
      <c r="BF233" s="8"/>
      <c r="BG233" s="8"/>
      <c r="BH233" s="8"/>
      <c r="BI233" s="8"/>
      <c r="BJ233" s="41"/>
      <c r="BK233" s="630" t="str">
        <f t="shared" ref="BK233:BK257" si="41">IF(COUNTBLANK(BA233:BJ233)=10,"NA",MIN(BA233:BJ233))</f>
        <v>NA</v>
      </c>
      <c r="BL233" s="630" t="s">
        <v>1792</v>
      </c>
      <c r="BM233" s="630"/>
      <c r="BN233" s="633"/>
      <c r="BO233" s="633"/>
      <c r="BP233" s="28"/>
      <c r="BQ233" s="28"/>
      <c r="BR233" s="28"/>
      <c r="BS233" s="28"/>
      <c r="BT233" s="28"/>
      <c r="BU233" s="28"/>
      <c r="BV233" s="67"/>
      <c r="BW233" s="28"/>
      <c r="BX233" s="28"/>
      <c r="BY233" s="28"/>
      <c r="BZ233" s="28"/>
      <c r="CA233" s="28"/>
      <c r="CB233" s="28"/>
      <c r="CC233" s="28"/>
      <c r="CD233" s="114"/>
      <c r="CE233" s="28"/>
      <c r="CF233" s="28"/>
      <c r="CG233" s="28"/>
      <c r="CH233" s="28"/>
      <c r="CI233" s="28"/>
      <c r="CJ233" s="28"/>
      <c r="CK233" s="28"/>
      <c r="CL233" s="28"/>
      <c r="CM233" s="67"/>
      <c r="CN233" s="703" t="s">
        <v>1792</v>
      </c>
      <c r="CO233" s="28"/>
      <c r="CP233" s="28"/>
      <c r="CQ233" s="28"/>
      <c r="CR233" s="28"/>
      <c r="CS233" s="28"/>
      <c r="CT233" s="28"/>
      <c r="CU233" s="28"/>
      <c r="CV233" s="28"/>
      <c r="CW233" s="28"/>
      <c r="CX233" s="28"/>
      <c r="CY233" s="32"/>
      <c r="CZ233" s="5"/>
      <c r="DA233" s="5"/>
      <c r="DB233" s="5"/>
      <c r="DC233" s="5"/>
      <c r="DD233" s="5"/>
      <c r="DE233" s="5"/>
      <c r="DF233" s="10"/>
      <c r="DG233" s="300">
        <f t="shared" si="37"/>
        <v>0</v>
      </c>
      <c r="ES233" s="245"/>
      <c r="ET233" s="81"/>
      <c r="EU233" s="81"/>
      <c r="EV233" s="718" t="str">
        <f t="shared" si="40"/>
        <v/>
      </c>
      <c r="EW233" s="718" t="s">
        <v>1792</v>
      </c>
      <c r="EX233" s="731"/>
      <c r="EY233" s="155">
        <v>229</v>
      </c>
      <c r="EZ233" s="130"/>
      <c r="FA233" s="145">
        <v>229</v>
      </c>
      <c r="FB233" s="642">
        <v>0</v>
      </c>
      <c r="FC233" s="642">
        <v>0</v>
      </c>
      <c r="FD233" s="26"/>
      <c r="FE233" s="26"/>
      <c r="FF233" s="26"/>
      <c r="FG233" s="247"/>
      <c r="FH233" s="26"/>
      <c r="FI233" s="716" t="s">
        <v>1792</v>
      </c>
      <c r="FK233" s="16"/>
      <c r="FL233" s="26"/>
      <c r="FM233" s="26"/>
      <c r="FN233" s="715"/>
      <c r="FO233" s="26"/>
      <c r="FP233" s="26"/>
      <c r="FQ233" s="26"/>
      <c r="FR233" s="26"/>
      <c r="FS233" s="716" t="str">
        <f t="shared" si="38"/>
        <v>NA</v>
      </c>
      <c r="FT233" s="716"/>
      <c r="FU233" s="26"/>
      <c r="FV233" s="28"/>
      <c r="FW233" s="26"/>
      <c r="FX233" s="705" t="s">
        <v>1792</v>
      </c>
    </row>
    <row r="234" spans="1:180" ht="15" x14ac:dyDescent="0.25">
      <c r="A234" s="152">
        <v>230</v>
      </c>
      <c r="C234" s="31"/>
      <c r="D234" s="23"/>
      <c r="E234" s="22"/>
      <c r="F234" s="22"/>
      <c r="G234" s="65"/>
      <c r="H234" s="4"/>
      <c r="I234" s="4"/>
      <c r="J234" s="4"/>
      <c r="K234" s="4"/>
      <c r="L234" s="4"/>
      <c r="M234" s="4"/>
      <c r="N234" s="4"/>
      <c r="O234" s="4"/>
      <c r="P234" s="4"/>
      <c r="Q234" s="4"/>
      <c r="R234" s="4"/>
      <c r="S234" s="4"/>
      <c r="T234" s="299">
        <f t="shared" si="36"/>
        <v>0</v>
      </c>
      <c r="U234" s="4"/>
      <c r="V234" s="4"/>
      <c r="W234" s="4"/>
      <c r="X234" s="4"/>
      <c r="Y234" s="4"/>
      <c r="Z234" s="4"/>
      <c r="AA234" s="4"/>
      <c r="AB234" s="4"/>
      <c r="AC234" s="4"/>
      <c r="AD234" s="4"/>
      <c r="AE234" s="43"/>
      <c r="AF234" s="5"/>
      <c r="AG234" s="5"/>
      <c r="AH234" s="5"/>
      <c r="AI234" s="5"/>
      <c r="AJ234" s="5"/>
      <c r="AK234" s="5"/>
      <c r="AL234" s="5"/>
      <c r="AM234" s="5"/>
      <c r="AN234" s="5"/>
      <c r="AO234" s="5"/>
      <c r="AP234" s="46"/>
      <c r="AQ234" s="4"/>
      <c r="AR234" s="4"/>
      <c r="AS234" s="4"/>
      <c r="AT234" s="4"/>
      <c r="AU234" s="4"/>
      <c r="AV234" s="4"/>
      <c r="AW234" s="4"/>
      <c r="AX234" s="4"/>
      <c r="AY234" s="4"/>
      <c r="AZ234" s="43"/>
      <c r="BA234" s="4"/>
      <c r="BB234" s="4"/>
      <c r="BC234" s="4"/>
      <c r="BD234" s="4"/>
      <c r="BE234" s="4"/>
      <c r="BF234" s="4"/>
      <c r="BG234" s="4"/>
      <c r="BH234" s="4"/>
      <c r="BI234" s="4"/>
      <c r="BJ234" s="43"/>
      <c r="BK234" s="630" t="str">
        <f t="shared" si="41"/>
        <v>NA</v>
      </c>
      <c r="BL234" s="630" t="s">
        <v>1792</v>
      </c>
      <c r="BM234" s="630"/>
      <c r="BN234" s="633"/>
      <c r="BO234" s="633"/>
      <c r="BP234" s="4"/>
      <c r="BQ234" s="4"/>
      <c r="BR234" s="4"/>
      <c r="BS234" s="4"/>
      <c r="BT234" s="4"/>
      <c r="BU234" s="4"/>
      <c r="BV234" s="43"/>
      <c r="BW234" s="4"/>
      <c r="BX234" s="4"/>
      <c r="BY234" s="4"/>
      <c r="BZ234" s="4"/>
      <c r="CA234" s="4"/>
      <c r="CB234" s="4"/>
      <c r="CC234" s="4"/>
      <c r="CD234" s="33"/>
      <c r="CE234" s="4"/>
      <c r="CF234" s="4"/>
      <c r="CG234" s="4"/>
      <c r="CH234" s="4"/>
      <c r="CI234" s="4"/>
      <c r="CJ234" s="4"/>
      <c r="CK234" s="4"/>
      <c r="CL234" s="4"/>
      <c r="CM234" s="43"/>
      <c r="CN234" s="703" t="s">
        <v>1792</v>
      </c>
      <c r="CO234" s="4"/>
      <c r="CP234" s="4"/>
      <c r="CQ234" s="4"/>
      <c r="CR234" s="4"/>
      <c r="CS234" s="4"/>
      <c r="CT234" s="4"/>
      <c r="CU234" s="4"/>
      <c r="CV234" s="4"/>
      <c r="CW234" s="4"/>
      <c r="CX234" s="4"/>
      <c r="CY234" s="33"/>
      <c r="CZ234" s="4"/>
      <c r="DA234" s="4"/>
      <c r="DB234" s="4"/>
      <c r="DC234" s="4"/>
      <c r="DD234" s="4"/>
      <c r="DE234" s="4"/>
      <c r="DF234" s="4"/>
      <c r="DG234" s="300">
        <f t="shared" si="37"/>
        <v>0</v>
      </c>
      <c r="ES234" s="245"/>
      <c r="ET234" s="81"/>
      <c r="EU234" s="81"/>
      <c r="EV234" s="718" t="str">
        <f t="shared" si="40"/>
        <v/>
      </c>
      <c r="EW234" s="718" t="s">
        <v>1792</v>
      </c>
      <c r="EX234" s="731"/>
      <c r="EY234" s="155">
        <v>230</v>
      </c>
      <c r="EZ234" s="130"/>
      <c r="FA234" s="145">
        <v>230</v>
      </c>
      <c r="FB234" s="642">
        <v>0</v>
      </c>
      <c r="FC234" s="642">
        <v>0</v>
      </c>
      <c r="FD234" s="26"/>
      <c r="FE234" s="26"/>
      <c r="FF234" s="26"/>
      <c r="FG234" s="247"/>
      <c r="FH234" s="26"/>
      <c r="FI234" s="716" t="s">
        <v>1792</v>
      </c>
      <c r="FK234" s="26"/>
      <c r="FL234" s="26"/>
      <c r="FM234" s="26"/>
      <c r="FN234" s="715"/>
      <c r="FO234" s="26"/>
      <c r="FP234" s="26"/>
      <c r="FQ234" s="26"/>
      <c r="FR234" s="26"/>
      <c r="FS234" s="716" t="str">
        <f t="shared" si="38"/>
        <v>NA</v>
      </c>
      <c r="FT234" s="716"/>
      <c r="FU234" s="26"/>
      <c r="FV234" s="26"/>
      <c r="FW234" s="26"/>
      <c r="FX234" s="705" t="s">
        <v>1792</v>
      </c>
    </row>
    <row r="235" spans="1:180" ht="15" x14ac:dyDescent="0.25">
      <c r="A235" s="152">
        <v>231</v>
      </c>
      <c r="C235" s="31"/>
      <c r="D235" s="23"/>
      <c r="E235" s="22"/>
      <c r="F235" s="22"/>
      <c r="G235" s="65"/>
      <c r="H235" s="4"/>
      <c r="I235" s="4"/>
      <c r="J235" s="4"/>
      <c r="K235" s="4"/>
      <c r="L235" s="4"/>
      <c r="M235" s="4"/>
      <c r="N235" s="4"/>
      <c r="O235" s="4"/>
      <c r="P235" s="4"/>
      <c r="Q235" s="4"/>
      <c r="R235" s="4"/>
      <c r="S235" s="4"/>
      <c r="T235" s="299">
        <f t="shared" si="36"/>
        <v>0</v>
      </c>
      <c r="U235" s="4"/>
      <c r="V235" s="4"/>
      <c r="W235" s="4"/>
      <c r="X235" s="4"/>
      <c r="Y235" s="4"/>
      <c r="Z235" s="4"/>
      <c r="AA235" s="4"/>
      <c r="AB235" s="4"/>
      <c r="AC235" s="4"/>
      <c r="AD235" s="4"/>
      <c r="AE235" s="43"/>
      <c r="AF235" s="5"/>
      <c r="AG235" s="5"/>
      <c r="AH235" s="5"/>
      <c r="AI235" s="5"/>
      <c r="AJ235" s="5"/>
      <c r="AK235" s="5"/>
      <c r="AL235" s="5"/>
      <c r="AM235" s="5"/>
      <c r="AN235" s="5"/>
      <c r="AO235" s="5"/>
      <c r="AP235" s="46"/>
      <c r="AQ235" s="4"/>
      <c r="AR235" s="4"/>
      <c r="AS235" s="4"/>
      <c r="AT235" s="4"/>
      <c r="AU235" s="4"/>
      <c r="AV235" s="4"/>
      <c r="AW235" s="4"/>
      <c r="AX235" s="4"/>
      <c r="AY235" s="4"/>
      <c r="AZ235" s="43"/>
      <c r="BA235" s="4"/>
      <c r="BB235" s="4"/>
      <c r="BC235" s="4"/>
      <c r="BD235" s="4"/>
      <c r="BE235" s="4"/>
      <c r="BF235" s="4"/>
      <c r="BG235" s="4"/>
      <c r="BH235" s="4"/>
      <c r="BI235" s="4"/>
      <c r="BJ235" s="43"/>
      <c r="BK235" s="630" t="str">
        <f t="shared" si="41"/>
        <v>NA</v>
      </c>
      <c r="BL235" s="630" t="s">
        <v>1792</v>
      </c>
      <c r="BM235" s="630"/>
      <c r="BN235" s="633"/>
      <c r="BO235" s="633"/>
      <c r="BP235" s="4"/>
      <c r="BQ235" s="4"/>
      <c r="BR235" s="4"/>
      <c r="BS235" s="4"/>
      <c r="BT235" s="4"/>
      <c r="BU235" s="4"/>
      <c r="BV235" s="43"/>
      <c r="BW235" s="4"/>
      <c r="BX235" s="4"/>
      <c r="BY235" s="4"/>
      <c r="BZ235" s="4"/>
      <c r="CA235" s="4"/>
      <c r="CB235" s="4"/>
      <c r="CC235" s="4"/>
      <c r="CD235" s="33"/>
      <c r="CE235" s="4"/>
      <c r="CF235" s="4"/>
      <c r="CG235" s="4"/>
      <c r="CH235" s="4"/>
      <c r="CI235" s="4"/>
      <c r="CJ235" s="4"/>
      <c r="CK235" s="4"/>
      <c r="CL235" s="4"/>
      <c r="CM235" s="43"/>
      <c r="CN235" s="703" t="s">
        <v>1792</v>
      </c>
      <c r="CO235" s="4"/>
      <c r="CP235" s="4"/>
      <c r="CQ235" s="4"/>
      <c r="CR235" s="4"/>
      <c r="CS235" s="4"/>
      <c r="CT235" s="4"/>
      <c r="CU235" s="4"/>
      <c r="CV235" s="4"/>
      <c r="CW235" s="4"/>
      <c r="CX235" s="4"/>
      <c r="CY235" s="33"/>
      <c r="CZ235" s="4"/>
      <c r="DA235" s="4"/>
      <c r="DB235" s="4"/>
      <c r="DC235" s="4"/>
      <c r="DD235" s="4"/>
      <c r="DE235" s="4"/>
      <c r="DF235" s="4"/>
      <c r="DG235" s="300">
        <f t="shared" si="37"/>
        <v>0</v>
      </c>
      <c r="ES235" s="245"/>
      <c r="ET235" s="81"/>
      <c r="EU235" s="81"/>
      <c r="EV235" s="718" t="str">
        <f t="shared" si="40"/>
        <v/>
      </c>
      <c r="EW235" s="718" t="s">
        <v>1792</v>
      </c>
      <c r="EX235" s="731"/>
      <c r="EY235" s="155">
        <v>231</v>
      </c>
      <c r="EZ235" s="130"/>
      <c r="FA235" s="145">
        <v>231</v>
      </c>
      <c r="FB235" s="642">
        <v>0</v>
      </c>
      <c r="FC235" s="642">
        <v>0</v>
      </c>
      <c r="FD235" s="26"/>
      <c r="FE235" s="26"/>
      <c r="FF235" s="26"/>
      <c r="FG235" s="247"/>
      <c r="FH235" s="26"/>
      <c r="FI235" s="716" t="s">
        <v>1792</v>
      </c>
      <c r="FK235" s="26"/>
      <c r="FL235" s="26"/>
      <c r="FM235" s="26"/>
      <c r="FN235" s="715"/>
      <c r="FO235" s="26"/>
      <c r="FP235" s="26"/>
      <c r="FQ235" s="26"/>
      <c r="FR235" s="26"/>
      <c r="FS235" s="716" t="str">
        <f t="shared" si="38"/>
        <v>NA</v>
      </c>
      <c r="FT235" s="716"/>
      <c r="FU235" s="26"/>
      <c r="FV235" s="26"/>
      <c r="FW235" s="26"/>
      <c r="FX235" s="705" t="s">
        <v>1792</v>
      </c>
    </row>
    <row r="236" spans="1:180" ht="15" x14ac:dyDescent="0.25">
      <c r="A236" s="152">
        <v>232</v>
      </c>
      <c r="C236" s="31"/>
      <c r="D236" s="640"/>
      <c r="E236" s="22"/>
      <c r="F236" s="22"/>
      <c r="G236" s="65"/>
      <c r="H236" s="4"/>
      <c r="I236" s="4"/>
      <c r="J236" s="4"/>
      <c r="K236" s="4"/>
      <c r="L236" s="4"/>
      <c r="M236" s="4"/>
      <c r="N236" s="4"/>
      <c r="O236" s="4"/>
      <c r="P236" s="4"/>
      <c r="Q236" s="4"/>
      <c r="R236" s="4"/>
      <c r="S236" s="4"/>
      <c r="T236" s="299">
        <f t="shared" si="36"/>
        <v>0</v>
      </c>
      <c r="U236" s="4"/>
      <c r="V236" s="4"/>
      <c r="W236" s="4"/>
      <c r="X236" s="4"/>
      <c r="Y236" s="4"/>
      <c r="Z236" s="4"/>
      <c r="AA236" s="4"/>
      <c r="AB236" s="4"/>
      <c r="AC236" s="4"/>
      <c r="AD236" s="4"/>
      <c r="AE236" s="43"/>
      <c r="AF236" s="5"/>
      <c r="AG236" s="5"/>
      <c r="AH236" s="5"/>
      <c r="AI236" s="5"/>
      <c r="AJ236" s="5"/>
      <c r="AK236" s="5"/>
      <c r="AL236" s="5"/>
      <c r="AM236" s="5"/>
      <c r="AN236" s="5"/>
      <c r="AO236" s="5"/>
      <c r="AP236" s="46"/>
      <c r="AQ236" s="4"/>
      <c r="AR236" s="4"/>
      <c r="AS236" s="4"/>
      <c r="AT236" s="4"/>
      <c r="AU236" s="4"/>
      <c r="AV236" s="4"/>
      <c r="AW236" s="4"/>
      <c r="AX236" s="4"/>
      <c r="AY236" s="4"/>
      <c r="AZ236" s="43"/>
      <c r="BA236" s="4"/>
      <c r="BB236" s="4"/>
      <c r="BC236" s="4"/>
      <c r="BD236" s="4"/>
      <c r="BE236" s="4"/>
      <c r="BF236" s="4"/>
      <c r="BG236" s="4"/>
      <c r="BH236" s="4"/>
      <c r="BI236" s="4"/>
      <c r="BJ236" s="43"/>
      <c r="BK236" s="630" t="str">
        <f t="shared" si="41"/>
        <v>NA</v>
      </c>
      <c r="BL236" s="630" t="s">
        <v>1792</v>
      </c>
      <c r="BM236" s="630"/>
      <c r="BN236" s="633"/>
      <c r="BO236" s="633"/>
      <c r="BP236" s="4"/>
      <c r="BQ236" s="4"/>
      <c r="BR236" s="4"/>
      <c r="BS236" s="4"/>
      <c r="BT236" s="4"/>
      <c r="BU236" s="4"/>
      <c r="BV236" s="43"/>
      <c r="BW236" s="4"/>
      <c r="BX236" s="4"/>
      <c r="BY236" s="4"/>
      <c r="BZ236" s="4"/>
      <c r="CA236" s="4"/>
      <c r="CB236" s="4"/>
      <c r="CC236" s="4"/>
      <c r="CD236" s="33"/>
      <c r="CE236" s="4"/>
      <c r="CF236" s="4"/>
      <c r="CG236" s="4"/>
      <c r="CH236" s="4"/>
      <c r="CI236" s="4"/>
      <c r="CJ236" s="4"/>
      <c r="CK236" s="4"/>
      <c r="CL236" s="4"/>
      <c r="CM236" s="43"/>
      <c r="CN236" s="703" t="s">
        <v>1792</v>
      </c>
      <c r="CO236" s="4"/>
      <c r="CP236" s="4"/>
      <c r="CQ236" s="4"/>
      <c r="CR236" s="4"/>
      <c r="CS236" s="4"/>
      <c r="CT236" s="4"/>
      <c r="CU236" s="4"/>
      <c r="CV236" s="4"/>
      <c r="CW236" s="4"/>
      <c r="CX236" s="4"/>
      <c r="CY236" s="33"/>
      <c r="CZ236" s="4"/>
      <c r="DA236" s="4"/>
      <c r="DB236" s="4"/>
      <c r="DC236" s="4"/>
      <c r="DD236" s="4"/>
      <c r="DE236" s="4"/>
      <c r="DF236" s="4"/>
      <c r="DG236" s="300">
        <f t="shared" si="37"/>
        <v>0</v>
      </c>
      <c r="ES236" s="245"/>
      <c r="ET236" s="81"/>
      <c r="EU236" s="81"/>
      <c r="EV236" s="718" t="str">
        <f t="shared" si="40"/>
        <v/>
      </c>
      <c r="EW236" s="718" t="s">
        <v>1792</v>
      </c>
      <c r="EX236" s="731"/>
      <c r="EY236" s="155">
        <v>232</v>
      </c>
      <c r="EZ236" s="130"/>
      <c r="FA236" s="145">
        <v>232</v>
      </c>
      <c r="FB236" s="642">
        <v>0</v>
      </c>
      <c r="FC236" s="642">
        <v>0</v>
      </c>
      <c r="FD236" s="26"/>
      <c r="FE236" s="26"/>
      <c r="FF236" s="26"/>
      <c r="FG236" s="247"/>
      <c r="FH236" s="26"/>
      <c r="FI236" s="716" t="s">
        <v>1792</v>
      </c>
      <c r="FK236" s="26"/>
      <c r="FL236" s="26"/>
      <c r="FM236" s="26"/>
      <c r="FN236" s="715"/>
      <c r="FO236" s="26"/>
      <c r="FP236" s="26"/>
      <c r="FQ236" s="26"/>
      <c r="FR236" s="26"/>
      <c r="FS236" s="716" t="str">
        <f t="shared" si="38"/>
        <v>NA</v>
      </c>
      <c r="FT236" s="716"/>
      <c r="FU236" s="26"/>
      <c r="FV236" s="26"/>
      <c r="FW236" s="26"/>
      <c r="FX236" s="705" t="s">
        <v>1792</v>
      </c>
    </row>
    <row r="237" spans="1:180" ht="15" x14ac:dyDescent="0.25">
      <c r="A237" s="152">
        <v>233</v>
      </c>
      <c r="C237" s="31"/>
      <c r="D237" s="23"/>
      <c r="E237" s="22"/>
      <c r="F237" s="22"/>
      <c r="G237" s="65"/>
      <c r="H237" s="4"/>
      <c r="I237" s="4"/>
      <c r="J237" s="4"/>
      <c r="K237" s="4"/>
      <c r="L237" s="4"/>
      <c r="M237" s="4"/>
      <c r="N237" s="4"/>
      <c r="O237" s="4"/>
      <c r="P237" s="4"/>
      <c r="Q237" s="4"/>
      <c r="R237" s="4"/>
      <c r="S237" s="4"/>
      <c r="T237" s="299">
        <f t="shared" si="36"/>
        <v>0</v>
      </c>
      <c r="U237" s="4"/>
      <c r="V237" s="4"/>
      <c r="W237" s="4"/>
      <c r="X237" s="4"/>
      <c r="Y237" s="4"/>
      <c r="Z237" s="4"/>
      <c r="AA237" s="4"/>
      <c r="AB237" s="4"/>
      <c r="AC237" s="4"/>
      <c r="AD237" s="4"/>
      <c r="AE237" s="43"/>
      <c r="AF237" s="5"/>
      <c r="AG237" s="5"/>
      <c r="AH237" s="5"/>
      <c r="AI237" s="5"/>
      <c r="AJ237" s="5"/>
      <c r="AK237" s="5"/>
      <c r="AL237" s="5"/>
      <c r="AM237" s="5"/>
      <c r="AN237" s="5"/>
      <c r="AO237" s="5"/>
      <c r="AP237" s="46"/>
      <c r="AQ237" s="4"/>
      <c r="AR237" s="4"/>
      <c r="AS237" s="4"/>
      <c r="AT237" s="4"/>
      <c r="AU237" s="4"/>
      <c r="AV237" s="4"/>
      <c r="AW237" s="4"/>
      <c r="AX237" s="4"/>
      <c r="AY237" s="4"/>
      <c r="AZ237" s="43"/>
      <c r="BA237" s="4"/>
      <c r="BB237" s="4"/>
      <c r="BC237" s="4"/>
      <c r="BD237" s="4"/>
      <c r="BE237" s="4"/>
      <c r="BF237" s="4"/>
      <c r="BG237" s="4"/>
      <c r="BH237" s="4"/>
      <c r="BI237" s="4"/>
      <c r="BJ237" s="43"/>
      <c r="BK237" s="630" t="str">
        <f t="shared" si="41"/>
        <v>NA</v>
      </c>
      <c r="BL237" s="630" t="s">
        <v>1792</v>
      </c>
      <c r="BM237" s="630"/>
      <c r="BN237" s="633"/>
      <c r="BO237" s="633"/>
      <c r="BP237" s="4"/>
      <c r="BQ237" s="4"/>
      <c r="BR237" s="4"/>
      <c r="BS237" s="4"/>
      <c r="BT237" s="4"/>
      <c r="BU237" s="4"/>
      <c r="BV237" s="43"/>
      <c r="BW237" s="4"/>
      <c r="BX237" s="4"/>
      <c r="BY237" s="4"/>
      <c r="BZ237" s="4"/>
      <c r="CA237" s="4"/>
      <c r="CB237" s="4"/>
      <c r="CC237" s="4"/>
      <c r="CD237" s="33"/>
      <c r="CE237" s="4"/>
      <c r="CF237" s="4"/>
      <c r="CG237" s="4"/>
      <c r="CH237" s="4"/>
      <c r="CI237" s="4"/>
      <c r="CJ237" s="4"/>
      <c r="CK237" s="4"/>
      <c r="CL237" s="4"/>
      <c r="CM237" s="43"/>
      <c r="CN237" s="703" t="s">
        <v>1792</v>
      </c>
      <c r="CO237" s="4"/>
      <c r="CP237" s="4"/>
      <c r="CQ237" s="4"/>
      <c r="CR237" s="4"/>
      <c r="CS237" s="4"/>
      <c r="CT237" s="4"/>
      <c r="CU237" s="4"/>
      <c r="CV237" s="4"/>
      <c r="CW237" s="4"/>
      <c r="CX237" s="4"/>
      <c r="CY237" s="33"/>
      <c r="CZ237" s="4"/>
      <c r="DA237" s="4"/>
      <c r="DB237" s="4"/>
      <c r="DC237" s="4"/>
      <c r="DD237" s="4"/>
      <c r="DE237" s="4"/>
      <c r="DF237" s="4"/>
      <c r="DG237" s="300">
        <f t="shared" si="37"/>
        <v>0</v>
      </c>
      <c r="ES237" s="245"/>
      <c r="ET237" s="81"/>
      <c r="EU237" s="81"/>
      <c r="EV237" s="718" t="str">
        <f t="shared" si="40"/>
        <v/>
      </c>
      <c r="EW237" s="718" t="s">
        <v>1792</v>
      </c>
      <c r="EX237" s="731"/>
      <c r="EY237" s="155">
        <v>233</v>
      </c>
      <c r="EZ237" s="130"/>
      <c r="FA237" s="145">
        <v>233</v>
      </c>
      <c r="FB237" s="642">
        <v>0</v>
      </c>
      <c r="FC237" s="642">
        <v>0</v>
      </c>
      <c r="FD237" s="26"/>
      <c r="FE237" s="26"/>
      <c r="FF237" s="26"/>
      <c r="FG237" s="247"/>
      <c r="FH237" s="26"/>
      <c r="FI237" s="716" t="s">
        <v>1792</v>
      </c>
      <c r="FK237" s="26"/>
      <c r="FL237" s="26"/>
      <c r="FM237" s="26"/>
      <c r="FN237" s="715"/>
      <c r="FO237" s="26"/>
      <c r="FP237" s="26"/>
      <c r="FQ237" s="26"/>
      <c r="FR237" s="26"/>
      <c r="FS237" s="716" t="str">
        <f t="shared" si="38"/>
        <v>NA</v>
      </c>
      <c r="FT237" s="716"/>
      <c r="FU237" s="26"/>
      <c r="FV237" s="26"/>
      <c r="FW237" s="26"/>
      <c r="FX237" s="705" t="s">
        <v>1792</v>
      </c>
    </row>
    <row r="238" spans="1:180" ht="15" x14ac:dyDescent="0.25">
      <c r="A238" s="152">
        <v>234</v>
      </c>
      <c r="B238" s="4"/>
      <c r="C238" s="33"/>
      <c r="D238" s="4"/>
      <c r="E238" s="22"/>
      <c r="F238" s="22"/>
      <c r="G238" s="65"/>
      <c r="H238" s="4"/>
      <c r="I238" s="4"/>
      <c r="J238" s="4"/>
      <c r="K238" s="4"/>
      <c r="L238" s="4"/>
      <c r="M238" s="4"/>
      <c r="N238" s="4"/>
      <c r="O238" s="4"/>
      <c r="P238" s="4"/>
      <c r="Q238" s="4"/>
      <c r="R238" s="4"/>
      <c r="S238" s="4"/>
      <c r="T238" s="299">
        <f t="shared" si="36"/>
        <v>0</v>
      </c>
      <c r="U238" s="4"/>
      <c r="V238" s="4"/>
      <c r="W238" s="4"/>
      <c r="X238" s="4"/>
      <c r="Y238" s="4"/>
      <c r="Z238" s="4"/>
      <c r="AA238" s="4"/>
      <c r="AB238" s="4"/>
      <c r="AC238" s="4"/>
      <c r="AD238" s="4"/>
      <c r="AE238" s="43"/>
      <c r="AF238" s="5"/>
      <c r="AG238" s="5"/>
      <c r="AH238" s="5"/>
      <c r="AI238" s="5"/>
      <c r="AJ238" s="5"/>
      <c r="AK238" s="5"/>
      <c r="AL238" s="5"/>
      <c r="AM238" s="5"/>
      <c r="AN238" s="5"/>
      <c r="AO238" s="5"/>
      <c r="AP238" s="46"/>
      <c r="AQ238" s="4"/>
      <c r="AR238" s="4"/>
      <c r="AS238" s="4"/>
      <c r="AT238" s="4"/>
      <c r="AU238" s="4"/>
      <c r="AV238" s="4"/>
      <c r="AW238" s="4"/>
      <c r="AX238" s="4"/>
      <c r="AY238" s="4"/>
      <c r="AZ238" s="43"/>
      <c r="BA238" s="4"/>
      <c r="BB238" s="4"/>
      <c r="BC238" s="4"/>
      <c r="BD238" s="4"/>
      <c r="BE238" s="4"/>
      <c r="BF238" s="4"/>
      <c r="BG238" s="4"/>
      <c r="BH238" s="4"/>
      <c r="BI238" s="4"/>
      <c r="BJ238" s="43"/>
      <c r="BK238" s="630" t="str">
        <f t="shared" si="41"/>
        <v>NA</v>
      </c>
      <c r="BL238" s="630" t="s">
        <v>1792</v>
      </c>
      <c r="BM238" s="630"/>
      <c r="BN238" s="633"/>
      <c r="BO238" s="633"/>
      <c r="BP238" s="4"/>
      <c r="BQ238" s="4"/>
      <c r="BR238" s="4"/>
      <c r="BS238" s="4"/>
      <c r="BT238" s="4"/>
      <c r="BU238" s="4"/>
      <c r="BV238" s="43"/>
      <c r="BW238" s="4"/>
      <c r="BX238" s="4"/>
      <c r="BY238" s="4"/>
      <c r="BZ238" s="4"/>
      <c r="CA238" s="4"/>
      <c r="CB238" s="4"/>
      <c r="CC238" s="4"/>
      <c r="CD238" s="33"/>
      <c r="CE238" s="4"/>
      <c r="CF238" s="4"/>
      <c r="CG238" s="4"/>
      <c r="CH238" s="4"/>
      <c r="CI238" s="4"/>
      <c r="CJ238" s="4"/>
      <c r="CK238" s="4"/>
      <c r="CL238" s="4"/>
      <c r="CM238" s="43"/>
      <c r="CN238" s="703" t="s">
        <v>1792</v>
      </c>
      <c r="CO238" s="4"/>
      <c r="CP238" s="4"/>
      <c r="CQ238" s="4"/>
      <c r="CR238" s="4"/>
      <c r="CS238" s="4"/>
      <c r="CT238" s="4"/>
      <c r="CU238" s="4"/>
      <c r="CV238" s="4"/>
      <c r="CW238" s="4"/>
      <c r="CX238" s="4"/>
      <c r="CY238" s="33"/>
      <c r="CZ238" s="4"/>
      <c r="DA238" s="4"/>
      <c r="DB238" s="4"/>
      <c r="DC238" s="4"/>
      <c r="DD238" s="4"/>
      <c r="DE238" s="4"/>
      <c r="DF238" s="4"/>
      <c r="DG238" s="300">
        <f t="shared" si="37"/>
        <v>0</v>
      </c>
      <c r="ES238" s="245"/>
      <c r="ET238" s="81"/>
      <c r="EU238" s="81"/>
      <c r="EV238" s="718" t="str">
        <f t="shared" si="40"/>
        <v/>
      </c>
      <c r="EW238" s="718" t="s">
        <v>1792</v>
      </c>
      <c r="EX238" s="731"/>
      <c r="EY238" s="155">
        <v>234</v>
      </c>
      <c r="EZ238" s="130"/>
      <c r="FA238" s="145">
        <v>234</v>
      </c>
      <c r="FB238" s="642">
        <v>0</v>
      </c>
      <c r="FC238" s="642">
        <v>0</v>
      </c>
      <c r="FD238" s="26"/>
      <c r="FE238" s="26"/>
      <c r="FF238" s="26"/>
      <c r="FG238" s="247"/>
      <c r="FH238" s="26"/>
      <c r="FI238" s="716" t="s">
        <v>1792</v>
      </c>
      <c r="FK238" s="26"/>
      <c r="FL238" s="26"/>
      <c r="FM238" s="26"/>
      <c r="FN238" s="715"/>
      <c r="FO238" s="26"/>
      <c r="FP238" s="26"/>
      <c r="FQ238" s="26"/>
      <c r="FR238" s="26"/>
      <c r="FS238" s="716" t="str">
        <f t="shared" si="38"/>
        <v>NA</v>
      </c>
      <c r="FT238" s="716"/>
      <c r="FU238" s="26"/>
      <c r="FV238" s="26"/>
      <c r="FW238" s="26"/>
      <c r="FX238" s="705" t="s">
        <v>1792</v>
      </c>
    </row>
    <row r="239" spans="1:180" ht="15" x14ac:dyDescent="0.25">
      <c r="A239" s="152">
        <v>235</v>
      </c>
      <c r="C239" s="31"/>
      <c r="G239" s="125"/>
      <c r="S239" s="1"/>
      <c r="T239" s="299">
        <f t="shared" si="36"/>
        <v>0</v>
      </c>
      <c r="AE239" s="125"/>
      <c r="AP239" s="125"/>
      <c r="AZ239" s="125"/>
      <c r="BJ239" s="125"/>
      <c r="BK239" s="630" t="str">
        <f t="shared" si="41"/>
        <v>NA</v>
      </c>
      <c r="BL239" s="630" t="s">
        <v>1792</v>
      </c>
      <c r="BM239" s="630"/>
      <c r="BN239" s="633"/>
      <c r="BO239" s="633"/>
      <c r="BP239" s="1"/>
      <c r="BV239" s="125"/>
      <c r="CC239" s="1"/>
      <c r="CD239" s="31"/>
      <c r="CE239" s="1"/>
      <c r="CF239" s="1"/>
      <c r="CG239" s="1"/>
      <c r="CH239" s="1"/>
      <c r="CI239" s="1"/>
      <c r="CJ239" s="1"/>
      <c r="CK239" s="1"/>
      <c r="CL239" s="1"/>
      <c r="CM239" s="125"/>
      <c r="CN239" s="703" t="s">
        <v>1792</v>
      </c>
      <c r="CX239" s="1"/>
      <c r="CY239" s="31"/>
      <c r="CZ239" s="1"/>
      <c r="DA239" s="1"/>
      <c r="DB239" s="1"/>
      <c r="DC239" s="1"/>
      <c r="DD239" s="1"/>
      <c r="DE239" s="1"/>
      <c r="DF239" s="1"/>
      <c r="DG239" s="300">
        <f t="shared" si="37"/>
        <v>0</v>
      </c>
      <c r="ES239" s="245"/>
      <c r="ET239" s="81"/>
      <c r="EU239" s="81"/>
      <c r="EV239" s="718" t="str">
        <f t="shared" si="40"/>
        <v/>
      </c>
      <c r="EW239" s="718" t="s">
        <v>1792</v>
      </c>
      <c r="EX239" s="731"/>
      <c r="EY239" s="155">
        <v>235</v>
      </c>
      <c r="EZ239" s="238"/>
      <c r="FA239" s="145">
        <v>235</v>
      </c>
      <c r="FB239" s="642">
        <v>0</v>
      </c>
      <c r="FC239" s="642">
        <v>0</v>
      </c>
      <c r="FG239" s="248"/>
      <c r="FI239" s="716" t="s">
        <v>1792</v>
      </c>
      <c r="FS239" s="716" t="str">
        <f t="shared" si="38"/>
        <v>NA</v>
      </c>
      <c r="FT239" s="716"/>
      <c r="FX239" s="705" t="s">
        <v>1792</v>
      </c>
    </row>
    <row r="240" spans="1:180" ht="15" x14ac:dyDescent="0.25">
      <c r="A240" s="152">
        <v>236</v>
      </c>
      <c r="C240" s="31"/>
      <c r="G240" s="125"/>
      <c r="S240" s="1"/>
      <c r="T240" s="299">
        <f t="shared" si="36"/>
        <v>0</v>
      </c>
      <c r="AE240" s="125"/>
      <c r="AP240" s="125"/>
      <c r="AZ240" s="125"/>
      <c r="BJ240" s="125"/>
      <c r="BK240" s="630" t="str">
        <f t="shared" si="41"/>
        <v>NA</v>
      </c>
      <c r="BL240" s="630" t="s">
        <v>1792</v>
      </c>
      <c r="BM240" s="630"/>
      <c r="BN240" s="633"/>
      <c r="BO240" s="633"/>
      <c r="BP240" s="1"/>
      <c r="BV240" s="125"/>
      <c r="CC240" s="1"/>
      <c r="CD240" s="31"/>
      <c r="CE240" s="1"/>
      <c r="CF240" s="1"/>
      <c r="CG240" s="1"/>
      <c r="CH240" s="1"/>
      <c r="CI240" s="1"/>
      <c r="CJ240" s="1"/>
      <c r="CK240" s="1"/>
      <c r="CL240" s="1"/>
      <c r="CM240" s="125"/>
      <c r="CN240" s="703" t="s">
        <v>1792</v>
      </c>
      <c r="CX240" s="1"/>
      <c r="CY240" s="31"/>
      <c r="CZ240" s="1"/>
      <c r="DA240" s="1"/>
      <c r="DB240" s="1"/>
      <c r="DC240" s="1"/>
      <c r="DD240" s="1"/>
      <c r="DE240" s="1"/>
      <c r="DF240" s="1"/>
      <c r="DG240" s="300">
        <f t="shared" si="37"/>
        <v>0</v>
      </c>
      <c r="ES240" s="245"/>
      <c r="ET240" s="81"/>
      <c r="EU240" s="81"/>
      <c r="EV240" s="718" t="str">
        <f t="shared" si="40"/>
        <v/>
      </c>
      <c r="EW240" s="718" t="s">
        <v>1792</v>
      </c>
      <c r="EX240" s="731"/>
      <c r="EY240" s="155">
        <v>236</v>
      </c>
      <c r="EZ240" s="238"/>
      <c r="FA240" s="145">
        <v>236</v>
      </c>
      <c r="FB240" s="642">
        <v>0</v>
      </c>
      <c r="FC240" s="642">
        <v>0</v>
      </c>
      <c r="FG240" s="248"/>
      <c r="FI240" s="716" t="s">
        <v>1792</v>
      </c>
      <c r="FS240" s="716" t="str">
        <f t="shared" si="38"/>
        <v>NA</v>
      </c>
      <c r="FT240" s="716"/>
      <c r="FX240" s="705" t="s">
        <v>1792</v>
      </c>
    </row>
    <row r="241" spans="1:180" ht="15" x14ac:dyDescent="0.25">
      <c r="A241" s="152">
        <v>237</v>
      </c>
      <c r="C241" s="31"/>
      <c r="G241" s="125"/>
      <c r="S241" s="1"/>
      <c r="T241" s="299">
        <f t="shared" si="36"/>
        <v>0</v>
      </c>
      <c r="AE241" s="125"/>
      <c r="AP241" s="125"/>
      <c r="AZ241" s="125"/>
      <c r="BJ241" s="125"/>
      <c r="BK241" s="630" t="str">
        <f t="shared" si="41"/>
        <v>NA</v>
      </c>
      <c r="BL241" s="630" t="s">
        <v>1792</v>
      </c>
      <c r="BM241" s="630"/>
      <c r="BN241" s="633"/>
      <c r="BO241" s="633"/>
      <c r="BP241" s="1"/>
      <c r="BV241" s="125"/>
      <c r="CC241" s="1"/>
      <c r="CD241" s="31"/>
      <c r="CE241" s="1"/>
      <c r="CF241" s="1"/>
      <c r="CG241" s="1"/>
      <c r="CH241" s="1"/>
      <c r="CI241" s="1"/>
      <c r="CJ241" s="1"/>
      <c r="CK241" s="1"/>
      <c r="CL241" s="1"/>
      <c r="CM241" s="125"/>
      <c r="CN241" s="703" t="s">
        <v>1792</v>
      </c>
      <c r="CX241" s="1"/>
      <c r="CY241" s="31"/>
      <c r="CZ241" s="1"/>
      <c r="DA241" s="1"/>
      <c r="DB241" s="1"/>
      <c r="DC241" s="1"/>
      <c r="DD241" s="1"/>
      <c r="DE241" s="1"/>
      <c r="DF241" s="1"/>
      <c r="DG241" s="300">
        <f t="shared" si="37"/>
        <v>0</v>
      </c>
      <c r="ES241" s="245"/>
      <c r="ET241" s="81"/>
      <c r="EU241" s="81"/>
      <c r="EV241" s="718" t="str">
        <f t="shared" si="40"/>
        <v/>
      </c>
      <c r="EW241" s="718" t="s">
        <v>1792</v>
      </c>
      <c r="EX241" s="731"/>
      <c r="EY241" s="155">
        <v>237</v>
      </c>
      <c r="EZ241" s="238"/>
      <c r="FA241" s="145">
        <v>237</v>
      </c>
      <c r="FB241" s="642">
        <v>0</v>
      </c>
      <c r="FC241" s="642">
        <v>0</v>
      </c>
      <c r="FG241" s="248"/>
      <c r="FI241" s="716" t="s">
        <v>1792</v>
      </c>
      <c r="FS241" s="716" t="str">
        <f t="shared" si="38"/>
        <v>NA</v>
      </c>
      <c r="FT241" s="716"/>
      <c r="FX241" s="705" t="s">
        <v>1792</v>
      </c>
    </row>
    <row r="242" spans="1:180" ht="15" x14ac:dyDescent="0.25">
      <c r="A242" s="152">
        <v>238</v>
      </c>
      <c r="C242" s="31"/>
      <c r="G242" s="125"/>
      <c r="S242" s="1"/>
      <c r="T242" s="299">
        <f t="shared" si="36"/>
        <v>0</v>
      </c>
      <c r="AE242" s="125"/>
      <c r="AP242" s="125"/>
      <c r="AZ242" s="125"/>
      <c r="BJ242" s="125"/>
      <c r="BK242" s="630" t="str">
        <f t="shared" si="41"/>
        <v>NA</v>
      </c>
      <c r="BL242" s="630" t="s">
        <v>1792</v>
      </c>
      <c r="BM242" s="630"/>
      <c r="BN242" s="633"/>
      <c r="BO242" s="633"/>
      <c r="BP242" s="1"/>
      <c r="BV242" s="125"/>
      <c r="CC242" s="1"/>
      <c r="CD242" s="31"/>
      <c r="CE242" s="1"/>
      <c r="CF242" s="1"/>
      <c r="CG242" s="1"/>
      <c r="CH242" s="1"/>
      <c r="CI242" s="1"/>
      <c r="CJ242" s="1"/>
      <c r="CK242" s="1"/>
      <c r="CL242" s="1"/>
      <c r="CM242" s="125"/>
      <c r="CN242" s="703" t="s">
        <v>1792</v>
      </c>
      <c r="CX242" s="1"/>
      <c r="CY242" s="31"/>
      <c r="CZ242" s="1"/>
      <c r="DA242" s="1"/>
      <c r="DB242" s="1"/>
      <c r="DC242" s="1"/>
      <c r="DD242" s="1"/>
      <c r="DE242" s="1"/>
      <c r="DF242" s="1"/>
      <c r="DG242" s="300">
        <f t="shared" si="37"/>
        <v>0</v>
      </c>
      <c r="ES242" s="245"/>
      <c r="ET242" s="81"/>
      <c r="EU242" s="81"/>
      <c r="EV242" s="718" t="str">
        <f t="shared" si="40"/>
        <v/>
      </c>
      <c r="EW242" s="718" t="s">
        <v>1792</v>
      </c>
      <c r="EX242" s="731"/>
      <c r="EY242" s="155">
        <v>238</v>
      </c>
      <c r="EZ242" s="238"/>
      <c r="FA242" s="145">
        <v>238</v>
      </c>
      <c r="FB242" s="642">
        <v>0</v>
      </c>
      <c r="FC242" s="642">
        <v>0</v>
      </c>
      <c r="FG242" s="248"/>
      <c r="FI242" s="716" t="s">
        <v>1792</v>
      </c>
      <c r="FS242" s="716" t="str">
        <f t="shared" si="38"/>
        <v>NA</v>
      </c>
      <c r="FT242" s="716"/>
      <c r="FX242" s="705" t="s">
        <v>1792</v>
      </c>
    </row>
    <row r="243" spans="1:180" ht="15" x14ac:dyDescent="0.25">
      <c r="A243" s="152">
        <v>239</v>
      </c>
      <c r="C243" s="31"/>
      <c r="G243" s="125"/>
      <c r="S243" s="1"/>
      <c r="T243" s="299">
        <f t="shared" si="36"/>
        <v>0</v>
      </c>
      <c r="AE243" s="125"/>
      <c r="AP243" s="125"/>
      <c r="AZ243" s="125"/>
      <c r="BJ243" s="125"/>
      <c r="BK243" s="630" t="str">
        <f t="shared" si="41"/>
        <v>NA</v>
      </c>
      <c r="BL243" s="630" t="s">
        <v>1792</v>
      </c>
      <c r="BM243" s="630"/>
      <c r="BN243" s="633"/>
      <c r="BO243" s="633"/>
      <c r="BP243" s="1"/>
      <c r="BV243" s="125"/>
      <c r="CC243" s="1"/>
      <c r="CD243" s="31"/>
      <c r="CE243" s="1"/>
      <c r="CF243" s="1"/>
      <c r="CG243" s="1"/>
      <c r="CH243" s="1"/>
      <c r="CI243" s="1"/>
      <c r="CJ243" s="1"/>
      <c r="CK243" s="1"/>
      <c r="CL243" s="1"/>
      <c r="CM243" s="125"/>
      <c r="CN243" s="703" t="s">
        <v>1792</v>
      </c>
      <c r="CX243" s="1"/>
      <c r="CY243" s="31"/>
      <c r="CZ243" s="1"/>
      <c r="DA243" s="1"/>
      <c r="DB243" s="1"/>
      <c r="DC243" s="1"/>
      <c r="DD243" s="1"/>
      <c r="DE243" s="1"/>
      <c r="DF243" s="1"/>
      <c r="DG243" s="300">
        <f t="shared" si="37"/>
        <v>0</v>
      </c>
      <c r="ES243" s="245"/>
      <c r="ET243" s="81"/>
      <c r="EU243" s="81"/>
      <c r="EV243" s="718" t="str">
        <f t="shared" si="40"/>
        <v/>
      </c>
      <c r="EW243" s="718" t="s">
        <v>1792</v>
      </c>
      <c r="EX243" s="731"/>
      <c r="EY243" s="155">
        <v>239</v>
      </c>
      <c r="EZ243" s="238"/>
      <c r="FA243" s="145">
        <v>239</v>
      </c>
      <c r="FB243" s="642">
        <v>0</v>
      </c>
      <c r="FC243" s="642">
        <v>0</v>
      </c>
      <c r="FG243" s="248"/>
      <c r="FI243" s="716" t="s">
        <v>1792</v>
      </c>
      <c r="FS243" s="716" t="str">
        <f t="shared" si="38"/>
        <v>NA</v>
      </c>
      <c r="FT243" s="716"/>
      <c r="FX243" s="705" t="s">
        <v>1792</v>
      </c>
    </row>
    <row r="244" spans="1:180" ht="15" x14ac:dyDescent="0.25">
      <c r="A244" s="152">
        <v>240</v>
      </c>
      <c r="C244" s="31"/>
      <c r="G244" s="125"/>
      <c r="S244" s="1"/>
      <c r="T244" s="299">
        <f t="shared" si="36"/>
        <v>0</v>
      </c>
      <c r="AE244" s="125"/>
      <c r="AP244" s="125"/>
      <c r="AZ244" s="125"/>
      <c r="BJ244" s="125"/>
      <c r="BK244" s="630" t="str">
        <f t="shared" si="41"/>
        <v>NA</v>
      </c>
      <c r="BL244" s="630" t="s">
        <v>1792</v>
      </c>
      <c r="BM244" s="630"/>
      <c r="BN244" s="633"/>
      <c r="BO244" s="633"/>
      <c r="BP244" s="1"/>
      <c r="BV244" s="125"/>
      <c r="CC244" s="1"/>
      <c r="CD244" s="31"/>
      <c r="CE244" s="1"/>
      <c r="CF244" s="1"/>
      <c r="CG244" s="1"/>
      <c r="CH244" s="1"/>
      <c r="CI244" s="1"/>
      <c r="CJ244" s="1"/>
      <c r="CK244" s="1"/>
      <c r="CL244" s="1"/>
      <c r="CM244" s="125"/>
      <c r="CN244" s="703" t="s">
        <v>1792</v>
      </c>
      <c r="CX244" s="1"/>
      <c r="CY244" s="31"/>
      <c r="CZ244" s="1"/>
      <c r="DA244" s="1"/>
      <c r="DB244" s="1"/>
      <c r="DC244" s="1"/>
      <c r="DD244" s="1"/>
      <c r="DE244" s="1"/>
      <c r="DF244" s="1"/>
      <c r="DG244" s="300">
        <f t="shared" si="37"/>
        <v>0</v>
      </c>
      <c r="ES244" s="245"/>
      <c r="ET244" s="81"/>
      <c r="EU244" s="81"/>
      <c r="EV244" s="718" t="str">
        <f t="shared" si="40"/>
        <v/>
      </c>
      <c r="EW244" s="718" t="s">
        <v>1792</v>
      </c>
      <c r="EX244" s="731"/>
      <c r="EY244" s="155">
        <v>240</v>
      </c>
      <c r="EZ244" s="238"/>
      <c r="FA244" s="145">
        <v>240</v>
      </c>
      <c r="FB244" s="642">
        <v>0</v>
      </c>
      <c r="FC244" s="642">
        <v>0</v>
      </c>
      <c r="FG244" s="248"/>
      <c r="FI244" s="716" t="s">
        <v>1792</v>
      </c>
      <c r="FS244" s="716" t="str">
        <f t="shared" si="38"/>
        <v>NA</v>
      </c>
      <c r="FT244" s="716"/>
      <c r="FX244" s="705" t="s">
        <v>1792</v>
      </c>
    </row>
    <row r="245" spans="1:180" ht="15" x14ac:dyDescent="0.25">
      <c r="A245" s="152">
        <v>241</v>
      </c>
      <c r="C245" s="31"/>
      <c r="G245" s="125"/>
      <c r="S245" s="1"/>
      <c r="T245" s="299">
        <f t="shared" si="36"/>
        <v>0</v>
      </c>
      <c r="AE245" s="125"/>
      <c r="AP245" s="125"/>
      <c r="AZ245" s="125"/>
      <c r="BJ245" s="125"/>
      <c r="BK245" s="630" t="str">
        <f t="shared" si="41"/>
        <v>NA</v>
      </c>
      <c r="BL245" s="630" t="s">
        <v>1792</v>
      </c>
      <c r="BM245" s="630"/>
      <c r="BN245" s="633"/>
      <c r="BO245" s="633"/>
      <c r="BP245" s="1"/>
      <c r="BV245" s="125"/>
      <c r="CC245" s="1"/>
      <c r="CD245" s="31"/>
      <c r="CE245" s="1"/>
      <c r="CF245" s="1"/>
      <c r="CG245" s="1"/>
      <c r="CH245" s="1"/>
      <c r="CI245" s="1"/>
      <c r="CJ245" s="1"/>
      <c r="CK245" s="1"/>
      <c r="CL245" s="1"/>
      <c r="CM245" s="125"/>
      <c r="CN245" s="703" t="s">
        <v>1792</v>
      </c>
      <c r="CX245" s="1"/>
      <c r="CY245" s="31"/>
      <c r="CZ245" s="1"/>
      <c r="DA245" s="1"/>
      <c r="DB245" s="1"/>
      <c r="DC245" s="1"/>
      <c r="DD245" s="1"/>
      <c r="DE245" s="1"/>
      <c r="DF245" s="1"/>
      <c r="DG245" s="300">
        <f t="shared" si="37"/>
        <v>0</v>
      </c>
      <c r="ES245" s="245"/>
      <c r="ET245" s="81"/>
      <c r="EU245" s="81"/>
      <c r="EV245" s="718" t="str">
        <f t="shared" si="40"/>
        <v/>
      </c>
      <c r="EW245" s="718" t="s">
        <v>1792</v>
      </c>
      <c r="EX245" s="731"/>
      <c r="EY245" s="155">
        <v>241</v>
      </c>
      <c r="EZ245" s="238"/>
      <c r="FA245" s="145">
        <v>241</v>
      </c>
      <c r="FB245" s="642">
        <v>0</v>
      </c>
      <c r="FC245" s="642">
        <v>0</v>
      </c>
      <c r="FG245" s="248"/>
      <c r="FI245" s="716" t="s">
        <v>1792</v>
      </c>
      <c r="FS245" s="716" t="str">
        <f t="shared" si="38"/>
        <v>NA</v>
      </c>
      <c r="FT245" s="716"/>
      <c r="FX245" s="705" t="s">
        <v>1792</v>
      </c>
    </row>
    <row r="246" spans="1:180" ht="15" x14ac:dyDescent="0.25">
      <c r="A246" s="152">
        <v>242</v>
      </c>
      <c r="C246" s="31"/>
      <c r="G246" s="125"/>
      <c r="S246" s="1"/>
      <c r="T246" s="299">
        <f t="shared" si="36"/>
        <v>0</v>
      </c>
      <c r="AE246" s="125"/>
      <c r="AP246" s="125"/>
      <c r="AZ246" s="125"/>
      <c r="BJ246" s="125"/>
      <c r="BK246" s="630" t="str">
        <f t="shared" si="41"/>
        <v>NA</v>
      </c>
      <c r="BL246" s="630" t="s">
        <v>1792</v>
      </c>
      <c r="BM246" s="630"/>
      <c r="BN246" s="633"/>
      <c r="BO246" s="633"/>
      <c r="BP246" s="1"/>
      <c r="BV246" s="125"/>
      <c r="CC246" s="1"/>
      <c r="CD246" s="31"/>
      <c r="CE246" s="1"/>
      <c r="CF246" s="1"/>
      <c r="CG246" s="1"/>
      <c r="CH246" s="1"/>
      <c r="CI246" s="1"/>
      <c r="CJ246" s="1"/>
      <c r="CK246" s="1"/>
      <c r="CL246" s="1"/>
      <c r="CM246" s="125"/>
      <c r="CN246" s="703" t="s">
        <v>1792</v>
      </c>
      <c r="CX246" s="1"/>
      <c r="CY246" s="31"/>
      <c r="CZ246" s="1"/>
      <c r="DA246" s="1"/>
      <c r="DB246" s="1"/>
      <c r="DC246" s="1"/>
      <c r="DD246" s="1"/>
      <c r="DE246" s="1"/>
      <c r="DF246" s="1"/>
      <c r="DG246" s="300">
        <f t="shared" si="37"/>
        <v>0</v>
      </c>
      <c r="ES246" s="245"/>
      <c r="ET246" s="81"/>
      <c r="EU246" s="81"/>
      <c r="EV246" s="718" t="str">
        <f t="shared" si="40"/>
        <v/>
      </c>
      <c r="EW246" s="718" t="s">
        <v>1792</v>
      </c>
      <c r="EX246" s="731"/>
      <c r="EY246" s="155">
        <v>242</v>
      </c>
      <c r="EZ246" s="238"/>
      <c r="FA246" s="145">
        <v>242</v>
      </c>
      <c r="FB246" s="642">
        <v>0</v>
      </c>
      <c r="FC246" s="642">
        <v>0</v>
      </c>
      <c r="FG246" s="248"/>
      <c r="FI246" s="716" t="s">
        <v>1792</v>
      </c>
      <c r="FS246" s="716" t="str">
        <f t="shared" si="38"/>
        <v>NA</v>
      </c>
      <c r="FT246" s="716"/>
      <c r="FX246" s="705" t="s">
        <v>1792</v>
      </c>
    </row>
    <row r="247" spans="1:180" ht="15" x14ac:dyDescent="0.25">
      <c r="A247" s="152">
        <v>243</v>
      </c>
      <c r="C247" s="31"/>
      <c r="G247" s="125"/>
      <c r="S247" s="1"/>
      <c r="T247" s="299">
        <f t="shared" si="36"/>
        <v>0</v>
      </c>
      <c r="AE247" s="125"/>
      <c r="AP247" s="125"/>
      <c r="AZ247" s="125"/>
      <c r="BJ247" s="125"/>
      <c r="BK247" s="630" t="str">
        <f t="shared" si="41"/>
        <v>NA</v>
      </c>
      <c r="BL247" s="630" t="s">
        <v>1792</v>
      </c>
      <c r="BM247" s="630"/>
      <c r="BN247" s="633"/>
      <c r="BO247" s="633"/>
      <c r="BP247" s="1"/>
      <c r="BV247" s="125"/>
      <c r="CC247" s="1"/>
      <c r="CD247" s="31"/>
      <c r="CE247" s="1"/>
      <c r="CF247" s="1"/>
      <c r="CG247" s="1"/>
      <c r="CH247" s="1"/>
      <c r="CI247" s="1"/>
      <c r="CJ247" s="1"/>
      <c r="CK247" s="1"/>
      <c r="CL247" s="1"/>
      <c r="CM247" s="125"/>
      <c r="CN247" s="703" t="s">
        <v>1792</v>
      </c>
      <c r="CX247" s="1"/>
      <c r="CY247" s="31"/>
      <c r="CZ247" s="1"/>
      <c r="DA247" s="1"/>
      <c r="DB247" s="1"/>
      <c r="DC247" s="1"/>
      <c r="DD247" s="1"/>
      <c r="DE247" s="1"/>
      <c r="DF247" s="1"/>
      <c r="DG247" s="300">
        <f t="shared" si="37"/>
        <v>0</v>
      </c>
      <c r="ES247" s="245"/>
      <c r="ET247" s="81"/>
      <c r="EU247" s="81"/>
      <c r="EV247" s="718" t="str">
        <f t="shared" si="40"/>
        <v/>
      </c>
      <c r="EW247" s="718" t="s">
        <v>1792</v>
      </c>
      <c r="EX247" s="731"/>
      <c r="EY247" s="155">
        <v>243</v>
      </c>
      <c r="EZ247" s="330"/>
      <c r="FA247" s="331">
        <v>243</v>
      </c>
      <c r="FB247" s="642">
        <v>0</v>
      </c>
      <c r="FC247" s="642">
        <v>0</v>
      </c>
      <c r="FG247" s="248"/>
      <c r="FI247" s="716" t="s">
        <v>1792</v>
      </c>
      <c r="FS247" s="716" t="str">
        <f t="shared" si="38"/>
        <v>NA</v>
      </c>
      <c r="FT247" s="716"/>
      <c r="FX247" s="705" t="s">
        <v>1792</v>
      </c>
    </row>
    <row r="248" spans="1:180" ht="15" x14ac:dyDescent="0.25">
      <c r="A248" s="152">
        <v>244</v>
      </c>
      <c r="C248" s="31"/>
      <c r="G248" s="125"/>
      <c r="S248" s="1"/>
      <c r="T248" s="299">
        <f t="shared" si="36"/>
        <v>0</v>
      </c>
      <c r="AE248" s="125"/>
      <c r="AP248" s="125"/>
      <c r="AZ248" s="125"/>
      <c r="BJ248" s="125"/>
      <c r="BK248" s="630" t="str">
        <f t="shared" si="41"/>
        <v>NA</v>
      </c>
      <c r="BL248" s="630" t="s">
        <v>1792</v>
      </c>
      <c r="BM248" s="630"/>
      <c r="BN248" s="633"/>
      <c r="BO248" s="633"/>
      <c r="BP248" s="1"/>
      <c r="BV248" s="125"/>
      <c r="CC248" s="1"/>
      <c r="CD248" s="31"/>
      <c r="CE248" s="1"/>
      <c r="CF248" s="1"/>
      <c r="CG248" s="1"/>
      <c r="CH248" s="1"/>
      <c r="CI248" s="1"/>
      <c r="CJ248" s="1"/>
      <c r="CK248" s="1"/>
      <c r="CL248" s="1"/>
      <c r="CM248" s="125"/>
      <c r="CN248" s="703" t="s">
        <v>1792</v>
      </c>
      <c r="CX248" s="1"/>
      <c r="CY248" s="31"/>
      <c r="CZ248" s="1"/>
      <c r="DA248" s="1"/>
      <c r="DB248" s="1"/>
      <c r="DC248" s="1"/>
      <c r="DD248" s="1"/>
      <c r="DE248" s="1"/>
      <c r="DF248" s="1"/>
      <c r="DG248" s="300">
        <f t="shared" si="37"/>
        <v>0</v>
      </c>
      <c r="ES248" s="245"/>
      <c r="ET248" s="81"/>
      <c r="EU248" s="81"/>
      <c r="EV248" s="718" t="str">
        <f t="shared" si="40"/>
        <v/>
      </c>
      <c r="EW248" s="718" t="s">
        <v>1792</v>
      </c>
      <c r="EX248" s="731"/>
      <c r="EY248" s="155">
        <v>244</v>
      </c>
      <c r="EZ248" s="330"/>
      <c r="FA248" s="331">
        <v>244</v>
      </c>
      <c r="FB248" s="642">
        <v>0</v>
      </c>
      <c r="FC248" s="642">
        <v>0</v>
      </c>
      <c r="FG248" s="248"/>
      <c r="FI248" s="716" t="s">
        <v>1792</v>
      </c>
      <c r="FS248" s="716" t="str">
        <f t="shared" si="38"/>
        <v>NA</v>
      </c>
      <c r="FT248" s="716"/>
      <c r="FX248" s="705" t="s">
        <v>1792</v>
      </c>
    </row>
    <row r="249" spans="1:180" ht="15" x14ac:dyDescent="0.25">
      <c r="A249" s="152">
        <v>245</v>
      </c>
      <c r="C249" s="31"/>
      <c r="G249" s="125"/>
      <c r="S249" s="1"/>
      <c r="T249" s="299">
        <f t="shared" si="36"/>
        <v>0</v>
      </c>
      <c r="AE249" s="125"/>
      <c r="AP249" s="125"/>
      <c r="AZ249" s="125"/>
      <c r="BJ249" s="125"/>
      <c r="BK249" s="630" t="str">
        <f t="shared" si="41"/>
        <v>NA</v>
      </c>
      <c r="BL249" s="630" t="s">
        <v>1792</v>
      </c>
      <c r="BM249" s="630"/>
      <c r="BN249" s="633"/>
      <c r="BO249" s="633"/>
      <c r="BP249" s="1"/>
      <c r="BV249" s="125"/>
      <c r="CC249" s="1"/>
      <c r="CD249" s="31"/>
      <c r="CE249" s="1"/>
      <c r="CF249" s="1"/>
      <c r="CG249" s="1"/>
      <c r="CH249" s="1"/>
      <c r="CI249" s="1"/>
      <c r="CJ249" s="1"/>
      <c r="CK249" s="1"/>
      <c r="CL249" s="1"/>
      <c r="CM249" s="125"/>
      <c r="CN249" s="703" t="s">
        <v>1792</v>
      </c>
      <c r="CX249" s="1"/>
      <c r="CY249" s="31"/>
      <c r="CZ249" s="1"/>
      <c r="DA249" s="1"/>
      <c r="DB249" s="1"/>
      <c r="DC249" s="1"/>
      <c r="DD249" s="1"/>
      <c r="DE249" s="1"/>
      <c r="DF249" s="1"/>
      <c r="DG249" s="300">
        <f t="shared" si="37"/>
        <v>0</v>
      </c>
      <c r="ES249" s="245"/>
      <c r="ET249" s="81"/>
      <c r="EU249" s="81"/>
      <c r="EV249" s="718" t="str">
        <f t="shared" si="40"/>
        <v/>
      </c>
      <c r="EW249" s="718" t="s">
        <v>1792</v>
      </c>
      <c r="EX249" s="731"/>
      <c r="EY249" s="155">
        <v>245</v>
      </c>
      <c r="EZ249" s="330"/>
      <c r="FA249" s="331">
        <v>245</v>
      </c>
      <c r="FB249" s="642">
        <v>0</v>
      </c>
      <c r="FC249" s="642">
        <v>0</v>
      </c>
      <c r="FG249" s="248"/>
      <c r="FI249" s="716" t="s">
        <v>1792</v>
      </c>
      <c r="FS249" s="716" t="str">
        <f t="shared" si="38"/>
        <v>NA</v>
      </c>
      <c r="FT249" s="716"/>
      <c r="FX249" s="705" t="s">
        <v>1792</v>
      </c>
    </row>
    <row r="250" spans="1:180" ht="15" x14ac:dyDescent="0.25">
      <c r="A250" s="152">
        <v>246</v>
      </c>
      <c r="C250" s="31"/>
      <c r="G250" s="125"/>
      <c r="S250" s="1"/>
      <c r="T250" s="299">
        <f t="shared" si="36"/>
        <v>0</v>
      </c>
      <c r="AE250" s="125"/>
      <c r="AP250" s="125"/>
      <c r="AZ250" s="125"/>
      <c r="BJ250" s="125"/>
      <c r="BK250" s="630" t="str">
        <f t="shared" si="41"/>
        <v>NA</v>
      </c>
      <c r="BL250" s="630" t="s">
        <v>1792</v>
      </c>
      <c r="BM250" s="630"/>
      <c r="BN250" s="633"/>
      <c r="BO250" s="633"/>
      <c r="BV250" s="125"/>
      <c r="CD250" s="114"/>
      <c r="CE250" s="28"/>
      <c r="CF250" s="28"/>
      <c r="CG250" s="28"/>
      <c r="CH250" s="28"/>
      <c r="CI250" s="28"/>
      <c r="CJ250" s="28"/>
      <c r="CK250" s="28"/>
      <c r="CL250" s="28"/>
      <c r="CM250" s="67"/>
      <c r="CN250" s="703" t="s">
        <v>1792</v>
      </c>
      <c r="CY250" s="31"/>
      <c r="CZ250" s="1"/>
      <c r="DA250" s="1"/>
      <c r="DB250" s="1"/>
      <c r="DC250" s="1"/>
      <c r="DD250" s="1"/>
      <c r="DE250" s="1"/>
      <c r="DF250" s="1"/>
      <c r="DG250" s="300">
        <f t="shared" si="37"/>
        <v>0</v>
      </c>
      <c r="ES250" s="245"/>
      <c r="ET250" s="81"/>
      <c r="EU250" s="81"/>
      <c r="EV250" s="718" t="str">
        <f t="shared" si="40"/>
        <v/>
      </c>
      <c r="EW250" s="718" t="s">
        <v>1792</v>
      </c>
      <c r="EX250" s="731"/>
      <c r="EY250" s="155">
        <v>246</v>
      </c>
      <c r="EZ250" s="330"/>
      <c r="FA250" s="331">
        <v>246</v>
      </c>
      <c r="FB250" s="642">
        <v>0</v>
      </c>
      <c r="FC250" s="642">
        <v>0</v>
      </c>
      <c r="FG250" s="248"/>
      <c r="FI250" s="716" t="s">
        <v>1792</v>
      </c>
      <c r="FS250" s="716" t="str">
        <f t="shared" si="38"/>
        <v>NA</v>
      </c>
      <c r="FT250" s="716"/>
      <c r="FX250" s="705" t="s">
        <v>1792</v>
      </c>
    </row>
    <row r="251" spans="1:180" ht="15" x14ac:dyDescent="0.25">
      <c r="A251" s="152">
        <v>247</v>
      </c>
      <c r="C251" s="266"/>
      <c r="D251" s="1"/>
      <c r="E251" s="1"/>
      <c r="F251" s="1"/>
      <c r="G251" s="125"/>
      <c r="T251" s="325"/>
      <c r="AE251" s="1"/>
      <c r="AF251" s="31"/>
      <c r="AG251" s="1"/>
      <c r="AH251" s="1"/>
      <c r="AI251" s="1"/>
      <c r="AJ251" s="1"/>
      <c r="AK251" s="1"/>
      <c r="AL251" s="1"/>
      <c r="AM251" s="1"/>
      <c r="AN251" s="1"/>
      <c r="AO251" s="1"/>
      <c r="AP251" s="125"/>
      <c r="AZ251" s="1"/>
      <c r="BA251" s="31"/>
      <c r="BB251" s="1"/>
      <c r="BC251" s="1"/>
      <c r="BD251" s="1"/>
      <c r="BE251" s="1"/>
      <c r="BF251" s="1"/>
      <c r="BG251" s="1"/>
      <c r="BH251" s="1"/>
      <c r="BI251" s="1"/>
      <c r="BJ251" s="125"/>
      <c r="BK251" s="630" t="str">
        <f t="shared" si="41"/>
        <v>NA</v>
      </c>
      <c r="BL251" s="630" t="s">
        <v>1792</v>
      </c>
      <c r="BM251" s="630"/>
      <c r="BN251" s="633"/>
      <c r="BO251" s="633"/>
      <c r="BV251" s="1"/>
      <c r="BW251" s="31"/>
      <c r="BX251" s="1"/>
      <c r="BY251" s="1"/>
      <c r="BZ251" s="1"/>
      <c r="CA251" s="1"/>
      <c r="CB251" s="1"/>
      <c r="CC251" s="125"/>
      <c r="CD251" s="1"/>
      <c r="CM251" s="1"/>
      <c r="CN251" s="703" t="s">
        <v>1792</v>
      </c>
      <c r="CO251" s="31"/>
      <c r="CP251" s="1"/>
      <c r="CQ251" s="1"/>
      <c r="CR251" s="1"/>
      <c r="CS251" s="1"/>
      <c r="CT251" s="1"/>
      <c r="CU251" s="1"/>
      <c r="CV251" s="1"/>
      <c r="CW251" s="1"/>
      <c r="CX251" s="125"/>
      <c r="CY251" s="1"/>
      <c r="DG251" s="325"/>
      <c r="ES251" s="245"/>
      <c r="ET251" s="11"/>
      <c r="EU251" s="260"/>
      <c r="EV251" s="718" t="str">
        <f t="shared" si="40"/>
        <v/>
      </c>
      <c r="EW251" s="718" t="s">
        <v>1792</v>
      </c>
      <c r="EX251" s="732"/>
      <c r="EY251" s="155">
        <v>247</v>
      </c>
      <c r="EZ251" s="330"/>
      <c r="FA251" s="331">
        <v>247</v>
      </c>
      <c r="FI251" s="716" t="s">
        <v>1792</v>
      </c>
      <c r="FS251" s="716" t="str">
        <f t="shared" si="38"/>
        <v>NA</v>
      </c>
      <c r="FT251" s="716"/>
      <c r="FX251" s="705" t="s">
        <v>1792</v>
      </c>
    </row>
    <row r="252" spans="1:180" ht="15" x14ac:dyDescent="0.25">
      <c r="A252" s="152">
        <v>248</v>
      </c>
      <c r="C252" s="266"/>
      <c r="D252" s="1"/>
      <c r="E252" s="1"/>
      <c r="F252" s="1"/>
      <c r="G252" s="125"/>
      <c r="T252" s="325"/>
      <c r="AE252" s="1"/>
      <c r="AF252" s="31"/>
      <c r="AG252" s="1"/>
      <c r="AH252" s="1"/>
      <c r="AI252" s="1"/>
      <c r="AJ252" s="1"/>
      <c r="AK252" s="1"/>
      <c r="AL252" s="1"/>
      <c r="AM252" s="1"/>
      <c r="AN252" s="1"/>
      <c r="AO252" s="1"/>
      <c r="AP252" s="125"/>
      <c r="AZ252" s="1"/>
      <c r="BA252" s="31"/>
      <c r="BB252" s="1"/>
      <c r="BC252" s="1"/>
      <c r="BD252" s="1"/>
      <c r="BE252" s="1"/>
      <c r="BF252" s="1"/>
      <c r="BG252" s="1"/>
      <c r="BH252" s="1"/>
      <c r="BI252" s="1"/>
      <c r="BJ252" s="125"/>
      <c r="BK252" s="630" t="str">
        <f t="shared" si="41"/>
        <v>NA</v>
      </c>
      <c r="BL252" s="630" t="s">
        <v>1792</v>
      </c>
      <c r="BM252" s="630"/>
      <c r="BN252" s="633"/>
      <c r="BO252" s="633"/>
      <c r="BV252" s="1"/>
      <c r="BW252" s="31"/>
      <c r="BX252" s="1"/>
      <c r="BY252" s="1"/>
      <c r="BZ252" s="1"/>
      <c r="CA252" s="1"/>
      <c r="CB252" s="1"/>
      <c r="CC252" s="125"/>
      <c r="CD252" s="1"/>
      <c r="CM252" s="1"/>
      <c r="CN252" s="703" t="s">
        <v>1792</v>
      </c>
      <c r="CO252" s="31"/>
      <c r="CP252" s="1"/>
      <c r="CQ252" s="1"/>
      <c r="CR252" s="1"/>
      <c r="CS252" s="1"/>
      <c r="CT252" s="1"/>
      <c r="CU252" s="1"/>
      <c r="CV252" s="1"/>
      <c r="CW252" s="1"/>
      <c r="CX252" s="125"/>
      <c r="CY252" s="1"/>
      <c r="DG252" s="325"/>
      <c r="ES252" s="245"/>
      <c r="ET252" s="11"/>
      <c r="EU252" s="260"/>
      <c r="EV252" s="718" t="str">
        <f t="shared" si="40"/>
        <v/>
      </c>
      <c r="EW252" s="718" t="s">
        <v>1792</v>
      </c>
      <c r="EX252" s="732"/>
      <c r="EY252" s="155">
        <v>248</v>
      </c>
      <c r="EZ252" s="330"/>
      <c r="FA252" s="331">
        <v>248</v>
      </c>
      <c r="FI252" s="716" t="s">
        <v>1792</v>
      </c>
      <c r="FS252" s="716" t="str">
        <f t="shared" si="38"/>
        <v>NA</v>
      </c>
      <c r="FT252" s="716"/>
      <c r="FX252" s="705" t="s">
        <v>1792</v>
      </c>
    </row>
    <row r="253" spans="1:180" ht="15" x14ac:dyDescent="0.25">
      <c r="A253" s="152">
        <v>249</v>
      </c>
      <c r="C253" s="297"/>
      <c r="D253" s="1"/>
      <c r="E253" s="1"/>
      <c r="F253" s="1"/>
      <c r="G253" s="125"/>
      <c r="T253" s="325"/>
      <c r="AE253" s="1"/>
      <c r="AF253" s="31"/>
      <c r="AG253" s="1"/>
      <c r="AH253" s="1"/>
      <c r="AI253" s="1"/>
      <c r="AJ253" s="1"/>
      <c r="AK253" s="1"/>
      <c r="AL253" s="1"/>
      <c r="AM253" s="1"/>
      <c r="AN253" s="1"/>
      <c r="AO253" s="1"/>
      <c r="AP253" s="125"/>
      <c r="AZ253" s="1"/>
      <c r="BA253" s="31"/>
      <c r="BB253" s="1"/>
      <c r="BC253" s="1"/>
      <c r="BD253" s="1"/>
      <c r="BE253" s="1"/>
      <c r="BF253" s="1"/>
      <c r="BG253" s="1"/>
      <c r="BH253" s="1"/>
      <c r="BI253" s="1"/>
      <c r="BJ253" s="125"/>
      <c r="BK253" s="630" t="str">
        <f t="shared" si="41"/>
        <v>NA</v>
      </c>
      <c r="BL253" s="630" t="s">
        <v>1792</v>
      </c>
      <c r="BM253" s="630"/>
      <c r="BN253" s="633"/>
      <c r="BO253" s="633"/>
      <c r="BV253" s="1"/>
      <c r="BW253" s="31"/>
      <c r="BX253" s="1"/>
      <c r="BY253" s="1"/>
      <c r="BZ253" s="1"/>
      <c r="CA253" s="1"/>
      <c r="CB253" s="1"/>
      <c r="CC253" s="125"/>
      <c r="CD253" s="1"/>
      <c r="CM253" s="1"/>
      <c r="CN253" s="703" t="s">
        <v>1792</v>
      </c>
      <c r="CO253" s="31"/>
      <c r="CP253" s="1"/>
      <c r="CQ253" s="1"/>
      <c r="CR253" s="1"/>
      <c r="CS253" s="1"/>
      <c r="CT253" s="1"/>
      <c r="CU253" s="1"/>
      <c r="CV253" s="1"/>
      <c r="CW253" s="1"/>
      <c r="CX253" s="125"/>
      <c r="CY253" s="1"/>
      <c r="DG253" s="325"/>
      <c r="ES253" s="245"/>
      <c r="ET253" s="11"/>
      <c r="EU253" s="260"/>
      <c r="EV253" s="718" t="str">
        <f t="shared" si="40"/>
        <v/>
      </c>
      <c r="EW253" s="718" t="s">
        <v>1792</v>
      </c>
      <c r="EX253" s="732"/>
      <c r="EY253" s="155">
        <v>249</v>
      </c>
      <c r="EZ253" s="330"/>
      <c r="FA253" s="331">
        <v>249</v>
      </c>
      <c r="FI253" s="716" t="s">
        <v>1792</v>
      </c>
      <c r="FS253" s="716" t="str">
        <f t="shared" si="38"/>
        <v>NA</v>
      </c>
      <c r="FT253" s="716"/>
      <c r="FX253" s="705" t="s">
        <v>1792</v>
      </c>
    </row>
    <row r="254" spans="1:180" ht="15" x14ac:dyDescent="0.25">
      <c r="A254" s="152">
        <v>250</v>
      </c>
      <c r="C254" s="266"/>
      <c r="D254" s="1"/>
      <c r="E254" s="1"/>
      <c r="F254" s="1"/>
      <c r="G254" s="125"/>
      <c r="T254" s="325"/>
      <c r="AE254" s="1"/>
      <c r="AF254" s="31"/>
      <c r="AG254" s="1"/>
      <c r="AH254" s="1"/>
      <c r="AI254" s="1"/>
      <c r="AJ254" s="1"/>
      <c r="AK254" s="1"/>
      <c r="AL254" s="1"/>
      <c r="AM254" s="1"/>
      <c r="AN254" s="1"/>
      <c r="AO254" s="1"/>
      <c r="AP254" s="125"/>
      <c r="AZ254" s="1"/>
      <c r="BA254" s="31"/>
      <c r="BB254" s="1"/>
      <c r="BC254" s="1"/>
      <c r="BD254" s="1"/>
      <c r="BE254" s="1"/>
      <c r="BF254" s="1"/>
      <c r="BG254" s="1"/>
      <c r="BH254" s="1"/>
      <c r="BI254" s="1"/>
      <c r="BJ254" s="125"/>
      <c r="BK254" s="630" t="str">
        <f t="shared" si="41"/>
        <v>NA</v>
      </c>
      <c r="BL254" s="630" t="s">
        <v>1792</v>
      </c>
      <c r="BM254" s="630"/>
      <c r="BN254" s="633"/>
      <c r="BO254" s="633"/>
      <c r="BV254" s="1"/>
      <c r="BW254" s="31"/>
      <c r="BX254" s="1"/>
      <c r="BY254" s="1"/>
      <c r="BZ254" s="1"/>
      <c r="CA254" s="1"/>
      <c r="CB254" s="1"/>
      <c r="CC254" s="125"/>
      <c r="CD254" s="1"/>
      <c r="CM254" s="1"/>
      <c r="CN254" s="703" t="s">
        <v>1792</v>
      </c>
      <c r="CO254" s="31"/>
      <c r="CP254" s="1"/>
      <c r="CQ254" s="1"/>
      <c r="CR254" s="1"/>
      <c r="CS254" s="1"/>
      <c r="CT254" s="1"/>
      <c r="CU254" s="1"/>
      <c r="CV254" s="1"/>
      <c r="CW254" s="1"/>
      <c r="CX254" s="125"/>
      <c r="CY254" s="1"/>
      <c r="DG254" s="325"/>
      <c r="ES254" s="245"/>
      <c r="ET254" s="11"/>
      <c r="EU254" s="260"/>
      <c r="EV254" s="718" t="str">
        <f t="shared" si="40"/>
        <v/>
      </c>
      <c r="EW254" s="718" t="s">
        <v>1792</v>
      </c>
      <c r="EX254" s="732"/>
      <c r="EY254" s="155">
        <v>250</v>
      </c>
      <c r="EZ254" s="330"/>
      <c r="FA254" s="331">
        <v>250</v>
      </c>
      <c r="FI254" s="716" t="s">
        <v>1792</v>
      </c>
      <c r="FS254" s="716" t="str">
        <f t="shared" si="38"/>
        <v>NA</v>
      </c>
      <c r="FT254" s="716"/>
      <c r="FX254" s="705" t="s">
        <v>1792</v>
      </c>
    </row>
    <row r="255" spans="1:180" ht="15" x14ac:dyDescent="0.25">
      <c r="A255" s="152">
        <v>251</v>
      </c>
      <c r="C255" s="31"/>
      <c r="D255" s="1"/>
      <c r="E255" s="1"/>
      <c r="F255" s="1"/>
      <c r="G255" s="125"/>
      <c r="T255" s="325"/>
      <c r="AE255" s="1"/>
      <c r="AF255" s="31"/>
      <c r="AG255" s="1"/>
      <c r="AH255" s="1"/>
      <c r="AI255" s="1"/>
      <c r="AJ255" s="1"/>
      <c r="AK255" s="1"/>
      <c r="AL255" s="1"/>
      <c r="AM255" s="1"/>
      <c r="AN255" s="1"/>
      <c r="AO255" s="1"/>
      <c r="AP255" s="125"/>
      <c r="AZ255" s="1"/>
      <c r="BA255" s="31"/>
      <c r="BB255" s="1"/>
      <c r="BC255" s="1"/>
      <c r="BD255" s="1"/>
      <c r="BE255" s="1"/>
      <c r="BF255" s="1"/>
      <c r="BG255" s="1"/>
      <c r="BH255" s="1"/>
      <c r="BI255" s="1"/>
      <c r="BJ255" s="125"/>
      <c r="BK255" s="630" t="str">
        <f t="shared" si="41"/>
        <v>NA</v>
      </c>
      <c r="BL255" s="630" t="s">
        <v>1792</v>
      </c>
      <c r="BM255" s="630"/>
      <c r="BN255" s="633"/>
      <c r="BO255" s="633"/>
      <c r="BV255" s="1"/>
      <c r="BW255" s="31"/>
      <c r="BX255" s="1"/>
      <c r="BY255" s="1"/>
      <c r="BZ255" s="1"/>
      <c r="CA255" s="1"/>
      <c r="CB255" s="1"/>
      <c r="CC255" s="125"/>
      <c r="CD255" s="1"/>
      <c r="CM255" s="1"/>
      <c r="CN255" s="703" t="s">
        <v>1792</v>
      </c>
      <c r="CO255" s="31"/>
      <c r="CP255" s="1"/>
      <c r="CQ255" s="1"/>
      <c r="CR255" s="1"/>
      <c r="CS255" s="1"/>
      <c r="CT255" s="1"/>
      <c r="CU255" s="1"/>
      <c r="CV255" s="1"/>
      <c r="CW255" s="1"/>
      <c r="CX255" s="125"/>
      <c r="CY255" s="1"/>
      <c r="DG255" s="325"/>
      <c r="ES255" s="329"/>
      <c r="ET255" s="212"/>
      <c r="EU255" s="644"/>
      <c r="EV255" s="718" t="str">
        <f t="shared" si="40"/>
        <v/>
      </c>
      <c r="EW255" s="718" t="s">
        <v>1792</v>
      </c>
      <c r="EX255" s="733"/>
      <c r="EY255" s="155">
        <v>251</v>
      </c>
      <c r="EZ255" s="330"/>
      <c r="FA255" s="331">
        <v>251</v>
      </c>
      <c r="FI255" s="716" t="s">
        <v>1792</v>
      </c>
      <c r="FS255" s="716" t="str">
        <f t="shared" si="38"/>
        <v>NA</v>
      </c>
      <c r="FT255" s="716"/>
      <c r="FX255" s="705" t="s">
        <v>1792</v>
      </c>
    </row>
    <row r="256" spans="1:180" ht="15" x14ac:dyDescent="0.25">
      <c r="A256" s="152">
        <v>252</v>
      </c>
      <c r="C256" s="31"/>
      <c r="D256" s="1"/>
      <c r="E256" s="1"/>
      <c r="F256" s="1"/>
      <c r="G256" s="125"/>
      <c r="T256" s="325"/>
      <c r="AE256" s="1"/>
      <c r="AF256" s="31"/>
      <c r="AG256" s="1"/>
      <c r="AH256" s="1"/>
      <c r="AI256" s="1"/>
      <c r="AJ256" s="1"/>
      <c r="AK256" s="1"/>
      <c r="AL256" s="1"/>
      <c r="AM256" s="1"/>
      <c r="AN256" s="1"/>
      <c r="AO256" s="1"/>
      <c r="AP256" s="125"/>
      <c r="AZ256" s="1"/>
      <c r="BA256" s="31"/>
      <c r="BB256" s="1"/>
      <c r="BC256" s="1"/>
      <c r="BD256" s="1"/>
      <c r="BE256" s="1"/>
      <c r="BF256" s="1"/>
      <c r="BG256" s="1"/>
      <c r="BH256" s="1"/>
      <c r="BI256" s="1"/>
      <c r="BJ256" s="125"/>
      <c r="BK256" s="630" t="str">
        <f t="shared" si="41"/>
        <v>NA</v>
      </c>
      <c r="BL256" s="630" t="s">
        <v>1792</v>
      </c>
      <c r="BM256" s="630"/>
      <c r="BN256" s="633"/>
      <c r="BO256" s="633"/>
      <c r="BV256" s="1"/>
      <c r="BW256" s="31"/>
      <c r="BX256" s="1"/>
      <c r="BY256" s="1"/>
      <c r="BZ256" s="1"/>
      <c r="CA256" s="1"/>
      <c r="CB256" s="1"/>
      <c r="CC256" s="125"/>
      <c r="CD256" s="1"/>
      <c r="CM256" s="1"/>
      <c r="CN256" s="703" t="s">
        <v>1792</v>
      </c>
      <c r="CO256" s="31"/>
      <c r="CP256" s="1"/>
      <c r="CQ256" s="1"/>
      <c r="CR256" s="1"/>
      <c r="CS256" s="1"/>
      <c r="CT256" s="1"/>
      <c r="CU256" s="1"/>
      <c r="CV256" s="1"/>
      <c r="CW256" s="1"/>
      <c r="CX256" s="125"/>
      <c r="CY256" s="1"/>
      <c r="DG256" s="325"/>
      <c r="ES256" s="329"/>
      <c r="ET256" s="212"/>
      <c r="EU256" s="644"/>
      <c r="EV256" s="718" t="str">
        <f t="shared" si="40"/>
        <v/>
      </c>
      <c r="EW256" s="718" t="s">
        <v>1792</v>
      </c>
      <c r="EX256" s="733"/>
      <c r="EY256" s="155">
        <v>252</v>
      </c>
      <c r="EZ256" s="330"/>
      <c r="FA256" s="331">
        <v>252</v>
      </c>
      <c r="FI256" s="716" t="s">
        <v>1792</v>
      </c>
      <c r="FS256" s="716" t="str">
        <f t="shared" si="38"/>
        <v>NA</v>
      </c>
      <c r="FT256" s="716"/>
      <c r="FX256" s="705" t="s">
        <v>1792</v>
      </c>
    </row>
    <row r="257" spans="1:180" ht="15" x14ac:dyDescent="0.25">
      <c r="A257" s="152">
        <v>253</v>
      </c>
      <c r="C257" s="31"/>
      <c r="D257" s="1"/>
      <c r="E257" s="1"/>
      <c r="F257" s="1"/>
      <c r="G257" s="125"/>
      <c r="T257" s="325"/>
      <c r="AE257" s="1"/>
      <c r="AF257" s="31"/>
      <c r="AG257" s="1"/>
      <c r="AH257" s="1"/>
      <c r="AI257" s="1"/>
      <c r="AJ257" s="1"/>
      <c r="AK257" s="1"/>
      <c r="AL257" s="1"/>
      <c r="AM257" s="1"/>
      <c r="AN257" s="1"/>
      <c r="AO257" s="1"/>
      <c r="AP257" s="125"/>
      <c r="AZ257" s="1"/>
      <c r="BA257" s="31"/>
      <c r="BB257" s="1"/>
      <c r="BC257" s="1"/>
      <c r="BD257" s="1"/>
      <c r="BE257" s="1"/>
      <c r="BF257" s="1"/>
      <c r="BG257" s="1"/>
      <c r="BH257" s="1"/>
      <c r="BI257" s="1"/>
      <c r="BJ257" s="125"/>
      <c r="BK257" s="630" t="str">
        <f t="shared" si="41"/>
        <v>NA</v>
      </c>
      <c r="BL257" s="630" t="s">
        <v>1792</v>
      </c>
      <c r="BM257" s="630"/>
      <c r="BN257" s="633"/>
      <c r="BO257" s="633"/>
      <c r="BV257" s="1"/>
      <c r="BW257" s="31"/>
      <c r="BX257" s="1"/>
      <c r="BY257" s="1"/>
      <c r="BZ257" s="1"/>
      <c r="CA257" s="1"/>
      <c r="CB257" s="1"/>
      <c r="CC257" s="125"/>
      <c r="CD257" s="1"/>
      <c r="CM257" s="1"/>
      <c r="CN257" s="703" t="s">
        <v>1792</v>
      </c>
      <c r="CO257" s="31"/>
      <c r="CP257" s="1"/>
      <c r="CQ257" s="1"/>
      <c r="CR257" s="1"/>
      <c r="CS257" s="1"/>
      <c r="CT257" s="1"/>
      <c r="CU257" s="1"/>
      <c r="CV257" s="1"/>
      <c r="CW257" s="1"/>
      <c r="CX257" s="125"/>
      <c r="CY257" s="1"/>
      <c r="DG257" s="325"/>
      <c r="ES257" s="329"/>
      <c r="ET257" s="212"/>
      <c r="EU257" s="644"/>
      <c r="EV257" s="718" t="str">
        <f t="shared" si="40"/>
        <v/>
      </c>
      <c r="EW257" s="718" t="s">
        <v>1792</v>
      </c>
      <c r="EX257" s="733"/>
      <c r="EY257" s="155">
        <v>253</v>
      </c>
      <c r="EZ257" s="330"/>
      <c r="FA257" s="331">
        <v>253</v>
      </c>
      <c r="FI257" s="716" t="s">
        <v>1792</v>
      </c>
      <c r="FS257" s="716" t="str">
        <f t="shared" si="38"/>
        <v>NA</v>
      </c>
      <c r="FT257" s="716"/>
      <c r="FX257" s="705" t="s">
        <v>1792</v>
      </c>
    </row>
  </sheetData>
  <sortState ref="A6:GB257">
    <sortCondition ref="A6:A257"/>
  </sortState>
  <mergeCells count="79">
    <mergeCell ref="FN4:FN5"/>
    <mergeCell ref="FW4:FW5"/>
    <mergeCell ref="FO4:FO5"/>
    <mergeCell ref="FP4:FP5"/>
    <mergeCell ref="FQ4:FQ5"/>
    <mergeCell ref="FR4:FR5"/>
    <mergeCell ref="FU4:FU5"/>
    <mergeCell ref="FV4:FV5"/>
    <mergeCell ref="FS4:FS5"/>
    <mergeCell ref="FT4:FT5"/>
    <mergeCell ref="FM4:FM5"/>
    <mergeCell ref="EZ4:EZ5"/>
    <mergeCell ref="FA4:FA5"/>
    <mergeCell ref="FB4:FB5"/>
    <mergeCell ref="FC4:FC5"/>
    <mergeCell ref="FD4:FD5"/>
    <mergeCell ref="FE4:FE5"/>
    <mergeCell ref="FF4:FF5"/>
    <mergeCell ref="FG4:FG5"/>
    <mergeCell ref="FH4:FH5"/>
    <mergeCell ref="FK4:FK5"/>
    <mergeCell ref="FL4:FL5"/>
    <mergeCell ref="FI4:FI5"/>
    <mergeCell ref="EY4:EY5"/>
    <mergeCell ref="EK4:EK5"/>
    <mergeCell ref="EL4:EL5"/>
    <mergeCell ref="EM4:EM5"/>
    <mergeCell ref="EN4:EN5"/>
    <mergeCell ref="EO4:EO5"/>
    <mergeCell ref="EP4:EP5"/>
    <mergeCell ref="EQ4:EQ5"/>
    <mergeCell ref="ER4:ER5"/>
    <mergeCell ref="ES4:ES5"/>
    <mergeCell ref="ET4:ET5"/>
    <mergeCell ref="EU4:EU5"/>
    <mergeCell ref="EX4:EX5"/>
    <mergeCell ref="EV4:EV5"/>
    <mergeCell ref="EW4:EW5"/>
    <mergeCell ref="EJ4:EJ5"/>
    <mergeCell ref="DY4:DY5"/>
    <mergeCell ref="DZ4:DZ5"/>
    <mergeCell ref="EA4:EA5"/>
    <mergeCell ref="EB4:EB5"/>
    <mergeCell ref="EC4:EC5"/>
    <mergeCell ref="ED4:ED5"/>
    <mergeCell ref="EE4:EE5"/>
    <mergeCell ref="EF4:EF5"/>
    <mergeCell ref="EG4:EG5"/>
    <mergeCell ref="EH4:EH5"/>
    <mergeCell ref="EI4:EI5"/>
    <mergeCell ref="DK4:DK5"/>
    <mergeCell ref="DX4:DX5"/>
    <mergeCell ref="DM4:DM5"/>
    <mergeCell ref="DN4:DN5"/>
    <mergeCell ref="DO4:DO5"/>
    <mergeCell ref="DP4:DP5"/>
    <mergeCell ref="DQ4:DQ5"/>
    <mergeCell ref="DR4:DR5"/>
    <mergeCell ref="DS4:DS5"/>
    <mergeCell ref="DT4:DT5"/>
    <mergeCell ref="DU4:DU5"/>
    <mergeCell ref="DV4:DV5"/>
    <mergeCell ref="DW4:DW5"/>
    <mergeCell ref="FX4:FX5"/>
    <mergeCell ref="DL4:DL5"/>
    <mergeCell ref="DI3:DL3"/>
    <mergeCell ref="DV3:DY3"/>
    <mergeCell ref="A4:A5"/>
    <mergeCell ref="B4:B5"/>
    <mergeCell ref="C4:C5"/>
    <mergeCell ref="D4:D5"/>
    <mergeCell ref="E4:E5"/>
    <mergeCell ref="F4:F5"/>
    <mergeCell ref="G4:G5"/>
    <mergeCell ref="T4:T5"/>
    <mergeCell ref="DG4:DG5"/>
    <mergeCell ref="DH4:DH5"/>
    <mergeCell ref="DI4:DI5"/>
    <mergeCell ref="DJ4:DJ5"/>
  </mergeCells>
  <pageMargins left="0.7" right="0.7" top="0.75" bottom="0.75" header="0.3" footer="0.3"/>
  <pageSetup paperSize="8"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9"/>
  <sheetViews>
    <sheetView workbookViewId="0">
      <pane xSplit="1" ySplit="3" topLeftCell="B4" activePane="bottomRight" state="frozen"/>
      <selection pane="topRight" activeCell="B1" sqref="B1"/>
      <selection pane="bottomLeft" activeCell="A2" sqref="A2"/>
      <selection pane="bottomRight"/>
    </sheetView>
  </sheetViews>
  <sheetFormatPr defaultColWidth="8.85546875" defaultRowHeight="12.75" x14ac:dyDescent="0.2"/>
  <cols>
    <col min="1" max="1" width="4" bestFit="1" customWidth="1"/>
    <col min="2" max="2" width="18.28515625" style="705" bestFit="1" customWidth="1"/>
    <col min="3" max="3" width="15.28515625" style="713" bestFit="1" customWidth="1"/>
    <col min="4" max="4" width="15.28515625" style="705" bestFit="1" customWidth="1"/>
    <col min="5" max="5" width="11.28515625" style="705" bestFit="1" customWidth="1"/>
    <col min="6" max="6" width="5.140625" style="705" customWidth="1"/>
    <col min="7" max="7" width="7.42578125" style="727" bestFit="1" customWidth="1"/>
    <col min="8" max="9" width="11.28515625" style="727" bestFit="1" customWidth="1"/>
    <col min="10" max="10" width="13.7109375" style="727" bestFit="1" customWidth="1"/>
    <col min="11" max="11" width="6.28515625" bestFit="1" customWidth="1"/>
    <col min="12" max="12" width="20.5703125" bestFit="1" customWidth="1"/>
    <col min="13" max="13" width="4.85546875" customWidth="1"/>
    <col min="14" max="14" width="8.140625" bestFit="1" customWidth="1"/>
    <col min="15" max="15" width="4.5703125" bestFit="1" customWidth="1"/>
    <col min="16" max="16" width="8.42578125" bestFit="1" customWidth="1"/>
    <col min="17" max="17" width="8.28515625" bestFit="1" customWidth="1"/>
    <col min="18" max="18" width="9.85546875" bestFit="1" customWidth="1"/>
    <col min="19" max="19" width="8.140625" bestFit="1" customWidth="1"/>
    <col min="20" max="20" width="6.28515625" bestFit="1" customWidth="1"/>
    <col min="21" max="21" width="20.5703125" bestFit="1" customWidth="1"/>
  </cols>
  <sheetData>
    <row r="1" spans="1:21" x14ac:dyDescent="0.2">
      <c r="A1" s="334" t="s">
        <v>1958</v>
      </c>
      <c r="G1" s="738"/>
      <c r="H1" s="738"/>
      <c r="I1" s="738"/>
      <c r="J1" s="738"/>
    </row>
    <row r="2" spans="1:21" x14ac:dyDescent="0.2">
      <c r="A2" s="244"/>
      <c r="G2" s="738"/>
      <c r="H2" s="738"/>
      <c r="I2" s="738"/>
      <c r="J2" s="738"/>
    </row>
    <row r="3" spans="1:21" ht="24" customHeight="1" x14ac:dyDescent="0.25">
      <c r="A3" s="743" t="s">
        <v>1863</v>
      </c>
      <c r="B3" s="741" t="s">
        <v>1779</v>
      </c>
      <c r="C3" s="728" t="s">
        <v>1876</v>
      </c>
      <c r="D3" s="737" t="s">
        <v>1878</v>
      </c>
      <c r="E3" s="737" t="s">
        <v>1899</v>
      </c>
      <c r="F3" s="736"/>
      <c r="G3" s="650" t="s">
        <v>1948</v>
      </c>
      <c r="H3" s="650" t="s">
        <v>1949</v>
      </c>
      <c r="I3" s="650" t="s">
        <v>1950</v>
      </c>
      <c r="J3" s="650" t="s">
        <v>1951</v>
      </c>
      <c r="K3" s="650" t="s">
        <v>1952</v>
      </c>
      <c r="L3" s="650" t="s">
        <v>1953</v>
      </c>
      <c r="M3" s="650"/>
      <c r="N3" s="650" t="s">
        <v>1957</v>
      </c>
      <c r="O3" s="650" t="s">
        <v>1777</v>
      </c>
      <c r="P3" s="650" t="s">
        <v>1865</v>
      </c>
      <c r="Q3" s="650" t="s">
        <v>1866</v>
      </c>
      <c r="R3" s="650" t="s">
        <v>1960</v>
      </c>
      <c r="S3" s="650" t="s">
        <v>1957</v>
      </c>
      <c r="T3" s="650" t="s">
        <v>1952</v>
      </c>
      <c r="U3" s="650" t="s">
        <v>1953</v>
      </c>
    </row>
    <row r="4" spans="1:21" ht="15" x14ac:dyDescent="0.25">
      <c r="A4" s="10">
        <v>1</v>
      </c>
      <c r="B4" s="742" t="s">
        <v>1780</v>
      </c>
      <c r="C4" s="731" t="s">
        <v>1877</v>
      </c>
      <c r="D4" s="716" t="s">
        <v>1780</v>
      </c>
      <c r="E4" s="716" t="s">
        <v>1792</v>
      </c>
      <c r="G4" s="727" t="str">
        <f t="shared" ref="G4:G35" si="0">IF(OR(B4="ok",B4="ok_g",B4="ok_added"),"ok",IF(OR(B4="withered",B4="ok_added + withered",B4="ok_g + withered"),"with",""))</f>
        <v/>
      </c>
      <c r="H4" s="727" t="str">
        <f t="shared" ref="H4:H25" si="1">IF(C4="ok","ok","")</f>
        <v/>
      </c>
      <c r="I4" s="727" t="str">
        <f t="shared" ref="I4:I25" si="2">IF(D4="ok","ok","")</f>
        <v/>
      </c>
      <c r="J4" s="727" t="str">
        <f t="shared" ref="J4:J25" si="3">IF(E4="ok","ok","")</f>
        <v/>
      </c>
      <c r="K4" t="str">
        <f>IF(COUNTBLANK(G4:J4)=0,"yes","no")</f>
        <v>no</v>
      </c>
      <c r="L4" t="str">
        <f>IF(COUNTBLANK(G4:I4)=0,"yes","no")</f>
        <v>no</v>
      </c>
      <c r="N4" s="244" t="s">
        <v>1783</v>
      </c>
      <c r="O4">
        <f>COUNTIF(G4:G109,"ok")</f>
        <v>64</v>
      </c>
      <c r="P4">
        <f>COUNTIF(H4:H109,"ok")</f>
        <v>56</v>
      </c>
      <c r="Q4">
        <f>COUNTIF(I4:I109,"ok")</f>
        <v>72</v>
      </c>
      <c r="R4">
        <f>COUNTIF(J4:J109,"ok")</f>
        <v>62</v>
      </c>
      <c r="S4" s="244" t="s">
        <v>1955</v>
      </c>
      <c r="T4">
        <f>COUNTIF(K4:K109,"yes")</f>
        <v>38</v>
      </c>
      <c r="U4">
        <f>COUNTIF(L4:L109,"yes")</f>
        <v>54</v>
      </c>
    </row>
    <row r="5" spans="1:21" ht="15" x14ac:dyDescent="0.25">
      <c r="A5" s="10">
        <v>2</v>
      </c>
      <c r="B5" s="742" t="s">
        <v>1783</v>
      </c>
      <c r="C5" s="731" t="s">
        <v>1877</v>
      </c>
      <c r="D5" s="716" t="s">
        <v>1783</v>
      </c>
      <c r="E5" s="716" t="s">
        <v>1792</v>
      </c>
      <c r="G5" s="727" t="str">
        <f t="shared" si="0"/>
        <v>ok</v>
      </c>
      <c r="H5" s="727" t="str">
        <f t="shared" si="1"/>
        <v/>
      </c>
      <c r="I5" s="727" t="str">
        <f t="shared" si="2"/>
        <v>ok</v>
      </c>
      <c r="J5" s="727" t="str">
        <f t="shared" si="3"/>
        <v/>
      </c>
      <c r="K5" t="str">
        <f t="shared" ref="K5:K6" si="4">IF(COUNTBLANK(G5:J5)=0,"yes","no")</f>
        <v>no</v>
      </c>
      <c r="L5" t="str">
        <f t="shared" ref="L5:L6" si="5">IF(COUNTBLANK(G5:I5)=0,"yes","no")</f>
        <v>no</v>
      </c>
      <c r="N5" s="244" t="s">
        <v>1791</v>
      </c>
      <c r="O5">
        <f>COUNTIF(G4:G109,"with")</f>
        <v>21</v>
      </c>
      <c r="S5" s="244" t="s">
        <v>1956</v>
      </c>
      <c r="T5">
        <f>COUNTIF(K4:K109,"no")</f>
        <v>68</v>
      </c>
      <c r="U5">
        <f>COUNTIF(L4:L109,"no")</f>
        <v>52</v>
      </c>
    </row>
    <row r="6" spans="1:21" ht="15" x14ac:dyDescent="0.25">
      <c r="A6" s="10">
        <v>3</v>
      </c>
      <c r="B6" s="742" t="s">
        <v>1783</v>
      </c>
      <c r="C6" s="731" t="s">
        <v>1877</v>
      </c>
      <c r="D6" s="716" t="s">
        <v>1881</v>
      </c>
      <c r="E6" s="716" t="s">
        <v>1783</v>
      </c>
      <c r="G6" s="727" t="str">
        <f t="shared" si="0"/>
        <v>ok</v>
      </c>
      <c r="H6" s="727" t="str">
        <f t="shared" si="1"/>
        <v/>
      </c>
      <c r="I6" s="727" t="str">
        <f t="shared" si="2"/>
        <v/>
      </c>
      <c r="J6" s="727" t="str">
        <f t="shared" si="3"/>
        <v>ok</v>
      </c>
      <c r="K6" t="str">
        <f t="shared" si="4"/>
        <v>no</v>
      </c>
      <c r="L6" t="str">
        <f t="shared" si="5"/>
        <v>no</v>
      </c>
      <c r="N6" s="244" t="s">
        <v>1959</v>
      </c>
      <c r="O6">
        <f>COUNTIF(G4:G109,"")</f>
        <v>21</v>
      </c>
      <c r="P6">
        <f>COUNTIF(H4:H109,"")</f>
        <v>50</v>
      </c>
      <c r="Q6">
        <f>COUNTIF(I4:I109,"")</f>
        <v>34</v>
      </c>
      <c r="R6">
        <f>COUNTIF(J4:J109,"")</f>
        <v>44</v>
      </c>
      <c r="T6">
        <f>SUM(T4:T5)</f>
        <v>106</v>
      </c>
      <c r="U6">
        <f>SUM(U4:U5)</f>
        <v>106</v>
      </c>
    </row>
    <row r="7" spans="1:21" ht="15" x14ac:dyDescent="0.25">
      <c r="A7" s="10">
        <v>5</v>
      </c>
      <c r="B7" s="742" t="s">
        <v>1783</v>
      </c>
      <c r="C7" s="731" t="s">
        <v>1783</v>
      </c>
      <c r="D7" s="716" t="s">
        <v>1783</v>
      </c>
      <c r="E7" s="716" t="s">
        <v>1783</v>
      </c>
      <c r="G7" s="727" t="str">
        <f t="shared" si="0"/>
        <v>ok</v>
      </c>
      <c r="H7" s="727" t="str">
        <f t="shared" si="1"/>
        <v>ok</v>
      </c>
      <c r="I7" s="727" t="str">
        <f t="shared" si="2"/>
        <v>ok</v>
      </c>
      <c r="J7" s="727" t="str">
        <f t="shared" si="3"/>
        <v>ok</v>
      </c>
      <c r="K7" t="str">
        <f t="shared" ref="K7:K38" si="6">IF(COUNTBLANK(G7:J7)=0,"yes","no")</f>
        <v>yes</v>
      </c>
      <c r="L7" t="str">
        <f t="shared" ref="L7:L38" si="7">IF(COUNTBLANK(G7:I7)=0,"yes","no")</f>
        <v>yes</v>
      </c>
      <c r="N7" s="244" t="s">
        <v>1954</v>
      </c>
      <c r="O7">
        <f>SUM(O4:O6)</f>
        <v>106</v>
      </c>
      <c r="P7">
        <f>SUM(P4:P6)</f>
        <v>106</v>
      </c>
      <c r="Q7">
        <f>SUM(Q4:Q6)</f>
        <v>106</v>
      </c>
      <c r="R7">
        <f t="shared" ref="R7" si="8">SUM(R4:R6)</f>
        <v>106</v>
      </c>
    </row>
    <row r="8" spans="1:21" ht="15" x14ac:dyDescent="0.25">
      <c r="A8" s="10">
        <v>6</v>
      </c>
      <c r="B8" s="742" t="s">
        <v>1885</v>
      </c>
      <c r="C8" s="731" t="s">
        <v>1877</v>
      </c>
      <c r="D8" s="716" t="s">
        <v>1881</v>
      </c>
      <c r="E8" s="716" t="s">
        <v>1783</v>
      </c>
      <c r="G8" s="727" t="str">
        <f t="shared" si="0"/>
        <v>ok</v>
      </c>
      <c r="H8" s="727" t="str">
        <f t="shared" si="1"/>
        <v/>
      </c>
      <c r="I8" s="727" t="str">
        <f t="shared" si="2"/>
        <v/>
      </c>
      <c r="J8" s="727" t="str">
        <f t="shared" si="3"/>
        <v>ok</v>
      </c>
      <c r="K8" t="str">
        <f t="shared" si="6"/>
        <v>no</v>
      </c>
      <c r="L8" t="str">
        <f t="shared" si="7"/>
        <v>no</v>
      </c>
    </row>
    <row r="9" spans="1:21" ht="15" x14ac:dyDescent="0.25">
      <c r="A9" s="10">
        <v>7</v>
      </c>
      <c r="B9" s="742" t="s">
        <v>1780</v>
      </c>
      <c r="C9" s="731" t="s">
        <v>1877</v>
      </c>
      <c r="D9" s="716" t="s">
        <v>1780</v>
      </c>
      <c r="E9" s="716" t="s">
        <v>1792</v>
      </c>
      <c r="G9" s="727" t="str">
        <f t="shared" si="0"/>
        <v/>
      </c>
      <c r="H9" s="727" t="str">
        <f t="shared" si="1"/>
        <v/>
      </c>
      <c r="I9" s="727" t="str">
        <f t="shared" si="2"/>
        <v/>
      </c>
      <c r="J9" s="727" t="str">
        <f t="shared" si="3"/>
        <v/>
      </c>
      <c r="K9" t="str">
        <f t="shared" si="6"/>
        <v>no</v>
      </c>
      <c r="L9" t="str">
        <f t="shared" si="7"/>
        <v>no</v>
      </c>
    </row>
    <row r="10" spans="1:21" ht="15" x14ac:dyDescent="0.25">
      <c r="A10" s="10">
        <v>8</v>
      </c>
      <c r="B10" s="742" t="s">
        <v>1783</v>
      </c>
      <c r="C10" s="731" t="s">
        <v>1877</v>
      </c>
      <c r="D10" s="716" t="s">
        <v>1783</v>
      </c>
      <c r="E10" s="716" t="s">
        <v>1783</v>
      </c>
      <c r="G10" s="727" t="str">
        <f t="shared" si="0"/>
        <v>ok</v>
      </c>
      <c r="H10" s="727" t="str">
        <f t="shared" si="1"/>
        <v/>
      </c>
      <c r="I10" s="727" t="str">
        <f t="shared" si="2"/>
        <v>ok</v>
      </c>
      <c r="J10" s="727" t="str">
        <f t="shared" si="3"/>
        <v>ok</v>
      </c>
      <c r="K10" t="str">
        <f t="shared" si="6"/>
        <v>no</v>
      </c>
      <c r="L10" t="str">
        <f t="shared" si="7"/>
        <v>no</v>
      </c>
    </row>
    <row r="11" spans="1:21" ht="15" x14ac:dyDescent="0.25">
      <c r="A11" s="10">
        <v>9</v>
      </c>
      <c r="B11" s="742" t="s">
        <v>1780</v>
      </c>
      <c r="C11" s="731" t="s">
        <v>1877</v>
      </c>
      <c r="D11" s="716" t="s">
        <v>1890</v>
      </c>
      <c r="E11" s="716" t="s">
        <v>1890</v>
      </c>
      <c r="G11" s="727" t="str">
        <f t="shared" si="0"/>
        <v/>
      </c>
      <c r="H11" s="727" t="str">
        <f t="shared" si="1"/>
        <v/>
      </c>
      <c r="I11" s="727" t="str">
        <f t="shared" si="2"/>
        <v/>
      </c>
      <c r="J11" s="727" t="str">
        <f t="shared" si="3"/>
        <v/>
      </c>
      <c r="K11" t="str">
        <f t="shared" si="6"/>
        <v>no</v>
      </c>
      <c r="L11" t="str">
        <f t="shared" si="7"/>
        <v>no</v>
      </c>
    </row>
    <row r="12" spans="1:21" ht="15" x14ac:dyDescent="0.25">
      <c r="A12" s="10">
        <v>10</v>
      </c>
      <c r="B12" s="742" t="s">
        <v>1885</v>
      </c>
      <c r="C12" s="731" t="s">
        <v>1877</v>
      </c>
      <c r="D12" s="716" t="s">
        <v>1890</v>
      </c>
      <c r="E12" s="716" t="s">
        <v>1890</v>
      </c>
      <c r="G12" s="727" t="str">
        <f t="shared" si="0"/>
        <v>ok</v>
      </c>
      <c r="H12" s="727" t="str">
        <f t="shared" si="1"/>
        <v/>
      </c>
      <c r="I12" s="727" t="str">
        <f t="shared" si="2"/>
        <v/>
      </c>
      <c r="J12" s="727" t="str">
        <f t="shared" si="3"/>
        <v/>
      </c>
      <c r="K12" t="str">
        <f t="shared" si="6"/>
        <v>no</v>
      </c>
      <c r="L12" t="str">
        <f t="shared" si="7"/>
        <v>no</v>
      </c>
    </row>
    <row r="13" spans="1:21" ht="15" x14ac:dyDescent="0.25">
      <c r="A13" s="10">
        <v>11</v>
      </c>
      <c r="B13" s="742" t="s">
        <v>1783</v>
      </c>
      <c r="C13" s="731" t="s">
        <v>1877</v>
      </c>
      <c r="D13" s="716" t="s">
        <v>1783</v>
      </c>
      <c r="E13" s="716" t="s">
        <v>1783</v>
      </c>
      <c r="G13" s="727" t="str">
        <f t="shared" si="0"/>
        <v>ok</v>
      </c>
      <c r="H13" s="727" t="str">
        <f t="shared" si="1"/>
        <v/>
      </c>
      <c r="I13" s="727" t="str">
        <f t="shared" si="2"/>
        <v>ok</v>
      </c>
      <c r="J13" s="727" t="str">
        <f t="shared" si="3"/>
        <v>ok</v>
      </c>
      <c r="K13" t="str">
        <f t="shared" si="6"/>
        <v>no</v>
      </c>
      <c r="L13" t="str">
        <f t="shared" si="7"/>
        <v>no</v>
      </c>
    </row>
    <row r="14" spans="1:21" ht="15" x14ac:dyDescent="0.25">
      <c r="A14" s="10">
        <v>12</v>
      </c>
      <c r="B14" s="742" t="s">
        <v>1885</v>
      </c>
      <c r="C14" s="731" t="s">
        <v>1877</v>
      </c>
      <c r="D14" s="716" t="s">
        <v>1890</v>
      </c>
      <c r="E14" s="716" t="s">
        <v>1890</v>
      </c>
      <c r="G14" s="727" t="str">
        <f t="shared" si="0"/>
        <v>ok</v>
      </c>
      <c r="H14" s="727" t="str">
        <f t="shared" si="1"/>
        <v/>
      </c>
      <c r="I14" s="727" t="str">
        <f t="shared" si="2"/>
        <v/>
      </c>
      <c r="J14" s="727" t="str">
        <f t="shared" si="3"/>
        <v/>
      </c>
      <c r="K14" t="str">
        <f t="shared" si="6"/>
        <v>no</v>
      </c>
      <c r="L14" t="str">
        <f t="shared" si="7"/>
        <v>no</v>
      </c>
    </row>
    <row r="15" spans="1:21" ht="15" x14ac:dyDescent="0.25">
      <c r="A15" s="10">
        <v>13</v>
      </c>
      <c r="B15" s="742" t="s">
        <v>1783</v>
      </c>
      <c r="C15" s="731" t="s">
        <v>1877</v>
      </c>
      <c r="D15" s="716" t="s">
        <v>1783</v>
      </c>
      <c r="E15" s="716" t="s">
        <v>1783</v>
      </c>
      <c r="G15" s="727" t="str">
        <f t="shared" si="0"/>
        <v>ok</v>
      </c>
      <c r="H15" s="727" t="str">
        <f t="shared" si="1"/>
        <v/>
      </c>
      <c r="I15" s="727" t="str">
        <f t="shared" si="2"/>
        <v>ok</v>
      </c>
      <c r="J15" s="727" t="str">
        <f t="shared" si="3"/>
        <v>ok</v>
      </c>
      <c r="K15" t="str">
        <f t="shared" si="6"/>
        <v>no</v>
      </c>
      <c r="L15" t="str">
        <f t="shared" si="7"/>
        <v>no</v>
      </c>
    </row>
    <row r="16" spans="1:21" ht="15" x14ac:dyDescent="0.25">
      <c r="A16" s="10">
        <v>14</v>
      </c>
      <c r="B16" s="742" t="s">
        <v>1780</v>
      </c>
      <c r="C16" s="731" t="s">
        <v>1877</v>
      </c>
      <c r="D16" s="734" t="s">
        <v>1780</v>
      </c>
      <c r="E16" s="716" t="s">
        <v>1900</v>
      </c>
      <c r="G16" s="727" t="str">
        <f t="shared" si="0"/>
        <v/>
      </c>
      <c r="H16" s="727" t="str">
        <f t="shared" si="1"/>
        <v/>
      </c>
      <c r="I16" s="727" t="str">
        <f t="shared" si="2"/>
        <v/>
      </c>
      <c r="J16" s="727" t="str">
        <f t="shared" si="3"/>
        <v/>
      </c>
      <c r="K16" t="str">
        <f t="shared" si="6"/>
        <v>no</v>
      </c>
      <c r="L16" t="str">
        <f t="shared" si="7"/>
        <v>no</v>
      </c>
    </row>
    <row r="17" spans="1:12" ht="15" x14ac:dyDescent="0.25">
      <c r="A17" s="10">
        <v>15</v>
      </c>
      <c r="B17" s="742" t="s">
        <v>1791</v>
      </c>
      <c r="C17" s="731" t="s">
        <v>1877</v>
      </c>
      <c r="D17" s="716" t="s">
        <v>1783</v>
      </c>
      <c r="E17" s="716" t="s">
        <v>1783</v>
      </c>
      <c r="G17" s="727" t="str">
        <f t="shared" si="0"/>
        <v>with</v>
      </c>
      <c r="H17" s="727" t="str">
        <f t="shared" si="1"/>
        <v/>
      </c>
      <c r="I17" s="727" t="str">
        <f t="shared" si="2"/>
        <v>ok</v>
      </c>
      <c r="J17" s="727" t="str">
        <f t="shared" si="3"/>
        <v>ok</v>
      </c>
      <c r="K17" t="str">
        <f t="shared" si="6"/>
        <v>no</v>
      </c>
      <c r="L17" t="str">
        <f t="shared" si="7"/>
        <v>no</v>
      </c>
    </row>
    <row r="18" spans="1:12" ht="15" x14ac:dyDescent="0.25">
      <c r="A18" s="10">
        <v>16</v>
      </c>
      <c r="B18" s="742" t="s">
        <v>1783</v>
      </c>
      <c r="C18" s="731" t="s">
        <v>1783</v>
      </c>
      <c r="D18" s="716" t="s">
        <v>1783</v>
      </c>
      <c r="E18" s="716" t="s">
        <v>1783</v>
      </c>
      <c r="G18" s="727" t="str">
        <f t="shared" si="0"/>
        <v>ok</v>
      </c>
      <c r="H18" s="727" t="str">
        <f t="shared" si="1"/>
        <v>ok</v>
      </c>
      <c r="I18" s="727" t="str">
        <f t="shared" si="2"/>
        <v>ok</v>
      </c>
      <c r="J18" s="727" t="str">
        <f t="shared" si="3"/>
        <v>ok</v>
      </c>
      <c r="K18" t="str">
        <f t="shared" si="6"/>
        <v>yes</v>
      </c>
      <c r="L18" t="str">
        <f t="shared" si="7"/>
        <v>yes</v>
      </c>
    </row>
    <row r="19" spans="1:12" ht="15" customHeight="1" x14ac:dyDescent="0.25">
      <c r="A19" s="10">
        <v>17</v>
      </c>
      <c r="B19" s="742" t="s">
        <v>1783</v>
      </c>
      <c r="C19" s="731" t="s">
        <v>1783</v>
      </c>
      <c r="D19" s="716" t="s">
        <v>1783</v>
      </c>
      <c r="E19" s="716" t="s">
        <v>1783</v>
      </c>
      <c r="G19" s="727" t="str">
        <f t="shared" si="0"/>
        <v>ok</v>
      </c>
      <c r="H19" s="727" t="str">
        <f t="shared" si="1"/>
        <v>ok</v>
      </c>
      <c r="I19" s="727" t="str">
        <f t="shared" si="2"/>
        <v>ok</v>
      </c>
      <c r="J19" s="727" t="str">
        <f t="shared" si="3"/>
        <v>ok</v>
      </c>
      <c r="K19" t="str">
        <f t="shared" si="6"/>
        <v>yes</v>
      </c>
      <c r="L19" t="str">
        <f t="shared" si="7"/>
        <v>yes</v>
      </c>
    </row>
    <row r="20" spans="1:12" ht="15" x14ac:dyDescent="0.25">
      <c r="A20" s="10">
        <v>18</v>
      </c>
      <c r="B20" s="742" t="s">
        <v>1783</v>
      </c>
      <c r="C20" s="731" t="s">
        <v>1783</v>
      </c>
      <c r="D20" s="716" t="s">
        <v>1783</v>
      </c>
      <c r="E20" s="716" t="s">
        <v>1783</v>
      </c>
      <c r="G20" s="727" t="str">
        <f t="shared" si="0"/>
        <v>ok</v>
      </c>
      <c r="H20" s="727" t="str">
        <f t="shared" si="1"/>
        <v>ok</v>
      </c>
      <c r="I20" s="727" t="str">
        <f t="shared" si="2"/>
        <v>ok</v>
      </c>
      <c r="J20" s="727" t="str">
        <f t="shared" si="3"/>
        <v>ok</v>
      </c>
      <c r="K20" t="str">
        <f t="shared" si="6"/>
        <v>yes</v>
      </c>
      <c r="L20" t="str">
        <f t="shared" si="7"/>
        <v>yes</v>
      </c>
    </row>
    <row r="21" spans="1:12" ht="15" x14ac:dyDescent="0.25">
      <c r="A21" s="10">
        <v>19</v>
      </c>
      <c r="B21" s="742" t="s">
        <v>1791</v>
      </c>
      <c r="C21" s="731" t="s">
        <v>1783</v>
      </c>
      <c r="D21" s="716" t="s">
        <v>1783</v>
      </c>
      <c r="E21" s="716" t="s">
        <v>1783</v>
      </c>
      <c r="G21" s="727" t="str">
        <f t="shared" si="0"/>
        <v>with</v>
      </c>
      <c r="H21" s="727" t="str">
        <f t="shared" si="1"/>
        <v>ok</v>
      </c>
      <c r="I21" s="727" t="str">
        <f t="shared" si="2"/>
        <v>ok</v>
      </c>
      <c r="J21" s="727" t="str">
        <f t="shared" si="3"/>
        <v>ok</v>
      </c>
      <c r="K21" t="str">
        <f t="shared" si="6"/>
        <v>yes</v>
      </c>
      <c r="L21" t="str">
        <f t="shared" si="7"/>
        <v>yes</v>
      </c>
    </row>
    <row r="22" spans="1:12" ht="15" x14ac:dyDescent="0.25">
      <c r="A22" s="10">
        <v>20</v>
      </c>
      <c r="B22" s="742" t="s">
        <v>1783</v>
      </c>
      <c r="C22" s="731" t="s">
        <v>1783</v>
      </c>
      <c r="D22" s="716" t="s">
        <v>1783</v>
      </c>
      <c r="E22" s="716" t="s">
        <v>1783</v>
      </c>
      <c r="G22" s="727" t="str">
        <f t="shared" si="0"/>
        <v>ok</v>
      </c>
      <c r="H22" s="727" t="str">
        <f t="shared" si="1"/>
        <v>ok</v>
      </c>
      <c r="I22" s="727" t="str">
        <f t="shared" si="2"/>
        <v>ok</v>
      </c>
      <c r="J22" s="727" t="str">
        <f t="shared" si="3"/>
        <v>ok</v>
      </c>
      <c r="K22" t="str">
        <f t="shared" si="6"/>
        <v>yes</v>
      </c>
      <c r="L22" t="str">
        <f t="shared" si="7"/>
        <v>yes</v>
      </c>
    </row>
    <row r="23" spans="1:12" ht="15" x14ac:dyDescent="0.25">
      <c r="A23" s="10">
        <v>21</v>
      </c>
      <c r="B23" s="742" t="s">
        <v>1791</v>
      </c>
      <c r="C23" s="731" t="s">
        <v>1783</v>
      </c>
      <c r="D23" s="716" t="s">
        <v>1783</v>
      </c>
      <c r="E23" s="716" t="s">
        <v>1783</v>
      </c>
      <c r="G23" s="727" t="str">
        <f t="shared" si="0"/>
        <v>with</v>
      </c>
      <c r="H23" s="727" t="str">
        <f t="shared" si="1"/>
        <v>ok</v>
      </c>
      <c r="I23" s="727" t="str">
        <f t="shared" si="2"/>
        <v>ok</v>
      </c>
      <c r="J23" s="727" t="str">
        <f t="shared" si="3"/>
        <v>ok</v>
      </c>
      <c r="K23" t="str">
        <f t="shared" si="6"/>
        <v>yes</v>
      </c>
      <c r="L23" t="str">
        <f t="shared" si="7"/>
        <v>yes</v>
      </c>
    </row>
    <row r="24" spans="1:12" ht="15" x14ac:dyDescent="0.25">
      <c r="A24" s="10">
        <v>22</v>
      </c>
      <c r="B24" s="742" t="s">
        <v>1780</v>
      </c>
      <c r="C24" s="731" t="s">
        <v>1877</v>
      </c>
      <c r="D24" s="716" t="s">
        <v>1881</v>
      </c>
      <c r="E24" s="716" t="s">
        <v>1783</v>
      </c>
      <c r="G24" s="727" t="str">
        <f t="shared" si="0"/>
        <v/>
      </c>
      <c r="H24" s="727" t="str">
        <f t="shared" si="1"/>
        <v/>
      </c>
      <c r="I24" s="727" t="str">
        <f t="shared" si="2"/>
        <v/>
      </c>
      <c r="J24" s="727" t="str">
        <f t="shared" si="3"/>
        <v>ok</v>
      </c>
      <c r="K24" t="str">
        <f t="shared" si="6"/>
        <v>no</v>
      </c>
      <c r="L24" t="str">
        <f t="shared" si="7"/>
        <v>no</v>
      </c>
    </row>
    <row r="25" spans="1:12" ht="15" x14ac:dyDescent="0.25">
      <c r="A25" s="10">
        <v>23</v>
      </c>
      <c r="B25" s="742" t="s">
        <v>1780</v>
      </c>
      <c r="C25" s="731" t="s">
        <v>1877</v>
      </c>
      <c r="D25" s="734" t="s">
        <v>1780</v>
      </c>
      <c r="E25" s="716" t="s">
        <v>1900</v>
      </c>
      <c r="G25" s="727" t="str">
        <f t="shared" si="0"/>
        <v/>
      </c>
      <c r="H25" s="727" t="str">
        <f t="shared" si="1"/>
        <v/>
      </c>
      <c r="I25" s="727" t="str">
        <f t="shared" si="2"/>
        <v/>
      </c>
      <c r="J25" s="727" t="str">
        <f t="shared" si="3"/>
        <v/>
      </c>
      <c r="K25" t="str">
        <f t="shared" si="6"/>
        <v>no</v>
      </c>
      <c r="L25" t="str">
        <f t="shared" si="7"/>
        <v>no</v>
      </c>
    </row>
    <row r="26" spans="1:12" ht="15" x14ac:dyDescent="0.25">
      <c r="A26" s="10">
        <v>24</v>
      </c>
      <c r="B26" s="742" t="s">
        <v>1783</v>
      </c>
      <c r="C26" s="731" t="s">
        <v>1877</v>
      </c>
      <c r="D26" s="735" t="s">
        <v>1881</v>
      </c>
      <c r="E26" s="716" t="s">
        <v>1783</v>
      </c>
      <c r="G26" s="727" t="str">
        <f t="shared" si="0"/>
        <v>ok</v>
      </c>
      <c r="H26" s="740"/>
      <c r="I26" s="727" t="str">
        <f t="shared" ref="I26:I57" si="9">IF(D26="ok","ok","")</f>
        <v/>
      </c>
      <c r="J26" s="727" t="str">
        <f t="shared" ref="J26:J57" si="10">IF(E26="ok","ok","")</f>
        <v>ok</v>
      </c>
      <c r="K26" t="str">
        <f t="shared" si="6"/>
        <v>no</v>
      </c>
      <c r="L26" t="str">
        <f t="shared" si="7"/>
        <v>no</v>
      </c>
    </row>
    <row r="27" spans="1:12" ht="14.45" customHeight="1" x14ac:dyDescent="0.25">
      <c r="A27" s="10">
        <v>25</v>
      </c>
      <c r="B27" s="742" t="s">
        <v>1780</v>
      </c>
      <c r="C27" s="731" t="s">
        <v>1877</v>
      </c>
      <c r="D27" s="734" t="s">
        <v>1780</v>
      </c>
      <c r="E27" s="716" t="s">
        <v>1792</v>
      </c>
      <c r="G27" s="727" t="str">
        <f t="shared" si="0"/>
        <v/>
      </c>
      <c r="H27" s="740"/>
      <c r="I27" s="727" t="str">
        <f t="shared" si="9"/>
        <v/>
      </c>
      <c r="J27" s="727" t="str">
        <f t="shared" si="10"/>
        <v/>
      </c>
      <c r="K27" t="str">
        <f t="shared" si="6"/>
        <v>no</v>
      </c>
      <c r="L27" t="str">
        <f t="shared" si="7"/>
        <v>no</v>
      </c>
    </row>
    <row r="28" spans="1:12" ht="15" x14ac:dyDescent="0.25">
      <c r="A28" s="10">
        <v>26</v>
      </c>
      <c r="B28" s="742" t="s">
        <v>1780</v>
      </c>
      <c r="C28" s="731" t="s">
        <v>1877</v>
      </c>
      <c r="D28" s="716" t="s">
        <v>1881</v>
      </c>
      <c r="E28" s="716" t="s">
        <v>1792</v>
      </c>
      <c r="G28" s="727" t="str">
        <f t="shared" si="0"/>
        <v/>
      </c>
      <c r="H28" s="727" t="str">
        <f t="shared" ref="H28:H59" si="11">IF(C28="ok","ok","")</f>
        <v/>
      </c>
      <c r="I28" s="727" t="str">
        <f t="shared" si="9"/>
        <v/>
      </c>
      <c r="J28" s="727" t="str">
        <f t="shared" si="10"/>
        <v/>
      </c>
      <c r="K28" t="str">
        <f t="shared" si="6"/>
        <v>no</v>
      </c>
      <c r="L28" t="str">
        <f t="shared" si="7"/>
        <v>no</v>
      </c>
    </row>
    <row r="29" spans="1:12" ht="15" x14ac:dyDescent="0.25">
      <c r="A29" s="10">
        <v>27</v>
      </c>
      <c r="B29" s="742" t="s">
        <v>1780</v>
      </c>
      <c r="C29" s="731" t="s">
        <v>1877</v>
      </c>
      <c r="D29" s="735" t="s">
        <v>1881</v>
      </c>
      <c r="E29" s="716" t="s">
        <v>1783</v>
      </c>
      <c r="G29" s="727" t="str">
        <f t="shared" si="0"/>
        <v/>
      </c>
      <c r="H29" s="727" t="str">
        <f t="shared" si="11"/>
        <v/>
      </c>
      <c r="I29" s="727" t="str">
        <f t="shared" si="9"/>
        <v/>
      </c>
      <c r="J29" s="727" t="str">
        <f t="shared" si="10"/>
        <v>ok</v>
      </c>
      <c r="K29" t="str">
        <f t="shared" si="6"/>
        <v>no</v>
      </c>
      <c r="L29" t="str">
        <f t="shared" si="7"/>
        <v>no</v>
      </c>
    </row>
    <row r="30" spans="1:12" ht="15" x14ac:dyDescent="0.25">
      <c r="A30" s="10">
        <v>29</v>
      </c>
      <c r="B30" s="742" t="s">
        <v>1783</v>
      </c>
      <c r="C30" s="731" t="s">
        <v>1783</v>
      </c>
      <c r="D30" s="716" t="s">
        <v>1783</v>
      </c>
      <c r="E30" s="716" t="s">
        <v>1783</v>
      </c>
      <c r="G30" s="727" t="str">
        <f t="shared" si="0"/>
        <v>ok</v>
      </c>
      <c r="H30" s="727" t="str">
        <f t="shared" si="11"/>
        <v>ok</v>
      </c>
      <c r="I30" s="727" t="str">
        <f t="shared" si="9"/>
        <v>ok</v>
      </c>
      <c r="J30" s="727" t="str">
        <f t="shared" si="10"/>
        <v>ok</v>
      </c>
      <c r="K30" t="str">
        <f t="shared" si="6"/>
        <v>yes</v>
      </c>
      <c r="L30" t="str">
        <f t="shared" si="7"/>
        <v>yes</v>
      </c>
    </row>
    <row r="31" spans="1:12" ht="15" x14ac:dyDescent="0.25">
      <c r="A31" s="10">
        <v>30</v>
      </c>
      <c r="B31" s="742" t="s">
        <v>1780</v>
      </c>
      <c r="C31" s="731" t="s">
        <v>1877</v>
      </c>
      <c r="D31" s="734" t="s">
        <v>1780</v>
      </c>
      <c r="E31" s="716" t="s">
        <v>1792</v>
      </c>
      <c r="G31" s="727" t="str">
        <f t="shared" si="0"/>
        <v/>
      </c>
      <c r="H31" s="727" t="str">
        <f t="shared" si="11"/>
        <v/>
      </c>
      <c r="I31" s="727" t="str">
        <f t="shared" si="9"/>
        <v/>
      </c>
      <c r="J31" s="727" t="str">
        <f t="shared" si="10"/>
        <v/>
      </c>
      <c r="K31" t="str">
        <f t="shared" si="6"/>
        <v>no</v>
      </c>
      <c r="L31" t="str">
        <f t="shared" si="7"/>
        <v>no</v>
      </c>
    </row>
    <row r="32" spans="1:12" ht="15" x14ac:dyDescent="0.25">
      <c r="A32" s="10">
        <v>31</v>
      </c>
      <c r="B32" s="742" t="s">
        <v>1783</v>
      </c>
      <c r="C32" s="731" t="s">
        <v>1877</v>
      </c>
      <c r="D32" s="735" t="s">
        <v>1783</v>
      </c>
      <c r="E32" s="716" t="s">
        <v>1792</v>
      </c>
      <c r="G32" s="727" t="str">
        <f t="shared" si="0"/>
        <v>ok</v>
      </c>
      <c r="H32" s="727" t="str">
        <f t="shared" si="11"/>
        <v/>
      </c>
      <c r="I32" s="727" t="str">
        <f t="shared" si="9"/>
        <v>ok</v>
      </c>
      <c r="J32" s="727" t="str">
        <f t="shared" si="10"/>
        <v/>
      </c>
      <c r="K32" t="str">
        <f t="shared" si="6"/>
        <v>no</v>
      </c>
      <c r="L32" t="str">
        <f t="shared" si="7"/>
        <v>no</v>
      </c>
    </row>
    <row r="33" spans="1:12" ht="15" x14ac:dyDescent="0.25">
      <c r="A33" s="10">
        <v>32</v>
      </c>
      <c r="B33" s="742" t="s">
        <v>1783</v>
      </c>
      <c r="C33" s="731" t="s">
        <v>1783</v>
      </c>
      <c r="D33" s="716" t="s">
        <v>1783</v>
      </c>
      <c r="E33" s="716" t="s">
        <v>1783</v>
      </c>
      <c r="G33" s="727" t="str">
        <f t="shared" si="0"/>
        <v>ok</v>
      </c>
      <c r="H33" s="727" t="str">
        <f t="shared" si="11"/>
        <v>ok</v>
      </c>
      <c r="I33" s="727" t="str">
        <f t="shared" si="9"/>
        <v>ok</v>
      </c>
      <c r="J33" s="727" t="str">
        <f t="shared" si="10"/>
        <v>ok</v>
      </c>
      <c r="K33" t="str">
        <f t="shared" si="6"/>
        <v>yes</v>
      </c>
      <c r="L33" t="str">
        <f t="shared" si="7"/>
        <v>yes</v>
      </c>
    </row>
    <row r="34" spans="1:12" ht="15" x14ac:dyDescent="0.25">
      <c r="A34" s="10">
        <v>33</v>
      </c>
      <c r="B34" s="742" t="s">
        <v>1780</v>
      </c>
      <c r="C34" s="731" t="s">
        <v>1877</v>
      </c>
      <c r="D34" s="734" t="s">
        <v>1780</v>
      </c>
      <c r="E34" s="716" t="s">
        <v>1792</v>
      </c>
      <c r="G34" s="727" t="str">
        <f t="shared" si="0"/>
        <v/>
      </c>
      <c r="H34" s="727" t="str">
        <f t="shared" si="11"/>
        <v/>
      </c>
      <c r="I34" s="727" t="str">
        <f t="shared" si="9"/>
        <v/>
      </c>
      <c r="J34" s="727" t="str">
        <f t="shared" si="10"/>
        <v/>
      </c>
      <c r="K34" t="str">
        <f t="shared" si="6"/>
        <v>no</v>
      </c>
      <c r="L34" t="str">
        <f t="shared" si="7"/>
        <v>no</v>
      </c>
    </row>
    <row r="35" spans="1:12" ht="15" x14ac:dyDescent="0.25">
      <c r="A35" s="10">
        <v>34</v>
      </c>
      <c r="B35" s="742" t="s">
        <v>1780</v>
      </c>
      <c r="C35" s="731" t="s">
        <v>1877</v>
      </c>
      <c r="D35" s="734" t="s">
        <v>1780</v>
      </c>
      <c r="E35" s="716" t="s">
        <v>1792</v>
      </c>
      <c r="G35" s="727" t="str">
        <f t="shared" si="0"/>
        <v/>
      </c>
      <c r="H35" s="727" t="str">
        <f t="shared" si="11"/>
        <v/>
      </c>
      <c r="I35" s="727" t="str">
        <f t="shared" si="9"/>
        <v/>
      </c>
      <c r="J35" s="727" t="str">
        <f t="shared" si="10"/>
        <v/>
      </c>
      <c r="K35" t="str">
        <f t="shared" si="6"/>
        <v>no</v>
      </c>
      <c r="L35" t="str">
        <f t="shared" si="7"/>
        <v>no</v>
      </c>
    </row>
    <row r="36" spans="1:12" ht="15" x14ac:dyDescent="0.25">
      <c r="A36" s="10">
        <v>35</v>
      </c>
      <c r="B36" s="742" t="s">
        <v>1912</v>
      </c>
      <c r="C36" s="731" t="s">
        <v>1877</v>
      </c>
      <c r="D36" s="716" t="s">
        <v>1890</v>
      </c>
      <c r="E36" s="716" t="s">
        <v>1783</v>
      </c>
      <c r="G36" s="727" t="str">
        <f t="shared" ref="G36:G67" si="12">IF(OR(B36="ok",B36="ok_g",B36="ok_added"),"ok",IF(OR(B36="withered",B36="ok_added + withered",B36="ok_g + withered"),"with",""))</f>
        <v>with</v>
      </c>
      <c r="H36" s="727" t="str">
        <f t="shared" si="11"/>
        <v/>
      </c>
      <c r="I36" s="727" t="str">
        <f t="shared" si="9"/>
        <v/>
      </c>
      <c r="J36" s="727" t="str">
        <f t="shared" si="10"/>
        <v>ok</v>
      </c>
      <c r="K36" t="str">
        <f t="shared" si="6"/>
        <v>no</v>
      </c>
      <c r="L36" t="str">
        <f t="shared" si="7"/>
        <v>no</v>
      </c>
    </row>
    <row r="37" spans="1:12" ht="15" x14ac:dyDescent="0.25">
      <c r="A37" s="10">
        <v>36</v>
      </c>
      <c r="B37" s="742" t="s">
        <v>1783</v>
      </c>
      <c r="C37" s="731" t="s">
        <v>1877</v>
      </c>
      <c r="D37" s="716" t="s">
        <v>1881</v>
      </c>
      <c r="E37" s="716" t="s">
        <v>1783</v>
      </c>
      <c r="G37" s="727" t="str">
        <f t="shared" si="12"/>
        <v>ok</v>
      </c>
      <c r="H37" s="727" t="str">
        <f t="shared" si="11"/>
        <v/>
      </c>
      <c r="I37" s="727" t="str">
        <f t="shared" si="9"/>
        <v/>
      </c>
      <c r="J37" s="727" t="str">
        <f t="shared" si="10"/>
        <v>ok</v>
      </c>
      <c r="K37" t="str">
        <f t="shared" si="6"/>
        <v>no</v>
      </c>
      <c r="L37" t="str">
        <f t="shared" si="7"/>
        <v>no</v>
      </c>
    </row>
    <row r="38" spans="1:12" ht="15" x14ac:dyDescent="0.25">
      <c r="A38" s="10">
        <v>37</v>
      </c>
      <c r="B38" s="742" t="s">
        <v>1791</v>
      </c>
      <c r="C38" s="731" t="s">
        <v>1783</v>
      </c>
      <c r="D38" s="716" t="s">
        <v>1783</v>
      </c>
      <c r="E38" s="716" t="s">
        <v>1783</v>
      </c>
      <c r="G38" s="727" t="str">
        <f t="shared" si="12"/>
        <v>with</v>
      </c>
      <c r="H38" s="727" t="str">
        <f t="shared" si="11"/>
        <v>ok</v>
      </c>
      <c r="I38" s="727" t="str">
        <f t="shared" si="9"/>
        <v>ok</v>
      </c>
      <c r="J38" s="727" t="str">
        <f t="shared" si="10"/>
        <v>ok</v>
      </c>
      <c r="K38" t="str">
        <f t="shared" si="6"/>
        <v>yes</v>
      </c>
      <c r="L38" t="str">
        <f t="shared" si="7"/>
        <v>yes</v>
      </c>
    </row>
    <row r="39" spans="1:12" ht="15" x14ac:dyDescent="0.25">
      <c r="A39" s="10">
        <v>38</v>
      </c>
      <c r="B39" s="742" t="s">
        <v>1783</v>
      </c>
      <c r="C39" s="731" t="s">
        <v>1783</v>
      </c>
      <c r="D39" s="716" t="s">
        <v>1783</v>
      </c>
      <c r="E39" s="716" t="s">
        <v>1783</v>
      </c>
      <c r="G39" s="727" t="str">
        <f t="shared" si="12"/>
        <v>ok</v>
      </c>
      <c r="H39" s="727" t="str">
        <f t="shared" si="11"/>
        <v>ok</v>
      </c>
      <c r="I39" s="727" t="str">
        <f t="shared" si="9"/>
        <v>ok</v>
      </c>
      <c r="J39" s="727" t="str">
        <f t="shared" si="10"/>
        <v>ok</v>
      </c>
      <c r="K39" t="str">
        <f t="shared" ref="K39:K60" si="13">IF(COUNTBLANK(G39:J39)=0,"yes","no")</f>
        <v>yes</v>
      </c>
      <c r="L39" t="str">
        <f t="shared" ref="L39:L60" si="14">IF(COUNTBLANK(G39:I39)=0,"yes","no")</f>
        <v>yes</v>
      </c>
    </row>
    <row r="40" spans="1:12" ht="15" x14ac:dyDescent="0.25">
      <c r="A40" s="10">
        <v>39</v>
      </c>
      <c r="B40" s="742" t="s">
        <v>1791</v>
      </c>
      <c r="C40" s="732" t="s">
        <v>1877</v>
      </c>
      <c r="D40" s="716" t="s">
        <v>1783</v>
      </c>
      <c r="E40" s="716" t="s">
        <v>1783</v>
      </c>
      <c r="G40" s="727" t="str">
        <f t="shared" si="12"/>
        <v>with</v>
      </c>
      <c r="H40" s="727" t="str">
        <f t="shared" si="11"/>
        <v/>
      </c>
      <c r="I40" s="727" t="str">
        <f t="shared" si="9"/>
        <v>ok</v>
      </c>
      <c r="J40" s="727" t="str">
        <f t="shared" si="10"/>
        <v>ok</v>
      </c>
      <c r="K40" t="str">
        <f t="shared" si="13"/>
        <v>no</v>
      </c>
      <c r="L40" t="str">
        <f t="shared" si="14"/>
        <v>no</v>
      </c>
    </row>
    <row r="41" spans="1:12" ht="15" x14ac:dyDescent="0.25">
      <c r="A41" s="10">
        <v>40</v>
      </c>
      <c r="B41" s="742" t="s">
        <v>1780</v>
      </c>
      <c r="C41" s="731" t="s">
        <v>1877</v>
      </c>
      <c r="D41" s="716" t="s">
        <v>1881</v>
      </c>
      <c r="E41" s="716" t="s">
        <v>1792</v>
      </c>
      <c r="G41" s="727" t="str">
        <f t="shared" si="12"/>
        <v/>
      </c>
      <c r="H41" s="727" t="str">
        <f t="shared" si="11"/>
        <v/>
      </c>
      <c r="I41" s="727" t="str">
        <f t="shared" si="9"/>
        <v/>
      </c>
      <c r="J41" s="727" t="str">
        <f t="shared" si="10"/>
        <v/>
      </c>
      <c r="K41" t="str">
        <f t="shared" si="13"/>
        <v>no</v>
      </c>
      <c r="L41" t="str">
        <f t="shared" si="14"/>
        <v>no</v>
      </c>
    </row>
    <row r="42" spans="1:12" ht="15" x14ac:dyDescent="0.25">
      <c r="A42" s="10">
        <v>43</v>
      </c>
      <c r="B42" s="742" t="s">
        <v>1780</v>
      </c>
      <c r="C42" s="731" t="s">
        <v>1877</v>
      </c>
      <c r="D42" s="734" t="s">
        <v>1780</v>
      </c>
      <c r="E42" s="716" t="s">
        <v>1792</v>
      </c>
      <c r="G42" s="727" t="str">
        <f t="shared" si="12"/>
        <v/>
      </c>
      <c r="H42" s="727" t="str">
        <f t="shared" si="11"/>
        <v/>
      </c>
      <c r="I42" s="727" t="str">
        <f t="shared" si="9"/>
        <v/>
      </c>
      <c r="J42" s="727" t="str">
        <f t="shared" si="10"/>
        <v/>
      </c>
      <c r="K42" t="str">
        <f t="shared" si="13"/>
        <v>no</v>
      </c>
      <c r="L42" t="str">
        <f t="shared" si="14"/>
        <v>no</v>
      </c>
    </row>
    <row r="43" spans="1:12" ht="15" x14ac:dyDescent="0.25">
      <c r="A43" s="10">
        <v>46</v>
      </c>
      <c r="B43" s="742" t="s">
        <v>1791</v>
      </c>
      <c r="C43" s="731" t="s">
        <v>1877</v>
      </c>
      <c r="D43" s="716" t="s">
        <v>1881</v>
      </c>
      <c r="E43" s="716" t="s">
        <v>1783</v>
      </c>
      <c r="G43" s="727" t="str">
        <f t="shared" si="12"/>
        <v>with</v>
      </c>
      <c r="H43" s="727" t="str">
        <f t="shared" si="11"/>
        <v/>
      </c>
      <c r="I43" s="727" t="str">
        <f t="shared" si="9"/>
        <v/>
      </c>
      <c r="J43" s="727" t="str">
        <f t="shared" si="10"/>
        <v>ok</v>
      </c>
      <c r="K43" t="str">
        <f t="shared" si="13"/>
        <v>no</v>
      </c>
      <c r="L43" t="str">
        <f t="shared" si="14"/>
        <v>no</v>
      </c>
    </row>
    <row r="44" spans="1:12" ht="15" x14ac:dyDescent="0.25">
      <c r="A44" s="10">
        <v>47</v>
      </c>
      <c r="B44" s="742" t="s">
        <v>1783</v>
      </c>
      <c r="C44" s="731" t="s">
        <v>1783</v>
      </c>
      <c r="D44" s="716" t="s">
        <v>1783</v>
      </c>
      <c r="E44" s="716" t="s">
        <v>1783</v>
      </c>
      <c r="G44" s="727" t="str">
        <f t="shared" si="12"/>
        <v>ok</v>
      </c>
      <c r="H44" s="727" t="str">
        <f t="shared" si="11"/>
        <v>ok</v>
      </c>
      <c r="I44" s="727" t="str">
        <f t="shared" si="9"/>
        <v>ok</v>
      </c>
      <c r="J44" s="727" t="str">
        <f t="shared" si="10"/>
        <v>ok</v>
      </c>
      <c r="K44" t="str">
        <f t="shared" si="13"/>
        <v>yes</v>
      </c>
      <c r="L44" t="str">
        <f t="shared" si="14"/>
        <v>yes</v>
      </c>
    </row>
    <row r="45" spans="1:12" ht="15" x14ac:dyDescent="0.25">
      <c r="A45" s="10">
        <v>48</v>
      </c>
      <c r="B45" s="742" t="s">
        <v>1791</v>
      </c>
      <c r="C45" s="731" t="s">
        <v>1783</v>
      </c>
      <c r="D45" s="716" t="s">
        <v>1783</v>
      </c>
      <c r="E45" s="716" t="s">
        <v>1783</v>
      </c>
      <c r="G45" s="727" t="str">
        <f t="shared" si="12"/>
        <v>with</v>
      </c>
      <c r="H45" s="727" t="str">
        <f t="shared" si="11"/>
        <v>ok</v>
      </c>
      <c r="I45" s="727" t="str">
        <f t="shared" si="9"/>
        <v>ok</v>
      </c>
      <c r="J45" s="727" t="str">
        <f t="shared" si="10"/>
        <v>ok</v>
      </c>
      <c r="K45" t="str">
        <f t="shared" si="13"/>
        <v>yes</v>
      </c>
      <c r="L45" t="str">
        <f t="shared" si="14"/>
        <v>yes</v>
      </c>
    </row>
    <row r="46" spans="1:12" ht="15" x14ac:dyDescent="0.25">
      <c r="A46" s="10">
        <v>49</v>
      </c>
      <c r="B46" s="742" t="s">
        <v>1780</v>
      </c>
      <c r="C46" s="731" t="s">
        <v>1877</v>
      </c>
      <c r="D46" s="716" t="s">
        <v>1890</v>
      </c>
      <c r="E46" s="716" t="s">
        <v>1783</v>
      </c>
      <c r="G46" s="727" t="str">
        <f t="shared" si="12"/>
        <v/>
      </c>
      <c r="H46" s="727" t="str">
        <f t="shared" si="11"/>
        <v/>
      </c>
      <c r="I46" s="727" t="str">
        <f t="shared" si="9"/>
        <v/>
      </c>
      <c r="J46" s="727" t="str">
        <f t="shared" si="10"/>
        <v>ok</v>
      </c>
      <c r="K46" t="str">
        <f t="shared" si="13"/>
        <v>no</v>
      </c>
      <c r="L46" t="str">
        <f t="shared" si="14"/>
        <v>no</v>
      </c>
    </row>
    <row r="47" spans="1:12" ht="15" x14ac:dyDescent="0.25">
      <c r="A47" s="10">
        <v>50</v>
      </c>
      <c r="B47" s="742" t="s">
        <v>1885</v>
      </c>
      <c r="C47" s="731" t="s">
        <v>1877</v>
      </c>
      <c r="D47" s="716" t="s">
        <v>1881</v>
      </c>
      <c r="E47" s="716" t="s">
        <v>1783</v>
      </c>
      <c r="G47" s="727" t="str">
        <f t="shared" si="12"/>
        <v>ok</v>
      </c>
      <c r="H47" s="727" t="str">
        <f t="shared" si="11"/>
        <v/>
      </c>
      <c r="I47" s="727" t="str">
        <f t="shared" si="9"/>
        <v/>
      </c>
      <c r="J47" s="727" t="str">
        <f t="shared" si="10"/>
        <v>ok</v>
      </c>
      <c r="K47" t="str">
        <f t="shared" si="13"/>
        <v>no</v>
      </c>
      <c r="L47" t="str">
        <f t="shared" si="14"/>
        <v>no</v>
      </c>
    </row>
    <row r="48" spans="1:12" ht="15" x14ac:dyDescent="0.25">
      <c r="A48" s="10">
        <v>53</v>
      </c>
      <c r="B48" s="742" t="s">
        <v>1791</v>
      </c>
      <c r="C48" s="731" t="s">
        <v>1783</v>
      </c>
      <c r="D48" s="716" t="s">
        <v>1783</v>
      </c>
      <c r="E48" s="716" t="s">
        <v>1783</v>
      </c>
      <c r="G48" s="727" t="str">
        <f t="shared" si="12"/>
        <v>with</v>
      </c>
      <c r="H48" s="727" t="str">
        <f t="shared" si="11"/>
        <v>ok</v>
      </c>
      <c r="I48" s="727" t="str">
        <f t="shared" si="9"/>
        <v>ok</v>
      </c>
      <c r="J48" s="727" t="str">
        <f t="shared" si="10"/>
        <v>ok</v>
      </c>
      <c r="K48" t="str">
        <f t="shared" si="13"/>
        <v>yes</v>
      </c>
      <c r="L48" t="str">
        <f t="shared" si="14"/>
        <v>yes</v>
      </c>
    </row>
    <row r="49" spans="1:12" ht="15" x14ac:dyDescent="0.25">
      <c r="A49" s="10">
        <v>54</v>
      </c>
      <c r="B49" s="742" t="s">
        <v>1791</v>
      </c>
      <c r="C49" s="732" t="s">
        <v>1783</v>
      </c>
      <c r="D49" s="716" t="s">
        <v>1783</v>
      </c>
      <c r="E49" s="716" t="s">
        <v>1783</v>
      </c>
      <c r="G49" s="727" t="str">
        <f t="shared" si="12"/>
        <v>with</v>
      </c>
      <c r="H49" s="727" t="str">
        <f t="shared" si="11"/>
        <v>ok</v>
      </c>
      <c r="I49" s="727" t="str">
        <f t="shared" si="9"/>
        <v>ok</v>
      </c>
      <c r="J49" s="727" t="str">
        <f t="shared" si="10"/>
        <v>ok</v>
      </c>
      <c r="K49" t="str">
        <f t="shared" si="13"/>
        <v>yes</v>
      </c>
      <c r="L49" t="str">
        <f t="shared" si="14"/>
        <v>yes</v>
      </c>
    </row>
    <row r="50" spans="1:12" ht="15" x14ac:dyDescent="0.25">
      <c r="A50" s="10">
        <v>55</v>
      </c>
      <c r="B50" s="742" t="s">
        <v>1783</v>
      </c>
      <c r="C50" s="731" t="s">
        <v>1783</v>
      </c>
      <c r="D50" s="716" t="s">
        <v>1783</v>
      </c>
      <c r="E50" s="716" t="s">
        <v>1783</v>
      </c>
      <c r="G50" s="727" t="str">
        <f t="shared" si="12"/>
        <v>ok</v>
      </c>
      <c r="H50" s="727" t="str">
        <f t="shared" si="11"/>
        <v>ok</v>
      </c>
      <c r="I50" s="727" t="str">
        <f t="shared" si="9"/>
        <v>ok</v>
      </c>
      <c r="J50" s="727" t="str">
        <f t="shared" si="10"/>
        <v>ok</v>
      </c>
      <c r="K50" t="str">
        <f t="shared" si="13"/>
        <v>yes</v>
      </c>
      <c r="L50" t="str">
        <f t="shared" si="14"/>
        <v>yes</v>
      </c>
    </row>
    <row r="51" spans="1:12" ht="15" x14ac:dyDescent="0.25">
      <c r="A51" s="10">
        <v>56</v>
      </c>
      <c r="B51" s="742" t="s">
        <v>1924</v>
      </c>
      <c r="C51" s="731" t="s">
        <v>1783</v>
      </c>
      <c r="D51" s="716" t="s">
        <v>1783</v>
      </c>
      <c r="E51" s="716" t="s">
        <v>1792</v>
      </c>
      <c r="G51" s="727" t="str">
        <f t="shared" si="12"/>
        <v>ok</v>
      </c>
      <c r="H51" s="727" t="str">
        <f t="shared" si="11"/>
        <v>ok</v>
      </c>
      <c r="I51" s="727" t="str">
        <f t="shared" si="9"/>
        <v>ok</v>
      </c>
      <c r="J51" s="727" t="str">
        <f t="shared" si="10"/>
        <v/>
      </c>
      <c r="K51" t="str">
        <f t="shared" si="13"/>
        <v>no</v>
      </c>
      <c r="L51" t="str">
        <f t="shared" si="14"/>
        <v>yes</v>
      </c>
    </row>
    <row r="52" spans="1:12" ht="15" x14ac:dyDescent="0.25">
      <c r="A52" s="10">
        <v>57</v>
      </c>
      <c r="B52" s="742" t="s">
        <v>1783</v>
      </c>
      <c r="C52" s="731" t="s">
        <v>1783</v>
      </c>
      <c r="D52" s="716" t="s">
        <v>1783</v>
      </c>
      <c r="E52" s="716" t="s">
        <v>1783</v>
      </c>
      <c r="G52" s="727" t="str">
        <f t="shared" si="12"/>
        <v>ok</v>
      </c>
      <c r="H52" s="727" t="str">
        <f t="shared" si="11"/>
        <v>ok</v>
      </c>
      <c r="I52" s="727" t="str">
        <f t="shared" si="9"/>
        <v>ok</v>
      </c>
      <c r="J52" s="727" t="str">
        <f t="shared" si="10"/>
        <v>ok</v>
      </c>
      <c r="K52" t="str">
        <f t="shared" si="13"/>
        <v>yes</v>
      </c>
      <c r="L52" t="str">
        <f t="shared" si="14"/>
        <v>yes</v>
      </c>
    </row>
    <row r="53" spans="1:12" ht="15" x14ac:dyDescent="0.25">
      <c r="A53" s="10">
        <v>58</v>
      </c>
      <c r="B53" s="742" t="s">
        <v>1885</v>
      </c>
      <c r="C53" s="731" t="s">
        <v>1877</v>
      </c>
      <c r="D53" s="716" t="s">
        <v>1881</v>
      </c>
      <c r="E53" s="716" t="s">
        <v>1783</v>
      </c>
      <c r="G53" s="727" t="str">
        <f t="shared" si="12"/>
        <v>ok</v>
      </c>
      <c r="H53" s="727" t="str">
        <f t="shared" si="11"/>
        <v/>
      </c>
      <c r="I53" s="727" t="str">
        <f t="shared" si="9"/>
        <v/>
      </c>
      <c r="J53" s="727" t="str">
        <f t="shared" si="10"/>
        <v>ok</v>
      </c>
      <c r="K53" t="str">
        <f t="shared" si="13"/>
        <v>no</v>
      </c>
      <c r="L53" t="str">
        <f t="shared" si="14"/>
        <v>no</v>
      </c>
    </row>
    <row r="54" spans="1:12" ht="15" x14ac:dyDescent="0.25">
      <c r="A54" s="10">
        <v>59</v>
      </c>
      <c r="B54" s="742" t="s">
        <v>1783</v>
      </c>
      <c r="C54" s="731" t="s">
        <v>1783</v>
      </c>
      <c r="D54" s="716" t="s">
        <v>1783</v>
      </c>
      <c r="E54" s="716" t="s">
        <v>1783</v>
      </c>
      <c r="G54" s="727" t="str">
        <f t="shared" si="12"/>
        <v>ok</v>
      </c>
      <c r="H54" s="727" t="str">
        <f t="shared" si="11"/>
        <v>ok</v>
      </c>
      <c r="I54" s="727" t="str">
        <f t="shared" si="9"/>
        <v>ok</v>
      </c>
      <c r="J54" s="727" t="str">
        <f t="shared" si="10"/>
        <v>ok</v>
      </c>
      <c r="K54" t="str">
        <f t="shared" si="13"/>
        <v>yes</v>
      </c>
      <c r="L54" t="str">
        <f t="shared" si="14"/>
        <v>yes</v>
      </c>
    </row>
    <row r="55" spans="1:12" ht="15" x14ac:dyDescent="0.25">
      <c r="A55" s="10">
        <v>60</v>
      </c>
      <c r="B55" s="742" t="s">
        <v>1783</v>
      </c>
      <c r="C55" s="731" t="s">
        <v>1783</v>
      </c>
      <c r="D55" s="716" t="s">
        <v>1783</v>
      </c>
      <c r="E55" s="716" t="s">
        <v>1783</v>
      </c>
      <c r="G55" s="727" t="str">
        <f t="shared" si="12"/>
        <v>ok</v>
      </c>
      <c r="H55" s="727" t="str">
        <f t="shared" si="11"/>
        <v>ok</v>
      </c>
      <c r="I55" s="727" t="str">
        <f t="shared" si="9"/>
        <v>ok</v>
      </c>
      <c r="J55" s="727" t="str">
        <f t="shared" si="10"/>
        <v>ok</v>
      </c>
      <c r="K55" t="str">
        <f t="shared" si="13"/>
        <v>yes</v>
      </c>
      <c r="L55" t="str">
        <f t="shared" si="14"/>
        <v>yes</v>
      </c>
    </row>
    <row r="56" spans="1:12" ht="15" x14ac:dyDescent="0.25">
      <c r="A56" s="10">
        <v>61</v>
      </c>
      <c r="B56" s="742" t="s">
        <v>1783</v>
      </c>
      <c r="C56" s="731" t="s">
        <v>1783</v>
      </c>
      <c r="D56" s="716" t="s">
        <v>1783</v>
      </c>
      <c r="E56" s="716" t="s">
        <v>1792</v>
      </c>
      <c r="G56" s="727" t="str">
        <f t="shared" si="12"/>
        <v>ok</v>
      </c>
      <c r="H56" s="727" t="str">
        <f t="shared" si="11"/>
        <v>ok</v>
      </c>
      <c r="I56" s="727" t="str">
        <f t="shared" si="9"/>
        <v>ok</v>
      </c>
      <c r="J56" s="727" t="str">
        <f t="shared" si="10"/>
        <v/>
      </c>
      <c r="K56" t="str">
        <f t="shared" si="13"/>
        <v>no</v>
      </c>
      <c r="L56" t="str">
        <f t="shared" si="14"/>
        <v>yes</v>
      </c>
    </row>
    <row r="57" spans="1:12" ht="15" x14ac:dyDescent="0.25">
      <c r="A57" s="10">
        <v>62</v>
      </c>
      <c r="B57" s="742" t="s">
        <v>1780</v>
      </c>
      <c r="C57" s="731" t="s">
        <v>1783</v>
      </c>
      <c r="D57" s="716" t="s">
        <v>1881</v>
      </c>
      <c r="E57" s="716" t="s">
        <v>1792</v>
      </c>
      <c r="G57" s="727" t="str">
        <f t="shared" si="12"/>
        <v/>
      </c>
      <c r="H57" s="727" t="str">
        <f t="shared" si="11"/>
        <v>ok</v>
      </c>
      <c r="I57" s="727" t="str">
        <f t="shared" si="9"/>
        <v/>
      </c>
      <c r="J57" s="727" t="str">
        <f t="shared" si="10"/>
        <v/>
      </c>
      <c r="K57" t="str">
        <f t="shared" si="13"/>
        <v>no</v>
      </c>
      <c r="L57" t="str">
        <f t="shared" si="14"/>
        <v>no</v>
      </c>
    </row>
    <row r="58" spans="1:12" ht="15" x14ac:dyDescent="0.25">
      <c r="A58" s="10">
        <v>63</v>
      </c>
      <c r="B58" s="742" t="s">
        <v>1791</v>
      </c>
      <c r="C58" s="732" t="s">
        <v>1783</v>
      </c>
      <c r="D58" s="716" t="s">
        <v>1783</v>
      </c>
      <c r="E58" s="716" t="s">
        <v>1783</v>
      </c>
      <c r="G58" s="727" t="str">
        <f t="shared" si="12"/>
        <v>with</v>
      </c>
      <c r="H58" s="727" t="str">
        <f t="shared" si="11"/>
        <v>ok</v>
      </c>
      <c r="I58" s="727" t="str">
        <f t="shared" ref="I58:I89" si="15">IF(D58="ok","ok","")</f>
        <v>ok</v>
      </c>
      <c r="J58" s="727" t="str">
        <f t="shared" ref="J58:J89" si="16">IF(E58="ok","ok","")</f>
        <v>ok</v>
      </c>
      <c r="K58" t="str">
        <f t="shared" si="13"/>
        <v>yes</v>
      </c>
      <c r="L58" t="str">
        <f t="shared" si="14"/>
        <v>yes</v>
      </c>
    </row>
    <row r="59" spans="1:12" ht="15" x14ac:dyDescent="0.25">
      <c r="A59" s="10">
        <v>64</v>
      </c>
      <c r="B59" s="742" t="s">
        <v>1783</v>
      </c>
      <c r="C59" s="731" t="s">
        <v>1783</v>
      </c>
      <c r="D59" s="716" t="s">
        <v>1783</v>
      </c>
      <c r="E59" s="716" t="s">
        <v>1783</v>
      </c>
      <c r="G59" s="727" t="str">
        <f t="shared" si="12"/>
        <v>ok</v>
      </c>
      <c r="H59" s="727" t="str">
        <f t="shared" si="11"/>
        <v>ok</v>
      </c>
      <c r="I59" s="727" t="str">
        <f t="shared" si="15"/>
        <v>ok</v>
      </c>
      <c r="J59" s="727" t="str">
        <f t="shared" si="16"/>
        <v>ok</v>
      </c>
      <c r="K59" t="str">
        <f t="shared" si="13"/>
        <v>yes</v>
      </c>
      <c r="L59" t="str">
        <f t="shared" si="14"/>
        <v>yes</v>
      </c>
    </row>
    <row r="60" spans="1:12" ht="15" x14ac:dyDescent="0.25">
      <c r="A60" s="10">
        <v>65</v>
      </c>
      <c r="B60" s="742" t="s">
        <v>1791</v>
      </c>
      <c r="C60" s="731" t="s">
        <v>1783</v>
      </c>
      <c r="D60" s="716" t="s">
        <v>1783</v>
      </c>
      <c r="E60" s="716" t="s">
        <v>1783</v>
      </c>
      <c r="G60" s="727" t="str">
        <f t="shared" si="12"/>
        <v>with</v>
      </c>
      <c r="H60" s="727" t="str">
        <f t="shared" ref="H60:H91" si="17">IF(C60="ok","ok","")</f>
        <v>ok</v>
      </c>
      <c r="I60" s="727" t="str">
        <f t="shared" si="15"/>
        <v>ok</v>
      </c>
      <c r="J60" s="727" t="str">
        <f t="shared" si="16"/>
        <v>ok</v>
      </c>
      <c r="K60" t="str">
        <f t="shared" si="13"/>
        <v>yes</v>
      </c>
      <c r="L60" t="str">
        <f t="shared" si="14"/>
        <v>yes</v>
      </c>
    </row>
    <row r="61" spans="1:12" ht="15" x14ac:dyDescent="0.25">
      <c r="A61" s="10">
        <v>66</v>
      </c>
      <c r="B61" s="742" t="s">
        <v>1791</v>
      </c>
      <c r="C61" s="731" t="s">
        <v>1877</v>
      </c>
      <c r="D61" s="735" t="s">
        <v>1783</v>
      </c>
      <c r="E61" s="716" t="s">
        <v>1792</v>
      </c>
      <c r="G61" s="727" t="str">
        <f t="shared" si="12"/>
        <v>with</v>
      </c>
      <c r="H61" s="727" t="str">
        <f t="shared" si="17"/>
        <v/>
      </c>
      <c r="I61" s="727" t="str">
        <f t="shared" si="15"/>
        <v>ok</v>
      </c>
      <c r="J61" s="727" t="str">
        <f t="shared" si="16"/>
        <v/>
      </c>
      <c r="K61" t="str">
        <f t="shared" ref="K61:K91" si="18">IF(COUNTBLANK(G61:J61)=0,"yes","no")</f>
        <v>no</v>
      </c>
      <c r="L61" t="str">
        <f t="shared" ref="L61:L91" si="19">IF(COUNTBLANK(G61:I61)=0,"yes","no")</f>
        <v>no</v>
      </c>
    </row>
    <row r="62" spans="1:12" ht="15" x14ac:dyDescent="0.25">
      <c r="A62" s="10">
        <v>67</v>
      </c>
      <c r="B62" s="742" t="s">
        <v>1783</v>
      </c>
      <c r="C62" s="731" t="s">
        <v>1783</v>
      </c>
      <c r="D62" s="716" t="s">
        <v>1783</v>
      </c>
      <c r="E62" s="716" t="s">
        <v>1783</v>
      </c>
      <c r="G62" s="727" t="str">
        <f t="shared" si="12"/>
        <v>ok</v>
      </c>
      <c r="H62" s="727" t="str">
        <f t="shared" si="17"/>
        <v>ok</v>
      </c>
      <c r="I62" s="727" t="str">
        <f t="shared" si="15"/>
        <v>ok</v>
      </c>
      <c r="J62" s="727" t="str">
        <f t="shared" si="16"/>
        <v>ok</v>
      </c>
      <c r="K62" t="str">
        <f t="shared" si="18"/>
        <v>yes</v>
      </c>
      <c r="L62" t="str">
        <f t="shared" si="19"/>
        <v>yes</v>
      </c>
    </row>
    <row r="63" spans="1:12" ht="15" x14ac:dyDescent="0.25">
      <c r="A63" s="10">
        <v>68</v>
      </c>
      <c r="B63" s="742" t="s">
        <v>1783</v>
      </c>
      <c r="C63" s="731" t="s">
        <v>1783</v>
      </c>
      <c r="D63" s="716" t="s">
        <v>1783</v>
      </c>
      <c r="E63" s="716" t="s">
        <v>1792</v>
      </c>
      <c r="G63" s="727" t="str">
        <f t="shared" si="12"/>
        <v>ok</v>
      </c>
      <c r="H63" s="727" t="str">
        <f t="shared" si="17"/>
        <v>ok</v>
      </c>
      <c r="I63" s="727" t="str">
        <f t="shared" si="15"/>
        <v>ok</v>
      </c>
      <c r="J63" s="727" t="str">
        <f t="shared" si="16"/>
        <v/>
      </c>
      <c r="K63" t="str">
        <f t="shared" si="18"/>
        <v>no</v>
      </c>
      <c r="L63" t="str">
        <f t="shared" si="19"/>
        <v>yes</v>
      </c>
    </row>
    <row r="64" spans="1:12" ht="15" x14ac:dyDescent="0.25">
      <c r="A64" s="10">
        <v>69</v>
      </c>
      <c r="B64" s="742" t="s">
        <v>1783</v>
      </c>
      <c r="C64" s="731" t="s">
        <v>1877</v>
      </c>
      <c r="D64" s="716" t="s">
        <v>1783</v>
      </c>
      <c r="E64" s="716" t="s">
        <v>1783</v>
      </c>
      <c r="G64" s="727" t="str">
        <f t="shared" si="12"/>
        <v>ok</v>
      </c>
      <c r="H64" s="727" t="str">
        <f t="shared" si="17"/>
        <v/>
      </c>
      <c r="I64" s="727" t="str">
        <f t="shared" si="15"/>
        <v>ok</v>
      </c>
      <c r="J64" s="727" t="str">
        <f t="shared" si="16"/>
        <v>ok</v>
      </c>
      <c r="K64" t="str">
        <f t="shared" si="18"/>
        <v>no</v>
      </c>
      <c r="L64" t="str">
        <f t="shared" si="19"/>
        <v>no</v>
      </c>
    </row>
    <row r="65" spans="1:12" ht="15" x14ac:dyDescent="0.25">
      <c r="A65" s="10">
        <v>70</v>
      </c>
      <c r="B65" s="742" t="s">
        <v>1783</v>
      </c>
      <c r="C65" s="731" t="s">
        <v>1783</v>
      </c>
      <c r="D65" s="716" t="s">
        <v>1783</v>
      </c>
      <c r="E65" s="716" t="s">
        <v>1792</v>
      </c>
      <c r="G65" s="727" t="str">
        <f t="shared" si="12"/>
        <v>ok</v>
      </c>
      <c r="H65" s="727" t="str">
        <f t="shared" si="17"/>
        <v>ok</v>
      </c>
      <c r="I65" s="727" t="str">
        <f t="shared" si="15"/>
        <v>ok</v>
      </c>
      <c r="J65" s="727" t="str">
        <f t="shared" si="16"/>
        <v/>
      </c>
      <c r="K65" t="str">
        <f t="shared" si="18"/>
        <v>no</v>
      </c>
      <c r="L65" t="str">
        <f t="shared" si="19"/>
        <v>yes</v>
      </c>
    </row>
    <row r="66" spans="1:12" ht="15" x14ac:dyDescent="0.25">
      <c r="A66" s="10">
        <v>71</v>
      </c>
      <c r="B66" s="742" t="s">
        <v>1783</v>
      </c>
      <c r="C66" s="731" t="s">
        <v>1783</v>
      </c>
      <c r="D66" s="716" t="s">
        <v>1783</v>
      </c>
      <c r="E66" s="716" t="s">
        <v>1783</v>
      </c>
      <c r="G66" s="727" t="str">
        <f t="shared" si="12"/>
        <v>ok</v>
      </c>
      <c r="H66" s="727" t="str">
        <f t="shared" si="17"/>
        <v>ok</v>
      </c>
      <c r="I66" s="727" t="str">
        <f t="shared" si="15"/>
        <v>ok</v>
      </c>
      <c r="J66" s="727" t="str">
        <f t="shared" si="16"/>
        <v>ok</v>
      </c>
      <c r="K66" t="str">
        <f t="shared" si="18"/>
        <v>yes</v>
      </c>
      <c r="L66" t="str">
        <f t="shared" si="19"/>
        <v>yes</v>
      </c>
    </row>
    <row r="67" spans="1:12" ht="15" x14ac:dyDescent="0.25">
      <c r="A67" s="10">
        <v>72</v>
      </c>
      <c r="B67" s="742" t="s">
        <v>1791</v>
      </c>
      <c r="C67" s="731" t="s">
        <v>1877</v>
      </c>
      <c r="D67" s="716" t="s">
        <v>1783</v>
      </c>
      <c r="E67" s="716" t="s">
        <v>1783</v>
      </c>
      <c r="G67" s="727" t="str">
        <f t="shared" si="12"/>
        <v>with</v>
      </c>
      <c r="H67" s="727" t="str">
        <f t="shared" si="17"/>
        <v/>
      </c>
      <c r="I67" s="727" t="str">
        <f t="shared" si="15"/>
        <v>ok</v>
      </c>
      <c r="J67" s="727" t="str">
        <f t="shared" si="16"/>
        <v>ok</v>
      </c>
      <c r="K67" t="str">
        <f t="shared" si="18"/>
        <v>no</v>
      </c>
      <c r="L67" t="str">
        <f t="shared" si="19"/>
        <v>no</v>
      </c>
    </row>
    <row r="68" spans="1:12" ht="15" x14ac:dyDescent="0.25">
      <c r="A68" s="10">
        <v>73</v>
      </c>
      <c r="B68" s="742" t="s">
        <v>1791</v>
      </c>
      <c r="C68" s="731" t="s">
        <v>1877</v>
      </c>
      <c r="D68" s="716" t="s">
        <v>1783</v>
      </c>
      <c r="E68" s="716" t="s">
        <v>1783</v>
      </c>
      <c r="G68" s="727" t="str">
        <f t="shared" ref="G68:G99" si="20">IF(OR(B68="ok",B68="ok_g",B68="ok_added"),"ok",IF(OR(B68="withered",B68="ok_added + withered",B68="ok_g + withered"),"with",""))</f>
        <v>with</v>
      </c>
      <c r="H68" s="727" t="str">
        <f t="shared" si="17"/>
        <v/>
      </c>
      <c r="I68" s="727" t="str">
        <f t="shared" si="15"/>
        <v>ok</v>
      </c>
      <c r="J68" s="727" t="str">
        <f t="shared" si="16"/>
        <v>ok</v>
      </c>
      <c r="K68" t="str">
        <f t="shared" si="18"/>
        <v>no</v>
      </c>
      <c r="L68" t="str">
        <f t="shared" si="19"/>
        <v>no</v>
      </c>
    </row>
    <row r="69" spans="1:12" ht="15" x14ac:dyDescent="0.25">
      <c r="A69" s="10">
        <v>74</v>
      </c>
      <c r="B69" s="742" t="s">
        <v>1791</v>
      </c>
      <c r="C69" s="732" t="s">
        <v>1780</v>
      </c>
      <c r="D69" s="716" t="s">
        <v>1783</v>
      </c>
      <c r="E69" s="716" t="s">
        <v>1792</v>
      </c>
      <c r="G69" s="727" t="str">
        <f t="shared" si="20"/>
        <v>with</v>
      </c>
      <c r="H69" s="727" t="str">
        <f t="shared" si="17"/>
        <v/>
      </c>
      <c r="I69" s="727" t="str">
        <f t="shared" si="15"/>
        <v>ok</v>
      </c>
      <c r="J69" s="727" t="str">
        <f t="shared" si="16"/>
        <v/>
      </c>
      <c r="K69" t="str">
        <f t="shared" si="18"/>
        <v>no</v>
      </c>
      <c r="L69" t="str">
        <f t="shared" si="19"/>
        <v>no</v>
      </c>
    </row>
    <row r="70" spans="1:12" ht="15" x14ac:dyDescent="0.25">
      <c r="A70" s="10">
        <v>75</v>
      </c>
      <c r="B70" s="742" t="s">
        <v>1791</v>
      </c>
      <c r="C70" s="731" t="s">
        <v>1783</v>
      </c>
      <c r="D70" s="716" t="s">
        <v>1783</v>
      </c>
      <c r="E70" s="716" t="s">
        <v>1792</v>
      </c>
      <c r="G70" s="727" t="str">
        <f t="shared" si="20"/>
        <v>with</v>
      </c>
      <c r="H70" s="727" t="str">
        <f t="shared" si="17"/>
        <v>ok</v>
      </c>
      <c r="I70" s="727" t="str">
        <f t="shared" si="15"/>
        <v>ok</v>
      </c>
      <c r="J70" s="727" t="str">
        <f t="shared" si="16"/>
        <v/>
      </c>
      <c r="K70" t="str">
        <f t="shared" si="18"/>
        <v>no</v>
      </c>
      <c r="L70" t="str">
        <f t="shared" si="19"/>
        <v>yes</v>
      </c>
    </row>
    <row r="71" spans="1:12" ht="15" x14ac:dyDescent="0.25">
      <c r="A71" s="10">
        <v>76</v>
      </c>
      <c r="B71" s="742" t="s">
        <v>1783</v>
      </c>
      <c r="C71" s="731" t="s">
        <v>1783</v>
      </c>
      <c r="D71" s="716" t="s">
        <v>1783</v>
      </c>
      <c r="E71" s="716" t="s">
        <v>1792</v>
      </c>
      <c r="G71" s="727" t="str">
        <f t="shared" si="20"/>
        <v>ok</v>
      </c>
      <c r="H71" s="727" t="str">
        <f t="shared" si="17"/>
        <v>ok</v>
      </c>
      <c r="I71" s="727" t="str">
        <f t="shared" si="15"/>
        <v>ok</v>
      </c>
      <c r="J71" s="727" t="str">
        <f t="shared" si="16"/>
        <v/>
      </c>
      <c r="K71" t="str">
        <f t="shared" si="18"/>
        <v>no</v>
      </c>
      <c r="L71" t="str">
        <f t="shared" si="19"/>
        <v>yes</v>
      </c>
    </row>
    <row r="72" spans="1:12" ht="15" x14ac:dyDescent="0.25">
      <c r="A72" s="10">
        <v>77</v>
      </c>
      <c r="B72" s="742" t="s">
        <v>1924</v>
      </c>
      <c r="C72" s="731" t="s">
        <v>1783</v>
      </c>
      <c r="D72" s="716" t="s">
        <v>1783</v>
      </c>
      <c r="E72" s="716" t="s">
        <v>1783</v>
      </c>
      <c r="G72" s="727" t="str">
        <f t="shared" si="20"/>
        <v>ok</v>
      </c>
      <c r="H72" s="727" t="str">
        <f t="shared" si="17"/>
        <v>ok</v>
      </c>
      <c r="I72" s="727" t="str">
        <f t="shared" si="15"/>
        <v>ok</v>
      </c>
      <c r="J72" s="727" t="str">
        <f t="shared" si="16"/>
        <v>ok</v>
      </c>
      <c r="K72" t="str">
        <f t="shared" si="18"/>
        <v>yes</v>
      </c>
      <c r="L72" t="str">
        <f t="shared" si="19"/>
        <v>yes</v>
      </c>
    </row>
    <row r="73" spans="1:12" ht="15" x14ac:dyDescent="0.25">
      <c r="A73" s="10">
        <v>78</v>
      </c>
      <c r="B73" s="742" t="s">
        <v>1783</v>
      </c>
      <c r="C73" s="731" t="s">
        <v>1877</v>
      </c>
      <c r="D73" s="716" t="s">
        <v>1783</v>
      </c>
      <c r="E73" s="716" t="s">
        <v>1792</v>
      </c>
      <c r="G73" s="727" t="str">
        <f t="shared" si="20"/>
        <v>ok</v>
      </c>
      <c r="H73" s="727" t="str">
        <f t="shared" si="17"/>
        <v/>
      </c>
      <c r="I73" s="727" t="str">
        <f t="shared" si="15"/>
        <v>ok</v>
      </c>
      <c r="J73" s="727" t="str">
        <f t="shared" si="16"/>
        <v/>
      </c>
      <c r="K73" t="str">
        <f t="shared" si="18"/>
        <v>no</v>
      </c>
      <c r="L73" t="str">
        <f t="shared" si="19"/>
        <v>no</v>
      </c>
    </row>
    <row r="74" spans="1:12" ht="15" x14ac:dyDescent="0.25">
      <c r="A74" s="10">
        <v>79</v>
      </c>
      <c r="B74" s="742" t="s">
        <v>1783</v>
      </c>
      <c r="C74" s="731" t="s">
        <v>1877</v>
      </c>
      <c r="D74" s="716" t="s">
        <v>1783</v>
      </c>
      <c r="E74" s="716" t="s">
        <v>1792</v>
      </c>
      <c r="G74" s="727" t="str">
        <f t="shared" si="20"/>
        <v>ok</v>
      </c>
      <c r="H74" s="727" t="str">
        <f t="shared" si="17"/>
        <v/>
      </c>
      <c r="I74" s="727" t="str">
        <f t="shared" si="15"/>
        <v>ok</v>
      </c>
      <c r="J74" s="727" t="str">
        <f t="shared" si="16"/>
        <v/>
      </c>
      <c r="K74" t="str">
        <f t="shared" si="18"/>
        <v>no</v>
      </c>
      <c r="L74" t="str">
        <f t="shared" si="19"/>
        <v>no</v>
      </c>
    </row>
    <row r="75" spans="1:12" ht="15" x14ac:dyDescent="0.25">
      <c r="A75" s="10">
        <v>80</v>
      </c>
      <c r="B75" s="742" t="s">
        <v>1791</v>
      </c>
      <c r="C75" s="732" t="s">
        <v>1783</v>
      </c>
      <c r="D75" s="716" t="s">
        <v>1783</v>
      </c>
      <c r="E75" s="716" t="s">
        <v>1792</v>
      </c>
      <c r="G75" s="727" t="str">
        <f t="shared" si="20"/>
        <v>with</v>
      </c>
      <c r="H75" s="727" t="str">
        <f t="shared" si="17"/>
        <v>ok</v>
      </c>
      <c r="I75" s="727" t="str">
        <f t="shared" si="15"/>
        <v>ok</v>
      </c>
      <c r="J75" s="727" t="str">
        <f t="shared" si="16"/>
        <v/>
      </c>
      <c r="K75" t="str">
        <f t="shared" si="18"/>
        <v>no</v>
      </c>
      <c r="L75" t="str">
        <f t="shared" si="19"/>
        <v>yes</v>
      </c>
    </row>
    <row r="76" spans="1:12" ht="15" x14ac:dyDescent="0.25">
      <c r="A76" s="10">
        <v>81</v>
      </c>
      <c r="B76" s="742" t="s">
        <v>1783</v>
      </c>
      <c r="C76" s="731" t="s">
        <v>1783</v>
      </c>
      <c r="D76" s="716" t="s">
        <v>1783</v>
      </c>
      <c r="E76" s="716" t="s">
        <v>1792</v>
      </c>
      <c r="G76" s="727" t="str">
        <f t="shared" si="20"/>
        <v>ok</v>
      </c>
      <c r="H76" s="727" t="str">
        <f t="shared" si="17"/>
        <v>ok</v>
      </c>
      <c r="I76" s="727" t="str">
        <f t="shared" si="15"/>
        <v>ok</v>
      </c>
      <c r="J76" s="727" t="str">
        <f t="shared" si="16"/>
        <v/>
      </c>
      <c r="K76" t="str">
        <f t="shared" si="18"/>
        <v>no</v>
      </c>
      <c r="L76" t="str">
        <f t="shared" si="19"/>
        <v>yes</v>
      </c>
    </row>
    <row r="77" spans="1:12" ht="15" x14ac:dyDescent="0.25">
      <c r="A77" s="10">
        <v>82</v>
      </c>
      <c r="B77" s="742" t="s">
        <v>1783</v>
      </c>
      <c r="C77" s="731" t="s">
        <v>1783</v>
      </c>
      <c r="D77" s="716" t="s">
        <v>1783</v>
      </c>
      <c r="E77" s="716" t="s">
        <v>1792</v>
      </c>
      <c r="G77" s="727" t="str">
        <f t="shared" si="20"/>
        <v>ok</v>
      </c>
      <c r="H77" s="727" t="str">
        <f t="shared" si="17"/>
        <v>ok</v>
      </c>
      <c r="I77" s="727" t="str">
        <f t="shared" si="15"/>
        <v>ok</v>
      </c>
      <c r="J77" s="727" t="str">
        <f t="shared" si="16"/>
        <v/>
      </c>
      <c r="K77" t="str">
        <f t="shared" si="18"/>
        <v>no</v>
      </c>
      <c r="L77" t="str">
        <f t="shared" si="19"/>
        <v>yes</v>
      </c>
    </row>
    <row r="78" spans="1:12" ht="15" x14ac:dyDescent="0.25">
      <c r="A78" s="10">
        <v>83</v>
      </c>
      <c r="B78" s="742" t="s">
        <v>1783</v>
      </c>
      <c r="C78" s="731" t="s">
        <v>1783</v>
      </c>
      <c r="D78" s="716" t="s">
        <v>1783</v>
      </c>
      <c r="E78" s="716" t="s">
        <v>1792</v>
      </c>
      <c r="G78" s="727" t="str">
        <f t="shared" si="20"/>
        <v>ok</v>
      </c>
      <c r="H78" s="727" t="str">
        <f t="shared" si="17"/>
        <v>ok</v>
      </c>
      <c r="I78" s="727" t="str">
        <f t="shared" si="15"/>
        <v>ok</v>
      </c>
      <c r="J78" s="727" t="str">
        <f t="shared" si="16"/>
        <v/>
      </c>
      <c r="K78" t="str">
        <f t="shared" si="18"/>
        <v>no</v>
      </c>
      <c r="L78" t="str">
        <f t="shared" si="19"/>
        <v>yes</v>
      </c>
    </row>
    <row r="79" spans="1:12" ht="15" x14ac:dyDescent="0.25">
      <c r="A79" s="10">
        <v>84</v>
      </c>
      <c r="B79" s="742" t="s">
        <v>1924</v>
      </c>
      <c r="C79" s="731" t="s">
        <v>1783</v>
      </c>
      <c r="D79" s="716" t="s">
        <v>1783</v>
      </c>
      <c r="E79" s="716" t="s">
        <v>1783</v>
      </c>
      <c r="G79" s="727" t="str">
        <f t="shared" si="20"/>
        <v>ok</v>
      </c>
      <c r="H79" s="727" t="str">
        <f t="shared" si="17"/>
        <v>ok</v>
      </c>
      <c r="I79" s="727" t="str">
        <f t="shared" si="15"/>
        <v>ok</v>
      </c>
      <c r="J79" s="727" t="str">
        <f t="shared" si="16"/>
        <v>ok</v>
      </c>
      <c r="K79" t="str">
        <f t="shared" si="18"/>
        <v>yes</v>
      </c>
      <c r="L79" t="str">
        <f t="shared" si="19"/>
        <v>yes</v>
      </c>
    </row>
    <row r="80" spans="1:12" ht="15" x14ac:dyDescent="0.25">
      <c r="A80" s="10">
        <v>85</v>
      </c>
      <c r="B80" s="742" t="s">
        <v>1791</v>
      </c>
      <c r="C80" s="732" t="s">
        <v>1783</v>
      </c>
      <c r="D80" s="716" t="s">
        <v>1783</v>
      </c>
      <c r="E80" s="716" t="s">
        <v>1783</v>
      </c>
      <c r="G80" s="727" t="str">
        <f t="shared" si="20"/>
        <v>with</v>
      </c>
      <c r="H80" s="727" t="str">
        <f t="shared" si="17"/>
        <v>ok</v>
      </c>
      <c r="I80" s="727" t="str">
        <f t="shared" si="15"/>
        <v>ok</v>
      </c>
      <c r="J80" s="727" t="str">
        <f t="shared" si="16"/>
        <v>ok</v>
      </c>
      <c r="K80" t="str">
        <f t="shared" si="18"/>
        <v>yes</v>
      </c>
      <c r="L80" t="str">
        <f t="shared" si="19"/>
        <v>yes</v>
      </c>
    </row>
    <row r="81" spans="1:12" ht="15" x14ac:dyDescent="0.25">
      <c r="A81" s="10">
        <v>90</v>
      </c>
      <c r="B81" s="742" t="s">
        <v>1791</v>
      </c>
      <c r="C81" s="732" t="s">
        <v>1783</v>
      </c>
      <c r="D81" s="716" t="s">
        <v>1783</v>
      </c>
      <c r="E81" s="716" t="s">
        <v>1783</v>
      </c>
      <c r="G81" s="727" t="str">
        <f t="shared" si="20"/>
        <v>with</v>
      </c>
      <c r="H81" s="727" t="str">
        <f t="shared" si="17"/>
        <v>ok</v>
      </c>
      <c r="I81" s="727" t="str">
        <f t="shared" si="15"/>
        <v>ok</v>
      </c>
      <c r="J81" s="727" t="str">
        <f t="shared" si="16"/>
        <v>ok</v>
      </c>
      <c r="K81" t="str">
        <f t="shared" si="18"/>
        <v>yes</v>
      </c>
      <c r="L81" t="str">
        <f t="shared" si="19"/>
        <v>yes</v>
      </c>
    </row>
    <row r="82" spans="1:12" ht="15" x14ac:dyDescent="0.25">
      <c r="A82" s="10">
        <v>91</v>
      </c>
      <c r="B82" s="742" t="s">
        <v>1783</v>
      </c>
      <c r="C82" s="731" t="s">
        <v>1783</v>
      </c>
      <c r="D82" s="716" t="s">
        <v>1783</v>
      </c>
      <c r="E82" s="716" t="s">
        <v>1783</v>
      </c>
      <c r="G82" s="727" t="str">
        <f t="shared" si="20"/>
        <v>ok</v>
      </c>
      <c r="H82" s="727" t="str">
        <f t="shared" si="17"/>
        <v>ok</v>
      </c>
      <c r="I82" s="727" t="str">
        <f t="shared" si="15"/>
        <v>ok</v>
      </c>
      <c r="J82" s="727" t="str">
        <f t="shared" si="16"/>
        <v>ok</v>
      </c>
      <c r="K82" t="str">
        <f t="shared" si="18"/>
        <v>yes</v>
      </c>
      <c r="L82" t="str">
        <f t="shared" si="19"/>
        <v>yes</v>
      </c>
    </row>
    <row r="83" spans="1:12" ht="15" x14ac:dyDescent="0.25">
      <c r="A83" s="10">
        <v>93</v>
      </c>
      <c r="B83" s="742" t="s">
        <v>1783</v>
      </c>
      <c r="C83" s="731" t="s">
        <v>1877</v>
      </c>
      <c r="D83" s="716" t="s">
        <v>1881</v>
      </c>
      <c r="E83" s="716" t="s">
        <v>1783</v>
      </c>
      <c r="G83" s="727" t="str">
        <f t="shared" si="20"/>
        <v>ok</v>
      </c>
      <c r="H83" s="727" t="str">
        <f t="shared" si="17"/>
        <v/>
      </c>
      <c r="I83" s="727" t="str">
        <f t="shared" si="15"/>
        <v/>
      </c>
      <c r="J83" s="727" t="str">
        <f t="shared" si="16"/>
        <v>ok</v>
      </c>
      <c r="K83" t="str">
        <f t="shared" si="18"/>
        <v>no</v>
      </c>
      <c r="L83" t="str">
        <f t="shared" si="19"/>
        <v>no</v>
      </c>
    </row>
    <row r="84" spans="1:12" ht="15" x14ac:dyDescent="0.25">
      <c r="A84" s="10">
        <v>94</v>
      </c>
      <c r="B84" s="742" t="s">
        <v>1783</v>
      </c>
      <c r="C84" s="731" t="s">
        <v>1783</v>
      </c>
      <c r="D84" s="716" t="s">
        <v>1783</v>
      </c>
      <c r="E84" s="716" t="s">
        <v>1783</v>
      </c>
      <c r="G84" s="727" t="str">
        <f t="shared" si="20"/>
        <v>ok</v>
      </c>
      <c r="H84" s="727" t="str">
        <f t="shared" si="17"/>
        <v>ok</v>
      </c>
      <c r="I84" s="727" t="str">
        <f t="shared" si="15"/>
        <v>ok</v>
      </c>
      <c r="J84" s="727" t="str">
        <f t="shared" si="16"/>
        <v>ok</v>
      </c>
      <c r="K84" t="str">
        <f t="shared" si="18"/>
        <v>yes</v>
      </c>
      <c r="L84" t="str">
        <f t="shared" si="19"/>
        <v>yes</v>
      </c>
    </row>
    <row r="85" spans="1:12" ht="15" x14ac:dyDescent="0.25">
      <c r="A85" s="10">
        <v>96</v>
      </c>
      <c r="B85" s="742" t="s">
        <v>1780</v>
      </c>
      <c r="C85" s="731" t="s">
        <v>1783</v>
      </c>
      <c r="D85" s="716" t="s">
        <v>1780</v>
      </c>
      <c r="E85" s="716" t="s">
        <v>1792</v>
      </c>
      <c r="G85" s="727" t="str">
        <f t="shared" si="20"/>
        <v/>
      </c>
      <c r="H85" s="727" t="str">
        <f t="shared" si="17"/>
        <v>ok</v>
      </c>
      <c r="I85" s="727" t="str">
        <f t="shared" si="15"/>
        <v/>
      </c>
      <c r="J85" s="727" t="str">
        <f t="shared" si="16"/>
        <v/>
      </c>
      <c r="K85" t="str">
        <f t="shared" si="18"/>
        <v>no</v>
      </c>
      <c r="L85" t="str">
        <f t="shared" si="19"/>
        <v>no</v>
      </c>
    </row>
    <row r="86" spans="1:12" ht="15" x14ac:dyDescent="0.25">
      <c r="A86" s="10">
        <v>97</v>
      </c>
      <c r="B86" s="742" t="s">
        <v>1935</v>
      </c>
      <c r="C86" s="731" t="s">
        <v>1877</v>
      </c>
      <c r="D86" s="716" t="s">
        <v>1881</v>
      </c>
      <c r="E86" s="716" t="s">
        <v>1783</v>
      </c>
      <c r="G86" s="727" t="str">
        <f t="shared" si="20"/>
        <v>with</v>
      </c>
      <c r="H86" s="727" t="str">
        <f t="shared" si="17"/>
        <v/>
      </c>
      <c r="I86" s="727" t="str">
        <f t="shared" si="15"/>
        <v/>
      </c>
      <c r="J86" s="727" t="str">
        <f t="shared" si="16"/>
        <v>ok</v>
      </c>
      <c r="K86" t="str">
        <f t="shared" si="18"/>
        <v>no</v>
      </c>
      <c r="L86" t="str">
        <f t="shared" si="19"/>
        <v>no</v>
      </c>
    </row>
    <row r="87" spans="1:12" ht="15" x14ac:dyDescent="0.25">
      <c r="A87" s="10">
        <v>98</v>
      </c>
      <c r="B87" s="742" t="s">
        <v>1780</v>
      </c>
      <c r="C87" s="731" t="s">
        <v>1877</v>
      </c>
      <c r="D87" s="734" t="s">
        <v>1780</v>
      </c>
      <c r="E87" s="716" t="s">
        <v>1783</v>
      </c>
      <c r="G87" s="727" t="str">
        <f t="shared" si="20"/>
        <v/>
      </c>
      <c r="H87" s="727" t="str">
        <f t="shared" si="17"/>
        <v/>
      </c>
      <c r="I87" s="727" t="str">
        <f t="shared" si="15"/>
        <v/>
      </c>
      <c r="J87" s="727" t="str">
        <f t="shared" si="16"/>
        <v>ok</v>
      </c>
      <c r="K87" t="str">
        <f t="shared" si="18"/>
        <v>no</v>
      </c>
      <c r="L87" t="str">
        <f t="shared" si="19"/>
        <v>no</v>
      </c>
    </row>
    <row r="88" spans="1:12" ht="15" x14ac:dyDescent="0.25">
      <c r="A88" s="10">
        <v>99</v>
      </c>
      <c r="B88" s="742" t="s">
        <v>1780</v>
      </c>
      <c r="C88" s="731" t="s">
        <v>1877</v>
      </c>
      <c r="D88" s="716" t="s">
        <v>1890</v>
      </c>
      <c r="E88" s="716" t="s">
        <v>1792</v>
      </c>
      <c r="G88" s="727" t="str">
        <f t="shared" si="20"/>
        <v/>
      </c>
      <c r="H88" s="727" t="str">
        <f t="shared" si="17"/>
        <v/>
      </c>
      <c r="I88" s="727" t="str">
        <f t="shared" si="15"/>
        <v/>
      </c>
      <c r="J88" s="727" t="str">
        <f t="shared" si="16"/>
        <v/>
      </c>
      <c r="K88" t="str">
        <f t="shared" si="18"/>
        <v>no</v>
      </c>
      <c r="L88" t="str">
        <f t="shared" si="19"/>
        <v>no</v>
      </c>
    </row>
    <row r="89" spans="1:12" ht="15" x14ac:dyDescent="0.25">
      <c r="A89" s="10">
        <v>114</v>
      </c>
      <c r="B89" s="742" t="s">
        <v>1780</v>
      </c>
      <c r="C89" s="731" t="s">
        <v>1877</v>
      </c>
      <c r="D89" s="735" t="s">
        <v>1890</v>
      </c>
      <c r="E89" s="716" t="s">
        <v>1792</v>
      </c>
      <c r="G89" s="727" t="str">
        <f t="shared" si="20"/>
        <v/>
      </c>
      <c r="H89" s="727" t="str">
        <f t="shared" si="17"/>
        <v/>
      </c>
      <c r="I89" s="727" t="str">
        <f t="shared" si="15"/>
        <v/>
      </c>
      <c r="J89" s="727" t="str">
        <f t="shared" si="16"/>
        <v/>
      </c>
      <c r="K89" t="str">
        <f t="shared" si="18"/>
        <v>no</v>
      </c>
      <c r="L89" t="str">
        <f t="shared" si="19"/>
        <v>no</v>
      </c>
    </row>
    <row r="90" spans="1:12" ht="15" x14ac:dyDescent="0.25">
      <c r="A90" s="10">
        <v>121</v>
      </c>
      <c r="B90" s="742" t="s">
        <v>1780</v>
      </c>
      <c r="C90" s="731" t="s">
        <v>1877</v>
      </c>
      <c r="D90" s="716" t="s">
        <v>1890</v>
      </c>
      <c r="E90" s="716" t="s">
        <v>1783</v>
      </c>
      <c r="G90" s="727" t="str">
        <f t="shared" si="20"/>
        <v/>
      </c>
      <c r="H90" s="727" t="str">
        <f t="shared" si="17"/>
        <v/>
      </c>
      <c r="I90" s="727" t="str">
        <f t="shared" ref="I90:I109" si="21">IF(D90="ok","ok","")</f>
        <v/>
      </c>
      <c r="J90" s="727" t="str">
        <f t="shared" ref="J90:J109" si="22">IF(E90="ok","ok","")</f>
        <v>ok</v>
      </c>
      <c r="K90" t="str">
        <f t="shared" si="18"/>
        <v>no</v>
      </c>
      <c r="L90" t="str">
        <f t="shared" si="19"/>
        <v>no</v>
      </c>
    </row>
    <row r="91" spans="1:12" ht="15" x14ac:dyDescent="0.25">
      <c r="A91" s="10">
        <v>122</v>
      </c>
      <c r="B91" s="742" t="s">
        <v>1783</v>
      </c>
      <c r="C91" s="731" t="s">
        <v>1783</v>
      </c>
      <c r="D91" s="716" t="s">
        <v>1783</v>
      </c>
      <c r="E91" s="716" t="s">
        <v>1783</v>
      </c>
      <c r="G91" s="727" t="str">
        <f t="shared" si="20"/>
        <v>ok</v>
      </c>
      <c r="H91" s="727" t="str">
        <f t="shared" si="17"/>
        <v>ok</v>
      </c>
      <c r="I91" s="727" t="str">
        <f t="shared" si="21"/>
        <v>ok</v>
      </c>
      <c r="J91" s="727" t="str">
        <f t="shared" si="22"/>
        <v>ok</v>
      </c>
      <c r="K91" t="str">
        <f t="shared" si="18"/>
        <v>yes</v>
      </c>
      <c r="L91" t="str">
        <f t="shared" si="19"/>
        <v>yes</v>
      </c>
    </row>
    <row r="92" spans="1:12" ht="15" x14ac:dyDescent="0.25">
      <c r="A92" s="10">
        <v>139</v>
      </c>
      <c r="B92" s="742" t="s">
        <v>1783</v>
      </c>
      <c r="C92" s="731" t="s">
        <v>1783</v>
      </c>
      <c r="D92" s="716" t="s">
        <v>1783</v>
      </c>
      <c r="E92" s="716" t="s">
        <v>1792</v>
      </c>
      <c r="G92" s="727" t="str">
        <f t="shared" si="20"/>
        <v>ok</v>
      </c>
      <c r="H92" s="727" t="str">
        <f t="shared" ref="H92:H109" si="23">IF(C92="ok","ok","")</f>
        <v>ok</v>
      </c>
      <c r="I92" s="727" t="str">
        <f t="shared" si="21"/>
        <v>ok</v>
      </c>
      <c r="J92" s="727" t="str">
        <f t="shared" si="22"/>
        <v/>
      </c>
      <c r="K92" t="str">
        <f t="shared" ref="K92:K109" si="24">IF(COUNTBLANK(G92:J92)=0,"yes","no")</f>
        <v>no</v>
      </c>
      <c r="L92" t="str">
        <f t="shared" ref="L92:L109" si="25">IF(COUNTBLANK(G92:I92)=0,"yes","no")</f>
        <v>yes</v>
      </c>
    </row>
    <row r="93" spans="1:12" ht="15" x14ac:dyDescent="0.25">
      <c r="A93" s="10">
        <v>140</v>
      </c>
      <c r="B93" s="742" t="s">
        <v>1783</v>
      </c>
      <c r="C93" s="731" t="s">
        <v>1877</v>
      </c>
      <c r="D93" s="716" t="s">
        <v>1783</v>
      </c>
      <c r="E93" s="716" t="s">
        <v>1783</v>
      </c>
      <c r="G93" s="727" t="str">
        <f t="shared" si="20"/>
        <v>ok</v>
      </c>
      <c r="H93" s="727" t="str">
        <f t="shared" si="23"/>
        <v/>
      </c>
      <c r="I93" s="727" t="str">
        <f t="shared" si="21"/>
        <v>ok</v>
      </c>
      <c r="J93" s="727" t="str">
        <f t="shared" si="22"/>
        <v>ok</v>
      </c>
      <c r="K93" t="str">
        <f t="shared" si="24"/>
        <v>no</v>
      </c>
      <c r="L93" t="str">
        <f t="shared" si="25"/>
        <v>no</v>
      </c>
    </row>
    <row r="94" spans="1:12" ht="15" x14ac:dyDescent="0.25">
      <c r="A94" s="10">
        <v>141</v>
      </c>
      <c r="B94" s="742" t="s">
        <v>1783</v>
      </c>
      <c r="C94" s="731" t="s">
        <v>1780</v>
      </c>
      <c r="D94" s="716" t="s">
        <v>1881</v>
      </c>
      <c r="E94" s="716" t="s">
        <v>1792</v>
      </c>
      <c r="G94" s="727" t="str">
        <f t="shared" si="20"/>
        <v>ok</v>
      </c>
      <c r="H94" s="727" t="str">
        <f t="shared" si="23"/>
        <v/>
      </c>
      <c r="I94" s="727" t="str">
        <f t="shared" si="21"/>
        <v/>
      </c>
      <c r="J94" s="727" t="str">
        <f t="shared" si="22"/>
        <v/>
      </c>
      <c r="K94" t="str">
        <f t="shared" si="24"/>
        <v>no</v>
      </c>
      <c r="L94" t="str">
        <f t="shared" si="25"/>
        <v>no</v>
      </c>
    </row>
    <row r="95" spans="1:12" ht="15" x14ac:dyDescent="0.25">
      <c r="A95" s="10">
        <v>142</v>
      </c>
      <c r="B95" s="742" t="s">
        <v>1783</v>
      </c>
      <c r="C95" s="731" t="s">
        <v>1783</v>
      </c>
      <c r="D95" s="716" t="s">
        <v>1783</v>
      </c>
      <c r="E95" s="716" t="s">
        <v>1792</v>
      </c>
      <c r="G95" s="727" t="str">
        <f t="shared" si="20"/>
        <v>ok</v>
      </c>
      <c r="H95" s="727" t="str">
        <f t="shared" si="23"/>
        <v>ok</v>
      </c>
      <c r="I95" s="727" t="str">
        <f t="shared" si="21"/>
        <v>ok</v>
      </c>
      <c r="J95" s="727" t="str">
        <f t="shared" si="22"/>
        <v/>
      </c>
      <c r="K95" t="str">
        <f t="shared" si="24"/>
        <v>no</v>
      </c>
      <c r="L95" t="str">
        <f t="shared" si="25"/>
        <v>yes</v>
      </c>
    </row>
    <row r="96" spans="1:12" ht="15" x14ac:dyDescent="0.25">
      <c r="A96" s="10">
        <v>143</v>
      </c>
      <c r="B96" s="742" t="s">
        <v>1783</v>
      </c>
      <c r="C96" s="731" t="s">
        <v>1783</v>
      </c>
      <c r="D96" s="716" t="s">
        <v>1783</v>
      </c>
      <c r="E96" s="716" t="s">
        <v>1792</v>
      </c>
      <c r="G96" s="727" t="str">
        <f t="shared" si="20"/>
        <v>ok</v>
      </c>
      <c r="H96" s="727" t="str">
        <f t="shared" si="23"/>
        <v>ok</v>
      </c>
      <c r="I96" s="727" t="str">
        <f t="shared" si="21"/>
        <v>ok</v>
      </c>
      <c r="J96" s="727" t="str">
        <f t="shared" si="22"/>
        <v/>
      </c>
      <c r="K96" t="str">
        <f t="shared" si="24"/>
        <v>no</v>
      </c>
      <c r="L96" t="str">
        <f t="shared" si="25"/>
        <v>yes</v>
      </c>
    </row>
    <row r="97" spans="1:12" ht="15" x14ac:dyDescent="0.25">
      <c r="A97" s="10">
        <v>144</v>
      </c>
      <c r="B97" s="742" t="s">
        <v>1783</v>
      </c>
      <c r="C97" s="731" t="s">
        <v>1783</v>
      </c>
      <c r="D97" s="716" t="s">
        <v>1783</v>
      </c>
      <c r="E97" s="716" t="s">
        <v>1783</v>
      </c>
      <c r="G97" s="727" t="str">
        <f t="shared" si="20"/>
        <v>ok</v>
      </c>
      <c r="H97" s="727" t="str">
        <f t="shared" si="23"/>
        <v>ok</v>
      </c>
      <c r="I97" s="727" t="str">
        <f t="shared" si="21"/>
        <v>ok</v>
      </c>
      <c r="J97" s="727" t="str">
        <f t="shared" si="22"/>
        <v>ok</v>
      </c>
      <c r="K97" t="str">
        <f t="shared" si="24"/>
        <v>yes</v>
      </c>
      <c r="L97" t="str">
        <f t="shared" si="25"/>
        <v>yes</v>
      </c>
    </row>
    <row r="98" spans="1:12" ht="15" x14ac:dyDescent="0.25">
      <c r="A98" s="10">
        <v>145</v>
      </c>
      <c r="B98" s="742" t="s">
        <v>1783</v>
      </c>
      <c r="C98" s="731" t="s">
        <v>1783</v>
      </c>
      <c r="D98" s="716" t="s">
        <v>1783</v>
      </c>
      <c r="E98" s="716" t="s">
        <v>1783</v>
      </c>
      <c r="G98" s="727" t="str">
        <f t="shared" si="20"/>
        <v>ok</v>
      </c>
      <c r="H98" s="727" t="str">
        <f t="shared" si="23"/>
        <v>ok</v>
      </c>
      <c r="I98" s="727" t="str">
        <f t="shared" si="21"/>
        <v>ok</v>
      </c>
      <c r="J98" s="727" t="str">
        <f t="shared" si="22"/>
        <v>ok</v>
      </c>
      <c r="K98" t="str">
        <f t="shared" si="24"/>
        <v>yes</v>
      </c>
      <c r="L98" t="str">
        <f t="shared" si="25"/>
        <v>yes</v>
      </c>
    </row>
    <row r="99" spans="1:12" ht="15" x14ac:dyDescent="0.25">
      <c r="A99" s="10">
        <v>146</v>
      </c>
      <c r="B99" s="742" t="s">
        <v>1783</v>
      </c>
      <c r="C99" s="731" t="s">
        <v>1783</v>
      </c>
      <c r="D99" s="716" t="s">
        <v>1783</v>
      </c>
      <c r="E99" s="716" t="s">
        <v>1783</v>
      </c>
      <c r="G99" s="727" t="str">
        <f t="shared" si="20"/>
        <v>ok</v>
      </c>
      <c r="H99" s="727" t="str">
        <f t="shared" si="23"/>
        <v>ok</v>
      </c>
      <c r="I99" s="727" t="str">
        <f t="shared" si="21"/>
        <v>ok</v>
      </c>
      <c r="J99" s="727" t="str">
        <f t="shared" si="22"/>
        <v>ok</v>
      </c>
      <c r="K99" t="str">
        <f t="shared" si="24"/>
        <v>yes</v>
      </c>
      <c r="L99" t="str">
        <f t="shared" si="25"/>
        <v>yes</v>
      </c>
    </row>
    <row r="100" spans="1:12" ht="15" x14ac:dyDescent="0.25">
      <c r="A100" s="10">
        <v>147</v>
      </c>
      <c r="B100" s="742" t="s">
        <v>1783</v>
      </c>
      <c r="C100" s="731" t="s">
        <v>1783</v>
      </c>
      <c r="D100" s="716" t="s">
        <v>1783</v>
      </c>
      <c r="E100" s="716" t="s">
        <v>1783</v>
      </c>
      <c r="G100" s="727" t="str">
        <f t="shared" ref="G100:G109" si="26">IF(OR(B100="ok",B100="ok_g",B100="ok_added"),"ok",IF(OR(B100="withered",B100="ok_added + withered",B100="ok_g + withered"),"with",""))</f>
        <v>ok</v>
      </c>
      <c r="H100" s="727" t="str">
        <f t="shared" si="23"/>
        <v>ok</v>
      </c>
      <c r="I100" s="727" t="str">
        <f t="shared" si="21"/>
        <v>ok</v>
      </c>
      <c r="J100" s="727" t="str">
        <f t="shared" si="22"/>
        <v>ok</v>
      </c>
      <c r="K100" t="str">
        <f t="shared" si="24"/>
        <v>yes</v>
      </c>
      <c r="L100" t="str">
        <f t="shared" si="25"/>
        <v>yes</v>
      </c>
    </row>
    <row r="101" spans="1:12" ht="15" x14ac:dyDescent="0.25">
      <c r="A101" s="10">
        <v>148</v>
      </c>
      <c r="B101" s="742" t="s">
        <v>1783</v>
      </c>
      <c r="C101" s="731" t="s">
        <v>1783</v>
      </c>
      <c r="D101" s="716" t="s">
        <v>1783</v>
      </c>
      <c r="E101" s="716" t="s">
        <v>1783</v>
      </c>
      <c r="G101" s="727" t="str">
        <f t="shared" si="26"/>
        <v>ok</v>
      </c>
      <c r="H101" s="727" t="str">
        <f t="shared" si="23"/>
        <v>ok</v>
      </c>
      <c r="I101" s="727" t="str">
        <f t="shared" si="21"/>
        <v>ok</v>
      </c>
      <c r="J101" s="727" t="str">
        <f t="shared" si="22"/>
        <v>ok</v>
      </c>
      <c r="K101" t="str">
        <f t="shared" si="24"/>
        <v>yes</v>
      </c>
      <c r="L101" t="str">
        <f t="shared" si="25"/>
        <v>yes</v>
      </c>
    </row>
    <row r="102" spans="1:12" ht="15" x14ac:dyDescent="0.25">
      <c r="A102" s="10">
        <v>149</v>
      </c>
      <c r="B102" s="742" t="s">
        <v>1783</v>
      </c>
      <c r="C102" s="731" t="s">
        <v>1877</v>
      </c>
      <c r="D102" s="716" t="s">
        <v>1783</v>
      </c>
      <c r="E102" s="716" t="s">
        <v>1792</v>
      </c>
      <c r="G102" s="727" t="str">
        <f t="shared" si="26"/>
        <v>ok</v>
      </c>
      <c r="H102" s="727" t="str">
        <f t="shared" si="23"/>
        <v/>
      </c>
      <c r="I102" s="727" t="str">
        <f t="shared" si="21"/>
        <v>ok</v>
      </c>
      <c r="J102" s="727" t="str">
        <f t="shared" si="22"/>
        <v/>
      </c>
      <c r="K102" t="str">
        <f t="shared" si="24"/>
        <v>no</v>
      </c>
      <c r="L102" t="str">
        <f t="shared" si="25"/>
        <v>no</v>
      </c>
    </row>
    <row r="103" spans="1:12" ht="15" x14ac:dyDescent="0.25">
      <c r="A103" s="10">
        <v>150</v>
      </c>
      <c r="B103" s="742" t="s">
        <v>1783</v>
      </c>
      <c r="C103" s="731" t="s">
        <v>1783</v>
      </c>
      <c r="D103" s="716" t="s">
        <v>1783</v>
      </c>
      <c r="E103" s="716" t="s">
        <v>1792</v>
      </c>
      <c r="G103" s="727" t="str">
        <f t="shared" si="26"/>
        <v>ok</v>
      </c>
      <c r="H103" s="727" t="str">
        <f t="shared" si="23"/>
        <v>ok</v>
      </c>
      <c r="I103" s="727" t="str">
        <f t="shared" si="21"/>
        <v>ok</v>
      </c>
      <c r="J103" s="727" t="str">
        <f t="shared" si="22"/>
        <v/>
      </c>
      <c r="K103" t="str">
        <f t="shared" si="24"/>
        <v>no</v>
      </c>
      <c r="L103" t="str">
        <f t="shared" si="25"/>
        <v>yes</v>
      </c>
    </row>
    <row r="104" spans="1:12" ht="15" x14ac:dyDescent="0.25">
      <c r="A104" s="10">
        <v>151</v>
      </c>
      <c r="B104" s="742" t="s">
        <v>1783</v>
      </c>
      <c r="C104" s="731" t="s">
        <v>1877</v>
      </c>
      <c r="D104" s="716" t="s">
        <v>1783</v>
      </c>
      <c r="E104" s="716" t="s">
        <v>1792</v>
      </c>
      <c r="G104" s="727" t="str">
        <f t="shared" si="26"/>
        <v>ok</v>
      </c>
      <c r="H104" s="727" t="str">
        <f t="shared" si="23"/>
        <v/>
      </c>
      <c r="I104" s="727" t="str">
        <f t="shared" si="21"/>
        <v>ok</v>
      </c>
      <c r="J104" s="727" t="str">
        <f t="shared" si="22"/>
        <v/>
      </c>
      <c r="K104" t="str">
        <f t="shared" si="24"/>
        <v>no</v>
      </c>
      <c r="L104" t="str">
        <f t="shared" si="25"/>
        <v>no</v>
      </c>
    </row>
    <row r="105" spans="1:12" ht="15" x14ac:dyDescent="0.25">
      <c r="A105" s="10">
        <v>152</v>
      </c>
      <c r="B105" s="742" t="s">
        <v>1783</v>
      </c>
      <c r="C105" s="731" t="s">
        <v>1783</v>
      </c>
      <c r="D105" s="716" t="s">
        <v>1783</v>
      </c>
      <c r="E105" s="716" t="s">
        <v>1783</v>
      </c>
      <c r="G105" s="727" t="str">
        <f t="shared" si="26"/>
        <v>ok</v>
      </c>
      <c r="H105" s="727" t="str">
        <f t="shared" si="23"/>
        <v>ok</v>
      </c>
      <c r="I105" s="727" t="str">
        <f t="shared" si="21"/>
        <v>ok</v>
      </c>
      <c r="J105" s="727" t="str">
        <f t="shared" si="22"/>
        <v>ok</v>
      </c>
      <c r="K105" t="str">
        <f t="shared" si="24"/>
        <v>yes</v>
      </c>
      <c r="L105" t="str">
        <f t="shared" si="25"/>
        <v>yes</v>
      </c>
    </row>
    <row r="106" spans="1:12" ht="15" x14ac:dyDescent="0.25">
      <c r="A106" s="10">
        <v>153</v>
      </c>
      <c r="B106" s="742" t="s">
        <v>1783</v>
      </c>
      <c r="C106" s="731" t="s">
        <v>1783</v>
      </c>
      <c r="D106" s="716" t="s">
        <v>1783</v>
      </c>
      <c r="E106" s="716" t="s">
        <v>1783</v>
      </c>
      <c r="G106" s="727" t="str">
        <f t="shared" si="26"/>
        <v>ok</v>
      </c>
      <c r="H106" s="727" t="str">
        <f t="shared" si="23"/>
        <v>ok</v>
      </c>
      <c r="I106" s="727" t="str">
        <f t="shared" si="21"/>
        <v>ok</v>
      </c>
      <c r="J106" s="727" t="str">
        <f t="shared" si="22"/>
        <v>ok</v>
      </c>
      <c r="K106" t="str">
        <f t="shared" si="24"/>
        <v>yes</v>
      </c>
      <c r="L106" t="str">
        <f t="shared" si="25"/>
        <v>yes</v>
      </c>
    </row>
    <row r="107" spans="1:12" ht="15" x14ac:dyDescent="0.25">
      <c r="A107" s="10">
        <v>154</v>
      </c>
      <c r="B107" s="742" t="s">
        <v>1783</v>
      </c>
      <c r="C107" s="731" t="s">
        <v>1783</v>
      </c>
      <c r="D107" s="716" t="s">
        <v>1783</v>
      </c>
      <c r="E107" s="716" t="s">
        <v>1792</v>
      </c>
      <c r="G107" s="727" t="str">
        <f t="shared" si="26"/>
        <v>ok</v>
      </c>
      <c r="H107" s="727" t="str">
        <f t="shared" si="23"/>
        <v>ok</v>
      </c>
      <c r="I107" s="727" t="str">
        <f t="shared" si="21"/>
        <v>ok</v>
      </c>
      <c r="J107" s="727" t="str">
        <f t="shared" si="22"/>
        <v/>
      </c>
      <c r="K107" t="str">
        <f t="shared" si="24"/>
        <v>no</v>
      </c>
      <c r="L107" t="str">
        <f t="shared" si="25"/>
        <v>yes</v>
      </c>
    </row>
    <row r="108" spans="1:12" ht="15" x14ac:dyDescent="0.25">
      <c r="A108" s="10">
        <v>155</v>
      </c>
      <c r="B108" s="742" t="s">
        <v>1783</v>
      </c>
      <c r="C108" s="731" t="s">
        <v>1783</v>
      </c>
      <c r="D108" s="716" t="s">
        <v>1783</v>
      </c>
      <c r="E108" s="716" t="s">
        <v>1792</v>
      </c>
      <c r="G108" s="727" t="str">
        <f t="shared" si="26"/>
        <v>ok</v>
      </c>
      <c r="H108" s="727" t="str">
        <f t="shared" si="23"/>
        <v>ok</v>
      </c>
      <c r="I108" s="727" t="str">
        <f t="shared" si="21"/>
        <v>ok</v>
      </c>
      <c r="J108" s="727" t="str">
        <f t="shared" si="22"/>
        <v/>
      </c>
      <c r="K108" t="str">
        <f t="shared" si="24"/>
        <v>no</v>
      </c>
      <c r="L108" t="str">
        <f t="shared" si="25"/>
        <v>yes</v>
      </c>
    </row>
    <row r="109" spans="1:12" ht="15" x14ac:dyDescent="0.25">
      <c r="A109" s="10">
        <v>156</v>
      </c>
      <c r="B109" s="742" t="s">
        <v>1783</v>
      </c>
      <c r="C109" s="731" t="s">
        <v>1877</v>
      </c>
      <c r="D109" s="716" t="s">
        <v>1783</v>
      </c>
      <c r="E109" s="716" t="s">
        <v>1792</v>
      </c>
      <c r="G109" s="727" t="str">
        <f t="shared" si="26"/>
        <v>ok</v>
      </c>
      <c r="H109" s="727" t="str">
        <f t="shared" si="23"/>
        <v/>
      </c>
      <c r="I109" s="727" t="str">
        <f t="shared" si="21"/>
        <v>ok</v>
      </c>
      <c r="J109" s="727" t="str">
        <f t="shared" si="22"/>
        <v/>
      </c>
      <c r="K109" t="str">
        <f t="shared" si="24"/>
        <v>no</v>
      </c>
      <c r="L109" t="str">
        <f t="shared" si="25"/>
        <v>no</v>
      </c>
    </row>
  </sheetData>
  <sortState ref="A4:E110">
    <sortCondition ref="A4:A110"/>
  </sortState>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U27"/>
  <sheetViews>
    <sheetView workbookViewId="0"/>
  </sheetViews>
  <sheetFormatPr defaultColWidth="10.85546875" defaultRowHeight="12.75" x14ac:dyDescent="0.2"/>
  <cols>
    <col min="1" max="1" width="14.85546875" customWidth="1"/>
    <col min="45" max="45" width="12.5703125" bestFit="1" customWidth="1"/>
    <col min="46" max="46" width="28.28515625" bestFit="1" customWidth="1"/>
    <col min="82" max="82" width="62.7109375" bestFit="1" customWidth="1"/>
    <col min="83" max="83" width="33.28515625" bestFit="1" customWidth="1"/>
    <col min="84" max="84" width="10.5703125" bestFit="1" customWidth="1"/>
    <col min="85" max="85" width="68.42578125" bestFit="1" customWidth="1"/>
    <col min="86" max="86" width="27.5703125" bestFit="1" customWidth="1"/>
    <col min="87" max="87" width="69.7109375" bestFit="1" customWidth="1"/>
    <col min="88" max="88" width="46.85546875" bestFit="1" customWidth="1"/>
    <col min="89" max="89" width="79.5703125" bestFit="1" customWidth="1"/>
  </cols>
  <sheetData>
    <row r="1" spans="1:151" ht="15.75" x14ac:dyDescent="0.25">
      <c r="A1" s="649" t="s">
        <v>1844</v>
      </c>
      <c r="C1" s="4"/>
      <c r="D1" s="4"/>
      <c r="E1" s="4"/>
      <c r="F1" s="4"/>
      <c r="G1" s="4"/>
      <c r="H1" s="4"/>
      <c r="I1" s="4"/>
      <c r="J1" s="4"/>
      <c r="K1" s="4"/>
      <c r="L1" s="4"/>
      <c r="M1" s="4"/>
      <c r="N1" s="4"/>
      <c r="O1" s="298"/>
      <c r="P1" s="4"/>
      <c r="Q1" s="4"/>
      <c r="R1" s="4"/>
      <c r="S1" s="4"/>
      <c r="T1" s="4"/>
      <c r="U1" s="4"/>
      <c r="V1" s="4"/>
      <c r="W1" s="4"/>
      <c r="X1" s="4"/>
      <c r="Y1" s="4"/>
      <c r="Z1" s="4"/>
      <c r="AA1" s="4"/>
      <c r="AB1" s="4"/>
      <c r="AC1" s="627"/>
      <c r="AD1" s="4"/>
      <c r="AE1" s="4"/>
      <c r="AF1" s="4"/>
      <c r="AG1" s="4"/>
      <c r="AH1" s="4"/>
      <c r="AI1" s="4"/>
      <c r="AJ1" s="4"/>
      <c r="AK1" s="4"/>
      <c r="AL1" s="4"/>
      <c r="AM1" s="43"/>
      <c r="AN1" s="4"/>
      <c r="AO1" s="4"/>
      <c r="AP1" s="4"/>
      <c r="AQ1" s="4"/>
      <c r="AR1" s="627"/>
      <c r="AS1" s="627"/>
      <c r="AT1" s="628"/>
      <c r="AU1" s="628"/>
      <c r="AV1" s="33"/>
      <c r="AW1" s="26"/>
      <c r="AX1" s="26"/>
      <c r="AY1" s="26"/>
      <c r="AZ1" s="26"/>
      <c r="BA1" s="26"/>
      <c r="BB1" s="43"/>
      <c r="BC1" s="26"/>
      <c r="BD1" s="26"/>
      <c r="BE1" s="26"/>
      <c r="BF1" s="26"/>
      <c r="BG1" s="26"/>
      <c r="BH1" s="26"/>
      <c r="BI1" s="43"/>
      <c r="BJ1" s="26"/>
      <c r="BK1" s="26"/>
      <c r="BL1" s="26"/>
      <c r="BM1" s="26"/>
      <c r="BN1" s="26"/>
      <c r="BO1" s="26"/>
      <c r="BP1" s="26"/>
      <c r="BQ1" s="26"/>
      <c r="BR1" s="26"/>
      <c r="BS1" s="43"/>
      <c r="BT1" s="26"/>
      <c r="BU1" s="26"/>
      <c r="BV1" s="26"/>
      <c r="BW1" s="26"/>
      <c r="BX1" s="26"/>
      <c r="BY1" s="26"/>
      <c r="BZ1" s="26"/>
      <c r="CA1" s="26"/>
      <c r="CB1" s="26"/>
      <c r="CC1" s="43"/>
      <c r="CD1" s="26"/>
      <c r="CE1" s="26"/>
      <c r="CF1" s="26"/>
      <c r="CG1" s="26"/>
      <c r="CH1" s="26"/>
      <c r="CI1" s="26"/>
      <c r="CJ1" s="26"/>
      <c r="CK1" s="4"/>
      <c r="CL1" s="298"/>
      <c r="CM1" s="96"/>
      <c r="CN1" s="5"/>
      <c r="CO1" s="5"/>
      <c r="CP1" s="5"/>
      <c r="CQ1" s="5"/>
      <c r="CR1" s="5"/>
      <c r="CS1" s="5"/>
      <c r="CT1" s="5"/>
      <c r="CU1" s="5"/>
      <c r="CV1" s="5"/>
      <c r="CW1" s="5"/>
      <c r="CX1" s="5"/>
      <c r="CY1" s="5"/>
      <c r="CZ1" s="5"/>
      <c r="DA1" s="5"/>
      <c r="DB1" s="69"/>
      <c r="DC1" s="69"/>
      <c r="DD1" s="69"/>
      <c r="DE1" s="69"/>
      <c r="DF1" s="69"/>
      <c r="DG1" s="69"/>
      <c r="DH1" s="69"/>
      <c r="DI1" s="69"/>
      <c r="DJ1" s="69"/>
      <c r="DK1" s="69"/>
      <c r="DL1" s="69"/>
      <c r="DM1" s="69"/>
      <c r="DN1" s="69"/>
      <c r="DO1" s="69"/>
      <c r="DP1" s="69"/>
      <c r="DQ1" s="69"/>
      <c r="DR1" s="69"/>
      <c r="DS1" s="69"/>
      <c r="DT1" s="69"/>
      <c r="DU1" s="69"/>
      <c r="DV1" s="69"/>
      <c r="DW1" s="69"/>
      <c r="DX1" s="69"/>
      <c r="DY1" s="69"/>
      <c r="DZ1" s="69"/>
      <c r="EA1" s="30"/>
      <c r="EB1" s="57"/>
      <c r="EC1" s="30"/>
      <c r="ED1" s="36"/>
      <c r="EE1" s="36"/>
      <c r="EF1" s="26"/>
      <c r="EG1" s="26"/>
      <c r="EH1" s="26"/>
      <c r="EI1" s="57"/>
      <c r="EJ1" s="26"/>
      <c r="EL1" s="26"/>
      <c r="EM1" s="26"/>
      <c r="EN1" s="26"/>
      <c r="EO1" s="26"/>
      <c r="EP1" s="26"/>
      <c r="EQ1" s="26"/>
      <c r="ER1" s="26"/>
      <c r="ES1" s="26"/>
      <c r="ET1" s="26"/>
      <c r="EU1" s="26"/>
    </row>
    <row r="2" spans="1:151" ht="15" x14ac:dyDescent="0.25">
      <c r="A2" s="135" t="s">
        <v>1855</v>
      </c>
      <c r="C2" s="4"/>
      <c r="D2" s="4"/>
      <c r="E2" s="4"/>
      <c r="F2" s="4"/>
      <c r="G2" s="4"/>
      <c r="H2" s="4"/>
      <c r="I2" s="4"/>
      <c r="J2" s="4"/>
      <c r="K2" s="4"/>
      <c r="L2" s="4"/>
      <c r="M2" s="4"/>
      <c r="N2" s="4"/>
      <c r="O2" s="298"/>
      <c r="P2" s="4"/>
      <c r="Q2" s="4"/>
      <c r="R2" s="4"/>
      <c r="S2" s="4"/>
      <c r="T2" s="4"/>
      <c r="U2" s="4"/>
      <c r="V2" s="4"/>
      <c r="W2" s="4"/>
      <c r="X2" s="4"/>
      <c r="Y2" s="4"/>
      <c r="Z2" s="4"/>
      <c r="AA2" s="4"/>
      <c r="AB2" s="4"/>
      <c r="AC2" s="627"/>
      <c r="AD2" s="4"/>
      <c r="AE2" s="4"/>
      <c r="AF2" s="4"/>
      <c r="AG2" s="4"/>
      <c r="AH2" s="4"/>
      <c r="AI2" s="4"/>
      <c r="AJ2" s="4"/>
      <c r="AK2" s="4"/>
      <c r="AL2" s="4"/>
      <c r="AM2" s="43"/>
      <c r="AN2" s="4"/>
      <c r="AO2" s="4"/>
      <c r="AP2" s="4"/>
      <c r="AQ2" s="4"/>
      <c r="AR2" s="627"/>
      <c r="AS2" s="627"/>
      <c r="AT2" s="628"/>
      <c r="AU2" s="628"/>
      <c r="AV2" s="33"/>
      <c r="AW2" s="26"/>
      <c r="AX2" s="26"/>
      <c r="AY2" s="26"/>
      <c r="AZ2" s="26"/>
      <c r="BA2" s="26"/>
      <c r="BB2" s="43"/>
      <c r="BC2" s="26"/>
      <c r="BD2" s="26"/>
      <c r="BE2" s="26"/>
      <c r="BF2" s="26"/>
      <c r="BG2" s="26"/>
      <c r="BH2" s="26"/>
      <c r="BI2" s="43"/>
      <c r="BJ2" s="26"/>
      <c r="BK2" s="26"/>
      <c r="BL2" s="26"/>
      <c r="BM2" s="26"/>
      <c r="BN2" s="26"/>
      <c r="BO2" s="26"/>
      <c r="BP2" s="26"/>
      <c r="BQ2" s="26"/>
      <c r="BR2" s="26"/>
      <c r="BS2" s="43"/>
      <c r="BT2" s="26"/>
      <c r="BU2" s="26"/>
      <c r="BV2" s="26"/>
      <c r="BW2" s="26"/>
      <c r="BX2" s="26"/>
      <c r="BY2" s="26"/>
      <c r="BZ2" s="26"/>
      <c r="CA2" s="26"/>
      <c r="CB2" s="26"/>
      <c r="CC2" s="43"/>
      <c r="CD2" s="26"/>
      <c r="CE2" s="26"/>
      <c r="CF2" s="26"/>
      <c r="CG2" s="26"/>
      <c r="CH2" s="26"/>
      <c r="CI2" s="26"/>
      <c r="CJ2" s="26"/>
      <c r="CK2" s="4"/>
      <c r="CL2" s="298"/>
      <c r="CM2" s="96"/>
      <c r="CN2" s="5"/>
      <c r="CO2" s="5"/>
      <c r="CP2" s="5"/>
      <c r="CQ2" s="5"/>
      <c r="CR2" s="5"/>
      <c r="CS2" s="5"/>
      <c r="CT2" s="5"/>
      <c r="CU2" s="5"/>
      <c r="CV2" s="5"/>
      <c r="CW2" s="5"/>
      <c r="CX2" s="5"/>
      <c r="CY2" s="5"/>
      <c r="CZ2" s="5"/>
      <c r="DA2" s="5"/>
      <c r="DB2" s="69"/>
      <c r="DC2" s="69"/>
      <c r="DD2" s="69"/>
      <c r="DE2" s="69"/>
      <c r="DF2" s="69"/>
      <c r="DG2" s="69"/>
      <c r="DH2" s="69"/>
      <c r="DI2" s="69"/>
      <c r="DJ2" s="69"/>
      <c r="DK2" s="69"/>
      <c r="DL2" s="69"/>
      <c r="DM2" s="69"/>
      <c r="DN2" s="69"/>
      <c r="DO2" s="69"/>
      <c r="DP2" s="69"/>
      <c r="DQ2" s="69"/>
      <c r="DR2" s="69"/>
      <c r="DS2" s="69"/>
      <c r="DT2" s="69"/>
      <c r="DU2" s="69"/>
      <c r="DV2" s="69"/>
      <c r="DW2" s="69"/>
      <c r="DX2" s="69"/>
      <c r="DY2" s="69"/>
      <c r="DZ2" s="69"/>
      <c r="EA2" s="30"/>
      <c r="EB2" s="57"/>
      <c r="EC2" s="30"/>
      <c r="ED2" s="36"/>
      <c r="EE2" s="36"/>
      <c r="EF2" s="26"/>
      <c r="EG2" s="26"/>
      <c r="EH2" s="26"/>
      <c r="EI2" s="57"/>
      <c r="EJ2" s="26"/>
      <c r="EL2" s="26"/>
      <c r="EM2" s="26"/>
      <c r="EN2" s="26"/>
      <c r="EO2" s="26"/>
      <c r="EP2" s="26"/>
      <c r="EQ2" s="26"/>
      <c r="ER2" s="26"/>
      <c r="ES2" s="26"/>
      <c r="ET2" s="26"/>
      <c r="EU2" s="26"/>
    </row>
    <row r="3" spans="1:151" ht="15" x14ac:dyDescent="0.25">
      <c r="B3" s="26"/>
      <c r="C3" s="2"/>
      <c r="D3" s="4"/>
      <c r="E3" s="4"/>
      <c r="F3" s="4"/>
      <c r="G3" s="4"/>
      <c r="H3" s="4"/>
      <c r="I3" s="4"/>
      <c r="J3" s="4"/>
      <c r="K3" s="4"/>
      <c r="L3" s="4"/>
      <c r="M3" s="4"/>
      <c r="N3" s="4"/>
      <c r="O3" s="298"/>
      <c r="P3" s="4"/>
      <c r="Q3" s="4"/>
      <c r="R3" s="4"/>
      <c r="S3" s="4"/>
      <c r="T3" s="4"/>
      <c r="U3" s="4"/>
      <c r="V3" s="5"/>
      <c r="W3" s="5"/>
      <c r="X3" s="5"/>
      <c r="Y3" s="5"/>
      <c r="Z3" s="5"/>
      <c r="AA3" s="5"/>
      <c r="AB3" s="5"/>
      <c r="AC3" s="632"/>
      <c r="AD3" s="4"/>
      <c r="AE3" s="4"/>
      <c r="AF3" s="4"/>
      <c r="AG3" s="4"/>
      <c r="AH3" s="4"/>
      <c r="AI3" s="4"/>
      <c r="AJ3" s="4"/>
      <c r="AK3" s="4"/>
      <c r="AL3" s="4"/>
      <c r="AM3" s="43"/>
      <c r="AN3" s="4"/>
      <c r="AO3" s="4"/>
      <c r="AP3" s="4"/>
      <c r="AQ3" s="4"/>
      <c r="AR3" s="627"/>
      <c r="AS3" s="627"/>
      <c r="AT3" s="628"/>
      <c r="AU3" s="628"/>
      <c r="AV3" s="33"/>
      <c r="AW3" s="4"/>
      <c r="AX3" s="4"/>
      <c r="AY3" s="4"/>
      <c r="AZ3" s="4"/>
      <c r="BA3" s="4"/>
      <c r="BB3" s="43"/>
      <c r="BC3" s="4"/>
      <c r="BD3" s="4"/>
      <c r="BE3" s="4"/>
      <c r="BF3" s="4"/>
      <c r="BG3" s="4"/>
      <c r="BH3" s="4"/>
      <c r="BI3" s="43"/>
      <c r="BJ3" s="4"/>
      <c r="BK3" s="4"/>
      <c r="BL3" s="4"/>
      <c r="BM3" s="4"/>
      <c r="BN3" s="4"/>
      <c r="BO3" s="4"/>
      <c r="BP3" s="4"/>
      <c r="BQ3" s="4"/>
      <c r="BR3" s="4"/>
      <c r="BS3" s="43"/>
      <c r="BT3" s="4"/>
      <c r="BU3" s="4"/>
      <c r="BV3" s="4"/>
      <c r="BW3" s="4"/>
      <c r="BX3" s="4"/>
      <c r="BY3" s="4"/>
      <c r="BZ3" s="4"/>
      <c r="CA3" s="4"/>
      <c r="CB3" s="4"/>
      <c r="CC3" s="43"/>
      <c r="CD3" s="4"/>
      <c r="CE3" s="4"/>
      <c r="CF3" s="4"/>
      <c r="CG3" s="4"/>
      <c r="CH3" s="4"/>
      <c r="CI3" s="4"/>
      <c r="CJ3" s="4"/>
      <c r="CK3" s="4"/>
      <c r="CL3" s="298"/>
      <c r="CM3" s="647"/>
      <c r="CN3" s="745"/>
      <c r="CO3" s="746"/>
      <c r="CP3" s="746"/>
      <c r="CQ3" s="746"/>
      <c r="CR3" s="645"/>
      <c r="CS3" s="645"/>
      <c r="CT3" s="645"/>
      <c r="CU3" s="645"/>
      <c r="CV3" s="645"/>
      <c r="CW3" s="645"/>
      <c r="CX3" s="645"/>
      <c r="CY3" s="645"/>
      <c r="CZ3" s="645"/>
      <c r="DA3" s="745"/>
      <c r="DB3" s="746"/>
      <c r="DC3" s="746"/>
      <c r="DD3" s="746"/>
      <c r="DE3" s="645"/>
      <c r="DF3" s="645"/>
      <c r="DG3" s="645"/>
      <c r="DH3" s="645"/>
      <c r="DI3" s="645"/>
      <c r="DJ3" s="645"/>
      <c r="DK3" s="645"/>
      <c r="DL3" s="645"/>
      <c r="DM3" s="645"/>
      <c r="DN3" s="5"/>
      <c r="DO3" s="5"/>
      <c r="DP3" s="5"/>
      <c r="DQ3" s="5"/>
      <c r="DR3" s="5"/>
      <c r="DS3" s="5"/>
      <c r="DT3" s="5"/>
      <c r="DU3" s="5"/>
      <c r="DV3" s="5"/>
      <c r="DW3" s="5"/>
      <c r="DX3" s="5"/>
      <c r="DY3" s="5"/>
      <c r="DZ3" s="5"/>
      <c r="EA3" s="33"/>
      <c r="EB3" s="57"/>
      <c r="EC3" s="33"/>
      <c r="ED3" s="4"/>
      <c r="EE3" s="4"/>
      <c r="EF3" s="4"/>
      <c r="EG3" s="4"/>
      <c r="EH3" s="4"/>
      <c r="EI3" s="89"/>
      <c r="EJ3" s="26"/>
      <c r="EL3" s="26"/>
      <c r="EM3" s="26"/>
      <c r="EN3" s="26"/>
      <c r="EO3" s="26"/>
      <c r="EP3" s="26"/>
      <c r="EQ3" s="26"/>
      <c r="ER3" s="26"/>
      <c r="ES3" s="26"/>
      <c r="ET3" s="26"/>
      <c r="EU3" s="26"/>
    </row>
    <row r="4" spans="1:151" ht="20.25" customHeight="1" x14ac:dyDescent="0.25">
      <c r="B4" s="746" t="s">
        <v>78</v>
      </c>
      <c r="C4" s="13" t="s">
        <v>45</v>
      </c>
      <c r="D4" s="13"/>
      <c r="E4" s="13"/>
      <c r="F4" s="13"/>
      <c r="G4" s="13"/>
      <c r="H4" s="13"/>
      <c r="I4" s="13"/>
      <c r="J4" s="13"/>
      <c r="K4" s="13"/>
      <c r="L4" s="13"/>
      <c r="M4" s="13"/>
      <c r="N4" s="13"/>
      <c r="O4" s="751" t="s">
        <v>993</v>
      </c>
      <c r="P4" s="13" t="s">
        <v>1</v>
      </c>
      <c r="Q4" s="13"/>
      <c r="R4" s="13"/>
      <c r="S4" s="13"/>
      <c r="T4" s="13"/>
      <c r="U4" s="13"/>
      <c r="V4" s="13" t="s">
        <v>64</v>
      </c>
      <c r="W4" s="10"/>
      <c r="X4" s="10"/>
      <c r="Y4" s="10"/>
      <c r="Z4" s="10"/>
      <c r="AA4" s="10"/>
      <c r="AB4" s="10"/>
      <c r="AC4" s="628"/>
      <c r="AD4" s="13" t="s">
        <v>612</v>
      </c>
      <c r="AE4" s="10"/>
      <c r="AF4" s="10"/>
      <c r="AG4" s="10"/>
      <c r="AH4" s="10"/>
      <c r="AI4" s="10"/>
      <c r="AJ4" s="10"/>
      <c r="AK4" s="10"/>
      <c r="AL4" s="10"/>
      <c r="AM4" s="45"/>
      <c r="AN4" s="10" t="s">
        <v>83</v>
      </c>
      <c r="AO4" s="10"/>
      <c r="AP4" s="10"/>
      <c r="AQ4" s="10"/>
      <c r="AR4" s="628"/>
      <c r="AS4" s="628"/>
      <c r="AT4" s="628"/>
      <c r="AU4" s="628"/>
      <c r="AV4" s="33" t="s">
        <v>84</v>
      </c>
      <c r="AW4" s="13"/>
      <c r="AX4" s="13"/>
      <c r="AY4" s="13"/>
      <c r="AZ4" s="13"/>
      <c r="BA4" s="13"/>
      <c r="BB4" s="43"/>
      <c r="BC4" s="13" t="s">
        <v>87</v>
      </c>
      <c r="BD4" s="645"/>
      <c r="BE4" s="645"/>
      <c r="BF4" s="645"/>
      <c r="BG4" s="645"/>
      <c r="BH4" s="645"/>
      <c r="BI4" s="648"/>
      <c r="BJ4" s="13" t="s">
        <v>86</v>
      </c>
      <c r="BK4" s="645"/>
      <c r="BL4" s="645"/>
      <c r="BM4" s="645"/>
      <c r="BN4" s="645"/>
      <c r="BO4" s="645"/>
      <c r="BP4" s="645"/>
      <c r="BQ4" s="645"/>
      <c r="BR4" s="645"/>
      <c r="BS4" s="648"/>
      <c r="BT4" s="13" t="s">
        <v>85</v>
      </c>
      <c r="BU4" s="645"/>
      <c r="BV4" s="645"/>
      <c r="BW4" s="645"/>
      <c r="BX4" s="645"/>
      <c r="BY4" s="645"/>
      <c r="BZ4" s="645"/>
      <c r="CA4" s="645"/>
      <c r="CB4" s="645"/>
      <c r="CC4" s="648"/>
      <c r="CD4" s="26" t="s">
        <v>4</v>
      </c>
      <c r="CE4" s="26"/>
      <c r="CF4" s="26"/>
      <c r="CG4" s="26"/>
      <c r="CH4" s="26"/>
      <c r="CI4" s="26"/>
      <c r="CJ4" s="26"/>
      <c r="CK4" s="4"/>
      <c r="CL4" s="753" t="s">
        <v>994</v>
      </c>
      <c r="CM4" s="744" t="s">
        <v>45</v>
      </c>
      <c r="CN4" s="744" t="s">
        <v>91</v>
      </c>
      <c r="CO4" s="744" t="s">
        <v>94</v>
      </c>
      <c r="CP4" s="744" t="s">
        <v>93</v>
      </c>
      <c r="CQ4" s="744" t="s">
        <v>92</v>
      </c>
      <c r="CR4" s="744" t="s">
        <v>560</v>
      </c>
      <c r="CS4" s="744" t="s">
        <v>561</v>
      </c>
      <c r="CT4" s="744" t="s">
        <v>562</v>
      </c>
      <c r="CU4" s="744" t="s">
        <v>563</v>
      </c>
      <c r="CV4" s="744" t="s">
        <v>564</v>
      </c>
      <c r="CW4" s="744" t="s">
        <v>565</v>
      </c>
      <c r="CX4" s="744" t="s">
        <v>566</v>
      </c>
      <c r="CY4" s="744" t="s">
        <v>567</v>
      </c>
      <c r="CZ4" s="744" t="s">
        <v>568</v>
      </c>
      <c r="DA4" s="744" t="s">
        <v>97</v>
      </c>
      <c r="DB4" s="744" t="s">
        <v>98</v>
      </c>
      <c r="DC4" s="744" t="s">
        <v>99</v>
      </c>
      <c r="DD4" s="744" t="s">
        <v>100</v>
      </c>
      <c r="DE4" s="744" t="s">
        <v>569</v>
      </c>
      <c r="DF4" s="744" t="s">
        <v>570</v>
      </c>
      <c r="DG4" s="744" t="s">
        <v>571</v>
      </c>
      <c r="DH4" s="744" t="s">
        <v>572</v>
      </c>
      <c r="DI4" s="744" t="s">
        <v>573</v>
      </c>
      <c r="DJ4" s="744" t="s">
        <v>574</v>
      </c>
      <c r="DK4" s="744" t="s">
        <v>575</v>
      </c>
      <c r="DL4" s="744" t="s">
        <v>576</v>
      </c>
      <c r="DM4" s="744" t="s">
        <v>577</v>
      </c>
      <c r="DN4" s="744" t="s">
        <v>66</v>
      </c>
      <c r="DO4" s="744" t="s">
        <v>968</v>
      </c>
      <c r="DP4" s="744" t="s">
        <v>969</v>
      </c>
      <c r="DQ4" s="744" t="s">
        <v>970</v>
      </c>
      <c r="DR4" s="744" t="s">
        <v>971</v>
      </c>
      <c r="DS4" s="744" t="s">
        <v>972</v>
      </c>
      <c r="DT4" s="744" t="s">
        <v>973</v>
      </c>
      <c r="DU4" s="744" t="s">
        <v>975</v>
      </c>
      <c r="DV4" s="744" t="s">
        <v>974</v>
      </c>
      <c r="DW4" s="746" t="s">
        <v>4</v>
      </c>
      <c r="DX4" s="749" t="s">
        <v>976</v>
      </c>
      <c r="DY4" s="747" t="s">
        <v>977</v>
      </c>
      <c r="DZ4" s="747" t="s">
        <v>978</v>
      </c>
      <c r="EA4" s="749" t="s">
        <v>38</v>
      </c>
      <c r="EB4" s="756" t="s">
        <v>59</v>
      </c>
      <c r="EC4" s="749" t="s">
        <v>38</v>
      </c>
      <c r="ED4" s="757" t="s">
        <v>993</v>
      </c>
      <c r="EE4" s="757" t="s">
        <v>994</v>
      </c>
      <c r="EF4" s="747" t="s">
        <v>995</v>
      </c>
      <c r="EG4" s="744" t="s">
        <v>5</v>
      </c>
      <c r="EH4" s="744" t="s">
        <v>52</v>
      </c>
      <c r="EI4" s="747" t="s">
        <v>978</v>
      </c>
      <c r="EJ4" s="760" t="s">
        <v>46</v>
      </c>
      <c r="EL4" s="760" t="s">
        <v>47</v>
      </c>
      <c r="EM4" s="760" t="s">
        <v>48</v>
      </c>
      <c r="EN4" s="760" t="s">
        <v>49</v>
      </c>
      <c r="EO4" s="760" t="s">
        <v>60</v>
      </c>
      <c r="EP4" s="760" t="s">
        <v>63</v>
      </c>
      <c r="EQ4" s="760" t="s">
        <v>74</v>
      </c>
      <c r="ER4" s="760" t="s">
        <v>62</v>
      </c>
      <c r="ES4" s="760" t="s">
        <v>61</v>
      </c>
      <c r="ET4" s="762" t="s">
        <v>979</v>
      </c>
      <c r="EU4" s="759" t="s">
        <v>58</v>
      </c>
    </row>
    <row r="5" spans="1:151" ht="24" customHeight="1" x14ac:dyDescent="0.25">
      <c r="B5" s="746"/>
      <c r="C5" s="8">
        <v>38840</v>
      </c>
      <c r="D5" s="8">
        <v>38845</v>
      </c>
      <c r="E5" s="8">
        <v>38849</v>
      </c>
      <c r="F5" s="8">
        <v>38853</v>
      </c>
      <c r="G5" s="8">
        <v>38854</v>
      </c>
      <c r="H5" s="8">
        <v>38855</v>
      </c>
      <c r="I5" s="8">
        <v>38856</v>
      </c>
      <c r="J5" s="8">
        <v>38859</v>
      </c>
      <c r="K5" s="8">
        <v>38863</v>
      </c>
      <c r="L5" s="8">
        <v>38866</v>
      </c>
      <c r="M5" s="8">
        <v>38868</v>
      </c>
      <c r="N5" s="8">
        <v>38873</v>
      </c>
      <c r="O5" s="752"/>
      <c r="P5" s="8">
        <v>38840</v>
      </c>
      <c r="Q5" s="8">
        <v>38845</v>
      </c>
      <c r="R5" s="8">
        <v>38849</v>
      </c>
      <c r="S5" s="8">
        <v>38853</v>
      </c>
      <c r="T5" s="8">
        <v>38854</v>
      </c>
      <c r="U5" s="8">
        <v>38855</v>
      </c>
      <c r="V5" s="8">
        <v>38840</v>
      </c>
      <c r="W5" s="8">
        <v>38845</v>
      </c>
      <c r="X5" s="8">
        <v>38849</v>
      </c>
      <c r="Y5" s="8">
        <v>38853</v>
      </c>
      <c r="Z5" s="8">
        <v>38854</v>
      </c>
      <c r="AA5" s="8">
        <v>38855</v>
      </c>
      <c r="AB5" s="8">
        <v>38856</v>
      </c>
      <c r="AC5" s="629" t="s">
        <v>1782</v>
      </c>
      <c r="AD5" s="8">
        <v>38849</v>
      </c>
      <c r="AE5" s="8">
        <v>38853</v>
      </c>
      <c r="AF5" s="8">
        <v>38854</v>
      </c>
      <c r="AG5" s="8">
        <v>38855</v>
      </c>
      <c r="AH5" s="8">
        <v>38856</v>
      </c>
      <c r="AI5" s="8">
        <v>38859</v>
      </c>
      <c r="AJ5" s="8">
        <v>38863</v>
      </c>
      <c r="AK5" s="8">
        <v>38866</v>
      </c>
      <c r="AL5" s="8">
        <v>38868</v>
      </c>
      <c r="AM5" s="41">
        <v>38873</v>
      </c>
      <c r="AN5" s="8">
        <v>38849</v>
      </c>
      <c r="AO5" s="8">
        <v>38853</v>
      </c>
      <c r="AP5" s="8">
        <v>38854</v>
      </c>
      <c r="AQ5" s="8">
        <v>38855</v>
      </c>
      <c r="AR5" s="629" t="s">
        <v>1777</v>
      </c>
      <c r="AS5" s="629" t="s">
        <v>1779</v>
      </c>
      <c r="AT5" s="629" t="s">
        <v>1784</v>
      </c>
      <c r="AU5" s="632" t="s">
        <v>1808</v>
      </c>
      <c r="AV5" s="40">
        <v>38855</v>
      </c>
      <c r="AW5" s="8">
        <v>38856</v>
      </c>
      <c r="AX5" s="8">
        <v>38859</v>
      </c>
      <c r="AY5" s="8">
        <v>38863</v>
      </c>
      <c r="AZ5" s="8">
        <v>38866</v>
      </c>
      <c r="BA5" s="8">
        <v>38868</v>
      </c>
      <c r="BB5" s="65">
        <v>38873</v>
      </c>
      <c r="BC5" s="64">
        <v>38855</v>
      </c>
      <c r="BD5" s="646">
        <v>38856</v>
      </c>
      <c r="BE5" s="646">
        <v>38859</v>
      </c>
      <c r="BF5" s="646">
        <v>38863</v>
      </c>
      <c r="BG5" s="646">
        <v>38866</v>
      </c>
      <c r="BH5" s="646">
        <v>38868</v>
      </c>
      <c r="BI5" s="66">
        <v>38873</v>
      </c>
      <c r="BJ5" s="64">
        <v>38840</v>
      </c>
      <c r="BK5" s="646">
        <v>38845</v>
      </c>
      <c r="BL5" s="646">
        <v>38849</v>
      </c>
      <c r="BM5" s="646">
        <v>38853</v>
      </c>
      <c r="BN5" s="646">
        <v>38855</v>
      </c>
      <c r="BO5" s="646">
        <v>38856</v>
      </c>
      <c r="BP5" s="646">
        <v>38859</v>
      </c>
      <c r="BQ5" s="646">
        <v>38866</v>
      </c>
      <c r="BR5" s="646">
        <v>38868</v>
      </c>
      <c r="BS5" s="66">
        <v>38873</v>
      </c>
      <c r="BT5" s="646">
        <v>38845</v>
      </c>
      <c r="BU5" s="646">
        <v>38849</v>
      </c>
      <c r="BV5" s="646">
        <v>38853</v>
      </c>
      <c r="BW5" s="646">
        <v>38854</v>
      </c>
      <c r="BX5" s="646">
        <v>38855</v>
      </c>
      <c r="BY5" s="646">
        <v>38856</v>
      </c>
      <c r="BZ5" s="646">
        <v>38859</v>
      </c>
      <c r="CA5" s="646">
        <v>38863</v>
      </c>
      <c r="CB5" s="646">
        <v>38868</v>
      </c>
      <c r="CC5" s="66">
        <v>38873</v>
      </c>
      <c r="CD5" s="646">
        <v>38845</v>
      </c>
      <c r="CE5" s="646">
        <v>38849</v>
      </c>
      <c r="CF5" s="646">
        <v>38853</v>
      </c>
      <c r="CG5" s="646">
        <v>38855</v>
      </c>
      <c r="CH5" s="646">
        <v>38859</v>
      </c>
      <c r="CI5" s="646">
        <v>38863</v>
      </c>
      <c r="CJ5" s="54">
        <v>38868</v>
      </c>
      <c r="CK5" s="22">
        <v>38873</v>
      </c>
      <c r="CL5" s="754"/>
      <c r="CM5" s="744"/>
      <c r="CN5" s="744"/>
      <c r="CO5" s="744"/>
      <c r="CP5" s="744"/>
      <c r="CQ5" s="744"/>
      <c r="CR5" s="744"/>
      <c r="CS5" s="744"/>
      <c r="CT5" s="744"/>
      <c r="CU5" s="744"/>
      <c r="CV5" s="744"/>
      <c r="CW5" s="744"/>
      <c r="CX5" s="744"/>
      <c r="CY5" s="744"/>
      <c r="CZ5" s="744"/>
      <c r="DA5" s="744"/>
      <c r="DB5" s="744"/>
      <c r="DC5" s="744"/>
      <c r="DD5" s="744"/>
      <c r="DE5" s="744"/>
      <c r="DF5" s="744"/>
      <c r="DG5" s="744"/>
      <c r="DH5" s="744"/>
      <c r="DI5" s="744"/>
      <c r="DJ5" s="744"/>
      <c r="DK5" s="744"/>
      <c r="DL5" s="744"/>
      <c r="DM5" s="744"/>
      <c r="DN5" s="744"/>
      <c r="DO5" s="744"/>
      <c r="DP5" s="744"/>
      <c r="DQ5" s="744"/>
      <c r="DR5" s="744"/>
      <c r="DS5" s="744"/>
      <c r="DT5" s="744"/>
      <c r="DU5" s="744"/>
      <c r="DV5" s="744"/>
      <c r="DW5" s="746"/>
      <c r="DX5" s="749"/>
      <c r="DY5" s="747"/>
      <c r="DZ5" s="747"/>
      <c r="EA5" s="749"/>
      <c r="EB5" s="756"/>
      <c r="EC5" s="749"/>
      <c r="ED5" s="758"/>
      <c r="EE5" s="758"/>
      <c r="EF5" s="755"/>
      <c r="EG5" s="761"/>
      <c r="EH5" s="761"/>
      <c r="EI5" s="755"/>
      <c r="EJ5" s="760"/>
      <c r="EL5" s="760"/>
      <c r="EM5" s="760"/>
      <c r="EN5" s="760"/>
      <c r="EO5" s="760"/>
      <c r="EP5" s="760"/>
      <c r="EQ5" s="760"/>
      <c r="ER5" s="760"/>
      <c r="ES5" s="760"/>
      <c r="ET5" s="762"/>
      <c r="EU5" s="759"/>
    </row>
    <row r="6" spans="1:151" ht="15" x14ac:dyDescent="0.25">
      <c r="A6" s="673" t="s">
        <v>1843</v>
      </c>
      <c r="B6" s="10">
        <v>6</v>
      </c>
      <c r="C6" s="5">
        <v>5</v>
      </c>
      <c r="D6" s="5"/>
      <c r="E6" s="5"/>
      <c r="F6" s="5"/>
      <c r="G6" s="5"/>
      <c r="H6" s="5"/>
      <c r="I6" s="5"/>
      <c r="J6" s="5"/>
      <c r="K6" s="5"/>
      <c r="L6" s="5"/>
      <c r="M6" s="5"/>
      <c r="N6" s="5"/>
      <c r="O6" s="299">
        <f t="shared" ref="O6:O23" si="0">MAX(C6:N6)</f>
        <v>5</v>
      </c>
      <c r="P6" s="5"/>
      <c r="Q6" s="5"/>
      <c r="R6" s="5" t="s">
        <v>118</v>
      </c>
      <c r="S6" s="5"/>
      <c r="T6" s="5"/>
      <c r="U6" s="5"/>
      <c r="V6" s="5"/>
      <c r="W6" s="5"/>
      <c r="X6" s="5">
        <v>40</v>
      </c>
      <c r="Y6" s="5">
        <v>68</v>
      </c>
      <c r="Z6" s="5"/>
      <c r="AA6" s="5"/>
      <c r="AB6" s="5">
        <v>76</v>
      </c>
      <c r="AC6" s="632">
        <f>MAX(V6:AB6)</f>
        <v>76</v>
      </c>
      <c r="AD6" s="5"/>
      <c r="AE6" s="5">
        <v>2</v>
      </c>
      <c r="AF6" s="5">
        <v>5</v>
      </c>
      <c r="AG6" s="5"/>
      <c r="AH6" s="5"/>
      <c r="AI6" s="5"/>
      <c r="AJ6" s="5"/>
      <c r="AK6" s="5" t="s">
        <v>585</v>
      </c>
      <c r="AL6" s="5"/>
      <c r="AM6" s="46">
        <v>76</v>
      </c>
      <c r="AN6" s="9"/>
      <c r="AO6" s="9">
        <v>38853</v>
      </c>
      <c r="AP6" s="9"/>
      <c r="AQ6" s="9"/>
      <c r="AR6" s="630">
        <f>IF(COUNTBLANK(AN6:AQ6)=10,"NA",MIN(AN6:AQ6))</f>
        <v>38853</v>
      </c>
      <c r="AS6" s="630" t="s">
        <v>1786</v>
      </c>
      <c r="AT6" s="633" t="s">
        <v>1790</v>
      </c>
      <c r="AU6" s="633"/>
      <c r="AV6" s="114"/>
      <c r="AW6" s="28"/>
      <c r="AX6" s="28"/>
      <c r="AY6" s="28"/>
      <c r="AZ6" s="28">
        <v>22</v>
      </c>
      <c r="BA6" s="28">
        <v>17</v>
      </c>
      <c r="BB6" s="67" t="s">
        <v>613</v>
      </c>
      <c r="BC6" s="28"/>
      <c r="BD6" s="28"/>
      <c r="BE6" s="28"/>
      <c r="BF6" s="28"/>
      <c r="BG6" s="28">
        <v>1</v>
      </c>
      <c r="BH6" s="28">
        <v>14</v>
      </c>
      <c r="BI6" s="67"/>
      <c r="BJ6" s="28"/>
      <c r="BK6" s="28"/>
      <c r="BL6" s="28">
        <v>1</v>
      </c>
      <c r="BM6" s="28"/>
      <c r="BN6" s="28"/>
      <c r="BO6" s="28"/>
      <c r="BP6" s="28"/>
      <c r="BQ6" s="28"/>
      <c r="BR6" s="28"/>
      <c r="BS6" s="67"/>
      <c r="BT6" s="28">
        <v>1</v>
      </c>
      <c r="BU6" s="28"/>
      <c r="BV6" s="28"/>
      <c r="BW6" s="28"/>
      <c r="BX6" s="28"/>
      <c r="BY6" s="28"/>
      <c r="BZ6" s="28"/>
      <c r="CA6" s="28"/>
      <c r="CB6" s="28"/>
      <c r="CC6" s="67"/>
      <c r="CD6" s="10"/>
      <c r="CE6" s="10"/>
      <c r="CF6" s="10"/>
      <c r="CG6" s="10"/>
      <c r="CH6" s="10"/>
      <c r="CI6" s="10"/>
      <c r="CJ6" s="10"/>
      <c r="CK6" s="10"/>
      <c r="CL6" s="300">
        <f t="shared" ref="CL6:CL23" si="1">CM6+DN6</f>
        <v>4</v>
      </c>
      <c r="CM6" s="69">
        <v>4</v>
      </c>
      <c r="CN6" s="69">
        <v>2.79</v>
      </c>
      <c r="CO6" s="69">
        <v>3.04</v>
      </c>
      <c r="CP6" s="69">
        <v>2.71</v>
      </c>
      <c r="CQ6" s="69">
        <v>3.07</v>
      </c>
      <c r="CR6" s="69"/>
      <c r="CS6" s="69"/>
      <c r="CT6" s="69"/>
      <c r="CU6" s="69"/>
      <c r="CV6" s="69"/>
      <c r="CW6" s="69"/>
      <c r="CX6" s="69"/>
      <c r="CY6" s="69"/>
      <c r="CZ6" s="69"/>
      <c r="DA6" s="69">
        <v>298</v>
      </c>
      <c r="DB6" s="69">
        <v>322</v>
      </c>
      <c r="DC6" s="69">
        <v>285</v>
      </c>
      <c r="DD6" s="69">
        <v>323</v>
      </c>
      <c r="DE6" s="69"/>
      <c r="DF6" s="69"/>
      <c r="DG6" s="69"/>
      <c r="DH6" s="69"/>
      <c r="DI6" s="69"/>
      <c r="DJ6" s="69"/>
      <c r="DK6" s="69"/>
      <c r="DL6" s="69"/>
      <c r="DM6" s="69"/>
      <c r="DN6" s="71">
        <v>0</v>
      </c>
      <c r="DO6" s="71"/>
      <c r="DP6" s="71"/>
      <c r="DQ6" s="71"/>
      <c r="DR6" s="69"/>
      <c r="DS6" s="69"/>
      <c r="DT6" s="69"/>
      <c r="DU6" s="69"/>
      <c r="DV6" s="69"/>
      <c r="DW6" s="79"/>
      <c r="DX6" s="245">
        <f t="shared" ref="DX6:DX23" si="2">((CN6^2*PI()*DA6)/4)+((CO6^2*PI()*DB6)/4)+((CP6^2*PI()*DC6)/4)+((CQ6^2*PI()*DD6)/4)+((CR6^2*PI()*DE6)/4)+((CS6^2*PI()*DF6)/4)+((CT6^2*PI()*DG6)/4)+((CU6^2*PI()*DH6)/4)+((CV6^2*PI()*DI6)/4)+((CW6^2*PI()*DJ6)/4)+((CX6^2*PI()*DK6)/4)+((CY6^2*PI()*DL6)/4)+((CZ6^2*PI()*DM6)/4)</f>
        <v>8193.8769834313025</v>
      </c>
      <c r="DY6" s="81"/>
      <c r="DZ6" s="81">
        <f t="shared" ref="DZ6:DZ23" si="3">DX6+DY6</f>
        <v>8193.8769834313025</v>
      </c>
      <c r="EA6" s="44">
        <v>6</v>
      </c>
      <c r="EB6" s="85">
        <v>17</v>
      </c>
      <c r="EC6" s="33">
        <v>6</v>
      </c>
      <c r="ED6" s="5">
        <v>5</v>
      </c>
      <c r="EE6" s="5">
        <v>4</v>
      </c>
      <c r="EF6" s="69">
        <v>5</v>
      </c>
      <c r="EG6" s="11">
        <v>3.04</v>
      </c>
      <c r="EH6" s="87">
        <v>322</v>
      </c>
      <c r="EI6" s="18">
        <v>8193.8769834313025</v>
      </c>
      <c r="EJ6" s="69">
        <v>76</v>
      </c>
      <c r="EL6" s="16">
        <v>38853</v>
      </c>
      <c r="EM6" s="54"/>
      <c r="EN6" s="249">
        <v>38876</v>
      </c>
      <c r="EO6" s="84">
        <v>17</v>
      </c>
      <c r="EP6" s="69">
        <v>183</v>
      </c>
      <c r="EQ6" s="69">
        <v>64</v>
      </c>
      <c r="ER6" s="69">
        <v>25</v>
      </c>
      <c r="ES6" s="69"/>
      <c r="ET6" s="28">
        <v>1</v>
      </c>
      <c r="EU6" s="79"/>
    </row>
    <row r="7" spans="1:151" s="673" customFormat="1" ht="15" x14ac:dyDescent="0.25">
      <c r="A7" s="767" t="s">
        <v>1845</v>
      </c>
      <c r="B7" s="628" t="s">
        <v>1846</v>
      </c>
      <c r="C7" s="675"/>
      <c r="D7" s="675"/>
      <c r="E7" s="675"/>
      <c r="F7" s="675"/>
      <c r="G7" s="675"/>
      <c r="H7" s="675"/>
      <c r="I7" s="675"/>
      <c r="J7" s="675"/>
      <c r="K7" s="675"/>
      <c r="L7" s="675"/>
      <c r="M7" s="675"/>
      <c r="N7" s="675"/>
      <c r="O7" s="676"/>
      <c r="P7" s="675"/>
      <c r="Q7" s="675"/>
      <c r="R7" s="675"/>
      <c r="S7" s="675"/>
      <c r="T7" s="675"/>
      <c r="U7" s="675"/>
      <c r="V7" s="675"/>
      <c r="W7" s="675"/>
      <c r="X7" s="675"/>
      <c r="Y7" s="675"/>
      <c r="Z7" s="675"/>
      <c r="AA7" s="675"/>
      <c r="AB7" s="675"/>
      <c r="AC7" s="675"/>
      <c r="AD7" s="675"/>
      <c r="AE7" s="675"/>
      <c r="AF7" s="675"/>
      <c r="AG7" s="675"/>
      <c r="AH7" s="675"/>
      <c r="AI7" s="675"/>
      <c r="AJ7" s="675"/>
      <c r="AK7" s="675"/>
      <c r="AL7" s="675"/>
      <c r="AM7" s="677"/>
      <c r="AN7" s="268"/>
      <c r="AO7" s="268"/>
      <c r="AP7" s="268"/>
      <c r="AQ7" s="268"/>
      <c r="AR7" s="268"/>
      <c r="AS7" s="268"/>
      <c r="AT7" s="678"/>
      <c r="AU7" s="678"/>
      <c r="AV7" s="679"/>
      <c r="AW7" s="680"/>
      <c r="AX7" s="680"/>
      <c r="AY7" s="680"/>
      <c r="AZ7" s="680"/>
      <c r="BA7" s="680"/>
      <c r="BB7" s="681"/>
      <c r="BC7" s="680"/>
      <c r="BD7" s="680"/>
      <c r="BE7" s="680"/>
      <c r="BF7" s="680"/>
      <c r="BG7" s="680"/>
      <c r="BH7" s="680"/>
      <c r="BI7" s="681"/>
      <c r="BJ7" s="680"/>
      <c r="BK7" s="680"/>
      <c r="BL7" s="680"/>
      <c r="BM7" s="680"/>
      <c r="BN7" s="680"/>
      <c r="BO7" s="680"/>
      <c r="BP7" s="680"/>
      <c r="BQ7" s="680"/>
      <c r="BR7" s="680"/>
      <c r="BS7" s="681"/>
      <c r="BT7" s="680"/>
      <c r="BU7" s="680"/>
      <c r="BV7" s="680"/>
      <c r="BW7" s="680"/>
      <c r="BX7" s="680"/>
      <c r="BY7" s="680"/>
      <c r="BZ7" s="680"/>
      <c r="CA7" s="680"/>
      <c r="CB7" s="680"/>
      <c r="CC7" s="681"/>
      <c r="CD7" s="674"/>
      <c r="CE7" s="674"/>
      <c r="CF7" s="674"/>
      <c r="CG7" s="674"/>
      <c r="CH7" s="674"/>
      <c r="CI7" s="674"/>
      <c r="CJ7" s="674"/>
      <c r="CK7" s="674"/>
      <c r="CL7" s="682"/>
      <c r="CM7" s="683"/>
      <c r="CN7" s="683"/>
      <c r="CO7" s="683"/>
      <c r="CP7" s="683"/>
      <c r="CQ7" s="683"/>
      <c r="CR7" s="683"/>
      <c r="CS7" s="683"/>
      <c r="CT7" s="683"/>
      <c r="CU7" s="683"/>
      <c r="CV7" s="683"/>
      <c r="CW7" s="683"/>
      <c r="CX7" s="683"/>
      <c r="CY7" s="683"/>
      <c r="CZ7" s="683"/>
      <c r="DA7" s="683"/>
      <c r="DB7" s="683"/>
      <c r="DC7" s="683"/>
      <c r="DD7" s="683"/>
      <c r="DE7" s="683"/>
      <c r="DF7" s="683"/>
      <c r="DG7" s="683"/>
      <c r="DH7" s="683"/>
      <c r="DI7" s="683"/>
      <c r="DJ7" s="683"/>
      <c r="DK7" s="683"/>
      <c r="DL7" s="683"/>
      <c r="DM7" s="683"/>
      <c r="DN7" s="253"/>
      <c r="DO7" s="253"/>
      <c r="DP7" s="253"/>
      <c r="DQ7" s="253"/>
      <c r="DR7" s="683"/>
      <c r="DS7" s="683"/>
      <c r="DT7" s="683"/>
      <c r="DU7" s="683"/>
      <c r="DV7" s="683"/>
      <c r="DW7" s="684"/>
      <c r="DX7" s="685"/>
      <c r="DY7" s="686"/>
      <c r="DZ7" s="686"/>
      <c r="EA7" s="687"/>
      <c r="EB7" s="688"/>
      <c r="EC7" s="689"/>
      <c r="ED7" s="675"/>
      <c r="EE7" s="675"/>
      <c r="EF7" s="683"/>
      <c r="EG7" s="690"/>
      <c r="EH7" s="691"/>
      <c r="EI7" s="692"/>
      <c r="EJ7" s="683"/>
      <c r="EL7" s="265"/>
      <c r="EM7" s="693"/>
      <c r="EN7" s="249"/>
      <c r="EO7" s="694"/>
      <c r="EP7" s="683"/>
      <c r="EQ7" s="683"/>
      <c r="ER7" s="683"/>
      <c r="ES7" s="683"/>
      <c r="ET7" s="680"/>
      <c r="EU7" s="684"/>
    </row>
    <row r="8" spans="1:151" s="673" customFormat="1" ht="15" x14ac:dyDescent="0.25">
      <c r="A8" s="767"/>
      <c r="B8" s="628" t="s">
        <v>1847</v>
      </c>
      <c r="C8" s="675"/>
      <c r="D8" s="675"/>
      <c r="E8" s="675"/>
      <c r="F8" s="675"/>
      <c r="G8" s="675"/>
      <c r="H8" s="675"/>
      <c r="I8" s="675"/>
      <c r="J8" s="675"/>
      <c r="K8" s="675"/>
      <c r="L8" s="675"/>
      <c r="M8" s="675"/>
      <c r="N8" s="675"/>
      <c r="O8" s="676"/>
      <c r="P8" s="675"/>
      <c r="Q8" s="675"/>
      <c r="R8" s="675"/>
      <c r="S8" s="675"/>
      <c r="T8" s="675"/>
      <c r="U8" s="675"/>
      <c r="V8" s="675"/>
      <c r="W8" s="675"/>
      <c r="X8" s="675"/>
      <c r="Y8" s="675"/>
      <c r="Z8" s="675"/>
      <c r="AA8" s="675"/>
      <c r="AB8" s="675"/>
      <c r="AC8" s="675"/>
      <c r="AD8" s="675"/>
      <c r="AE8" s="675"/>
      <c r="AF8" s="675"/>
      <c r="AG8" s="675"/>
      <c r="AH8" s="675"/>
      <c r="AI8" s="675"/>
      <c r="AJ8" s="675"/>
      <c r="AK8" s="675"/>
      <c r="AL8" s="675"/>
      <c r="AM8" s="677"/>
      <c r="AN8" s="268"/>
      <c r="AO8" s="268"/>
      <c r="AP8" s="268"/>
      <c r="AQ8" s="268"/>
      <c r="AR8" s="268"/>
      <c r="AS8" s="268"/>
      <c r="AT8" s="678"/>
      <c r="AU8" s="678"/>
      <c r="AV8" s="679"/>
      <c r="AW8" s="680"/>
      <c r="AX8" s="680"/>
      <c r="AY8" s="680"/>
      <c r="AZ8" s="680"/>
      <c r="BA8" s="680"/>
      <c r="BB8" s="681"/>
      <c r="BC8" s="680"/>
      <c r="BD8" s="680"/>
      <c r="BE8" s="680"/>
      <c r="BF8" s="680"/>
      <c r="BG8" s="680"/>
      <c r="BH8" s="680"/>
      <c r="BI8" s="681"/>
      <c r="BJ8" s="680"/>
      <c r="BK8" s="680"/>
      <c r="BL8" s="680"/>
      <c r="BM8" s="680"/>
      <c r="BN8" s="680"/>
      <c r="BO8" s="680"/>
      <c r="BP8" s="680"/>
      <c r="BQ8" s="680"/>
      <c r="BR8" s="680"/>
      <c r="BS8" s="681"/>
      <c r="BT8" s="680"/>
      <c r="BU8" s="680"/>
      <c r="BV8" s="680"/>
      <c r="BW8" s="680"/>
      <c r="BX8" s="680"/>
      <c r="BY8" s="680"/>
      <c r="BZ8" s="680"/>
      <c r="CA8" s="680"/>
      <c r="CB8" s="680"/>
      <c r="CC8" s="681"/>
      <c r="CD8" s="674"/>
      <c r="CE8" s="674"/>
      <c r="CF8" s="674"/>
      <c r="CG8" s="674"/>
      <c r="CH8" s="674"/>
      <c r="CI8" s="674"/>
      <c r="CJ8" s="674"/>
      <c r="CK8" s="674"/>
      <c r="CL8" s="682"/>
      <c r="CM8" s="683"/>
      <c r="CN8" s="683"/>
      <c r="CO8" s="683"/>
      <c r="CP8" s="683"/>
      <c r="CQ8" s="683"/>
      <c r="CR8" s="683"/>
      <c r="CS8" s="683"/>
      <c r="CT8" s="683"/>
      <c r="CU8" s="683"/>
      <c r="CV8" s="683"/>
      <c r="CW8" s="683"/>
      <c r="CX8" s="683"/>
      <c r="CY8" s="683"/>
      <c r="CZ8" s="683"/>
      <c r="DA8" s="683"/>
      <c r="DB8" s="683"/>
      <c r="DC8" s="683"/>
      <c r="DD8" s="683"/>
      <c r="DE8" s="683"/>
      <c r="DF8" s="683"/>
      <c r="DG8" s="683"/>
      <c r="DH8" s="683"/>
      <c r="DI8" s="683"/>
      <c r="DJ8" s="683"/>
      <c r="DK8" s="683"/>
      <c r="DL8" s="683"/>
      <c r="DM8" s="683"/>
      <c r="DN8" s="253"/>
      <c r="DO8" s="253"/>
      <c r="DP8" s="253"/>
      <c r="DQ8" s="253"/>
      <c r="DR8" s="683"/>
      <c r="DS8" s="683"/>
      <c r="DT8" s="683"/>
      <c r="DU8" s="683"/>
      <c r="DV8" s="683"/>
      <c r="DW8" s="684"/>
      <c r="DX8" s="685"/>
      <c r="DY8" s="686"/>
      <c r="DZ8" s="686"/>
      <c r="EA8" s="687"/>
      <c r="EB8" s="688"/>
      <c r="EC8" s="689"/>
      <c r="ED8" s="675"/>
      <c r="EE8" s="675"/>
      <c r="EF8" s="683"/>
      <c r="EG8" s="690"/>
      <c r="EH8" s="691"/>
      <c r="EI8" s="692"/>
      <c r="EJ8" s="683"/>
      <c r="EL8" s="265"/>
      <c r="EM8" s="693"/>
      <c r="EN8" s="249"/>
      <c r="EO8" s="694"/>
      <c r="EP8" s="683"/>
      <c r="EQ8" s="683"/>
      <c r="ER8" s="683"/>
      <c r="ES8" s="683"/>
      <c r="ET8" s="680"/>
      <c r="EU8" s="684"/>
    </row>
    <row r="9" spans="1:151" ht="15" x14ac:dyDescent="0.25">
      <c r="A9" s="767"/>
      <c r="B9" s="628" t="s">
        <v>1848</v>
      </c>
      <c r="C9" s="5"/>
      <c r="D9" s="5"/>
      <c r="E9" s="5"/>
      <c r="F9" s="5"/>
      <c r="G9" s="5"/>
      <c r="H9" s="5"/>
      <c r="I9" s="5"/>
      <c r="J9" s="5"/>
      <c r="K9" s="5"/>
      <c r="L9" s="5"/>
      <c r="M9" s="5"/>
      <c r="N9" s="5"/>
      <c r="O9" s="299"/>
      <c r="P9" s="5"/>
      <c r="Q9" s="5"/>
      <c r="R9" s="5"/>
      <c r="S9" s="5"/>
      <c r="T9" s="5"/>
      <c r="U9" s="5"/>
      <c r="V9" s="5"/>
      <c r="W9" s="5"/>
      <c r="X9" s="5"/>
      <c r="Y9" s="5"/>
      <c r="Z9" s="5"/>
      <c r="AA9" s="5"/>
      <c r="AB9" s="5"/>
      <c r="AC9" s="632"/>
      <c r="AD9" s="5"/>
      <c r="AE9" s="5"/>
      <c r="AF9" s="5"/>
      <c r="AG9" s="5"/>
      <c r="AH9" s="5"/>
      <c r="AI9" s="5"/>
      <c r="AJ9" s="5"/>
      <c r="AK9" s="5"/>
      <c r="AL9" s="5"/>
      <c r="AM9" s="46"/>
      <c r="AN9" s="9"/>
      <c r="AO9" s="9"/>
      <c r="AP9" s="9"/>
      <c r="AQ9" s="9"/>
      <c r="AR9" s="630"/>
      <c r="AS9" s="630"/>
      <c r="AT9" s="633"/>
      <c r="AU9" s="633"/>
      <c r="AV9" s="114"/>
      <c r="AW9" s="28"/>
      <c r="AX9" s="28"/>
      <c r="AY9" s="28"/>
      <c r="AZ9" s="28"/>
      <c r="BA9" s="28"/>
      <c r="BB9" s="67"/>
      <c r="BC9" s="28"/>
      <c r="BD9" s="28"/>
      <c r="BE9" s="28"/>
      <c r="BF9" s="28"/>
      <c r="BG9" s="28"/>
      <c r="BH9" s="28"/>
      <c r="BI9" s="67"/>
      <c r="BJ9" s="28"/>
      <c r="BK9" s="28"/>
      <c r="BL9" s="28"/>
      <c r="BM9" s="28"/>
      <c r="BN9" s="28"/>
      <c r="BO9" s="28"/>
      <c r="BP9" s="28"/>
      <c r="BQ9" s="28"/>
      <c r="BR9" s="28"/>
      <c r="BS9" s="67"/>
      <c r="BT9" s="28"/>
      <c r="BU9" s="28"/>
      <c r="BV9" s="28"/>
      <c r="BW9" s="28"/>
      <c r="BX9" s="28"/>
      <c r="BY9" s="28"/>
      <c r="BZ9" s="28"/>
      <c r="CA9" s="28"/>
      <c r="CB9" s="28"/>
      <c r="CC9" s="67"/>
      <c r="CD9" s="10"/>
      <c r="CE9" s="10"/>
      <c r="CF9" s="10"/>
      <c r="CG9" s="10"/>
      <c r="CH9" s="10"/>
      <c r="CI9" s="10"/>
      <c r="CJ9" s="10"/>
      <c r="CK9" s="10"/>
      <c r="CL9" s="300"/>
      <c r="CM9" s="69"/>
      <c r="CN9" s="69"/>
      <c r="CO9" s="69"/>
      <c r="CP9" s="69"/>
      <c r="CQ9" s="69"/>
      <c r="CR9" s="69"/>
      <c r="CS9" s="69"/>
      <c r="CT9" s="69"/>
      <c r="CU9" s="69"/>
      <c r="CV9" s="69"/>
      <c r="CW9" s="69"/>
      <c r="CX9" s="69"/>
      <c r="CY9" s="69"/>
      <c r="CZ9" s="69"/>
      <c r="DA9" s="69"/>
      <c r="DB9" s="69"/>
      <c r="DC9" s="69"/>
      <c r="DD9" s="69"/>
      <c r="DE9" s="69"/>
      <c r="DF9" s="69"/>
      <c r="DG9" s="69"/>
      <c r="DH9" s="69"/>
      <c r="DI9" s="69"/>
      <c r="DJ9" s="69"/>
      <c r="DK9" s="69"/>
      <c r="DL9" s="69"/>
      <c r="DM9" s="69"/>
      <c r="DN9" s="71"/>
      <c r="DO9" s="71"/>
      <c r="DP9" s="71"/>
      <c r="DQ9" s="71"/>
      <c r="DR9" s="69"/>
      <c r="DS9" s="69"/>
      <c r="DT9" s="69"/>
      <c r="DU9" s="69"/>
      <c r="DV9" s="69"/>
      <c r="DW9" s="79"/>
      <c r="DX9" s="245"/>
      <c r="DY9" s="81"/>
      <c r="DZ9" s="81"/>
      <c r="EA9" s="44"/>
      <c r="EB9" s="85"/>
      <c r="EC9" s="33"/>
      <c r="ED9" s="5"/>
      <c r="EE9" s="5"/>
      <c r="EF9" s="69"/>
      <c r="EG9" s="11"/>
      <c r="EH9" s="87"/>
      <c r="EI9" s="18"/>
      <c r="EJ9" s="69"/>
      <c r="EL9" s="16"/>
      <c r="EM9" s="54"/>
      <c r="EN9" s="249"/>
      <c r="EO9" s="84"/>
      <c r="EP9" s="69"/>
      <c r="EQ9" s="69"/>
      <c r="ER9" s="69"/>
      <c r="ES9" s="69"/>
      <c r="ET9" s="28"/>
      <c r="EU9" s="79"/>
    </row>
    <row r="10" spans="1:151" ht="15" x14ac:dyDescent="0.25">
      <c r="A10" s="695" t="s">
        <v>1859</v>
      </c>
      <c r="B10" s="696" t="s">
        <v>1861</v>
      </c>
      <c r="C10" s="5"/>
      <c r="D10" s="5"/>
      <c r="E10" s="5"/>
      <c r="F10" s="5"/>
      <c r="G10" s="5"/>
      <c r="H10" s="5"/>
      <c r="I10" s="5"/>
      <c r="J10" s="5"/>
      <c r="K10" s="5"/>
      <c r="L10" s="5"/>
      <c r="M10" s="5"/>
      <c r="N10" s="5"/>
      <c r="O10" s="299"/>
      <c r="P10" s="5"/>
      <c r="Q10" s="5"/>
      <c r="R10" s="5"/>
      <c r="S10" s="5"/>
      <c r="T10" s="5"/>
      <c r="U10" s="5"/>
      <c r="V10" s="5"/>
      <c r="W10" s="5"/>
      <c r="X10" s="5"/>
      <c r="Y10" s="5"/>
      <c r="Z10" s="5"/>
      <c r="AA10" s="5"/>
      <c r="AB10" s="5"/>
      <c r="AC10" s="632"/>
      <c r="AD10" s="5"/>
      <c r="AE10" s="5"/>
      <c r="AF10" s="5"/>
      <c r="AG10" s="5"/>
      <c r="AH10" s="5"/>
      <c r="AI10" s="5"/>
      <c r="AJ10" s="5"/>
      <c r="AK10" s="5"/>
      <c r="AL10" s="5"/>
      <c r="AM10" s="46"/>
      <c r="AN10" s="9"/>
      <c r="AO10" s="9"/>
      <c r="AP10" s="9"/>
      <c r="AQ10" s="9"/>
      <c r="AR10" s="630"/>
      <c r="AS10" s="630"/>
      <c r="AT10" s="633"/>
      <c r="AU10" s="633"/>
      <c r="AV10" s="114"/>
      <c r="AW10" s="28"/>
      <c r="AX10" s="28"/>
      <c r="AY10" s="28"/>
      <c r="AZ10" s="28"/>
      <c r="BA10" s="28"/>
      <c r="BB10" s="67"/>
      <c r="BC10" s="28"/>
      <c r="BD10" s="28"/>
      <c r="BE10" s="28"/>
      <c r="BF10" s="28"/>
      <c r="BG10" s="28"/>
      <c r="BH10" s="28"/>
      <c r="BI10" s="67"/>
      <c r="BJ10" s="28"/>
      <c r="BK10" s="28"/>
      <c r="BL10" s="28"/>
      <c r="BM10" s="28"/>
      <c r="BN10" s="28"/>
      <c r="BO10" s="28"/>
      <c r="BP10" s="28"/>
      <c r="BQ10" s="28"/>
      <c r="BR10" s="28"/>
      <c r="BS10" s="67"/>
      <c r="BT10" s="28"/>
      <c r="BU10" s="28"/>
      <c r="BV10" s="28"/>
      <c r="BW10" s="28"/>
      <c r="BX10" s="28"/>
      <c r="BY10" s="28"/>
      <c r="BZ10" s="28"/>
      <c r="CA10" s="28"/>
      <c r="CB10" s="28"/>
      <c r="CC10" s="67"/>
      <c r="CD10" s="10"/>
      <c r="CE10" s="10"/>
      <c r="CF10" s="10"/>
      <c r="CG10" s="10"/>
      <c r="CH10" s="10"/>
      <c r="CI10" s="10"/>
      <c r="CJ10" s="10"/>
      <c r="CK10" s="10"/>
      <c r="CL10" s="300"/>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71"/>
      <c r="DO10" s="71"/>
      <c r="DP10" s="71"/>
      <c r="DQ10" s="71"/>
      <c r="DR10" s="69"/>
      <c r="DS10" s="69"/>
      <c r="DT10" s="69"/>
      <c r="DU10" s="69"/>
      <c r="DV10" s="69"/>
      <c r="DW10" s="79"/>
      <c r="DX10" s="245"/>
      <c r="DY10" s="81"/>
      <c r="DZ10" s="81"/>
      <c r="EA10" s="44"/>
      <c r="EB10" s="85"/>
      <c r="EC10" s="33"/>
      <c r="ED10" s="5"/>
      <c r="EE10" s="5"/>
      <c r="EF10" s="69"/>
      <c r="EG10" s="11"/>
      <c r="EH10" s="87"/>
      <c r="EI10" s="18"/>
      <c r="EJ10" s="69"/>
      <c r="EL10" s="16"/>
      <c r="EM10" s="54"/>
      <c r="EN10" s="249"/>
      <c r="EO10" s="84"/>
      <c r="EP10" s="69"/>
      <c r="EQ10" s="69"/>
      <c r="ER10" s="69"/>
      <c r="ES10" s="69"/>
      <c r="ET10" s="28"/>
      <c r="EU10" s="79"/>
    </row>
    <row r="11" spans="1:151" ht="20.25" customHeight="1" x14ac:dyDescent="0.25">
      <c r="B11" s="746" t="s">
        <v>78</v>
      </c>
      <c r="C11" s="13" t="s">
        <v>45</v>
      </c>
      <c r="D11" s="13"/>
      <c r="E11" s="13"/>
      <c r="F11" s="13"/>
      <c r="G11" s="13"/>
      <c r="H11" s="13"/>
      <c r="I11" s="13"/>
      <c r="J11" s="13"/>
      <c r="K11" s="13"/>
      <c r="L11" s="13"/>
      <c r="M11" s="13"/>
      <c r="N11" s="13"/>
      <c r="O11" s="751" t="s">
        <v>993</v>
      </c>
      <c r="P11" s="13" t="s">
        <v>1</v>
      </c>
      <c r="Q11" s="13"/>
      <c r="R11" s="13"/>
      <c r="S11" s="13"/>
      <c r="T11" s="13"/>
      <c r="U11" s="13"/>
      <c r="V11" s="13" t="s">
        <v>64</v>
      </c>
      <c r="W11" s="10"/>
      <c r="X11" s="10"/>
      <c r="Y11" s="10"/>
      <c r="Z11" s="10"/>
      <c r="AA11" s="10"/>
      <c r="AB11" s="10"/>
      <c r="AC11" s="628"/>
      <c r="AD11" s="13" t="s">
        <v>612</v>
      </c>
      <c r="AE11" s="10"/>
      <c r="AF11" s="10"/>
      <c r="AG11" s="10"/>
      <c r="AH11" s="10"/>
      <c r="AI11" s="10"/>
      <c r="AJ11" s="10"/>
      <c r="AK11" s="10"/>
      <c r="AL11" s="10"/>
      <c r="AM11" s="45"/>
      <c r="AN11" s="10" t="s">
        <v>83</v>
      </c>
      <c r="AO11" s="10"/>
      <c r="AP11" s="10"/>
      <c r="AQ11" s="10"/>
      <c r="AR11" s="628"/>
      <c r="AS11" s="628"/>
      <c r="AT11" s="628"/>
      <c r="AU11" s="628"/>
      <c r="AV11" s="33" t="s">
        <v>84</v>
      </c>
      <c r="AW11" s="13"/>
      <c r="AX11" s="13"/>
      <c r="AY11" s="13"/>
      <c r="AZ11" s="13"/>
      <c r="BA11" s="13"/>
      <c r="BB11" s="43"/>
      <c r="BC11" s="13" t="s">
        <v>87</v>
      </c>
      <c r="BD11" s="645"/>
      <c r="BE11" s="645"/>
      <c r="BF11" s="645"/>
      <c r="BG11" s="645"/>
      <c r="BH11" s="645"/>
      <c r="BI11" s="648"/>
      <c r="BJ11" s="13" t="s">
        <v>86</v>
      </c>
      <c r="BK11" s="645"/>
      <c r="BL11" s="645"/>
      <c r="BM11" s="645"/>
      <c r="BN11" s="645"/>
      <c r="BO11" s="645"/>
      <c r="BP11" s="645"/>
      <c r="BQ11" s="645"/>
      <c r="BR11" s="645"/>
      <c r="BS11" s="648"/>
      <c r="BT11" s="13" t="s">
        <v>85</v>
      </c>
      <c r="BU11" s="645"/>
      <c r="BV11" s="645"/>
      <c r="BW11" s="645"/>
      <c r="BX11" s="645"/>
      <c r="BY11" s="645"/>
      <c r="BZ11" s="645"/>
      <c r="CA11" s="645"/>
      <c r="CB11" s="645"/>
      <c r="CC11" s="648"/>
      <c r="CD11" s="26" t="s">
        <v>4</v>
      </c>
      <c r="CE11" s="26"/>
      <c r="CF11" s="26"/>
      <c r="CG11" s="26"/>
      <c r="CH11" s="26"/>
      <c r="CI11" s="26"/>
      <c r="CJ11" s="26"/>
      <c r="CK11" s="4"/>
      <c r="CL11" s="753" t="s">
        <v>994</v>
      </c>
      <c r="CM11" s="744" t="s">
        <v>45</v>
      </c>
      <c r="CN11" s="744" t="s">
        <v>91</v>
      </c>
      <c r="CO11" s="744" t="s">
        <v>94</v>
      </c>
      <c r="CP11" s="744" t="s">
        <v>93</v>
      </c>
      <c r="CQ11" s="744" t="s">
        <v>92</v>
      </c>
      <c r="CR11" s="744" t="s">
        <v>560</v>
      </c>
      <c r="CS11" s="744" t="s">
        <v>561</v>
      </c>
      <c r="CT11" s="744" t="s">
        <v>562</v>
      </c>
      <c r="CU11" s="744" t="s">
        <v>563</v>
      </c>
      <c r="CV11" s="744" t="s">
        <v>564</v>
      </c>
      <c r="CW11" s="744" t="s">
        <v>565</v>
      </c>
      <c r="CX11" s="744" t="s">
        <v>566</v>
      </c>
      <c r="CY11" s="744" t="s">
        <v>567</v>
      </c>
      <c r="CZ11" s="744" t="s">
        <v>568</v>
      </c>
      <c r="DA11" s="744" t="s">
        <v>97</v>
      </c>
      <c r="DB11" s="744" t="s">
        <v>98</v>
      </c>
      <c r="DC11" s="744" t="s">
        <v>99</v>
      </c>
      <c r="DD11" s="744" t="s">
        <v>100</v>
      </c>
      <c r="DE11" s="744" t="s">
        <v>569</v>
      </c>
      <c r="DF11" s="744" t="s">
        <v>570</v>
      </c>
      <c r="DG11" s="744" t="s">
        <v>571</v>
      </c>
      <c r="DH11" s="744" t="s">
        <v>572</v>
      </c>
      <c r="DI11" s="744" t="s">
        <v>573</v>
      </c>
      <c r="DJ11" s="744" t="s">
        <v>574</v>
      </c>
      <c r="DK11" s="744" t="s">
        <v>575</v>
      </c>
      <c r="DL11" s="744" t="s">
        <v>576</v>
      </c>
      <c r="DM11" s="744" t="s">
        <v>577</v>
      </c>
      <c r="DN11" s="744" t="s">
        <v>66</v>
      </c>
      <c r="DO11" s="744" t="s">
        <v>968</v>
      </c>
      <c r="DP11" s="744" t="s">
        <v>969</v>
      </c>
      <c r="DQ11" s="744" t="s">
        <v>970</v>
      </c>
      <c r="DR11" s="744" t="s">
        <v>971</v>
      </c>
      <c r="DS11" s="744" t="s">
        <v>972</v>
      </c>
      <c r="DT11" s="744" t="s">
        <v>973</v>
      </c>
      <c r="DU11" s="744" t="s">
        <v>975</v>
      </c>
      <c r="DV11" s="744" t="s">
        <v>974</v>
      </c>
      <c r="DW11" s="746" t="s">
        <v>4</v>
      </c>
      <c r="DX11" s="749" t="s">
        <v>976</v>
      </c>
      <c r="DY11" s="747" t="s">
        <v>977</v>
      </c>
      <c r="DZ11" s="747" t="s">
        <v>978</v>
      </c>
      <c r="EA11" s="749" t="s">
        <v>38</v>
      </c>
      <c r="EB11" s="756" t="s">
        <v>59</v>
      </c>
      <c r="EC11" s="749" t="s">
        <v>38</v>
      </c>
      <c r="ED11" s="757" t="s">
        <v>993</v>
      </c>
      <c r="EE11" s="757" t="s">
        <v>994</v>
      </c>
      <c r="EF11" s="747" t="s">
        <v>995</v>
      </c>
      <c r="EG11" s="744" t="s">
        <v>5</v>
      </c>
      <c r="EH11" s="744" t="s">
        <v>52</v>
      </c>
      <c r="EI11" s="747" t="s">
        <v>978</v>
      </c>
      <c r="EJ11" s="760" t="s">
        <v>46</v>
      </c>
      <c r="EL11" s="760" t="s">
        <v>47</v>
      </c>
      <c r="EM11" s="760" t="s">
        <v>48</v>
      </c>
      <c r="EN11" s="760" t="s">
        <v>49</v>
      </c>
      <c r="EO11" s="760" t="s">
        <v>60</v>
      </c>
      <c r="EP11" s="760" t="s">
        <v>63</v>
      </c>
      <c r="EQ11" s="760" t="s">
        <v>74</v>
      </c>
      <c r="ER11" s="760" t="s">
        <v>62</v>
      </c>
      <c r="ES11" s="760" t="s">
        <v>61</v>
      </c>
      <c r="ET11" s="762" t="s">
        <v>979</v>
      </c>
      <c r="EU11" s="759" t="s">
        <v>58</v>
      </c>
    </row>
    <row r="12" spans="1:151" ht="24" customHeight="1" x14ac:dyDescent="0.25">
      <c r="B12" s="746"/>
      <c r="C12" s="8">
        <v>38840</v>
      </c>
      <c r="D12" s="8">
        <v>38845</v>
      </c>
      <c r="E12" s="8">
        <v>38849</v>
      </c>
      <c r="F12" s="8">
        <v>38853</v>
      </c>
      <c r="G12" s="8">
        <v>38854</v>
      </c>
      <c r="H12" s="8">
        <v>38855</v>
      </c>
      <c r="I12" s="8">
        <v>38856</v>
      </c>
      <c r="J12" s="8">
        <v>38859</v>
      </c>
      <c r="K12" s="8">
        <v>38863</v>
      </c>
      <c r="L12" s="8">
        <v>38866</v>
      </c>
      <c r="M12" s="8">
        <v>38868</v>
      </c>
      <c r="N12" s="8">
        <v>38873</v>
      </c>
      <c r="O12" s="752"/>
      <c r="P12" s="8">
        <v>38840</v>
      </c>
      <c r="Q12" s="8">
        <v>38845</v>
      </c>
      <c r="R12" s="8">
        <v>38849</v>
      </c>
      <c r="S12" s="8">
        <v>38853</v>
      </c>
      <c r="T12" s="8">
        <v>38854</v>
      </c>
      <c r="U12" s="8">
        <v>38855</v>
      </c>
      <c r="V12" s="8">
        <v>38840</v>
      </c>
      <c r="W12" s="8">
        <v>38845</v>
      </c>
      <c r="X12" s="8">
        <v>38849</v>
      </c>
      <c r="Y12" s="8">
        <v>38853</v>
      </c>
      <c r="Z12" s="8">
        <v>38854</v>
      </c>
      <c r="AA12" s="8">
        <v>38855</v>
      </c>
      <c r="AB12" s="8">
        <v>38856</v>
      </c>
      <c r="AC12" s="629" t="s">
        <v>1782</v>
      </c>
      <c r="AD12" s="8">
        <v>38849</v>
      </c>
      <c r="AE12" s="8">
        <v>38853</v>
      </c>
      <c r="AF12" s="8">
        <v>38854</v>
      </c>
      <c r="AG12" s="8">
        <v>38855</v>
      </c>
      <c r="AH12" s="8">
        <v>38856</v>
      </c>
      <c r="AI12" s="8">
        <v>38859</v>
      </c>
      <c r="AJ12" s="8">
        <v>38863</v>
      </c>
      <c r="AK12" s="8">
        <v>38866</v>
      </c>
      <c r="AL12" s="8">
        <v>38868</v>
      </c>
      <c r="AM12" s="41">
        <v>38873</v>
      </c>
      <c r="AN12" s="8">
        <v>38849</v>
      </c>
      <c r="AO12" s="8">
        <v>38853</v>
      </c>
      <c r="AP12" s="8">
        <v>38854</v>
      </c>
      <c r="AQ12" s="8">
        <v>38855</v>
      </c>
      <c r="AR12" s="629" t="s">
        <v>1777</v>
      </c>
      <c r="AS12" s="629" t="s">
        <v>1779</v>
      </c>
      <c r="AT12" s="629" t="s">
        <v>1784</v>
      </c>
      <c r="AU12" s="632" t="s">
        <v>1808</v>
      </c>
      <c r="AV12" s="40">
        <v>38855</v>
      </c>
      <c r="AW12" s="8">
        <v>38856</v>
      </c>
      <c r="AX12" s="8">
        <v>38859</v>
      </c>
      <c r="AY12" s="8">
        <v>38863</v>
      </c>
      <c r="AZ12" s="8">
        <v>38866</v>
      </c>
      <c r="BA12" s="8">
        <v>38868</v>
      </c>
      <c r="BB12" s="65">
        <v>38873</v>
      </c>
      <c r="BC12" s="64">
        <v>38855</v>
      </c>
      <c r="BD12" s="646">
        <v>38856</v>
      </c>
      <c r="BE12" s="646">
        <v>38859</v>
      </c>
      <c r="BF12" s="646">
        <v>38863</v>
      </c>
      <c r="BG12" s="646">
        <v>38866</v>
      </c>
      <c r="BH12" s="646">
        <v>38868</v>
      </c>
      <c r="BI12" s="66">
        <v>38873</v>
      </c>
      <c r="BJ12" s="64">
        <v>38840</v>
      </c>
      <c r="BK12" s="646">
        <v>38845</v>
      </c>
      <c r="BL12" s="646">
        <v>38849</v>
      </c>
      <c r="BM12" s="646">
        <v>38853</v>
      </c>
      <c r="BN12" s="646">
        <v>38855</v>
      </c>
      <c r="BO12" s="646">
        <v>38856</v>
      </c>
      <c r="BP12" s="646">
        <v>38859</v>
      </c>
      <c r="BQ12" s="646">
        <v>38866</v>
      </c>
      <c r="BR12" s="646">
        <v>38868</v>
      </c>
      <c r="BS12" s="66">
        <v>38873</v>
      </c>
      <c r="BT12" s="646">
        <v>38845</v>
      </c>
      <c r="BU12" s="646">
        <v>38849</v>
      </c>
      <c r="BV12" s="646">
        <v>38853</v>
      </c>
      <c r="BW12" s="646">
        <v>38854</v>
      </c>
      <c r="BX12" s="646">
        <v>38855</v>
      </c>
      <c r="BY12" s="646">
        <v>38856</v>
      </c>
      <c r="BZ12" s="646">
        <v>38859</v>
      </c>
      <c r="CA12" s="646">
        <v>38863</v>
      </c>
      <c r="CB12" s="646">
        <v>38868</v>
      </c>
      <c r="CC12" s="66">
        <v>38873</v>
      </c>
      <c r="CD12" s="646">
        <v>38845</v>
      </c>
      <c r="CE12" s="646">
        <v>38849</v>
      </c>
      <c r="CF12" s="646">
        <v>38853</v>
      </c>
      <c r="CG12" s="646">
        <v>38855</v>
      </c>
      <c r="CH12" s="646">
        <v>38859</v>
      </c>
      <c r="CI12" s="646">
        <v>38863</v>
      </c>
      <c r="CJ12" s="54">
        <v>38868</v>
      </c>
      <c r="CK12" s="22">
        <v>38873</v>
      </c>
      <c r="CL12" s="754"/>
      <c r="CM12" s="744"/>
      <c r="CN12" s="744"/>
      <c r="CO12" s="744"/>
      <c r="CP12" s="744"/>
      <c r="CQ12" s="744"/>
      <c r="CR12" s="744"/>
      <c r="CS12" s="744"/>
      <c r="CT12" s="744"/>
      <c r="CU12" s="744"/>
      <c r="CV12" s="744"/>
      <c r="CW12" s="744"/>
      <c r="CX12" s="744"/>
      <c r="CY12" s="744"/>
      <c r="CZ12" s="744"/>
      <c r="DA12" s="744"/>
      <c r="DB12" s="744"/>
      <c r="DC12" s="744"/>
      <c r="DD12" s="744"/>
      <c r="DE12" s="744"/>
      <c r="DF12" s="744"/>
      <c r="DG12" s="744"/>
      <c r="DH12" s="744"/>
      <c r="DI12" s="744"/>
      <c r="DJ12" s="744"/>
      <c r="DK12" s="744"/>
      <c r="DL12" s="744"/>
      <c r="DM12" s="744"/>
      <c r="DN12" s="744"/>
      <c r="DO12" s="744"/>
      <c r="DP12" s="744"/>
      <c r="DQ12" s="744"/>
      <c r="DR12" s="744"/>
      <c r="DS12" s="744"/>
      <c r="DT12" s="744"/>
      <c r="DU12" s="744"/>
      <c r="DV12" s="744"/>
      <c r="DW12" s="746"/>
      <c r="DX12" s="749"/>
      <c r="DY12" s="747"/>
      <c r="DZ12" s="747"/>
      <c r="EA12" s="749"/>
      <c r="EB12" s="756"/>
      <c r="EC12" s="749"/>
      <c r="ED12" s="758"/>
      <c r="EE12" s="758"/>
      <c r="EF12" s="755"/>
      <c r="EG12" s="761"/>
      <c r="EH12" s="761"/>
      <c r="EI12" s="755"/>
      <c r="EJ12" s="760"/>
      <c r="EL12" s="760"/>
      <c r="EM12" s="760"/>
      <c r="EN12" s="760"/>
      <c r="EO12" s="760"/>
      <c r="EP12" s="760"/>
      <c r="EQ12" s="760"/>
      <c r="ER12" s="760"/>
      <c r="ES12" s="760"/>
      <c r="ET12" s="762"/>
      <c r="EU12" s="759"/>
    </row>
    <row r="13" spans="1:151" ht="15" x14ac:dyDescent="0.25">
      <c r="A13" s="673" t="s">
        <v>1843</v>
      </c>
      <c r="B13" s="10">
        <v>9</v>
      </c>
      <c r="C13" s="5">
        <v>5</v>
      </c>
      <c r="D13" s="69">
        <v>8</v>
      </c>
      <c r="E13" s="69"/>
      <c r="F13" s="69"/>
      <c r="G13" s="69"/>
      <c r="H13" s="69">
        <v>10</v>
      </c>
      <c r="I13" s="69"/>
      <c r="J13" s="69"/>
      <c r="K13" s="69"/>
      <c r="L13" s="69"/>
      <c r="M13" s="69"/>
      <c r="N13" s="5"/>
      <c r="O13" s="299">
        <f t="shared" si="0"/>
        <v>10</v>
      </c>
      <c r="P13" s="5"/>
      <c r="Q13" s="69"/>
      <c r="R13" s="69" t="s">
        <v>118</v>
      </c>
      <c r="S13" s="69"/>
      <c r="T13" s="69"/>
      <c r="U13" s="69"/>
      <c r="V13" s="5"/>
      <c r="W13" s="69"/>
      <c r="X13" s="69">
        <v>11</v>
      </c>
      <c r="Y13" s="69"/>
      <c r="Z13" s="69"/>
      <c r="AA13" s="69">
        <v>18</v>
      </c>
      <c r="AB13" s="69"/>
      <c r="AC13" s="632">
        <f>MAX(V13:AB13)</f>
        <v>18</v>
      </c>
      <c r="AD13" s="69"/>
      <c r="AE13" s="69"/>
      <c r="AF13" s="69"/>
      <c r="AG13" s="69">
        <v>2</v>
      </c>
      <c r="AH13" s="69"/>
      <c r="AI13" s="69">
        <v>4</v>
      </c>
      <c r="AJ13" s="69"/>
      <c r="AK13" s="69"/>
      <c r="AL13" s="69">
        <v>4</v>
      </c>
      <c r="AM13" s="46">
        <v>0</v>
      </c>
      <c r="AN13" s="9"/>
      <c r="AO13" s="82"/>
      <c r="AP13" s="82"/>
      <c r="AQ13" s="82">
        <v>38855</v>
      </c>
      <c r="AR13" s="630">
        <f>IF(COUNTBLANK(AN13:AQ13)=10,"NA",MIN(AN13:AQ13))</f>
        <v>38855</v>
      </c>
      <c r="AS13" s="630" t="s">
        <v>1786</v>
      </c>
      <c r="AT13" s="633" t="s">
        <v>1787</v>
      </c>
      <c r="AU13" s="633"/>
      <c r="AV13" s="32"/>
      <c r="AW13" s="69"/>
      <c r="AX13" s="69"/>
      <c r="AY13" s="69">
        <v>27</v>
      </c>
      <c r="AZ13" s="69"/>
      <c r="BA13" s="69">
        <v>5</v>
      </c>
      <c r="BB13" s="46">
        <v>0</v>
      </c>
      <c r="BC13" s="69"/>
      <c r="BD13" s="69"/>
      <c r="BE13" s="69"/>
      <c r="BF13" s="69"/>
      <c r="BG13" s="69"/>
      <c r="BH13" s="69">
        <v>5</v>
      </c>
      <c r="BI13" s="46">
        <v>7</v>
      </c>
      <c r="BJ13" s="69"/>
      <c r="BK13" s="69">
        <v>3</v>
      </c>
      <c r="BL13" s="69">
        <v>3</v>
      </c>
      <c r="BM13" s="69"/>
      <c r="BN13" s="69">
        <v>3</v>
      </c>
      <c r="BO13" s="69"/>
      <c r="BP13" s="69"/>
      <c r="BQ13" s="69"/>
      <c r="BR13" s="69"/>
      <c r="BS13" s="46"/>
      <c r="BT13" s="70"/>
      <c r="BU13" s="70"/>
      <c r="BV13" s="70"/>
      <c r="BW13" s="70"/>
      <c r="BX13" s="70"/>
      <c r="BY13" s="70"/>
      <c r="BZ13" s="70"/>
      <c r="CA13" s="70"/>
      <c r="CB13" s="70"/>
      <c r="CC13" s="67">
        <v>1</v>
      </c>
      <c r="CD13" s="79"/>
      <c r="CE13" s="79"/>
      <c r="CF13" s="79"/>
      <c r="CG13" s="79"/>
      <c r="CH13" s="79"/>
      <c r="CI13" s="79" t="s">
        <v>488</v>
      </c>
      <c r="CJ13" s="79"/>
      <c r="CK13" s="10"/>
      <c r="CL13" s="300">
        <f t="shared" si="1"/>
        <v>7</v>
      </c>
      <c r="CM13" s="69">
        <v>7</v>
      </c>
      <c r="CN13" s="69">
        <v>1.78</v>
      </c>
      <c r="CO13" s="69">
        <v>2.17</v>
      </c>
      <c r="CP13" s="69">
        <v>2.5</v>
      </c>
      <c r="CQ13" s="69">
        <v>1.95</v>
      </c>
      <c r="CR13" s="69">
        <v>2.31</v>
      </c>
      <c r="CS13" s="69">
        <v>1.87</v>
      </c>
      <c r="CT13" s="69">
        <v>1.82</v>
      </c>
      <c r="CU13" s="69"/>
      <c r="CV13" s="69"/>
      <c r="CW13" s="69"/>
      <c r="CX13" s="69"/>
      <c r="CY13" s="69"/>
      <c r="CZ13" s="69"/>
      <c r="DA13" s="69">
        <v>205</v>
      </c>
      <c r="DB13" s="69">
        <v>238</v>
      </c>
      <c r="DC13" s="69">
        <v>199</v>
      </c>
      <c r="DD13" s="69">
        <v>129</v>
      </c>
      <c r="DE13" s="69">
        <v>253</v>
      </c>
      <c r="DF13" s="69">
        <v>224</v>
      </c>
      <c r="DG13" s="69">
        <v>257</v>
      </c>
      <c r="DH13" s="69"/>
      <c r="DI13" s="69"/>
      <c r="DJ13" s="69"/>
      <c r="DK13" s="69"/>
      <c r="DL13" s="69"/>
      <c r="DM13" s="69"/>
      <c r="DN13" s="69"/>
      <c r="DO13" s="69"/>
      <c r="DP13" s="69"/>
      <c r="DQ13" s="69"/>
      <c r="DR13" s="69"/>
      <c r="DS13" s="69"/>
      <c r="DT13" s="69"/>
      <c r="DU13" s="69"/>
      <c r="DV13" s="69"/>
      <c r="DW13" s="79"/>
      <c r="DX13" s="245">
        <f t="shared" si="2"/>
        <v>5096.5573813918563</v>
      </c>
      <c r="DY13" s="81"/>
      <c r="DZ13" s="81">
        <f t="shared" si="3"/>
        <v>5096.5573813918563</v>
      </c>
      <c r="EA13" s="44">
        <v>9</v>
      </c>
      <c r="EB13" s="85">
        <v>5</v>
      </c>
      <c r="EC13" s="33">
        <v>9</v>
      </c>
      <c r="ED13" s="5">
        <v>10</v>
      </c>
      <c r="EE13" s="5">
        <v>7</v>
      </c>
      <c r="EF13" s="69">
        <v>10</v>
      </c>
      <c r="EG13" s="11">
        <v>1.82</v>
      </c>
      <c r="EH13" s="87">
        <v>224</v>
      </c>
      <c r="EI13" s="18">
        <v>5096.5573813918563</v>
      </c>
      <c r="EJ13" s="69">
        <v>33</v>
      </c>
      <c r="EL13" s="16">
        <v>38855</v>
      </c>
      <c r="EM13" s="54"/>
      <c r="EN13" s="249">
        <v>38871</v>
      </c>
      <c r="EO13" s="84">
        <v>5</v>
      </c>
      <c r="EP13" s="69">
        <v>45</v>
      </c>
      <c r="EQ13" s="69">
        <v>19</v>
      </c>
      <c r="ER13" s="69">
        <v>11</v>
      </c>
      <c r="ES13" s="69"/>
      <c r="ET13" s="70">
        <v>3</v>
      </c>
      <c r="EU13" s="79"/>
    </row>
    <row r="14" spans="1:151" ht="15" x14ac:dyDescent="0.25">
      <c r="A14" s="673" t="s">
        <v>1845</v>
      </c>
      <c r="B14" s="628" t="s">
        <v>1849</v>
      </c>
      <c r="C14" s="5"/>
      <c r="D14" s="69"/>
      <c r="E14" s="69"/>
      <c r="F14" s="69"/>
      <c r="G14" s="69"/>
      <c r="H14" s="69"/>
      <c r="I14" s="69"/>
      <c r="J14" s="69"/>
      <c r="K14" s="69"/>
      <c r="L14" s="69"/>
      <c r="M14" s="69"/>
      <c r="N14" s="5"/>
      <c r="O14" s="299"/>
      <c r="P14" s="5"/>
      <c r="Q14" s="69"/>
      <c r="R14" s="69"/>
      <c r="S14" s="69"/>
      <c r="T14" s="69"/>
      <c r="U14" s="69"/>
      <c r="V14" s="5"/>
      <c r="W14" s="69"/>
      <c r="X14" s="69"/>
      <c r="Y14" s="69"/>
      <c r="Z14" s="69"/>
      <c r="AA14" s="69"/>
      <c r="AB14" s="69"/>
      <c r="AC14" s="632"/>
      <c r="AD14" s="69"/>
      <c r="AE14" s="69"/>
      <c r="AF14" s="69"/>
      <c r="AG14" s="69"/>
      <c r="AH14" s="69"/>
      <c r="AI14" s="69"/>
      <c r="AJ14" s="69"/>
      <c r="AK14" s="69"/>
      <c r="AL14" s="69"/>
      <c r="AM14" s="46"/>
      <c r="AN14" s="9"/>
      <c r="AO14" s="82"/>
      <c r="AP14" s="82"/>
      <c r="AQ14" s="82"/>
      <c r="AR14" s="630"/>
      <c r="AS14" s="630"/>
      <c r="AT14" s="633"/>
      <c r="AU14" s="633"/>
      <c r="AV14" s="32"/>
      <c r="AW14" s="69"/>
      <c r="AX14" s="69"/>
      <c r="AY14" s="69"/>
      <c r="AZ14" s="69"/>
      <c r="BA14" s="69"/>
      <c r="BB14" s="46"/>
      <c r="BC14" s="69"/>
      <c r="BD14" s="69"/>
      <c r="BE14" s="69"/>
      <c r="BF14" s="69"/>
      <c r="BG14" s="69"/>
      <c r="BH14" s="69"/>
      <c r="BI14" s="46"/>
      <c r="BJ14" s="69"/>
      <c r="BK14" s="69"/>
      <c r="BL14" s="69"/>
      <c r="BM14" s="69"/>
      <c r="BN14" s="69"/>
      <c r="BO14" s="69"/>
      <c r="BP14" s="69"/>
      <c r="BQ14" s="69"/>
      <c r="BR14" s="69"/>
      <c r="BS14" s="46"/>
      <c r="BT14" s="70"/>
      <c r="BU14" s="70"/>
      <c r="BV14" s="70"/>
      <c r="BW14" s="70"/>
      <c r="BX14" s="70"/>
      <c r="BY14" s="70"/>
      <c r="BZ14" s="70"/>
      <c r="CA14" s="70"/>
      <c r="CB14" s="70"/>
      <c r="CC14" s="67"/>
      <c r="CD14" s="79"/>
      <c r="CE14" s="79"/>
      <c r="CF14" s="79"/>
      <c r="CG14" s="79"/>
      <c r="CH14" s="79"/>
      <c r="CI14" s="79"/>
      <c r="CJ14" s="79"/>
      <c r="CK14" s="10"/>
      <c r="CL14" s="300"/>
      <c r="CM14" s="69"/>
      <c r="CN14" s="69"/>
      <c r="CO14" s="69"/>
      <c r="CP14" s="69"/>
      <c r="CQ14" s="69"/>
      <c r="CR14" s="69"/>
      <c r="CS14" s="69"/>
      <c r="CT14" s="69"/>
      <c r="CU14" s="69"/>
      <c r="CV14" s="69"/>
      <c r="CW14" s="69"/>
      <c r="CX14" s="69"/>
      <c r="CY14" s="69"/>
      <c r="CZ14" s="69"/>
      <c r="DA14" s="69"/>
      <c r="DB14" s="69"/>
      <c r="DC14" s="69"/>
      <c r="DD14" s="69"/>
      <c r="DE14" s="69"/>
      <c r="DF14" s="69"/>
      <c r="DG14" s="69"/>
      <c r="DH14" s="69"/>
      <c r="DI14" s="69"/>
      <c r="DJ14" s="69"/>
      <c r="DK14" s="69"/>
      <c r="DL14" s="69"/>
      <c r="DM14" s="69"/>
      <c r="DN14" s="69"/>
      <c r="DO14" s="69"/>
      <c r="DP14" s="69"/>
      <c r="DQ14" s="69"/>
      <c r="DR14" s="69"/>
      <c r="DS14" s="69"/>
      <c r="DT14" s="69"/>
      <c r="DU14" s="69"/>
      <c r="DV14" s="69"/>
      <c r="DW14" s="79"/>
      <c r="DX14" s="245"/>
      <c r="DY14" s="81"/>
      <c r="DZ14" s="81"/>
      <c r="EA14" s="44"/>
      <c r="EB14" s="85"/>
      <c r="EC14" s="33"/>
      <c r="ED14" s="5"/>
      <c r="EE14" s="5"/>
      <c r="EF14" s="69"/>
      <c r="EG14" s="11"/>
      <c r="EH14" s="87"/>
      <c r="EI14" s="18"/>
      <c r="EJ14" s="69"/>
      <c r="EL14" s="16"/>
      <c r="EM14" s="54"/>
      <c r="EN14" s="249"/>
      <c r="EO14" s="84"/>
      <c r="EP14" s="69"/>
      <c r="EQ14" s="69"/>
      <c r="ER14" s="69"/>
      <c r="ES14" s="69"/>
      <c r="ET14" s="70"/>
      <c r="EU14" s="79"/>
    </row>
    <row r="15" spans="1:151" ht="15" x14ac:dyDescent="0.25">
      <c r="A15" s="673"/>
      <c r="B15" s="628" t="s">
        <v>1850</v>
      </c>
      <c r="C15" s="5"/>
      <c r="D15" s="69"/>
      <c r="E15" s="69"/>
      <c r="F15" s="69"/>
      <c r="G15" s="69"/>
      <c r="H15" s="69"/>
      <c r="I15" s="69"/>
      <c r="J15" s="69"/>
      <c r="K15" s="69"/>
      <c r="L15" s="69"/>
      <c r="M15" s="69"/>
      <c r="N15" s="5"/>
      <c r="O15" s="299"/>
      <c r="P15" s="5"/>
      <c r="Q15" s="69"/>
      <c r="R15" s="69"/>
      <c r="S15" s="69"/>
      <c r="T15" s="69"/>
      <c r="U15" s="69"/>
      <c r="V15" s="5"/>
      <c r="W15" s="69"/>
      <c r="X15" s="69"/>
      <c r="Y15" s="69"/>
      <c r="Z15" s="69"/>
      <c r="AA15" s="69"/>
      <c r="AB15" s="69"/>
      <c r="AC15" s="632"/>
      <c r="AD15" s="69"/>
      <c r="AE15" s="69"/>
      <c r="AF15" s="69"/>
      <c r="AG15" s="69"/>
      <c r="AH15" s="69"/>
      <c r="AI15" s="69"/>
      <c r="AJ15" s="69"/>
      <c r="AK15" s="69"/>
      <c r="AL15" s="69"/>
      <c r="AM15" s="46"/>
      <c r="AN15" s="9"/>
      <c r="AO15" s="82"/>
      <c r="AP15" s="82"/>
      <c r="AQ15" s="82"/>
      <c r="AR15" s="630"/>
      <c r="AS15" s="630"/>
      <c r="AT15" s="633"/>
      <c r="AU15" s="633"/>
      <c r="AV15" s="32"/>
      <c r="AW15" s="69"/>
      <c r="AX15" s="69"/>
      <c r="AY15" s="69"/>
      <c r="AZ15" s="69"/>
      <c r="BA15" s="69"/>
      <c r="BB15" s="46"/>
      <c r="BC15" s="69"/>
      <c r="BD15" s="69"/>
      <c r="BE15" s="69"/>
      <c r="BF15" s="69"/>
      <c r="BG15" s="69"/>
      <c r="BH15" s="69"/>
      <c r="BI15" s="46"/>
      <c r="BJ15" s="69"/>
      <c r="BK15" s="69"/>
      <c r="BL15" s="69"/>
      <c r="BM15" s="69"/>
      <c r="BN15" s="69"/>
      <c r="BO15" s="69"/>
      <c r="BP15" s="69"/>
      <c r="BQ15" s="69"/>
      <c r="BR15" s="69"/>
      <c r="BS15" s="46"/>
      <c r="BT15" s="70"/>
      <c r="BU15" s="70"/>
      <c r="BV15" s="70"/>
      <c r="BW15" s="70"/>
      <c r="BX15" s="70"/>
      <c r="BY15" s="70"/>
      <c r="BZ15" s="70"/>
      <c r="CA15" s="70"/>
      <c r="CB15" s="70"/>
      <c r="CC15" s="67"/>
      <c r="CD15" s="79"/>
      <c r="CE15" s="79"/>
      <c r="CF15" s="79"/>
      <c r="CG15" s="79"/>
      <c r="CH15" s="79"/>
      <c r="CI15" s="79"/>
      <c r="CJ15" s="79"/>
      <c r="CK15" s="10"/>
      <c r="CL15" s="300"/>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9"/>
      <c r="DQ15" s="69"/>
      <c r="DR15" s="69"/>
      <c r="DS15" s="69"/>
      <c r="DT15" s="69"/>
      <c r="DU15" s="69"/>
      <c r="DV15" s="69"/>
      <c r="DW15" s="79"/>
      <c r="DX15" s="245"/>
      <c r="DY15" s="81"/>
      <c r="DZ15" s="81"/>
      <c r="EA15" s="44"/>
      <c r="EB15" s="85"/>
      <c r="EC15" s="33"/>
      <c r="ED15" s="5"/>
      <c r="EE15" s="5"/>
      <c r="EF15" s="69"/>
      <c r="EG15" s="11"/>
      <c r="EH15" s="87"/>
      <c r="EI15" s="18"/>
      <c r="EJ15" s="69"/>
      <c r="EL15" s="16"/>
      <c r="EM15" s="54"/>
      <c r="EN15" s="249"/>
      <c r="EO15" s="84"/>
      <c r="EP15" s="69"/>
      <c r="EQ15" s="69"/>
      <c r="ER15" s="69"/>
      <c r="ES15" s="69"/>
      <c r="ET15" s="70"/>
      <c r="EU15" s="79"/>
    </row>
    <row r="16" spans="1:151" ht="15" x14ac:dyDescent="0.25">
      <c r="A16" s="673"/>
      <c r="B16" s="628" t="s">
        <v>1851</v>
      </c>
      <c r="C16" s="5"/>
      <c r="D16" s="69"/>
      <c r="E16" s="69"/>
      <c r="F16" s="69"/>
      <c r="G16" s="69"/>
      <c r="H16" s="69"/>
      <c r="I16" s="69"/>
      <c r="J16" s="69"/>
      <c r="K16" s="69"/>
      <c r="L16" s="69"/>
      <c r="M16" s="69"/>
      <c r="N16" s="5"/>
      <c r="O16" s="299"/>
      <c r="P16" s="5"/>
      <c r="Q16" s="69"/>
      <c r="R16" s="69"/>
      <c r="S16" s="69"/>
      <c r="T16" s="69"/>
      <c r="U16" s="69"/>
      <c r="V16" s="5"/>
      <c r="W16" s="69"/>
      <c r="X16" s="69"/>
      <c r="Y16" s="69"/>
      <c r="Z16" s="69"/>
      <c r="AA16" s="69"/>
      <c r="AB16" s="69"/>
      <c r="AC16" s="632"/>
      <c r="AD16" s="69"/>
      <c r="AE16" s="69"/>
      <c r="AF16" s="69"/>
      <c r="AG16" s="69"/>
      <c r="AH16" s="69"/>
      <c r="AI16" s="69"/>
      <c r="AJ16" s="69"/>
      <c r="AK16" s="69"/>
      <c r="AL16" s="69"/>
      <c r="AM16" s="46"/>
      <c r="AN16" s="9"/>
      <c r="AO16" s="82"/>
      <c r="AP16" s="82"/>
      <c r="AQ16" s="82"/>
      <c r="AR16" s="630"/>
      <c r="AS16" s="630"/>
      <c r="AT16" s="633"/>
      <c r="AU16" s="633"/>
      <c r="AV16" s="32"/>
      <c r="AW16" s="69"/>
      <c r="AX16" s="69"/>
      <c r="AY16" s="69"/>
      <c r="AZ16" s="69"/>
      <c r="BA16" s="69"/>
      <c r="BB16" s="46"/>
      <c r="BC16" s="69"/>
      <c r="BD16" s="69"/>
      <c r="BE16" s="69"/>
      <c r="BF16" s="69"/>
      <c r="BG16" s="69"/>
      <c r="BH16" s="69"/>
      <c r="BI16" s="46"/>
      <c r="BJ16" s="69"/>
      <c r="BK16" s="69"/>
      <c r="BL16" s="69"/>
      <c r="BM16" s="69"/>
      <c r="BN16" s="69"/>
      <c r="BO16" s="69"/>
      <c r="BP16" s="69"/>
      <c r="BQ16" s="69"/>
      <c r="BR16" s="69"/>
      <c r="BS16" s="46"/>
      <c r="BT16" s="70"/>
      <c r="BU16" s="70"/>
      <c r="BV16" s="70"/>
      <c r="BW16" s="70"/>
      <c r="BX16" s="70"/>
      <c r="BY16" s="70"/>
      <c r="BZ16" s="70"/>
      <c r="CA16" s="70"/>
      <c r="CB16" s="70"/>
      <c r="CC16" s="67"/>
      <c r="CD16" s="79"/>
      <c r="CE16" s="79"/>
      <c r="CF16" s="79"/>
      <c r="CG16" s="79"/>
      <c r="CH16" s="79"/>
      <c r="CI16" s="79"/>
      <c r="CJ16" s="79"/>
      <c r="CK16" s="10"/>
      <c r="CL16" s="300"/>
      <c r="CM16" s="69"/>
      <c r="CN16" s="69"/>
      <c r="CO16" s="69"/>
      <c r="CP16" s="69"/>
      <c r="CQ16" s="69"/>
      <c r="CR16" s="69"/>
      <c r="CS16" s="69"/>
      <c r="CT16" s="69"/>
      <c r="CU16" s="69"/>
      <c r="CV16" s="69"/>
      <c r="CW16" s="69"/>
      <c r="CX16" s="69"/>
      <c r="CY16" s="69"/>
      <c r="CZ16" s="69"/>
      <c r="DA16" s="69"/>
      <c r="DB16" s="69"/>
      <c r="DC16" s="69"/>
      <c r="DD16" s="69"/>
      <c r="DE16" s="69"/>
      <c r="DF16" s="69"/>
      <c r="DG16" s="69"/>
      <c r="DH16" s="69"/>
      <c r="DI16" s="69"/>
      <c r="DJ16" s="69"/>
      <c r="DK16" s="69"/>
      <c r="DL16" s="69"/>
      <c r="DM16" s="69"/>
      <c r="DN16" s="69"/>
      <c r="DO16" s="69"/>
      <c r="DP16" s="69"/>
      <c r="DQ16" s="69"/>
      <c r="DR16" s="69"/>
      <c r="DS16" s="69"/>
      <c r="DT16" s="69"/>
      <c r="DU16" s="69"/>
      <c r="DV16" s="69"/>
      <c r="DW16" s="79"/>
      <c r="DX16" s="245"/>
      <c r="DY16" s="81"/>
      <c r="DZ16" s="81"/>
      <c r="EA16" s="44"/>
      <c r="EB16" s="85"/>
      <c r="EC16" s="33"/>
      <c r="ED16" s="5"/>
      <c r="EE16" s="5"/>
      <c r="EF16" s="69"/>
      <c r="EG16" s="11"/>
      <c r="EH16" s="87"/>
      <c r="EI16" s="18"/>
      <c r="EJ16" s="69"/>
      <c r="EL16" s="16"/>
      <c r="EM16" s="54"/>
      <c r="EN16" s="249"/>
      <c r="EO16" s="84"/>
      <c r="EP16" s="69"/>
      <c r="EQ16" s="69"/>
      <c r="ER16" s="69"/>
      <c r="ES16" s="69"/>
      <c r="ET16" s="70"/>
      <c r="EU16" s="79"/>
    </row>
    <row r="17" spans="1:151" ht="15" x14ac:dyDescent="0.25">
      <c r="A17" s="673"/>
      <c r="B17" s="628" t="s">
        <v>1852</v>
      </c>
      <c r="C17" s="5"/>
      <c r="D17" s="69"/>
      <c r="E17" s="69"/>
      <c r="F17" s="69"/>
      <c r="G17" s="69"/>
      <c r="H17" s="69"/>
      <c r="I17" s="69"/>
      <c r="J17" s="69"/>
      <c r="K17" s="69"/>
      <c r="L17" s="69"/>
      <c r="M17" s="69"/>
      <c r="N17" s="5"/>
      <c r="O17" s="299"/>
      <c r="P17" s="5"/>
      <c r="Q17" s="69"/>
      <c r="R17" s="69"/>
      <c r="S17" s="69"/>
      <c r="T17" s="69"/>
      <c r="U17" s="69"/>
      <c r="V17" s="5"/>
      <c r="W17" s="69"/>
      <c r="X17" s="69"/>
      <c r="Y17" s="69"/>
      <c r="Z17" s="69"/>
      <c r="AA17" s="69"/>
      <c r="AB17" s="69"/>
      <c r="AC17" s="632"/>
      <c r="AD17" s="69"/>
      <c r="AE17" s="69"/>
      <c r="AF17" s="69"/>
      <c r="AG17" s="69"/>
      <c r="AH17" s="69"/>
      <c r="AI17" s="69"/>
      <c r="AJ17" s="69"/>
      <c r="AK17" s="69"/>
      <c r="AL17" s="69"/>
      <c r="AM17" s="46"/>
      <c r="AN17" s="9"/>
      <c r="AO17" s="82"/>
      <c r="AP17" s="82"/>
      <c r="AQ17" s="82"/>
      <c r="AR17" s="630"/>
      <c r="AS17" s="630"/>
      <c r="AT17" s="633"/>
      <c r="AU17" s="633"/>
      <c r="AV17" s="32"/>
      <c r="AW17" s="69"/>
      <c r="AX17" s="69"/>
      <c r="AY17" s="69"/>
      <c r="AZ17" s="69"/>
      <c r="BA17" s="69"/>
      <c r="BB17" s="46"/>
      <c r="BC17" s="69"/>
      <c r="BD17" s="69"/>
      <c r="BE17" s="69"/>
      <c r="BF17" s="69"/>
      <c r="BG17" s="69"/>
      <c r="BH17" s="69"/>
      <c r="BI17" s="46"/>
      <c r="BJ17" s="69"/>
      <c r="BK17" s="69"/>
      <c r="BL17" s="69"/>
      <c r="BM17" s="69"/>
      <c r="BN17" s="69"/>
      <c r="BO17" s="69"/>
      <c r="BP17" s="69"/>
      <c r="BQ17" s="69"/>
      <c r="BR17" s="69"/>
      <c r="BS17" s="46"/>
      <c r="BT17" s="70"/>
      <c r="BU17" s="70"/>
      <c r="BV17" s="70"/>
      <c r="BW17" s="70"/>
      <c r="BX17" s="70"/>
      <c r="BY17" s="70"/>
      <c r="BZ17" s="70"/>
      <c r="CA17" s="70"/>
      <c r="CB17" s="70"/>
      <c r="CC17" s="67"/>
      <c r="CD17" s="79"/>
      <c r="CE17" s="79"/>
      <c r="CF17" s="79"/>
      <c r="CG17" s="79"/>
      <c r="CH17" s="79"/>
      <c r="CI17" s="79"/>
      <c r="CJ17" s="79"/>
      <c r="CK17" s="10"/>
      <c r="CL17" s="300"/>
      <c r="CM17" s="69"/>
      <c r="CN17" s="69"/>
      <c r="CO17" s="69"/>
      <c r="CP17" s="69"/>
      <c r="CQ17" s="69"/>
      <c r="CR17" s="69"/>
      <c r="CS17" s="69"/>
      <c r="CT17" s="69"/>
      <c r="CU17" s="69"/>
      <c r="CV17" s="69"/>
      <c r="CW17" s="69"/>
      <c r="CX17" s="69"/>
      <c r="CY17" s="69"/>
      <c r="CZ17" s="69"/>
      <c r="DA17" s="69"/>
      <c r="DB17" s="69"/>
      <c r="DC17" s="69"/>
      <c r="DD17" s="69"/>
      <c r="DE17" s="69"/>
      <c r="DF17" s="69"/>
      <c r="DG17" s="69"/>
      <c r="DH17" s="69"/>
      <c r="DI17" s="69"/>
      <c r="DJ17" s="69"/>
      <c r="DK17" s="69"/>
      <c r="DL17" s="69"/>
      <c r="DM17" s="69"/>
      <c r="DN17" s="69"/>
      <c r="DO17" s="69"/>
      <c r="DP17" s="69"/>
      <c r="DQ17" s="69"/>
      <c r="DR17" s="69"/>
      <c r="DS17" s="69"/>
      <c r="DT17" s="69"/>
      <c r="DU17" s="69"/>
      <c r="DV17" s="69"/>
      <c r="DW17" s="79"/>
      <c r="DX17" s="245"/>
      <c r="DY17" s="81"/>
      <c r="DZ17" s="81"/>
      <c r="EA17" s="44"/>
      <c r="EB17" s="85"/>
      <c r="EC17" s="33"/>
      <c r="ED17" s="5"/>
      <c r="EE17" s="5"/>
      <c r="EF17" s="69"/>
      <c r="EG17" s="11"/>
      <c r="EH17" s="87"/>
      <c r="EI17" s="18"/>
      <c r="EJ17" s="69"/>
      <c r="EL17" s="16"/>
      <c r="EM17" s="54"/>
      <c r="EN17" s="249"/>
      <c r="EO17" s="84"/>
      <c r="EP17" s="69"/>
      <c r="EQ17" s="69"/>
      <c r="ER17" s="69"/>
      <c r="ES17" s="69"/>
      <c r="ET17" s="70"/>
      <c r="EU17" s="79"/>
    </row>
    <row r="18" spans="1:151" ht="15" x14ac:dyDescent="0.25">
      <c r="A18" s="673"/>
      <c r="B18" s="628" t="s">
        <v>1853</v>
      </c>
      <c r="C18" s="5"/>
      <c r="D18" s="69"/>
      <c r="E18" s="69"/>
      <c r="F18" s="69"/>
      <c r="G18" s="69"/>
      <c r="H18" s="69"/>
      <c r="I18" s="69"/>
      <c r="J18" s="69"/>
      <c r="K18" s="69"/>
      <c r="L18" s="69"/>
      <c r="M18" s="69"/>
      <c r="N18" s="5"/>
      <c r="O18" s="299"/>
      <c r="P18" s="5"/>
      <c r="Q18" s="69"/>
      <c r="R18" s="69"/>
      <c r="S18" s="69"/>
      <c r="T18" s="69"/>
      <c r="U18" s="69"/>
      <c r="V18" s="5"/>
      <c r="W18" s="69"/>
      <c r="X18" s="69"/>
      <c r="Y18" s="69"/>
      <c r="Z18" s="69"/>
      <c r="AA18" s="69"/>
      <c r="AB18" s="69"/>
      <c r="AC18" s="632"/>
      <c r="AD18" s="69"/>
      <c r="AE18" s="69"/>
      <c r="AF18" s="69"/>
      <c r="AG18" s="69"/>
      <c r="AH18" s="69"/>
      <c r="AI18" s="69"/>
      <c r="AJ18" s="69"/>
      <c r="AK18" s="69"/>
      <c r="AL18" s="69"/>
      <c r="AM18" s="46"/>
      <c r="AN18" s="9"/>
      <c r="AO18" s="82"/>
      <c r="AP18" s="82"/>
      <c r="AQ18" s="82"/>
      <c r="AR18" s="630"/>
      <c r="AS18" s="630"/>
      <c r="AT18" s="633"/>
      <c r="AU18" s="633"/>
      <c r="AV18" s="32"/>
      <c r="AW18" s="69"/>
      <c r="AX18" s="69"/>
      <c r="AY18" s="69"/>
      <c r="AZ18" s="69"/>
      <c r="BA18" s="69"/>
      <c r="BB18" s="46"/>
      <c r="BC18" s="69"/>
      <c r="BD18" s="69"/>
      <c r="BE18" s="69"/>
      <c r="BF18" s="69"/>
      <c r="BG18" s="69"/>
      <c r="BH18" s="69"/>
      <c r="BI18" s="46"/>
      <c r="BJ18" s="69"/>
      <c r="BK18" s="69"/>
      <c r="BL18" s="69"/>
      <c r="BM18" s="69"/>
      <c r="BN18" s="69"/>
      <c r="BO18" s="69"/>
      <c r="BP18" s="69"/>
      <c r="BQ18" s="69"/>
      <c r="BR18" s="69"/>
      <c r="BS18" s="46"/>
      <c r="BT18" s="70"/>
      <c r="BU18" s="70"/>
      <c r="BV18" s="70"/>
      <c r="BW18" s="70"/>
      <c r="BX18" s="70"/>
      <c r="BY18" s="70"/>
      <c r="BZ18" s="70"/>
      <c r="CA18" s="70"/>
      <c r="CB18" s="70"/>
      <c r="CC18" s="67"/>
      <c r="CD18" s="79"/>
      <c r="CE18" s="79"/>
      <c r="CF18" s="79"/>
      <c r="CG18" s="79"/>
      <c r="CH18" s="79"/>
      <c r="CI18" s="79"/>
      <c r="CJ18" s="79"/>
      <c r="CK18" s="10"/>
      <c r="CL18" s="300"/>
      <c r="CM18" s="69"/>
      <c r="CN18" s="69"/>
      <c r="CO18" s="69"/>
      <c r="CP18" s="69"/>
      <c r="CQ18" s="69"/>
      <c r="CR18" s="69"/>
      <c r="CS18" s="69"/>
      <c r="CT18" s="69"/>
      <c r="CU18" s="69"/>
      <c r="CV18" s="69"/>
      <c r="CW18" s="69"/>
      <c r="CX18" s="69"/>
      <c r="CY18" s="69"/>
      <c r="CZ18" s="69"/>
      <c r="DA18" s="69"/>
      <c r="DB18" s="69"/>
      <c r="DC18" s="69"/>
      <c r="DD18" s="69"/>
      <c r="DE18" s="69"/>
      <c r="DF18" s="69"/>
      <c r="DG18" s="69"/>
      <c r="DH18" s="69"/>
      <c r="DI18" s="69"/>
      <c r="DJ18" s="69"/>
      <c r="DK18" s="69"/>
      <c r="DL18" s="69"/>
      <c r="DM18" s="69"/>
      <c r="DN18" s="69"/>
      <c r="DO18" s="69"/>
      <c r="DP18" s="69"/>
      <c r="DQ18" s="69"/>
      <c r="DR18" s="69"/>
      <c r="DS18" s="69"/>
      <c r="DT18" s="69"/>
      <c r="DU18" s="69"/>
      <c r="DV18" s="69"/>
      <c r="DW18" s="79"/>
      <c r="DX18" s="245"/>
      <c r="DY18" s="81"/>
      <c r="DZ18" s="81"/>
      <c r="EA18" s="44"/>
      <c r="EB18" s="85"/>
      <c r="EC18" s="33"/>
      <c r="ED18" s="5"/>
      <c r="EE18" s="5"/>
      <c r="EF18" s="69"/>
      <c r="EG18" s="11"/>
      <c r="EH18" s="87"/>
      <c r="EI18" s="18"/>
      <c r="EJ18" s="69"/>
      <c r="EL18" s="16"/>
      <c r="EM18" s="54"/>
      <c r="EN18" s="249"/>
      <c r="EO18" s="84"/>
      <c r="EP18" s="69"/>
      <c r="EQ18" s="69"/>
      <c r="ER18" s="69"/>
      <c r="ES18" s="69"/>
      <c r="ET18" s="70"/>
      <c r="EU18" s="79"/>
    </row>
    <row r="19" spans="1:151" ht="15" x14ac:dyDescent="0.25">
      <c r="A19" s="673"/>
      <c r="B19" s="628" t="s">
        <v>1854</v>
      </c>
      <c r="C19" s="5"/>
      <c r="D19" s="69"/>
      <c r="E19" s="69"/>
      <c r="F19" s="69"/>
      <c r="G19" s="69"/>
      <c r="H19" s="69"/>
      <c r="I19" s="69"/>
      <c r="J19" s="69"/>
      <c r="K19" s="69"/>
      <c r="L19" s="69"/>
      <c r="M19" s="69"/>
      <c r="N19" s="5"/>
      <c r="O19" s="299"/>
      <c r="P19" s="5"/>
      <c r="Q19" s="69"/>
      <c r="R19" s="69"/>
      <c r="S19" s="69"/>
      <c r="T19" s="69"/>
      <c r="U19" s="69"/>
      <c r="V19" s="5"/>
      <c r="W19" s="69"/>
      <c r="X19" s="69"/>
      <c r="Y19" s="69"/>
      <c r="Z19" s="69"/>
      <c r="AA19" s="69"/>
      <c r="AB19" s="69"/>
      <c r="AC19" s="632"/>
      <c r="AD19" s="69"/>
      <c r="AE19" s="69"/>
      <c r="AF19" s="69"/>
      <c r="AG19" s="69"/>
      <c r="AH19" s="69"/>
      <c r="AI19" s="69"/>
      <c r="AJ19" s="69"/>
      <c r="AK19" s="69"/>
      <c r="AL19" s="69"/>
      <c r="AM19" s="46"/>
      <c r="AN19" s="9"/>
      <c r="AO19" s="82"/>
      <c r="AP19" s="82"/>
      <c r="AQ19" s="82"/>
      <c r="AR19" s="630"/>
      <c r="AS19" s="630"/>
      <c r="AT19" s="633"/>
      <c r="AU19" s="633"/>
      <c r="AV19" s="32"/>
      <c r="AW19" s="69"/>
      <c r="AX19" s="69"/>
      <c r="AY19" s="69"/>
      <c r="AZ19" s="69"/>
      <c r="BA19" s="69"/>
      <c r="BB19" s="46"/>
      <c r="BC19" s="69"/>
      <c r="BD19" s="69"/>
      <c r="BE19" s="69"/>
      <c r="BF19" s="69"/>
      <c r="BG19" s="69"/>
      <c r="BH19" s="69"/>
      <c r="BI19" s="46"/>
      <c r="BJ19" s="69"/>
      <c r="BK19" s="69"/>
      <c r="BL19" s="69"/>
      <c r="BM19" s="69"/>
      <c r="BN19" s="69"/>
      <c r="BO19" s="69"/>
      <c r="BP19" s="69"/>
      <c r="BQ19" s="69"/>
      <c r="BR19" s="69"/>
      <c r="BS19" s="46"/>
      <c r="BT19" s="70"/>
      <c r="BU19" s="70"/>
      <c r="BV19" s="70"/>
      <c r="BW19" s="70"/>
      <c r="BX19" s="70"/>
      <c r="BY19" s="70"/>
      <c r="BZ19" s="70"/>
      <c r="CA19" s="70"/>
      <c r="CB19" s="70"/>
      <c r="CC19" s="67"/>
      <c r="CD19" s="79"/>
      <c r="CE19" s="79"/>
      <c r="CF19" s="79"/>
      <c r="CG19" s="79"/>
      <c r="CH19" s="79"/>
      <c r="CI19" s="79"/>
      <c r="CJ19" s="79"/>
      <c r="CK19" s="10"/>
      <c r="CL19" s="300"/>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79"/>
      <c r="DX19" s="245"/>
      <c r="DY19" s="81"/>
      <c r="DZ19" s="81"/>
      <c r="EA19" s="44"/>
      <c r="EB19" s="85"/>
      <c r="EC19" s="33"/>
      <c r="ED19" s="5"/>
      <c r="EE19" s="5"/>
      <c r="EF19" s="69"/>
      <c r="EG19" s="11"/>
      <c r="EH19" s="87"/>
      <c r="EI19" s="18"/>
      <c r="EJ19" s="69"/>
      <c r="EL19" s="16"/>
      <c r="EM19" s="54"/>
      <c r="EN19" s="249"/>
      <c r="EO19" s="84"/>
      <c r="EP19" s="69"/>
      <c r="EQ19" s="69"/>
      <c r="ER19" s="69"/>
      <c r="ES19" s="69"/>
      <c r="ET19" s="70"/>
      <c r="EU19" s="79"/>
    </row>
    <row r="20" spans="1:151" ht="15" x14ac:dyDescent="0.25">
      <c r="A20" s="695" t="s">
        <v>1859</v>
      </c>
      <c r="B20" s="696" t="s">
        <v>1860</v>
      </c>
      <c r="C20" s="5"/>
      <c r="D20" s="69"/>
      <c r="E20" s="69"/>
      <c r="F20" s="69"/>
      <c r="G20" s="69"/>
      <c r="H20" s="69"/>
      <c r="I20" s="69"/>
      <c r="J20" s="69"/>
      <c r="K20" s="69"/>
      <c r="L20" s="69"/>
      <c r="M20" s="69"/>
      <c r="N20" s="5"/>
      <c r="O20" s="299"/>
      <c r="P20" s="5"/>
      <c r="Q20" s="69"/>
      <c r="R20" s="69"/>
      <c r="S20" s="69"/>
      <c r="T20" s="69"/>
      <c r="U20" s="69"/>
      <c r="V20" s="5"/>
      <c r="W20" s="69"/>
      <c r="X20" s="69"/>
      <c r="Y20" s="69"/>
      <c r="Z20" s="69"/>
      <c r="AA20" s="69"/>
      <c r="AB20" s="69"/>
      <c r="AC20" s="632"/>
      <c r="AD20" s="69"/>
      <c r="AE20" s="69"/>
      <c r="AF20" s="69"/>
      <c r="AG20" s="69"/>
      <c r="AH20" s="69"/>
      <c r="AI20" s="69"/>
      <c r="AJ20" s="69"/>
      <c r="AK20" s="69"/>
      <c r="AL20" s="69"/>
      <c r="AM20" s="46"/>
      <c r="AN20" s="9"/>
      <c r="AO20" s="82"/>
      <c r="AP20" s="82"/>
      <c r="AQ20" s="82"/>
      <c r="AR20" s="630"/>
      <c r="AS20" s="630"/>
      <c r="AT20" s="633"/>
      <c r="AU20" s="633"/>
      <c r="AV20" s="32"/>
      <c r="AW20" s="69"/>
      <c r="AX20" s="69"/>
      <c r="AY20" s="69"/>
      <c r="AZ20" s="69"/>
      <c r="BA20" s="69"/>
      <c r="BB20" s="46"/>
      <c r="BC20" s="69"/>
      <c r="BD20" s="69"/>
      <c r="BE20" s="69"/>
      <c r="BF20" s="69"/>
      <c r="BG20" s="69"/>
      <c r="BH20" s="69"/>
      <c r="BI20" s="46"/>
      <c r="BJ20" s="69"/>
      <c r="BK20" s="69"/>
      <c r="BL20" s="69"/>
      <c r="BM20" s="69"/>
      <c r="BN20" s="69"/>
      <c r="BO20" s="69"/>
      <c r="BP20" s="69"/>
      <c r="BQ20" s="69"/>
      <c r="BR20" s="69"/>
      <c r="BS20" s="46"/>
      <c r="BT20" s="70"/>
      <c r="BU20" s="70"/>
      <c r="BV20" s="70"/>
      <c r="BW20" s="70"/>
      <c r="BX20" s="70"/>
      <c r="BY20" s="70"/>
      <c r="BZ20" s="70"/>
      <c r="CA20" s="70"/>
      <c r="CB20" s="70"/>
      <c r="CC20" s="67"/>
      <c r="CD20" s="79"/>
      <c r="CE20" s="79"/>
      <c r="CF20" s="79"/>
      <c r="CG20" s="79"/>
      <c r="CH20" s="79"/>
      <c r="CI20" s="79"/>
      <c r="CJ20" s="79"/>
      <c r="CK20" s="10"/>
      <c r="CL20" s="300"/>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79"/>
      <c r="DX20" s="245"/>
      <c r="DY20" s="81"/>
      <c r="DZ20" s="81"/>
      <c r="EA20" s="44"/>
      <c r="EB20" s="85"/>
      <c r="EC20" s="33"/>
      <c r="ED20" s="5"/>
      <c r="EE20" s="5"/>
      <c r="EF20" s="69"/>
      <c r="EG20" s="11"/>
      <c r="EH20" s="87"/>
      <c r="EI20" s="18"/>
      <c r="EJ20" s="69"/>
      <c r="EL20" s="16"/>
      <c r="EM20" s="54"/>
      <c r="EN20" s="249"/>
      <c r="EO20" s="84"/>
      <c r="EP20" s="69"/>
      <c r="EQ20" s="69"/>
      <c r="ER20" s="69"/>
      <c r="ES20" s="69"/>
      <c r="ET20" s="70"/>
      <c r="EU20" s="79"/>
    </row>
    <row r="21" spans="1:151" ht="20.25" customHeight="1" x14ac:dyDescent="0.25">
      <c r="B21" s="746" t="s">
        <v>78</v>
      </c>
      <c r="C21" s="13" t="s">
        <v>45</v>
      </c>
      <c r="D21" s="13"/>
      <c r="E21" s="13"/>
      <c r="F21" s="13"/>
      <c r="G21" s="13"/>
      <c r="H21" s="13"/>
      <c r="I21" s="13"/>
      <c r="J21" s="13"/>
      <c r="K21" s="13"/>
      <c r="L21" s="13"/>
      <c r="M21" s="13"/>
      <c r="N21" s="13"/>
      <c r="O21" s="751" t="s">
        <v>993</v>
      </c>
      <c r="P21" s="13" t="s">
        <v>1</v>
      </c>
      <c r="Q21" s="13"/>
      <c r="R21" s="13"/>
      <c r="S21" s="13"/>
      <c r="T21" s="13"/>
      <c r="U21" s="13"/>
      <c r="V21" s="13" t="s">
        <v>64</v>
      </c>
      <c r="W21" s="10"/>
      <c r="X21" s="10"/>
      <c r="Y21" s="10"/>
      <c r="Z21" s="10"/>
      <c r="AA21" s="10"/>
      <c r="AB21" s="10"/>
      <c r="AC21" s="628"/>
      <c r="AD21" s="13" t="s">
        <v>612</v>
      </c>
      <c r="AE21" s="10"/>
      <c r="AF21" s="10"/>
      <c r="AG21" s="10"/>
      <c r="AH21" s="10"/>
      <c r="AI21" s="10"/>
      <c r="AJ21" s="10"/>
      <c r="AK21" s="10"/>
      <c r="AL21" s="10"/>
      <c r="AM21" s="45"/>
      <c r="AN21" s="10" t="s">
        <v>83</v>
      </c>
      <c r="AO21" s="10"/>
      <c r="AP21" s="10"/>
      <c r="AQ21" s="10"/>
      <c r="AR21" s="628"/>
      <c r="AS21" s="628"/>
      <c r="AT21" s="628"/>
      <c r="AU21" s="628"/>
      <c r="AV21" s="33" t="s">
        <v>84</v>
      </c>
      <c r="AW21" s="13"/>
      <c r="AX21" s="13"/>
      <c r="AY21" s="13"/>
      <c r="AZ21" s="13"/>
      <c r="BA21" s="13"/>
      <c r="BB21" s="43"/>
      <c r="BC21" s="13" t="s">
        <v>87</v>
      </c>
      <c r="BD21" s="645"/>
      <c r="BE21" s="645"/>
      <c r="BF21" s="645"/>
      <c r="BG21" s="645"/>
      <c r="BH21" s="645"/>
      <c r="BI21" s="648"/>
      <c r="BJ21" s="13" t="s">
        <v>86</v>
      </c>
      <c r="BK21" s="645"/>
      <c r="BL21" s="645"/>
      <c r="BM21" s="645"/>
      <c r="BN21" s="645"/>
      <c r="BO21" s="645"/>
      <c r="BP21" s="645"/>
      <c r="BQ21" s="645"/>
      <c r="BR21" s="645"/>
      <c r="BS21" s="648"/>
      <c r="BT21" s="13" t="s">
        <v>85</v>
      </c>
      <c r="BU21" s="645"/>
      <c r="BV21" s="645"/>
      <c r="BW21" s="645"/>
      <c r="BX21" s="645"/>
      <c r="BY21" s="645"/>
      <c r="BZ21" s="645"/>
      <c r="CA21" s="645"/>
      <c r="CB21" s="645"/>
      <c r="CC21" s="648"/>
      <c r="CD21" s="26" t="s">
        <v>4</v>
      </c>
      <c r="CE21" s="26"/>
      <c r="CF21" s="26"/>
      <c r="CG21" s="26"/>
      <c r="CH21" s="26"/>
      <c r="CI21" s="26"/>
      <c r="CJ21" s="26"/>
      <c r="CK21" s="4"/>
      <c r="CL21" s="753" t="s">
        <v>994</v>
      </c>
      <c r="CM21" s="744" t="s">
        <v>45</v>
      </c>
      <c r="CN21" s="744" t="s">
        <v>91</v>
      </c>
      <c r="CO21" s="744" t="s">
        <v>94</v>
      </c>
      <c r="CP21" s="744" t="s">
        <v>93</v>
      </c>
      <c r="CQ21" s="744" t="s">
        <v>92</v>
      </c>
      <c r="CR21" s="744" t="s">
        <v>560</v>
      </c>
      <c r="CS21" s="744" t="s">
        <v>561</v>
      </c>
      <c r="CT21" s="744" t="s">
        <v>562</v>
      </c>
      <c r="CU21" s="744" t="s">
        <v>563</v>
      </c>
      <c r="CV21" s="744" t="s">
        <v>564</v>
      </c>
      <c r="CW21" s="744" t="s">
        <v>565</v>
      </c>
      <c r="CX21" s="744" t="s">
        <v>566</v>
      </c>
      <c r="CY21" s="744" t="s">
        <v>567</v>
      </c>
      <c r="CZ21" s="744" t="s">
        <v>568</v>
      </c>
      <c r="DA21" s="744" t="s">
        <v>97</v>
      </c>
      <c r="DB21" s="744" t="s">
        <v>98</v>
      </c>
      <c r="DC21" s="744" t="s">
        <v>99</v>
      </c>
      <c r="DD21" s="744" t="s">
        <v>100</v>
      </c>
      <c r="DE21" s="744" t="s">
        <v>569</v>
      </c>
      <c r="DF21" s="744" t="s">
        <v>570</v>
      </c>
      <c r="DG21" s="744" t="s">
        <v>571</v>
      </c>
      <c r="DH21" s="744" t="s">
        <v>572</v>
      </c>
      <c r="DI21" s="744" t="s">
        <v>573</v>
      </c>
      <c r="DJ21" s="744" t="s">
        <v>574</v>
      </c>
      <c r="DK21" s="744" t="s">
        <v>575</v>
      </c>
      <c r="DL21" s="744" t="s">
        <v>576</v>
      </c>
      <c r="DM21" s="744" t="s">
        <v>577</v>
      </c>
      <c r="DN21" s="744" t="s">
        <v>66</v>
      </c>
      <c r="DO21" s="744" t="s">
        <v>968</v>
      </c>
      <c r="DP21" s="744" t="s">
        <v>969</v>
      </c>
      <c r="DQ21" s="744" t="s">
        <v>970</v>
      </c>
      <c r="DR21" s="744" t="s">
        <v>971</v>
      </c>
      <c r="DS21" s="744" t="s">
        <v>972</v>
      </c>
      <c r="DT21" s="744" t="s">
        <v>973</v>
      </c>
      <c r="DU21" s="744" t="s">
        <v>975</v>
      </c>
      <c r="DV21" s="744" t="s">
        <v>974</v>
      </c>
      <c r="DW21" s="746" t="s">
        <v>4</v>
      </c>
      <c r="DX21" s="749" t="s">
        <v>976</v>
      </c>
      <c r="DY21" s="747" t="s">
        <v>977</v>
      </c>
      <c r="DZ21" s="747" t="s">
        <v>978</v>
      </c>
      <c r="EA21" s="749" t="s">
        <v>38</v>
      </c>
      <c r="EB21" s="756" t="s">
        <v>59</v>
      </c>
      <c r="EC21" s="749" t="s">
        <v>38</v>
      </c>
      <c r="ED21" s="757" t="s">
        <v>993</v>
      </c>
      <c r="EE21" s="757" t="s">
        <v>994</v>
      </c>
      <c r="EF21" s="747" t="s">
        <v>995</v>
      </c>
      <c r="EG21" s="744" t="s">
        <v>5</v>
      </c>
      <c r="EH21" s="744" t="s">
        <v>52</v>
      </c>
      <c r="EI21" s="747" t="s">
        <v>978</v>
      </c>
      <c r="EJ21" s="760" t="s">
        <v>46</v>
      </c>
      <c r="EL21" s="760" t="s">
        <v>47</v>
      </c>
      <c r="EM21" s="760" t="s">
        <v>48</v>
      </c>
      <c r="EN21" s="760" t="s">
        <v>49</v>
      </c>
      <c r="EO21" s="760" t="s">
        <v>60</v>
      </c>
      <c r="EP21" s="760" t="s">
        <v>63</v>
      </c>
      <c r="EQ21" s="760" t="s">
        <v>74</v>
      </c>
      <c r="ER21" s="760" t="s">
        <v>62</v>
      </c>
      <c r="ES21" s="760" t="s">
        <v>61</v>
      </c>
      <c r="ET21" s="762" t="s">
        <v>979</v>
      </c>
      <c r="EU21" s="759" t="s">
        <v>58</v>
      </c>
    </row>
    <row r="22" spans="1:151" ht="24" customHeight="1" x14ac:dyDescent="0.25">
      <c r="B22" s="746"/>
      <c r="C22" s="8">
        <v>38840</v>
      </c>
      <c r="D22" s="8">
        <v>38845</v>
      </c>
      <c r="E22" s="8">
        <v>38849</v>
      </c>
      <c r="F22" s="8">
        <v>38853</v>
      </c>
      <c r="G22" s="8">
        <v>38854</v>
      </c>
      <c r="H22" s="8">
        <v>38855</v>
      </c>
      <c r="I22" s="8">
        <v>38856</v>
      </c>
      <c r="J22" s="8">
        <v>38859</v>
      </c>
      <c r="K22" s="8">
        <v>38863</v>
      </c>
      <c r="L22" s="8">
        <v>38866</v>
      </c>
      <c r="M22" s="8">
        <v>38868</v>
      </c>
      <c r="N22" s="8">
        <v>38873</v>
      </c>
      <c r="O22" s="752"/>
      <c r="P22" s="8">
        <v>38840</v>
      </c>
      <c r="Q22" s="8">
        <v>38845</v>
      </c>
      <c r="R22" s="8">
        <v>38849</v>
      </c>
      <c r="S22" s="8">
        <v>38853</v>
      </c>
      <c r="T22" s="8">
        <v>38854</v>
      </c>
      <c r="U22" s="8">
        <v>38855</v>
      </c>
      <c r="V22" s="8">
        <v>38840</v>
      </c>
      <c r="W22" s="8">
        <v>38845</v>
      </c>
      <c r="X22" s="8">
        <v>38849</v>
      </c>
      <c r="Y22" s="8">
        <v>38853</v>
      </c>
      <c r="Z22" s="8">
        <v>38854</v>
      </c>
      <c r="AA22" s="8">
        <v>38855</v>
      </c>
      <c r="AB22" s="8">
        <v>38856</v>
      </c>
      <c r="AC22" s="629" t="s">
        <v>1782</v>
      </c>
      <c r="AD22" s="8">
        <v>38849</v>
      </c>
      <c r="AE22" s="8">
        <v>38853</v>
      </c>
      <c r="AF22" s="8">
        <v>38854</v>
      </c>
      <c r="AG22" s="8">
        <v>38855</v>
      </c>
      <c r="AH22" s="8">
        <v>38856</v>
      </c>
      <c r="AI22" s="8">
        <v>38859</v>
      </c>
      <c r="AJ22" s="8">
        <v>38863</v>
      </c>
      <c r="AK22" s="8">
        <v>38866</v>
      </c>
      <c r="AL22" s="8">
        <v>38868</v>
      </c>
      <c r="AM22" s="41">
        <v>38873</v>
      </c>
      <c r="AN22" s="8">
        <v>38849</v>
      </c>
      <c r="AO22" s="8">
        <v>38853</v>
      </c>
      <c r="AP22" s="8">
        <v>38854</v>
      </c>
      <c r="AQ22" s="8">
        <v>38855</v>
      </c>
      <c r="AR22" s="629" t="s">
        <v>1777</v>
      </c>
      <c r="AS22" s="629" t="s">
        <v>1779</v>
      </c>
      <c r="AT22" s="629" t="s">
        <v>1784</v>
      </c>
      <c r="AU22" s="632" t="s">
        <v>1808</v>
      </c>
      <c r="AV22" s="40">
        <v>38855</v>
      </c>
      <c r="AW22" s="8">
        <v>38856</v>
      </c>
      <c r="AX22" s="8">
        <v>38859</v>
      </c>
      <c r="AY22" s="8">
        <v>38863</v>
      </c>
      <c r="AZ22" s="8">
        <v>38866</v>
      </c>
      <c r="BA22" s="8">
        <v>38868</v>
      </c>
      <c r="BB22" s="65">
        <v>38873</v>
      </c>
      <c r="BC22" s="64">
        <v>38855</v>
      </c>
      <c r="BD22" s="646">
        <v>38856</v>
      </c>
      <c r="BE22" s="646">
        <v>38859</v>
      </c>
      <c r="BF22" s="646">
        <v>38863</v>
      </c>
      <c r="BG22" s="646">
        <v>38866</v>
      </c>
      <c r="BH22" s="646">
        <v>38868</v>
      </c>
      <c r="BI22" s="66">
        <v>38873</v>
      </c>
      <c r="BJ22" s="64">
        <v>38840</v>
      </c>
      <c r="BK22" s="646">
        <v>38845</v>
      </c>
      <c r="BL22" s="646">
        <v>38849</v>
      </c>
      <c r="BM22" s="646">
        <v>38853</v>
      </c>
      <c r="BN22" s="646">
        <v>38855</v>
      </c>
      <c r="BO22" s="646">
        <v>38856</v>
      </c>
      <c r="BP22" s="646">
        <v>38859</v>
      </c>
      <c r="BQ22" s="646">
        <v>38866</v>
      </c>
      <c r="BR22" s="646">
        <v>38868</v>
      </c>
      <c r="BS22" s="66">
        <v>38873</v>
      </c>
      <c r="BT22" s="646">
        <v>38845</v>
      </c>
      <c r="BU22" s="646">
        <v>38849</v>
      </c>
      <c r="BV22" s="646">
        <v>38853</v>
      </c>
      <c r="BW22" s="646">
        <v>38854</v>
      </c>
      <c r="BX22" s="646">
        <v>38855</v>
      </c>
      <c r="BY22" s="646">
        <v>38856</v>
      </c>
      <c r="BZ22" s="646">
        <v>38859</v>
      </c>
      <c r="CA22" s="646">
        <v>38863</v>
      </c>
      <c r="CB22" s="646">
        <v>38868</v>
      </c>
      <c r="CC22" s="66">
        <v>38873</v>
      </c>
      <c r="CD22" s="646">
        <v>38845</v>
      </c>
      <c r="CE22" s="646">
        <v>38849</v>
      </c>
      <c r="CF22" s="646">
        <v>38853</v>
      </c>
      <c r="CG22" s="646">
        <v>38855</v>
      </c>
      <c r="CH22" s="646">
        <v>38859</v>
      </c>
      <c r="CI22" s="646">
        <v>38863</v>
      </c>
      <c r="CJ22" s="54">
        <v>38868</v>
      </c>
      <c r="CK22" s="22">
        <v>38873</v>
      </c>
      <c r="CL22" s="754"/>
      <c r="CM22" s="744"/>
      <c r="CN22" s="744"/>
      <c r="CO22" s="744"/>
      <c r="CP22" s="744"/>
      <c r="CQ22" s="744"/>
      <c r="CR22" s="744"/>
      <c r="CS22" s="744"/>
      <c r="CT22" s="744"/>
      <c r="CU22" s="744"/>
      <c r="CV22" s="744"/>
      <c r="CW22" s="744"/>
      <c r="CX22" s="744"/>
      <c r="CY22" s="744"/>
      <c r="CZ22" s="744"/>
      <c r="DA22" s="744"/>
      <c r="DB22" s="744"/>
      <c r="DC22" s="744"/>
      <c r="DD22" s="744"/>
      <c r="DE22" s="744"/>
      <c r="DF22" s="744"/>
      <c r="DG22" s="744"/>
      <c r="DH22" s="744"/>
      <c r="DI22" s="744"/>
      <c r="DJ22" s="744"/>
      <c r="DK22" s="744"/>
      <c r="DL22" s="744"/>
      <c r="DM22" s="744"/>
      <c r="DN22" s="744"/>
      <c r="DO22" s="744"/>
      <c r="DP22" s="744"/>
      <c r="DQ22" s="744"/>
      <c r="DR22" s="744"/>
      <c r="DS22" s="744"/>
      <c r="DT22" s="744"/>
      <c r="DU22" s="744"/>
      <c r="DV22" s="744"/>
      <c r="DW22" s="746"/>
      <c r="DX22" s="749"/>
      <c r="DY22" s="747"/>
      <c r="DZ22" s="747"/>
      <c r="EA22" s="749"/>
      <c r="EB22" s="756"/>
      <c r="EC22" s="749"/>
      <c r="ED22" s="758"/>
      <c r="EE22" s="758"/>
      <c r="EF22" s="755"/>
      <c r="EG22" s="761"/>
      <c r="EH22" s="761"/>
      <c r="EI22" s="755"/>
      <c r="EJ22" s="760"/>
      <c r="EL22" s="760"/>
      <c r="EM22" s="760"/>
      <c r="EN22" s="760"/>
      <c r="EO22" s="760"/>
      <c r="EP22" s="760"/>
      <c r="EQ22" s="760"/>
      <c r="ER22" s="760"/>
      <c r="ES22" s="760"/>
      <c r="ET22" s="762"/>
      <c r="EU22" s="759"/>
    </row>
    <row r="23" spans="1:151" ht="15" x14ac:dyDescent="0.25">
      <c r="A23" s="673" t="s">
        <v>1843</v>
      </c>
      <c r="B23" s="10">
        <v>10</v>
      </c>
      <c r="C23" s="5">
        <v>8</v>
      </c>
      <c r="D23" s="69">
        <v>14</v>
      </c>
      <c r="E23" s="69"/>
      <c r="F23" s="69"/>
      <c r="G23" s="69"/>
      <c r="H23" s="69"/>
      <c r="I23" s="69"/>
      <c r="J23" s="69"/>
      <c r="K23" s="69">
        <v>3</v>
      </c>
      <c r="L23" s="69"/>
      <c r="M23" s="69"/>
      <c r="N23" s="5"/>
      <c r="O23" s="299">
        <f t="shared" si="0"/>
        <v>14</v>
      </c>
      <c r="P23" s="5"/>
      <c r="Q23" s="69" t="s">
        <v>111</v>
      </c>
      <c r="R23" s="69" t="s">
        <v>118</v>
      </c>
      <c r="S23" s="69"/>
      <c r="T23" s="69"/>
      <c r="U23" s="69"/>
      <c r="V23" s="5"/>
      <c r="W23" s="69"/>
      <c r="X23" s="69">
        <v>87</v>
      </c>
      <c r="Y23" s="69"/>
      <c r="Z23" s="69"/>
      <c r="AA23" s="69">
        <v>180</v>
      </c>
      <c r="AB23" s="69"/>
      <c r="AC23" s="632">
        <f>MAX(V23:AB23)</f>
        <v>180</v>
      </c>
      <c r="AD23" s="69"/>
      <c r="AE23" s="69"/>
      <c r="AF23" s="69"/>
      <c r="AG23" s="69" t="s">
        <v>489</v>
      </c>
      <c r="AH23" s="69"/>
      <c r="AI23" s="69">
        <v>31</v>
      </c>
      <c r="AJ23" s="69"/>
      <c r="AK23" s="69"/>
      <c r="AL23" s="69">
        <v>11</v>
      </c>
      <c r="AM23" s="46">
        <v>3</v>
      </c>
      <c r="AN23" s="9"/>
      <c r="AO23" s="82"/>
      <c r="AP23" s="82"/>
      <c r="AQ23" s="82">
        <v>38855</v>
      </c>
      <c r="AR23" s="630">
        <f>IF(COUNTBLANK(AN23:AQ23)=10,"NA",MIN(AN23:AQ23))</f>
        <v>38855</v>
      </c>
      <c r="AS23" s="630" t="s">
        <v>1786</v>
      </c>
      <c r="AT23" s="633" t="s">
        <v>1788</v>
      </c>
      <c r="AU23" s="633"/>
      <c r="AV23" s="32"/>
      <c r="AW23" s="69"/>
      <c r="AX23" s="69"/>
      <c r="AY23" s="69"/>
      <c r="AZ23" s="69"/>
      <c r="BA23" s="69">
        <v>10</v>
      </c>
      <c r="BB23" s="46">
        <v>0</v>
      </c>
      <c r="BC23" s="69"/>
      <c r="BD23" s="69"/>
      <c r="BE23" s="69"/>
      <c r="BF23" s="69"/>
      <c r="BG23" s="69"/>
      <c r="BH23" s="69">
        <v>70</v>
      </c>
      <c r="BI23" s="46">
        <v>49</v>
      </c>
      <c r="BJ23" s="69"/>
      <c r="BK23" s="69">
        <v>3</v>
      </c>
      <c r="BL23" s="69"/>
      <c r="BM23" s="69"/>
      <c r="BN23" s="69"/>
      <c r="BO23" s="69"/>
      <c r="BP23" s="69"/>
      <c r="BQ23" s="69"/>
      <c r="BR23" s="69"/>
      <c r="BS23" s="46"/>
      <c r="BT23" s="70"/>
      <c r="BU23" s="70"/>
      <c r="BV23" s="70"/>
      <c r="BW23" s="70"/>
      <c r="BX23" s="70"/>
      <c r="BY23" s="70"/>
      <c r="BZ23" s="70">
        <v>1</v>
      </c>
      <c r="CA23" s="70"/>
      <c r="CB23" s="70"/>
      <c r="CC23" s="67"/>
      <c r="CD23" s="79"/>
      <c r="CE23" s="79"/>
      <c r="CF23" s="79"/>
      <c r="CG23" s="79"/>
      <c r="CH23" s="79"/>
      <c r="CI23" s="79" t="s">
        <v>490</v>
      </c>
      <c r="CJ23" s="79" t="s">
        <v>491</v>
      </c>
      <c r="CK23" s="10"/>
      <c r="CL23" s="300">
        <f t="shared" si="1"/>
        <v>13</v>
      </c>
      <c r="CM23" s="69">
        <v>13</v>
      </c>
      <c r="CN23" s="69">
        <v>1.92</v>
      </c>
      <c r="CO23" s="69">
        <v>3.79</v>
      </c>
      <c r="CP23" s="69">
        <v>2.79</v>
      </c>
      <c r="CQ23" s="69">
        <v>1.92</v>
      </c>
      <c r="CR23" s="69">
        <v>2.27</v>
      </c>
      <c r="CS23" s="69">
        <v>2.65</v>
      </c>
      <c r="CT23" s="69">
        <v>3.26</v>
      </c>
      <c r="CU23" s="69">
        <v>2.96</v>
      </c>
      <c r="CV23" s="69">
        <v>2.4500000000000002</v>
      </c>
      <c r="CW23" s="69">
        <v>2.76</v>
      </c>
      <c r="CX23" s="69">
        <v>2.54</v>
      </c>
      <c r="CY23" s="69">
        <v>2.42</v>
      </c>
      <c r="CZ23" s="69">
        <v>0.72</v>
      </c>
      <c r="DA23" s="69">
        <v>254</v>
      </c>
      <c r="DB23" s="69">
        <v>365</v>
      </c>
      <c r="DC23" s="69">
        <v>330</v>
      </c>
      <c r="DD23" s="69">
        <v>274</v>
      </c>
      <c r="DE23" s="69">
        <v>295</v>
      </c>
      <c r="DF23" s="69">
        <v>305</v>
      </c>
      <c r="DG23" s="69">
        <v>298</v>
      </c>
      <c r="DH23" s="69">
        <v>330</v>
      </c>
      <c r="DI23" s="69">
        <v>335</v>
      </c>
      <c r="DJ23" s="69">
        <v>337</v>
      </c>
      <c r="DK23" s="69">
        <v>342</v>
      </c>
      <c r="DL23" s="69">
        <v>287</v>
      </c>
      <c r="DM23" s="69">
        <v>71</v>
      </c>
      <c r="DN23" s="69"/>
      <c r="DO23" s="69"/>
      <c r="DP23" s="69"/>
      <c r="DQ23" s="69"/>
      <c r="DR23" s="69"/>
      <c r="DS23" s="69"/>
      <c r="DT23" s="69"/>
      <c r="DU23" s="69"/>
      <c r="DV23" s="69"/>
      <c r="DW23" s="79"/>
      <c r="DX23" s="245">
        <f t="shared" si="2"/>
        <v>21975.753671568535</v>
      </c>
      <c r="DY23" s="81"/>
      <c r="DZ23" s="81">
        <f t="shared" si="3"/>
        <v>21975.753671568535</v>
      </c>
      <c r="EA23" s="44">
        <v>10</v>
      </c>
      <c r="EB23" s="85">
        <v>25</v>
      </c>
      <c r="EC23" s="33">
        <v>10</v>
      </c>
      <c r="ED23" s="5">
        <v>14</v>
      </c>
      <c r="EE23" s="5">
        <v>13</v>
      </c>
      <c r="EF23" s="69">
        <v>14</v>
      </c>
      <c r="EG23" s="11">
        <v>2.65</v>
      </c>
      <c r="EH23" s="87">
        <v>305</v>
      </c>
      <c r="EI23" s="18">
        <v>21975.753671568535</v>
      </c>
      <c r="EJ23" s="69">
        <v>180</v>
      </c>
      <c r="EL23" s="16">
        <v>38851</v>
      </c>
      <c r="EM23" s="54"/>
      <c r="EN23" s="249">
        <v>38873</v>
      </c>
      <c r="EO23" s="84">
        <v>25</v>
      </c>
      <c r="EP23" s="69">
        <v>223</v>
      </c>
      <c r="EQ23" s="69">
        <v>115</v>
      </c>
      <c r="ER23" s="69">
        <v>59</v>
      </c>
      <c r="ES23" s="69"/>
      <c r="ET23" s="70">
        <v>3</v>
      </c>
      <c r="EU23" s="79"/>
    </row>
    <row r="24" spans="1:151" ht="15" x14ac:dyDescent="0.25">
      <c r="A24" s="673" t="s">
        <v>1845</v>
      </c>
      <c r="B24" s="628" t="s">
        <v>1856</v>
      </c>
      <c r="C24" s="5"/>
      <c r="D24" s="69"/>
      <c r="E24" s="69"/>
      <c r="F24" s="69"/>
      <c r="G24" s="69"/>
      <c r="H24" s="69"/>
      <c r="I24" s="69"/>
      <c r="J24" s="69"/>
      <c r="K24" s="69"/>
      <c r="L24" s="69"/>
      <c r="M24" s="69"/>
      <c r="N24" s="5"/>
      <c r="O24" s="299"/>
      <c r="P24" s="5"/>
      <c r="Q24" s="69"/>
      <c r="R24" s="69"/>
      <c r="S24" s="69"/>
      <c r="T24" s="69"/>
      <c r="U24" s="69"/>
      <c r="V24" s="5"/>
      <c r="W24" s="69"/>
      <c r="X24" s="69"/>
      <c r="Y24" s="69"/>
      <c r="Z24" s="69"/>
      <c r="AA24" s="69"/>
      <c r="AB24" s="69"/>
      <c r="AC24" s="632"/>
      <c r="AD24" s="69"/>
      <c r="AE24" s="69"/>
      <c r="AF24" s="69"/>
      <c r="AG24" s="69"/>
      <c r="AH24" s="69"/>
      <c r="AI24" s="69"/>
      <c r="AJ24" s="69"/>
      <c r="AK24" s="69"/>
      <c r="AL24" s="69"/>
      <c r="AM24" s="46"/>
      <c r="AN24" s="9"/>
      <c r="AO24" s="82"/>
      <c r="AP24" s="82"/>
      <c r="AQ24" s="82"/>
      <c r="AR24" s="630"/>
      <c r="AS24" s="630"/>
      <c r="AT24" s="633"/>
      <c r="AU24" s="633"/>
      <c r="AV24" s="32"/>
      <c r="AW24" s="69"/>
      <c r="AX24" s="69"/>
      <c r="AY24" s="69"/>
      <c r="AZ24" s="69"/>
      <c r="BA24" s="69"/>
      <c r="BB24" s="46"/>
      <c r="BC24" s="69"/>
      <c r="BD24" s="69"/>
      <c r="BE24" s="69"/>
      <c r="BF24" s="69"/>
      <c r="BG24" s="69"/>
      <c r="BH24" s="69"/>
      <c r="BI24" s="46"/>
      <c r="BJ24" s="69"/>
      <c r="BK24" s="69"/>
      <c r="BL24" s="69"/>
      <c r="BM24" s="69"/>
      <c r="BN24" s="69"/>
      <c r="BO24" s="69"/>
      <c r="BP24" s="69"/>
      <c r="BQ24" s="69"/>
      <c r="BR24" s="69"/>
      <c r="BS24" s="46"/>
      <c r="BT24" s="70"/>
      <c r="BU24" s="70"/>
      <c r="BV24" s="70"/>
      <c r="BW24" s="70"/>
      <c r="BX24" s="70"/>
      <c r="BY24" s="70"/>
      <c r="BZ24" s="70"/>
      <c r="CA24" s="70"/>
      <c r="CB24" s="70"/>
      <c r="CC24" s="67"/>
      <c r="CD24" s="79"/>
      <c r="CE24" s="79"/>
      <c r="CF24" s="79"/>
      <c r="CG24" s="79"/>
      <c r="CH24" s="79"/>
      <c r="CI24" s="79"/>
      <c r="CJ24" s="79"/>
      <c r="CK24" s="10"/>
      <c r="CL24" s="300"/>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79"/>
      <c r="DX24" s="245"/>
      <c r="DY24" s="81"/>
      <c r="DZ24" s="81"/>
      <c r="EA24" s="44"/>
      <c r="EB24" s="85"/>
      <c r="EC24" s="33"/>
      <c r="ED24" s="5"/>
      <c r="EE24" s="5"/>
      <c r="EF24" s="69"/>
      <c r="EG24" s="11"/>
      <c r="EH24" s="87"/>
      <c r="EI24" s="18"/>
      <c r="EJ24" s="69"/>
      <c r="EL24" s="16"/>
      <c r="EM24" s="54"/>
      <c r="EN24" s="249"/>
      <c r="EO24" s="84"/>
      <c r="EP24" s="69"/>
      <c r="EQ24" s="69"/>
      <c r="ER24" s="69"/>
      <c r="ES24" s="69"/>
      <c r="ET24" s="70"/>
      <c r="EU24" s="79"/>
    </row>
    <row r="25" spans="1:151" ht="15" x14ac:dyDescent="0.25">
      <c r="B25" s="628" t="s">
        <v>1857</v>
      </c>
      <c r="C25" s="5"/>
      <c r="D25" s="69"/>
      <c r="E25" s="69"/>
      <c r="F25" s="69"/>
      <c r="G25" s="69"/>
      <c r="H25" s="69"/>
      <c r="I25" s="69"/>
      <c r="J25" s="69"/>
      <c r="K25" s="69"/>
      <c r="L25" s="69"/>
      <c r="M25" s="69"/>
      <c r="N25" s="5"/>
      <c r="O25" s="299"/>
      <c r="P25" s="5"/>
      <c r="Q25" s="69"/>
      <c r="R25" s="69"/>
      <c r="S25" s="69"/>
      <c r="T25" s="69"/>
      <c r="U25" s="69"/>
      <c r="V25" s="5"/>
      <c r="W25" s="69"/>
      <c r="X25" s="69"/>
      <c r="Y25" s="69"/>
      <c r="Z25" s="69"/>
      <c r="AA25" s="69"/>
      <c r="AB25" s="69"/>
      <c r="AC25" s="632"/>
      <c r="AD25" s="69"/>
      <c r="AE25" s="69"/>
      <c r="AF25" s="69"/>
      <c r="AG25" s="69"/>
      <c r="AH25" s="69"/>
      <c r="AI25" s="69"/>
      <c r="AJ25" s="69"/>
      <c r="AK25" s="69"/>
      <c r="AL25" s="69"/>
      <c r="AM25" s="46"/>
      <c r="AN25" s="9"/>
      <c r="AO25" s="82"/>
      <c r="AP25" s="82"/>
      <c r="AQ25" s="82"/>
      <c r="AR25" s="630"/>
      <c r="AS25" s="630"/>
      <c r="AT25" s="633"/>
      <c r="AU25" s="633"/>
      <c r="AV25" s="32"/>
      <c r="AW25" s="69"/>
      <c r="AX25" s="69"/>
      <c r="AY25" s="69"/>
      <c r="AZ25" s="69"/>
      <c r="BA25" s="69"/>
      <c r="BB25" s="46"/>
      <c r="BC25" s="69"/>
      <c r="BD25" s="69"/>
      <c r="BE25" s="69"/>
      <c r="BF25" s="69"/>
      <c r="BG25" s="69"/>
      <c r="BH25" s="69"/>
      <c r="BI25" s="46"/>
      <c r="BJ25" s="69"/>
      <c r="BK25" s="69"/>
      <c r="BL25" s="69"/>
      <c r="BM25" s="69"/>
      <c r="BN25" s="69"/>
      <c r="BO25" s="69"/>
      <c r="BP25" s="69"/>
      <c r="BQ25" s="69"/>
      <c r="BR25" s="69"/>
      <c r="BS25" s="46"/>
      <c r="BT25" s="70"/>
      <c r="BU25" s="70"/>
      <c r="BV25" s="70"/>
      <c r="BW25" s="70"/>
      <c r="BX25" s="70"/>
      <c r="BY25" s="70"/>
      <c r="BZ25" s="70"/>
      <c r="CA25" s="70"/>
      <c r="CB25" s="70"/>
      <c r="CC25" s="67"/>
      <c r="CD25" s="79"/>
      <c r="CE25" s="79"/>
      <c r="CF25" s="79"/>
      <c r="CG25" s="79"/>
      <c r="CH25" s="79"/>
      <c r="CI25" s="79"/>
      <c r="CJ25" s="79"/>
      <c r="CK25" s="10"/>
      <c r="CL25" s="300"/>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79"/>
      <c r="DX25" s="245"/>
      <c r="DY25" s="81"/>
      <c r="DZ25" s="81"/>
      <c r="EA25" s="44"/>
      <c r="EB25" s="85"/>
      <c r="EC25" s="33"/>
      <c r="ED25" s="5"/>
      <c r="EE25" s="5"/>
      <c r="EF25" s="69"/>
      <c r="EG25" s="11"/>
      <c r="EH25" s="87"/>
      <c r="EI25" s="18"/>
      <c r="EJ25" s="69"/>
      <c r="EL25" s="16"/>
      <c r="EM25" s="54"/>
      <c r="EN25" s="249"/>
      <c r="EO25" s="84"/>
      <c r="EP25" s="69"/>
      <c r="EQ25" s="69"/>
      <c r="ER25" s="69"/>
      <c r="ES25" s="69"/>
      <c r="ET25" s="70"/>
      <c r="EU25" s="79"/>
    </row>
    <row r="26" spans="1:151" ht="15" x14ac:dyDescent="0.25">
      <c r="B26" s="628" t="s">
        <v>1858</v>
      </c>
      <c r="C26" s="5"/>
      <c r="D26" s="69"/>
      <c r="E26" s="69"/>
      <c r="F26" s="69"/>
      <c r="G26" s="69"/>
      <c r="H26" s="69"/>
      <c r="I26" s="69"/>
      <c r="J26" s="69"/>
      <c r="K26" s="69"/>
      <c r="L26" s="69"/>
      <c r="M26" s="69"/>
      <c r="N26" s="5"/>
      <c r="O26" s="299"/>
      <c r="P26" s="5"/>
      <c r="Q26" s="69"/>
      <c r="R26" s="69"/>
      <c r="S26" s="69"/>
      <c r="T26" s="69"/>
      <c r="U26" s="69"/>
      <c r="V26" s="5"/>
      <c r="W26" s="69"/>
      <c r="X26" s="69"/>
      <c r="Y26" s="69"/>
      <c r="Z26" s="69"/>
      <c r="AA26" s="69"/>
      <c r="AB26" s="69"/>
      <c r="AC26" s="632"/>
      <c r="AD26" s="69"/>
      <c r="AE26" s="69"/>
      <c r="AF26" s="69"/>
      <c r="AG26" s="69"/>
      <c r="AH26" s="69"/>
      <c r="AI26" s="69"/>
      <c r="AJ26" s="69"/>
      <c r="AK26" s="69"/>
      <c r="AL26" s="69"/>
      <c r="AM26" s="46"/>
      <c r="AN26" s="9"/>
      <c r="AO26" s="82"/>
      <c r="AP26" s="82"/>
      <c r="AQ26" s="82"/>
      <c r="AR26" s="630"/>
      <c r="AS26" s="630"/>
      <c r="AT26" s="633"/>
      <c r="AU26" s="633"/>
      <c r="AV26" s="32"/>
      <c r="AW26" s="69"/>
      <c r="AX26" s="69"/>
      <c r="AY26" s="69"/>
      <c r="AZ26" s="69"/>
      <c r="BA26" s="69"/>
      <c r="BB26" s="46"/>
      <c r="BC26" s="69"/>
      <c r="BD26" s="69"/>
      <c r="BE26" s="69"/>
      <c r="BF26" s="69"/>
      <c r="BG26" s="69"/>
      <c r="BH26" s="69"/>
      <c r="BI26" s="46"/>
      <c r="BJ26" s="69"/>
      <c r="BK26" s="69"/>
      <c r="BL26" s="69"/>
      <c r="BM26" s="69"/>
      <c r="BN26" s="69"/>
      <c r="BO26" s="69"/>
      <c r="BP26" s="69"/>
      <c r="BQ26" s="69"/>
      <c r="BR26" s="69"/>
      <c r="BS26" s="46"/>
      <c r="BT26" s="70"/>
      <c r="BU26" s="70"/>
      <c r="BV26" s="70"/>
      <c r="BW26" s="70"/>
      <c r="BX26" s="70"/>
      <c r="BY26" s="70"/>
      <c r="BZ26" s="70"/>
      <c r="CA26" s="70"/>
      <c r="CB26" s="70"/>
      <c r="CC26" s="67"/>
      <c r="CD26" s="79"/>
      <c r="CE26" s="79"/>
      <c r="CF26" s="79"/>
      <c r="CG26" s="79"/>
      <c r="CH26" s="79"/>
      <c r="CI26" s="79"/>
      <c r="CJ26" s="79"/>
      <c r="CK26" s="10"/>
      <c r="CL26" s="300"/>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79"/>
      <c r="DX26" s="245"/>
      <c r="DY26" s="81"/>
      <c r="DZ26" s="81"/>
      <c r="EA26" s="44"/>
      <c r="EB26" s="85"/>
      <c r="EC26" s="33"/>
      <c r="ED26" s="5"/>
      <c r="EE26" s="5"/>
      <c r="EF26" s="69"/>
      <c r="EG26" s="11"/>
      <c r="EH26" s="87"/>
      <c r="EI26" s="18"/>
      <c r="EJ26" s="69"/>
      <c r="EL26" s="16"/>
      <c r="EM26" s="54"/>
      <c r="EN26" s="249"/>
      <c r="EO26" s="84"/>
      <c r="EP26" s="69"/>
      <c r="EQ26" s="69"/>
      <c r="ER26" s="69"/>
      <c r="ES26" s="69"/>
      <c r="ET26" s="70"/>
      <c r="EU26" s="79"/>
    </row>
    <row r="27" spans="1:151" ht="15" x14ac:dyDescent="0.25">
      <c r="A27" s="695" t="s">
        <v>1859</v>
      </c>
      <c r="B27" s="696" t="s">
        <v>1862</v>
      </c>
      <c r="C27" s="5"/>
      <c r="D27" s="69"/>
      <c r="E27" s="69"/>
      <c r="F27" s="69"/>
      <c r="G27" s="69"/>
      <c r="H27" s="69"/>
      <c r="I27" s="69"/>
      <c r="J27" s="69"/>
      <c r="K27" s="69"/>
      <c r="L27" s="69"/>
      <c r="M27" s="69"/>
      <c r="N27" s="5"/>
      <c r="O27" s="299"/>
      <c r="P27" s="5"/>
      <c r="Q27" s="69"/>
      <c r="R27" s="69"/>
      <c r="S27" s="69"/>
      <c r="T27" s="69"/>
      <c r="U27" s="69"/>
      <c r="V27" s="5"/>
      <c r="W27" s="69"/>
      <c r="X27" s="69"/>
      <c r="Y27" s="69"/>
      <c r="Z27" s="69"/>
      <c r="AA27" s="69"/>
      <c r="AB27" s="69"/>
      <c r="AC27" s="632"/>
      <c r="AD27" s="69"/>
      <c r="AE27" s="69"/>
      <c r="AF27" s="69"/>
      <c r="AG27" s="69"/>
      <c r="AH27" s="69"/>
      <c r="AI27" s="69"/>
      <c r="AJ27" s="69"/>
      <c r="AK27" s="69"/>
      <c r="AL27" s="69"/>
      <c r="AM27" s="46"/>
      <c r="AN27" s="9"/>
      <c r="AO27" s="82"/>
      <c r="AP27" s="82"/>
      <c r="AQ27" s="82"/>
      <c r="AR27" s="630"/>
      <c r="AS27" s="630"/>
      <c r="AT27" s="633"/>
      <c r="AU27" s="633"/>
      <c r="AV27" s="32"/>
      <c r="AW27" s="69"/>
      <c r="AX27" s="69"/>
      <c r="AY27" s="69"/>
      <c r="AZ27" s="69"/>
      <c r="BA27" s="69"/>
      <c r="BB27" s="46"/>
      <c r="BC27" s="69"/>
      <c r="BD27" s="69"/>
      <c r="BE27" s="69"/>
      <c r="BF27" s="69"/>
      <c r="BG27" s="69"/>
      <c r="BH27" s="69"/>
      <c r="BI27" s="46"/>
      <c r="BJ27" s="69"/>
      <c r="BK27" s="69"/>
      <c r="BL27" s="69"/>
      <c r="BM27" s="69"/>
      <c r="BN27" s="69"/>
      <c r="BO27" s="69"/>
      <c r="BP27" s="69"/>
      <c r="BQ27" s="69"/>
      <c r="BR27" s="69"/>
      <c r="BS27" s="46"/>
      <c r="BT27" s="70"/>
      <c r="BU27" s="70"/>
      <c r="BV27" s="70"/>
      <c r="BW27" s="70"/>
      <c r="BX27" s="70"/>
      <c r="BY27" s="70"/>
      <c r="BZ27" s="70"/>
      <c r="CA27" s="70"/>
      <c r="CB27" s="70"/>
      <c r="CC27" s="67"/>
      <c r="CD27" s="79"/>
      <c r="CE27" s="79"/>
      <c r="CF27" s="79"/>
      <c r="CG27" s="79"/>
      <c r="CH27" s="79"/>
      <c r="CI27" s="79"/>
      <c r="CJ27" s="79"/>
      <c r="CK27" s="10"/>
      <c r="CL27" s="300"/>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79"/>
      <c r="DX27" s="245"/>
      <c r="DY27" s="81"/>
      <c r="DZ27" s="81"/>
      <c r="EA27" s="44"/>
      <c r="EB27" s="85"/>
      <c r="EC27" s="33"/>
      <c r="ED27" s="5"/>
      <c r="EE27" s="5"/>
      <c r="EF27" s="69"/>
      <c r="EG27" s="11"/>
      <c r="EH27" s="87"/>
      <c r="EI27" s="18"/>
      <c r="EJ27" s="69"/>
      <c r="EL27" s="16"/>
      <c r="EM27" s="54"/>
      <c r="EN27" s="249"/>
      <c r="EO27" s="84"/>
      <c r="EP27" s="69"/>
      <c r="EQ27" s="69"/>
      <c r="ER27" s="69"/>
      <c r="ES27" s="69"/>
      <c r="ET27" s="70"/>
      <c r="EU27" s="79"/>
    </row>
  </sheetData>
  <mergeCells count="192">
    <mergeCell ref="CN3:CQ3"/>
    <mergeCell ref="DA3:DD3"/>
    <mergeCell ref="B4:B5"/>
    <mergeCell ref="O4:O5"/>
    <mergeCell ref="CR4:CR5"/>
    <mergeCell ref="CS4:CS5"/>
    <mergeCell ref="CT4:CT5"/>
    <mergeCell ref="CU4:CU5"/>
    <mergeCell ref="CV4:CV5"/>
    <mergeCell ref="CW4:CW5"/>
    <mergeCell ref="CL4:CL5"/>
    <mergeCell ref="CM4:CM5"/>
    <mergeCell ref="CN4:CN5"/>
    <mergeCell ref="CO4:CO5"/>
    <mergeCell ref="CP4:CP5"/>
    <mergeCell ref="CQ4:CQ5"/>
    <mergeCell ref="DD4:DD5"/>
    <mergeCell ref="DE4:DE5"/>
    <mergeCell ref="DF4:DF5"/>
    <mergeCell ref="DG4:DG5"/>
    <mergeCell ref="DH4:DH5"/>
    <mergeCell ref="DI4:DI5"/>
    <mergeCell ref="CX4:CX5"/>
    <mergeCell ref="CY4:CY5"/>
    <mergeCell ref="CZ4:CZ5"/>
    <mergeCell ref="DA4:DA5"/>
    <mergeCell ref="DB4:DB5"/>
    <mergeCell ref="DC4:DC5"/>
    <mergeCell ref="DP4:DP5"/>
    <mergeCell ref="DQ4:DQ5"/>
    <mergeCell ref="DR4:DR5"/>
    <mergeCell ref="DS4:DS5"/>
    <mergeCell ref="DT4:DT5"/>
    <mergeCell ref="DU4:DU5"/>
    <mergeCell ref="DJ4:DJ5"/>
    <mergeCell ref="DK4:DK5"/>
    <mergeCell ref="DL4:DL5"/>
    <mergeCell ref="DM4:DM5"/>
    <mergeCell ref="DN4:DN5"/>
    <mergeCell ref="DO4:DO5"/>
    <mergeCell ref="EE4:EE5"/>
    <mergeCell ref="EF4:EF5"/>
    <mergeCell ref="EG4:EG5"/>
    <mergeCell ref="DV4:DV5"/>
    <mergeCell ref="DW4:DW5"/>
    <mergeCell ref="DX4:DX5"/>
    <mergeCell ref="DY4:DY5"/>
    <mergeCell ref="DZ4:DZ5"/>
    <mergeCell ref="EA4:EA5"/>
    <mergeCell ref="EU4:EU5"/>
    <mergeCell ref="A7:A9"/>
    <mergeCell ref="B11:B12"/>
    <mergeCell ref="O11:O12"/>
    <mergeCell ref="CL11:CL12"/>
    <mergeCell ref="CM11:CM12"/>
    <mergeCell ref="CN11:CN12"/>
    <mergeCell ref="CO11:CO12"/>
    <mergeCell ref="CP11:CP12"/>
    <mergeCell ref="EO4:EO5"/>
    <mergeCell ref="EP4:EP5"/>
    <mergeCell ref="EQ4:EQ5"/>
    <mergeCell ref="ER4:ER5"/>
    <mergeCell ref="ES4:ES5"/>
    <mergeCell ref="ET4:ET5"/>
    <mergeCell ref="EH4:EH5"/>
    <mergeCell ref="EI4:EI5"/>
    <mergeCell ref="EJ4:EJ5"/>
    <mergeCell ref="EL4:EL5"/>
    <mergeCell ref="EM4:EM5"/>
    <mergeCell ref="EN4:EN5"/>
    <mergeCell ref="EB4:EB5"/>
    <mergeCell ref="EC4:EC5"/>
    <mergeCell ref="ED4:ED5"/>
    <mergeCell ref="CW11:CW12"/>
    <mergeCell ref="CX11:CX12"/>
    <mergeCell ref="CY11:CY12"/>
    <mergeCell ref="CZ11:CZ12"/>
    <mergeCell ref="DA11:DA12"/>
    <mergeCell ref="DB11:DB12"/>
    <mergeCell ref="CQ11:CQ12"/>
    <mergeCell ref="CR11:CR12"/>
    <mergeCell ref="CS11:CS12"/>
    <mergeCell ref="CT11:CT12"/>
    <mergeCell ref="CU11:CU12"/>
    <mergeCell ref="CV11:CV12"/>
    <mergeCell ref="DI11:DI12"/>
    <mergeCell ref="DJ11:DJ12"/>
    <mergeCell ref="DK11:DK12"/>
    <mergeCell ref="DL11:DL12"/>
    <mergeCell ref="DM11:DM12"/>
    <mergeCell ref="DN11:DN12"/>
    <mergeCell ref="DC11:DC12"/>
    <mergeCell ref="DD11:DD12"/>
    <mergeCell ref="DE11:DE12"/>
    <mergeCell ref="DF11:DF12"/>
    <mergeCell ref="DG11:DG12"/>
    <mergeCell ref="DH11:DH12"/>
    <mergeCell ref="DU11:DU12"/>
    <mergeCell ref="DV11:DV12"/>
    <mergeCell ref="DW11:DW12"/>
    <mergeCell ref="DX11:DX12"/>
    <mergeCell ref="DY11:DY12"/>
    <mergeCell ref="DZ11:DZ12"/>
    <mergeCell ref="DO11:DO12"/>
    <mergeCell ref="DP11:DP12"/>
    <mergeCell ref="DQ11:DQ12"/>
    <mergeCell ref="DR11:DR12"/>
    <mergeCell ref="DS11:DS12"/>
    <mergeCell ref="DT11:DT12"/>
    <mergeCell ref="EI11:EI12"/>
    <mergeCell ref="EJ11:EJ12"/>
    <mergeCell ref="EL11:EL12"/>
    <mergeCell ref="EM11:EM12"/>
    <mergeCell ref="EA11:EA12"/>
    <mergeCell ref="EB11:EB12"/>
    <mergeCell ref="EC11:EC12"/>
    <mergeCell ref="ED11:ED12"/>
    <mergeCell ref="EE11:EE12"/>
    <mergeCell ref="EF11:EF12"/>
    <mergeCell ref="CR21:CR22"/>
    <mergeCell ref="CS21:CS22"/>
    <mergeCell ref="CT21:CT22"/>
    <mergeCell ref="CU21:CU22"/>
    <mergeCell ref="CV21:CV22"/>
    <mergeCell ref="CW21:CW22"/>
    <mergeCell ref="ET11:ET12"/>
    <mergeCell ref="EU11:EU12"/>
    <mergeCell ref="B21:B22"/>
    <mergeCell ref="O21:O22"/>
    <mergeCell ref="CL21:CL22"/>
    <mergeCell ref="CM21:CM22"/>
    <mergeCell ref="CN21:CN22"/>
    <mergeCell ref="CO21:CO22"/>
    <mergeCell ref="CP21:CP22"/>
    <mergeCell ref="CQ21:CQ22"/>
    <mergeCell ref="EN11:EN12"/>
    <mergeCell ref="EO11:EO12"/>
    <mergeCell ref="EP11:EP12"/>
    <mergeCell ref="EQ11:EQ12"/>
    <mergeCell ref="ER11:ER12"/>
    <mergeCell ref="ES11:ES12"/>
    <mergeCell ref="EG11:EG12"/>
    <mergeCell ref="EH11:EH12"/>
    <mergeCell ref="DD21:DD22"/>
    <mergeCell ref="DE21:DE22"/>
    <mergeCell ref="DF21:DF22"/>
    <mergeCell ref="DG21:DG22"/>
    <mergeCell ref="DH21:DH22"/>
    <mergeCell ref="DI21:DI22"/>
    <mergeCell ref="CX21:CX22"/>
    <mergeCell ref="CY21:CY22"/>
    <mergeCell ref="CZ21:CZ22"/>
    <mergeCell ref="DA21:DA22"/>
    <mergeCell ref="DB21:DB22"/>
    <mergeCell ref="DC21:DC22"/>
    <mergeCell ref="DP21:DP22"/>
    <mergeCell ref="DQ21:DQ22"/>
    <mergeCell ref="DR21:DR22"/>
    <mergeCell ref="DS21:DS22"/>
    <mergeCell ref="DT21:DT22"/>
    <mergeCell ref="DU21:DU22"/>
    <mergeCell ref="DJ21:DJ22"/>
    <mergeCell ref="DK21:DK22"/>
    <mergeCell ref="DL21:DL22"/>
    <mergeCell ref="DM21:DM22"/>
    <mergeCell ref="DN21:DN22"/>
    <mergeCell ref="DO21:DO22"/>
    <mergeCell ref="EB21:EB22"/>
    <mergeCell ref="EC21:EC22"/>
    <mergeCell ref="ED21:ED22"/>
    <mergeCell ref="EE21:EE22"/>
    <mergeCell ref="EF21:EF22"/>
    <mergeCell ref="EG21:EG22"/>
    <mergeCell ref="DV21:DV22"/>
    <mergeCell ref="DW21:DW22"/>
    <mergeCell ref="DX21:DX22"/>
    <mergeCell ref="DY21:DY22"/>
    <mergeCell ref="DZ21:DZ22"/>
    <mergeCell ref="EA21:EA22"/>
    <mergeCell ref="EU21:EU22"/>
    <mergeCell ref="EO21:EO22"/>
    <mergeCell ref="EP21:EP22"/>
    <mergeCell ref="EQ21:EQ22"/>
    <mergeCell ref="ER21:ER22"/>
    <mergeCell ref="ES21:ES22"/>
    <mergeCell ref="ET21:ET22"/>
    <mergeCell ref="EH21:EH22"/>
    <mergeCell ref="EI21:EI22"/>
    <mergeCell ref="EJ21:EJ22"/>
    <mergeCell ref="EL21:EL22"/>
    <mergeCell ref="EM21:EM22"/>
    <mergeCell ref="EN21:EN22"/>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1"/>
  <sheetViews>
    <sheetView workbookViewId="0">
      <selection activeCell="G17" sqref="G17"/>
    </sheetView>
  </sheetViews>
  <sheetFormatPr defaultColWidth="10.85546875" defaultRowHeight="12.75" x14ac:dyDescent="0.2"/>
  <cols>
    <col min="3" max="3" width="17" bestFit="1" customWidth="1"/>
    <col min="4" max="5" width="14.28515625" bestFit="1" customWidth="1"/>
    <col min="6" max="6" width="15" customWidth="1"/>
    <col min="8" max="8" width="7.7109375" customWidth="1"/>
    <col min="11" max="11" width="2.28515625" bestFit="1" customWidth="1"/>
    <col min="14" max="14" width="2.28515625" bestFit="1" customWidth="1"/>
    <col min="16" max="16" width="83.28515625" bestFit="1" customWidth="1"/>
  </cols>
  <sheetData>
    <row r="1" spans="1:6" ht="15.75" x14ac:dyDescent="0.25">
      <c r="A1" s="649" t="s">
        <v>1840</v>
      </c>
    </row>
    <row r="3" spans="1:6" x14ac:dyDescent="0.2">
      <c r="A3" s="334" t="s">
        <v>1818</v>
      </c>
    </row>
    <row r="4" spans="1:6" ht="13.5" thickBot="1" x14ac:dyDescent="0.25">
      <c r="A4" s="244" t="s">
        <v>1841</v>
      </c>
    </row>
    <row r="5" spans="1:6" x14ac:dyDescent="0.2">
      <c r="A5" s="244"/>
      <c r="B5" s="652" t="s">
        <v>1820</v>
      </c>
      <c r="C5" s="653"/>
      <c r="D5" s="653"/>
      <c r="E5" s="653"/>
      <c r="F5" s="654" t="s">
        <v>1819</v>
      </c>
    </row>
    <row r="6" spans="1:6" x14ac:dyDescent="0.2">
      <c r="A6" s="244"/>
      <c r="B6" s="655" t="s">
        <v>1821</v>
      </c>
      <c r="C6" s="1"/>
      <c r="D6" s="1"/>
      <c r="E6" s="1"/>
      <c r="F6" s="656" t="s">
        <v>1822</v>
      </c>
    </row>
    <row r="7" spans="1:6" x14ac:dyDescent="0.2">
      <c r="A7" s="244"/>
      <c r="B7" s="657">
        <v>42863</v>
      </c>
      <c r="C7" s="651">
        <v>42864</v>
      </c>
      <c r="D7" s="651">
        <v>42865</v>
      </c>
      <c r="E7" s="651">
        <v>42866</v>
      </c>
      <c r="F7" s="658">
        <v>42867</v>
      </c>
    </row>
    <row r="8" spans="1:6" x14ac:dyDescent="0.2">
      <c r="A8" s="244"/>
      <c r="B8" s="659"/>
      <c r="C8" s="515" t="s">
        <v>1824</v>
      </c>
      <c r="D8" s="212"/>
      <c r="E8" s="515" t="s">
        <v>1823</v>
      </c>
      <c r="F8" s="665"/>
    </row>
    <row r="9" spans="1:6" ht="13.5" thickBot="1" x14ac:dyDescent="0.25">
      <c r="A9" s="244"/>
      <c r="B9" s="666"/>
      <c r="C9" s="663" t="s">
        <v>1825</v>
      </c>
      <c r="D9" s="667"/>
      <c r="E9" s="667"/>
      <c r="F9" s="668"/>
    </row>
    <row r="10" spans="1:6" x14ac:dyDescent="0.2">
      <c r="A10" s="244"/>
      <c r="B10" s="643"/>
      <c r="C10" s="650"/>
      <c r="D10" s="643"/>
      <c r="E10" s="643"/>
      <c r="F10" s="643"/>
    </row>
    <row r="11" spans="1:6" x14ac:dyDescent="0.2">
      <c r="A11" s="334" t="s">
        <v>1826</v>
      </c>
    </row>
    <row r="12" spans="1:6" ht="13.5" thickBot="1" x14ac:dyDescent="0.25">
      <c r="A12" s="244" t="s">
        <v>1842</v>
      </c>
    </row>
    <row r="13" spans="1:6" x14ac:dyDescent="0.2">
      <c r="A13" s="244"/>
      <c r="B13" s="652" t="s">
        <v>1820</v>
      </c>
      <c r="C13" s="653"/>
      <c r="D13" s="653"/>
      <c r="E13" s="653"/>
      <c r="F13" s="654" t="s">
        <v>1819</v>
      </c>
    </row>
    <row r="14" spans="1:6" x14ac:dyDescent="0.2">
      <c r="A14" s="244"/>
      <c r="B14" s="655" t="s">
        <v>1821</v>
      </c>
      <c r="C14" s="1"/>
      <c r="D14" s="1"/>
      <c r="E14" s="1"/>
      <c r="F14" s="656" t="s">
        <v>1822</v>
      </c>
    </row>
    <row r="15" spans="1:6" x14ac:dyDescent="0.2">
      <c r="A15" s="244"/>
      <c r="B15" s="657">
        <v>42867</v>
      </c>
      <c r="C15" s="651">
        <v>42868</v>
      </c>
      <c r="D15" s="651">
        <v>42869</v>
      </c>
      <c r="E15" s="651">
        <v>42870</v>
      </c>
      <c r="F15" s="658">
        <v>42871</v>
      </c>
    </row>
    <row r="16" spans="1:6" x14ac:dyDescent="0.2">
      <c r="A16" s="244"/>
      <c r="B16" s="659"/>
      <c r="C16" s="515" t="s">
        <v>1827</v>
      </c>
      <c r="D16" s="515" t="s">
        <v>1830</v>
      </c>
      <c r="E16" s="515" t="s">
        <v>1833</v>
      </c>
      <c r="F16" s="656" t="s">
        <v>1835</v>
      </c>
    </row>
    <row r="17" spans="1:16" x14ac:dyDescent="0.2">
      <c r="A17" s="244"/>
      <c r="B17" s="660"/>
      <c r="C17" s="515" t="s">
        <v>1828</v>
      </c>
      <c r="D17" s="515" t="s">
        <v>1831</v>
      </c>
      <c r="E17" s="515" t="s">
        <v>1834</v>
      </c>
      <c r="F17" s="656" t="s">
        <v>1836</v>
      </c>
    </row>
    <row r="18" spans="1:16" x14ac:dyDescent="0.2">
      <c r="B18" s="659"/>
      <c r="C18" s="515" t="s">
        <v>1829</v>
      </c>
      <c r="D18" s="515" t="s">
        <v>1832</v>
      </c>
      <c r="E18" s="1"/>
      <c r="F18" s="656" t="s">
        <v>1837</v>
      </c>
    </row>
    <row r="19" spans="1:16" x14ac:dyDescent="0.2">
      <c r="B19" s="659"/>
      <c r="C19" s="1"/>
      <c r="D19" s="515"/>
      <c r="E19" s="1"/>
      <c r="F19" s="656" t="s">
        <v>1838</v>
      </c>
    </row>
    <row r="20" spans="1:16" ht="13.5" thickBot="1" x14ac:dyDescent="0.25">
      <c r="B20" s="661"/>
      <c r="C20" s="662"/>
      <c r="D20" s="663"/>
      <c r="E20" s="662"/>
      <c r="F20" s="664" t="s">
        <v>1839</v>
      </c>
    </row>
    <row r="21" spans="1:16" x14ac:dyDescent="0.2">
      <c r="D21" s="650"/>
      <c r="F21" s="650"/>
    </row>
    <row r="22" spans="1:16" ht="15.75" x14ac:dyDescent="0.25">
      <c r="A22" s="649" t="s">
        <v>1843</v>
      </c>
    </row>
    <row r="24" spans="1:16" ht="14.45" customHeight="1" thickBot="1" x14ac:dyDescent="0.3">
      <c r="A24" s="746" t="s">
        <v>78</v>
      </c>
      <c r="B24" s="13" t="s">
        <v>1</v>
      </c>
      <c r="C24" s="13"/>
      <c r="D24" s="13"/>
      <c r="E24" s="13"/>
      <c r="F24" s="13" t="s">
        <v>612</v>
      </c>
      <c r="G24" s="10"/>
      <c r="H24" s="45"/>
      <c r="I24" s="10" t="s">
        <v>83</v>
      </c>
      <c r="J24" s="10"/>
      <c r="K24" s="10"/>
      <c r="L24" s="628"/>
      <c r="M24" s="628"/>
      <c r="N24" s="628"/>
      <c r="O24" s="628"/>
      <c r="P24" s="628"/>
    </row>
    <row r="25" spans="1:16" ht="15" x14ac:dyDescent="0.25">
      <c r="A25" s="746"/>
      <c r="B25" s="8">
        <v>38840</v>
      </c>
      <c r="C25" s="8">
        <v>38845</v>
      </c>
      <c r="D25" s="8">
        <v>38849</v>
      </c>
      <c r="E25" s="8">
        <v>38853</v>
      </c>
      <c r="F25" s="8">
        <v>38849</v>
      </c>
      <c r="G25" s="8">
        <v>38853</v>
      </c>
      <c r="H25" s="41" t="s">
        <v>1816</v>
      </c>
      <c r="I25" s="8">
        <v>38849</v>
      </c>
      <c r="J25" s="8">
        <v>38853</v>
      </c>
      <c r="K25" s="8" t="s">
        <v>1816</v>
      </c>
      <c r="L25" s="629" t="s">
        <v>1777</v>
      </c>
      <c r="M25" s="629" t="s">
        <v>1779</v>
      </c>
      <c r="N25" s="629" t="s">
        <v>1816</v>
      </c>
      <c r="O25" s="669" t="s">
        <v>1808</v>
      </c>
      <c r="P25" s="632" t="s">
        <v>1809</v>
      </c>
    </row>
    <row r="26" spans="1:16" ht="15" x14ac:dyDescent="0.25">
      <c r="A26" s="10">
        <v>16</v>
      </c>
      <c r="B26" s="5"/>
      <c r="C26" s="69" t="s">
        <v>118</v>
      </c>
      <c r="D26" s="69"/>
      <c r="E26" s="69"/>
      <c r="F26" s="69">
        <v>1</v>
      </c>
      <c r="G26" s="69"/>
      <c r="H26" s="46"/>
      <c r="I26" s="9">
        <v>38849</v>
      </c>
      <c r="J26" s="82"/>
      <c r="K26" s="82"/>
      <c r="L26" s="630">
        <v>38849</v>
      </c>
      <c r="M26" s="630" t="s">
        <v>1783</v>
      </c>
      <c r="N26" s="633"/>
      <c r="O26" s="670">
        <v>38848</v>
      </c>
      <c r="P26" s="633" t="s">
        <v>1817</v>
      </c>
    </row>
    <row r="27" spans="1:16" ht="15" x14ac:dyDescent="0.25">
      <c r="A27" s="10">
        <v>17</v>
      </c>
      <c r="B27" s="5"/>
      <c r="C27" s="5" t="s">
        <v>118</v>
      </c>
      <c r="D27" s="5"/>
      <c r="E27" s="5"/>
      <c r="F27" s="5">
        <v>3</v>
      </c>
      <c r="G27" s="5"/>
      <c r="H27" s="46"/>
      <c r="I27" s="9">
        <v>38849</v>
      </c>
      <c r="J27" s="9"/>
      <c r="K27" s="9"/>
      <c r="L27" s="630">
        <v>38849</v>
      </c>
      <c r="M27" s="630" t="s">
        <v>1783</v>
      </c>
      <c r="N27" s="633"/>
      <c r="O27" s="671">
        <v>38846</v>
      </c>
      <c r="P27" s="633" t="s">
        <v>1810</v>
      </c>
    </row>
    <row r="28" spans="1:16" ht="15" x14ac:dyDescent="0.25">
      <c r="A28" s="10">
        <v>55</v>
      </c>
      <c r="B28" s="69"/>
      <c r="C28" s="5" t="s">
        <v>118</v>
      </c>
      <c r="D28" s="5" t="s">
        <v>118</v>
      </c>
      <c r="E28" s="5"/>
      <c r="F28" s="5">
        <v>3</v>
      </c>
      <c r="G28" s="5"/>
      <c r="H28" s="46"/>
      <c r="I28" s="82">
        <v>38849</v>
      </c>
      <c r="J28" s="9"/>
      <c r="K28" s="9"/>
      <c r="L28" s="630">
        <v>38849</v>
      </c>
      <c r="M28" s="630" t="s">
        <v>1783</v>
      </c>
      <c r="N28" s="633"/>
      <c r="O28" s="671">
        <v>38846</v>
      </c>
      <c r="P28" s="633" t="s">
        <v>1810</v>
      </c>
    </row>
    <row r="29" spans="1:16" ht="15" x14ac:dyDescent="0.25">
      <c r="A29" s="10">
        <v>2</v>
      </c>
      <c r="B29" s="69"/>
      <c r="C29" s="69"/>
      <c r="D29" s="69"/>
      <c r="E29" s="69" t="s">
        <v>118</v>
      </c>
      <c r="F29" s="69"/>
      <c r="G29" s="69">
        <v>1</v>
      </c>
      <c r="H29" s="46"/>
      <c r="I29" s="82"/>
      <c r="J29" s="82">
        <v>38853</v>
      </c>
      <c r="K29" s="82"/>
      <c r="L29" s="630">
        <v>38853</v>
      </c>
      <c r="M29" s="630" t="s">
        <v>1783</v>
      </c>
      <c r="N29" s="633"/>
      <c r="O29" s="670">
        <v>38853</v>
      </c>
      <c r="P29" s="633" t="s">
        <v>1812</v>
      </c>
    </row>
    <row r="30" spans="1:16" ht="15" x14ac:dyDescent="0.25">
      <c r="A30" s="10">
        <v>3</v>
      </c>
      <c r="B30" s="5"/>
      <c r="C30" s="69"/>
      <c r="D30" s="69"/>
      <c r="E30" s="69" t="s">
        <v>118</v>
      </c>
      <c r="F30" s="69"/>
      <c r="G30" s="69">
        <v>2</v>
      </c>
      <c r="H30" s="46"/>
      <c r="I30" s="9"/>
      <c r="J30" s="82">
        <v>38853</v>
      </c>
      <c r="K30" s="82"/>
      <c r="L30" s="630">
        <v>38853</v>
      </c>
      <c r="M30" s="630" t="s">
        <v>1783</v>
      </c>
      <c r="N30" s="633"/>
      <c r="O30" s="670">
        <v>38852</v>
      </c>
      <c r="P30" s="633" t="s">
        <v>1813</v>
      </c>
    </row>
    <row r="31" spans="1:16" ht="15" x14ac:dyDescent="0.25">
      <c r="A31" s="10">
        <v>5</v>
      </c>
      <c r="B31" s="5"/>
      <c r="C31" s="5"/>
      <c r="D31" s="5"/>
      <c r="E31" s="5" t="s">
        <v>118</v>
      </c>
      <c r="F31" s="5"/>
      <c r="G31" s="5">
        <v>6</v>
      </c>
      <c r="H31" s="46"/>
      <c r="I31" s="9"/>
      <c r="J31" s="9">
        <v>38853</v>
      </c>
      <c r="K31" s="9"/>
      <c r="L31" s="630">
        <v>38853</v>
      </c>
      <c r="M31" s="630" t="s">
        <v>1783</v>
      </c>
      <c r="N31" s="633"/>
      <c r="O31" s="670">
        <v>38851</v>
      </c>
      <c r="P31" s="633" t="s">
        <v>1814</v>
      </c>
    </row>
    <row r="32" spans="1:16" ht="15" x14ac:dyDescent="0.25">
      <c r="A32" s="10">
        <v>8</v>
      </c>
      <c r="B32" s="69"/>
      <c r="C32" s="69"/>
      <c r="D32" s="69" t="s">
        <v>118</v>
      </c>
      <c r="E32" s="69"/>
      <c r="F32" s="69"/>
      <c r="G32" s="69">
        <v>4</v>
      </c>
      <c r="H32" s="46"/>
      <c r="I32" s="82"/>
      <c r="J32" s="82">
        <v>38853</v>
      </c>
      <c r="K32" s="82"/>
      <c r="L32" s="630">
        <v>38853</v>
      </c>
      <c r="M32" s="630" t="s">
        <v>1783</v>
      </c>
      <c r="N32" s="633"/>
      <c r="O32" s="670">
        <v>38850</v>
      </c>
      <c r="P32" s="633" t="s">
        <v>1811</v>
      </c>
    </row>
    <row r="33" spans="1:16" ht="15" x14ac:dyDescent="0.25">
      <c r="A33" s="10">
        <v>57</v>
      </c>
      <c r="B33" s="69"/>
      <c r="C33" s="5"/>
      <c r="D33" s="5"/>
      <c r="E33" s="5" t="s">
        <v>118</v>
      </c>
      <c r="F33" s="5"/>
      <c r="G33" s="5">
        <v>2</v>
      </c>
      <c r="H33" s="46"/>
      <c r="I33" s="82"/>
      <c r="J33" s="9">
        <v>38853</v>
      </c>
      <c r="K33" s="9"/>
      <c r="L33" s="630">
        <v>38853</v>
      </c>
      <c r="M33" s="630" t="s">
        <v>1783</v>
      </c>
      <c r="N33" s="633"/>
      <c r="O33" s="670">
        <v>38852</v>
      </c>
      <c r="P33" s="633" t="s">
        <v>1813</v>
      </c>
    </row>
    <row r="34" spans="1:16" ht="15" x14ac:dyDescent="0.25">
      <c r="A34" s="10">
        <v>64</v>
      </c>
      <c r="B34" s="69"/>
      <c r="C34" s="5"/>
      <c r="D34" s="5"/>
      <c r="E34" s="5" t="s">
        <v>118</v>
      </c>
      <c r="F34" s="5"/>
      <c r="G34" s="5">
        <v>4</v>
      </c>
      <c r="H34" s="46"/>
      <c r="I34" s="82"/>
      <c r="J34" s="9">
        <v>38853</v>
      </c>
      <c r="K34" s="9"/>
      <c r="L34" s="630">
        <v>38853</v>
      </c>
      <c r="M34" s="630" t="s">
        <v>1783</v>
      </c>
      <c r="N34" s="633"/>
      <c r="O34" s="670">
        <v>38851</v>
      </c>
      <c r="P34" s="633" t="s">
        <v>1815</v>
      </c>
    </row>
    <row r="35" spans="1:16" ht="15" x14ac:dyDescent="0.25">
      <c r="A35" s="10">
        <v>67</v>
      </c>
      <c r="B35" s="5"/>
      <c r="C35" s="5"/>
      <c r="D35" s="5"/>
      <c r="E35" s="5" t="s">
        <v>118</v>
      </c>
      <c r="F35" s="5"/>
      <c r="G35" s="5">
        <v>1</v>
      </c>
      <c r="H35" s="46"/>
      <c r="I35" s="9"/>
      <c r="J35" s="9">
        <v>38853</v>
      </c>
      <c r="K35" s="9"/>
      <c r="L35" s="630">
        <v>38853</v>
      </c>
      <c r="M35" s="630" t="s">
        <v>1783</v>
      </c>
      <c r="N35" s="633"/>
      <c r="O35" s="670">
        <v>38853</v>
      </c>
      <c r="P35" s="633" t="s">
        <v>1812</v>
      </c>
    </row>
    <row r="36" spans="1:16" ht="15" x14ac:dyDescent="0.25">
      <c r="A36" s="10">
        <v>68</v>
      </c>
      <c r="B36" s="5"/>
      <c r="C36" s="5"/>
      <c r="D36" s="5"/>
      <c r="E36" s="5" t="s">
        <v>118</v>
      </c>
      <c r="F36" s="5"/>
      <c r="G36" s="5">
        <v>1</v>
      </c>
      <c r="H36" s="46"/>
      <c r="I36" s="9"/>
      <c r="J36" s="9">
        <v>38853</v>
      </c>
      <c r="K36" s="9"/>
      <c r="L36" s="630">
        <v>38853</v>
      </c>
      <c r="M36" s="630" t="s">
        <v>1783</v>
      </c>
      <c r="N36" s="633"/>
      <c r="O36" s="670">
        <v>38853</v>
      </c>
      <c r="P36" s="633" t="s">
        <v>1812</v>
      </c>
    </row>
    <row r="37" spans="1:16" ht="15" x14ac:dyDescent="0.25">
      <c r="A37" s="10">
        <v>69</v>
      </c>
      <c r="B37" s="5"/>
      <c r="C37" s="5"/>
      <c r="D37" s="5"/>
      <c r="E37" s="5" t="s">
        <v>118</v>
      </c>
      <c r="F37" s="5"/>
      <c r="G37" s="5">
        <v>4</v>
      </c>
      <c r="H37" s="46"/>
      <c r="I37" s="9"/>
      <c r="J37" s="9">
        <v>38853</v>
      </c>
      <c r="K37" s="9"/>
      <c r="L37" s="630">
        <v>38853</v>
      </c>
      <c r="M37" s="630" t="s">
        <v>1783</v>
      </c>
      <c r="N37" s="633"/>
      <c r="O37" s="670">
        <v>38851</v>
      </c>
      <c r="P37" s="633" t="s">
        <v>1815</v>
      </c>
    </row>
    <row r="38" spans="1:16" ht="15" x14ac:dyDescent="0.25">
      <c r="A38" s="10">
        <v>71</v>
      </c>
      <c r="B38" s="5"/>
      <c r="C38" s="5"/>
      <c r="D38" s="5"/>
      <c r="E38" s="5" t="s">
        <v>118</v>
      </c>
      <c r="F38" s="5"/>
      <c r="G38" s="5">
        <v>1</v>
      </c>
      <c r="H38" s="46"/>
      <c r="I38" s="9"/>
      <c r="J38" s="9">
        <v>38853</v>
      </c>
      <c r="K38" s="9"/>
      <c r="L38" s="630">
        <v>38853</v>
      </c>
      <c r="M38" s="630" t="s">
        <v>1783</v>
      </c>
      <c r="N38" s="633"/>
      <c r="O38" s="670">
        <v>38853</v>
      </c>
      <c r="P38" s="633" t="s">
        <v>1812</v>
      </c>
    </row>
    <row r="39" spans="1:16" ht="15" x14ac:dyDescent="0.25">
      <c r="A39" s="10">
        <v>93</v>
      </c>
      <c r="B39" s="5" t="s">
        <v>117</v>
      </c>
      <c r="C39" s="5" t="s">
        <v>111</v>
      </c>
      <c r="D39" s="5" t="s">
        <v>118</v>
      </c>
      <c r="E39" s="5"/>
      <c r="F39" s="5"/>
      <c r="G39" s="5">
        <v>4</v>
      </c>
      <c r="H39" s="46"/>
      <c r="I39" s="9"/>
      <c r="J39" s="9">
        <v>38853</v>
      </c>
      <c r="K39" s="9"/>
      <c r="L39" s="630">
        <v>38853</v>
      </c>
      <c r="M39" s="630" t="s">
        <v>1783</v>
      </c>
      <c r="N39" s="633"/>
      <c r="O39" s="670">
        <v>38850</v>
      </c>
      <c r="P39" s="633" t="s">
        <v>1811</v>
      </c>
    </row>
    <row r="40" spans="1:16" ht="15" x14ac:dyDescent="0.25">
      <c r="A40" s="10">
        <v>94</v>
      </c>
      <c r="B40" s="15"/>
      <c r="C40" s="15"/>
      <c r="D40" s="15" t="s">
        <v>118</v>
      </c>
      <c r="E40" s="15"/>
      <c r="F40" s="15"/>
      <c r="G40" s="15">
        <v>1</v>
      </c>
      <c r="H40" s="62"/>
      <c r="I40" s="97"/>
      <c r="J40" s="97">
        <v>38853</v>
      </c>
      <c r="K40" s="97"/>
      <c r="L40" s="630">
        <v>38853</v>
      </c>
      <c r="M40" s="630" t="s">
        <v>1783</v>
      </c>
      <c r="N40" s="633"/>
      <c r="O40" s="670">
        <v>38850</v>
      </c>
      <c r="P40" s="633" t="s">
        <v>1811</v>
      </c>
    </row>
    <row r="41" spans="1:16" ht="15.75" thickBot="1" x14ac:dyDescent="0.3">
      <c r="A41" s="10">
        <v>122</v>
      </c>
      <c r="B41" s="5"/>
      <c r="C41" s="5"/>
      <c r="D41" s="5"/>
      <c r="E41" s="5" t="s">
        <v>118</v>
      </c>
      <c r="F41" s="5"/>
      <c r="G41" s="5">
        <v>1</v>
      </c>
      <c r="H41" s="46"/>
      <c r="I41" s="9"/>
      <c r="J41" s="9">
        <v>38853</v>
      </c>
      <c r="K41" s="9"/>
      <c r="L41" s="630">
        <v>38853</v>
      </c>
      <c r="M41" s="630" t="s">
        <v>1783</v>
      </c>
      <c r="N41" s="633"/>
      <c r="O41" s="672">
        <v>38853</v>
      </c>
      <c r="P41" s="633" t="s">
        <v>1812</v>
      </c>
    </row>
  </sheetData>
  <mergeCells count="1">
    <mergeCell ref="A24:A25"/>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U265"/>
  <sheetViews>
    <sheetView workbookViewId="0"/>
  </sheetViews>
  <sheetFormatPr defaultColWidth="9.140625" defaultRowHeight="15" x14ac:dyDescent="0.25"/>
  <cols>
    <col min="1" max="3" width="9.140625" style="101"/>
    <col min="4" max="4" width="10.7109375" style="102" bestFit="1" customWidth="1"/>
    <col min="5" max="5" width="9.140625" style="102"/>
    <col min="6" max="6" width="7.42578125" style="103" customWidth="1"/>
    <col min="7" max="7" width="9.85546875" style="102" customWidth="1"/>
    <col min="8" max="8" width="6.5703125" style="102" customWidth="1"/>
    <col min="9" max="11" width="10.28515625" style="102" customWidth="1"/>
    <col min="12" max="12" width="11" style="102" customWidth="1"/>
    <col min="13" max="14" width="9" style="102" customWidth="1"/>
    <col min="15" max="15" width="10.140625" style="102" bestFit="1" customWidth="1"/>
    <col min="16" max="16384" width="9.140625" style="101"/>
  </cols>
  <sheetData>
    <row r="1" spans="1:255" x14ac:dyDescent="0.25">
      <c r="A1" s="109" t="s">
        <v>660</v>
      </c>
    </row>
    <row r="3" spans="1:255" ht="15" customHeight="1" x14ac:dyDescent="0.25">
      <c r="A3" s="105"/>
      <c r="D3" s="104" t="s">
        <v>39</v>
      </c>
      <c r="J3" s="104"/>
      <c r="K3" s="104"/>
      <c r="L3" s="104"/>
      <c r="M3" s="104"/>
      <c r="N3" s="104"/>
      <c r="P3" s="101" t="s">
        <v>40</v>
      </c>
      <c r="Z3" s="101" t="s">
        <v>41</v>
      </c>
      <c r="AJ3" s="101" t="s">
        <v>42</v>
      </c>
      <c r="AT3" s="101" t="s">
        <v>620</v>
      </c>
      <c r="BD3" s="101" t="s">
        <v>621</v>
      </c>
      <c r="BN3" s="101" t="s">
        <v>622</v>
      </c>
      <c r="BX3" s="101" t="s">
        <v>623</v>
      </c>
      <c r="CH3" s="101" t="s">
        <v>624</v>
      </c>
      <c r="CR3" s="101" t="s">
        <v>625</v>
      </c>
      <c r="DB3" s="101" t="s">
        <v>626</v>
      </c>
      <c r="DL3" s="101" t="s">
        <v>627</v>
      </c>
      <c r="DV3" s="101" t="s">
        <v>628</v>
      </c>
      <c r="EF3" s="101" t="s">
        <v>629</v>
      </c>
      <c r="EP3" s="101" t="s">
        <v>630</v>
      </c>
      <c r="EZ3" s="101" t="s">
        <v>631</v>
      </c>
      <c r="FJ3" s="101" t="s">
        <v>632</v>
      </c>
      <c r="FT3" s="101" t="s">
        <v>633</v>
      </c>
      <c r="GD3" s="101" t="s">
        <v>634</v>
      </c>
      <c r="GN3" s="101" t="s">
        <v>635</v>
      </c>
      <c r="GX3" s="101" t="s">
        <v>636</v>
      </c>
      <c r="HH3" s="101" t="s">
        <v>637</v>
      </c>
      <c r="HR3" s="101" t="s">
        <v>638</v>
      </c>
      <c r="IB3" s="101" t="s">
        <v>639</v>
      </c>
      <c r="IL3" s="101" t="s">
        <v>640</v>
      </c>
    </row>
    <row r="4" spans="1:255" s="105" customFormat="1" ht="15" customHeight="1" x14ac:dyDescent="0.25">
      <c r="A4" s="770" t="s">
        <v>78</v>
      </c>
      <c r="B4" s="771" t="s">
        <v>18</v>
      </c>
      <c r="C4" s="772" t="s">
        <v>59</v>
      </c>
      <c r="D4" s="768" t="s">
        <v>641</v>
      </c>
      <c r="E4" s="768" t="s">
        <v>642</v>
      </c>
      <c r="F4" s="768" t="s">
        <v>643</v>
      </c>
      <c r="G4" s="768" t="s">
        <v>644</v>
      </c>
      <c r="H4" s="768" t="s">
        <v>645</v>
      </c>
      <c r="I4" s="768" t="s">
        <v>53</v>
      </c>
      <c r="J4" s="768" t="s">
        <v>54</v>
      </c>
      <c r="K4" s="768" t="s">
        <v>55</v>
      </c>
      <c r="L4" s="768" t="s">
        <v>56</v>
      </c>
      <c r="M4" s="768" t="s">
        <v>646</v>
      </c>
      <c r="N4" s="768" t="s">
        <v>57</v>
      </c>
      <c r="O4" s="769" t="s">
        <v>58</v>
      </c>
      <c r="P4" s="768" t="s">
        <v>643</v>
      </c>
      <c r="Q4" s="768" t="s">
        <v>644</v>
      </c>
      <c r="R4" s="768" t="s">
        <v>645</v>
      </c>
      <c r="S4" s="768" t="s">
        <v>53</v>
      </c>
      <c r="T4" s="768" t="s">
        <v>54</v>
      </c>
      <c r="U4" s="768" t="s">
        <v>55</v>
      </c>
      <c r="V4" s="768" t="s">
        <v>56</v>
      </c>
      <c r="W4" s="768" t="s">
        <v>646</v>
      </c>
      <c r="X4" s="768" t="s">
        <v>57</v>
      </c>
      <c r="Y4" s="769" t="s">
        <v>58</v>
      </c>
      <c r="Z4" s="768" t="s">
        <v>643</v>
      </c>
      <c r="AA4" s="768" t="s">
        <v>644</v>
      </c>
      <c r="AB4" s="768" t="s">
        <v>645</v>
      </c>
      <c r="AC4" s="768" t="s">
        <v>53</v>
      </c>
      <c r="AD4" s="768" t="s">
        <v>54</v>
      </c>
      <c r="AE4" s="768" t="s">
        <v>55</v>
      </c>
      <c r="AF4" s="768" t="s">
        <v>56</v>
      </c>
      <c r="AG4" s="768" t="s">
        <v>646</v>
      </c>
      <c r="AH4" s="768" t="s">
        <v>57</v>
      </c>
      <c r="AI4" s="769" t="s">
        <v>58</v>
      </c>
      <c r="AJ4" s="768" t="s">
        <v>643</v>
      </c>
      <c r="AK4" s="768" t="s">
        <v>644</v>
      </c>
      <c r="AL4" s="768" t="s">
        <v>645</v>
      </c>
      <c r="AM4" s="768" t="s">
        <v>53</v>
      </c>
      <c r="AN4" s="768" t="s">
        <v>54</v>
      </c>
      <c r="AO4" s="768" t="s">
        <v>55</v>
      </c>
      <c r="AP4" s="768" t="s">
        <v>56</v>
      </c>
      <c r="AQ4" s="768" t="s">
        <v>646</v>
      </c>
      <c r="AR4" s="768" t="s">
        <v>57</v>
      </c>
      <c r="AS4" s="769" t="s">
        <v>58</v>
      </c>
      <c r="AT4" s="768" t="s">
        <v>643</v>
      </c>
      <c r="AU4" s="768" t="s">
        <v>644</v>
      </c>
      <c r="AV4" s="768" t="s">
        <v>645</v>
      </c>
      <c r="AW4" s="768" t="s">
        <v>53</v>
      </c>
      <c r="AX4" s="768" t="s">
        <v>54</v>
      </c>
      <c r="AY4" s="768" t="s">
        <v>55</v>
      </c>
      <c r="AZ4" s="768" t="s">
        <v>56</v>
      </c>
      <c r="BA4" s="768" t="s">
        <v>646</v>
      </c>
      <c r="BB4" s="768" t="s">
        <v>57</v>
      </c>
      <c r="BC4" s="769" t="s">
        <v>58</v>
      </c>
      <c r="BD4" s="768" t="s">
        <v>643</v>
      </c>
      <c r="BE4" s="768" t="s">
        <v>644</v>
      </c>
      <c r="BF4" s="768" t="s">
        <v>645</v>
      </c>
      <c r="BG4" s="768" t="s">
        <v>53</v>
      </c>
      <c r="BH4" s="768" t="s">
        <v>54</v>
      </c>
      <c r="BI4" s="768" t="s">
        <v>55</v>
      </c>
      <c r="BJ4" s="768" t="s">
        <v>56</v>
      </c>
      <c r="BK4" s="768" t="s">
        <v>646</v>
      </c>
      <c r="BL4" s="768" t="s">
        <v>57</v>
      </c>
      <c r="BM4" s="769" t="s">
        <v>58</v>
      </c>
      <c r="BN4" s="768" t="s">
        <v>643</v>
      </c>
      <c r="BO4" s="768" t="s">
        <v>644</v>
      </c>
      <c r="BP4" s="768" t="s">
        <v>645</v>
      </c>
      <c r="BQ4" s="768" t="s">
        <v>53</v>
      </c>
      <c r="BR4" s="768" t="s">
        <v>54</v>
      </c>
      <c r="BS4" s="768" t="s">
        <v>55</v>
      </c>
      <c r="BT4" s="768" t="s">
        <v>56</v>
      </c>
      <c r="BU4" s="768" t="s">
        <v>646</v>
      </c>
      <c r="BV4" s="768" t="s">
        <v>57</v>
      </c>
      <c r="BW4" s="769" t="s">
        <v>58</v>
      </c>
      <c r="BX4" s="768" t="s">
        <v>643</v>
      </c>
      <c r="BY4" s="768" t="s">
        <v>644</v>
      </c>
      <c r="BZ4" s="768" t="s">
        <v>645</v>
      </c>
      <c r="CA4" s="768" t="s">
        <v>53</v>
      </c>
      <c r="CB4" s="768" t="s">
        <v>54</v>
      </c>
      <c r="CC4" s="768" t="s">
        <v>55</v>
      </c>
      <c r="CD4" s="768" t="s">
        <v>56</v>
      </c>
      <c r="CE4" s="768" t="s">
        <v>646</v>
      </c>
      <c r="CF4" s="768" t="s">
        <v>57</v>
      </c>
      <c r="CG4" s="769" t="s">
        <v>58</v>
      </c>
      <c r="CH4" s="768" t="s">
        <v>643</v>
      </c>
      <c r="CI4" s="768" t="s">
        <v>644</v>
      </c>
      <c r="CJ4" s="768" t="s">
        <v>645</v>
      </c>
      <c r="CK4" s="768" t="s">
        <v>53</v>
      </c>
      <c r="CL4" s="768" t="s">
        <v>54</v>
      </c>
      <c r="CM4" s="768" t="s">
        <v>55</v>
      </c>
      <c r="CN4" s="768" t="s">
        <v>56</v>
      </c>
      <c r="CO4" s="768" t="s">
        <v>646</v>
      </c>
      <c r="CP4" s="768" t="s">
        <v>57</v>
      </c>
      <c r="CQ4" s="769" t="s">
        <v>58</v>
      </c>
      <c r="CR4" s="768" t="s">
        <v>643</v>
      </c>
      <c r="CS4" s="768" t="s">
        <v>644</v>
      </c>
      <c r="CT4" s="768" t="s">
        <v>645</v>
      </c>
      <c r="CU4" s="768" t="s">
        <v>53</v>
      </c>
      <c r="CV4" s="768" t="s">
        <v>54</v>
      </c>
      <c r="CW4" s="768" t="s">
        <v>55</v>
      </c>
      <c r="CX4" s="768" t="s">
        <v>56</v>
      </c>
      <c r="CY4" s="768" t="s">
        <v>646</v>
      </c>
      <c r="CZ4" s="768" t="s">
        <v>57</v>
      </c>
      <c r="DA4" s="769" t="s">
        <v>58</v>
      </c>
      <c r="DB4" s="768" t="s">
        <v>643</v>
      </c>
      <c r="DC4" s="768" t="s">
        <v>644</v>
      </c>
      <c r="DD4" s="768" t="s">
        <v>645</v>
      </c>
      <c r="DE4" s="768" t="s">
        <v>53</v>
      </c>
      <c r="DF4" s="768" t="s">
        <v>54</v>
      </c>
      <c r="DG4" s="768" t="s">
        <v>55</v>
      </c>
      <c r="DH4" s="768" t="s">
        <v>56</v>
      </c>
      <c r="DI4" s="768" t="s">
        <v>646</v>
      </c>
      <c r="DJ4" s="768" t="s">
        <v>57</v>
      </c>
      <c r="DK4" s="769" t="s">
        <v>58</v>
      </c>
      <c r="DL4" s="768" t="s">
        <v>643</v>
      </c>
      <c r="DM4" s="768" t="s">
        <v>644</v>
      </c>
      <c r="DN4" s="768" t="s">
        <v>645</v>
      </c>
      <c r="DO4" s="768" t="s">
        <v>53</v>
      </c>
      <c r="DP4" s="768" t="s">
        <v>54</v>
      </c>
      <c r="DQ4" s="768" t="s">
        <v>55</v>
      </c>
      <c r="DR4" s="768" t="s">
        <v>56</v>
      </c>
      <c r="DS4" s="768" t="s">
        <v>646</v>
      </c>
      <c r="DT4" s="768" t="s">
        <v>57</v>
      </c>
      <c r="DU4" s="769" t="s">
        <v>58</v>
      </c>
      <c r="DV4" s="768" t="s">
        <v>643</v>
      </c>
      <c r="DW4" s="768" t="s">
        <v>644</v>
      </c>
      <c r="DX4" s="768" t="s">
        <v>645</v>
      </c>
      <c r="DY4" s="768" t="s">
        <v>53</v>
      </c>
      <c r="DZ4" s="768" t="s">
        <v>54</v>
      </c>
      <c r="EA4" s="768" t="s">
        <v>55</v>
      </c>
      <c r="EB4" s="768" t="s">
        <v>56</v>
      </c>
      <c r="EC4" s="768" t="s">
        <v>646</v>
      </c>
      <c r="ED4" s="768" t="s">
        <v>57</v>
      </c>
      <c r="EE4" s="769" t="s">
        <v>58</v>
      </c>
      <c r="EF4" s="768" t="s">
        <v>643</v>
      </c>
      <c r="EG4" s="768" t="s">
        <v>644</v>
      </c>
      <c r="EH4" s="768" t="s">
        <v>645</v>
      </c>
      <c r="EI4" s="768" t="s">
        <v>53</v>
      </c>
      <c r="EJ4" s="768" t="s">
        <v>54</v>
      </c>
      <c r="EK4" s="768" t="s">
        <v>55</v>
      </c>
      <c r="EL4" s="768" t="s">
        <v>56</v>
      </c>
      <c r="EM4" s="768" t="s">
        <v>646</v>
      </c>
      <c r="EN4" s="768" t="s">
        <v>57</v>
      </c>
      <c r="EO4" s="769" t="s">
        <v>58</v>
      </c>
      <c r="EP4" s="768" t="s">
        <v>643</v>
      </c>
      <c r="EQ4" s="768" t="s">
        <v>644</v>
      </c>
      <c r="ER4" s="768" t="s">
        <v>645</v>
      </c>
      <c r="ES4" s="768" t="s">
        <v>53</v>
      </c>
      <c r="ET4" s="768" t="s">
        <v>54</v>
      </c>
      <c r="EU4" s="768" t="s">
        <v>55</v>
      </c>
      <c r="EV4" s="768" t="s">
        <v>56</v>
      </c>
      <c r="EW4" s="768" t="s">
        <v>646</v>
      </c>
      <c r="EX4" s="768" t="s">
        <v>57</v>
      </c>
      <c r="EY4" s="769" t="s">
        <v>58</v>
      </c>
      <c r="EZ4" s="768" t="s">
        <v>643</v>
      </c>
      <c r="FA4" s="768" t="s">
        <v>644</v>
      </c>
      <c r="FB4" s="768" t="s">
        <v>645</v>
      </c>
      <c r="FC4" s="768" t="s">
        <v>53</v>
      </c>
      <c r="FD4" s="768" t="s">
        <v>54</v>
      </c>
      <c r="FE4" s="768" t="s">
        <v>55</v>
      </c>
      <c r="FF4" s="768" t="s">
        <v>56</v>
      </c>
      <c r="FG4" s="768" t="s">
        <v>646</v>
      </c>
      <c r="FH4" s="768" t="s">
        <v>57</v>
      </c>
      <c r="FI4" s="769" t="s">
        <v>58</v>
      </c>
      <c r="FJ4" s="768" t="s">
        <v>643</v>
      </c>
      <c r="FK4" s="768" t="s">
        <v>644</v>
      </c>
      <c r="FL4" s="768" t="s">
        <v>645</v>
      </c>
      <c r="FM4" s="768" t="s">
        <v>53</v>
      </c>
      <c r="FN4" s="768" t="s">
        <v>54</v>
      </c>
      <c r="FO4" s="768" t="s">
        <v>55</v>
      </c>
      <c r="FP4" s="768" t="s">
        <v>56</v>
      </c>
      <c r="FQ4" s="768" t="s">
        <v>646</v>
      </c>
      <c r="FR4" s="768" t="s">
        <v>57</v>
      </c>
      <c r="FS4" s="769" t="s">
        <v>58</v>
      </c>
      <c r="FT4" s="768" t="s">
        <v>643</v>
      </c>
      <c r="FU4" s="768" t="s">
        <v>644</v>
      </c>
      <c r="FV4" s="768" t="s">
        <v>645</v>
      </c>
      <c r="FW4" s="768" t="s">
        <v>53</v>
      </c>
      <c r="FX4" s="768" t="s">
        <v>54</v>
      </c>
      <c r="FY4" s="768" t="s">
        <v>55</v>
      </c>
      <c r="FZ4" s="768" t="s">
        <v>56</v>
      </c>
      <c r="GA4" s="768" t="s">
        <v>646</v>
      </c>
      <c r="GB4" s="768" t="s">
        <v>57</v>
      </c>
      <c r="GC4" s="769" t="s">
        <v>58</v>
      </c>
      <c r="GD4" s="768" t="s">
        <v>643</v>
      </c>
      <c r="GE4" s="768" t="s">
        <v>644</v>
      </c>
      <c r="GF4" s="768" t="s">
        <v>645</v>
      </c>
      <c r="GG4" s="768" t="s">
        <v>53</v>
      </c>
      <c r="GH4" s="768" t="s">
        <v>54</v>
      </c>
      <c r="GI4" s="768" t="s">
        <v>55</v>
      </c>
      <c r="GJ4" s="768" t="s">
        <v>56</v>
      </c>
      <c r="GK4" s="768" t="s">
        <v>646</v>
      </c>
      <c r="GL4" s="768" t="s">
        <v>57</v>
      </c>
      <c r="GM4" s="769" t="s">
        <v>58</v>
      </c>
      <c r="GN4" s="768" t="s">
        <v>643</v>
      </c>
      <c r="GO4" s="768" t="s">
        <v>644</v>
      </c>
      <c r="GP4" s="768" t="s">
        <v>645</v>
      </c>
      <c r="GQ4" s="768" t="s">
        <v>53</v>
      </c>
      <c r="GR4" s="768" t="s">
        <v>54</v>
      </c>
      <c r="GS4" s="768" t="s">
        <v>55</v>
      </c>
      <c r="GT4" s="768" t="s">
        <v>56</v>
      </c>
      <c r="GU4" s="768" t="s">
        <v>646</v>
      </c>
      <c r="GV4" s="768" t="s">
        <v>57</v>
      </c>
      <c r="GW4" s="769" t="s">
        <v>58</v>
      </c>
      <c r="GX4" s="768" t="s">
        <v>643</v>
      </c>
      <c r="GY4" s="768" t="s">
        <v>644</v>
      </c>
      <c r="GZ4" s="768" t="s">
        <v>645</v>
      </c>
      <c r="HA4" s="768" t="s">
        <v>53</v>
      </c>
      <c r="HB4" s="768" t="s">
        <v>54</v>
      </c>
      <c r="HC4" s="768" t="s">
        <v>55</v>
      </c>
      <c r="HD4" s="768" t="s">
        <v>56</v>
      </c>
      <c r="HE4" s="768" t="s">
        <v>646</v>
      </c>
      <c r="HF4" s="768" t="s">
        <v>57</v>
      </c>
      <c r="HG4" s="769" t="s">
        <v>58</v>
      </c>
      <c r="HH4" s="768" t="s">
        <v>643</v>
      </c>
      <c r="HI4" s="768" t="s">
        <v>644</v>
      </c>
      <c r="HJ4" s="768" t="s">
        <v>645</v>
      </c>
      <c r="HK4" s="768" t="s">
        <v>53</v>
      </c>
      <c r="HL4" s="768" t="s">
        <v>54</v>
      </c>
      <c r="HM4" s="768" t="s">
        <v>55</v>
      </c>
      <c r="HN4" s="768" t="s">
        <v>56</v>
      </c>
      <c r="HO4" s="768" t="s">
        <v>646</v>
      </c>
      <c r="HP4" s="768" t="s">
        <v>57</v>
      </c>
      <c r="HQ4" s="769" t="s">
        <v>58</v>
      </c>
      <c r="HR4" s="768" t="s">
        <v>643</v>
      </c>
      <c r="HS4" s="768" t="s">
        <v>644</v>
      </c>
      <c r="HT4" s="768" t="s">
        <v>645</v>
      </c>
      <c r="HU4" s="768" t="s">
        <v>53</v>
      </c>
      <c r="HV4" s="768" t="s">
        <v>54</v>
      </c>
      <c r="HW4" s="768" t="s">
        <v>55</v>
      </c>
      <c r="HX4" s="768" t="s">
        <v>56</v>
      </c>
      <c r="HY4" s="768" t="s">
        <v>646</v>
      </c>
      <c r="HZ4" s="768" t="s">
        <v>57</v>
      </c>
      <c r="IA4" s="769" t="s">
        <v>58</v>
      </c>
      <c r="IB4" s="768" t="s">
        <v>643</v>
      </c>
      <c r="IC4" s="768" t="s">
        <v>644</v>
      </c>
      <c r="ID4" s="768" t="s">
        <v>645</v>
      </c>
      <c r="IE4" s="768" t="s">
        <v>53</v>
      </c>
      <c r="IF4" s="768" t="s">
        <v>54</v>
      </c>
      <c r="IG4" s="768" t="s">
        <v>55</v>
      </c>
      <c r="IH4" s="768" t="s">
        <v>56</v>
      </c>
      <c r="II4" s="768" t="s">
        <v>646</v>
      </c>
      <c r="IJ4" s="768" t="s">
        <v>57</v>
      </c>
      <c r="IK4" s="769" t="s">
        <v>58</v>
      </c>
      <c r="IL4" s="768" t="s">
        <v>643</v>
      </c>
      <c r="IM4" s="768" t="s">
        <v>644</v>
      </c>
      <c r="IN4" s="768" t="s">
        <v>645</v>
      </c>
      <c r="IO4" s="768" t="s">
        <v>53</v>
      </c>
      <c r="IP4" s="768" t="s">
        <v>54</v>
      </c>
      <c r="IQ4" s="768" t="s">
        <v>55</v>
      </c>
      <c r="IR4" s="768" t="s">
        <v>56</v>
      </c>
      <c r="IS4" s="768" t="s">
        <v>646</v>
      </c>
      <c r="IT4" s="768" t="s">
        <v>57</v>
      </c>
      <c r="IU4" s="769" t="s">
        <v>58</v>
      </c>
    </row>
    <row r="5" spans="1:255" s="105" customFormat="1" x14ac:dyDescent="0.25">
      <c r="A5" s="770"/>
      <c r="B5" s="771"/>
      <c r="C5" s="772"/>
      <c r="D5" s="768"/>
      <c r="E5" s="768"/>
      <c r="F5" s="768"/>
      <c r="G5" s="768"/>
      <c r="H5" s="768"/>
      <c r="I5" s="768"/>
      <c r="J5" s="768"/>
      <c r="K5" s="768"/>
      <c r="L5" s="768"/>
      <c r="M5" s="768"/>
      <c r="N5" s="768"/>
      <c r="O5" s="769"/>
      <c r="P5" s="768"/>
      <c r="Q5" s="768"/>
      <c r="R5" s="768"/>
      <c r="S5" s="768"/>
      <c r="T5" s="768"/>
      <c r="U5" s="768"/>
      <c r="V5" s="768"/>
      <c r="W5" s="768"/>
      <c r="X5" s="768"/>
      <c r="Y5" s="769"/>
      <c r="Z5" s="768"/>
      <c r="AA5" s="768"/>
      <c r="AB5" s="768"/>
      <c r="AC5" s="768"/>
      <c r="AD5" s="768"/>
      <c r="AE5" s="768"/>
      <c r="AF5" s="768"/>
      <c r="AG5" s="768"/>
      <c r="AH5" s="768"/>
      <c r="AI5" s="769"/>
      <c r="AJ5" s="768"/>
      <c r="AK5" s="768"/>
      <c r="AL5" s="768"/>
      <c r="AM5" s="768"/>
      <c r="AN5" s="768"/>
      <c r="AO5" s="768"/>
      <c r="AP5" s="768"/>
      <c r="AQ5" s="768"/>
      <c r="AR5" s="768"/>
      <c r="AS5" s="769"/>
      <c r="AT5" s="768"/>
      <c r="AU5" s="768"/>
      <c r="AV5" s="768"/>
      <c r="AW5" s="768"/>
      <c r="AX5" s="768"/>
      <c r="AY5" s="768"/>
      <c r="AZ5" s="768"/>
      <c r="BA5" s="768"/>
      <c r="BB5" s="768"/>
      <c r="BC5" s="769"/>
      <c r="BD5" s="768"/>
      <c r="BE5" s="768"/>
      <c r="BF5" s="768"/>
      <c r="BG5" s="768"/>
      <c r="BH5" s="768"/>
      <c r="BI5" s="768"/>
      <c r="BJ5" s="768"/>
      <c r="BK5" s="768"/>
      <c r="BL5" s="768"/>
      <c r="BM5" s="769"/>
      <c r="BN5" s="768"/>
      <c r="BO5" s="768"/>
      <c r="BP5" s="768"/>
      <c r="BQ5" s="768"/>
      <c r="BR5" s="768"/>
      <c r="BS5" s="768"/>
      <c r="BT5" s="768"/>
      <c r="BU5" s="768"/>
      <c r="BV5" s="768"/>
      <c r="BW5" s="769"/>
      <c r="BX5" s="768"/>
      <c r="BY5" s="768"/>
      <c r="BZ5" s="768"/>
      <c r="CA5" s="768"/>
      <c r="CB5" s="768"/>
      <c r="CC5" s="768"/>
      <c r="CD5" s="768"/>
      <c r="CE5" s="768"/>
      <c r="CF5" s="768"/>
      <c r="CG5" s="769"/>
      <c r="CH5" s="768"/>
      <c r="CI5" s="768"/>
      <c r="CJ5" s="768"/>
      <c r="CK5" s="768"/>
      <c r="CL5" s="768"/>
      <c r="CM5" s="768"/>
      <c r="CN5" s="768"/>
      <c r="CO5" s="768"/>
      <c r="CP5" s="768"/>
      <c r="CQ5" s="769"/>
      <c r="CR5" s="768"/>
      <c r="CS5" s="768"/>
      <c r="CT5" s="768"/>
      <c r="CU5" s="768"/>
      <c r="CV5" s="768"/>
      <c r="CW5" s="768"/>
      <c r="CX5" s="768"/>
      <c r="CY5" s="768"/>
      <c r="CZ5" s="768"/>
      <c r="DA5" s="769"/>
      <c r="DB5" s="768"/>
      <c r="DC5" s="768"/>
      <c r="DD5" s="768"/>
      <c r="DE5" s="768"/>
      <c r="DF5" s="768"/>
      <c r="DG5" s="768"/>
      <c r="DH5" s="768"/>
      <c r="DI5" s="768"/>
      <c r="DJ5" s="768"/>
      <c r="DK5" s="769"/>
      <c r="DL5" s="768"/>
      <c r="DM5" s="768"/>
      <c r="DN5" s="768"/>
      <c r="DO5" s="768"/>
      <c r="DP5" s="768"/>
      <c r="DQ5" s="768"/>
      <c r="DR5" s="768"/>
      <c r="DS5" s="768"/>
      <c r="DT5" s="768"/>
      <c r="DU5" s="769"/>
      <c r="DV5" s="768"/>
      <c r="DW5" s="768"/>
      <c r="DX5" s="768"/>
      <c r="DY5" s="768"/>
      <c r="DZ5" s="768"/>
      <c r="EA5" s="768"/>
      <c r="EB5" s="768"/>
      <c r="EC5" s="768"/>
      <c r="ED5" s="768"/>
      <c r="EE5" s="769"/>
      <c r="EF5" s="768"/>
      <c r="EG5" s="768"/>
      <c r="EH5" s="768"/>
      <c r="EI5" s="768"/>
      <c r="EJ5" s="768"/>
      <c r="EK5" s="768"/>
      <c r="EL5" s="768"/>
      <c r="EM5" s="768"/>
      <c r="EN5" s="768"/>
      <c r="EO5" s="769"/>
      <c r="EP5" s="768"/>
      <c r="EQ5" s="768"/>
      <c r="ER5" s="768"/>
      <c r="ES5" s="768"/>
      <c r="ET5" s="768"/>
      <c r="EU5" s="768"/>
      <c r="EV5" s="768"/>
      <c r="EW5" s="768"/>
      <c r="EX5" s="768"/>
      <c r="EY5" s="769"/>
      <c r="EZ5" s="768"/>
      <c r="FA5" s="768"/>
      <c r="FB5" s="768"/>
      <c r="FC5" s="768"/>
      <c r="FD5" s="768"/>
      <c r="FE5" s="768"/>
      <c r="FF5" s="768"/>
      <c r="FG5" s="768"/>
      <c r="FH5" s="768"/>
      <c r="FI5" s="769"/>
      <c r="FJ5" s="768"/>
      <c r="FK5" s="768"/>
      <c r="FL5" s="768"/>
      <c r="FM5" s="768"/>
      <c r="FN5" s="768"/>
      <c r="FO5" s="768"/>
      <c r="FP5" s="768"/>
      <c r="FQ5" s="768"/>
      <c r="FR5" s="768"/>
      <c r="FS5" s="769"/>
      <c r="FT5" s="768"/>
      <c r="FU5" s="768"/>
      <c r="FV5" s="768"/>
      <c r="FW5" s="768"/>
      <c r="FX5" s="768"/>
      <c r="FY5" s="768"/>
      <c r="FZ5" s="768"/>
      <c r="GA5" s="768"/>
      <c r="GB5" s="768"/>
      <c r="GC5" s="769"/>
      <c r="GD5" s="768"/>
      <c r="GE5" s="768"/>
      <c r="GF5" s="768"/>
      <c r="GG5" s="768"/>
      <c r="GH5" s="768"/>
      <c r="GI5" s="768"/>
      <c r="GJ5" s="768"/>
      <c r="GK5" s="768"/>
      <c r="GL5" s="768"/>
      <c r="GM5" s="769"/>
      <c r="GN5" s="768"/>
      <c r="GO5" s="768"/>
      <c r="GP5" s="768"/>
      <c r="GQ5" s="768"/>
      <c r="GR5" s="768"/>
      <c r="GS5" s="768"/>
      <c r="GT5" s="768"/>
      <c r="GU5" s="768"/>
      <c r="GV5" s="768"/>
      <c r="GW5" s="769"/>
      <c r="GX5" s="768"/>
      <c r="GY5" s="768"/>
      <c r="GZ5" s="768"/>
      <c r="HA5" s="768"/>
      <c r="HB5" s="768"/>
      <c r="HC5" s="768"/>
      <c r="HD5" s="768"/>
      <c r="HE5" s="768"/>
      <c r="HF5" s="768"/>
      <c r="HG5" s="769"/>
      <c r="HH5" s="768"/>
      <c r="HI5" s="768"/>
      <c r="HJ5" s="768"/>
      <c r="HK5" s="768"/>
      <c r="HL5" s="768"/>
      <c r="HM5" s="768"/>
      <c r="HN5" s="768"/>
      <c r="HO5" s="768"/>
      <c r="HP5" s="768"/>
      <c r="HQ5" s="769"/>
      <c r="HR5" s="768"/>
      <c r="HS5" s="768"/>
      <c r="HT5" s="768"/>
      <c r="HU5" s="768"/>
      <c r="HV5" s="768"/>
      <c r="HW5" s="768"/>
      <c r="HX5" s="768"/>
      <c r="HY5" s="768"/>
      <c r="HZ5" s="768"/>
      <c r="IA5" s="769"/>
      <c r="IB5" s="768"/>
      <c r="IC5" s="768"/>
      <c r="ID5" s="768"/>
      <c r="IE5" s="768"/>
      <c r="IF5" s="768"/>
      <c r="IG5" s="768"/>
      <c r="IH5" s="768"/>
      <c r="II5" s="768"/>
      <c r="IJ5" s="768"/>
      <c r="IK5" s="769"/>
      <c r="IL5" s="768"/>
      <c r="IM5" s="768"/>
      <c r="IN5" s="768"/>
      <c r="IO5" s="768"/>
      <c r="IP5" s="768"/>
      <c r="IQ5" s="768"/>
      <c r="IR5" s="768"/>
      <c r="IS5" s="768"/>
      <c r="IT5" s="768"/>
      <c r="IU5" s="769"/>
    </row>
    <row r="6" spans="1:255" s="105" customFormat="1" x14ac:dyDescent="0.25">
      <c r="A6" s="107">
        <v>1</v>
      </c>
      <c r="B6" s="105" t="s">
        <v>540</v>
      </c>
      <c r="C6" s="105">
        <v>0</v>
      </c>
      <c r="D6" s="108"/>
      <c r="E6" s="108"/>
      <c r="F6" s="108"/>
      <c r="G6" s="108"/>
      <c r="H6" s="108"/>
      <c r="I6" s="108"/>
      <c r="J6" s="108"/>
      <c r="K6" s="108"/>
      <c r="L6" s="108"/>
      <c r="M6" s="108"/>
      <c r="N6" s="108"/>
      <c r="O6" s="108"/>
    </row>
    <row r="7" spans="1:255" s="105" customFormat="1" x14ac:dyDescent="0.25">
      <c r="A7" s="107">
        <v>2</v>
      </c>
      <c r="B7" s="105" t="s">
        <v>110</v>
      </c>
      <c r="C7" s="105">
        <v>0</v>
      </c>
      <c r="D7" s="108"/>
      <c r="E7" s="108"/>
      <c r="F7" s="108"/>
      <c r="G7" s="108"/>
      <c r="H7" s="108"/>
      <c r="I7" s="108"/>
      <c r="J7" s="108"/>
      <c r="K7" s="108"/>
      <c r="L7" s="108"/>
      <c r="M7" s="108"/>
      <c r="N7" s="108"/>
      <c r="O7" s="108"/>
    </row>
    <row r="8" spans="1:255" s="105" customFormat="1" x14ac:dyDescent="0.25">
      <c r="A8" s="107">
        <v>3</v>
      </c>
      <c r="B8" s="105" t="s">
        <v>116</v>
      </c>
      <c r="C8" s="105">
        <v>1</v>
      </c>
      <c r="D8" s="108">
        <v>1</v>
      </c>
      <c r="E8" s="108">
        <v>3</v>
      </c>
      <c r="F8" s="108">
        <v>2</v>
      </c>
      <c r="G8" s="108">
        <v>2</v>
      </c>
      <c r="H8" s="108">
        <v>2</v>
      </c>
      <c r="I8" s="108">
        <v>8</v>
      </c>
      <c r="J8" s="108">
        <v>2</v>
      </c>
      <c r="K8" s="108">
        <v>2</v>
      </c>
      <c r="L8" s="108">
        <v>2</v>
      </c>
      <c r="M8" s="108">
        <v>1</v>
      </c>
      <c r="N8" s="108"/>
      <c r="O8" s="108"/>
    </row>
    <row r="9" spans="1:255" s="105" customFormat="1" x14ac:dyDescent="0.25">
      <c r="A9" s="107">
        <v>4</v>
      </c>
      <c r="B9" s="105">
        <v>4</v>
      </c>
      <c r="C9" s="105">
        <v>0</v>
      </c>
      <c r="D9" s="108"/>
      <c r="E9" s="108"/>
      <c r="F9" s="108"/>
      <c r="G9" s="108"/>
      <c r="H9" s="108"/>
      <c r="I9" s="108"/>
      <c r="J9" s="108"/>
      <c r="K9" s="108"/>
      <c r="L9" s="108"/>
      <c r="M9" s="108"/>
      <c r="N9" s="108"/>
      <c r="O9" s="108"/>
    </row>
    <row r="10" spans="1:255" s="105" customFormat="1" x14ac:dyDescent="0.25">
      <c r="A10" s="107">
        <v>5</v>
      </c>
      <c r="B10" s="105" t="s">
        <v>541</v>
      </c>
      <c r="C10" s="105">
        <v>6</v>
      </c>
      <c r="D10" s="108">
        <v>1</v>
      </c>
      <c r="E10" s="108">
        <v>5</v>
      </c>
      <c r="F10" s="108">
        <v>2</v>
      </c>
      <c r="G10" s="108">
        <v>3</v>
      </c>
      <c r="H10" s="108">
        <v>3</v>
      </c>
      <c r="I10" s="108">
        <v>7</v>
      </c>
      <c r="J10" s="108">
        <v>4</v>
      </c>
      <c r="K10" s="108">
        <v>4</v>
      </c>
      <c r="L10" s="108">
        <v>2</v>
      </c>
      <c r="M10" s="108">
        <v>1</v>
      </c>
      <c r="N10" s="108"/>
      <c r="O10" s="108"/>
      <c r="P10" s="108">
        <v>2</v>
      </c>
      <c r="Q10" s="108">
        <v>3</v>
      </c>
      <c r="R10" s="108">
        <v>1</v>
      </c>
      <c r="S10" s="108">
        <v>5</v>
      </c>
      <c r="T10" s="108">
        <v>6</v>
      </c>
      <c r="U10" s="108">
        <v>6</v>
      </c>
      <c r="V10" s="108">
        <v>2</v>
      </c>
      <c r="W10" s="108">
        <v>1</v>
      </c>
      <c r="X10" s="108"/>
      <c r="Y10" s="108"/>
      <c r="Z10" s="108">
        <v>1</v>
      </c>
      <c r="AA10" s="108">
        <v>4</v>
      </c>
      <c r="AB10" s="108">
        <v>1</v>
      </c>
      <c r="AC10" s="108">
        <v>7</v>
      </c>
      <c r="AD10" s="108">
        <v>6</v>
      </c>
      <c r="AE10" s="108">
        <v>6</v>
      </c>
      <c r="AF10" s="108">
        <v>1</v>
      </c>
      <c r="AG10" s="108">
        <v>1</v>
      </c>
      <c r="AH10" s="108"/>
      <c r="AI10" s="108"/>
      <c r="AJ10" s="108">
        <v>1</v>
      </c>
      <c r="AK10" s="108">
        <v>2</v>
      </c>
      <c r="AL10" s="108">
        <v>1</v>
      </c>
      <c r="AM10" s="108">
        <v>5</v>
      </c>
      <c r="AN10" s="108">
        <v>8</v>
      </c>
      <c r="AO10" s="108">
        <v>0</v>
      </c>
      <c r="AP10" s="108">
        <v>0</v>
      </c>
      <c r="AQ10" s="108">
        <v>1</v>
      </c>
      <c r="AR10" s="108"/>
      <c r="AS10" s="108"/>
      <c r="AT10" s="108">
        <v>1</v>
      </c>
      <c r="AU10" s="108">
        <v>1</v>
      </c>
      <c r="AV10" s="108">
        <v>2</v>
      </c>
      <c r="AW10" s="108">
        <v>8</v>
      </c>
      <c r="AX10" s="108">
        <v>7</v>
      </c>
      <c r="AY10" s="108">
        <v>0</v>
      </c>
      <c r="AZ10" s="108">
        <v>0</v>
      </c>
      <c r="BA10" s="108">
        <v>1</v>
      </c>
      <c r="BB10" s="108"/>
      <c r="BC10" s="108"/>
      <c r="BD10" s="108">
        <v>1</v>
      </c>
      <c r="BE10" s="108">
        <v>1</v>
      </c>
      <c r="BF10" s="108">
        <v>1</v>
      </c>
      <c r="BG10" s="108">
        <v>0</v>
      </c>
      <c r="BH10" s="108">
        <v>0</v>
      </c>
      <c r="BI10" s="108">
        <v>0</v>
      </c>
      <c r="BJ10" s="108">
        <v>0</v>
      </c>
      <c r="BK10" s="108">
        <v>1</v>
      </c>
      <c r="BL10" s="108"/>
      <c r="BM10" s="108" t="s">
        <v>647</v>
      </c>
    </row>
    <row r="11" spans="1:255" s="105" customFormat="1" x14ac:dyDescent="0.25">
      <c r="A11" s="107">
        <v>6</v>
      </c>
      <c r="B11" s="105" t="s">
        <v>123</v>
      </c>
      <c r="C11" s="105">
        <v>17</v>
      </c>
      <c r="D11" s="108">
        <v>1</v>
      </c>
      <c r="E11" s="108">
        <v>6</v>
      </c>
      <c r="F11" s="108" t="s">
        <v>648</v>
      </c>
      <c r="G11" s="108">
        <v>3</v>
      </c>
      <c r="H11" s="108">
        <v>7</v>
      </c>
      <c r="I11" s="108">
        <v>7</v>
      </c>
      <c r="J11" s="108">
        <v>6</v>
      </c>
      <c r="K11" s="108">
        <v>6</v>
      </c>
      <c r="L11" s="108">
        <v>0</v>
      </c>
      <c r="M11" s="108">
        <v>1</v>
      </c>
      <c r="N11" s="108"/>
      <c r="O11" s="108"/>
      <c r="P11" s="108" t="s">
        <v>649</v>
      </c>
      <c r="Q11" s="108">
        <v>1</v>
      </c>
      <c r="R11" s="108">
        <v>2</v>
      </c>
      <c r="S11" s="108">
        <v>13</v>
      </c>
      <c r="T11" s="108">
        <v>3</v>
      </c>
      <c r="U11" s="108">
        <v>3</v>
      </c>
      <c r="V11" s="108">
        <v>2</v>
      </c>
      <c r="W11" s="108">
        <v>1</v>
      </c>
      <c r="X11" s="108"/>
      <c r="Y11" s="108"/>
      <c r="Z11" s="108" t="s">
        <v>649</v>
      </c>
      <c r="AA11" s="108">
        <v>3</v>
      </c>
      <c r="AB11" s="108">
        <v>2</v>
      </c>
      <c r="AC11" s="108">
        <v>11</v>
      </c>
      <c r="AD11" s="108">
        <v>3</v>
      </c>
      <c r="AE11" s="108">
        <v>3</v>
      </c>
      <c r="AF11" s="108">
        <v>1</v>
      </c>
      <c r="AG11" s="108">
        <v>1</v>
      </c>
      <c r="AH11" s="108"/>
      <c r="AI11" s="108"/>
      <c r="AJ11" s="108" t="s">
        <v>649</v>
      </c>
      <c r="AK11" s="108">
        <v>3</v>
      </c>
      <c r="AL11" s="108">
        <v>3</v>
      </c>
      <c r="AM11" s="108">
        <v>13</v>
      </c>
      <c r="AN11" s="108">
        <v>2</v>
      </c>
      <c r="AO11" s="108">
        <v>2</v>
      </c>
      <c r="AP11" s="108">
        <v>2</v>
      </c>
      <c r="AQ11" s="108">
        <v>1</v>
      </c>
      <c r="AR11" s="108"/>
      <c r="AS11" s="108"/>
      <c r="AT11" s="108" t="s">
        <v>649</v>
      </c>
      <c r="AU11" s="108">
        <v>3</v>
      </c>
      <c r="AV11" s="108">
        <v>1</v>
      </c>
      <c r="AW11" s="108">
        <v>13</v>
      </c>
      <c r="AX11" s="108">
        <v>2</v>
      </c>
      <c r="AY11" s="108">
        <v>2</v>
      </c>
      <c r="AZ11" s="108">
        <v>2</v>
      </c>
      <c r="BA11" s="108">
        <v>1</v>
      </c>
      <c r="BB11" s="108"/>
      <c r="BC11" s="108"/>
      <c r="BD11" s="108" t="s">
        <v>649</v>
      </c>
      <c r="BE11" s="108">
        <v>3</v>
      </c>
      <c r="BF11" s="108">
        <v>5</v>
      </c>
      <c r="BG11" s="108">
        <v>11</v>
      </c>
      <c r="BH11" s="108">
        <v>4</v>
      </c>
      <c r="BI11" s="108">
        <v>4</v>
      </c>
      <c r="BJ11" s="108">
        <v>2</v>
      </c>
      <c r="BK11" s="108">
        <v>1</v>
      </c>
      <c r="BL11" s="108"/>
      <c r="BM11" s="108"/>
      <c r="BN11" s="108" t="s">
        <v>649</v>
      </c>
      <c r="BO11" s="108">
        <v>4</v>
      </c>
      <c r="BP11" s="108">
        <v>1</v>
      </c>
      <c r="BQ11" s="108">
        <v>11</v>
      </c>
      <c r="BR11" s="108">
        <v>3</v>
      </c>
      <c r="BS11" s="108">
        <v>3</v>
      </c>
      <c r="BT11" s="108">
        <v>2</v>
      </c>
      <c r="BU11" s="108">
        <v>1</v>
      </c>
      <c r="BV11" s="108"/>
      <c r="BW11" s="108"/>
      <c r="BX11" s="108"/>
      <c r="BY11" s="108">
        <v>3</v>
      </c>
      <c r="BZ11" s="108">
        <v>2</v>
      </c>
      <c r="CA11" s="108">
        <v>11</v>
      </c>
      <c r="CB11" s="108">
        <v>3</v>
      </c>
      <c r="CC11" s="108">
        <v>3</v>
      </c>
      <c r="CD11" s="108">
        <v>0</v>
      </c>
      <c r="CE11" s="108">
        <v>1</v>
      </c>
      <c r="CF11" s="108"/>
      <c r="CG11" s="108"/>
      <c r="CH11" s="108" t="s">
        <v>650</v>
      </c>
      <c r="CI11" s="108">
        <v>2</v>
      </c>
      <c r="CJ11" s="108">
        <v>1</v>
      </c>
      <c r="CK11" s="108">
        <v>10</v>
      </c>
      <c r="CL11" s="108">
        <v>4</v>
      </c>
      <c r="CM11" s="108">
        <v>4</v>
      </c>
      <c r="CN11" s="108">
        <v>3</v>
      </c>
      <c r="CO11" s="108">
        <v>1</v>
      </c>
      <c r="CP11" s="108"/>
      <c r="CQ11" s="108"/>
      <c r="CR11" s="108" t="s">
        <v>650</v>
      </c>
      <c r="CS11" s="108">
        <v>2</v>
      </c>
      <c r="CT11" s="108">
        <v>2</v>
      </c>
      <c r="CU11" s="108">
        <v>12</v>
      </c>
      <c r="CV11" s="108">
        <v>2</v>
      </c>
      <c r="CW11" s="108">
        <v>2</v>
      </c>
      <c r="CX11" s="108">
        <v>1</v>
      </c>
      <c r="CY11" s="108">
        <v>1</v>
      </c>
      <c r="CZ11" s="108"/>
      <c r="DA11" s="108"/>
      <c r="DB11" s="108" t="s">
        <v>650</v>
      </c>
      <c r="DC11" s="108">
        <v>2</v>
      </c>
      <c r="DD11" s="108">
        <v>6</v>
      </c>
      <c r="DE11" s="108">
        <v>9</v>
      </c>
      <c r="DF11" s="108">
        <v>4</v>
      </c>
      <c r="DG11" s="108">
        <v>4</v>
      </c>
      <c r="DH11" s="108">
        <v>2</v>
      </c>
      <c r="DI11" s="108">
        <v>1</v>
      </c>
      <c r="DJ11" s="108"/>
      <c r="DK11" s="108"/>
      <c r="DL11" s="108" t="s">
        <v>650</v>
      </c>
      <c r="DM11" s="108">
        <v>3</v>
      </c>
      <c r="DN11" s="108">
        <v>2</v>
      </c>
      <c r="DO11" s="108">
        <v>10</v>
      </c>
      <c r="DP11" s="108">
        <v>4</v>
      </c>
      <c r="DQ11" s="108">
        <v>4</v>
      </c>
      <c r="DR11" s="108">
        <v>4</v>
      </c>
      <c r="DS11" s="108">
        <v>1</v>
      </c>
      <c r="DT11" s="108"/>
      <c r="DU11" s="108"/>
      <c r="DV11" s="108" t="s">
        <v>648</v>
      </c>
      <c r="DW11" s="108">
        <v>2</v>
      </c>
      <c r="DX11" s="108">
        <v>5</v>
      </c>
      <c r="DY11" s="108">
        <v>8</v>
      </c>
      <c r="DZ11" s="108">
        <v>3</v>
      </c>
      <c r="EA11" s="108">
        <v>3</v>
      </c>
      <c r="EB11" s="108">
        <v>0</v>
      </c>
      <c r="EC11" s="108">
        <v>1</v>
      </c>
      <c r="ED11" s="108"/>
      <c r="EE11" s="108"/>
      <c r="EF11" s="108" t="s">
        <v>650</v>
      </c>
      <c r="EG11" s="108">
        <v>4</v>
      </c>
      <c r="EH11" s="108">
        <v>2</v>
      </c>
      <c r="EI11" s="108">
        <v>6</v>
      </c>
      <c r="EJ11" s="108">
        <v>6</v>
      </c>
      <c r="EK11" s="108">
        <v>6</v>
      </c>
      <c r="EL11" s="108">
        <v>0</v>
      </c>
      <c r="EM11" s="108">
        <v>1</v>
      </c>
      <c r="EN11" s="108"/>
      <c r="EO11" s="108"/>
      <c r="EP11" s="108" t="s">
        <v>650</v>
      </c>
      <c r="EQ11" s="108">
        <v>1</v>
      </c>
      <c r="ER11" s="108"/>
      <c r="ES11" s="108">
        <v>11</v>
      </c>
      <c r="ET11" s="108">
        <v>5</v>
      </c>
      <c r="EU11" s="108">
        <v>5</v>
      </c>
      <c r="EV11" s="108">
        <v>4</v>
      </c>
      <c r="EW11" s="108">
        <v>1</v>
      </c>
      <c r="EX11" s="108"/>
      <c r="EY11" s="108"/>
      <c r="EZ11" s="108" t="s">
        <v>648</v>
      </c>
      <c r="FA11" s="108">
        <v>3</v>
      </c>
      <c r="FB11" s="108">
        <v>1</v>
      </c>
      <c r="FC11" s="108">
        <v>8</v>
      </c>
      <c r="FD11" s="108">
        <v>3</v>
      </c>
      <c r="FE11" s="108">
        <v>3</v>
      </c>
      <c r="FF11" s="108">
        <v>0</v>
      </c>
      <c r="FG11" s="108">
        <v>1</v>
      </c>
      <c r="FH11" s="108"/>
      <c r="FI11" s="108"/>
      <c r="FJ11" s="108" t="s">
        <v>648</v>
      </c>
      <c r="FK11" s="108">
        <v>4</v>
      </c>
      <c r="FL11" s="108">
        <v>1</v>
      </c>
      <c r="FM11" s="108">
        <v>8</v>
      </c>
      <c r="FN11" s="108">
        <v>4</v>
      </c>
      <c r="FO11" s="108">
        <v>4</v>
      </c>
      <c r="FP11" s="108">
        <v>0</v>
      </c>
      <c r="FQ11" s="108">
        <v>1</v>
      </c>
      <c r="FR11" s="108"/>
      <c r="FS11" s="108"/>
    </row>
    <row r="12" spans="1:255" s="105" customFormat="1" x14ac:dyDescent="0.25">
      <c r="A12" s="107">
        <v>7</v>
      </c>
      <c r="B12" s="105">
        <v>7</v>
      </c>
      <c r="C12" s="105">
        <v>0</v>
      </c>
      <c r="D12" s="108"/>
      <c r="E12" s="108"/>
      <c r="F12" s="108"/>
      <c r="G12" s="108"/>
      <c r="H12" s="108"/>
      <c r="I12" s="108"/>
      <c r="J12" s="108"/>
      <c r="K12" s="108"/>
      <c r="L12" s="108"/>
      <c r="M12" s="108"/>
      <c r="N12" s="108"/>
      <c r="O12" s="108"/>
    </row>
    <row r="13" spans="1:255" s="105" customFormat="1" x14ac:dyDescent="0.25">
      <c r="A13" s="107">
        <v>8</v>
      </c>
      <c r="B13" s="105" t="s">
        <v>126</v>
      </c>
      <c r="C13" s="105">
        <v>3</v>
      </c>
      <c r="D13" s="108">
        <v>1</v>
      </c>
      <c r="E13" s="108">
        <v>8</v>
      </c>
      <c r="F13" s="108">
        <v>3</v>
      </c>
      <c r="G13" s="108">
        <v>1</v>
      </c>
      <c r="H13" s="108">
        <v>4</v>
      </c>
      <c r="I13" s="108">
        <v>10</v>
      </c>
      <c r="J13" s="108">
        <v>3</v>
      </c>
      <c r="K13" s="108">
        <v>3</v>
      </c>
      <c r="L13" s="108">
        <v>1</v>
      </c>
      <c r="M13" s="108">
        <v>1</v>
      </c>
      <c r="N13" s="108"/>
      <c r="O13" s="108"/>
      <c r="P13" s="108">
        <v>3</v>
      </c>
      <c r="Q13" s="108">
        <v>1</v>
      </c>
      <c r="R13" s="108">
        <v>2</v>
      </c>
      <c r="S13" s="108">
        <v>11</v>
      </c>
      <c r="T13" s="108">
        <v>5</v>
      </c>
      <c r="U13" s="108">
        <v>5</v>
      </c>
      <c r="V13" s="108">
        <v>2</v>
      </c>
      <c r="W13" s="108">
        <v>1</v>
      </c>
      <c r="X13" s="108"/>
      <c r="Y13" s="108"/>
      <c r="Z13" s="108">
        <v>2</v>
      </c>
      <c r="AA13" s="108">
        <v>1</v>
      </c>
      <c r="AB13" s="108">
        <v>5</v>
      </c>
      <c r="AC13" s="108">
        <v>9</v>
      </c>
      <c r="AD13" s="108">
        <v>4</v>
      </c>
      <c r="AE13" s="108">
        <v>4</v>
      </c>
      <c r="AF13" s="108">
        <v>1</v>
      </c>
      <c r="AG13" s="108">
        <v>1</v>
      </c>
      <c r="AH13" s="108"/>
      <c r="AI13" s="108"/>
    </row>
    <row r="14" spans="1:255" s="105" customFormat="1" x14ac:dyDescent="0.25">
      <c r="A14" s="107">
        <v>9</v>
      </c>
      <c r="B14" s="105">
        <v>9</v>
      </c>
      <c r="C14" s="105">
        <v>5</v>
      </c>
      <c r="D14" s="108">
        <v>0</v>
      </c>
      <c r="E14" s="108">
        <v>9</v>
      </c>
      <c r="F14" s="108">
        <v>1</v>
      </c>
      <c r="G14" s="108">
        <v>1</v>
      </c>
      <c r="H14" s="108"/>
      <c r="I14" s="108">
        <v>7</v>
      </c>
      <c r="J14" s="108">
        <v>4</v>
      </c>
      <c r="K14" s="108">
        <v>4</v>
      </c>
      <c r="L14" s="108">
        <v>4</v>
      </c>
      <c r="M14" s="108">
        <v>1</v>
      </c>
      <c r="N14" s="108"/>
      <c r="O14" s="108"/>
      <c r="P14" s="108">
        <v>1</v>
      </c>
      <c r="Q14" s="108">
        <v>1</v>
      </c>
      <c r="R14" s="108"/>
      <c r="S14" s="108">
        <v>9</v>
      </c>
      <c r="T14" s="108">
        <v>4</v>
      </c>
      <c r="U14" s="108">
        <v>4</v>
      </c>
      <c r="V14" s="108">
        <v>0</v>
      </c>
      <c r="W14" s="108">
        <v>1</v>
      </c>
      <c r="X14" s="108"/>
      <c r="Y14" s="108"/>
      <c r="Z14" s="108">
        <v>2</v>
      </c>
      <c r="AA14" s="108">
        <v>1</v>
      </c>
      <c r="AB14" s="108"/>
      <c r="AC14" s="108">
        <v>10</v>
      </c>
      <c r="AD14" s="108">
        <v>2</v>
      </c>
      <c r="AE14" s="108">
        <v>2</v>
      </c>
      <c r="AF14" s="108">
        <v>1</v>
      </c>
      <c r="AG14" s="108">
        <v>1</v>
      </c>
      <c r="AH14" s="108"/>
      <c r="AI14" s="108"/>
      <c r="AJ14" s="108">
        <v>1</v>
      </c>
      <c r="AK14" s="108">
        <v>2</v>
      </c>
      <c r="AL14" s="108"/>
      <c r="AM14" s="108">
        <v>8</v>
      </c>
      <c r="AN14" s="108">
        <v>6</v>
      </c>
      <c r="AO14" s="108">
        <v>6</v>
      </c>
      <c r="AP14" s="108">
        <v>3</v>
      </c>
      <c r="AQ14" s="108">
        <v>1</v>
      </c>
      <c r="AR14" s="108"/>
      <c r="AS14" s="108"/>
      <c r="AT14" s="108">
        <v>1</v>
      </c>
      <c r="AU14" s="108">
        <v>1</v>
      </c>
      <c r="AV14" s="108"/>
      <c r="AW14" s="108">
        <v>11</v>
      </c>
      <c r="AX14" s="108">
        <v>3</v>
      </c>
      <c r="AY14" s="108">
        <v>3</v>
      </c>
      <c r="AZ14" s="108">
        <v>3</v>
      </c>
      <c r="BA14" s="108">
        <v>1</v>
      </c>
      <c r="BB14" s="108"/>
      <c r="BC14" s="108"/>
    </row>
    <row r="15" spans="1:255" s="105" customFormat="1" x14ac:dyDescent="0.25">
      <c r="A15" s="107">
        <v>10</v>
      </c>
      <c r="B15" s="105">
        <v>10</v>
      </c>
      <c r="C15" s="105">
        <v>25</v>
      </c>
      <c r="D15" s="108">
        <v>0</v>
      </c>
      <c r="E15" s="108">
        <v>10</v>
      </c>
      <c r="F15" s="108">
        <v>1</v>
      </c>
      <c r="G15" s="108">
        <v>1</v>
      </c>
      <c r="H15" s="108"/>
      <c r="I15" s="108">
        <v>10</v>
      </c>
      <c r="J15" s="108">
        <v>4</v>
      </c>
      <c r="K15" s="108">
        <v>4</v>
      </c>
      <c r="L15" s="108">
        <v>0</v>
      </c>
      <c r="M15" s="108">
        <v>1</v>
      </c>
      <c r="N15" s="108"/>
      <c r="O15" s="108"/>
      <c r="P15" s="108">
        <v>1</v>
      </c>
      <c r="Q15" s="108">
        <v>1</v>
      </c>
      <c r="R15" s="108"/>
      <c r="S15" s="108">
        <v>7</v>
      </c>
      <c r="T15" s="108">
        <v>7</v>
      </c>
      <c r="U15" s="108">
        <v>7</v>
      </c>
      <c r="V15" s="108">
        <v>1</v>
      </c>
      <c r="W15" s="108">
        <v>1</v>
      </c>
      <c r="X15" s="108"/>
      <c r="Y15" s="108"/>
      <c r="Z15" s="108">
        <v>1</v>
      </c>
      <c r="AA15" s="108">
        <v>2</v>
      </c>
      <c r="AB15" s="108"/>
      <c r="AC15" s="108">
        <v>10</v>
      </c>
      <c r="AD15" s="108">
        <v>2</v>
      </c>
      <c r="AE15" s="108">
        <v>2</v>
      </c>
      <c r="AF15" s="108">
        <v>2</v>
      </c>
      <c r="AG15" s="108">
        <v>1</v>
      </c>
      <c r="AH15" s="108"/>
      <c r="AI15" s="108"/>
      <c r="AJ15" s="108">
        <v>1</v>
      </c>
      <c r="AK15" s="108">
        <v>2</v>
      </c>
      <c r="AL15" s="108"/>
      <c r="AM15" s="108">
        <v>5</v>
      </c>
      <c r="AN15" s="108">
        <v>6</v>
      </c>
      <c r="AO15" s="108">
        <v>6</v>
      </c>
      <c r="AP15" s="108">
        <v>1</v>
      </c>
      <c r="AQ15" s="108">
        <v>1</v>
      </c>
      <c r="AR15" s="108"/>
      <c r="AS15" s="108"/>
      <c r="AT15" s="108">
        <v>2</v>
      </c>
      <c r="AU15" s="108">
        <v>1</v>
      </c>
      <c r="AV15" s="108"/>
      <c r="AW15" s="108">
        <v>9</v>
      </c>
      <c r="AX15" s="108">
        <v>4</v>
      </c>
      <c r="AY15" s="108">
        <v>4</v>
      </c>
      <c r="AZ15" s="108">
        <v>4</v>
      </c>
      <c r="BA15" s="108">
        <v>1</v>
      </c>
      <c r="BB15" s="108"/>
      <c r="BC15" s="108"/>
      <c r="BD15" s="108">
        <v>2</v>
      </c>
      <c r="BE15" s="108">
        <v>2</v>
      </c>
      <c r="BF15" s="108"/>
      <c r="BG15" s="108">
        <v>7</v>
      </c>
      <c r="BH15" s="108">
        <v>4</v>
      </c>
      <c r="BI15" s="108">
        <v>4</v>
      </c>
      <c r="BJ15" s="108">
        <v>4</v>
      </c>
      <c r="BK15" s="108">
        <v>1</v>
      </c>
      <c r="BL15" s="108"/>
      <c r="BM15" s="108"/>
      <c r="BN15" s="108">
        <v>2</v>
      </c>
      <c r="BO15" s="108">
        <v>2</v>
      </c>
      <c r="BP15" s="108"/>
      <c r="BQ15" s="108">
        <v>7</v>
      </c>
      <c r="BR15" s="108">
        <v>6</v>
      </c>
      <c r="BS15" s="108">
        <v>6</v>
      </c>
      <c r="BT15" s="108">
        <v>4</v>
      </c>
      <c r="BU15" s="108">
        <v>1</v>
      </c>
      <c r="BV15" s="108"/>
      <c r="BW15" s="108"/>
      <c r="BX15" s="108">
        <v>2</v>
      </c>
      <c r="BY15" s="108">
        <v>3</v>
      </c>
      <c r="BZ15" s="108"/>
      <c r="CA15" s="108">
        <v>10</v>
      </c>
      <c r="CB15" s="108">
        <v>4</v>
      </c>
      <c r="CC15" s="108">
        <v>4</v>
      </c>
      <c r="CD15" s="108">
        <v>0</v>
      </c>
      <c r="CE15" s="108">
        <v>1</v>
      </c>
      <c r="CF15" s="108"/>
      <c r="CG15" s="108"/>
      <c r="CH15" s="108">
        <v>3</v>
      </c>
      <c r="CI15" s="108">
        <v>1</v>
      </c>
      <c r="CJ15" s="108"/>
      <c r="CK15" s="108">
        <v>9</v>
      </c>
      <c r="CL15" s="108">
        <v>3</v>
      </c>
      <c r="CM15" s="108">
        <v>3</v>
      </c>
      <c r="CN15" s="108">
        <v>0</v>
      </c>
      <c r="CO15" s="108">
        <v>1</v>
      </c>
      <c r="CP15" s="108"/>
      <c r="CQ15" s="108"/>
      <c r="CR15" s="108">
        <v>2</v>
      </c>
      <c r="CS15" s="108">
        <v>4</v>
      </c>
      <c r="CT15" s="108"/>
      <c r="CU15" s="108">
        <v>8</v>
      </c>
      <c r="CV15" s="108">
        <v>5</v>
      </c>
      <c r="CW15" s="108">
        <v>5</v>
      </c>
      <c r="CX15" s="108">
        <v>3</v>
      </c>
      <c r="CY15" s="108">
        <v>1</v>
      </c>
      <c r="CZ15" s="108"/>
      <c r="DA15" s="108"/>
      <c r="DB15" s="108">
        <v>1</v>
      </c>
      <c r="DC15" s="108">
        <v>1</v>
      </c>
      <c r="DD15" s="108"/>
      <c r="DE15" s="108">
        <v>9</v>
      </c>
      <c r="DF15" s="108">
        <v>5</v>
      </c>
      <c r="DG15" s="108">
        <v>0</v>
      </c>
      <c r="DH15" s="108">
        <v>0</v>
      </c>
      <c r="DI15" s="108">
        <v>1</v>
      </c>
      <c r="DJ15" s="108"/>
      <c r="DK15" s="108"/>
      <c r="DL15" s="108">
        <v>1</v>
      </c>
      <c r="DM15" s="108">
        <v>1</v>
      </c>
      <c r="DN15" s="108"/>
      <c r="DO15" s="108">
        <v>8</v>
      </c>
      <c r="DP15" s="108">
        <v>4</v>
      </c>
      <c r="DQ15" s="108">
        <v>4</v>
      </c>
      <c r="DR15" s="108">
        <v>4</v>
      </c>
      <c r="DS15" s="108">
        <v>1</v>
      </c>
      <c r="DT15" s="108"/>
      <c r="DU15" s="108"/>
      <c r="DV15" s="108">
        <v>1</v>
      </c>
      <c r="DW15" s="108">
        <v>2</v>
      </c>
      <c r="DX15" s="108"/>
      <c r="DY15" s="108">
        <v>10</v>
      </c>
      <c r="DZ15" s="108">
        <v>4</v>
      </c>
      <c r="EA15" s="108">
        <v>0</v>
      </c>
      <c r="EB15" s="108">
        <v>0</v>
      </c>
      <c r="EC15" s="108">
        <v>1</v>
      </c>
      <c r="ED15" s="108"/>
      <c r="EE15" s="108"/>
      <c r="EF15" s="108">
        <v>1</v>
      </c>
      <c r="EG15" s="108">
        <v>3</v>
      </c>
      <c r="EH15" s="108"/>
      <c r="EI15" s="108">
        <v>10</v>
      </c>
      <c r="EJ15" s="108">
        <v>4</v>
      </c>
      <c r="EK15" s="108">
        <v>4</v>
      </c>
      <c r="EL15" s="108">
        <v>1</v>
      </c>
      <c r="EM15" s="108">
        <v>1</v>
      </c>
      <c r="EN15" s="108"/>
      <c r="EO15" s="108"/>
      <c r="EP15" s="108">
        <v>1</v>
      </c>
      <c r="EQ15" s="108">
        <v>3</v>
      </c>
      <c r="ER15" s="108"/>
      <c r="ES15" s="108">
        <v>10</v>
      </c>
      <c r="ET15" s="108">
        <v>5</v>
      </c>
      <c r="EU15" s="108">
        <v>0</v>
      </c>
      <c r="EV15" s="108">
        <v>0</v>
      </c>
      <c r="EW15" s="108">
        <v>1</v>
      </c>
      <c r="EX15" s="108"/>
      <c r="EY15" s="108"/>
      <c r="EZ15" s="108">
        <v>1</v>
      </c>
      <c r="FA15" s="108">
        <v>4</v>
      </c>
      <c r="FB15" s="108"/>
      <c r="FC15" s="108">
        <v>10</v>
      </c>
      <c r="FD15" s="108">
        <v>3</v>
      </c>
      <c r="FE15" s="108">
        <v>3</v>
      </c>
      <c r="FF15" s="108">
        <v>3</v>
      </c>
      <c r="FG15" s="108">
        <v>1</v>
      </c>
      <c r="FH15" s="108"/>
      <c r="FI15" s="108"/>
      <c r="FJ15" s="108">
        <v>2</v>
      </c>
      <c r="FK15" s="108">
        <v>1</v>
      </c>
      <c r="FL15" s="108"/>
      <c r="FM15" s="108">
        <v>10</v>
      </c>
      <c r="FN15" s="108">
        <v>3</v>
      </c>
      <c r="FO15" s="108">
        <v>3</v>
      </c>
      <c r="FP15" s="108">
        <v>3</v>
      </c>
      <c r="FQ15" s="108">
        <v>1</v>
      </c>
      <c r="FR15" s="108"/>
      <c r="FS15" s="108"/>
      <c r="FT15" s="108">
        <v>2</v>
      </c>
      <c r="FU15" s="108">
        <v>1</v>
      </c>
      <c r="FV15" s="108"/>
      <c r="FW15" s="108">
        <v>6</v>
      </c>
      <c r="FX15" s="108">
        <v>5</v>
      </c>
      <c r="FY15" s="108">
        <v>5</v>
      </c>
      <c r="FZ15" s="108">
        <v>5</v>
      </c>
      <c r="GA15" s="108">
        <v>1</v>
      </c>
      <c r="GB15" s="108"/>
      <c r="GC15" s="108"/>
      <c r="GD15" s="108">
        <v>2</v>
      </c>
      <c r="GE15" s="108">
        <v>2</v>
      </c>
      <c r="GF15" s="108"/>
      <c r="GG15" s="108">
        <v>7</v>
      </c>
      <c r="GH15" s="108">
        <v>6</v>
      </c>
      <c r="GI15" s="108">
        <v>6</v>
      </c>
      <c r="GJ15" s="108">
        <v>3</v>
      </c>
      <c r="GK15" s="108">
        <v>1</v>
      </c>
      <c r="GL15" s="108"/>
      <c r="GM15" s="108"/>
      <c r="GN15" s="108">
        <v>2</v>
      </c>
      <c r="GO15" s="108">
        <v>2</v>
      </c>
      <c r="GP15" s="108"/>
      <c r="GQ15" s="108">
        <v>10</v>
      </c>
      <c r="GR15" s="108">
        <v>4</v>
      </c>
      <c r="GS15" s="108">
        <v>4</v>
      </c>
      <c r="GT15" s="108">
        <v>2</v>
      </c>
      <c r="GU15" s="108">
        <v>1</v>
      </c>
      <c r="GV15" s="108"/>
      <c r="GW15" s="108"/>
      <c r="GX15" s="108">
        <v>3</v>
      </c>
      <c r="GY15" s="108">
        <v>1</v>
      </c>
      <c r="GZ15" s="108"/>
      <c r="HA15" s="108">
        <v>10</v>
      </c>
      <c r="HB15" s="108">
        <v>2</v>
      </c>
      <c r="HC15" s="108">
        <v>2</v>
      </c>
      <c r="HD15" s="108">
        <v>1</v>
      </c>
      <c r="HE15" s="108">
        <v>1</v>
      </c>
      <c r="HF15" s="108"/>
      <c r="HG15" s="108"/>
      <c r="HH15" s="108">
        <v>3</v>
      </c>
      <c r="HI15" s="108">
        <v>2</v>
      </c>
      <c r="HJ15" s="108"/>
      <c r="HK15" s="108">
        <v>6</v>
      </c>
      <c r="HL15" s="108">
        <v>6</v>
      </c>
      <c r="HM15" s="108">
        <v>6</v>
      </c>
      <c r="HN15" s="108">
        <v>6</v>
      </c>
      <c r="HO15" s="108">
        <v>1</v>
      </c>
      <c r="HP15" s="108"/>
      <c r="HQ15" s="108"/>
      <c r="HR15" s="108">
        <v>3</v>
      </c>
      <c r="HS15" s="108">
        <v>4</v>
      </c>
      <c r="HT15" s="108"/>
      <c r="HU15" s="108">
        <v>10</v>
      </c>
      <c r="HV15" s="108">
        <v>4</v>
      </c>
      <c r="HW15" s="108">
        <v>4</v>
      </c>
      <c r="HX15" s="108">
        <v>1</v>
      </c>
      <c r="HY15" s="108">
        <v>1</v>
      </c>
      <c r="HZ15" s="108"/>
      <c r="IA15" s="108"/>
      <c r="IB15" s="108">
        <v>3</v>
      </c>
      <c r="IC15" s="108">
        <v>4</v>
      </c>
      <c r="ID15" s="108"/>
      <c r="IE15" s="108">
        <v>9</v>
      </c>
      <c r="IF15" s="108">
        <v>5</v>
      </c>
      <c r="IG15" s="108">
        <v>5</v>
      </c>
      <c r="IH15" s="108">
        <v>5</v>
      </c>
      <c r="II15" s="108">
        <v>1</v>
      </c>
      <c r="IJ15" s="108"/>
      <c r="IK15" s="108"/>
      <c r="IL15" s="108">
        <v>4</v>
      </c>
      <c r="IM15" s="108">
        <v>2</v>
      </c>
      <c r="IN15" s="108"/>
      <c r="IO15" s="108">
        <v>6</v>
      </c>
      <c r="IP15" s="108">
        <v>6</v>
      </c>
      <c r="IQ15" s="108">
        <v>6</v>
      </c>
      <c r="IR15" s="108">
        <v>6</v>
      </c>
      <c r="IS15" s="108">
        <v>1</v>
      </c>
      <c r="IT15" s="108"/>
      <c r="IU15" s="108"/>
    </row>
    <row r="16" spans="1:255" s="105" customFormat="1" x14ac:dyDescent="0.25">
      <c r="A16" s="107">
        <v>11</v>
      </c>
      <c r="B16" s="105" t="s">
        <v>130</v>
      </c>
      <c r="C16" s="105">
        <v>2</v>
      </c>
      <c r="D16" s="108">
        <v>1</v>
      </c>
      <c r="E16" s="108">
        <v>11</v>
      </c>
      <c r="F16" s="108">
        <v>1</v>
      </c>
      <c r="G16" s="108">
        <v>3</v>
      </c>
      <c r="H16" s="108">
        <v>2</v>
      </c>
      <c r="I16" s="108">
        <v>5</v>
      </c>
      <c r="J16" s="108">
        <v>7</v>
      </c>
      <c r="K16" s="108">
        <v>7</v>
      </c>
      <c r="L16" s="108">
        <v>1</v>
      </c>
      <c r="M16" s="108">
        <v>1</v>
      </c>
      <c r="N16" s="108"/>
      <c r="O16" s="108"/>
      <c r="P16" s="108">
        <v>1</v>
      </c>
      <c r="Q16" s="108">
        <v>2</v>
      </c>
      <c r="R16" s="108">
        <v>7</v>
      </c>
      <c r="S16" s="108">
        <v>6</v>
      </c>
      <c r="T16" s="108">
        <v>7</v>
      </c>
      <c r="U16" s="108">
        <v>7</v>
      </c>
      <c r="V16" s="108">
        <v>4</v>
      </c>
      <c r="W16" s="108">
        <v>1</v>
      </c>
      <c r="X16" s="108"/>
      <c r="Y16" s="108"/>
    </row>
    <row r="17" spans="1:195" s="105" customFormat="1" x14ac:dyDescent="0.25">
      <c r="A17" s="107">
        <v>12</v>
      </c>
      <c r="B17" s="105" t="s">
        <v>131</v>
      </c>
      <c r="C17" s="105">
        <v>6</v>
      </c>
      <c r="D17" s="108">
        <v>1</v>
      </c>
      <c r="E17" s="108">
        <v>12</v>
      </c>
      <c r="F17" s="108">
        <v>1</v>
      </c>
      <c r="G17" s="108">
        <v>2</v>
      </c>
      <c r="H17" s="108">
        <v>4</v>
      </c>
      <c r="I17" s="108">
        <v>8</v>
      </c>
      <c r="J17" s="108">
        <v>3</v>
      </c>
      <c r="K17" s="108">
        <v>3</v>
      </c>
      <c r="L17" s="108">
        <v>0</v>
      </c>
      <c r="M17" s="108">
        <v>1</v>
      </c>
      <c r="N17" s="108"/>
      <c r="O17" s="108"/>
      <c r="P17" s="108">
        <v>1</v>
      </c>
      <c r="Q17" s="108">
        <v>2</v>
      </c>
      <c r="R17" s="108">
        <v>1</v>
      </c>
      <c r="S17" s="108">
        <v>3</v>
      </c>
      <c r="T17" s="108">
        <v>12</v>
      </c>
      <c r="U17" s="108">
        <v>12</v>
      </c>
      <c r="V17" s="108">
        <v>3</v>
      </c>
      <c r="W17" s="108">
        <v>1</v>
      </c>
      <c r="X17" s="108"/>
      <c r="Y17" s="108"/>
      <c r="Z17" s="108">
        <v>1</v>
      </c>
      <c r="AA17" s="108">
        <v>1</v>
      </c>
      <c r="AB17" s="108">
        <v>4</v>
      </c>
      <c r="AC17" s="108">
        <v>8</v>
      </c>
      <c r="AD17" s="108">
        <v>8</v>
      </c>
      <c r="AE17" s="108">
        <v>8</v>
      </c>
      <c r="AF17" s="108">
        <v>0</v>
      </c>
      <c r="AG17" s="108">
        <v>1</v>
      </c>
      <c r="AH17" s="108"/>
      <c r="AI17" s="108"/>
      <c r="AJ17" s="108">
        <v>1</v>
      </c>
      <c r="AK17" s="108">
        <v>1</v>
      </c>
      <c r="AL17" s="108">
        <v>2</v>
      </c>
      <c r="AM17" s="108">
        <v>9</v>
      </c>
      <c r="AN17" s="108">
        <v>6</v>
      </c>
      <c r="AO17" s="108">
        <v>5</v>
      </c>
      <c r="AP17" s="108">
        <v>3</v>
      </c>
      <c r="AQ17" s="108">
        <v>1</v>
      </c>
      <c r="AR17" s="108"/>
      <c r="AS17" s="108"/>
      <c r="AT17" s="108">
        <v>1</v>
      </c>
      <c r="AU17" s="108">
        <v>1</v>
      </c>
      <c r="AV17" s="108">
        <v>1</v>
      </c>
      <c r="AW17" s="108">
        <v>6</v>
      </c>
      <c r="AX17" s="108">
        <v>9</v>
      </c>
      <c r="AY17" s="108">
        <v>9</v>
      </c>
      <c r="AZ17" s="108">
        <v>0</v>
      </c>
      <c r="BA17" s="108">
        <v>1</v>
      </c>
      <c r="BB17" s="108"/>
      <c r="BC17" s="108"/>
      <c r="BD17" s="108">
        <v>1</v>
      </c>
      <c r="BE17" s="108">
        <v>3</v>
      </c>
      <c r="BF17" s="108">
        <v>2</v>
      </c>
      <c r="BG17" s="108">
        <v>6</v>
      </c>
      <c r="BH17" s="108">
        <v>8</v>
      </c>
      <c r="BI17" s="108">
        <v>8</v>
      </c>
      <c r="BJ17" s="108">
        <v>2</v>
      </c>
      <c r="BK17" s="108">
        <v>1</v>
      </c>
      <c r="BL17" s="108"/>
      <c r="BM17" s="108"/>
    </row>
    <row r="18" spans="1:195" s="105" customFormat="1" x14ac:dyDescent="0.25">
      <c r="A18" s="107">
        <v>13</v>
      </c>
      <c r="B18" s="105" t="s">
        <v>133</v>
      </c>
      <c r="C18" s="105">
        <v>4</v>
      </c>
      <c r="D18" s="108">
        <v>1</v>
      </c>
      <c r="E18" s="108">
        <v>13</v>
      </c>
      <c r="F18" s="108">
        <v>1</v>
      </c>
      <c r="G18" s="108">
        <v>3</v>
      </c>
      <c r="H18" s="108">
        <v>1</v>
      </c>
      <c r="I18" s="108">
        <v>5</v>
      </c>
      <c r="J18" s="108">
        <v>8</v>
      </c>
      <c r="K18" s="108">
        <v>8</v>
      </c>
      <c r="L18" s="108">
        <v>1</v>
      </c>
      <c r="M18" s="108">
        <v>1</v>
      </c>
      <c r="N18" s="108"/>
      <c r="O18" s="108"/>
      <c r="P18" s="108">
        <v>1</v>
      </c>
      <c r="Q18" s="108">
        <v>2</v>
      </c>
      <c r="R18" s="108">
        <v>1</v>
      </c>
      <c r="S18" s="108">
        <v>5</v>
      </c>
      <c r="T18" s="108">
        <v>9</v>
      </c>
      <c r="U18" s="108">
        <v>9</v>
      </c>
      <c r="V18" s="108">
        <v>7</v>
      </c>
      <c r="W18" s="108">
        <v>1</v>
      </c>
      <c r="X18" s="108"/>
      <c r="Y18" s="108"/>
      <c r="Z18" s="108">
        <v>1</v>
      </c>
      <c r="AA18" s="108">
        <v>1</v>
      </c>
      <c r="AB18" s="108">
        <v>2</v>
      </c>
      <c r="AC18" s="108">
        <v>9</v>
      </c>
      <c r="AD18" s="108">
        <v>7</v>
      </c>
      <c r="AE18" s="108">
        <v>7</v>
      </c>
      <c r="AF18" s="108">
        <v>1</v>
      </c>
      <c r="AG18" s="108">
        <v>1</v>
      </c>
      <c r="AH18" s="108"/>
      <c r="AI18" s="108"/>
      <c r="AJ18" s="108">
        <v>1</v>
      </c>
      <c r="AK18" s="108">
        <v>3</v>
      </c>
      <c r="AL18" s="108">
        <v>4</v>
      </c>
      <c r="AM18" s="108">
        <v>8</v>
      </c>
      <c r="AN18" s="108">
        <v>5</v>
      </c>
      <c r="AO18" s="108">
        <v>5</v>
      </c>
      <c r="AP18" s="108">
        <v>3</v>
      </c>
      <c r="AQ18" s="108">
        <v>1</v>
      </c>
      <c r="AR18" s="108"/>
      <c r="AS18" s="108"/>
    </row>
    <row r="19" spans="1:195" s="105" customFormat="1" x14ac:dyDescent="0.25">
      <c r="A19" s="107">
        <v>14</v>
      </c>
      <c r="B19" s="105">
        <v>14</v>
      </c>
      <c r="C19" s="105">
        <v>4</v>
      </c>
      <c r="D19" s="108">
        <v>0</v>
      </c>
      <c r="E19" s="108">
        <v>14</v>
      </c>
      <c r="F19" s="108">
        <v>1</v>
      </c>
      <c r="G19" s="108">
        <v>1</v>
      </c>
      <c r="H19" s="108"/>
      <c r="I19" s="108">
        <v>9</v>
      </c>
      <c r="J19" s="108">
        <v>4</v>
      </c>
      <c r="K19" s="108">
        <v>4</v>
      </c>
      <c r="L19" s="108">
        <v>0</v>
      </c>
      <c r="M19" s="108">
        <v>1</v>
      </c>
      <c r="N19" s="108"/>
      <c r="O19" s="108"/>
      <c r="P19" s="108">
        <v>2</v>
      </c>
      <c r="Q19" s="108">
        <v>2</v>
      </c>
      <c r="R19" s="108"/>
      <c r="S19" s="108">
        <v>10</v>
      </c>
      <c r="T19" s="108">
        <v>5</v>
      </c>
      <c r="U19" s="108">
        <v>5</v>
      </c>
      <c r="V19" s="108">
        <v>4</v>
      </c>
      <c r="W19" s="108">
        <v>1</v>
      </c>
      <c r="X19" s="108"/>
      <c r="Y19" s="108"/>
      <c r="Z19" s="108">
        <v>3</v>
      </c>
      <c r="AA19" s="108">
        <v>1</v>
      </c>
      <c r="AB19" s="108"/>
      <c r="AC19" s="108">
        <v>10</v>
      </c>
      <c r="AD19" s="108">
        <v>2</v>
      </c>
      <c r="AE19" s="108">
        <v>2</v>
      </c>
      <c r="AF19" s="108">
        <v>0</v>
      </c>
      <c r="AG19" s="108">
        <v>1</v>
      </c>
      <c r="AH19" s="108"/>
      <c r="AI19" s="108"/>
      <c r="AJ19" s="108">
        <v>3</v>
      </c>
      <c r="AK19" s="108">
        <v>3</v>
      </c>
      <c r="AL19" s="108"/>
      <c r="AM19" s="108">
        <v>9</v>
      </c>
      <c r="AN19" s="108">
        <v>5</v>
      </c>
      <c r="AO19" s="108">
        <v>5</v>
      </c>
      <c r="AP19" s="108">
        <v>1</v>
      </c>
      <c r="AQ19" s="108">
        <v>1</v>
      </c>
      <c r="AR19" s="108"/>
      <c r="AS19" s="108"/>
    </row>
    <row r="20" spans="1:195" s="105" customFormat="1" x14ac:dyDescent="0.25">
      <c r="A20" s="107">
        <v>15</v>
      </c>
      <c r="B20" s="105">
        <v>15</v>
      </c>
      <c r="C20" s="105">
        <v>10</v>
      </c>
      <c r="D20" s="108">
        <v>0</v>
      </c>
      <c r="E20" s="108">
        <v>15</v>
      </c>
      <c r="F20" s="108">
        <v>1</v>
      </c>
      <c r="G20" s="108">
        <v>2</v>
      </c>
      <c r="H20" s="108"/>
      <c r="I20" s="108">
        <v>8</v>
      </c>
      <c r="J20" s="108">
        <v>6</v>
      </c>
      <c r="K20" s="108">
        <v>6</v>
      </c>
      <c r="L20" s="108">
        <v>4</v>
      </c>
      <c r="M20" s="108">
        <v>1</v>
      </c>
      <c r="N20" s="108"/>
      <c r="O20" s="108"/>
      <c r="P20" s="108">
        <v>1</v>
      </c>
      <c r="Q20" s="108">
        <v>3</v>
      </c>
      <c r="R20" s="108"/>
      <c r="S20" s="108">
        <v>4</v>
      </c>
      <c r="T20" s="108">
        <v>6</v>
      </c>
      <c r="U20" s="108">
        <v>6</v>
      </c>
      <c r="V20" s="108">
        <v>2</v>
      </c>
      <c r="W20" s="108">
        <v>1</v>
      </c>
      <c r="X20" s="108"/>
      <c r="Y20" s="108"/>
      <c r="Z20" s="108">
        <v>1</v>
      </c>
      <c r="AA20" s="108">
        <v>4</v>
      </c>
      <c r="AB20" s="108"/>
      <c r="AC20" s="108">
        <v>9</v>
      </c>
      <c r="AD20" s="108">
        <v>4</v>
      </c>
      <c r="AE20" s="108">
        <v>0</v>
      </c>
      <c r="AF20" s="108">
        <v>0</v>
      </c>
      <c r="AG20" s="108">
        <v>1</v>
      </c>
      <c r="AH20" s="108"/>
      <c r="AI20" s="108"/>
      <c r="AJ20" s="108">
        <v>2</v>
      </c>
      <c r="AK20" s="108">
        <v>1</v>
      </c>
      <c r="AL20" s="108"/>
      <c r="AM20" s="108">
        <v>9</v>
      </c>
      <c r="AN20" s="108">
        <v>5</v>
      </c>
      <c r="AO20" s="108">
        <v>5</v>
      </c>
      <c r="AP20" s="108">
        <v>4</v>
      </c>
      <c r="AQ20" s="108">
        <v>1</v>
      </c>
      <c r="AR20" s="108"/>
      <c r="AS20" s="108"/>
      <c r="AT20" s="108">
        <v>2</v>
      </c>
      <c r="AU20" s="108">
        <v>3</v>
      </c>
      <c r="AV20" s="108"/>
      <c r="AW20" s="108">
        <v>9</v>
      </c>
      <c r="AX20" s="108">
        <v>7</v>
      </c>
      <c r="AY20" s="108">
        <v>8</v>
      </c>
      <c r="AZ20" s="108">
        <v>4</v>
      </c>
      <c r="BA20" s="108">
        <v>1</v>
      </c>
      <c r="BB20" s="108"/>
      <c r="BC20" s="108"/>
      <c r="BD20" s="108">
        <v>2</v>
      </c>
      <c r="BE20" s="108">
        <v>4</v>
      </c>
      <c r="BF20" s="108"/>
      <c r="BG20" s="108">
        <v>10</v>
      </c>
      <c r="BH20" s="108">
        <v>6</v>
      </c>
      <c r="BI20" s="108">
        <v>6</v>
      </c>
      <c r="BJ20" s="108">
        <v>5</v>
      </c>
      <c r="BK20" s="108">
        <v>1</v>
      </c>
      <c r="BL20" s="108"/>
      <c r="BM20" s="108"/>
      <c r="BN20" s="108">
        <v>3</v>
      </c>
      <c r="BO20" s="108">
        <v>1</v>
      </c>
      <c r="BP20" s="108"/>
      <c r="BQ20" s="108">
        <v>10</v>
      </c>
      <c r="BR20" s="108">
        <v>5</v>
      </c>
      <c r="BS20" s="108">
        <v>5</v>
      </c>
      <c r="BT20" s="108">
        <v>1</v>
      </c>
      <c r="BU20" s="108">
        <v>1</v>
      </c>
      <c r="BV20" s="108"/>
      <c r="BW20" s="108"/>
      <c r="BX20" s="108">
        <v>3</v>
      </c>
      <c r="BY20" s="108">
        <v>2</v>
      </c>
      <c r="BZ20" s="108"/>
      <c r="CA20" s="108">
        <v>10</v>
      </c>
      <c r="CB20" s="108">
        <v>5</v>
      </c>
      <c r="CC20" s="108">
        <v>5</v>
      </c>
      <c r="CD20" s="108">
        <v>1</v>
      </c>
      <c r="CE20" s="108">
        <v>1</v>
      </c>
      <c r="CF20" s="108"/>
      <c r="CG20" s="108"/>
      <c r="CH20" s="108">
        <v>3</v>
      </c>
      <c r="CI20" s="108">
        <v>3</v>
      </c>
      <c r="CJ20" s="108"/>
      <c r="CK20" s="108">
        <v>10</v>
      </c>
      <c r="CL20" s="108">
        <v>5</v>
      </c>
      <c r="CM20" s="108">
        <v>5</v>
      </c>
      <c r="CN20" s="108">
        <v>0</v>
      </c>
      <c r="CO20" s="108">
        <v>1</v>
      </c>
      <c r="CP20" s="108"/>
      <c r="CQ20" s="108"/>
      <c r="CR20" s="108">
        <v>5</v>
      </c>
      <c r="CS20" s="108">
        <v>3</v>
      </c>
      <c r="CT20" s="108"/>
      <c r="CU20" s="108">
        <v>10</v>
      </c>
      <c r="CV20" s="108">
        <v>2</v>
      </c>
      <c r="CW20" s="108">
        <v>2</v>
      </c>
      <c r="CX20" s="108">
        <v>1</v>
      </c>
      <c r="CY20" s="108">
        <v>1</v>
      </c>
      <c r="CZ20" s="108"/>
      <c r="DA20" s="108"/>
    </row>
    <row r="21" spans="1:195" s="105" customFormat="1" x14ac:dyDescent="0.25">
      <c r="A21" s="107">
        <v>16</v>
      </c>
      <c r="B21" s="105">
        <v>16</v>
      </c>
      <c r="C21" s="105">
        <v>2</v>
      </c>
      <c r="D21" s="108">
        <v>0</v>
      </c>
      <c r="E21" s="108">
        <v>16</v>
      </c>
      <c r="F21" s="108">
        <v>2</v>
      </c>
      <c r="G21" s="108">
        <v>2</v>
      </c>
      <c r="H21" s="108"/>
      <c r="I21" s="108">
        <v>15</v>
      </c>
      <c r="J21" s="108">
        <v>1</v>
      </c>
      <c r="K21" s="108">
        <v>0</v>
      </c>
      <c r="L21" s="108">
        <v>1</v>
      </c>
      <c r="M21" s="108">
        <v>1</v>
      </c>
      <c r="N21" s="108"/>
      <c r="O21" s="108"/>
      <c r="P21" s="108">
        <v>3</v>
      </c>
      <c r="Q21" s="108">
        <v>3</v>
      </c>
      <c r="R21" s="108"/>
      <c r="S21" s="108">
        <v>7</v>
      </c>
      <c r="T21" s="108">
        <v>6</v>
      </c>
      <c r="U21" s="108">
        <v>6</v>
      </c>
      <c r="V21" s="108">
        <v>0</v>
      </c>
      <c r="W21" s="108">
        <v>1</v>
      </c>
      <c r="X21" s="108"/>
      <c r="Y21" s="108"/>
    </row>
    <row r="22" spans="1:195" s="105" customFormat="1" x14ac:dyDescent="0.25">
      <c r="A22" s="107">
        <v>17</v>
      </c>
      <c r="B22" s="105">
        <v>17</v>
      </c>
      <c r="C22" s="105">
        <v>19</v>
      </c>
      <c r="D22" s="108">
        <v>0</v>
      </c>
      <c r="E22" s="108">
        <v>17</v>
      </c>
      <c r="F22" s="108">
        <v>1</v>
      </c>
      <c r="G22" s="108">
        <v>1</v>
      </c>
      <c r="H22" s="108"/>
      <c r="I22" s="108">
        <v>10</v>
      </c>
      <c r="J22" s="108">
        <v>5</v>
      </c>
      <c r="K22" s="108">
        <v>5</v>
      </c>
      <c r="L22" s="108">
        <v>3</v>
      </c>
      <c r="M22" s="108">
        <v>1</v>
      </c>
      <c r="N22" s="108"/>
      <c r="O22" s="108"/>
      <c r="P22" s="108">
        <v>1</v>
      </c>
      <c r="Q22" s="108">
        <v>1</v>
      </c>
      <c r="R22" s="108"/>
      <c r="S22" s="108">
        <v>13</v>
      </c>
      <c r="T22" s="108">
        <v>3</v>
      </c>
      <c r="U22" s="108">
        <v>3</v>
      </c>
      <c r="V22" s="108">
        <v>1</v>
      </c>
      <c r="W22" s="108">
        <v>1</v>
      </c>
      <c r="X22" s="108"/>
      <c r="Y22" s="108"/>
      <c r="Z22" s="108">
        <v>1</v>
      </c>
      <c r="AA22" s="108">
        <v>1</v>
      </c>
      <c r="AB22" s="108"/>
      <c r="AC22" s="108">
        <v>9</v>
      </c>
      <c r="AD22" s="108">
        <v>4</v>
      </c>
      <c r="AE22" s="108">
        <v>0</v>
      </c>
      <c r="AF22" s="108">
        <v>0</v>
      </c>
      <c r="AG22" s="108">
        <v>1</v>
      </c>
      <c r="AH22" s="108"/>
      <c r="AI22" s="108"/>
      <c r="AJ22" s="108">
        <v>1</v>
      </c>
      <c r="AK22" s="108">
        <v>2</v>
      </c>
      <c r="AL22" s="108"/>
      <c r="AM22" s="108">
        <v>12</v>
      </c>
      <c r="AN22" s="108">
        <v>4</v>
      </c>
      <c r="AO22" s="108">
        <v>4</v>
      </c>
      <c r="AP22" s="108">
        <v>2</v>
      </c>
      <c r="AQ22" s="108">
        <v>1</v>
      </c>
      <c r="AR22" s="108"/>
      <c r="AS22" s="108"/>
      <c r="AT22" s="108">
        <v>1</v>
      </c>
      <c r="AU22" s="108">
        <v>2</v>
      </c>
      <c r="AV22" s="108"/>
      <c r="AW22" s="108">
        <v>9</v>
      </c>
      <c r="AX22" s="108">
        <v>6</v>
      </c>
      <c r="AY22" s="108">
        <v>6</v>
      </c>
      <c r="AZ22" s="108">
        <v>4</v>
      </c>
      <c r="BA22" s="108">
        <v>1</v>
      </c>
      <c r="BB22" s="108"/>
      <c r="BC22" s="108"/>
      <c r="BD22" s="108">
        <v>1</v>
      </c>
      <c r="BE22" s="108">
        <v>3</v>
      </c>
      <c r="BF22" s="108"/>
      <c r="BG22" s="108">
        <v>9</v>
      </c>
      <c r="BH22" s="108">
        <v>3</v>
      </c>
      <c r="BI22" s="108">
        <v>0</v>
      </c>
      <c r="BJ22" s="108">
        <v>0</v>
      </c>
      <c r="BK22" s="108">
        <v>1</v>
      </c>
      <c r="BL22" s="108"/>
      <c r="BM22" s="108"/>
      <c r="BN22" s="108">
        <v>1</v>
      </c>
      <c r="BO22" s="108">
        <v>4</v>
      </c>
      <c r="BP22" s="108"/>
      <c r="BQ22" s="108">
        <v>11</v>
      </c>
      <c r="BR22" s="108">
        <v>3</v>
      </c>
      <c r="BS22" s="108">
        <v>3</v>
      </c>
      <c r="BT22" s="108">
        <v>1</v>
      </c>
      <c r="BU22" s="108">
        <v>1</v>
      </c>
      <c r="BV22" s="108"/>
      <c r="BW22" s="108"/>
      <c r="BX22" s="108">
        <v>1</v>
      </c>
      <c r="BY22" s="108">
        <v>5</v>
      </c>
      <c r="BZ22" s="108"/>
      <c r="CA22" s="108">
        <v>8</v>
      </c>
      <c r="CB22" s="108">
        <v>4</v>
      </c>
      <c r="CC22" s="108">
        <v>2</v>
      </c>
      <c r="CD22" s="108">
        <v>0</v>
      </c>
      <c r="CE22" s="108">
        <v>1</v>
      </c>
      <c r="CF22" s="108"/>
      <c r="CG22" s="108"/>
      <c r="CH22" s="108">
        <v>2</v>
      </c>
      <c r="CI22" s="108">
        <v>1</v>
      </c>
      <c r="CJ22" s="108"/>
      <c r="CK22" s="108">
        <v>10</v>
      </c>
      <c r="CL22" s="108">
        <v>4</v>
      </c>
      <c r="CM22" s="108">
        <v>4</v>
      </c>
      <c r="CN22" s="108">
        <v>4</v>
      </c>
      <c r="CO22" s="108">
        <v>1</v>
      </c>
      <c r="CP22" s="108"/>
      <c r="CQ22" s="108"/>
      <c r="CR22" s="108">
        <v>2</v>
      </c>
      <c r="CS22" s="108">
        <v>1</v>
      </c>
      <c r="CT22" s="108"/>
      <c r="CU22" s="108">
        <v>7</v>
      </c>
      <c r="CV22" s="108">
        <v>6</v>
      </c>
      <c r="CW22" s="108">
        <v>0</v>
      </c>
      <c r="CX22" s="108">
        <v>0</v>
      </c>
      <c r="CY22" s="108">
        <v>1</v>
      </c>
      <c r="CZ22" s="108"/>
      <c r="DA22" s="108"/>
      <c r="DB22" s="108">
        <v>2</v>
      </c>
      <c r="DC22" s="108">
        <v>2</v>
      </c>
      <c r="DD22" s="108"/>
      <c r="DE22" s="108">
        <v>9</v>
      </c>
      <c r="DF22" s="108">
        <v>4</v>
      </c>
      <c r="DG22" s="108">
        <v>4</v>
      </c>
      <c r="DH22" s="108">
        <v>4</v>
      </c>
      <c r="DI22" s="108">
        <v>1</v>
      </c>
      <c r="DJ22" s="108"/>
      <c r="DK22" s="108"/>
      <c r="DL22" s="108">
        <v>2</v>
      </c>
      <c r="DM22" s="108">
        <v>2</v>
      </c>
      <c r="DN22" s="108"/>
      <c r="DO22" s="108">
        <v>9</v>
      </c>
      <c r="DP22" s="108">
        <v>4</v>
      </c>
      <c r="DQ22" s="108">
        <v>0</v>
      </c>
      <c r="DR22" s="108">
        <v>0</v>
      </c>
      <c r="DS22" s="108">
        <v>1</v>
      </c>
      <c r="DT22" s="108"/>
      <c r="DU22" s="108"/>
      <c r="DV22" s="108">
        <v>2</v>
      </c>
      <c r="DW22" s="108">
        <v>3</v>
      </c>
      <c r="DX22" s="108"/>
      <c r="DY22" s="108">
        <v>10</v>
      </c>
      <c r="DZ22" s="108">
        <v>4</v>
      </c>
      <c r="EA22" s="108">
        <v>4</v>
      </c>
      <c r="EB22" s="108">
        <v>4</v>
      </c>
      <c r="EC22" s="108">
        <v>1</v>
      </c>
      <c r="ED22" s="108"/>
      <c r="EE22" s="108"/>
      <c r="EF22" s="108">
        <v>2</v>
      </c>
      <c r="EG22" s="108">
        <v>4</v>
      </c>
      <c r="EH22" s="108"/>
      <c r="EI22" s="108">
        <v>9</v>
      </c>
      <c r="EJ22" s="108">
        <v>4</v>
      </c>
      <c r="EK22" s="108">
        <v>0</v>
      </c>
      <c r="EL22" s="108">
        <v>0</v>
      </c>
      <c r="EM22" s="108">
        <v>1</v>
      </c>
      <c r="EN22" s="108"/>
      <c r="EO22" s="108"/>
      <c r="EP22" s="108">
        <v>3</v>
      </c>
      <c r="EQ22" s="108">
        <v>1</v>
      </c>
      <c r="ER22" s="108"/>
      <c r="ES22" s="108">
        <v>8</v>
      </c>
      <c r="ET22" s="108">
        <v>6</v>
      </c>
      <c r="EU22" s="108">
        <v>5</v>
      </c>
      <c r="EV22" s="108">
        <v>4</v>
      </c>
      <c r="EW22" s="108">
        <v>1</v>
      </c>
      <c r="EX22" s="108"/>
      <c r="EY22" s="108"/>
      <c r="EZ22" s="108">
        <v>3</v>
      </c>
      <c r="FA22" s="108">
        <v>2</v>
      </c>
      <c r="FB22" s="108"/>
      <c r="FC22" s="108">
        <v>8</v>
      </c>
      <c r="FD22" s="108">
        <v>6</v>
      </c>
      <c r="FE22" s="108">
        <v>6</v>
      </c>
      <c r="FF22" s="108">
        <v>4</v>
      </c>
      <c r="FG22" s="108">
        <v>1</v>
      </c>
      <c r="FH22" s="108"/>
      <c r="FI22" s="108"/>
      <c r="FJ22" s="108">
        <v>3</v>
      </c>
      <c r="FK22" s="108">
        <v>3</v>
      </c>
      <c r="FL22" s="108"/>
      <c r="FM22" s="108">
        <v>0</v>
      </c>
      <c r="FN22" s="108">
        <v>0</v>
      </c>
      <c r="FO22" s="108">
        <v>0</v>
      </c>
      <c r="FP22" s="108">
        <v>0</v>
      </c>
      <c r="FQ22" s="108">
        <v>1</v>
      </c>
      <c r="FR22" s="108"/>
      <c r="FS22" s="108" t="s">
        <v>647</v>
      </c>
      <c r="FT22" s="108">
        <v>3</v>
      </c>
      <c r="FU22" s="108">
        <v>5</v>
      </c>
      <c r="FV22" s="108"/>
      <c r="FW22" s="108">
        <v>8</v>
      </c>
      <c r="FX22" s="108">
        <v>4</v>
      </c>
      <c r="FY22" s="108">
        <v>3</v>
      </c>
      <c r="FZ22" s="108">
        <v>2</v>
      </c>
      <c r="GA22" s="108">
        <v>1</v>
      </c>
      <c r="GB22" s="108"/>
      <c r="GC22" s="108"/>
      <c r="GD22" s="108">
        <v>3</v>
      </c>
      <c r="GE22" s="108">
        <v>7</v>
      </c>
      <c r="GF22" s="108"/>
      <c r="GG22" s="108">
        <v>10</v>
      </c>
      <c r="GH22" s="108">
        <v>3</v>
      </c>
      <c r="GI22" s="108">
        <v>0</v>
      </c>
      <c r="GJ22" s="108">
        <v>0</v>
      </c>
      <c r="GK22" s="108">
        <v>1</v>
      </c>
      <c r="GL22" s="108"/>
      <c r="GM22" s="108"/>
    </row>
    <row r="23" spans="1:195" s="105" customFormat="1" x14ac:dyDescent="0.25">
      <c r="A23" s="107">
        <v>18</v>
      </c>
      <c r="B23" s="105">
        <v>18</v>
      </c>
      <c r="C23" s="105">
        <v>3</v>
      </c>
      <c r="D23" s="108">
        <v>0</v>
      </c>
      <c r="E23" s="108">
        <v>18</v>
      </c>
      <c r="F23" s="108">
        <v>1</v>
      </c>
      <c r="G23" s="108">
        <v>3</v>
      </c>
      <c r="H23" s="108"/>
      <c r="I23" s="108">
        <v>6</v>
      </c>
      <c r="J23" s="108">
        <v>6</v>
      </c>
      <c r="K23" s="108">
        <v>6</v>
      </c>
      <c r="L23" s="108">
        <v>5</v>
      </c>
      <c r="M23" s="108">
        <v>1</v>
      </c>
      <c r="N23" s="108"/>
      <c r="O23" s="108"/>
      <c r="P23" s="108">
        <v>2</v>
      </c>
      <c r="Q23" s="108">
        <v>1</v>
      </c>
      <c r="R23" s="108"/>
      <c r="S23" s="108">
        <v>9</v>
      </c>
      <c r="T23" s="108">
        <v>4</v>
      </c>
      <c r="U23" s="108">
        <v>0</v>
      </c>
      <c r="V23" s="108">
        <v>0</v>
      </c>
      <c r="W23" s="108">
        <v>1</v>
      </c>
      <c r="X23" s="108"/>
      <c r="Y23" s="108"/>
      <c r="Z23" s="108">
        <v>2</v>
      </c>
      <c r="AA23" s="108">
        <v>6</v>
      </c>
      <c r="AB23" s="108"/>
      <c r="AC23" s="108">
        <v>6</v>
      </c>
      <c r="AD23" s="108">
        <v>5</v>
      </c>
      <c r="AE23" s="108">
        <v>5</v>
      </c>
      <c r="AF23" s="108">
        <v>0</v>
      </c>
      <c r="AG23" s="108">
        <v>1</v>
      </c>
      <c r="AH23" s="108"/>
      <c r="AI23" s="108"/>
    </row>
    <row r="24" spans="1:195" s="105" customFormat="1" x14ac:dyDescent="0.25">
      <c r="A24" s="107">
        <v>19</v>
      </c>
      <c r="B24" s="105">
        <v>19</v>
      </c>
      <c r="C24" s="105">
        <v>7</v>
      </c>
      <c r="D24" s="108">
        <v>0</v>
      </c>
      <c r="E24" s="108">
        <v>19</v>
      </c>
      <c r="F24" s="108">
        <v>1</v>
      </c>
      <c r="G24" s="108">
        <v>1</v>
      </c>
      <c r="H24" s="108"/>
      <c r="I24" s="108">
        <v>7</v>
      </c>
      <c r="J24" s="108">
        <v>7</v>
      </c>
      <c r="K24" s="108">
        <v>7</v>
      </c>
      <c r="L24" s="108">
        <v>4</v>
      </c>
      <c r="M24" s="108">
        <v>1</v>
      </c>
      <c r="N24" s="108"/>
      <c r="O24" s="108"/>
      <c r="P24" s="108">
        <v>1</v>
      </c>
      <c r="Q24" s="108">
        <v>2</v>
      </c>
      <c r="R24" s="108"/>
      <c r="S24" s="108">
        <v>11</v>
      </c>
      <c r="T24" s="108">
        <v>5</v>
      </c>
      <c r="U24" s="108">
        <v>5</v>
      </c>
      <c r="V24" s="108">
        <v>0</v>
      </c>
      <c r="W24" s="108">
        <v>1</v>
      </c>
      <c r="X24" s="108"/>
      <c r="Y24" s="108"/>
      <c r="Z24" s="108">
        <v>1</v>
      </c>
      <c r="AA24" s="108">
        <v>3</v>
      </c>
      <c r="AB24" s="108"/>
      <c r="AC24" s="108">
        <v>0</v>
      </c>
      <c r="AD24" s="108">
        <v>0</v>
      </c>
      <c r="AE24" s="108">
        <v>0</v>
      </c>
      <c r="AF24" s="108">
        <v>0</v>
      </c>
      <c r="AG24" s="108">
        <v>1</v>
      </c>
      <c r="AH24" s="108"/>
      <c r="AI24" s="108" t="s">
        <v>647</v>
      </c>
      <c r="AJ24" s="108">
        <v>1</v>
      </c>
      <c r="AK24" s="108">
        <v>5</v>
      </c>
      <c r="AL24" s="108"/>
      <c r="AM24" s="108">
        <v>11</v>
      </c>
      <c r="AN24" s="108">
        <v>2</v>
      </c>
      <c r="AO24" s="108">
        <v>2</v>
      </c>
      <c r="AP24" s="108">
        <v>0</v>
      </c>
      <c r="AQ24" s="108">
        <v>1</v>
      </c>
      <c r="AR24" s="108"/>
      <c r="AS24" s="108" t="s">
        <v>651</v>
      </c>
      <c r="AT24" s="108">
        <v>2</v>
      </c>
      <c r="AU24" s="108">
        <v>1</v>
      </c>
      <c r="AV24" s="108"/>
      <c r="AW24" s="108">
        <v>8</v>
      </c>
      <c r="AX24" s="108">
        <v>5</v>
      </c>
      <c r="AY24" s="108">
        <v>5</v>
      </c>
      <c r="AZ24" s="108">
        <v>3</v>
      </c>
      <c r="BA24" s="108">
        <v>1</v>
      </c>
      <c r="BB24" s="108"/>
      <c r="BC24" s="108"/>
      <c r="BD24" s="108">
        <v>2</v>
      </c>
      <c r="BE24" s="108">
        <v>2</v>
      </c>
      <c r="BF24" s="108"/>
      <c r="BG24" s="108">
        <v>11</v>
      </c>
      <c r="BH24" s="108">
        <v>4</v>
      </c>
      <c r="BI24" s="108">
        <v>4</v>
      </c>
      <c r="BJ24" s="108">
        <v>3</v>
      </c>
      <c r="BK24" s="108">
        <v>1</v>
      </c>
      <c r="BL24" s="108"/>
      <c r="BM24" s="108"/>
      <c r="BN24" s="108">
        <v>3</v>
      </c>
      <c r="BO24" s="108">
        <v>2</v>
      </c>
      <c r="BP24" s="108"/>
      <c r="BQ24" s="108">
        <v>5</v>
      </c>
      <c r="BR24" s="108">
        <v>7</v>
      </c>
      <c r="BS24" s="108">
        <v>7</v>
      </c>
      <c r="BT24" s="108">
        <v>3</v>
      </c>
      <c r="BU24" s="108">
        <v>1</v>
      </c>
      <c r="BV24" s="108"/>
      <c r="BW24" s="108"/>
    </row>
    <row r="25" spans="1:195" s="105" customFormat="1" x14ac:dyDescent="0.25">
      <c r="A25" s="107">
        <v>20</v>
      </c>
      <c r="B25" s="105">
        <v>20</v>
      </c>
      <c r="C25" s="105">
        <v>11</v>
      </c>
      <c r="D25" s="108">
        <v>0</v>
      </c>
      <c r="E25" s="108">
        <v>20</v>
      </c>
      <c r="F25" s="108">
        <v>1</v>
      </c>
      <c r="G25" s="108">
        <v>2</v>
      </c>
      <c r="H25" s="108"/>
      <c r="I25" s="108">
        <v>8</v>
      </c>
      <c r="J25" s="108">
        <v>7</v>
      </c>
      <c r="K25" s="108">
        <v>7</v>
      </c>
      <c r="L25" s="108">
        <v>6</v>
      </c>
      <c r="M25" s="108">
        <v>1</v>
      </c>
      <c r="N25" s="108"/>
      <c r="O25" s="108"/>
      <c r="P25" s="108">
        <v>1</v>
      </c>
      <c r="Q25" s="108">
        <v>4</v>
      </c>
      <c r="R25" s="108"/>
      <c r="S25" s="108">
        <v>9</v>
      </c>
      <c r="T25" s="108">
        <v>4</v>
      </c>
      <c r="U25" s="108">
        <v>4</v>
      </c>
      <c r="V25" s="108">
        <v>4</v>
      </c>
      <c r="W25" s="108">
        <v>1</v>
      </c>
      <c r="X25" s="108"/>
      <c r="Y25" s="108"/>
      <c r="Z25" s="108">
        <v>1</v>
      </c>
      <c r="AA25" s="108">
        <v>6</v>
      </c>
      <c r="AB25" s="108"/>
      <c r="AC25" s="108">
        <v>11</v>
      </c>
      <c r="AD25" s="108">
        <v>4</v>
      </c>
      <c r="AE25" s="108">
        <v>4</v>
      </c>
      <c r="AF25" s="108">
        <v>3</v>
      </c>
      <c r="AG25" s="108">
        <v>1</v>
      </c>
      <c r="AH25" s="108"/>
      <c r="AI25" s="108"/>
      <c r="AJ25" s="108">
        <v>2</v>
      </c>
      <c r="AK25" s="108">
        <v>1</v>
      </c>
      <c r="AL25" s="108"/>
      <c r="AM25" s="108">
        <v>10</v>
      </c>
      <c r="AN25" s="108">
        <v>2</v>
      </c>
      <c r="AO25" s="108">
        <v>2</v>
      </c>
      <c r="AP25" s="108">
        <v>2</v>
      </c>
      <c r="AQ25" s="108">
        <v>1</v>
      </c>
      <c r="AR25" s="108"/>
      <c r="AS25" s="108"/>
      <c r="AT25" s="108">
        <v>2</v>
      </c>
      <c r="AU25" s="108">
        <v>1</v>
      </c>
      <c r="AV25" s="108"/>
      <c r="AW25" s="108">
        <v>12</v>
      </c>
      <c r="AX25" s="108">
        <v>3</v>
      </c>
      <c r="AY25" s="108">
        <v>0</v>
      </c>
      <c r="AZ25" s="108">
        <v>0</v>
      </c>
      <c r="BA25" s="108">
        <v>1</v>
      </c>
      <c r="BB25" s="108"/>
      <c r="BC25" s="108"/>
      <c r="BD25" s="108">
        <v>2</v>
      </c>
      <c r="BE25" s="108">
        <v>1</v>
      </c>
      <c r="BF25" s="108"/>
      <c r="BG25" s="108">
        <v>9</v>
      </c>
      <c r="BH25" s="108">
        <v>4</v>
      </c>
      <c r="BI25" s="108">
        <v>4</v>
      </c>
      <c r="BJ25" s="108">
        <v>0</v>
      </c>
      <c r="BK25" s="108">
        <v>1</v>
      </c>
      <c r="BL25" s="108"/>
      <c r="BM25" s="108"/>
      <c r="BN25" s="108">
        <v>2</v>
      </c>
      <c r="BO25" s="108">
        <v>2</v>
      </c>
      <c r="BP25" s="108"/>
      <c r="BQ25" s="108">
        <v>9</v>
      </c>
      <c r="BR25" s="108">
        <v>4</v>
      </c>
      <c r="BS25" s="108">
        <v>4</v>
      </c>
      <c r="BT25" s="108">
        <v>3</v>
      </c>
      <c r="BU25" s="108">
        <v>1</v>
      </c>
      <c r="BV25" s="108"/>
      <c r="BW25" s="108"/>
      <c r="BX25" s="108">
        <v>2</v>
      </c>
      <c r="BY25" s="108">
        <v>3</v>
      </c>
      <c r="BZ25" s="108"/>
      <c r="CA25" s="108">
        <v>10</v>
      </c>
      <c r="CB25" s="108">
        <v>5</v>
      </c>
      <c r="CC25" s="108">
        <v>5</v>
      </c>
      <c r="CD25" s="108">
        <v>5</v>
      </c>
      <c r="CE25" s="108">
        <v>1</v>
      </c>
      <c r="CF25" s="108"/>
      <c r="CG25" s="108"/>
      <c r="CH25" s="108">
        <v>2</v>
      </c>
      <c r="CI25" s="108">
        <v>4</v>
      </c>
      <c r="CJ25" s="108"/>
      <c r="CK25" s="108">
        <v>12</v>
      </c>
      <c r="CL25" s="108">
        <v>4</v>
      </c>
      <c r="CM25" s="108">
        <v>4</v>
      </c>
      <c r="CN25" s="108">
        <v>3</v>
      </c>
      <c r="CO25" s="108">
        <v>1</v>
      </c>
      <c r="CP25" s="108"/>
      <c r="CQ25" s="108"/>
      <c r="CR25" s="108">
        <v>3</v>
      </c>
      <c r="CS25" s="108">
        <v>1</v>
      </c>
      <c r="CT25" s="108"/>
      <c r="CU25" s="108">
        <v>11</v>
      </c>
      <c r="CV25" s="108">
        <v>5</v>
      </c>
      <c r="CW25" s="108">
        <v>5</v>
      </c>
      <c r="CX25" s="108">
        <v>4</v>
      </c>
      <c r="CY25" s="108">
        <v>1</v>
      </c>
      <c r="CZ25" s="108"/>
      <c r="DA25" s="108"/>
      <c r="DB25" s="108">
        <v>4</v>
      </c>
      <c r="DC25" s="108">
        <v>4</v>
      </c>
      <c r="DD25" s="108"/>
      <c r="DE25" s="108">
        <v>9</v>
      </c>
      <c r="DF25" s="108">
        <v>4</v>
      </c>
      <c r="DG25" s="108">
        <v>4</v>
      </c>
      <c r="DH25" s="108">
        <v>2</v>
      </c>
      <c r="DI25" s="108">
        <v>1</v>
      </c>
      <c r="DJ25" s="108"/>
      <c r="DK25" s="108" t="s">
        <v>651</v>
      </c>
    </row>
    <row r="26" spans="1:195" s="105" customFormat="1" x14ac:dyDescent="0.25">
      <c r="A26" s="107">
        <v>21</v>
      </c>
      <c r="B26" s="105">
        <v>21</v>
      </c>
      <c r="C26" s="105">
        <v>10</v>
      </c>
      <c r="D26" s="108">
        <v>0</v>
      </c>
      <c r="E26" s="108">
        <v>21</v>
      </c>
      <c r="F26" s="108">
        <v>1</v>
      </c>
      <c r="G26" s="108">
        <v>1</v>
      </c>
      <c r="H26" s="108"/>
      <c r="I26" s="108">
        <v>5</v>
      </c>
      <c r="J26" s="108">
        <v>10</v>
      </c>
      <c r="K26" s="108">
        <v>10</v>
      </c>
      <c r="L26" s="108">
        <v>4</v>
      </c>
      <c r="M26" s="108">
        <v>1</v>
      </c>
      <c r="N26" s="108"/>
      <c r="O26" s="108"/>
      <c r="P26" s="108">
        <v>1</v>
      </c>
      <c r="Q26" s="108">
        <v>2</v>
      </c>
      <c r="R26" s="108"/>
      <c r="S26" s="108">
        <v>10</v>
      </c>
      <c r="T26" s="108">
        <v>7</v>
      </c>
      <c r="U26" s="108">
        <v>7</v>
      </c>
      <c r="V26" s="108">
        <v>4</v>
      </c>
      <c r="W26" s="108">
        <v>1</v>
      </c>
      <c r="X26" s="108"/>
      <c r="Y26" s="108"/>
      <c r="Z26" s="108">
        <v>1</v>
      </c>
      <c r="AA26" s="108">
        <v>3</v>
      </c>
      <c r="AB26" s="108"/>
      <c r="AC26" s="108">
        <v>7</v>
      </c>
      <c r="AD26" s="108">
        <v>8</v>
      </c>
      <c r="AE26" s="108">
        <v>8</v>
      </c>
      <c r="AF26" s="108">
        <v>2</v>
      </c>
      <c r="AG26" s="108">
        <v>1</v>
      </c>
      <c r="AH26" s="108"/>
      <c r="AI26" s="108"/>
      <c r="AJ26" s="108">
        <v>1</v>
      </c>
      <c r="AK26" s="108">
        <v>4</v>
      </c>
      <c r="AL26" s="108"/>
      <c r="AM26" s="108">
        <v>8</v>
      </c>
      <c r="AN26" s="108">
        <v>8</v>
      </c>
      <c r="AO26" s="108">
        <v>8</v>
      </c>
      <c r="AP26" s="108">
        <v>2</v>
      </c>
      <c r="AQ26" s="108">
        <v>1</v>
      </c>
      <c r="AR26" s="108"/>
      <c r="AS26" s="108"/>
      <c r="AT26" s="108">
        <v>2</v>
      </c>
      <c r="AU26" s="108">
        <v>1</v>
      </c>
      <c r="AV26" s="108"/>
      <c r="AW26" s="108">
        <v>0</v>
      </c>
      <c r="AX26" s="108">
        <v>0</v>
      </c>
      <c r="AY26" s="108">
        <v>0</v>
      </c>
      <c r="AZ26" s="108">
        <v>0</v>
      </c>
      <c r="BA26" s="108">
        <v>1</v>
      </c>
      <c r="BB26" s="108"/>
      <c r="BC26" s="108" t="s">
        <v>647</v>
      </c>
      <c r="BD26" s="108">
        <v>2</v>
      </c>
      <c r="BE26" s="108">
        <v>1</v>
      </c>
      <c r="BF26" s="108"/>
      <c r="BG26" s="108">
        <v>6</v>
      </c>
      <c r="BH26" s="108">
        <v>8</v>
      </c>
      <c r="BI26" s="108">
        <v>8</v>
      </c>
      <c r="BJ26" s="108">
        <v>5</v>
      </c>
      <c r="BK26" s="108">
        <v>1</v>
      </c>
      <c r="BL26" s="108"/>
      <c r="BM26" s="108"/>
      <c r="BN26" s="108">
        <v>2</v>
      </c>
      <c r="BO26" s="108">
        <v>2</v>
      </c>
      <c r="BP26" s="108"/>
      <c r="BQ26" s="108">
        <v>10</v>
      </c>
      <c r="BR26" s="108">
        <v>2</v>
      </c>
      <c r="BS26" s="108">
        <v>2</v>
      </c>
      <c r="BT26" s="108">
        <v>0</v>
      </c>
      <c r="BU26" s="108">
        <v>1</v>
      </c>
      <c r="BV26" s="108"/>
      <c r="BW26" s="108"/>
      <c r="BX26" s="108">
        <v>2</v>
      </c>
      <c r="BY26" s="108">
        <v>3</v>
      </c>
      <c r="BZ26" s="108"/>
      <c r="CA26" s="108">
        <v>10</v>
      </c>
      <c r="CB26" s="108">
        <v>6</v>
      </c>
      <c r="CC26" s="108">
        <v>6</v>
      </c>
      <c r="CD26" s="108">
        <v>6</v>
      </c>
      <c r="CE26" s="108">
        <v>1</v>
      </c>
      <c r="CF26" s="108"/>
      <c r="CG26" s="108"/>
      <c r="CH26" s="108">
        <v>2</v>
      </c>
      <c r="CI26" s="108">
        <v>4</v>
      </c>
      <c r="CJ26" s="108"/>
      <c r="CK26" s="108">
        <v>10</v>
      </c>
      <c r="CL26" s="108">
        <v>7</v>
      </c>
      <c r="CM26" s="108">
        <v>7</v>
      </c>
      <c r="CN26" s="108">
        <v>4</v>
      </c>
      <c r="CO26" s="108">
        <v>1</v>
      </c>
      <c r="CP26" s="108"/>
      <c r="CQ26" s="108"/>
      <c r="CR26" s="108">
        <v>3</v>
      </c>
      <c r="CS26" s="108">
        <v>1</v>
      </c>
      <c r="CT26" s="108"/>
      <c r="CU26" s="108">
        <v>6</v>
      </c>
      <c r="CV26" s="108">
        <v>10</v>
      </c>
      <c r="CW26" s="108">
        <v>10</v>
      </c>
      <c r="CX26" s="108">
        <v>5</v>
      </c>
      <c r="CY26" s="108">
        <v>1</v>
      </c>
      <c r="CZ26" s="108"/>
      <c r="DA26" s="108"/>
    </row>
    <row r="27" spans="1:195" s="105" customFormat="1" x14ac:dyDescent="0.25">
      <c r="A27" s="107">
        <v>22</v>
      </c>
      <c r="B27" s="105">
        <v>22</v>
      </c>
      <c r="C27" s="105">
        <v>14</v>
      </c>
      <c r="D27" s="108">
        <v>0</v>
      </c>
      <c r="E27" s="108">
        <v>22</v>
      </c>
      <c r="F27" s="108">
        <v>1</v>
      </c>
      <c r="G27" s="108">
        <v>1</v>
      </c>
      <c r="H27" s="108"/>
      <c r="I27" s="108">
        <v>12</v>
      </c>
      <c r="J27" s="108">
        <v>2</v>
      </c>
      <c r="K27" s="108">
        <v>2</v>
      </c>
      <c r="L27" s="108">
        <v>1</v>
      </c>
      <c r="M27" s="108">
        <v>1</v>
      </c>
      <c r="N27" s="108"/>
      <c r="O27" s="108"/>
      <c r="P27" s="108">
        <v>1</v>
      </c>
      <c r="Q27" s="108">
        <v>2</v>
      </c>
      <c r="R27" s="108"/>
      <c r="S27" s="108">
        <v>10</v>
      </c>
      <c r="T27" s="108">
        <v>5</v>
      </c>
      <c r="U27" s="108">
        <v>5</v>
      </c>
      <c r="V27" s="108">
        <v>2</v>
      </c>
      <c r="W27" s="108">
        <v>1</v>
      </c>
      <c r="X27" s="108"/>
      <c r="Y27" s="108"/>
      <c r="Z27" s="108">
        <v>1</v>
      </c>
      <c r="AA27" s="108">
        <v>2</v>
      </c>
      <c r="AB27" s="108"/>
      <c r="AC27" s="108">
        <v>11</v>
      </c>
      <c r="AD27" s="108">
        <v>3</v>
      </c>
      <c r="AE27" s="108">
        <v>3</v>
      </c>
      <c r="AF27" s="108">
        <v>0</v>
      </c>
      <c r="AG27" s="108">
        <v>1</v>
      </c>
      <c r="AH27" s="108"/>
      <c r="AI27" s="108"/>
      <c r="AJ27" s="108">
        <v>1</v>
      </c>
      <c r="AK27" s="108">
        <v>4</v>
      </c>
      <c r="AL27" s="108"/>
      <c r="AM27" s="108">
        <v>7</v>
      </c>
      <c r="AN27" s="108">
        <v>3</v>
      </c>
      <c r="AO27" s="108">
        <v>3</v>
      </c>
      <c r="AP27" s="108">
        <v>0</v>
      </c>
      <c r="AQ27" s="108">
        <v>1</v>
      </c>
      <c r="AR27" s="108"/>
      <c r="AS27" s="108"/>
      <c r="AT27" s="108">
        <v>1</v>
      </c>
      <c r="AU27" s="108">
        <v>5</v>
      </c>
      <c r="AV27" s="108"/>
      <c r="AW27" s="108">
        <v>9</v>
      </c>
      <c r="AX27" s="108">
        <v>5</v>
      </c>
      <c r="AY27" s="108">
        <v>5</v>
      </c>
      <c r="AZ27" s="108">
        <v>1</v>
      </c>
      <c r="BA27" s="108">
        <v>1</v>
      </c>
      <c r="BB27" s="108"/>
      <c r="BC27" s="108"/>
      <c r="BD27" s="108">
        <v>2</v>
      </c>
      <c r="BE27" s="108">
        <v>1</v>
      </c>
      <c r="BF27" s="108"/>
      <c r="BG27" s="108">
        <v>9</v>
      </c>
      <c r="BH27" s="108">
        <v>5</v>
      </c>
      <c r="BI27" s="108">
        <v>5</v>
      </c>
      <c r="BJ27" s="108">
        <v>2</v>
      </c>
      <c r="BK27" s="108">
        <v>1</v>
      </c>
      <c r="BL27" s="108"/>
      <c r="BM27" s="108"/>
      <c r="BN27" s="108">
        <v>2</v>
      </c>
      <c r="BO27" s="108">
        <v>2</v>
      </c>
      <c r="BP27" s="108"/>
      <c r="BQ27" s="108">
        <v>9</v>
      </c>
      <c r="BR27" s="108">
        <v>5</v>
      </c>
      <c r="BS27" s="108">
        <v>5</v>
      </c>
      <c r="BT27" s="108">
        <v>0</v>
      </c>
      <c r="BU27" s="108">
        <v>1</v>
      </c>
      <c r="BV27" s="108"/>
      <c r="BW27" s="108"/>
      <c r="BX27" s="108">
        <v>2</v>
      </c>
      <c r="BY27" s="108">
        <v>3</v>
      </c>
      <c r="BZ27" s="108"/>
      <c r="CA27" s="108">
        <v>7</v>
      </c>
      <c r="CB27" s="108">
        <v>6</v>
      </c>
      <c r="CC27" s="108">
        <v>6</v>
      </c>
      <c r="CD27" s="108">
        <v>0</v>
      </c>
      <c r="CE27" s="108">
        <v>1</v>
      </c>
      <c r="CF27" s="108"/>
      <c r="CG27" s="108"/>
      <c r="CH27" s="108">
        <v>2</v>
      </c>
      <c r="CI27" s="108">
        <v>4</v>
      </c>
      <c r="CJ27" s="108"/>
      <c r="CK27" s="108">
        <v>8</v>
      </c>
      <c r="CL27" s="108">
        <v>6</v>
      </c>
      <c r="CM27" s="108">
        <v>6</v>
      </c>
      <c r="CN27" s="108">
        <v>1</v>
      </c>
      <c r="CO27" s="108">
        <v>1</v>
      </c>
      <c r="CP27" s="108"/>
      <c r="CQ27" s="108"/>
      <c r="CR27" s="108">
        <v>2</v>
      </c>
      <c r="CS27" s="108">
        <v>4</v>
      </c>
      <c r="CT27" s="108"/>
      <c r="CU27" s="108">
        <v>7</v>
      </c>
      <c r="CV27" s="108">
        <v>5</v>
      </c>
      <c r="CW27" s="108">
        <v>5</v>
      </c>
      <c r="CX27" s="108">
        <v>0</v>
      </c>
      <c r="CY27" s="108">
        <v>1</v>
      </c>
      <c r="CZ27" s="108"/>
      <c r="DA27" s="108"/>
      <c r="DB27" s="108">
        <v>2</v>
      </c>
      <c r="DC27" s="108">
        <v>5</v>
      </c>
      <c r="DD27" s="108"/>
      <c r="DE27" s="108">
        <v>7</v>
      </c>
      <c r="DF27" s="108">
        <v>5</v>
      </c>
      <c r="DG27" s="108">
        <v>5</v>
      </c>
      <c r="DH27" s="108">
        <v>3</v>
      </c>
      <c r="DI27" s="108">
        <v>1</v>
      </c>
      <c r="DJ27" s="108"/>
      <c r="DK27" s="108"/>
      <c r="DL27" s="108">
        <v>3</v>
      </c>
      <c r="DM27" s="108">
        <v>1</v>
      </c>
      <c r="DN27" s="108"/>
      <c r="DO27" s="108">
        <v>7</v>
      </c>
      <c r="DP27" s="108">
        <v>3</v>
      </c>
      <c r="DQ27" s="108">
        <v>3</v>
      </c>
      <c r="DR27" s="108">
        <v>0</v>
      </c>
      <c r="DS27" s="108">
        <v>1</v>
      </c>
      <c r="DT27" s="108"/>
      <c r="DU27" s="108"/>
      <c r="DV27" s="108">
        <v>3</v>
      </c>
      <c r="DW27" s="108">
        <v>3</v>
      </c>
      <c r="DX27" s="108"/>
      <c r="DY27" s="108">
        <v>6</v>
      </c>
      <c r="DZ27" s="108">
        <v>6</v>
      </c>
      <c r="EA27" s="108">
        <v>6</v>
      </c>
      <c r="EB27" s="108">
        <v>0</v>
      </c>
      <c r="EC27" s="108">
        <v>1</v>
      </c>
      <c r="ED27" s="108"/>
      <c r="EE27" s="108"/>
      <c r="EF27" s="108">
        <v>3</v>
      </c>
      <c r="EG27" s="108">
        <v>4</v>
      </c>
      <c r="EH27" s="108"/>
      <c r="EI27" s="108">
        <v>7</v>
      </c>
      <c r="EJ27" s="108">
        <v>5</v>
      </c>
      <c r="EK27" s="108">
        <v>5</v>
      </c>
      <c r="EL27" s="108">
        <v>0</v>
      </c>
      <c r="EM27" s="108">
        <v>1</v>
      </c>
      <c r="EN27" s="108"/>
      <c r="EO27" s="108"/>
    </row>
    <row r="28" spans="1:195" s="105" customFormat="1" x14ac:dyDescent="0.25">
      <c r="A28" s="107">
        <v>23</v>
      </c>
      <c r="B28" s="105">
        <v>23</v>
      </c>
      <c r="C28" s="105">
        <v>3</v>
      </c>
      <c r="D28" s="108">
        <v>0</v>
      </c>
      <c r="E28" s="108">
        <v>23</v>
      </c>
      <c r="F28" s="108">
        <v>2</v>
      </c>
      <c r="G28" s="108">
        <v>1</v>
      </c>
      <c r="H28" s="108"/>
      <c r="I28" s="108">
        <v>7</v>
      </c>
      <c r="J28" s="108">
        <v>8</v>
      </c>
      <c r="K28" s="108">
        <v>8</v>
      </c>
      <c r="L28" s="108">
        <v>7</v>
      </c>
      <c r="M28" s="108">
        <v>1</v>
      </c>
      <c r="N28" s="108"/>
      <c r="O28" s="108"/>
      <c r="P28" s="108">
        <v>2</v>
      </c>
      <c r="Q28" s="108">
        <v>2</v>
      </c>
      <c r="R28" s="108"/>
      <c r="S28" s="108">
        <v>10</v>
      </c>
      <c r="T28" s="108">
        <v>6</v>
      </c>
      <c r="U28" s="108">
        <v>6</v>
      </c>
      <c r="V28" s="108">
        <v>1</v>
      </c>
      <c r="W28" s="108">
        <v>1</v>
      </c>
      <c r="X28" s="108"/>
      <c r="Y28" s="108"/>
      <c r="Z28" s="108">
        <v>2</v>
      </c>
      <c r="AA28" s="108">
        <v>5</v>
      </c>
      <c r="AB28" s="108"/>
      <c r="AC28" s="108">
        <v>6</v>
      </c>
      <c r="AD28" s="108">
        <v>6</v>
      </c>
      <c r="AE28" s="108">
        <v>6</v>
      </c>
      <c r="AF28" s="108">
        <v>2</v>
      </c>
      <c r="AG28" s="108">
        <v>1</v>
      </c>
      <c r="AH28" s="108"/>
      <c r="AI28" s="108"/>
    </row>
    <row r="29" spans="1:195" s="105" customFormat="1" x14ac:dyDescent="0.25">
      <c r="A29" s="107">
        <v>24</v>
      </c>
      <c r="B29" s="105">
        <v>24</v>
      </c>
      <c r="C29" s="105">
        <v>1</v>
      </c>
      <c r="D29" s="108">
        <v>0</v>
      </c>
      <c r="E29" s="108">
        <v>24</v>
      </c>
      <c r="F29" s="108">
        <v>1</v>
      </c>
      <c r="G29" s="108">
        <v>3</v>
      </c>
      <c r="H29" s="108"/>
      <c r="I29" s="108">
        <v>4</v>
      </c>
      <c r="J29" s="108">
        <v>10</v>
      </c>
      <c r="K29" s="108">
        <v>10</v>
      </c>
      <c r="L29" s="108">
        <v>6</v>
      </c>
      <c r="M29" s="108">
        <v>1</v>
      </c>
      <c r="N29" s="108"/>
      <c r="O29" s="108"/>
    </row>
    <row r="30" spans="1:195" s="105" customFormat="1" x14ac:dyDescent="0.25">
      <c r="A30" s="107">
        <v>25</v>
      </c>
      <c r="B30" s="105">
        <v>25</v>
      </c>
      <c r="C30" s="105">
        <v>0</v>
      </c>
      <c r="D30" s="108"/>
      <c r="E30" s="108"/>
      <c r="F30" s="108"/>
      <c r="G30" s="108"/>
      <c r="H30" s="108"/>
      <c r="I30" s="108"/>
      <c r="J30" s="108"/>
      <c r="K30" s="108"/>
      <c r="L30" s="108"/>
      <c r="M30" s="108"/>
      <c r="N30" s="108"/>
      <c r="O30" s="108"/>
    </row>
    <row r="31" spans="1:195" s="105" customFormat="1" x14ac:dyDescent="0.25">
      <c r="A31" s="107">
        <v>26</v>
      </c>
      <c r="B31" s="105">
        <v>26</v>
      </c>
      <c r="C31" s="105">
        <v>0</v>
      </c>
      <c r="D31" s="108"/>
      <c r="E31" s="108"/>
      <c r="F31" s="108"/>
      <c r="G31" s="108"/>
      <c r="H31" s="108"/>
      <c r="I31" s="108"/>
      <c r="J31" s="108"/>
      <c r="K31" s="108"/>
      <c r="L31" s="108"/>
      <c r="M31" s="108"/>
      <c r="N31" s="108"/>
      <c r="O31" s="108"/>
    </row>
    <row r="32" spans="1:195" s="105" customFormat="1" x14ac:dyDescent="0.25">
      <c r="A32" s="107">
        <v>27</v>
      </c>
      <c r="B32" s="105">
        <v>27</v>
      </c>
      <c r="C32" s="105">
        <v>2</v>
      </c>
      <c r="D32" s="108">
        <v>0</v>
      </c>
      <c r="E32" s="108">
        <v>27</v>
      </c>
      <c r="F32" s="108">
        <v>2</v>
      </c>
      <c r="G32" s="108">
        <v>2</v>
      </c>
      <c r="H32" s="108"/>
      <c r="I32" s="108">
        <v>4</v>
      </c>
      <c r="J32" s="108">
        <v>10</v>
      </c>
      <c r="K32" s="108">
        <v>10</v>
      </c>
      <c r="L32" s="108">
        <v>0</v>
      </c>
      <c r="M32" s="108">
        <v>1</v>
      </c>
      <c r="N32" s="108"/>
      <c r="O32" s="108"/>
      <c r="P32" s="108">
        <v>3</v>
      </c>
      <c r="Q32" s="108">
        <v>1</v>
      </c>
      <c r="R32" s="108"/>
      <c r="S32" s="108">
        <v>3</v>
      </c>
      <c r="T32" s="108">
        <v>10</v>
      </c>
      <c r="U32" s="108">
        <v>10</v>
      </c>
      <c r="V32" s="108">
        <v>0</v>
      </c>
      <c r="W32" s="108">
        <v>1</v>
      </c>
      <c r="X32" s="108"/>
      <c r="Y32" s="108"/>
    </row>
    <row r="33" spans="1:175" s="105" customFormat="1" x14ac:dyDescent="0.25">
      <c r="A33" s="107">
        <v>28</v>
      </c>
      <c r="B33" s="105">
        <v>28</v>
      </c>
      <c r="C33" s="105">
        <v>0</v>
      </c>
      <c r="D33" s="108"/>
      <c r="E33" s="108"/>
      <c r="F33" s="108"/>
      <c r="G33" s="108"/>
      <c r="H33" s="108"/>
      <c r="I33" s="108"/>
      <c r="J33" s="108"/>
      <c r="K33" s="108"/>
      <c r="L33" s="108"/>
      <c r="M33" s="108"/>
      <c r="N33" s="108"/>
      <c r="O33" s="108"/>
    </row>
    <row r="34" spans="1:175" s="105" customFormat="1" x14ac:dyDescent="0.25">
      <c r="A34" s="107">
        <v>29</v>
      </c>
      <c r="B34" s="105">
        <v>29</v>
      </c>
      <c r="C34" s="105">
        <v>4</v>
      </c>
      <c r="D34" s="108">
        <v>0</v>
      </c>
      <c r="E34" s="108">
        <v>29</v>
      </c>
      <c r="F34" s="108">
        <v>1</v>
      </c>
      <c r="G34" s="108">
        <v>1</v>
      </c>
      <c r="H34" s="108"/>
      <c r="I34" s="108">
        <v>6</v>
      </c>
      <c r="J34" s="108">
        <v>9</v>
      </c>
      <c r="K34" s="108">
        <v>9</v>
      </c>
      <c r="L34" s="108">
        <v>4</v>
      </c>
      <c r="M34" s="108">
        <v>1</v>
      </c>
      <c r="N34" s="108"/>
      <c r="O34" s="108"/>
      <c r="P34" s="108">
        <v>2</v>
      </c>
      <c r="Q34" s="108">
        <v>1</v>
      </c>
      <c r="R34" s="108"/>
      <c r="S34" s="108">
        <v>6</v>
      </c>
      <c r="T34" s="108">
        <v>9</v>
      </c>
      <c r="U34" s="108">
        <v>9</v>
      </c>
      <c r="V34" s="108">
        <v>6</v>
      </c>
      <c r="W34" s="108">
        <v>1</v>
      </c>
      <c r="X34" s="108"/>
      <c r="Y34" s="108"/>
      <c r="Z34" s="108">
        <v>3</v>
      </c>
      <c r="AA34" s="108">
        <v>1</v>
      </c>
      <c r="AB34" s="108"/>
      <c r="AC34" s="108">
        <v>9</v>
      </c>
      <c r="AD34" s="108">
        <v>5</v>
      </c>
      <c r="AE34" s="108">
        <v>5</v>
      </c>
      <c r="AF34" s="108">
        <v>3</v>
      </c>
      <c r="AG34" s="108">
        <v>1</v>
      </c>
      <c r="AH34" s="108"/>
      <c r="AI34" s="108"/>
      <c r="AJ34" s="108">
        <v>3</v>
      </c>
      <c r="AK34" s="108">
        <v>2</v>
      </c>
      <c r="AL34" s="108"/>
      <c r="AM34" s="108">
        <v>7</v>
      </c>
      <c r="AN34" s="108">
        <v>7</v>
      </c>
      <c r="AO34" s="108">
        <v>7</v>
      </c>
      <c r="AP34" s="108">
        <v>2</v>
      </c>
      <c r="AQ34" s="108">
        <v>1</v>
      </c>
      <c r="AR34" s="108"/>
      <c r="AS34" s="108"/>
    </row>
    <row r="35" spans="1:175" s="105" customFormat="1" x14ac:dyDescent="0.25">
      <c r="A35" s="107">
        <v>30</v>
      </c>
      <c r="B35" s="105">
        <v>30</v>
      </c>
      <c r="C35" s="105">
        <v>0</v>
      </c>
      <c r="D35" s="108"/>
      <c r="E35" s="108"/>
      <c r="F35" s="108"/>
      <c r="G35" s="108"/>
      <c r="H35" s="108"/>
      <c r="I35" s="108"/>
      <c r="J35" s="108"/>
      <c r="K35" s="108"/>
      <c r="L35" s="108"/>
      <c r="M35" s="108"/>
      <c r="N35" s="108"/>
      <c r="O35" s="108"/>
    </row>
    <row r="36" spans="1:175" s="105" customFormat="1" x14ac:dyDescent="0.25">
      <c r="A36" s="107">
        <v>31</v>
      </c>
      <c r="B36" s="105">
        <v>31</v>
      </c>
      <c r="C36" s="105">
        <v>0</v>
      </c>
      <c r="D36" s="108"/>
      <c r="E36" s="108"/>
      <c r="F36" s="108"/>
      <c r="G36" s="108"/>
      <c r="H36" s="108"/>
      <c r="I36" s="108"/>
      <c r="J36" s="108"/>
      <c r="K36" s="108"/>
      <c r="L36" s="108"/>
      <c r="M36" s="108"/>
      <c r="N36" s="108"/>
      <c r="O36" s="108"/>
    </row>
    <row r="37" spans="1:175" s="105" customFormat="1" x14ac:dyDescent="0.25">
      <c r="A37" s="107">
        <v>32</v>
      </c>
      <c r="B37" s="105">
        <v>32</v>
      </c>
      <c r="C37" s="105">
        <v>3</v>
      </c>
      <c r="D37" s="108">
        <v>0</v>
      </c>
      <c r="E37" s="108">
        <v>32</v>
      </c>
      <c r="F37" s="108">
        <v>1</v>
      </c>
      <c r="G37" s="108">
        <v>2</v>
      </c>
      <c r="H37" s="108"/>
      <c r="I37" s="108">
        <v>7</v>
      </c>
      <c r="J37" s="108">
        <v>7</v>
      </c>
      <c r="K37" s="108">
        <v>0</v>
      </c>
      <c r="L37" s="108">
        <v>0</v>
      </c>
      <c r="M37" s="108">
        <v>1</v>
      </c>
      <c r="N37" s="108"/>
      <c r="O37" s="108"/>
      <c r="P37" s="108">
        <v>1</v>
      </c>
      <c r="Q37" s="108">
        <v>3</v>
      </c>
      <c r="R37" s="108"/>
      <c r="S37" s="108">
        <v>6</v>
      </c>
      <c r="T37" s="108">
        <v>11</v>
      </c>
      <c r="U37" s="108">
        <v>11</v>
      </c>
      <c r="V37" s="108">
        <v>8</v>
      </c>
      <c r="W37" s="108">
        <v>1</v>
      </c>
      <c r="X37" s="108"/>
      <c r="Y37" s="108"/>
      <c r="Z37" s="108">
        <v>2</v>
      </c>
      <c r="AA37" s="108">
        <v>2</v>
      </c>
      <c r="AB37" s="108"/>
      <c r="AC37" s="108">
        <v>3</v>
      </c>
      <c r="AD37" s="108">
        <v>10</v>
      </c>
      <c r="AE37" s="108">
        <v>10</v>
      </c>
      <c r="AF37" s="108">
        <v>1</v>
      </c>
      <c r="AG37" s="108">
        <v>1</v>
      </c>
      <c r="AH37" s="108"/>
      <c r="AI37" s="108"/>
    </row>
    <row r="38" spans="1:175" s="105" customFormat="1" x14ac:dyDescent="0.25">
      <c r="A38" s="107">
        <v>33</v>
      </c>
      <c r="B38" s="105">
        <v>33</v>
      </c>
      <c r="C38" s="105">
        <v>0</v>
      </c>
      <c r="D38" s="108"/>
      <c r="E38" s="108"/>
      <c r="F38" s="108"/>
      <c r="G38" s="108"/>
      <c r="H38" s="108"/>
      <c r="I38" s="108"/>
      <c r="J38" s="108"/>
      <c r="K38" s="108"/>
      <c r="L38" s="108"/>
      <c r="M38" s="108"/>
      <c r="N38" s="108"/>
      <c r="O38" s="108"/>
    </row>
    <row r="39" spans="1:175" s="105" customFormat="1" x14ac:dyDescent="0.25">
      <c r="A39" s="107">
        <v>34</v>
      </c>
      <c r="B39" s="105">
        <v>34</v>
      </c>
      <c r="C39" s="105">
        <v>0</v>
      </c>
      <c r="D39" s="108"/>
      <c r="E39" s="108"/>
      <c r="F39" s="108"/>
      <c r="G39" s="108"/>
      <c r="H39" s="108"/>
      <c r="I39" s="108"/>
      <c r="J39" s="108"/>
      <c r="K39" s="108"/>
      <c r="L39" s="108"/>
      <c r="M39" s="108"/>
      <c r="N39" s="108"/>
      <c r="O39" s="108"/>
    </row>
    <row r="40" spans="1:175" s="105" customFormat="1" x14ac:dyDescent="0.25">
      <c r="A40" s="107">
        <v>35</v>
      </c>
      <c r="B40" s="105">
        <v>35</v>
      </c>
      <c r="C40" s="105">
        <v>17</v>
      </c>
      <c r="D40" s="108">
        <v>0</v>
      </c>
      <c r="E40" s="108">
        <v>35</v>
      </c>
      <c r="F40" s="108">
        <v>1</v>
      </c>
      <c r="G40" s="108">
        <v>1</v>
      </c>
      <c r="H40" s="108"/>
      <c r="I40" s="108">
        <v>8</v>
      </c>
      <c r="J40" s="108">
        <v>5</v>
      </c>
      <c r="K40" s="108">
        <v>0</v>
      </c>
      <c r="L40" s="108">
        <v>0</v>
      </c>
      <c r="M40" s="108">
        <v>1</v>
      </c>
      <c r="N40" s="108"/>
      <c r="O40" s="108"/>
      <c r="P40" s="108">
        <v>1</v>
      </c>
      <c r="Q40" s="108">
        <v>1</v>
      </c>
      <c r="R40" s="108"/>
      <c r="S40" s="108">
        <v>10</v>
      </c>
      <c r="T40" s="108">
        <v>6</v>
      </c>
      <c r="U40" s="108">
        <v>0</v>
      </c>
      <c r="V40" s="108">
        <v>0</v>
      </c>
      <c r="W40" s="108">
        <v>1</v>
      </c>
      <c r="X40" s="108"/>
      <c r="Y40" s="108"/>
      <c r="Z40" s="108">
        <v>1</v>
      </c>
      <c r="AA40" s="108">
        <v>1</v>
      </c>
      <c r="AB40" s="108"/>
      <c r="AC40" s="108">
        <v>0</v>
      </c>
      <c r="AD40" s="108">
        <v>0</v>
      </c>
      <c r="AE40" s="108">
        <v>0</v>
      </c>
      <c r="AF40" s="108">
        <v>0</v>
      </c>
      <c r="AG40" s="108">
        <v>1</v>
      </c>
      <c r="AH40" s="108"/>
      <c r="AI40" s="108" t="s">
        <v>647</v>
      </c>
      <c r="AJ40" s="108">
        <v>1</v>
      </c>
      <c r="AK40" s="108">
        <v>2</v>
      </c>
      <c r="AL40" s="108"/>
      <c r="AM40" s="108">
        <v>11</v>
      </c>
      <c r="AN40" s="108">
        <v>4</v>
      </c>
      <c r="AO40" s="108">
        <v>3</v>
      </c>
      <c r="AP40" s="108">
        <v>3</v>
      </c>
      <c r="AQ40" s="108">
        <v>1</v>
      </c>
      <c r="AR40" s="108"/>
      <c r="AS40" s="108"/>
      <c r="AT40" s="108">
        <v>1</v>
      </c>
      <c r="AU40" s="108">
        <v>2</v>
      </c>
      <c r="AV40" s="108"/>
      <c r="AW40" s="108">
        <v>11</v>
      </c>
      <c r="AX40" s="108">
        <v>6</v>
      </c>
      <c r="AY40" s="108">
        <v>0</v>
      </c>
      <c r="AZ40" s="108">
        <v>0</v>
      </c>
      <c r="BA40" s="108">
        <v>1</v>
      </c>
      <c r="BB40" s="108"/>
      <c r="BC40" s="108"/>
      <c r="BD40" s="108">
        <v>1</v>
      </c>
      <c r="BE40" s="108">
        <v>2</v>
      </c>
      <c r="BF40" s="108"/>
      <c r="BG40" s="108">
        <v>11</v>
      </c>
      <c r="BH40" s="108">
        <v>6</v>
      </c>
      <c r="BI40" s="108">
        <v>6</v>
      </c>
      <c r="BJ40" s="108">
        <v>6</v>
      </c>
      <c r="BK40" s="108">
        <v>1</v>
      </c>
      <c r="BL40" s="108"/>
      <c r="BM40" s="108"/>
      <c r="BN40" s="108">
        <v>1</v>
      </c>
      <c r="BO40" s="108">
        <v>3</v>
      </c>
      <c r="BP40" s="108"/>
      <c r="BQ40" s="108">
        <v>10</v>
      </c>
      <c r="BR40" s="108">
        <v>4</v>
      </c>
      <c r="BS40" s="108">
        <v>4</v>
      </c>
      <c r="BT40" s="108">
        <v>4</v>
      </c>
      <c r="BU40" s="108">
        <v>1</v>
      </c>
      <c r="BV40" s="108"/>
      <c r="BW40" s="108"/>
      <c r="BX40" s="108">
        <v>1</v>
      </c>
      <c r="BY40" s="108">
        <v>3</v>
      </c>
      <c r="BZ40" s="108"/>
      <c r="CA40" s="108">
        <v>9</v>
      </c>
      <c r="CB40" s="108">
        <v>7</v>
      </c>
      <c r="CC40" s="108">
        <v>0</v>
      </c>
      <c r="CD40" s="108">
        <v>0</v>
      </c>
      <c r="CE40" s="108">
        <v>1</v>
      </c>
      <c r="CF40" s="108"/>
      <c r="CG40" s="108"/>
      <c r="CH40" s="108">
        <v>2</v>
      </c>
      <c r="CI40" s="108">
        <v>2</v>
      </c>
      <c r="CJ40" s="108"/>
      <c r="CK40" s="108">
        <v>9</v>
      </c>
      <c r="CL40" s="108">
        <v>6</v>
      </c>
      <c r="CM40" s="108">
        <v>0</v>
      </c>
      <c r="CN40" s="108">
        <v>0</v>
      </c>
      <c r="CO40" s="108">
        <v>1</v>
      </c>
      <c r="CP40" s="108"/>
      <c r="CQ40" s="108"/>
      <c r="CR40" s="108">
        <v>2</v>
      </c>
      <c r="CS40" s="108">
        <v>3</v>
      </c>
      <c r="CT40" s="108"/>
      <c r="CU40" s="108">
        <v>10</v>
      </c>
      <c r="CV40" s="108">
        <v>5</v>
      </c>
      <c r="CW40" s="108">
        <v>5</v>
      </c>
      <c r="CX40" s="108">
        <v>5</v>
      </c>
      <c r="CY40" s="108">
        <v>1</v>
      </c>
      <c r="CZ40" s="108"/>
      <c r="DA40" s="108"/>
      <c r="DB40" s="108">
        <v>2</v>
      </c>
      <c r="DC40" s="108">
        <v>3</v>
      </c>
      <c r="DD40" s="108"/>
      <c r="DE40" s="108">
        <v>6</v>
      </c>
      <c r="DF40" s="108">
        <v>5</v>
      </c>
      <c r="DG40" s="108">
        <v>5</v>
      </c>
      <c r="DH40" s="108">
        <v>5</v>
      </c>
      <c r="DI40" s="108">
        <v>1</v>
      </c>
      <c r="DJ40" s="108"/>
      <c r="DK40" s="108"/>
      <c r="DL40" s="108">
        <v>2</v>
      </c>
      <c r="DM40" s="108">
        <v>3</v>
      </c>
      <c r="DN40" s="108"/>
      <c r="DO40" s="108">
        <v>9</v>
      </c>
      <c r="DP40" s="108">
        <v>5</v>
      </c>
      <c r="DQ40" s="108">
        <v>5</v>
      </c>
      <c r="DR40" s="108">
        <v>5</v>
      </c>
      <c r="DS40" s="108">
        <v>1</v>
      </c>
      <c r="DT40" s="108"/>
      <c r="DU40" s="108"/>
      <c r="DV40" s="108">
        <v>2</v>
      </c>
      <c r="DW40" s="108">
        <v>1</v>
      </c>
      <c r="DX40" s="108"/>
      <c r="DY40" s="108">
        <v>5</v>
      </c>
      <c r="DZ40" s="108">
        <v>8</v>
      </c>
      <c r="EA40" s="108">
        <v>8</v>
      </c>
      <c r="EB40" s="108">
        <v>8</v>
      </c>
      <c r="EC40" s="108">
        <v>1</v>
      </c>
      <c r="ED40" s="108"/>
      <c r="EE40" s="108"/>
      <c r="EF40" s="108">
        <v>3</v>
      </c>
      <c r="EG40" s="108">
        <v>1</v>
      </c>
      <c r="EH40" s="108"/>
      <c r="EI40" s="108">
        <v>7</v>
      </c>
      <c r="EJ40" s="108">
        <v>7</v>
      </c>
      <c r="EK40" s="108">
        <v>7</v>
      </c>
      <c r="EL40" s="108">
        <v>7</v>
      </c>
      <c r="EM40" s="108">
        <v>1</v>
      </c>
      <c r="EN40" s="108"/>
      <c r="EO40" s="108"/>
      <c r="EP40" s="108">
        <v>3</v>
      </c>
      <c r="EQ40" s="108">
        <v>5</v>
      </c>
      <c r="ER40" s="108"/>
      <c r="ES40" s="108">
        <v>7</v>
      </c>
      <c r="ET40" s="108">
        <v>6</v>
      </c>
      <c r="EU40" s="108">
        <v>6</v>
      </c>
      <c r="EV40" s="108">
        <v>6</v>
      </c>
      <c r="EW40" s="108">
        <v>1</v>
      </c>
      <c r="EX40" s="108"/>
      <c r="EY40" s="108"/>
      <c r="EZ40" s="108">
        <v>4</v>
      </c>
      <c r="FA40" s="108">
        <v>2</v>
      </c>
      <c r="FB40" s="108"/>
      <c r="FC40" s="108">
        <v>3</v>
      </c>
      <c r="FD40" s="108">
        <v>10</v>
      </c>
      <c r="FE40" s="108">
        <v>10</v>
      </c>
      <c r="FF40" s="108">
        <v>8</v>
      </c>
      <c r="FG40" s="108">
        <v>1</v>
      </c>
      <c r="FH40" s="108"/>
      <c r="FI40" s="108"/>
      <c r="FJ40" s="108">
        <v>4</v>
      </c>
      <c r="FK40" s="108">
        <v>3</v>
      </c>
      <c r="FL40" s="108"/>
      <c r="FM40" s="108">
        <v>6</v>
      </c>
      <c r="FN40" s="108">
        <v>8</v>
      </c>
      <c r="FO40" s="108">
        <v>8</v>
      </c>
      <c r="FP40" s="108">
        <v>6</v>
      </c>
      <c r="FQ40" s="108">
        <v>1</v>
      </c>
      <c r="FR40" s="108"/>
      <c r="FS40" s="108"/>
    </row>
    <row r="41" spans="1:175" s="105" customFormat="1" x14ac:dyDescent="0.25">
      <c r="A41" s="107">
        <v>36</v>
      </c>
      <c r="B41" s="105">
        <v>36</v>
      </c>
      <c r="C41" s="105">
        <v>10</v>
      </c>
      <c r="D41" s="108">
        <v>0</v>
      </c>
      <c r="E41" s="108">
        <v>36</v>
      </c>
      <c r="F41" s="108">
        <v>1</v>
      </c>
      <c r="G41" s="108">
        <v>1</v>
      </c>
      <c r="H41" s="108"/>
      <c r="I41" s="108">
        <v>7</v>
      </c>
      <c r="J41" s="108">
        <v>3</v>
      </c>
      <c r="K41" s="108">
        <v>3</v>
      </c>
      <c r="L41" s="108">
        <v>3</v>
      </c>
      <c r="M41" s="108">
        <v>1</v>
      </c>
      <c r="N41" s="108"/>
      <c r="O41" s="108"/>
      <c r="P41" s="108">
        <v>1</v>
      </c>
      <c r="Q41" s="108">
        <v>1</v>
      </c>
      <c r="R41" s="108"/>
      <c r="S41" s="108">
        <v>10</v>
      </c>
      <c r="T41" s="108">
        <v>5</v>
      </c>
      <c r="U41" s="108">
        <v>5</v>
      </c>
      <c r="V41" s="108">
        <v>5</v>
      </c>
      <c r="W41" s="108">
        <v>1</v>
      </c>
      <c r="X41" s="108"/>
      <c r="Y41" s="108"/>
      <c r="Z41" s="108">
        <v>1</v>
      </c>
      <c r="AA41" s="108">
        <v>1</v>
      </c>
      <c r="AB41" s="108"/>
      <c r="AC41" s="108">
        <v>7</v>
      </c>
      <c r="AD41" s="108">
        <v>6</v>
      </c>
      <c r="AE41" s="108">
        <v>0</v>
      </c>
      <c r="AF41" s="108">
        <v>0</v>
      </c>
      <c r="AG41" s="108">
        <v>1</v>
      </c>
      <c r="AH41" s="108"/>
      <c r="AI41" s="108"/>
      <c r="AJ41" s="108">
        <v>1</v>
      </c>
      <c r="AK41" s="108">
        <v>2</v>
      </c>
      <c r="AL41" s="108"/>
      <c r="AM41" s="108">
        <v>9</v>
      </c>
      <c r="AN41" s="108">
        <v>6</v>
      </c>
      <c r="AO41" s="108">
        <v>0</v>
      </c>
      <c r="AP41" s="108">
        <v>0</v>
      </c>
      <c r="AQ41" s="108">
        <v>1</v>
      </c>
      <c r="AR41" s="108"/>
      <c r="AS41" s="108"/>
      <c r="AT41" s="108">
        <v>1</v>
      </c>
      <c r="AU41" s="108">
        <v>2</v>
      </c>
      <c r="AV41" s="108"/>
      <c r="AW41" s="108">
        <v>9</v>
      </c>
      <c r="AX41" s="108">
        <v>6</v>
      </c>
      <c r="AY41" s="108">
        <v>0</v>
      </c>
      <c r="AZ41" s="108">
        <v>0</v>
      </c>
      <c r="BA41" s="108">
        <v>1</v>
      </c>
      <c r="BB41" s="108"/>
      <c r="BC41" s="108"/>
      <c r="BD41" s="108">
        <v>1</v>
      </c>
      <c r="BE41" s="108">
        <v>3</v>
      </c>
      <c r="BF41" s="108"/>
      <c r="BG41" s="108">
        <v>8</v>
      </c>
      <c r="BH41" s="108">
        <v>6</v>
      </c>
      <c r="BI41" s="108">
        <v>6</v>
      </c>
      <c r="BJ41" s="108">
        <v>4</v>
      </c>
      <c r="BK41" s="108">
        <v>1</v>
      </c>
      <c r="BL41" s="108"/>
      <c r="BM41" s="108"/>
      <c r="BN41" s="108">
        <v>1</v>
      </c>
      <c r="BO41" s="108">
        <v>4</v>
      </c>
      <c r="BP41" s="108"/>
      <c r="BQ41" s="108">
        <v>10</v>
      </c>
      <c r="BR41" s="108">
        <v>3</v>
      </c>
      <c r="BS41" s="108">
        <v>3</v>
      </c>
      <c r="BT41" s="108">
        <v>2</v>
      </c>
      <c r="BU41" s="108">
        <v>1</v>
      </c>
      <c r="BV41" s="108"/>
      <c r="BW41" s="108"/>
      <c r="BX41" s="108">
        <v>2</v>
      </c>
      <c r="BY41" s="108">
        <v>1</v>
      </c>
      <c r="BZ41" s="108"/>
      <c r="CA41" s="108">
        <v>4</v>
      </c>
      <c r="CB41" s="108">
        <v>9</v>
      </c>
      <c r="CC41" s="108">
        <v>9</v>
      </c>
      <c r="CD41" s="108">
        <v>6</v>
      </c>
      <c r="CE41" s="108">
        <v>1</v>
      </c>
      <c r="CF41" s="108"/>
      <c r="CG41" s="108"/>
      <c r="CH41" s="108">
        <v>2</v>
      </c>
      <c r="CI41" s="108">
        <v>2</v>
      </c>
      <c r="CJ41" s="108"/>
      <c r="CK41" s="108">
        <v>7</v>
      </c>
      <c r="CL41" s="108">
        <v>6</v>
      </c>
      <c r="CM41" s="108">
        <v>6</v>
      </c>
      <c r="CN41" s="108">
        <v>3</v>
      </c>
      <c r="CO41" s="108">
        <v>1</v>
      </c>
      <c r="CP41" s="108"/>
      <c r="CQ41" s="108"/>
      <c r="CR41" s="108">
        <v>2</v>
      </c>
      <c r="CS41" s="108">
        <v>3</v>
      </c>
      <c r="CT41" s="108"/>
      <c r="CU41" s="108">
        <v>8</v>
      </c>
      <c r="CV41" s="108">
        <v>4</v>
      </c>
      <c r="CW41" s="108">
        <v>4</v>
      </c>
      <c r="CX41" s="108">
        <v>3</v>
      </c>
      <c r="CY41" s="108">
        <v>1</v>
      </c>
      <c r="CZ41" s="108"/>
      <c r="DA41" s="108"/>
    </row>
    <row r="42" spans="1:175" s="105" customFormat="1" x14ac:dyDescent="0.25">
      <c r="A42" s="107">
        <v>37</v>
      </c>
      <c r="B42" s="105">
        <v>37</v>
      </c>
      <c r="C42" s="105">
        <v>6</v>
      </c>
      <c r="D42" s="108">
        <v>0</v>
      </c>
      <c r="E42" s="108">
        <v>37</v>
      </c>
      <c r="F42" s="108">
        <v>1</v>
      </c>
      <c r="G42" s="108">
        <v>1</v>
      </c>
      <c r="H42" s="108"/>
      <c r="I42" s="108">
        <v>8</v>
      </c>
      <c r="J42" s="108">
        <v>6</v>
      </c>
      <c r="K42" s="108">
        <v>6</v>
      </c>
      <c r="L42" s="108">
        <v>0</v>
      </c>
      <c r="M42" s="108">
        <v>1</v>
      </c>
      <c r="N42" s="108"/>
      <c r="O42" s="108"/>
      <c r="P42" s="108">
        <v>1</v>
      </c>
      <c r="Q42" s="108">
        <v>3</v>
      </c>
      <c r="R42" s="108"/>
      <c r="S42" s="108">
        <v>8</v>
      </c>
      <c r="T42" s="108">
        <v>5</v>
      </c>
      <c r="U42" s="108">
        <v>0</v>
      </c>
      <c r="V42" s="108">
        <v>0</v>
      </c>
      <c r="W42" s="108">
        <v>1</v>
      </c>
      <c r="X42" s="108"/>
      <c r="Y42" s="108"/>
      <c r="Z42" s="108">
        <v>1</v>
      </c>
      <c r="AA42" s="108">
        <v>3</v>
      </c>
      <c r="AB42" s="108"/>
      <c r="AC42" s="108">
        <v>7</v>
      </c>
      <c r="AD42" s="108">
        <v>5</v>
      </c>
      <c r="AE42" s="108">
        <v>5</v>
      </c>
      <c r="AF42" s="108">
        <v>1</v>
      </c>
      <c r="AG42" s="108">
        <v>1</v>
      </c>
      <c r="AH42" s="108"/>
      <c r="AI42" s="108"/>
      <c r="AJ42" s="108">
        <v>1</v>
      </c>
      <c r="AK42" s="108">
        <v>4</v>
      </c>
      <c r="AL42" s="108"/>
      <c r="AM42" s="108">
        <v>5</v>
      </c>
      <c r="AN42" s="108">
        <v>6</v>
      </c>
      <c r="AO42" s="108">
        <v>6</v>
      </c>
      <c r="AP42" s="108">
        <v>0</v>
      </c>
      <c r="AQ42" s="108">
        <v>1</v>
      </c>
      <c r="AR42" s="108"/>
      <c r="AS42" s="108"/>
      <c r="AT42" s="108">
        <v>2</v>
      </c>
      <c r="AU42" s="108">
        <v>1</v>
      </c>
      <c r="AV42" s="108"/>
      <c r="AW42" s="108">
        <v>5</v>
      </c>
      <c r="AX42" s="108">
        <v>8</v>
      </c>
      <c r="AY42" s="108">
        <v>8</v>
      </c>
      <c r="AZ42" s="108">
        <v>3</v>
      </c>
      <c r="BA42" s="108">
        <v>1</v>
      </c>
      <c r="BB42" s="108"/>
      <c r="BC42" s="108"/>
      <c r="BD42" s="108">
        <v>2</v>
      </c>
      <c r="BE42" s="108">
        <v>4</v>
      </c>
      <c r="BF42" s="108"/>
      <c r="BG42" s="108">
        <v>3</v>
      </c>
      <c r="BH42" s="108">
        <v>8</v>
      </c>
      <c r="BI42" s="108">
        <v>8</v>
      </c>
      <c r="BJ42" s="108">
        <v>2</v>
      </c>
      <c r="BK42" s="108">
        <v>1</v>
      </c>
      <c r="BL42" s="108"/>
      <c r="BM42" s="108"/>
    </row>
    <row r="43" spans="1:175" s="105" customFormat="1" x14ac:dyDescent="0.25">
      <c r="A43" s="107">
        <v>38</v>
      </c>
      <c r="B43" s="105" t="s">
        <v>154</v>
      </c>
      <c r="C43" s="105">
        <v>3</v>
      </c>
      <c r="D43" s="108">
        <v>1</v>
      </c>
      <c r="E43" s="108">
        <v>38</v>
      </c>
      <c r="F43" s="108">
        <v>1</v>
      </c>
      <c r="G43" s="108">
        <v>1</v>
      </c>
      <c r="H43" s="108">
        <v>1</v>
      </c>
      <c r="I43" s="108">
        <v>10</v>
      </c>
      <c r="J43" s="108">
        <v>4</v>
      </c>
      <c r="K43" s="108">
        <v>4</v>
      </c>
      <c r="L43" s="108">
        <v>4</v>
      </c>
      <c r="M43" s="108">
        <v>1</v>
      </c>
      <c r="N43" s="108"/>
      <c r="O43" s="108"/>
      <c r="P43" s="108">
        <v>1</v>
      </c>
      <c r="Q43" s="108">
        <v>1</v>
      </c>
      <c r="R43" s="108">
        <v>3</v>
      </c>
      <c r="S43" s="108">
        <v>11</v>
      </c>
      <c r="T43" s="108">
        <v>3</v>
      </c>
      <c r="U43" s="108">
        <v>3</v>
      </c>
      <c r="V43" s="108">
        <v>2</v>
      </c>
      <c r="W43" s="108">
        <v>1</v>
      </c>
      <c r="X43" s="108"/>
      <c r="Y43" s="108"/>
      <c r="Z43" s="108">
        <v>1</v>
      </c>
      <c r="AA43" s="108">
        <v>1</v>
      </c>
      <c r="AB43" s="108">
        <v>5</v>
      </c>
      <c r="AC43" s="108">
        <v>0</v>
      </c>
      <c r="AD43" s="108">
        <v>0</v>
      </c>
      <c r="AE43" s="108">
        <v>0</v>
      </c>
      <c r="AF43" s="108">
        <v>0</v>
      </c>
      <c r="AG43" s="108">
        <v>1</v>
      </c>
      <c r="AH43" s="108"/>
      <c r="AI43" s="108" t="s">
        <v>647</v>
      </c>
    </row>
    <row r="44" spans="1:175" s="105" customFormat="1" x14ac:dyDescent="0.25">
      <c r="A44" s="107">
        <v>39</v>
      </c>
      <c r="B44" s="105" t="s">
        <v>156</v>
      </c>
      <c r="C44" s="105">
        <v>1</v>
      </c>
      <c r="D44" s="108">
        <v>1</v>
      </c>
      <c r="E44" s="108">
        <v>39</v>
      </c>
      <c r="F44" s="108">
        <v>1</v>
      </c>
      <c r="G44" s="108">
        <v>3</v>
      </c>
      <c r="H44" s="108">
        <v>5</v>
      </c>
      <c r="I44" s="108">
        <v>5</v>
      </c>
      <c r="J44" s="108">
        <v>9</v>
      </c>
      <c r="K44" s="108">
        <v>8</v>
      </c>
      <c r="L44" s="108">
        <v>6</v>
      </c>
      <c r="M44" s="108">
        <v>1</v>
      </c>
      <c r="N44" s="108"/>
      <c r="O44" s="108"/>
    </row>
    <row r="45" spans="1:175" s="105" customFormat="1" x14ac:dyDescent="0.25">
      <c r="A45" s="107">
        <v>40</v>
      </c>
      <c r="B45" s="105">
        <v>40</v>
      </c>
      <c r="C45" s="105">
        <v>0</v>
      </c>
      <c r="D45" s="108"/>
      <c r="E45" s="108"/>
      <c r="F45" s="108"/>
      <c r="G45" s="108"/>
      <c r="H45" s="108"/>
      <c r="I45" s="108"/>
      <c r="J45" s="108"/>
      <c r="K45" s="108"/>
      <c r="L45" s="108"/>
      <c r="M45" s="108"/>
      <c r="N45" s="108"/>
      <c r="O45" s="108"/>
    </row>
    <row r="46" spans="1:175" s="105" customFormat="1" x14ac:dyDescent="0.25">
      <c r="A46" s="107">
        <v>41</v>
      </c>
      <c r="C46" s="105">
        <v>0</v>
      </c>
      <c r="D46" s="108"/>
      <c r="E46" s="108"/>
      <c r="F46" s="108"/>
      <c r="G46" s="108"/>
      <c r="H46" s="108"/>
      <c r="I46" s="108"/>
      <c r="J46" s="108"/>
      <c r="K46" s="108"/>
      <c r="L46" s="108"/>
      <c r="M46" s="108"/>
      <c r="N46" s="108"/>
      <c r="O46" s="108"/>
    </row>
    <row r="47" spans="1:175" s="105" customFormat="1" x14ac:dyDescent="0.25">
      <c r="A47" s="107">
        <v>42</v>
      </c>
      <c r="C47" s="105">
        <v>0</v>
      </c>
      <c r="D47" s="108"/>
      <c r="E47" s="108"/>
      <c r="F47" s="108"/>
      <c r="G47" s="108"/>
      <c r="H47" s="108"/>
      <c r="I47" s="108"/>
      <c r="J47" s="108"/>
      <c r="K47" s="108"/>
      <c r="L47" s="108"/>
      <c r="M47" s="108"/>
      <c r="N47" s="108"/>
      <c r="O47" s="108"/>
    </row>
    <row r="48" spans="1:175" s="105" customFormat="1" x14ac:dyDescent="0.25">
      <c r="A48" s="107">
        <v>43</v>
      </c>
      <c r="B48" s="105">
        <v>43</v>
      </c>
      <c r="C48" s="105">
        <v>0</v>
      </c>
      <c r="D48" s="108"/>
      <c r="E48" s="108"/>
      <c r="F48" s="108"/>
      <c r="G48" s="108"/>
      <c r="H48" s="108"/>
      <c r="I48" s="108"/>
      <c r="J48" s="108"/>
      <c r="K48" s="108"/>
      <c r="L48" s="108"/>
      <c r="M48" s="108"/>
      <c r="N48" s="108"/>
      <c r="O48" s="108"/>
    </row>
    <row r="49" spans="1:95" s="105" customFormat="1" x14ac:dyDescent="0.25">
      <c r="A49" s="107">
        <v>44</v>
      </c>
      <c r="C49" s="105">
        <v>0</v>
      </c>
      <c r="D49" s="108"/>
      <c r="E49" s="108"/>
      <c r="F49" s="108"/>
      <c r="G49" s="108"/>
      <c r="H49" s="108"/>
      <c r="I49" s="108"/>
      <c r="J49" s="108"/>
      <c r="K49" s="108"/>
      <c r="L49" s="108"/>
      <c r="M49" s="108"/>
      <c r="N49" s="108"/>
      <c r="O49" s="108"/>
    </row>
    <row r="50" spans="1:95" s="105" customFormat="1" x14ac:dyDescent="0.25">
      <c r="A50" s="107">
        <v>45</v>
      </c>
      <c r="C50" s="105">
        <v>0</v>
      </c>
      <c r="D50" s="108"/>
      <c r="E50" s="108"/>
      <c r="F50" s="108"/>
      <c r="G50" s="108"/>
      <c r="H50" s="108"/>
      <c r="I50" s="108"/>
      <c r="J50" s="108"/>
      <c r="K50" s="108"/>
      <c r="L50" s="108"/>
      <c r="M50" s="108"/>
      <c r="N50" s="108"/>
      <c r="O50" s="108"/>
    </row>
    <row r="51" spans="1:95" s="105" customFormat="1" x14ac:dyDescent="0.25">
      <c r="A51" s="107">
        <v>46</v>
      </c>
      <c r="B51" s="105">
        <v>46</v>
      </c>
      <c r="C51" s="105">
        <v>3</v>
      </c>
      <c r="D51" s="108">
        <v>0</v>
      </c>
      <c r="E51" s="108">
        <v>46</v>
      </c>
      <c r="F51" s="108">
        <v>1</v>
      </c>
      <c r="G51" s="108">
        <v>1</v>
      </c>
      <c r="H51" s="108"/>
      <c r="I51" s="108">
        <v>0</v>
      </c>
      <c r="J51" s="108">
        <v>0</v>
      </c>
      <c r="K51" s="108">
        <v>0</v>
      </c>
      <c r="L51" s="108">
        <v>0</v>
      </c>
      <c r="M51" s="108">
        <v>1</v>
      </c>
      <c r="N51" s="108"/>
      <c r="O51" s="108" t="s">
        <v>647</v>
      </c>
      <c r="P51" s="108">
        <v>1</v>
      </c>
      <c r="Q51" s="108">
        <v>2</v>
      </c>
      <c r="R51" s="108"/>
      <c r="S51" s="108">
        <v>9</v>
      </c>
      <c r="T51" s="108">
        <v>5</v>
      </c>
      <c r="U51" s="108">
        <v>5</v>
      </c>
      <c r="V51" s="108">
        <v>2</v>
      </c>
      <c r="W51" s="108">
        <v>1</v>
      </c>
      <c r="X51" s="108"/>
      <c r="Y51" s="108"/>
      <c r="Z51" s="108">
        <v>1</v>
      </c>
      <c r="AA51" s="108">
        <v>3</v>
      </c>
      <c r="AB51" s="108"/>
      <c r="AC51" s="108">
        <v>6</v>
      </c>
      <c r="AD51" s="108">
        <v>8</v>
      </c>
      <c r="AE51" s="108">
        <v>8</v>
      </c>
      <c r="AF51" s="108">
        <v>2</v>
      </c>
      <c r="AG51" s="108">
        <v>1</v>
      </c>
      <c r="AH51" s="108"/>
      <c r="AI51" s="108"/>
    </row>
    <row r="52" spans="1:95" s="105" customFormat="1" x14ac:dyDescent="0.25">
      <c r="A52" s="107">
        <v>47</v>
      </c>
      <c r="B52" s="105">
        <v>47</v>
      </c>
      <c r="C52" s="105">
        <v>3</v>
      </c>
      <c r="D52" s="108">
        <v>0</v>
      </c>
      <c r="E52" s="108">
        <v>47</v>
      </c>
      <c r="F52" s="108">
        <v>1</v>
      </c>
      <c r="G52" s="108">
        <v>1</v>
      </c>
      <c r="H52" s="108"/>
      <c r="I52" s="108">
        <v>8</v>
      </c>
      <c r="J52" s="108">
        <v>5</v>
      </c>
      <c r="K52" s="108">
        <v>0</v>
      </c>
      <c r="L52" s="108">
        <v>0</v>
      </c>
      <c r="M52" s="108">
        <v>1</v>
      </c>
      <c r="N52" s="108"/>
      <c r="O52" s="108"/>
      <c r="P52" s="108">
        <v>1</v>
      </c>
      <c r="Q52" s="108">
        <v>2</v>
      </c>
      <c r="R52" s="108"/>
      <c r="S52" s="108">
        <v>10</v>
      </c>
      <c r="T52" s="108">
        <v>4</v>
      </c>
      <c r="U52" s="108">
        <v>0</v>
      </c>
      <c r="V52" s="108">
        <v>0</v>
      </c>
      <c r="W52" s="108">
        <v>1</v>
      </c>
      <c r="X52" s="108"/>
      <c r="Y52" s="108"/>
      <c r="Z52" s="108">
        <v>3</v>
      </c>
      <c r="AA52" s="108">
        <v>2</v>
      </c>
      <c r="AB52" s="108"/>
      <c r="AC52" s="108">
        <v>4</v>
      </c>
      <c r="AD52" s="108">
        <v>8</v>
      </c>
      <c r="AE52" s="108">
        <v>8</v>
      </c>
      <c r="AF52" s="108">
        <v>5</v>
      </c>
      <c r="AG52" s="108">
        <v>1</v>
      </c>
      <c r="AH52" s="108"/>
      <c r="AI52" s="108"/>
    </row>
    <row r="53" spans="1:95" s="105" customFormat="1" x14ac:dyDescent="0.25">
      <c r="A53" s="107">
        <v>48</v>
      </c>
      <c r="B53" s="105">
        <v>48</v>
      </c>
      <c r="C53" s="105">
        <v>5</v>
      </c>
      <c r="D53" s="108">
        <v>0</v>
      </c>
      <c r="E53" s="108">
        <v>48</v>
      </c>
      <c r="F53" s="108">
        <v>1</v>
      </c>
      <c r="G53" s="108">
        <v>1</v>
      </c>
      <c r="H53" s="108"/>
      <c r="I53" s="108">
        <v>9</v>
      </c>
      <c r="J53" s="108">
        <v>6</v>
      </c>
      <c r="K53" s="108">
        <v>6</v>
      </c>
      <c r="L53" s="108">
        <v>6</v>
      </c>
      <c r="M53" s="108">
        <v>1</v>
      </c>
      <c r="N53" s="108"/>
      <c r="O53" s="108"/>
      <c r="P53" s="108">
        <v>1</v>
      </c>
      <c r="Q53" s="108">
        <v>1</v>
      </c>
      <c r="R53" s="108"/>
      <c r="S53" s="108">
        <v>8</v>
      </c>
      <c r="T53" s="108">
        <v>6</v>
      </c>
      <c r="U53" s="108">
        <v>6</v>
      </c>
      <c r="V53" s="108">
        <v>6</v>
      </c>
      <c r="W53" s="108">
        <v>1</v>
      </c>
      <c r="X53" s="108"/>
      <c r="Y53" s="108"/>
      <c r="Z53" s="108">
        <v>2</v>
      </c>
      <c r="AA53" s="108">
        <v>1</v>
      </c>
      <c r="AB53" s="108"/>
      <c r="AC53" s="108">
        <v>9</v>
      </c>
      <c r="AD53" s="108">
        <v>3</v>
      </c>
      <c r="AE53" s="108">
        <v>3</v>
      </c>
      <c r="AF53" s="108">
        <v>3</v>
      </c>
      <c r="AG53" s="108">
        <v>1</v>
      </c>
      <c r="AH53" s="108"/>
      <c r="AI53" s="108"/>
      <c r="AJ53" s="108">
        <v>2</v>
      </c>
      <c r="AK53" s="108">
        <v>3</v>
      </c>
      <c r="AL53" s="108"/>
      <c r="AM53" s="108">
        <v>10</v>
      </c>
      <c r="AN53" s="108">
        <v>4</v>
      </c>
      <c r="AO53" s="108">
        <v>4</v>
      </c>
      <c r="AP53" s="108">
        <v>3</v>
      </c>
      <c r="AQ53" s="108">
        <v>1</v>
      </c>
      <c r="AR53" s="108"/>
      <c r="AS53" s="108"/>
      <c r="AT53" s="108">
        <v>2</v>
      </c>
      <c r="AU53" s="108">
        <v>5</v>
      </c>
      <c r="AV53" s="108"/>
      <c r="AW53" s="108">
        <v>8</v>
      </c>
      <c r="AX53" s="108">
        <v>5</v>
      </c>
      <c r="AY53" s="108">
        <v>5</v>
      </c>
      <c r="AZ53" s="108">
        <v>4</v>
      </c>
      <c r="BA53" s="108">
        <v>1</v>
      </c>
      <c r="BB53" s="108"/>
      <c r="BC53" s="108"/>
    </row>
    <row r="54" spans="1:95" s="105" customFormat="1" x14ac:dyDescent="0.25">
      <c r="A54" s="107">
        <v>49</v>
      </c>
      <c r="B54" s="105">
        <v>49</v>
      </c>
      <c r="C54" s="105">
        <v>4</v>
      </c>
      <c r="D54" s="108">
        <v>0</v>
      </c>
      <c r="E54" s="108">
        <v>49</v>
      </c>
      <c r="F54" s="108">
        <v>1</v>
      </c>
      <c r="G54" s="108">
        <v>4</v>
      </c>
      <c r="H54" s="108"/>
      <c r="I54" s="108">
        <v>0</v>
      </c>
      <c r="J54" s="108">
        <v>0</v>
      </c>
      <c r="K54" s="108">
        <v>0</v>
      </c>
      <c r="L54" s="108">
        <v>0</v>
      </c>
      <c r="M54" s="108">
        <v>1</v>
      </c>
      <c r="N54" s="108"/>
      <c r="O54" s="108" t="s">
        <v>647</v>
      </c>
      <c r="P54" s="108">
        <v>2</v>
      </c>
      <c r="Q54" s="108">
        <v>1</v>
      </c>
      <c r="R54" s="108"/>
      <c r="S54" s="108">
        <v>7</v>
      </c>
      <c r="T54" s="108">
        <v>7</v>
      </c>
      <c r="U54" s="108">
        <v>7</v>
      </c>
      <c r="V54" s="108">
        <v>5</v>
      </c>
      <c r="W54" s="108">
        <v>1</v>
      </c>
      <c r="X54" s="108"/>
      <c r="Y54" s="108"/>
      <c r="Z54" s="108">
        <v>2</v>
      </c>
      <c r="AA54" s="108">
        <v>2</v>
      </c>
      <c r="AB54" s="108"/>
      <c r="AC54" s="108">
        <v>12</v>
      </c>
      <c r="AD54" s="108">
        <v>3</v>
      </c>
      <c r="AE54" s="108">
        <v>3</v>
      </c>
      <c r="AF54" s="108">
        <v>3</v>
      </c>
      <c r="AG54" s="108">
        <v>1</v>
      </c>
      <c r="AH54" s="108"/>
      <c r="AI54" s="108"/>
      <c r="AJ54" s="108">
        <v>3</v>
      </c>
      <c r="AK54" s="108">
        <v>2</v>
      </c>
      <c r="AL54" s="108"/>
      <c r="AM54" s="108">
        <v>4</v>
      </c>
      <c r="AN54" s="108">
        <v>5</v>
      </c>
      <c r="AO54" s="108">
        <v>5</v>
      </c>
      <c r="AP54" s="108">
        <v>3</v>
      </c>
      <c r="AQ54" s="108">
        <v>1</v>
      </c>
      <c r="AR54" s="108"/>
      <c r="AS54" s="108"/>
    </row>
    <row r="55" spans="1:95" s="105" customFormat="1" x14ac:dyDescent="0.25">
      <c r="A55" s="107">
        <v>50</v>
      </c>
      <c r="B55" s="105">
        <v>50</v>
      </c>
      <c r="C55" s="105">
        <v>9</v>
      </c>
      <c r="D55" s="108">
        <v>0</v>
      </c>
      <c r="E55" s="108">
        <v>50</v>
      </c>
      <c r="F55" s="108">
        <v>1</v>
      </c>
      <c r="G55" s="108">
        <v>1</v>
      </c>
      <c r="H55" s="108"/>
      <c r="I55" s="108">
        <v>8</v>
      </c>
      <c r="J55" s="108">
        <v>5</v>
      </c>
      <c r="K55" s="108">
        <v>5</v>
      </c>
      <c r="L55" s="108">
        <v>5</v>
      </c>
      <c r="M55" s="108">
        <v>1</v>
      </c>
      <c r="N55" s="108"/>
      <c r="O55" s="108"/>
      <c r="P55" s="108">
        <v>1</v>
      </c>
      <c r="Q55" s="108">
        <v>2</v>
      </c>
      <c r="R55" s="108"/>
      <c r="S55" s="108">
        <v>9</v>
      </c>
      <c r="T55" s="108">
        <v>5</v>
      </c>
      <c r="U55" s="108">
        <v>5</v>
      </c>
      <c r="V55" s="108">
        <v>4</v>
      </c>
      <c r="W55" s="108">
        <v>1</v>
      </c>
      <c r="X55" s="108"/>
      <c r="Y55" s="108"/>
      <c r="Z55" s="108">
        <v>1</v>
      </c>
      <c r="AA55" s="108">
        <v>2</v>
      </c>
      <c r="AB55" s="108"/>
      <c r="AC55" s="108">
        <v>5</v>
      </c>
      <c r="AD55" s="108">
        <v>9</v>
      </c>
      <c r="AE55" s="108">
        <v>9</v>
      </c>
      <c r="AF55" s="108">
        <v>1</v>
      </c>
      <c r="AG55" s="108">
        <v>1</v>
      </c>
      <c r="AH55" s="108"/>
      <c r="AI55" s="108"/>
      <c r="AJ55" s="108">
        <v>1</v>
      </c>
      <c r="AK55" s="108">
        <v>3</v>
      </c>
      <c r="AL55" s="108"/>
      <c r="AM55" s="108">
        <v>6</v>
      </c>
      <c r="AN55" s="108">
        <v>9</v>
      </c>
      <c r="AO55" s="108">
        <v>9</v>
      </c>
      <c r="AP55" s="108">
        <v>1</v>
      </c>
      <c r="AQ55" s="108">
        <v>1</v>
      </c>
      <c r="AR55" s="108"/>
      <c r="AS55" s="108"/>
      <c r="AT55" s="108">
        <v>1</v>
      </c>
      <c r="AU55" s="108">
        <v>4</v>
      </c>
      <c r="AV55" s="108"/>
      <c r="AW55" s="108">
        <v>6</v>
      </c>
      <c r="AX55" s="108">
        <v>7</v>
      </c>
      <c r="AY55" s="108">
        <v>8</v>
      </c>
      <c r="AZ55" s="108">
        <v>1</v>
      </c>
      <c r="BA55" s="108">
        <v>1</v>
      </c>
      <c r="BB55" s="108"/>
      <c r="BC55" s="108"/>
      <c r="BD55" s="108">
        <v>2</v>
      </c>
      <c r="BE55" s="108">
        <v>3</v>
      </c>
      <c r="BF55" s="108"/>
      <c r="BG55" s="108">
        <v>8</v>
      </c>
      <c r="BH55" s="108">
        <v>6</v>
      </c>
      <c r="BI55" s="108">
        <v>6</v>
      </c>
      <c r="BJ55" s="108">
        <v>1</v>
      </c>
      <c r="BK55" s="108">
        <v>1</v>
      </c>
      <c r="BL55" s="108"/>
      <c r="BM55" s="108"/>
      <c r="BN55" s="108">
        <v>2</v>
      </c>
      <c r="BO55" s="108">
        <v>4</v>
      </c>
      <c r="BP55" s="108"/>
      <c r="BQ55" s="108">
        <v>11</v>
      </c>
      <c r="BR55" s="108">
        <v>5</v>
      </c>
      <c r="BS55" s="108">
        <v>5</v>
      </c>
      <c r="BT55" s="108">
        <v>0</v>
      </c>
      <c r="BU55" s="108">
        <v>1</v>
      </c>
      <c r="BV55" s="108"/>
      <c r="BW55" s="108"/>
      <c r="BX55" s="108">
        <v>2</v>
      </c>
      <c r="BY55" s="108">
        <v>7</v>
      </c>
      <c r="BZ55" s="108"/>
      <c r="CA55" s="108">
        <v>7</v>
      </c>
      <c r="CB55" s="108">
        <v>7</v>
      </c>
      <c r="CC55" s="108">
        <v>7</v>
      </c>
      <c r="CD55" s="108">
        <v>7</v>
      </c>
      <c r="CE55" s="108">
        <v>1</v>
      </c>
      <c r="CF55" s="108"/>
      <c r="CG55" s="108"/>
      <c r="CH55" s="108">
        <v>4</v>
      </c>
      <c r="CI55" s="108">
        <v>1</v>
      </c>
      <c r="CJ55" s="108"/>
      <c r="CK55" s="108">
        <v>6</v>
      </c>
      <c r="CL55" s="108">
        <v>6</v>
      </c>
      <c r="CM55" s="108">
        <v>6</v>
      </c>
      <c r="CN55" s="108">
        <v>6</v>
      </c>
      <c r="CO55" s="108">
        <v>1</v>
      </c>
      <c r="CP55" s="108"/>
      <c r="CQ55" s="108"/>
    </row>
    <row r="56" spans="1:95" s="105" customFormat="1" x14ac:dyDescent="0.25">
      <c r="A56" s="107">
        <v>51</v>
      </c>
      <c r="B56" s="105">
        <v>51</v>
      </c>
      <c r="C56" s="105">
        <v>0</v>
      </c>
      <c r="D56" s="108"/>
      <c r="E56" s="108"/>
      <c r="F56" s="108"/>
      <c r="G56" s="108"/>
      <c r="H56" s="108"/>
      <c r="I56" s="108"/>
      <c r="J56" s="108"/>
      <c r="K56" s="108"/>
      <c r="L56" s="108"/>
      <c r="M56" s="108"/>
      <c r="N56" s="108"/>
      <c r="O56" s="108"/>
    </row>
    <row r="57" spans="1:95" s="105" customFormat="1" x14ac:dyDescent="0.25">
      <c r="A57" s="107">
        <v>52</v>
      </c>
      <c r="B57" s="105">
        <v>52</v>
      </c>
      <c r="C57" s="105">
        <v>0</v>
      </c>
      <c r="D57" s="108"/>
      <c r="E57" s="108"/>
      <c r="F57" s="108"/>
      <c r="G57" s="108"/>
      <c r="H57" s="108"/>
      <c r="I57" s="108"/>
      <c r="J57" s="108"/>
      <c r="K57" s="108"/>
      <c r="L57" s="108"/>
      <c r="M57" s="108"/>
      <c r="N57" s="108"/>
      <c r="O57" s="108"/>
    </row>
    <row r="58" spans="1:95" s="105" customFormat="1" x14ac:dyDescent="0.25">
      <c r="A58" s="107">
        <v>53</v>
      </c>
      <c r="B58" s="105">
        <v>53</v>
      </c>
      <c r="C58" s="105">
        <v>8</v>
      </c>
      <c r="D58" s="108">
        <v>0</v>
      </c>
      <c r="E58" s="108">
        <v>53</v>
      </c>
      <c r="F58" s="108">
        <v>1</v>
      </c>
      <c r="G58" s="108">
        <v>1</v>
      </c>
      <c r="H58" s="108"/>
      <c r="I58" s="108">
        <v>10</v>
      </c>
      <c r="J58" s="108">
        <v>4</v>
      </c>
      <c r="K58" s="108">
        <v>4</v>
      </c>
      <c r="L58" s="108">
        <v>4</v>
      </c>
      <c r="M58" s="108">
        <v>1</v>
      </c>
      <c r="N58" s="108"/>
      <c r="O58" s="108"/>
      <c r="P58" s="108">
        <v>1</v>
      </c>
      <c r="Q58" s="108">
        <v>2</v>
      </c>
      <c r="R58" s="108"/>
      <c r="S58" s="108">
        <v>13</v>
      </c>
      <c r="T58" s="108">
        <v>4</v>
      </c>
      <c r="U58" s="108">
        <v>4</v>
      </c>
      <c r="V58" s="108">
        <v>4</v>
      </c>
      <c r="W58" s="108">
        <v>1</v>
      </c>
      <c r="X58" s="108"/>
      <c r="Y58" s="108"/>
      <c r="Z58" s="108">
        <v>2</v>
      </c>
      <c r="AA58" s="108">
        <v>1</v>
      </c>
      <c r="AB58" s="108"/>
      <c r="AC58" s="108">
        <v>10</v>
      </c>
      <c r="AD58" s="108">
        <v>5</v>
      </c>
      <c r="AE58" s="108">
        <v>5</v>
      </c>
      <c r="AF58" s="108">
        <v>5</v>
      </c>
      <c r="AG58" s="108">
        <v>1</v>
      </c>
      <c r="AH58" s="108"/>
      <c r="AI58" s="108"/>
      <c r="AJ58" s="108">
        <v>2</v>
      </c>
      <c r="AK58" s="108">
        <v>2</v>
      </c>
      <c r="AL58" s="108"/>
      <c r="AM58" s="108">
        <v>10</v>
      </c>
      <c r="AN58" s="108">
        <v>3</v>
      </c>
      <c r="AO58" s="108">
        <v>3</v>
      </c>
      <c r="AP58" s="108">
        <v>3</v>
      </c>
      <c r="AQ58" s="108">
        <v>1</v>
      </c>
      <c r="AR58" s="108"/>
      <c r="AS58" s="108"/>
      <c r="AT58" s="108">
        <v>2</v>
      </c>
      <c r="AU58" s="108">
        <v>2</v>
      </c>
      <c r="AV58" s="108"/>
      <c r="AW58" s="108">
        <v>10</v>
      </c>
      <c r="AX58" s="108">
        <v>6</v>
      </c>
      <c r="AY58" s="108">
        <v>6</v>
      </c>
      <c r="AZ58" s="108">
        <v>6</v>
      </c>
      <c r="BA58" s="108">
        <v>1</v>
      </c>
      <c r="BB58" s="108"/>
      <c r="BC58" s="108"/>
      <c r="BD58" s="108">
        <v>3</v>
      </c>
      <c r="BE58" s="108">
        <v>1</v>
      </c>
      <c r="BF58" s="108"/>
      <c r="BG58" s="108">
        <v>8</v>
      </c>
      <c r="BH58" s="108">
        <v>2</v>
      </c>
      <c r="BI58" s="108">
        <v>2</v>
      </c>
      <c r="BJ58" s="108">
        <v>2</v>
      </c>
      <c r="BK58" s="108">
        <v>1</v>
      </c>
      <c r="BL58" s="108"/>
      <c r="BM58" s="108"/>
      <c r="BN58" s="108">
        <v>4</v>
      </c>
      <c r="BO58" s="108">
        <v>1</v>
      </c>
      <c r="BP58" s="108"/>
      <c r="BQ58" s="108">
        <v>10</v>
      </c>
      <c r="BR58" s="108">
        <v>1</v>
      </c>
      <c r="BS58" s="108">
        <v>1</v>
      </c>
      <c r="BT58" s="108">
        <v>1</v>
      </c>
      <c r="BU58" s="108">
        <v>1</v>
      </c>
      <c r="BV58" s="108"/>
      <c r="BW58" s="108"/>
      <c r="BX58" s="108">
        <v>4</v>
      </c>
      <c r="BY58" s="108">
        <v>2</v>
      </c>
      <c r="BZ58" s="108"/>
      <c r="CA58" s="108">
        <v>7</v>
      </c>
      <c r="CB58" s="108">
        <v>4</v>
      </c>
      <c r="CC58" s="108">
        <v>4</v>
      </c>
      <c r="CD58" s="108">
        <v>4</v>
      </c>
      <c r="CE58" s="108">
        <v>1</v>
      </c>
      <c r="CF58" s="108"/>
      <c r="CG58" s="108"/>
    </row>
    <row r="59" spans="1:95" s="105" customFormat="1" x14ac:dyDescent="0.25">
      <c r="A59" s="107">
        <v>54</v>
      </c>
      <c r="B59" s="105">
        <v>54</v>
      </c>
      <c r="C59" s="105">
        <v>3</v>
      </c>
      <c r="D59" s="108">
        <v>0</v>
      </c>
      <c r="E59" s="108">
        <v>54</v>
      </c>
      <c r="F59" s="108">
        <v>1</v>
      </c>
      <c r="G59" s="108">
        <v>1</v>
      </c>
      <c r="H59" s="108"/>
      <c r="I59" s="108">
        <v>6</v>
      </c>
      <c r="J59" s="108">
        <v>4</v>
      </c>
      <c r="K59" s="108">
        <v>4</v>
      </c>
      <c r="L59" s="108">
        <v>4</v>
      </c>
      <c r="M59" s="108">
        <v>1</v>
      </c>
      <c r="N59" s="108"/>
      <c r="O59" s="108"/>
      <c r="P59" s="108">
        <v>1</v>
      </c>
      <c r="Q59" s="108">
        <v>2</v>
      </c>
      <c r="R59" s="108"/>
      <c r="S59" s="108">
        <v>10</v>
      </c>
      <c r="T59" s="108">
        <v>2</v>
      </c>
      <c r="U59" s="108">
        <v>2</v>
      </c>
      <c r="V59" s="108">
        <v>2</v>
      </c>
      <c r="W59" s="108">
        <v>1</v>
      </c>
      <c r="X59" s="108"/>
      <c r="Y59" s="108"/>
      <c r="Z59" s="108">
        <v>1</v>
      </c>
      <c r="AA59" s="108">
        <v>2</v>
      </c>
      <c r="AB59" s="108"/>
      <c r="AC59" s="108">
        <v>8</v>
      </c>
      <c r="AD59" s="108">
        <v>5</v>
      </c>
      <c r="AE59" s="108">
        <v>5</v>
      </c>
      <c r="AF59" s="108">
        <v>5</v>
      </c>
      <c r="AG59" s="108">
        <v>1</v>
      </c>
      <c r="AH59" s="108"/>
      <c r="AI59" s="108"/>
    </row>
    <row r="60" spans="1:95" s="105" customFormat="1" x14ac:dyDescent="0.25">
      <c r="A60" s="107">
        <v>55</v>
      </c>
      <c r="B60" s="105">
        <v>55</v>
      </c>
      <c r="C60" s="105">
        <v>6</v>
      </c>
      <c r="D60" s="108">
        <v>0</v>
      </c>
      <c r="E60" s="108">
        <v>55</v>
      </c>
      <c r="F60" s="108">
        <v>1</v>
      </c>
      <c r="G60" s="108">
        <v>1</v>
      </c>
      <c r="H60" s="108"/>
      <c r="I60" s="108">
        <v>9</v>
      </c>
      <c r="J60" s="108">
        <v>5</v>
      </c>
      <c r="K60" s="108">
        <v>0</v>
      </c>
      <c r="L60" s="108">
        <v>0</v>
      </c>
      <c r="M60" s="108">
        <v>1</v>
      </c>
      <c r="N60" s="108"/>
      <c r="O60" s="108"/>
      <c r="P60" s="108">
        <v>1</v>
      </c>
      <c r="Q60" s="108">
        <v>1</v>
      </c>
      <c r="R60" s="108"/>
      <c r="S60" s="108">
        <v>11</v>
      </c>
      <c r="T60" s="108">
        <v>4</v>
      </c>
      <c r="U60" s="108">
        <v>0</v>
      </c>
      <c r="V60" s="108">
        <v>0</v>
      </c>
      <c r="W60" s="108">
        <v>1</v>
      </c>
      <c r="X60" s="108"/>
      <c r="Y60" s="108"/>
      <c r="Z60" s="108">
        <v>1</v>
      </c>
      <c r="AA60" s="108">
        <v>2</v>
      </c>
      <c r="AB60" s="108"/>
      <c r="AC60" s="108">
        <v>14</v>
      </c>
      <c r="AD60" s="108">
        <v>2</v>
      </c>
      <c r="AE60" s="108">
        <v>0</v>
      </c>
      <c r="AF60" s="108">
        <v>0</v>
      </c>
      <c r="AG60" s="108">
        <v>1</v>
      </c>
      <c r="AH60" s="108"/>
      <c r="AI60" s="108"/>
      <c r="AJ60" s="108">
        <v>1</v>
      </c>
      <c r="AK60" s="108">
        <v>3</v>
      </c>
      <c r="AL60" s="108"/>
      <c r="AM60" s="108">
        <v>11</v>
      </c>
      <c r="AN60" s="108">
        <v>3</v>
      </c>
      <c r="AO60" s="108">
        <v>0</v>
      </c>
      <c r="AP60" s="108">
        <v>0</v>
      </c>
      <c r="AQ60" s="108">
        <v>1</v>
      </c>
      <c r="AR60" s="108"/>
      <c r="AS60" s="108"/>
      <c r="AT60" s="108">
        <v>2</v>
      </c>
      <c r="AU60" s="108">
        <v>1</v>
      </c>
      <c r="AV60" s="108"/>
      <c r="AW60" s="108">
        <v>9</v>
      </c>
      <c r="AX60" s="108">
        <v>5</v>
      </c>
      <c r="AY60" s="108">
        <v>0</v>
      </c>
      <c r="AZ60" s="108">
        <v>0</v>
      </c>
      <c r="BA60" s="108">
        <v>1</v>
      </c>
      <c r="BB60" s="108"/>
      <c r="BC60" s="108"/>
      <c r="BD60" s="108">
        <v>2</v>
      </c>
      <c r="BE60" s="108">
        <v>2</v>
      </c>
      <c r="BF60" s="108"/>
      <c r="BG60" s="108">
        <v>7</v>
      </c>
      <c r="BH60" s="108">
        <v>6</v>
      </c>
      <c r="BI60" s="108">
        <v>0</v>
      </c>
      <c r="BJ60" s="108">
        <v>0</v>
      </c>
      <c r="BK60" s="108">
        <v>1</v>
      </c>
      <c r="BL60" s="108"/>
      <c r="BM60" s="108"/>
    </row>
    <row r="61" spans="1:95" s="105" customFormat="1" x14ac:dyDescent="0.25">
      <c r="A61" s="107">
        <v>56</v>
      </c>
      <c r="B61" s="105">
        <v>56</v>
      </c>
      <c r="C61" s="105">
        <v>0</v>
      </c>
      <c r="D61" s="108"/>
      <c r="E61" s="108"/>
      <c r="F61" s="108"/>
      <c r="G61" s="108"/>
      <c r="H61" s="108"/>
      <c r="I61" s="108"/>
      <c r="J61" s="108"/>
      <c r="K61" s="108"/>
      <c r="L61" s="108"/>
      <c r="M61" s="108"/>
      <c r="N61" s="108"/>
      <c r="O61" s="108"/>
    </row>
    <row r="62" spans="1:95" s="105" customFormat="1" x14ac:dyDescent="0.25">
      <c r="A62" s="107">
        <v>57</v>
      </c>
      <c r="B62" s="105">
        <v>57</v>
      </c>
      <c r="C62" s="105">
        <v>9</v>
      </c>
      <c r="D62" s="108">
        <v>0</v>
      </c>
      <c r="E62" s="108">
        <v>57</v>
      </c>
      <c r="F62" s="108">
        <v>1</v>
      </c>
      <c r="G62" s="108">
        <v>1</v>
      </c>
      <c r="H62" s="108"/>
      <c r="I62" s="108">
        <v>10</v>
      </c>
      <c r="J62" s="108">
        <v>4</v>
      </c>
      <c r="K62" s="108">
        <v>4</v>
      </c>
      <c r="L62" s="108">
        <v>0</v>
      </c>
      <c r="M62" s="108">
        <v>1</v>
      </c>
      <c r="N62" s="108"/>
      <c r="O62" s="108"/>
      <c r="P62" s="108">
        <v>1</v>
      </c>
      <c r="Q62" s="108">
        <v>3</v>
      </c>
      <c r="R62" s="108"/>
      <c r="S62" s="108">
        <v>10</v>
      </c>
      <c r="T62" s="108">
        <v>5</v>
      </c>
      <c r="U62" s="108">
        <v>5</v>
      </c>
      <c r="V62" s="108">
        <v>1</v>
      </c>
      <c r="W62" s="108">
        <v>1</v>
      </c>
      <c r="X62" s="108"/>
      <c r="Y62" s="108"/>
      <c r="Z62" s="108">
        <v>2</v>
      </c>
      <c r="AA62" s="108">
        <v>1</v>
      </c>
      <c r="AB62" s="108"/>
      <c r="AC62" s="108">
        <v>9</v>
      </c>
      <c r="AD62" s="108">
        <v>4</v>
      </c>
      <c r="AE62" s="108">
        <v>4</v>
      </c>
      <c r="AF62" s="108">
        <v>3</v>
      </c>
      <c r="AG62" s="108">
        <v>1</v>
      </c>
      <c r="AH62" s="108"/>
      <c r="AI62" s="108"/>
      <c r="AJ62" s="108">
        <v>2</v>
      </c>
      <c r="AK62" s="108">
        <v>1</v>
      </c>
      <c r="AL62" s="108"/>
      <c r="AM62" s="108">
        <v>5</v>
      </c>
      <c r="AN62" s="108">
        <v>9</v>
      </c>
      <c r="AO62" s="108">
        <v>9</v>
      </c>
      <c r="AP62" s="108">
        <v>7</v>
      </c>
      <c r="AQ62" s="108">
        <v>1</v>
      </c>
      <c r="AR62" s="108"/>
      <c r="AS62" s="108"/>
      <c r="AT62" s="108">
        <v>2</v>
      </c>
      <c r="AU62" s="108">
        <v>2</v>
      </c>
      <c r="AV62" s="108"/>
      <c r="AW62" s="108">
        <v>10</v>
      </c>
      <c r="AX62" s="108">
        <v>4</v>
      </c>
      <c r="AY62" s="108">
        <v>4</v>
      </c>
      <c r="AZ62" s="108">
        <v>2</v>
      </c>
      <c r="BA62" s="108">
        <v>1</v>
      </c>
      <c r="BB62" s="108"/>
      <c r="BC62" s="108"/>
      <c r="BD62" s="108">
        <v>2</v>
      </c>
      <c r="BE62" s="108">
        <v>3</v>
      </c>
      <c r="BF62" s="108"/>
      <c r="BG62" s="108">
        <v>6</v>
      </c>
      <c r="BH62" s="108">
        <v>7</v>
      </c>
      <c r="BI62" s="108">
        <v>7</v>
      </c>
      <c r="BJ62" s="108">
        <v>4</v>
      </c>
      <c r="BK62" s="108">
        <v>1</v>
      </c>
      <c r="BL62" s="108"/>
      <c r="BM62" s="108"/>
      <c r="BN62" s="108">
        <v>3</v>
      </c>
      <c r="BO62" s="108">
        <v>1</v>
      </c>
      <c r="BP62" s="108"/>
      <c r="BQ62" s="108">
        <v>11</v>
      </c>
      <c r="BR62" s="108">
        <v>4</v>
      </c>
      <c r="BS62" s="108">
        <v>4</v>
      </c>
      <c r="BT62" s="108">
        <v>3</v>
      </c>
      <c r="BU62" s="108">
        <v>1</v>
      </c>
      <c r="BV62" s="108"/>
      <c r="BW62" s="108"/>
      <c r="BX62" s="108">
        <v>3</v>
      </c>
      <c r="BY62" s="108">
        <v>5</v>
      </c>
      <c r="BZ62" s="108"/>
      <c r="CA62" s="108">
        <v>11</v>
      </c>
      <c r="CB62" s="108">
        <v>2</v>
      </c>
      <c r="CC62" s="108">
        <v>2</v>
      </c>
      <c r="CD62" s="108">
        <v>0</v>
      </c>
      <c r="CE62" s="108">
        <v>1</v>
      </c>
      <c r="CF62" s="108"/>
      <c r="CG62" s="108"/>
      <c r="CH62" s="108">
        <v>4</v>
      </c>
      <c r="CI62" s="108">
        <v>1</v>
      </c>
      <c r="CJ62" s="108"/>
      <c r="CK62" s="108">
        <v>7</v>
      </c>
      <c r="CL62" s="108">
        <v>5</v>
      </c>
      <c r="CM62" s="108">
        <v>5</v>
      </c>
      <c r="CN62" s="108">
        <v>0</v>
      </c>
      <c r="CO62" s="108">
        <v>1</v>
      </c>
      <c r="CP62" s="108"/>
      <c r="CQ62" s="108"/>
    </row>
    <row r="63" spans="1:95" s="105" customFormat="1" x14ac:dyDescent="0.25">
      <c r="A63" s="107">
        <v>58</v>
      </c>
      <c r="B63" s="105">
        <v>58</v>
      </c>
      <c r="C63" s="105">
        <v>3</v>
      </c>
      <c r="D63" s="108">
        <v>0</v>
      </c>
      <c r="E63" s="108">
        <v>58</v>
      </c>
      <c r="F63" s="108">
        <v>1</v>
      </c>
      <c r="G63" s="108">
        <v>1</v>
      </c>
      <c r="H63" s="108"/>
      <c r="I63" s="108">
        <v>8</v>
      </c>
      <c r="J63" s="108">
        <v>2</v>
      </c>
      <c r="K63" s="108">
        <v>2</v>
      </c>
      <c r="L63" s="108">
        <v>0</v>
      </c>
      <c r="M63" s="108">
        <v>1</v>
      </c>
      <c r="N63" s="108"/>
      <c r="O63" s="108"/>
      <c r="P63" s="108">
        <v>1</v>
      </c>
      <c r="Q63" s="108">
        <v>2</v>
      </c>
      <c r="R63" s="108"/>
      <c r="S63" s="108">
        <v>9</v>
      </c>
      <c r="T63" s="108">
        <v>6</v>
      </c>
      <c r="U63" s="108">
        <v>6</v>
      </c>
      <c r="V63" s="108">
        <v>0</v>
      </c>
      <c r="W63" s="108">
        <v>1</v>
      </c>
      <c r="X63" s="108"/>
      <c r="Y63" s="108"/>
      <c r="Z63" s="108">
        <v>2</v>
      </c>
      <c r="AA63" s="108">
        <v>2</v>
      </c>
      <c r="AB63" s="108"/>
      <c r="AC63" s="108">
        <v>4</v>
      </c>
      <c r="AD63" s="108">
        <v>5</v>
      </c>
      <c r="AE63" s="108">
        <v>5</v>
      </c>
      <c r="AF63" s="108">
        <v>0</v>
      </c>
      <c r="AG63" s="108">
        <v>1</v>
      </c>
      <c r="AH63" s="108"/>
      <c r="AI63" s="108"/>
    </row>
    <row r="64" spans="1:95" s="105" customFormat="1" x14ac:dyDescent="0.25">
      <c r="A64" s="107">
        <v>59</v>
      </c>
      <c r="B64" s="105">
        <v>59</v>
      </c>
      <c r="C64" s="105">
        <v>1</v>
      </c>
      <c r="D64" s="108">
        <v>0</v>
      </c>
      <c r="E64" s="108">
        <v>59</v>
      </c>
      <c r="F64" s="108">
        <v>2</v>
      </c>
      <c r="G64" s="108">
        <v>2</v>
      </c>
      <c r="H64" s="108"/>
      <c r="I64" s="108">
        <v>8</v>
      </c>
      <c r="J64" s="108">
        <v>5</v>
      </c>
      <c r="K64" s="108">
        <v>5</v>
      </c>
      <c r="L64" s="108">
        <v>1</v>
      </c>
      <c r="M64" s="108">
        <v>1</v>
      </c>
      <c r="N64" s="108"/>
      <c r="O64" s="108"/>
    </row>
    <row r="65" spans="1:45" s="105" customFormat="1" x14ac:dyDescent="0.25">
      <c r="A65" s="107">
        <v>60</v>
      </c>
      <c r="B65" s="105">
        <v>60</v>
      </c>
      <c r="C65" s="105">
        <v>3</v>
      </c>
      <c r="D65" s="108">
        <v>0</v>
      </c>
      <c r="E65" s="108">
        <v>60</v>
      </c>
      <c r="F65" s="108">
        <v>1</v>
      </c>
      <c r="G65" s="108">
        <v>2</v>
      </c>
      <c r="H65" s="108"/>
      <c r="I65" s="108">
        <v>7</v>
      </c>
      <c r="J65" s="108">
        <v>6</v>
      </c>
      <c r="K65" s="108">
        <v>0</v>
      </c>
      <c r="L65" s="108">
        <v>0</v>
      </c>
      <c r="M65" s="108">
        <v>1</v>
      </c>
      <c r="N65" s="108"/>
      <c r="O65" s="108"/>
      <c r="P65" s="108">
        <v>1</v>
      </c>
      <c r="Q65" s="108">
        <v>3</v>
      </c>
      <c r="R65" s="108"/>
      <c r="S65" s="108">
        <v>7</v>
      </c>
      <c r="T65" s="108">
        <v>6</v>
      </c>
      <c r="U65" s="108">
        <v>6</v>
      </c>
      <c r="V65" s="108">
        <v>4</v>
      </c>
      <c r="W65" s="108">
        <v>1</v>
      </c>
      <c r="X65" s="108"/>
      <c r="Y65" s="108"/>
      <c r="Z65" s="108">
        <v>1</v>
      </c>
      <c r="AA65" s="108">
        <v>4</v>
      </c>
      <c r="AB65" s="108"/>
      <c r="AC65" s="108">
        <v>7</v>
      </c>
      <c r="AD65" s="108">
        <v>6</v>
      </c>
      <c r="AE65" s="108">
        <v>6</v>
      </c>
      <c r="AF65" s="108">
        <v>4</v>
      </c>
      <c r="AG65" s="108">
        <v>1</v>
      </c>
      <c r="AH65" s="108"/>
      <c r="AI65" s="108"/>
    </row>
    <row r="66" spans="1:45" s="105" customFormat="1" x14ac:dyDescent="0.25">
      <c r="A66" s="107">
        <v>61</v>
      </c>
      <c r="B66" s="105">
        <v>61</v>
      </c>
      <c r="C66" s="105">
        <v>0</v>
      </c>
      <c r="D66" s="108"/>
      <c r="E66" s="108"/>
      <c r="F66" s="108"/>
      <c r="G66" s="108"/>
      <c r="H66" s="108"/>
      <c r="I66" s="108"/>
      <c r="J66" s="108"/>
      <c r="K66" s="108"/>
      <c r="L66" s="108"/>
      <c r="M66" s="108"/>
      <c r="N66" s="108"/>
      <c r="O66" s="108"/>
    </row>
    <row r="67" spans="1:45" s="105" customFormat="1" x14ac:dyDescent="0.25">
      <c r="A67" s="107">
        <v>62</v>
      </c>
      <c r="B67" s="105">
        <v>62</v>
      </c>
      <c r="C67" s="105">
        <v>0</v>
      </c>
      <c r="D67" s="108"/>
      <c r="E67" s="108"/>
      <c r="F67" s="108"/>
      <c r="G67" s="108"/>
      <c r="H67" s="108"/>
      <c r="I67" s="108"/>
      <c r="J67" s="108"/>
      <c r="K67" s="108"/>
      <c r="L67" s="108"/>
      <c r="M67" s="108"/>
      <c r="N67" s="108"/>
      <c r="O67" s="108"/>
    </row>
    <row r="68" spans="1:45" s="105" customFormat="1" x14ac:dyDescent="0.25">
      <c r="A68" s="107">
        <v>63</v>
      </c>
      <c r="B68" s="105">
        <v>63</v>
      </c>
      <c r="C68" s="105">
        <v>1</v>
      </c>
      <c r="D68" s="108">
        <v>0</v>
      </c>
      <c r="E68" s="108">
        <v>63</v>
      </c>
      <c r="F68" s="108">
        <v>2</v>
      </c>
      <c r="G68" s="108">
        <v>1</v>
      </c>
      <c r="H68" s="108"/>
      <c r="I68" s="108">
        <v>4</v>
      </c>
      <c r="J68" s="108">
        <v>8</v>
      </c>
      <c r="K68" s="108">
        <v>8</v>
      </c>
      <c r="L68" s="108">
        <v>8</v>
      </c>
      <c r="M68" s="108">
        <v>1</v>
      </c>
      <c r="N68" s="108"/>
      <c r="O68" s="108"/>
    </row>
    <row r="69" spans="1:45" s="105" customFormat="1" x14ac:dyDescent="0.25">
      <c r="A69" s="107">
        <v>64</v>
      </c>
      <c r="B69" s="105">
        <v>64</v>
      </c>
      <c r="C69" s="105">
        <v>4</v>
      </c>
      <c r="D69" s="108">
        <v>0</v>
      </c>
      <c r="E69" s="108">
        <v>64</v>
      </c>
      <c r="F69" s="108">
        <v>1</v>
      </c>
      <c r="G69" s="108">
        <v>3</v>
      </c>
      <c r="H69" s="108"/>
      <c r="I69" s="108">
        <v>0</v>
      </c>
      <c r="J69" s="108">
        <v>0</v>
      </c>
      <c r="K69" s="108">
        <v>0</v>
      </c>
      <c r="L69" s="108">
        <v>0</v>
      </c>
      <c r="M69" s="108">
        <v>1</v>
      </c>
      <c r="N69" s="108"/>
      <c r="O69" s="108" t="s">
        <v>647</v>
      </c>
      <c r="P69" s="108">
        <v>1</v>
      </c>
      <c r="Q69" s="108">
        <v>4</v>
      </c>
      <c r="R69" s="108"/>
      <c r="S69" s="108">
        <v>0</v>
      </c>
      <c r="T69" s="108">
        <v>0</v>
      </c>
      <c r="U69" s="108">
        <v>0</v>
      </c>
      <c r="V69" s="108">
        <v>0</v>
      </c>
      <c r="W69" s="108">
        <v>1</v>
      </c>
      <c r="X69" s="108"/>
      <c r="Y69" s="108" t="s">
        <v>647</v>
      </c>
      <c r="Z69" s="108">
        <v>1</v>
      </c>
      <c r="AA69" s="108">
        <v>6</v>
      </c>
      <c r="AB69" s="108"/>
      <c r="AC69" s="108">
        <v>13</v>
      </c>
      <c r="AD69" s="108">
        <v>4</v>
      </c>
      <c r="AE69" s="108">
        <v>1</v>
      </c>
      <c r="AF69" s="108">
        <v>1</v>
      </c>
      <c r="AG69" s="108">
        <v>1</v>
      </c>
      <c r="AH69" s="108"/>
      <c r="AI69" s="108"/>
      <c r="AJ69" s="108">
        <v>2</v>
      </c>
      <c r="AK69" s="108">
        <v>4</v>
      </c>
      <c r="AL69" s="108"/>
      <c r="AM69" s="108">
        <v>13</v>
      </c>
      <c r="AN69" s="108">
        <v>4</v>
      </c>
      <c r="AO69" s="108">
        <v>4</v>
      </c>
      <c r="AP69" s="108">
        <v>4</v>
      </c>
      <c r="AQ69" s="108">
        <v>1</v>
      </c>
      <c r="AR69" s="108"/>
      <c r="AS69" s="108"/>
    </row>
    <row r="70" spans="1:45" s="105" customFormat="1" x14ac:dyDescent="0.25">
      <c r="A70" s="107">
        <v>65</v>
      </c>
      <c r="B70" s="105">
        <v>65</v>
      </c>
      <c r="C70" s="105">
        <v>2</v>
      </c>
      <c r="D70" s="108">
        <v>0</v>
      </c>
      <c r="E70" s="108">
        <v>65</v>
      </c>
      <c r="F70" s="108">
        <v>1</v>
      </c>
      <c r="G70" s="108">
        <v>1</v>
      </c>
      <c r="H70" s="108"/>
      <c r="I70" s="108">
        <v>3</v>
      </c>
      <c r="J70" s="108">
        <v>9</v>
      </c>
      <c r="K70" s="108">
        <v>9</v>
      </c>
      <c r="L70" s="108">
        <v>3</v>
      </c>
      <c r="M70" s="108">
        <v>1</v>
      </c>
      <c r="N70" s="108"/>
      <c r="O70" s="108"/>
      <c r="P70" s="108">
        <v>1</v>
      </c>
      <c r="Q70" s="108">
        <v>3</v>
      </c>
      <c r="R70" s="108"/>
      <c r="S70" s="108">
        <v>4</v>
      </c>
      <c r="T70" s="108">
        <v>9</v>
      </c>
      <c r="U70" s="108">
        <v>9</v>
      </c>
      <c r="V70" s="108">
        <v>4</v>
      </c>
      <c r="W70" s="108">
        <v>1</v>
      </c>
      <c r="X70" s="108"/>
      <c r="Y70" s="108"/>
    </row>
    <row r="71" spans="1:45" s="105" customFormat="1" x14ac:dyDescent="0.25">
      <c r="A71" s="107">
        <v>66</v>
      </c>
      <c r="B71" s="105">
        <v>66</v>
      </c>
      <c r="C71" s="105">
        <v>0</v>
      </c>
      <c r="D71" s="108"/>
      <c r="E71" s="108"/>
      <c r="F71" s="108"/>
      <c r="G71" s="108"/>
      <c r="H71" s="108"/>
      <c r="I71" s="108"/>
      <c r="J71" s="108"/>
      <c r="K71" s="108"/>
      <c r="L71" s="108"/>
      <c r="M71" s="108"/>
      <c r="N71" s="108"/>
      <c r="O71" s="108"/>
    </row>
    <row r="72" spans="1:45" s="105" customFormat="1" x14ac:dyDescent="0.25">
      <c r="A72" s="107">
        <v>67</v>
      </c>
      <c r="B72" s="105">
        <v>67</v>
      </c>
      <c r="C72" s="105">
        <v>3</v>
      </c>
      <c r="D72" s="108">
        <v>0</v>
      </c>
      <c r="E72" s="108">
        <v>67</v>
      </c>
      <c r="F72" s="108">
        <v>3</v>
      </c>
      <c r="G72" s="108">
        <v>1</v>
      </c>
      <c r="H72" s="108"/>
      <c r="I72" s="108">
        <v>11</v>
      </c>
      <c r="J72" s="108">
        <v>3</v>
      </c>
      <c r="K72" s="108">
        <v>0</v>
      </c>
      <c r="L72" s="108">
        <v>0</v>
      </c>
      <c r="M72" s="108">
        <v>1</v>
      </c>
      <c r="N72" s="108"/>
      <c r="O72" s="108"/>
      <c r="P72" s="108">
        <v>2</v>
      </c>
      <c r="Q72" s="108">
        <v>3</v>
      </c>
      <c r="R72" s="108"/>
      <c r="S72" s="108">
        <v>10</v>
      </c>
      <c r="T72" s="108">
        <v>4</v>
      </c>
      <c r="U72" s="108">
        <v>0</v>
      </c>
      <c r="V72" s="108">
        <v>0</v>
      </c>
      <c r="W72" s="108">
        <v>1</v>
      </c>
      <c r="X72" s="108"/>
      <c r="Y72" s="108"/>
      <c r="Z72" s="108">
        <v>2</v>
      </c>
      <c r="AA72" s="108">
        <v>4</v>
      </c>
      <c r="AB72" s="108"/>
      <c r="AC72" s="108">
        <v>9</v>
      </c>
      <c r="AD72" s="108">
        <v>3</v>
      </c>
      <c r="AE72" s="108">
        <v>3</v>
      </c>
      <c r="AF72" s="108">
        <v>0</v>
      </c>
      <c r="AG72" s="108">
        <v>1</v>
      </c>
      <c r="AH72" s="108"/>
      <c r="AI72" s="108"/>
    </row>
    <row r="73" spans="1:45" s="105" customFormat="1" x14ac:dyDescent="0.25">
      <c r="A73" s="107">
        <v>68</v>
      </c>
      <c r="B73" s="105">
        <v>68</v>
      </c>
      <c r="C73" s="105">
        <v>0</v>
      </c>
      <c r="D73" s="108"/>
      <c r="E73" s="108"/>
      <c r="F73" s="108"/>
      <c r="G73" s="108"/>
      <c r="H73" s="108"/>
      <c r="I73" s="108"/>
      <c r="J73" s="108"/>
      <c r="K73" s="108"/>
      <c r="L73" s="108"/>
      <c r="M73" s="108"/>
      <c r="N73" s="108"/>
      <c r="O73" s="108"/>
    </row>
    <row r="74" spans="1:45" s="105" customFormat="1" x14ac:dyDescent="0.25">
      <c r="A74" s="107">
        <v>69</v>
      </c>
      <c r="B74" s="105">
        <v>69</v>
      </c>
      <c r="C74" s="105">
        <v>2</v>
      </c>
      <c r="D74" s="108">
        <v>0</v>
      </c>
      <c r="E74" s="108">
        <v>69</v>
      </c>
      <c r="F74" s="108">
        <v>1</v>
      </c>
      <c r="G74" s="108">
        <v>1</v>
      </c>
      <c r="H74" s="108"/>
      <c r="I74" s="108">
        <v>8</v>
      </c>
      <c r="J74" s="108">
        <v>6</v>
      </c>
      <c r="K74" s="108">
        <v>0</v>
      </c>
      <c r="L74" s="108">
        <v>0</v>
      </c>
      <c r="M74" s="108">
        <v>1</v>
      </c>
      <c r="N74" s="108"/>
      <c r="O74" s="108"/>
      <c r="P74" s="108">
        <v>2</v>
      </c>
      <c r="Q74" s="108">
        <v>4</v>
      </c>
      <c r="R74" s="108"/>
      <c r="S74" s="108">
        <v>6</v>
      </c>
      <c r="T74" s="108">
        <v>2</v>
      </c>
      <c r="U74" s="108">
        <v>0</v>
      </c>
      <c r="V74" s="108">
        <v>0</v>
      </c>
      <c r="W74" s="108">
        <v>1</v>
      </c>
      <c r="X74" s="108"/>
      <c r="Y74" s="108" t="s">
        <v>652</v>
      </c>
    </row>
    <row r="75" spans="1:45" s="105" customFormat="1" x14ac:dyDescent="0.25">
      <c r="A75" s="107">
        <v>70</v>
      </c>
      <c r="B75" s="105">
        <v>70</v>
      </c>
      <c r="C75" s="105">
        <v>0</v>
      </c>
      <c r="D75" s="108"/>
      <c r="E75" s="108"/>
      <c r="F75" s="108"/>
      <c r="G75" s="108"/>
      <c r="H75" s="108"/>
      <c r="I75" s="108"/>
      <c r="J75" s="108"/>
      <c r="K75" s="108"/>
      <c r="L75" s="108"/>
      <c r="M75" s="108"/>
      <c r="N75" s="108"/>
      <c r="O75" s="108"/>
    </row>
    <row r="76" spans="1:45" s="105" customFormat="1" x14ac:dyDescent="0.25">
      <c r="A76" s="107">
        <v>71</v>
      </c>
      <c r="B76" s="105">
        <v>71</v>
      </c>
      <c r="C76" s="105">
        <v>1</v>
      </c>
      <c r="D76" s="108">
        <v>0</v>
      </c>
      <c r="E76" s="108">
        <v>71</v>
      </c>
      <c r="F76" s="108">
        <v>1</v>
      </c>
      <c r="G76" s="108">
        <v>1</v>
      </c>
      <c r="H76" s="108"/>
      <c r="I76" s="108">
        <v>0</v>
      </c>
      <c r="J76" s="108">
        <v>0</v>
      </c>
      <c r="K76" s="108">
        <v>0</v>
      </c>
      <c r="L76" s="108">
        <v>0</v>
      </c>
      <c r="M76" s="108">
        <v>1</v>
      </c>
      <c r="N76" s="108"/>
      <c r="O76" s="108" t="s">
        <v>647</v>
      </c>
    </row>
    <row r="77" spans="1:45" s="105" customFormat="1" x14ac:dyDescent="0.25">
      <c r="A77" s="107">
        <v>72</v>
      </c>
      <c r="B77" s="105">
        <v>72</v>
      </c>
      <c r="C77" s="105">
        <v>3</v>
      </c>
      <c r="D77" s="108">
        <v>0</v>
      </c>
      <c r="E77" s="108">
        <v>72</v>
      </c>
      <c r="F77" s="108">
        <v>1</v>
      </c>
      <c r="G77" s="108">
        <v>1</v>
      </c>
      <c r="H77" s="108"/>
      <c r="I77" s="108">
        <v>8</v>
      </c>
      <c r="J77" s="108">
        <v>6</v>
      </c>
      <c r="K77" s="108">
        <v>0</v>
      </c>
      <c r="L77" s="108">
        <v>0</v>
      </c>
      <c r="M77" s="108">
        <v>1</v>
      </c>
      <c r="N77" s="108"/>
      <c r="O77" s="108"/>
      <c r="P77" s="108">
        <v>1</v>
      </c>
      <c r="Q77" s="108">
        <v>1</v>
      </c>
      <c r="R77" s="108"/>
      <c r="S77" s="108">
        <v>7</v>
      </c>
      <c r="T77" s="108">
        <v>5</v>
      </c>
      <c r="U77" s="108">
        <v>0</v>
      </c>
      <c r="V77" s="108">
        <v>0</v>
      </c>
      <c r="W77" s="108">
        <v>1</v>
      </c>
      <c r="X77" s="108"/>
      <c r="Y77" s="108"/>
      <c r="Z77" s="108">
        <v>1</v>
      </c>
      <c r="AA77" s="108">
        <v>4</v>
      </c>
      <c r="AB77" s="108"/>
      <c r="AC77" s="108">
        <v>4</v>
      </c>
      <c r="AD77" s="108">
        <v>2</v>
      </c>
      <c r="AE77" s="108">
        <v>0</v>
      </c>
      <c r="AF77" s="108">
        <v>0</v>
      </c>
      <c r="AG77" s="108">
        <v>1</v>
      </c>
      <c r="AH77" s="108"/>
      <c r="AI77" s="108" t="s">
        <v>652</v>
      </c>
    </row>
    <row r="78" spans="1:45" s="105" customFormat="1" x14ac:dyDescent="0.25">
      <c r="A78" s="107">
        <v>73</v>
      </c>
      <c r="B78" s="105">
        <v>73</v>
      </c>
      <c r="C78" s="105">
        <v>2</v>
      </c>
      <c r="D78" s="108">
        <v>0</v>
      </c>
      <c r="E78" s="108">
        <v>73</v>
      </c>
      <c r="F78" s="108">
        <v>1</v>
      </c>
      <c r="G78" s="108">
        <v>2</v>
      </c>
      <c r="H78" s="108"/>
      <c r="I78" s="108">
        <v>8</v>
      </c>
      <c r="J78" s="108">
        <v>6</v>
      </c>
      <c r="K78" s="108">
        <v>0</v>
      </c>
      <c r="L78" s="108">
        <v>0</v>
      </c>
      <c r="M78" s="108">
        <v>1</v>
      </c>
      <c r="N78" s="108"/>
      <c r="O78" s="108"/>
      <c r="P78" s="108">
        <v>2</v>
      </c>
      <c r="Q78" s="108">
        <v>1</v>
      </c>
      <c r="R78" s="108"/>
      <c r="S78" s="108">
        <v>6</v>
      </c>
      <c r="T78" s="108">
        <v>6</v>
      </c>
      <c r="U78" s="108">
        <v>1</v>
      </c>
      <c r="V78" s="108">
        <v>0</v>
      </c>
      <c r="W78" s="108">
        <v>1</v>
      </c>
      <c r="X78" s="108"/>
      <c r="Y78" s="108"/>
    </row>
    <row r="79" spans="1:45" s="105" customFormat="1" x14ac:dyDescent="0.25">
      <c r="A79" s="107">
        <v>74</v>
      </c>
      <c r="B79" s="105">
        <v>74</v>
      </c>
      <c r="C79" s="105">
        <v>0</v>
      </c>
      <c r="D79" s="108"/>
      <c r="E79" s="108"/>
      <c r="F79" s="108"/>
      <c r="G79" s="108"/>
      <c r="H79" s="108"/>
      <c r="I79" s="108"/>
      <c r="J79" s="108"/>
      <c r="K79" s="108"/>
      <c r="L79" s="108"/>
      <c r="M79" s="108"/>
      <c r="N79" s="108"/>
      <c r="O79" s="108"/>
    </row>
    <row r="80" spans="1:45" s="105" customFormat="1" x14ac:dyDescent="0.25">
      <c r="A80" s="107">
        <v>75</v>
      </c>
      <c r="B80" s="105">
        <v>75</v>
      </c>
      <c r="C80" s="105">
        <v>0</v>
      </c>
      <c r="D80" s="108"/>
      <c r="E80" s="108"/>
      <c r="F80" s="108"/>
      <c r="G80" s="108"/>
      <c r="H80" s="108"/>
      <c r="I80" s="108"/>
      <c r="J80" s="108"/>
      <c r="K80" s="108"/>
      <c r="L80" s="108"/>
      <c r="M80" s="108"/>
      <c r="N80" s="108"/>
      <c r="O80" s="108"/>
    </row>
    <row r="81" spans="1:105" s="105" customFormat="1" x14ac:dyDescent="0.25">
      <c r="A81" s="107">
        <v>76</v>
      </c>
      <c r="B81" s="105">
        <v>76</v>
      </c>
      <c r="C81" s="105">
        <v>0</v>
      </c>
      <c r="D81" s="108"/>
      <c r="E81" s="108"/>
      <c r="F81" s="108"/>
      <c r="G81" s="108"/>
      <c r="H81" s="108"/>
      <c r="I81" s="108"/>
      <c r="J81" s="108"/>
      <c r="K81" s="108"/>
      <c r="L81" s="108"/>
      <c r="M81" s="108"/>
      <c r="N81" s="108"/>
      <c r="O81" s="108"/>
    </row>
    <row r="82" spans="1:105" s="105" customFormat="1" x14ac:dyDescent="0.25">
      <c r="A82" s="107">
        <v>77</v>
      </c>
      <c r="B82" s="105">
        <v>77</v>
      </c>
      <c r="C82" s="105">
        <v>1</v>
      </c>
      <c r="D82" s="108">
        <v>0</v>
      </c>
      <c r="E82" s="108">
        <v>77</v>
      </c>
      <c r="F82" s="108">
        <v>1</v>
      </c>
      <c r="G82" s="108">
        <v>1</v>
      </c>
      <c r="H82" s="108"/>
      <c r="I82" s="108">
        <v>8</v>
      </c>
      <c r="J82" s="108">
        <v>3</v>
      </c>
      <c r="K82" s="108">
        <v>3</v>
      </c>
      <c r="L82" s="108">
        <v>0</v>
      </c>
      <c r="M82" s="108">
        <v>1</v>
      </c>
      <c r="N82" s="108"/>
      <c r="O82" s="108" t="s">
        <v>651</v>
      </c>
    </row>
    <row r="83" spans="1:105" s="105" customFormat="1" x14ac:dyDescent="0.25">
      <c r="A83" s="107">
        <v>78</v>
      </c>
      <c r="B83" s="105">
        <v>78</v>
      </c>
      <c r="C83" s="105">
        <v>0</v>
      </c>
      <c r="D83" s="108"/>
      <c r="E83" s="108"/>
      <c r="F83" s="108"/>
      <c r="G83" s="108"/>
      <c r="H83" s="108"/>
      <c r="I83" s="108"/>
      <c r="J83" s="108"/>
      <c r="K83" s="108"/>
      <c r="L83" s="108"/>
      <c r="M83" s="108"/>
      <c r="N83" s="108"/>
      <c r="O83" s="108"/>
    </row>
    <row r="84" spans="1:105" s="105" customFormat="1" x14ac:dyDescent="0.25">
      <c r="A84" s="107">
        <v>79</v>
      </c>
      <c r="B84" s="105">
        <v>79</v>
      </c>
      <c r="C84" s="105">
        <v>0</v>
      </c>
      <c r="D84" s="108"/>
      <c r="E84" s="108"/>
      <c r="F84" s="108"/>
      <c r="G84" s="108"/>
      <c r="H84" s="108"/>
      <c r="I84" s="108"/>
      <c r="J84" s="108"/>
      <c r="K84" s="108"/>
      <c r="L84" s="108"/>
      <c r="M84" s="108"/>
      <c r="N84" s="108"/>
      <c r="O84" s="108"/>
    </row>
    <row r="85" spans="1:105" s="105" customFormat="1" x14ac:dyDescent="0.25">
      <c r="A85" s="107">
        <v>80</v>
      </c>
      <c r="B85" s="105">
        <v>80</v>
      </c>
      <c r="C85" s="105">
        <v>0</v>
      </c>
      <c r="D85" s="108"/>
      <c r="E85" s="108"/>
      <c r="F85" s="108"/>
      <c r="G85" s="108"/>
      <c r="H85" s="108"/>
      <c r="I85" s="108"/>
      <c r="J85" s="108"/>
      <c r="K85" s="108"/>
      <c r="L85" s="108"/>
      <c r="M85" s="108"/>
      <c r="N85" s="108"/>
      <c r="O85" s="108"/>
    </row>
    <row r="86" spans="1:105" s="105" customFormat="1" x14ac:dyDescent="0.25">
      <c r="A86" s="107">
        <v>81</v>
      </c>
      <c r="B86" s="105">
        <v>81</v>
      </c>
      <c r="C86" s="105">
        <v>0</v>
      </c>
      <c r="D86" s="108"/>
      <c r="E86" s="108"/>
      <c r="F86" s="108"/>
      <c r="G86" s="108"/>
      <c r="H86" s="108"/>
      <c r="I86" s="108"/>
      <c r="J86" s="108"/>
      <c r="K86" s="108"/>
      <c r="L86" s="108"/>
      <c r="M86" s="108"/>
      <c r="N86" s="108"/>
      <c r="O86" s="108"/>
    </row>
    <row r="87" spans="1:105" s="105" customFormat="1" x14ac:dyDescent="0.25">
      <c r="A87" s="107">
        <v>82</v>
      </c>
      <c r="B87" s="105">
        <v>82</v>
      </c>
      <c r="C87" s="105">
        <v>0</v>
      </c>
      <c r="D87" s="108"/>
      <c r="E87" s="108"/>
      <c r="F87" s="108"/>
      <c r="G87" s="108"/>
      <c r="H87" s="108"/>
      <c r="I87" s="108"/>
      <c r="J87" s="108"/>
      <c r="K87" s="108"/>
      <c r="L87" s="108"/>
      <c r="M87" s="108"/>
      <c r="N87" s="108"/>
      <c r="O87" s="108"/>
    </row>
    <row r="88" spans="1:105" s="105" customFormat="1" x14ac:dyDescent="0.25">
      <c r="A88" s="107">
        <v>83</v>
      </c>
      <c r="B88" s="105">
        <v>83</v>
      </c>
      <c r="C88" s="105">
        <v>0</v>
      </c>
      <c r="D88" s="108"/>
      <c r="E88" s="108"/>
      <c r="F88" s="108"/>
      <c r="G88" s="108"/>
      <c r="H88" s="108"/>
      <c r="I88" s="108"/>
      <c r="J88" s="108"/>
      <c r="K88" s="108"/>
      <c r="L88" s="108"/>
      <c r="M88" s="108"/>
      <c r="N88" s="108"/>
      <c r="O88" s="108"/>
    </row>
    <row r="89" spans="1:105" s="105" customFormat="1" x14ac:dyDescent="0.25">
      <c r="A89" s="107">
        <v>84</v>
      </c>
      <c r="B89" s="105">
        <v>84</v>
      </c>
      <c r="C89" s="105">
        <v>1</v>
      </c>
      <c r="D89" s="108">
        <v>0</v>
      </c>
      <c r="E89" s="108">
        <v>84</v>
      </c>
      <c r="F89" s="108">
        <v>2</v>
      </c>
      <c r="G89" s="108">
        <v>2</v>
      </c>
      <c r="H89" s="108"/>
      <c r="I89" s="108">
        <v>8</v>
      </c>
      <c r="J89" s="108">
        <v>3</v>
      </c>
      <c r="K89" s="108">
        <v>3</v>
      </c>
      <c r="L89" s="108">
        <v>0</v>
      </c>
      <c r="M89" s="108">
        <v>1</v>
      </c>
      <c r="N89" s="108"/>
      <c r="O89" s="108"/>
    </row>
    <row r="90" spans="1:105" s="105" customFormat="1" x14ac:dyDescent="0.25">
      <c r="A90" s="107">
        <v>85</v>
      </c>
      <c r="B90" s="105">
        <v>85</v>
      </c>
      <c r="C90" s="105">
        <v>1</v>
      </c>
      <c r="D90" s="108">
        <v>0</v>
      </c>
      <c r="E90" s="108">
        <v>85</v>
      </c>
      <c r="F90" s="108">
        <v>2</v>
      </c>
      <c r="G90" s="108">
        <v>3</v>
      </c>
      <c r="H90" s="108"/>
      <c r="I90" s="108">
        <v>10</v>
      </c>
      <c r="J90" s="108">
        <v>4</v>
      </c>
      <c r="K90" s="108">
        <v>4</v>
      </c>
      <c r="L90" s="108">
        <v>4</v>
      </c>
      <c r="M90" s="108">
        <v>1</v>
      </c>
      <c r="N90" s="108"/>
      <c r="O90" s="108"/>
    </row>
    <row r="91" spans="1:105" s="105" customFormat="1" x14ac:dyDescent="0.25">
      <c r="A91" s="107">
        <v>86</v>
      </c>
      <c r="C91" s="105">
        <v>0</v>
      </c>
      <c r="D91" s="108"/>
      <c r="E91" s="108"/>
      <c r="F91" s="108"/>
      <c r="G91" s="108"/>
      <c r="H91" s="108"/>
      <c r="I91" s="108"/>
      <c r="J91" s="108"/>
      <c r="K91" s="108"/>
      <c r="L91" s="108"/>
      <c r="M91" s="108"/>
      <c r="N91" s="108"/>
      <c r="O91" s="108"/>
    </row>
    <row r="92" spans="1:105" s="105" customFormat="1" x14ac:dyDescent="0.25">
      <c r="A92" s="107">
        <v>87</v>
      </c>
      <c r="C92" s="105">
        <v>0</v>
      </c>
      <c r="D92" s="108"/>
      <c r="E92" s="108"/>
      <c r="F92" s="108"/>
      <c r="G92" s="108"/>
      <c r="H92" s="108"/>
      <c r="I92" s="108"/>
      <c r="J92" s="108"/>
      <c r="K92" s="108"/>
      <c r="L92" s="108"/>
      <c r="M92" s="108"/>
      <c r="N92" s="108"/>
      <c r="O92" s="108"/>
    </row>
    <row r="93" spans="1:105" s="105" customFormat="1" x14ac:dyDescent="0.25">
      <c r="A93" s="107">
        <v>88</v>
      </c>
      <c r="C93" s="105">
        <v>0</v>
      </c>
      <c r="D93" s="108"/>
      <c r="E93" s="108"/>
      <c r="F93" s="108"/>
      <c r="G93" s="108"/>
      <c r="H93" s="108"/>
      <c r="I93" s="108"/>
      <c r="J93" s="108"/>
      <c r="K93" s="108"/>
      <c r="L93" s="108"/>
      <c r="M93" s="108"/>
      <c r="N93" s="108"/>
      <c r="O93" s="108"/>
    </row>
    <row r="94" spans="1:105" s="105" customFormat="1" x14ac:dyDescent="0.25">
      <c r="A94" s="107">
        <v>89</v>
      </c>
      <c r="C94" s="105">
        <v>0</v>
      </c>
      <c r="D94" s="108"/>
      <c r="E94" s="108"/>
      <c r="F94" s="108"/>
      <c r="G94" s="108"/>
      <c r="H94" s="108"/>
      <c r="I94" s="108"/>
      <c r="J94" s="108"/>
      <c r="K94" s="108"/>
      <c r="L94" s="108"/>
      <c r="M94" s="108"/>
      <c r="N94" s="108"/>
      <c r="O94" s="108"/>
    </row>
    <row r="95" spans="1:105" s="105" customFormat="1" x14ac:dyDescent="0.25">
      <c r="A95" s="107">
        <v>90</v>
      </c>
      <c r="B95" s="105">
        <v>13</v>
      </c>
      <c r="C95" s="105">
        <v>10</v>
      </c>
      <c r="D95" s="108">
        <v>0</v>
      </c>
      <c r="E95" s="108">
        <v>13</v>
      </c>
      <c r="F95" s="108">
        <v>1</v>
      </c>
      <c r="G95" s="108">
        <v>1</v>
      </c>
      <c r="H95" s="108"/>
      <c r="I95" s="108">
        <v>8</v>
      </c>
      <c r="J95" s="108">
        <v>7</v>
      </c>
      <c r="K95" s="108">
        <v>1</v>
      </c>
      <c r="L95" s="108">
        <v>0</v>
      </c>
      <c r="M95" s="108">
        <v>1</v>
      </c>
      <c r="N95" s="108"/>
      <c r="O95" s="108"/>
      <c r="P95" s="108">
        <v>1</v>
      </c>
      <c r="Q95" s="108">
        <v>1</v>
      </c>
      <c r="R95" s="108"/>
      <c r="S95" s="108">
        <v>7</v>
      </c>
      <c r="T95" s="108">
        <v>8</v>
      </c>
      <c r="U95" s="108">
        <v>0</v>
      </c>
      <c r="V95" s="108">
        <v>0</v>
      </c>
      <c r="W95" s="108">
        <v>1</v>
      </c>
      <c r="X95" s="108"/>
      <c r="Y95" s="108"/>
      <c r="Z95" s="108">
        <v>1</v>
      </c>
      <c r="AA95" s="108">
        <v>2</v>
      </c>
      <c r="AB95" s="108"/>
      <c r="AC95" s="108">
        <v>11</v>
      </c>
      <c r="AD95" s="108">
        <v>4</v>
      </c>
      <c r="AE95" s="108">
        <v>0</v>
      </c>
      <c r="AF95" s="108">
        <v>0</v>
      </c>
      <c r="AG95" s="108">
        <v>1</v>
      </c>
      <c r="AH95" s="108"/>
      <c r="AI95" s="108"/>
      <c r="AJ95" s="108">
        <v>1</v>
      </c>
      <c r="AK95" s="108">
        <v>3</v>
      </c>
      <c r="AL95" s="108"/>
      <c r="AM95" s="108">
        <v>10</v>
      </c>
      <c r="AN95" s="108">
        <v>4</v>
      </c>
      <c r="AO95" s="108">
        <v>4</v>
      </c>
      <c r="AP95" s="108">
        <v>2</v>
      </c>
      <c r="AQ95" s="108">
        <v>1</v>
      </c>
      <c r="AR95" s="108"/>
      <c r="AS95" s="108"/>
      <c r="AT95" s="108">
        <v>1</v>
      </c>
      <c r="AU95" s="108">
        <v>4</v>
      </c>
      <c r="AV95" s="108"/>
      <c r="AW95" s="108">
        <v>9</v>
      </c>
      <c r="AX95" s="108">
        <v>4</v>
      </c>
      <c r="AY95" s="108">
        <v>4</v>
      </c>
      <c r="AZ95" s="108">
        <v>2</v>
      </c>
      <c r="BA95" s="108">
        <v>1</v>
      </c>
      <c r="BB95" s="108"/>
      <c r="BC95" s="108"/>
      <c r="BD95" s="108">
        <v>2</v>
      </c>
      <c r="BE95" s="108">
        <v>1</v>
      </c>
      <c r="BF95" s="108"/>
      <c r="BG95" s="108">
        <v>7</v>
      </c>
      <c r="BH95" s="108">
        <v>5</v>
      </c>
      <c r="BI95" s="108">
        <v>5</v>
      </c>
      <c r="BJ95" s="108">
        <v>4</v>
      </c>
      <c r="BK95" s="108">
        <v>1</v>
      </c>
      <c r="BL95" s="108"/>
      <c r="BM95" s="108"/>
      <c r="BN95" s="108">
        <v>2</v>
      </c>
      <c r="BO95" s="108">
        <v>1</v>
      </c>
      <c r="BP95" s="108"/>
      <c r="BQ95" s="108">
        <v>8</v>
      </c>
      <c r="BR95" s="108">
        <v>6</v>
      </c>
      <c r="BS95" s="108">
        <v>0</v>
      </c>
      <c r="BT95" s="108">
        <v>0</v>
      </c>
      <c r="BU95" s="108">
        <v>1</v>
      </c>
      <c r="BV95" s="108"/>
      <c r="BW95" s="108"/>
      <c r="BX95" s="108">
        <v>2</v>
      </c>
      <c r="BY95" s="108">
        <v>2</v>
      </c>
      <c r="BZ95" s="108"/>
      <c r="CA95" s="108">
        <v>9</v>
      </c>
      <c r="CB95" s="108">
        <v>6</v>
      </c>
      <c r="CC95" s="108">
        <v>0</v>
      </c>
      <c r="CD95" s="108">
        <v>0</v>
      </c>
      <c r="CE95" s="108">
        <v>1</v>
      </c>
      <c r="CF95" s="108"/>
      <c r="CG95" s="108"/>
      <c r="CH95" s="108">
        <v>2</v>
      </c>
      <c r="CI95" s="108">
        <v>3</v>
      </c>
      <c r="CJ95" s="108"/>
      <c r="CK95" s="108">
        <v>9</v>
      </c>
      <c r="CL95" s="108">
        <v>7</v>
      </c>
      <c r="CM95" s="108">
        <v>7</v>
      </c>
      <c r="CN95" s="108">
        <v>0</v>
      </c>
      <c r="CO95" s="108">
        <v>1</v>
      </c>
      <c r="CP95" s="108"/>
      <c r="CQ95" s="108"/>
      <c r="CR95" s="108">
        <v>4</v>
      </c>
      <c r="CS95" s="108">
        <v>2</v>
      </c>
      <c r="CT95" s="108"/>
      <c r="CU95" s="108">
        <v>7</v>
      </c>
      <c r="CV95" s="108">
        <v>5</v>
      </c>
      <c r="CW95" s="108">
        <v>5</v>
      </c>
      <c r="CX95" s="108">
        <v>0</v>
      </c>
      <c r="CY95" s="108">
        <v>1</v>
      </c>
      <c r="CZ95" s="108"/>
      <c r="DA95" s="108"/>
    </row>
    <row r="96" spans="1:105" s="105" customFormat="1" x14ac:dyDescent="0.25">
      <c r="A96" s="107">
        <v>91</v>
      </c>
      <c r="B96" s="105" t="s">
        <v>175</v>
      </c>
      <c r="C96" s="105">
        <v>6</v>
      </c>
      <c r="D96" s="108">
        <v>1</v>
      </c>
      <c r="E96" s="108">
        <v>10</v>
      </c>
      <c r="F96" s="108">
        <v>3</v>
      </c>
      <c r="G96" s="108">
        <v>2</v>
      </c>
      <c r="H96" s="108">
        <v>1</v>
      </c>
      <c r="I96" s="108">
        <v>5</v>
      </c>
      <c r="J96" s="108">
        <v>7</v>
      </c>
      <c r="K96" s="108">
        <v>7</v>
      </c>
      <c r="L96" s="108">
        <v>1</v>
      </c>
      <c r="M96" s="108">
        <v>1</v>
      </c>
      <c r="N96" s="108"/>
      <c r="O96" s="108"/>
      <c r="P96" s="108">
        <v>2</v>
      </c>
      <c r="Q96" s="108">
        <v>1</v>
      </c>
      <c r="R96" s="108">
        <v>2</v>
      </c>
      <c r="S96" s="108">
        <v>9</v>
      </c>
      <c r="T96" s="108">
        <v>3</v>
      </c>
      <c r="U96" s="108">
        <v>3</v>
      </c>
      <c r="V96" s="108">
        <v>1</v>
      </c>
      <c r="W96" s="108">
        <v>1</v>
      </c>
      <c r="X96" s="108"/>
      <c r="Y96" s="108"/>
      <c r="Z96" s="108">
        <v>2</v>
      </c>
      <c r="AA96" s="108">
        <v>2</v>
      </c>
      <c r="AB96" s="108">
        <v>1</v>
      </c>
      <c r="AC96" s="108">
        <v>7</v>
      </c>
      <c r="AD96" s="108">
        <v>5</v>
      </c>
      <c r="AE96" s="108">
        <v>5</v>
      </c>
      <c r="AF96" s="108">
        <v>4</v>
      </c>
      <c r="AG96" s="108">
        <v>1</v>
      </c>
      <c r="AH96" s="108"/>
      <c r="AI96" s="108"/>
      <c r="AJ96" s="108">
        <v>2</v>
      </c>
      <c r="AK96" s="108">
        <v>2</v>
      </c>
      <c r="AL96" s="108">
        <v>3</v>
      </c>
      <c r="AM96" s="108">
        <v>8</v>
      </c>
      <c r="AN96" s="108">
        <v>4</v>
      </c>
      <c r="AO96" s="108">
        <v>4</v>
      </c>
      <c r="AP96" s="108">
        <v>3</v>
      </c>
      <c r="AQ96" s="108">
        <v>1</v>
      </c>
      <c r="AR96" s="108"/>
      <c r="AS96" s="108"/>
      <c r="AT96" s="108">
        <v>1</v>
      </c>
      <c r="AU96" s="108">
        <v>1</v>
      </c>
      <c r="AV96" s="108">
        <v>1</v>
      </c>
      <c r="AW96" s="108">
        <v>9</v>
      </c>
      <c r="AX96" s="108">
        <v>5</v>
      </c>
      <c r="AY96" s="108">
        <v>3</v>
      </c>
      <c r="AZ96" s="108">
        <v>0</v>
      </c>
      <c r="BA96" s="108">
        <v>1</v>
      </c>
      <c r="BB96" s="108"/>
      <c r="BC96" s="108"/>
      <c r="BD96" s="108">
        <v>1</v>
      </c>
      <c r="BE96" s="108">
        <v>3</v>
      </c>
      <c r="BF96" s="108">
        <v>1</v>
      </c>
      <c r="BG96" s="108">
        <v>7</v>
      </c>
      <c r="BH96" s="108">
        <v>3</v>
      </c>
      <c r="BI96" s="108">
        <v>3</v>
      </c>
      <c r="BJ96" s="108">
        <v>3</v>
      </c>
      <c r="BK96" s="108">
        <v>1</v>
      </c>
      <c r="BL96" s="108"/>
      <c r="BM96" s="108"/>
    </row>
    <row r="97" spans="1:75" s="105" customFormat="1" x14ac:dyDescent="0.25">
      <c r="A97" s="107">
        <v>92</v>
      </c>
      <c r="C97" s="105">
        <v>0</v>
      </c>
      <c r="D97" s="108"/>
      <c r="E97" s="108"/>
      <c r="F97" s="108"/>
      <c r="G97" s="108"/>
      <c r="H97" s="108"/>
      <c r="I97" s="108"/>
      <c r="J97" s="108"/>
      <c r="K97" s="108"/>
      <c r="L97" s="108"/>
      <c r="M97" s="108"/>
      <c r="N97" s="108"/>
      <c r="O97" s="108"/>
    </row>
    <row r="98" spans="1:75" s="105" customFormat="1" x14ac:dyDescent="0.25">
      <c r="A98" s="107">
        <v>93</v>
      </c>
      <c r="B98" s="105" t="s">
        <v>178</v>
      </c>
      <c r="C98" s="105">
        <v>7</v>
      </c>
      <c r="D98" s="108">
        <v>1</v>
      </c>
      <c r="E98" s="108">
        <v>9</v>
      </c>
      <c r="F98" s="108">
        <v>2</v>
      </c>
      <c r="G98" s="108">
        <v>1</v>
      </c>
      <c r="H98" s="108">
        <v>1</v>
      </c>
      <c r="I98" s="108">
        <v>0</v>
      </c>
      <c r="J98" s="108">
        <v>0</v>
      </c>
      <c r="K98" s="108">
        <v>0</v>
      </c>
      <c r="L98" s="108">
        <v>0</v>
      </c>
      <c r="M98" s="108">
        <v>1</v>
      </c>
      <c r="N98" s="108"/>
      <c r="O98" s="108" t="s">
        <v>647</v>
      </c>
      <c r="P98" s="108">
        <v>2</v>
      </c>
      <c r="Q98" s="108">
        <v>2</v>
      </c>
      <c r="R98" s="108">
        <v>3</v>
      </c>
      <c r="S98" s="108">
        <v>0</v>
      </c>
      <c r="T98" s="108">
        <v>0</v>
      </c>
      <c r="U98" s="108">
        <v>0</v>
      </c>
      <c r="V98" s="108">
        <v>0</v>
      </c>
      <c r="W98" s="108">
        <v>1</v>
      </c>
      <c r="X98" s="108"/>
      <c r="Y98" s="108" t="s">
        <v>647</v>
      </c>
      <c r="Z98" s="108">
        <v>2</v>
      </c>
      <c r="AA98" s="108">
        <v>3</v>
      </c>
      <c r="AB98" s="108">
        <v>2</v>
      </c>
      <c r="AC98" s="108">
        <v>9</v>
      </c>
      <c r="AD98" s="108">
        <v>2</v>
      </c>
      <c r="AE98" s="108">
        <v>2</v>
      </c>
      <c r="AF98" s="108">
        <v>0</v>
      </c>
      <c r="AG98" s="108">
        <v>1</v>
      </c>
      <c r="AH98" s="108"/>
      <c r="AI98" s="108"/>
      <c r="AJ98" s="108">
        <v>1</v>
      </c>
      <c r="AK98" s="108">
        <v>1</v>
      </c>
      <c r="AL98" s="108">
        <v>5</v>
      </c>
      <c r="AM98" s="108">
        <v>8</v>
      </c>
      <c r="AN98" s="108">
        <v>5</v>
      </c>
      <c r="AO98" s="108">
        <v>5</v>
      </c>
      <c r="AP98" s="108">
        <v>5</v>
      </c>
      <c r="AQ98" s="108">
        <v>1</v>
      </c>
      <c r="AR98" s="108"/>
      <c r="AS98" s="108"/>
      <c r="AT98" s="108">
        <v>1</v>
      </c>
      <c r="AU98" s="108">
        <v>1</v>
      </c>
      <c r="AV98" s="108">
        <v>3</v>
      </c>
      <c r="AW98" s="108">
        <v>8</v>
      </c>
      <c r="AX98" s="108">
        <v>7</v>
      </c>
      <c r="AY98" s="108">
        <v>7</v>
      </c>
      <c r="AZ98" s="108">
        <v>3</v>
      </c>
      <c r="BA98" s="108">
        <v>1</v>
      </c>
      <c r="BB98" s="108"/>
      <c r="BC98" s="108"/>
      <c r="BD98" s="108">
        <v>1</v>
      </c>
      <c r="BE98" s="108">
        <v>2</v>
      </c>
      <c r="BF98" s="108">
        <v>2</v>
      </c>
      <c r="BG98" s="108">
        <v>12</v>
      </c>
      <c r="BH98" s="108">
        <v>3</v>
      </c>
      <c r="BI98" s="108">
        <v>3</v>
      </c>
      <c r="BJ98" s="108">
        <v>2</v>
      </c>
      <c r="BK98" s="108">
        <v>1</v>
      </c>
      <c r="BL98" s="108"/>
      <c r="BM98" s="108"/>
      <c r="BN98" s="108">
        <v>1</v>
      </c>
      <c r="BO98" s="108">
        <v>3</v>
      </c>
      <c r="BP98" s="108">
        <v>1</v>
      </c>
      <c r="BQ98" s="108">
        <v>8</v>
      </c>
      <c r="BR98" s="108">
        <v>5</v>
      </c>
      <c r="BS98" s="108">
        <v>5</v>
      </c>
      <c r="BT98" s="108">
        <v>4</v>
      </c>
      <c r="BU98" s="108">
        <v>1</v>
      </c>
      <c r="BV98" s="108"/>
      <c r="BW98" s="108"/>
    </row>
    <row r="99" spans="1:75" s="105" customFormat="1" x14ac:dyDescent="0.25">
      <c r="A99" s="107">
        <v>94</v>
      </c>
      <c r="B99" s="105" t="s">
        <v>180</v>
      </c>
      <c r="C99" s="105">
        <v>6</v>
      </c>
      <c r="D99" s="108">
        <v>1</v>
      </c>
      <c r="E99" s="108">
        <v>7</v>
      </c>
      <c r="F99" s="108">
        <v>2</v>
      </c>
      <c r="G99" s="108">
        <v>1</v>
      </c>
      <c r="H99" s="108">
        <v>2</v>
      </c>
      <c r="I99" s="108">
        <v>5</v>
      </c>
      <c r="J99" s="108">
        <v>6</v>
      </c>
      <c r="K99" s="108">
        <v>6</v>
      </c>
      <c r="L99" s="108">
        <v>5</v>
      </c>
      <c r="M99" s="108">
        <v>1</v>
      </c>
      <c r="N99" s="108"/>
      <c r="O99" s="108"/>
      <c r="P99" s="108">
        <v>1</v>
      </c>
      <c r="Q99" s="108">
        <v>1</v>
      </c>
      <c r="R99" s="108">
        <v>2</v>
      </c>
      <c r="S99" s="108">
        <v>8</v>
      </c>
      <c r="T99" s="108">
        <v>4</v>
      </c>
      <c r="U99" s="108">
        <v>0</v>
      </c>
      <c r="V99" s="108">
        <v>0</v>
      </c>
      <c r="W99" s="108">
        <v>1</v>
      </c>
      <c r="X99" s="108"/>
      <c r="Y99" s="108"/>
      <c r="Z99" s="108">
        <v>3</v>
      </c>
      <c r="AA99" s="108">
        <v>2</v>
      </c>
      <c r="AB99" s="108">
        <v>1</v>
      </c>
      <c r="AC99" s="108">
        <v>8</v>
      </c>
      <c r="AD99" s="108">
        <v>3</v>
      </c>
      <c r="AE99" s="108">
        <v>3</v>
      </c>
      <c r="AF99" s="108">
        <v>1</v>
      </c>
      <c r="AG99" s="108">
        <v>1</v>
      </c>
      <c r="AH99" s="108"/>
      <c r="AI99" s="108"/>
      <c r="AJ99" s="108">
        <v>1</v>
      </c>
      <c r="AK99" s="108">
        <v>1</v>
      </c>
      <c r="AL99" s="108">
        <v>1</v>
      </c>
      <c r="AM99" s="108">
        <v>6</v>
      </c>
      <c r="AN99" s="108">
        <v>5</v>
      </c>
      <c r="AO99" s="108">
        <v>0</v>
      </c>
      <c r="AP99" s="108">
        <v>0</v>
      </c>
      <c r="AQ99" s="108">
        <v>1</v>
      </c>
      <c r="AR99" s="108"/>
      <c r="AS99" s="108"/>
      <c r="AT99" s="108">
        <v>1</v>
      </c>
      <c r="AU99" s="108">
        <v>2</v>
      </c>
      <c r="AV99" s="108">
        <v>1</v>
      </c>
      <c r="AW99" s="108">
        <v>7</v>
      </c>
      <c r="AX99" s="108">
        <v>5</v>
      </c>
      <c r="AY99" s="108">
        <v>5</v>
      </c>
      <c r="AZ99" s="108">
        <v>5</v>
      </c>
      <c r="BA99" s="108">
        <v>1</v>
      </c>
      <c r="BB99" s="108"/>
      <c r="BC99" s="108"/>
      <c r="BD99" s="108">
        <v>1</v>
      </c>
      <c r="BE99" s="108">
        <v>3</v>
      </c>
      <c r="BF99" s="108">
        <v>2</v>
      </c>
      <c r="BG99" s="108">
        <v>8</v>
      </c>
      <c r="BH99" s="108">
        <v>2</v>
      </c>
      <c r="BI99" s="108">
        <v>2</v>
      </c>
      <c r="BJ99" s="108">
        <v>2</v>
      </c>
      <c r="BK99" s="108">
        <v>1</v>
      </c>
      <c r="BL99" s="108"/>
      <c r="BM99" s="108"/>
    </row>
    <row r="100" spans="1:75" s="105" customFormat="1" x14ac:dyDescent="0.25">
      <c r="A100" s="107">
        <v>95</v>
      </c>
      <c r="C100" s="105">
        <v>0</v>
      </c>
      <c r="D100" s="108"/>
      <c r="E100" s="108"/>
      <c r="F100" s="108"/>
      <c r="G100" s="108"/>
      <c r="H100" s="108"/>
      <c r="I100" s="108"/>
      <c r="J100" s="108"/>
      <c r="K100" s="108"/>
      <c r="L100" s="108"/>
      <c r="M100" s="108"/>
      <c r="N100" s="108"/>
      <c r="O100" s="108"/>
    </row>
    <row r="101" spans="1:75" s="105" customFormat="1" x14ac:dyDescent="0.25">
      <c r="A101" s="107">
        <v>96</v>
      </c>
      <c r="B101" s="105">
        <v>38</v>
      </c>
      <c r="C101" s="105">
        <v>0</v>
      </c>
      <c r="D101" s="108"/>
      <c r="E101" s="108"/>
      <c r="F101" s="108"/>
      <c r="G101" s="108"/>
      <c r="H101" s="108"/>
      <c r="I101" s="108"/>
      <c r="J101" s="108"/>
      <c r="K101" s="108"/>
      <c r="L101" s="108"/>
      <c r="M101" s="108"/>
      <c r="N101" s="108"/>
      <c r="O101" s="108"/>
    </row>
    <row r="102" spans="1:75" s="105" customFormat="1" x14ac:dyDescent="0.25">
      <c r="A102" s="107">
        <v>97</v>
      </c>
      <c r="B102" s="105">
        <v>39</v>
      </c>
      <c r="C102" s="105">
        <v>3</v>
      </c>
      <c r="D102" s="108">
        <v>0</v>
      </c>
      <c r="E102" s="108">
        <v>39</v>
      </c>
      <c r="F102" s="108">
        <v>1</v>
      </c>
      <c r="G102" s="108">
        <v>1</v>
      </c>
      <c r="H102" s="108"/>
      <c r="I102" s="108">
        <v>10</v>
      </c>
      <c r="J102" s="108">
        <v>5</v>
      </c>
      <c r="K102" s="108">
        <v>5</v>
      </c>
      <c r="L102" s="108">
        <v>5</v>
      </c>
      <c r="M102" s="108">
        <v>1</v>
      </c>
      <c r="N102" s="108"/>
      <c r="O102" s="108"/>
      <c r="P102" s="108">
        <v>1</v>
      </c>
      <c r="Q102" s="108">
        <v>2</v>
      </c>
      <c r="R102" s="108"/>
      <c r="S102" s="108">
        <v>5</v>
      </c>
      <c r="T102" s="108">
        <v>9</v>
      </c>
      <c r="U102" s="108">
        <v>9</v>
      </c>
      <c r="V102" s="108">
        <v>9</v>
      </c>
      <c r="W102" s="108">
        <v>1</v>
      </c>
      <c r="X102" s="108"/>
      <c r="Y102" s="108"/>
      <c r="Z102" s="108">
        <v>2</v>
      </c>
      <c r="AA102" s="108">
        <v>1</v>
      </c>
      <c r="AB102" s="108"/>
      <c r="AC102" s="108">
        <v>6</v>
      </c>
      <c r="AD102" s="108">
        <v>7</v>
      </c>
      <c r="AE102" s="108">
        <v>7</v>
      </c>
      <c r="AF102" s="108">
        <v>7</v>
      </c>
      <c r="AG102" s="108">
        <v>1</v>
      </c>
      <c r="AH102" s="108"/>
      <c r="AI102" s="108"/>
    </row>
    <row r="103" spans="1:75" s="105" customFormat="1" x14ac:dyDescent="0.25">
      <c r="A103" s="107">
        <v>98</v>
      </c>
      <c r="B103" s="105">
        <v>11</v>
      </c>
      <c r="C103" s="105">
        <v>1</v>
      </c>
      <c r="D103" s="108">
        <v>0</v>
      </c>
      <c r="E103" s="108">
        <v>11</v>
      </c>
      <c r="F103" s="108">
        <v>1</v>
      </c>
      <c r="G103" s="108">
        <v>3</v>
      </c>
      <c r="H103" s="108"/>
      <c r="I103" s="108">
        <v>6</v>
      </c>
      <c r="J103" s="108">
        <v>4</v>
      </c>
      <c r="K103" s="108">
        <v>4</v>
      </c>
      <c r="L103" s="108">
        <v>3</v>
      </c>
      <c r="M103" s="108">
        <v>1</v>
      </c>
      <c r="N103" s="108"/>
      <c r="O103" s="108"/>
    </row>
    <row r="104" spans="1:75" s="105" customFormat="1" x14ac:dyDescent="0.25">
      <c r="A104" s="107">
        <v>99</v>
      </c>
      <c r="B104" s="105">
        <v>12</v>
      </c>
      <c r="C104" s="105">
        <v>0</v>
      </c>
      <c r="D104" s="108"/>
      <c r="E104" s="108"/>
      <c r="F104" s="108"/>
      <c r="G104" s="108"/>
      <c r="H104" s="108"/>
      <c r="I104" s="108"/>
      <c r="J104" s="108"/>
      <c r="K104" s="108"/>
      <c r="L104" s="108"/>
      <c r="M104" s="108"/>
      <c r="N104" s="108"/>
      <c r="O104" s="108"/>
    </row>
    <row r="105" spans="1:75" s="105" customFormat="1" x14ac:dyDescent="0.25">
      <c r="A105" s="107">
        <v>100</v>
      </c>
      <c r="C105" s="105">
        <v>0</v>
      </c>
      <c r="D105" s="108"/>
      <c r="E105" s="108"/>
      <c r="F105" s="108"/>
      <c r="G105" s="108"/>
      <c r="H105" s="108"/>
      <c r="I105" s="108"/>
      <c r="J105" s="108"/>
      <c r="K105" s="108"/>
      <c r="L105" s="108"/>
      <c r="M105" s="108"/>
      <c r="N105" s="108"/>
      <c r="O105" s="108"/>
    </row>
    <row r="106" spans="1:75" s="105" customFormat="1" x14ac:dyDescent="0.25">
      <c r="A106" s="107">
        <v>101</v>
      </c>
      <c r="C106" s="105">
        <v>0</v>
      </c>
      <c r="D106" s="108"/>
      <c r="E106" s="108"/>
      <c r="F106" s="108"/>
      <c r="G106" s="108"/>
      <c r="H106" s="108"/>
      <c r="I106" s="108"/>
      <c r="J106" s="108"/>
      <c r="K106" s="108"/>
      <c r="L106" s="108"/>
      <c r="M106" s="108"/>
      <c r="N106" s="108"/>
      <c r="O106" s="108"/>
    </row>
    <row r="107" spans="1:75" s="105" customFormat="1" x14ac:dyDescent="0.25">
      <c r="A107" s="107">
        <v>102</v>
      </c>
      <c r="C107" s="105">
        <v>0</v>
      </c>
      <c r="D107" s="108"/>
      <c r="E107" s="108"/>
      <c r="F107" s="108"/>
      <c r="G107" s="108"/>
      <c r="H107" s="108"/>
      <c r="I107" s="108"/>
      <c r="J107" s="108"/>
      <c r="K107" s="108"/>
      <c r="L107" s="108"/>
      <c r="M107" s="108"/>
      <c r="N107" s="108"/>
      <c r="O107" s="108"/>
    </row>
    <row r="108" spans="1:75" s="105" customFormat="1" x14ac:dyDescent="0.25">
      <c r="A108" s="107">
        <v>103</v>
      </c>
      <c r="C108" s="105">
        <v>0</v>
      </c>
      <c r="D108" s="108"/>
      <c r="E108" s="108"/>
      <c r="F108" s="108"/>
      <c r="G108" s="108"/>
      <c r="H108" s="108"/>
      <c r="I108" s="108"/>
      <c r="J108" s="108"/>
      <c r="K108" s="108"/>
      <c r="L108" s="108"/>
      <c r="M108" s="108"/>
      <c r="N108" s="108"/>
      <c r="O108" s="108"/>
    </row>
    <row r="109" spans="1:75" s="105" customFormat="1" x14ac:dyDescent="0.25">
      <c r="A109" s="107">
        <v>104</v>
      </c>
      <c r="C109" s="105">
        <v>0</v>
      </c>
      <c r="D109" s="108"/>
      <c r="E109" s="108"/>
      <c r="F109" s="108"/>
      <c r="G109" s="108"/>
      <c r="H109" s="108"/>
      <c r="I109" s="108"/>
      <c r="J109" s="108"/>
      <c r="K109" s="108"/>
      <c r="L109" s="108"/>
      <c r="M109" s="108"/>
      <c r="N109" s="108"/>
      <c r="O109" s="108"/>
    </row>
    <row r="110" spans="1:75" s="105" customFormat="1" x14ac:dyDescent="0.25">
      <c r="A110" s="107">
        <v>105</v>
      </c>
      <c r="C110" s="105">
        <v>0</v>
      </c>
      <c r="D110" s="108"/>
      <c r="E110" s="108"/>
      <c r="F110" s="108"/>
      <c r="G110" s="108"/>
      <c r="H110" s="108"/>
      <c r="I110" s="108"/>
      <c r="J110" s="108"/>
      <c r="K110" s="108"/>
      <c r="L110" s="108"/>
      <c r="M110" s="108"/>
      <c r="N110" s="108"/>
      <c r="O110" s="108"/>
    </row>
    <row r="111" spans="1:75" s="105" customFormat="1" x14ac:dyDescent="0.25">
      <c r="A111" s="107">
        <v>106</v>
      </c>
      <c r="C111" s="105">
        <v>0</v>
      </c>
      <c r="D111" s="108"/>
      <c r="E111" s="108"/>
      <c r="F111" s="108"/>
      <c r="G111" s="108"/>
      <c r="H111" s="108"/>
      <c r="I111" s="108"/>
      <c r="J111" s="108"/>
      <c r="K111" s="108"/>
      <c r="L111" s="108"/>
      <c r="M111" s="108"/>
      <c r="N111" s="108"/>
      <c r="O111" s="108"/>
    </row>
    <row r="112" spans="1:75" s="105" customFormat="1" x14ac:dyDescent="0.25">
      <c r="A112" s="107">
        <v>107</v>
      </c>
      <c r="C112" s="105">
        <v>0</v>
      </c>
      <c r="D112" s="108"/>
      <c r="E112" s="108"/>
      <c r="F112" s="108"/>
      <c r="G112" s="108"/>
      <c r="H112" s="108"/>
      <c r="I112" s="108"/>
      <c r="J112" s="108"/>
      <c r="K112" s="108"/>
      <c r="L112" s="108"/>
      <c r="M112" s="108"/>
      <c r="N112" s="108"/>
      <c r="O112" s="108"/>
    </row>
    <row r="113" spans="1:85" s="105" customFormat="1" x14ac:dyDescent="0.25">
      <c r="A113" s="107">
        <v>108</v>
      </c>
      <c r="C113" s="105">
        <v>0</v>
      </c>
      <c r="D113" s="108"/>
      <c r="E113" s="108"/>
      <c r="F113" s="108"/>
      <c r="G113" s="108"/>
      <c r="H113" s="108"/>
      <c r="I113" s="108"/>
      <c r="J113" s="108"/>
      <c r="K113" s="108"/>
      <c r="L113" s="108"/>
      <c r="M113" s="108"/>
      <c r="N113" s="108"/>
      <c r="O113" s="108"/>
    </row>
    <row r="114" spans="1:85" s="105" customFormat="1" x14ac:dyDescent="0.25">
      <c r="A114" s="107">
        <v>109</v>
      </c>
      <c r="C114" s="105">
        <v>0</v>
      </c>
      <c r="D114" s="108"/>
      <c r="E114" s="108"/>
      <c r="F114" s="108"/>
      <c r="G114" s="108"/>
      <c r="H114" s="108"/>
      <c r="I114" s="108"/>
      <c r="J114" s="108"/>
      <c r="K114" s="108"/>
      <c r="L114" s="108"/>
      <c r="M114" s="108"/>
      <c r="N114" s="108"/>
      <c r="O114" s="108"/>
    </row>
    <row r="115" spans="1:85" s="105" customFormat="1" x14ac:dyDescent="0.25">
      <c r="A115" s="107">
        <v>110</v>
      </c>
      <c r="C115" s="105">
        <v>0</v>
      </c>
      <c r="D115" s="108"/>
      <c r="E115" s="108"/>
      <c r="F115" s="108"/>
      <c r="G115" s="108"/>
      <c r="H115" s="108"/>
      <c r="I115" s="108"/>
      <c r="J115" s="108"/>
      <c r="K115" s="108"/>
      <c r="L115" s="108"/>
      <c r="M115" s="108"/>
      <c r="N115" s="108"/>
      <c r="O115" s="108"/>
    </row>
    <row r="116" spans="1:85" s="105" customFormat="1" x14ac:dyDescent="0.25">
      <c r="A116" s="107">
        <v>111</v>
      </c>
      <c r="C116" s="105">
        <v>0</v>
      </c>
      <c r="D116" s="108"/>
      <c r="E116" s="108"/>
      <c r="F116" s="108"/>
      <c r="G116" s="108"/>
      <c r="H116" s="108"/>
      <c r="I116" s="108"/>
      <c r="J116" s="108"/>
      <c r="K116" s="108"/>
      <c r="L116" s="108"/>
      <c r="M116" s="108"/>
      <c r="N116" s="108"/>
      <c r="O116" s="108"/>
    </row>
    <row r="117" spans="1:85" s="105" customFormat="1" x14ac:dyDescent="0.25">
      <c r="A117" s="107">
        <v>112</v>
      </c>
      <c r="C117" s="105">
        <v>0</v>
      </c>
      <c r="D117" s="108"/>
      <c r="E117" s="108"/>
      <c r="F117" s="108"/>
      <c r="G117" s="108"/>
      <c r="H117" s="108"/>
      <c r="I117" s="108"/>
      <c r="J117" s="108"/>
      <c r="K117" s="108"/>
      <c r="L117" s="108"/>
      <c r="M117" s="108"/>
      <c r="N117" s="108"/>
      <c r="O117" s="108"/>
    </row>
    <row r="118" spans="1:85" s="105" customFormat="1" x14ac:dyDescent="0.25">
      <c r="A118" s="107">
        <v>113</v>
      </c>
      <c r="C118" s="105">
        <v>0</v>
      </c>
      <c r="D118" s="108"/>
      <c r="E118" s="108"/>
      <c r="F118" s="108"/>
      <c r="G118" s="108"/>
      <c r="H118" s="108"/>
      <c r="I118" s="108"/>
      <c r="J118" s="108"/>
      <c r="K118" s="108"/>
      <c r="L118" s="108"/>
      <c r="M118" s="108"/>
      <c r="N118" s="108"/>
      <c r="O118" s="108"/>
    </row>
    <row r="119" spans="1:85" s="105" customFormat="1" x14ac:dyDescent="0.25">
      <c r="A119" s="107">
        <v>114</v>
      </c>
      <c r="B119" s="105">
        <v>6</v>
      </c>
      <c r="C119" s="105">
        <v>0</v>
      </c>
      <c r="D119" s="108"/>
      <c r="E119" s="108"/>
      <c r="F119" s="108"/>
      <c r="G119" s="108"/>
      <c r="H119" s="108"/>
      <c r="I119" s="108"/>
      <c r="J119" s="108"/>
      <c r="K119" s="108"/>
      <c r="L119" s="108"/>
      <c r="M119" s="108"/>
      <c r="N119" s="108"/>
      <c r="O119" s="108"/>
    </row>
    <row r="120" spans="1:85" s="105" customFormat="1" x14ac:dyDescent="0.25">
      <c r="A120" s="107">
        <v>115</v>
      </c>
      <c r="C120" s="105">
        <v>0</v>
      </c>
      <c r="D120" s="108"/>
      <c r="E120" s="108"/>
      <c r="F120" s="108"/>
      <c r="G120" s="108"/>
      <c r="H120" s="108"/>
      <c r="I120" s="108"/>
      <c r="J120" s="108"/>
      <c r="K120" s="108"/>
      <c r="L120" s="108"/>
      <c r="M120" s="108"/>
      <c r="N120" s="108"/>
      <c r="O120" s="108"/>
    </row>
    <row r="121" spans="1:85" s="105" customFormat="1" x14ac:dyDescent="0.25">
      <c r="A121" s="107">
        <v>116</v>
      </c>
      <c r="C121" s="105">
        <v>0</v>
      </c>
      <c r="D121" s="108"/>
      <c r="E121" s="108"/>
      <c r="F121" s="108"/>
      <c r="G121" s="108"/>
      <c r="H121" s="108"/>
      <c r="I121" s="108"/>
      <c r="J121" s="108"/>
      <c r="K121" s="108"/>
      <c r="L121" s="108"/>
      <c r="M121" s="108"/>
      <c r="N121" s="108"/>
      <c r="O121" s="108"/>
    </row>
    <row r="122" spans="1:85" s="105" customFormat="1" x14ac:dyDescent="0.25">
      <c r="A122" s="107">
        <v>117</v>
      </c>
      <c r="C122" s="105">
        <v>0</v>
      </c>
      <c r="D122" s="108"/>
      <c r="E122" s="108"/>
      <c r="F122" s="108"/>
      <c r="G122" s="108"/>
      <c r="H122" s="108"/>
      <c r="I122" s="108"/>
      <c r="J122" s="108"/>
      <c r="K122" s="108"/>
      <c r="L122" s="108"/>
      <c r="M122" s="108"/>
      <c r="N122" s="108"/>
      <c r="O122" s="108"/>
    </row>
    <row r="123" spans="1:85" s="105" customFormat="1" x14ac:dyDescent="0.25">
      <c r="A123" s="107">
        <v>118</v>
      </c>
      <c r="C123" s="105">
        <v>0</v>
      </c>
      <c r="D123" s="108"/>
      <c r="E123" s="108"/>
      <c r="F123" s="108"/>
      <c r="G123" s="108"/>
      <c r="H123" s="108"/>
      <c r="I123" s="108"/>
      <c r="J123" s="108"/>
      <c r="K123" s="108"/>
      <c r="L123" s="108"/>
      <c r="M123" s="108"/>
      <c r="N123" s="108"/>
      <c r="O123" s="108"/>
    </row>
    <row r="124" spans="1:85" s="105" customFormat="1" x14ac:dyDescent="0.25">
      <c r="A124" s="107">
        <v>119</v>
      </c>
      <c r="C124" s="105">
        <v>0</v>
      </c>
      <c r="D124" s="108"/>
      <c r="E124" s="108"/>
      <c r="F124" s="108"/>
      <c r="G124" s="108"/>
      <c r="H124" s="108"/>
      <c r="I124" s="108"/>
      <c r="J124" s="108"/>
      <c r="K124" s="108"/>
      <c r="L124" s="108"/>
      <c r="M124" s="108"/>
      <c r="N124" s="108"/>
      <c r="O124" s="108"/>
    </row>
    <row r="125" spans="1:85" s="105" customFormat="1" x14ac:dyDescent="0.25">
      <c r="A125" s="107">
        <v>120</v>
      </c>
      <c r="C125" s="105">
        <v>0</v>
      </c>
      <c r="D125" s="108"/>
      <c r="E125" s="108"/>
      <c r="F125" s="108"/>
      <c r="G125" s="108"/>
      <c r="H125" s="108"/>
      <c r="I125" s="108"/>
      <c r="J125" s="108"/>
      <c r="K125" s="108"/>
      <c r="L125" s="108"/>
      <c r="M125" s="108"/>
      <c r="N125" s="108"/>
      <c r="O125" s="108"/>
    </row>
    <row r="126" spans="1:85" s="105" customFormat="1" x14ac:dyDescent="0.25">
      <c r="A126" s="107">
        <v>121</v>
      </c>
      <c r="B126" s="105" t="s">
        <v>200</v>
      </c>
      <c r="C126" s="105">
        <v>8</v>
      </c>
      <c r="D126" s="108">
        <v>1</v>
      </c>
      <c r="E126" s="108">
        <v>15</v>
      </c>
      <c r="F126" s="108">
        <v>1</v>
      </c>
      <c r="G126" s="108">
        <v>3</v>
      </c>
      <c r="H126" s="108">
        <v>1</v>
      </c>
      <c r="I126" s="108">
        <v>4</v>
      </c>
      <c r="J126" s="108">
        <v>9</v>
      </c>
      <c r="K126" s="108">
        <v>9</v>
      </c>
      <c r="L126" s="108">
        <v>2</v>
      </c>
      <c r="M126" s="108">
        <v>1</v>
      </c>
      <c r="N126" s="108"/>
      <c r="O126" s="108"/>
      <c r="P126" s="108">
        <v>1</v>
      </c>
      <c r="Q126" s="108">
        <v>1</v>
      </c>
      <c r="R126" s="108">
        <v>3</v>
      </c>
      <c r="S126" s="108">
        <v>9</v>
      </c>
      <c r="T126" s="108">
        <v>3</v>
      </c>
      <c r="U126" s="108">
        <v>3</v>
      </c>
      <c r="V126" s="108">
        <v>3</v>
      </c>
      <c r="W126" s="108">
        <v>1</v>
      </c>
      <c r="X126" s="108"/>
      <c r="Y126" s="108"/>
      <c r="Z126" s="108">
        <v>1</v>
      </c>
      <c r="AA126" s="108">
        <v>1</v>
      </c>
      <c r="AB126" s="108">
        <v>2</v>
      </c>
      <c r="AC126" s="108">
        <v>11</v>
      </c>
      <c r="AD126" s="108">
        <v>4</v>
      </c>
      <c r="AE126" s="108">
        <v>4</v>
      </c>
      <c r="AF126" s="108">
        <v>3</v>
      </c>
      <c r="AG126" s="108">
        <v>1</v>
      </c>
      <c r="AH126" s="108"/>
      <c r="AI126" s="108"/>
      <c r="AJ126" s="108">
        <v>1</v>
      </c>
      <c r="AK126" s="108">
        <v>1</v>
      </c>
      <c r="AL126" s="108">
        <v>1</v>
      </c>
      <c r="AM126" s="108">
        <v>0</v>
      </c>
      <c r="AN126" s="108">
        <v>0</v>
      </c>
      <c r="AO126" s="108">
        <v>0</v>
      </c>
      <c r="AP126" s="108">
        <v>0</v>
      </c>
      <c r="AQ126" s="108">
        <v>1</v>
      </c>
      <c r="AR126" s="108"/>
      <c r="AS126" s="108" t="s">
        <v>647</v>
      </c>
      <c r="AT126" s="108">
        <v>1</v>
      </c>
      <c r="AU126" s="108">
        <v>4</v>
      </c>
      <c r="AV126" s="108">
        <v>2</v>
      </c>
      <c r="AW126" s="108">
        <v>8</v>
      </c>
      <c r="AX126" s="108">
        <v>5</v>
      </c>
      <c r="AY126" s="108">
        <v>5</v>
      </c>
      <c r="AZ126" s="108">
        <v>1</v>
      </c>
      <c r="BA126" s="108">
        <v>1</v>
      </c>
      <c r="BB126" s="108"/>
      <c r="BC126" s="108"/>
      <c r="BD126" s="108">
        <v>1</v>
      </c>
      <c r="BE126" s="108">
        <v>3</v>
      </c>
      <c r="BF126" s="108">
        <v>1</v>
      </c>
      <c r="BG126" s="108">
        <v>11</v>
      </c>
      <c r="BH126" s="108">
        <v>3</v>
      </c>
      <c r="BI126" s="108">
        <v>3</v>
      </c>
      <c r="BJ126" s="108">
        <v>3</v>
      </c>
      <c r="BK126" s="108">
        <v>1</v>
      </c>
      <c r="BL126" s="108"/>
      <c r="BM126" s="108"/>
      <c r="BN126" s="108">
        <v>2</v>
      </c>
      <c r="BO126" s="108">
        <v>2</v>
      </c>
      <c r="BP126" s="108">
        <v>3</v>
      </c>
      <c r="BQ126" s="108">
        <v>11</v>
      </c>
      <c r="BR126" s="108">
        <v>3</v>
      </c>
      <c r="BS126" s="108">
        <v>3</v>
      </c>
      <c r="BT126" s="108">
        <v>0</v>
      </c>
      <c r="BU126" s="108">
        <v>1</v>
      </c>
      <c r="BV126" s="108"/>
      <c r="BW126" s="108"/>
      <c r="BX126" s="108">
        <v>2</v>
      </c>
      <c r="BY126" s="108">
        <v>1</v>
      </c>
      <c r="BZ126" s="108">
        <v>2</v>
      </c>
      <c r="CA126" s="108">
        <v>9</v>
      </c>
      <c r="CB126" s="108">
        <v>4</v>
      </c>
      <c r="CC126" s="108">
        <v>4</v>
      </c>
      <c r="CD126" s="108">
        <v>4</v>
      </c>
      <c r="CE126" s="108">
        <v>1</v>
      </c>
      <c r="CF126" s="108"/>
      <c r="CG126" s="108"/>
    </row>
    <row r="127" spans="1:85" s="105" customFormat="1" x14ac:dyDescent="0.25">
      <c r="A127" s="107">
        <v>122</v>
      </c>
      <c r="B127" s="105" t="s">
        <v>202</v>
      </c>
      <c r="C127" s="105">
        <v>1</v>
      </c>
      <c r="D127" s="108">
        <v>1</v>
      </c>
      <c r="E127" s="108">
        <v>4</v>
      </c>
      <c r="F127" s="108">
        <v>1</v>
      </c>
      <c r="G127" s="108">
        <v>2</v>
      </c>
      <c r="H127" s="108">
        <v>2</v>
      </c>
      <c r="I127" s="108">
        <v>7</v>
      </c>
      <c r="J127" s="108">
        <v>3</v>
      </c>
      <c r="K127" s="108">
        <v>3</v>
      </c>
      <c r="L127" s="108">
        <v>1</v>
      </c>
      <c r="M127" s="108">
        <v>1</v>
      </c>
      <c r="N127" s="108"/>
      <c r="O127" s="108"/>
    </row>
    <row r="128" spans="1:85" s="105" customFormat="1" x14ac:dyDescent="0.25">
      <c r="A128" s="107">
        <v>123</v>
      </c>
      <c r="C128" s="105">
        <v>0</v>
      </c>
      <c r="D128" s="108"/>
      <c r="E128" s="108"/>
      <c r="F128" s="108"/>
      <c r="G128" s="108"/>
      <c r="H128" s="108"/>
      <c r="I128" s="108"/>
      <c r="J128" s="108"/>
      <c r="K128" s="108"/>
      <c r="L128" s="108"/>
      <c r="M128" s="108"/>
      <c r="N128" s="108"/>
      <c r="O128" s="108"/>
    </row>
    <row r="129" spans="1:15" s="105" customFormat="1" x14ac:dyDescent="0.25">
      <c r="A129" s="107">
        <v>124</v>
      </c>
      <c r="C129" s="105">
        <v>0</v>
      </c>
      <c r="D129" s="108"/>
      <c r="E129" s="108"/>
      <c r="F129" s="108"/>
      <c r="G129" s="108"/>
      <c r="H129" s="108"/>
      <c r="I129" s="108"/>
      <c r="J129" s="108"/>
      <c r="K129" s="108"/>
      <c r="L129" s="108"/>
      <c r="M129" s="108"/>
      <c r="N129" s="108"/>
      <c r="O129" s="108"/>
    </row>
    <row r="130" spans="1:15" s="105" customFormat="1" x14ac:dyDescent="0.25">
      <c r="A130" s="107">
        <v>125</v>
      </c>
      <c r="C130" s="105">
        <v>0</v>
      </c>
      <c r="D130" s="108"/>
      <c r="E130" s="108"/>
      <c r="F130" s="108"/>
      <c r="G130" s="108"/>
      <c r="H130" s="108"/>
      <c r="I130" s="108"/>
      <c r="J130" s="108"/>
      <c r="K130" s="108"/>
      <c r="L130" s="108"/>
      <c r="M130" s="108"/>
      <c r="N130" s="108"/>
      <c r="O130" s="108"/>
    </row>
    <row r="131" spans="1:15" s="105" customFormat="1" x14ac:dyDescent="0.25">
      <c r="A131" s="107">
        <v>126</v>
      </c>
      <c r="C131" s="105">
        <v>0</v>
      </c>
      <c r="D131" s="108"/>
      <c r="E131" s="108"/>
      <c r="F131" s="108"/>
      <c r="G131" s="108"/>
      <c r="H131" s="108"/>
      <c r="I131" s="108"/>
      <c r="J131" s="108"/>
      <c r="K131" s="108"/>
      <c r="L131" s="108"/>
      <c r="M131" s="108"/>
      <c r="N131" s="108"/>
      <c r="O131" s="108"/>
    </row>
    <row r="132" spans="1:15" s="105" customFormat="1" x14ac:dyDescent="0.25">
      <c r="A132" s="107">
        <v>127</v>
      </c>
      <c r="C132" s="105">
        <v>0</v>
      </c>
      <c r="D132" s="108"/>
      <c r="E132" s="108"/>
      <c r="F132" s="108"/>
      <c r="G132" s="108"/>
      <c r="H132" s="108"/>
      <c r="I132" s="108"/>
      <c r="J132" s="108"/>
      <c r="K132" s="108"/>
      <c r="L132" s="108"/>
      <c r="M132" s="108"/>
      <c r="N132" s="108"/>
      <c r="O132" s="108"/>
    </row>
    <row r="133" spans="1:15" s="105" customFormat="1" x14ac:dyDescent="0.25">
      <c r="A133" s="107">
        <v>128</v>
      </c>
      <c r="C133" s="105">
        <v>0</v>
      </c>
      <c r="D133" s="108"/>
      <c r="E133" s="108"/>
      <c r="F133" s="108"/>
      <c r="G133" s="108"/>
      <c r="H133" s="108"/>
      <c r="I133" s="108"/>
      <c r="J133" s="108"/>
      <c r="K133" s="108"/>
      <c r="L133" s="108"/>
      <c r="M133" s="108"/>
      <c r="N133" s="108"/>
      <c r="O133" s="108"/>
    </row>
    <row r="134" spans="1:15" s="105" customFormat="1" x14ac:dyDescent="0.25">
      <c r="A134" s="107">
        <v>129</v>
      </c>
      <c r="C134" s="105">
        <v>0</v>
      </c>
      <c r="D134" s="108"/>
      <c r="E134" s="108"/>
      <c r="F134" s="108"/>
      <c r="G134" s="108"/>
      <c r="H134" s="108"/>
      <c r="I134" s="108"/>
      <c r="J134" s="108"/>
      <c r="K134" s="108"/>
      <c r="L134" s="108"/>
      <c r="M134" s="108"/>
      <c r="N134" s="108"/>
      <c r="O134" s="108"/>
    </row>
    <row r="135" spans="1:15" s="105" customFormat="1" x14ac:dyDescent="0.25">
      <c r="A135" s="107">
        <v>130</v>
      </c>
      <c r="C135" s="105">
        <v>0</v>
      </c>
      <c r="D135" s="108"/>
      <c r="E135" s="108"/>
      <c r="F135" s="108"/>
      <c r="G135" s="108"/>
      <c r="H135" s="108"/>
      <c r="I135" s="108"/>
      <c r="J135" s="108"/>
      <c r="K135" s="108"/>
      <c r="L135" s="108"/>
      <c r="M135" s="108"/>
      <c r="N135" s="108"/>
      <c r="O135" s="108"/>
    </row>
    <row r="136" spans="1:15" s="105" customFormat="1" x14ac:dyDescent="0.25">
      <c r="A136" s="107">
        <v>131</v>
      </c>
      <c r="C136" s="105">
        <v>0</v>
      </c>
      <c r="D136" s="108"/>
      <c r="E136" s="108"/>
      <c r="F136" s="108"/>
      <c r="G136" s="108"/>
      <c r="H136" s="108"/>
      <c r="I136" s="108"/>
      <c r="J136" s="108"/>
      <c r="K136" s="108"/>
      <c r="L136" s="108"/>
      <c r="M136" s="108"/>
      <c r="N136" s="108"/>
      <c r="O136" s="108"/>
    </row>
    <row r="137" spans="1:15" s="105" customFormat="1" x14ac:dyDescent="0.25">
      <c r="A137" s="107">
        <v>132</v>
      </c>
      <c r="C137" s="105">
        <v>0</v>
      </c>
      <c r="D137" s="108"/>
      <c r="E137" s="108"/>
      <c r="F137" s="108"/>
      <c r="G137" s="108"/>
      <c r="H137" s="108"/>
      <c r="I137" s="108"/>
      <c r="J137" s="108"/>
      <c r="K137" s="108"/>
      <c r="L137" s="108"/>
      <c r="M137" s="108"/>
      <c r="N137" s="108"/>
      <c r="O137" s="108"/>
    </row>
    <row r="138" spans="1:15" s="105" customFormat="1" x14ac:dyDescent="0.25">
      <c r="A138" s="107">
        <v>133</v>
      </c>
      <c r="C138" s="105">
        <v>0</v>
      </c>
      <c r="D138" s="108"/>
      <c r="E138" s="108"/>
      <c r="F138" s="108"/>
      <c r="G138" s="108"/>
      <c r="H138" s="108"/>
      <c r="I138" s="108"/>
      <c r="J138" s="108"/>
      <c r="K138" s="108"/>
      <c r="L138" s="108"/>
      <c r="M138" s="108"/>
      <c r="N138" s="108"/>
      <c r="O138" s="108"/>
    </row>
    <row r="139" spans="1:15" s="105" customFormat="1" x14ac:dyDescent="0.25">
      <c r="A139" s="107">
        <v>134</v>
      </c>
      <c r="C139" s="105">
        <v>0</v>
      </c>
      <c r="D139" s="108"/>
      <c r="E139" s="108"/>
      <c r="F139" s="108"/>
      <c r="G139" s="108"/>
      <c r="H139" s="108"/>
      <c r="I139" s="108"/>
      <c r="J139" s="108"/>
      <c r="K139" s="108"/>
      <c r="L139" s="108"/>
      <c r="M139" s="108"/>
      <c r="N139" s="108"/>
      <c r="O139" s="108"/>
    </row>
    <row r="140" spans="1:15" s="105" customFormat="1" x14ac:dyDescent="0.25">
      <c r="A140" s="107">
        <v>135</v>
      </c>
      <c r="C140" s="105">
        <v>0</v>
      </c>
      <c r="D140" s="108"/>
      <c r="E140" s="108"/>
      <c r="F140" s="108"/>
      <c r="G140" s="108"/>
      <c r="H140" s="108"/>
      <c r="I140" s="108"/>
      <c r="J140" s="108"/>
      <c r="K140" s="108"/>
      <c r="L140" s="108"/>
      <c r="M140" s="108"/>
      <c r="N140" s="108"/>
      <c r="O140" s="108"/>
    </row>
    <row r="141" spans="1:15" s="105" customFormat="1" x14ac:dyDescent="0.25">
      <c r="A141" s="107">
        <v>136</v>
      </c>
      <c r="C141" s="105">
        <v>0</v>
      </c>
      <c r="D141" s="108"/>
      <c r="E141" s="108"/>
      <c r="F141" s="108"/>
      <c r="G141" s="108"/>
      <c r="H141" s="108"/>
      <c r="I141" s="108"/>
      <c r="J141" s="108"/>
      <c r="K141" s="108"/>
      <c r="L141" s="108"/>
      <c r="M141" s="108"/>
      <c r="N141" s="108"/>
      <c r="O141" s="108"/>
    </row>
    <row r="142" spans="1:15" s="105" customFormat="1" x14ac:dyDescent="0.25">
      <c r="A142" s="107">
        <v>137</v>
      </c>
      <c r="C142" s="105">
        <v>0</v>
      </c>
      <c r="D142" s="108"/>
      <c r="E142" s="108"/>
      <c r="F142" s="108"/>
      <c r="G142" s="108"/>
      <c r="H142" s="108"/>
      <c r="I142" s="108"/>
      <c r="J142" s="108"/>
      <c r="K142" s="108"/>
      <c r="L142" s="108"/>
      <c r="M142" s="108"/>
      <c r="N142" s="108"/>
      <c r="O142" s="108"/>
    </row>
    <row r="143" spans="1:15" s="105" customFormat="1" x14ac:dyDescent="0.25">
      <c r="A143" s="107">
        <v>138</v>
      </c>
      <c r="C143" s="105">
        <v>0</v>
      </c>
      <c r="D143" s="108"/>
      <c r="E143" s="108"/>
      <c r="F143" s="108"/>
      <c r="G143" s="108"/>
      <c r="H143" s="108"/>
      <c r="I143" s="108"/>
      <c r="J143" s="108"/>
      <c r="K143" s="108"/>
      <c r="L143" s="108"/>
      <c r="M143" s="108"/>
      <c r="N143" s="108"/>
      <c r="O143" s="108"/>
    </row>
    <row r="144" spans="1:15" s="105" customFormat="1" x14ac:dyDescent="0.25">
      <c r="A144" s="107">
        <v>139</v>
      </c>
      <c r="B144" s="105" t="s">
        <v>542</v>
      </c>
      <c r="C144" s="105">
        <v>0</v>
      </c>
      <c r="D144" s="108"/>
      <c r="E144" s="108"/>
      <c r="F144" s="108"/>
      <c r="G144" s="108"/>
      <c r="H144" s="108"/>
      <c r="I144" s="108"/>
      <c r="J144" s="108"/>
      <c r="K144" s="108"/>
      <c r="L144" s="108"/>
      <c r="M144" s="108"/>
      <c r="N144" s="108"/>
      <c r="O144" s="108"/>
    </row>
    <row r="145" spans="1:105" s="105" customFormat="1" x14ac:dyDescent="0.25">
      <c r="A145" s="107">
        <v>140</v>
      </c>
      <c r="B145" s="105" t="s">
        <v>543</v>
      </c>
      <c r="C145" s="105">
        <v>10</v>
      </c>
      <c r="D145" s="108">
        <v>1</v>
      </c>
      <c r="E145" s="108">
        <v>37</v>
      </c>
      <c r="F145" s="108">
        <v>1</v>
      </c>
      <c r="G145" s="108">
        <v>1</v>
      </c>
      <c r="H145" s="108">
        <v>1</v>
      </c>
      <c r="I145" s="108">
        <v>7</v>
      </c>
      <c r="J145" s="108">
        <v>2</v>
      </c>
      <c r="K145" s="108">
        <v>2</v>
      </c>
      <c r="L145" s="108">
        <v>1</v>
      </c>
      <c r="M145" s="108">
        <v>1</v>
      </c>
      <c r="N145" s="108"/>
      <c r="O145" s="108"/>
      <c r="P145" s="108">
        <v>1</v>
      </c>
      <c r="Q145" s="108">
        <v>3</v>
      </c>
      <c r="R145" s="108">
        <v>2</v>
      </c>
      <c r="S145" s="108">
        <v>4</v>
      </c>
      <c r="T145" s="108">
        <v>9</v>
      </c>
      <c r="U145" s="108">
        <v>9</v>
      </c>
      <c r="V145" s="108">
        <v>4</v>
      </c>
      <c r="W145" s="108">
        <v>1</v>
      </c>
      <c r="X145" s="108"/>
      <c r="Y145" s="108"/>
      <c r="Z145" s="108">
        <v>1</v>
      </c>
      <c r="AA145" s="108">
        <v>3</v>
      </c>
      <c r="AB145" s="108">
        <v>1</v>
      </c>
      <c r="AC145" s="108">
        <v>5</v>
      </c>
      <c r="AD145" s="108">
        <v>7</v>
      </c>
      <c r="AE145" s="108">
        <v>7</v>
      </c>
      <c r="AF145" s="108">
        <v>1</v>
      </c>
      <c r="AG145" s="108">
        <v>1</v>
      </c>
      <c r="AH145" s="108"/>
      <c r="AI145" s="108"/>
      <c r="AJ145" s="108">
        <v>1</v>
      </c>
      <c r="AK145" s="108">
        <v>2</v>
      </c>
      <c r="AL145" s="108">
        <v>5</v>
      </c>
      <c r="AM145" s="108">
        <v>2</v>
      </c>
      <c r="AN145" s="108">
        <v>11</v>
      </c>
      <c r="AO145" s="108">
        <v>11</v>
      </c>
      <c r="AP145" s="108">
        <v>2</v>
      </c>
      <c r="AQ145" s="108">
        <v>1</v>
      </c>
      <c r="AR145" s="108"/>
      <c r="AS145" s="108"/>
      <c r="AT145" s="108">
        <v>1</v>
      </c>
      <c r="AU145" s="108">
        <v>2</v>
      </c>
      <c r="AV145" s="108">
        <v>4</v>
      </c>
      <c r="AW145" s="108">
        <v>2</v>
      </c>
      <c r="AX145" s="108">
        <v>10</v>
      </c>
      <c r="AY145" s="108">
        <v>10</v>
      </c>
      <c r="AZ145" s="108">
        <v>5</v>
      </c>
      <c r="BA145" s="108">
        <v>1</v>
      </c>
      <c r="BB145" s="108"/>
      <c r="BC145" s="108"/>
      <c r="BD145" s="108">
        <v>1</v>
      </c>
      <c r="BE145" s="108">
        <v>2</v>
      </c>
      <c r="BF145" s="108">
        <v>2</v>
      </c>
      <c r="BG145" s="108">
        <v>4</v>
      </c>
      <c r="BH145" s="108">
        <v>11</v>
      </c>
      <c r="BI145" s="108">
        <v>11</v>
      </c>
      <c r="BJ145" s="108">
        <v>2</v>
      </c>
      <c r="BK145" s="108">
        <v>1</v>
      </c>
      <c r="BL145" s="108"/>
      <c r="BM145" s="108"/>
      <c r="BN145" s="108">
        <v>2</v>
      </c>
      <c r="BO145" s="108">
        <v>1</v>
      </c>
      <c r="BP145" s="108">
        <v>2</v>
      </c>
      <c r="BQ145" s="108">
        <v>4</v>
      </c>
      <c r="BR145" s="108">
        <v>8</v>
      </c>
      <c r="BS145" s="108">
        <v>8</v>
      </c>
      <c r="BT145" s="108">
        <v>3</v>
      </c>
      <c r="BU145" s="108">
        <v>1</v>
      </c>
      <c r="BV145" s="108"/>
      <c r="BW145" s="108"/>
      <c r="BX145" s="108">
        <v>2</v>
      </c>
      <c r="BY145" s="108">
        <v>1</v>
      </c>
      <c r="BZ145" s="108">
        <v>1</v>
      </c>
      <c r="CA145" s="108">
        <v>8</v>
      </c>
      <c r="CB145" s="108">
        <v>5</v>
      </c>
      <c r="CC145" s="108">
        <v>5</v>
      </c>
      <c r="CD145" s="108">
        <v>4</v>
      </c>
      <c r="CE145" s="108">
        <v>1</v>
      </c>
      <c r="CF145" s="108"/>
      <c r="CG145" s="108"/>
      <c r="CH145" s="108">
        <v>3</v>
      </c>
      <c r="CI145" s="108">
        <v>3</v>
      </c>
      <c r="CJ145" s="108">
        <v>1</v>
      </c>
      <c r="CK145" s="108">
        <v>3</v>
      </c>
      <c r="CL145" s="108">
        <v>11</v>
      </c>
      <c r="CM145" s="108">
        <v>11</v>
      </c>
      <c r="CN145" s="108">
        <v>9</v>
      </c>
      <c r="CO145" s="108">
        <v>1</v>
      </c>
      <c r="CP145" s="108"/>
      <c r="CQ145" s="108"/>
      <c r="CR145" s="108">
        <v>3</v>
      </c>
      <c r="CS145" s="108">
        <v>1</v>
      </c>
      <c r="CT145" s="108">
        <v>7</v>
      </c>
      <c r="CU145" s="108">
        <v>2</v>
      </c>
      <c r="CV145" s="108">
        <v>10</v>
      </c>
      <c r="CW145" s="108">
        <v>10</v>
      </c>
      <c r="CX145" s="108">
        <v>9</v>
      </c>
      <c r="CY145" s="108">
        <v>1</v>
      </c>
      <c r="CZ145" s="108"/>
      <c r="DA145" s="108"/>
    </row>
    <row r="146" spans="1:105" s="105" customFormat="1" x14ac:dyDescent="0.25">
      <c r="A146" s="107">
        <v>141</v>
      </c>
      <c r="B146" s="105" t="s">
        <v>544</v>
      </c>
      <c r="C146" s="105">
        <v>0</v>
      </c>
      <c r="D146" s="108"/>
      <c r="E146" s="108"/>
      <c r="F146" s="108"/>
      <c r="G146" s="108"/>
      <c r="H146" s="108"/>
      <c r="I146" s="108"/>
      <c r="J146" s="108"/>
      <c r="K146" s="108"/>
      <c r="L146" s="108"/>
      <c r="M146" s="108"/>
      <c r="N146" s="108"/>
      <c r="O146" s="108"/>
    </row>
    <row r="147" spans="1:105" s="105" customFormat="1" x14ac:dyDescent="0.25">
      <c r="A147" s="107">
        <v>142</v>
      </c>
      <c r="B147" s="105" t="s">
        <v>545</v>
      </c>
      <c r="C147" s="105">
        <v>0</v>
      </c>
      <c r="D147" s="108"/>
      <c r="E147" s="108"/>
      <c r="F147" s="108"/>
      <c r="G147" s="108"/>
      <c r="H147" s="108"/>
      <c r="I147" s="108"/>
      <c r="J147" s="108"/>
      <c r="K147" s="108"/>
      <c r="L147" s="108"/>
      <c r="M147" s="108"/>
      <c r="N147" s="108"/>
      <c r="O147" s="108"/>
    </row>
    <row r="148" spans="1:105" s="105" customFormat="1" x14ac:dyDescent="0.25">
      <c r="A148" s="107">
        <v>143</v>
      </c>
      <c r="B148" s="105" t="s">
        <v>546</v>
      </c>
      <c r="C148" s="105">
        <v>0</v>
      </c>
      <c r="D148" s="108"/>
      <c r="E148" s="108"/>
      <c r="F148" s="108"/>
      <c r="G148" s="108"/>
      <c r="H148" s="108"/>
      <c r="I148" s="108"/>
      <c r="J148" s="108"/>
      <c r="K148" s="108"/>
      <c r="L148" s="108"/>
      <c r="M148" s="108"/>
      <c r="N148" s="108"/>
      <c r="O148" s="108"/>
    </row>
    <row r="149" spans="1:105" s="105" customFormat="1" x14ac:dyDescent="0.25">
      <c r="A149" s="107">
        <v>144</v>
      </c>
      <c r="B149" s="105" t="s">
        <v>547</v>
      </c>
      <c r="C149" s="105">
        <v>3</v>
      </c>
      <c r="D149" s="108">
        <v>1</v>
      </c>
      <c r="E149" s="108">
        <v>18</v>
      </c>
      <c r="F149" s="108">
        <v>2</v>
      </c>
      <c r="G149" s="108">
        <v>2</v>
      </c>
      <c r="H149" s="108">
        <v>4</v>
      </c>
      <c r="I149" s="108">
        <v>7</v>
      </c>
      <c r="J149" s="108">
        <v>7</v>
      </c>
      <c r="K149" s="108">
        <v>0</v>
      </c>
      <c r="L149" s="108">
        <v>0</v>
      </c>
      <c r="M149" s="108">
        <v>1</v>
      </c>
      <c r="N149" s="108"/>
      <c r="O149" s="108"/>
      <c r="P149" s="108">
        <v>2</v>
      </c>
      <c r="Q149" s="108">
        <v>2</v>
      </c>
      <c r="R149" s="108">
        <v>2</v>
      </c>
      <c r="S149" s="108">
        <v>2</v>
      </c>
      <c r="T149" s="108">
        <v>5</v>
      </c>
      <c r="U149" s="108">
        <v>0</v>
      </c>
      <c r="V149" s="108">
        <v>0</v>
      </c>
      <c r="W149" s="108">
        <v>1</v>
      </c>
      <c r="X149" s="108"/>
      <c r="Y149" s="108" t="s">
        <v>653</v>
      </c>
      <c r="Z149" s="108">
        <v>2</v>
      </c>
      <c r="AA149" s="108">
        <v>3</v>
      </c>
      <c r="AB149" s="108">
        <v>1</v>
      </c>
      <c r="AC149" s="108">
        <v>6</v>
      </c>
      <c r="AD149" s="108">
        <v>8</v>
      </c>
      <c r="AE149" s="108">
        <v>0</v>
      </c>
      <c r="AF149" s="108">
        <v>0</v>
      </c>
      <c r="AG149" s="108">
        <v>1</v>
      </c>
      <c r="AH149" s="108"/>
      <c r="AI149" s="108"/>
    </row>
    <row r="150" spans="1:105" s="105" customFormat="1" x14ac:dyDescent="0.25">
      <c r="A150" s="107">
        <v>145</v>
      </c>
      <c r="B150" s="105" t="s">
        <v>548</v>
      </c>
      <c r="C150" s="105">
        <v>3</v>
      </c>
      <c r="D150" s="108">
        <v>1</v>
      </c>
      <c r="E150" s="108">
        <v>19</v>
      </c>
      <c r="F150" s="108">
        <v>1</v>
      </c>
      <c r="G150" s="108">
        <v>2</v>
      </c>
      <c r="H150" s="108">
        <v>1</v>
      </c>
      <c r="I150" s="108">
        <v>7</v>
      </c>
      <c r="J150" s="108">
        <v>6</v>
      </c>
      <c r="K150" s="108">
        <v>0</v>
      </c>
      <c r="L150" s="108">
        <v>0</v>
      </c>
      <c r="M150" s="108">
        <v>1</v>
      </c>
      <c r="N150" s="108"/>
      <c r="O150" s="108"/>
      <c r="P150" s="108">
        <v>1</v>
      </c>
      <c r="Q150" s="108">
        <v>2</v>
      </c>
      <c r="R150" s="108">
        <v>2</v>
      </c>
      <c r="S150" s="108">
        <v>7</v>
      </c>
      <c r="T150" s="108">
        <v>5</v>
      </c>
      <c r="U150" s="108">
        <v>5</v>
      </c>
      <c r="V150" s="108">
        <v>0</v>
      </c>
      <c r="W150" s="108">
        <v>1</v>
      </c>
      <c r="X150" s="108"/>
      <c r="Y150" s="108"/>
      <c r="Z150" s="108">
        <v>1</v>
      </c>
      <c r="AA150" s="108">
        <v>2</v>
      </c>
      <c r="AB150" s="108">
        <v>3</v>
      </c>
      <c r="AC150" s="108">
        <v>8</v>
      </c>
      <c r="AD150" s="108">
        <v>4</v>
      </c>
      <c r="AE150" s="108">
        <v>4</v>
      </c>
      <c r="AF150" s="108">
        <v>0</v>
      </c>
      <c r="AG150" s="108">
        <v>1</v>
      </c>
      <c r="AH150" s="108"/>
      <c r="AI150" s="108"/>
    </row>
    <row r="151" spans="1:105" s="105" customFormat="1" x14ac:dyDescent="0.25">
      <c r="A151" s="107">
        <v>146</v>
      </c>
      <c r="B151" s="105" t="s">
        <v>549</v>
      </c>
      <c r="C151" s="105">
        <v>3</v>
      </c>
      <c r="D151" s="108">
        <v>1</v>
      </c>
      <c r="E151" s="108">
        <v>20</v>
      </c>
      <c r="F151" s="108">
        <v>1</v>
      </c>
      <c r="G151" s="108">
        <v>2</v>
      </c>
      <c r="H151" s="108">
        <v>3</v>
      </c>
      <c r="I151" s="108">
        <v>9</v>
      </c>
      <c r="J151" s="108">
        <v>5</v>
      </c>
      <c r="K151" s="108">
        <v>5</v>
      </c>
      <c r="L151" s="108">
        <v>0</v>
      </c>
      <c r="M151" s="108">
        <v>1</v>
      </c>
      <c r="N151" s="108"/>
      <c r="O151" s="108"/>
      <c r="P151" s="108">
        <v>1</v>
      </c>
      <c r="Q151" s="108">
        <v>2</v>
      </c>
      <c r="R151" s="108">
        <v>2</v>
      </c>
      <c r="S151" s="108">
        <v>5</v>
      </c>
      <c r="T151" s="108">
        <v>8</v>
      </c>
      <c r="U151" s="108">
        <v>8</v>
      </c>
      <c r="V151" s="108">
        <v>0</v>
      </c>
      <c r="W151" s="108">
        <v>1</v>
      </c>
      <c r="X151" s="108"/>
      <c r="Y151" s="108"/>
      <c r="Z151" s="108">
        <v>1</v>
      </c>
      <c r="AA151" s="108">
        <v>2</v>
      </c>
      <c r="AB151" s="108">
        <v>1</v>
      </c>
      <c r="AC151" s="108">
        <v>5</v>
      </c>
      <c r="AD151" s="108">
        <v>8</v>
      </c>
      <c r="AE151" s="108">
        <v>8</v>
      </c>
      <c r="AF151" s="108">
        <v>1</v>
      </c>
      <c r="AG151" s="108">
        <v>1</v>
      </c>
      <c r="AH151" s="108"/>
      <c r="AI151" s="108"/>
    </row>
    <row r="152" spans="1:105" s="105" customFormat="1" x14ac:dyDescent="0.25">
      <c r="A152" s="107">
        <v>147</v>
      </c>
      <c r="B152" s="105" t="s">
        <v>550</v>
      </c>
      <c r="C152" s="105">
        <v>1</v>
      </c>
      <c r="D152" s="108">
        <v>1</v>
      </c>
      <c r="E152" s="108">
        <v>21</v>
      </c>
      <c r="F152" s="108">
        <v>1</v>
      </c>
      <c r="G152" s="108">
        <v>1</v>
      </c>
      <c r="H152" s="108">
        <v>1</v>
      </c>
      <c r="I152" s="108">
        <v>11</v>
      </c>
      <c r="J152" s="108">
        <v>2</v>
      </c>
      <c r="K152" s="108">
        <v>2</v>
      </c>
      <c r="L152" s="108">
        <v>2</v>
      </c>
      <c r="M152" s="108">
        <v>1</v>
      </c>
      <c r="N152" s="108"/>
      <c r="O152" s="108"/>
    </row>
    <row r="153" spans="1:105" s="105" customFormat="1" x14ac:dyDescent="0.25">
      <c r="A153" s="107">
        <v>148</v>
      </c>
      <c r="B153" s="105" t="s">
        <v>551</v>
      </c>
      <c r="C153" s="105">
        <v>1</v>
      </c>
      <c r="D153" s="108">
        <v>1</v>
      </c>
      <c r="E153" s="108">
        <v>22</v>
      </c>
      <c r="F153" s="108">
        <v>1</v>
      </c>
      <c r="G153" s="108">
        <v>1</v>
      </c>
      <c r="H153" s="108">
        <v>1</v>
      </c>
      <c r="I153" s="108">
        <v>3</v>
      </c>
      <c r="J153" s="108">
        <v>8</v>
      </c>
      <c r="K153" s="108">
        <v>1</v>
      </c>
      <c r="L153" s="108">
        <v>0</v>
      </c>
      <c r="M153" s="108">
        <v>1</v>
      </c>
      <c r="N153" s="108"/>
      <c r="O153" s="108"/>
    </row>
    <row r="154" spans="1:105" s="105" customFormat="1" x14ac:dyDescent="0.25">
      <c r="A154" s="107">
        <v>149</v>
      </c>
      <c r="B154" s="105" t="s">
        <v>552</v>
      </c>
      <c r="C154" s="105">
        <v>0</v>
      </c>
      <c r="D154" s="108"/>
      <c r="E154" s="108"/>
      <c r="F154" s="108"/>
      <c r="G154" s="108"/>
      <c r="H154" s="108"/>
      <c r="I154" s="108"/>
      <c r="J154" s="108"/>
      <c r="K154" s="108"/>
      <c r="L154" s="108"/>
      <c r="M154" s="108"/>
      <c r="N154" s="108"/>
      <c r="O154" s="108"/>
    </row>
    <row r="155" spans="1:105" s="105" customFormat="1" x14ac:dyDescent="0.25">
      <c r="A155" s="107">
        <v>150</v>
      </c>
      <c r="B155" s="105" t="s">
        <v>553</v>
      </c>
      <c r="C155" s="105">
        <v>0</v>
      </c>
      <c r="D155" s="108"/>
      <c r="E155" s="108"/>
      <c r="F155" s="108"/>
      <c r="G155" s="108"/>
      <c r="H155" s="108"/>
      <c r="I155" s="108"/>
      <c r="J155" s="108"/>
      <c r="K155" s="108"/>
      <c r="L155" s="108"/>
      <c r="M155" s="108"/>
      <c r="N155" s="108"/>
      <c r="O155" s="108"/>
    </row>
    <row r="156" spans="1:105" s="105" customFormat="1" x14ac:dyDescent="0.25">
      <c r="A156" s="107">
        <v>151</v>
      </c>
      <c r="B156" s="105" t="s">
        <v>554</v>
      </c>
      <c r="C156" s="105">
        <v>0</v>
      </c>
      <c r="D156" s="108"/>
      <c r="E156" s="108"/>
      <c r="F156" s="108"/>
      <c r="G156" s="108"/>
      <c r="H156" s="108"/>
      <c r="I156" s="108"/>
      <c r="J156" s="108"/>
      <c r="K156" s="108"/>
      <c r="L156" s="108"/>
      <c r="M156" s="108"/>
      <c r="N156" s="108"/>
      <c r="O156" s="108"/>
    </row>
    <row r="157" spans="1:105" s="105" customFormat="1" x14ac:dyDescent="0.25">
      <c r="A157" s="107">
        <v>152</v>
      </c>
      <c r="B157" s="105" t="s">
        <v>555</v>
      </c>
      <c r="C157" s="105">
        <v>5</v>
      </c>
      <c r="D157" s="108">
        <v>1</v>
      </c>
      <c r="E157" s="108">
        <v>26</v>
      </c>
      <c r="F157" s="108">
        <v>2</v>
      </c>
      <c r="G157" s="108">
        <v>1</v>
      </c>
      <c r="H157" s="108">
        <v>4</v>
      </c>
      <c r="I157" s="108">
        <v>11</v>
      </c>
      <c r="J157" s="108">
        <v>5</v>
      </c>
      <c r="K157" s="108">
        <v>0</v>
      </c>
      <c r="L157" s="108">
        <v>0</v>
      </c>
      <c r="M157" s="108">
        <v>1</v>
      </c>
      <c r="N157" s="108"/>
      <c r="O157" s="108"/>
      <c r="P157" s="108">
        <v>2</v>
      </c>
      <c r="Q157" s="108">
        <v>1</v>
      </c>
      <c r="R157" s="108">
        <v>2</v>
      </c>
      <c r="S157" s="108">
        <v>8</v>
      </c>
      <c r="T157" s="108">
        <v>7</v>
      </c>
      <c r="U157" s="108">
        <v>7</v>
      </c>
      <c r="V157" s="108">
        <v>5</v>
      </c>
      <c r="W157" s="108">
        <v>1</v>
      </c>
      <c r="X157" s="108"/>
      <c r="Y157" s="108"/>
      <c r="Z157" s="108">
        <v>2</v>
      </c>
      <c r="AA157" s="108">
        <v>2</v>
      </c>
      <c r="AB157" s="108">
        <v>1</v>
      </c>
      <c r="AC157" s="108">
        <v>8</v>
      </c>
      <c r="AD157" s="108">
        <v>7</v>
      </c>
      <c r="AE157" s="108">
        <v>7</v>
      </c>
      <c r="AF157" s="108">
        <v>0</v>
      </c>
      <c r="AG157" s="108">
        <v>1</v>
      </c>
      <c r="AH157" s="108"/>
      <c r="AI157" s="108"/>
      <c r="AJ157" s="108">
        <v>2</v>
      </c>
      <c r="AK157" s="108">
        <v>3</v>
      </c>
      <c r="AL157" s="108">
        <v>1</v>
      </c>
      <c r="AM157" s="108">
        <v>0</v>
      </c>
      <c r="AN157" s="108">
        <v>0</v>
      </c>
      <c r="AO157" s="108">
        <v>0</v>
      </c>
      <c r="AP157" s="108">
        <v>0</v>
      </c>
      <c r="AQ157" s="108">
        <v>1</v>
      </c>
      <c r="AR157" s="108"/>
      <c r="AS157" s="108" t="s">
        <v>647</v>
      </c>
      <c r="AT157" s="108">
        <v>3</v>
      </c>
      <c r="AU157" s="108">
        <v>1</v>
      </c>
      <c r="AV157" s="108">
        <v>1</v>
      </c>
      <c r="AW157" s="108">
        <v>9</v>
      </c>
      <c r="AX157" s="108">
        <v>5</v>
      </c>
      <c r="AY157" s="108">
        <v>0</v>
      </c>
      <c r="AZ157" s="108">
        <v>0</v>
      </c>
      <c r="BA157" s="108">
        <v>1</v>
      </c>
      <c r="BB157" s="108"/>
      <c r="BC157" s="108"/>
    </row>
    <row r="158" spans="1:105" s="105" customFormat="1" x14ac:dyDescent="0.25">
      <c r="A158" s="107">
        <v>153</v>
      </c>
      <c r="B158" s="105" t="s">
        <v>556</v>
      </c>
      <c r="C158" s="105">
        <v>1</v>
      </c>
      <c r="D158" s="108">
        <v>1</v>
      </c>
      <c r="E158" s="108">
        <v>27</v>
      </c>
      <c r="F158" s="108">
        <v>1</v>
      </c>
      <c r="G158" s="108">
        <v>2</v>
      </c>
      <c r="H158" s="108">
        <v>2</v>
      </c>
      <c r="I158" s="108">
        <v>4</v>
      </c>
      <c r="J158" s="108">
        <v>9</v>
      </c>
      <c r="K158" s="108">
        <v>9</v>
      </c>
      <c r="L158" s="108">
        <v>8</v>
      </c>
      <c r="M158" s="108">
        <v>1</v>
      </c>
      <c r="N158" s="108"/>
      <c r="O158" s="108"/>
    </row>
    <row r="159" spans="1:105" s="105" customFormat="1" x14ac:dyDescent="0.25">
      <c r="A159" s="107">
        <v>154</v>
      </c>
      <c r="B159" s="105" t="s">
        <v>557</v>
      </c>
      <c r="C159" s="105">
        <v>0</v>
      </c>
      <c r="D159" s="108"/>
      <c r="E159" s="108"/>
      <c r="F159" s="108"/>
      <c r="G159" s="108"/>
      <c r="H159" s="108"/>
      <c r="I159" s="108"/>
      <c r="J159" s="108"/>
      <c r="K159" s="108"/>
      <c r="L159" s="108"/>
      <c r="M159" s="108"/>
      <c r="N159" s="108"/>
      <c r="O159" s="108"/>
    </row>
    <row r="160" spans="1:105" s="105" customFormat="1" x14ac:dyDescent="0.25">
      <c r="A160" s="107">
        <v>155</v>
      </c>
      <c r="B160" s="105" t="s">
        <v>558</v>
      </c>
      <c r="C160" s="105">
        <v>0</v>
      </c>
      <c r="D160" s="108"/>
      <c r="E160" s="108"/>
      <c r="F160" s="108"/>
      <c r="G160" s="108"/>
      <c r="H160" s="108"/>
      <c r="I160" s="108"/>
      <c r="J160" s="108"/>
      <c r="K160" s="108"/>
      <c r="L160" s="108"/>
      <c r="M160" s="108"/>
      <c r="N160" s="108"/>
      <c r="O160" s="108"/>
    </row>
    <row r="161" spans="1:15" s="105" customFormat="1" x14ac:dyDescent="0.25">
      <c r="A161" s="107">
        <v>156</v>
      </c>
      <c r="B161" s="105" t="s">
        <v>559</v>
      </c>
      <c r="C161" s="105">
        <v>0</v>
      </c>
      <c r="D161" s="108"/>
      <c r="E161" s="108"/>
      <c r="F161" s="108"/>
      <c r="G161" s="108"/>
      <c r="H161" s="108"/>
      <c r="I161" s="108"/>
      <c r="J161" s="108"/>
      <c r="K161" s="108"/>
      <c r="L161" s="108"/>
      <c r="M161" s="108"/>
      <c r="N161" s="108"/>
      <c r="O161" s="108"/>
    </row>
    <row r="162" spans="1:15" s="105" customFormat="1" x14ac:dyDescent="0.25">
      <c r="A162" s="107">
        <v>157</v>
      </c>
    </row>
    <row r="163" spans="1:15" s="105" customFormat="1" x14ac:dyDescent="0.25">
      <c r="A163" s="107">
        <v>158</v>
      </c>
    </row>
    <row r="164" spans="1:15" s="105" customFormat="1" x14ac:dyDescent="0.25">
      <c r="A164" s="107">
        <v>159</v>
      </c>
    </row>
    <row r="165" spans="1:15" s="105" customFormat="1" x14ac:dyDescent="0.25">
      <c r="A165" s="107">
        <v>160</v>
      </c>
    </row>
    <row r="166" spans="1:15" s="105" customFormat="1" x14ac:dyDescent="0.25">
      <c r="A166" s="107">
        <v>161</v>
      </c>
    </row>
    <row r="167" spans="1:15" s="105" customFormat="1" x14ac:dyDescent="0.25">
      <c r="A167" s="107">
        <v>162</v>
      </c>
    </row>
    <row r="168" spans="1:15" s="105" customFormat="1" x14ac:dyDescent="0.25">
      <c r="A168" s="107">
        <v>163</v>
      </c>
    </row>
    <row r="169" spans="1:15" s="105" customFormat="1" x14ac:dyDescent="0.25">
      <c r="A169" s="107">
        <v>164</v>
      </c>
    </row>
    <row r="170" spans="1:15" s="105" customFormat="1" x14ac:dyDescent="0.25">
      <c r="A170" s="107">
        <v>165</v>
      </c>
    </row>
    <row r="171" spans="1:15" s="105" customFormat="1" x14ac:dyDescent="0.25">
      <c r="A171" s="107">
        <v>166</v>
      </c>
    </row>
    <row r="172" spans="1:15" s="105" customFormat="1" x14ac:dyDescent="0.25">
      <c r="A172" s="107">
        <v>167</v>
      </c>
    </row>
    <row r="173" spans="1:15" s="105" customFormat="1" x14ac:dyDescent="0.25">
      <c r="A173" s="107">
        <v>168</v>
      </c>
    </row>
    <row r="174" spans="1:15" s="105" customFormat="1" x14ac:dyDescent="0.25">
      <c r="A174" s="107">
        <v>169</v>
      </c>
    </row>
    <row r="175" spans="1:15" s="105" customFormat="1" x14ac:dyDescent="0.25">
      <c r="A175" s="107">
        <v>170</v>
      </c>
    </row>
    <row r="176" spans="1:15" s="105" customFormat="1" x14ac:dyDescent="0.25">
      <c r="A176" s="107">
        <v>171</v>
      </c>
    </row>
    <row r="177" spans="1:15" s="105" customFormat="1" x14ac:dyDescent="0.25">
      <c r="A177" s="107">
        <v>172</v>
      </c>
    </row>
    <row r="178" spans="1:15" s="105" customFormat="1" x14ac:dyDescent="0.25">
      <c r="A178" s="107">
        <v>173</v>
      </c>
    </row>
    <row r="179" spans="1:15" s="105" customFormat="1" x14ac:dyDescent="0.25">
      <c r="A179" s="107">
        <v>174</v>
      </c>
    </row>
    <row r="180" spans="1:15" s="105" customFormat="1" x14ac:dyDescent="0.25">
      <c r="A180" s="107">
        <v>175</v>
      </c>
      <c r="D180" s="108"/>
      <c r="E180" s="108"/>
      <c r="F180" s="108"/>
      <c r="G180" s="108"/>
      <c r="H180" s="108"/>
      <c r="I180" s="108"/>
      <c r="J180" s="108"/>
      <c r="K180" s="108"/>
      <c r="L180" s="108"/>
      <c r="M180" s="108"/>
      <c r="N180" s="108"/>
      <c r="O180" s="108"/>
    </row>
    <row r="181" spans="1:15" s="105" customFormat="1" x14ac:dyDescent="0.25">
      <c r="A181" s="107">
        <v>176</v>
      </c>
      <c r="D181" s="108"/>
      <c r="E181" s="108"/>
      <c r="F181" s="108"/>
      <c r="G181" s="108"/>
      <c r="H181" s="108"/>
      <c r="I181" s="108"/>
      <c r="J181" s="108"/>
      <c r="K181" s="108"/>
      <c r="L181" s="108"/>
      <c r="M181" s="108"/>
      <c r="N181" s="108"/>
      <c r="O181" s="108"/>
    </row>
    <row r="182" spans="1:15" s="105" customFormat="1" x14ac:dyDescent="0.25">
      <c r="A182" s="107">
        <v>177</v>
      </c>
      <c r="D182" s="108"/>
      <c r="E182" s="108"/>
      <c r="F182" s="108"/>
      <c r="G182" s="108"/>
      <c r="H182" s="108"/>
      <c r="I182" s="108"/>
      <c r="J182" s="108"/>
      <c r="K182" s="108"/>
      <c r="L182" s="108"/>
      <c r="M182" s="108"/>
      <c r="N182" s="108"/>
      <c r="O182" s="108"/>
    </row>
    <row r="183" spans="1:15" s="105" customFormat="1" x14ac:dyDescent="0.25">
      <c r="A183" s="107">
        <v>178</v>
      </c>
      <c r="D183" s="108"/>
      <c r="E183" s="108"/>
      <c r="F183" s="108"/>
      <c r="G183" s="108"/>
      <c r="H183" s="108"/>
      <c r="I183" s="108"/>
      <c r="J183" s="108"/>
      <c r="K183" s="108"/>
      <c r="L183" s="108"/>
      <c r="M183" s="108"/>
      <c r="N183" s="108"/>
      <c r="O183" s="108"/>
    </row>
    <row r="184" spans="1:15" s="105" customFormat="1" x14ac:dyDescent="0.25">
      <c r="A184" s="107">
        <v>179</v>
      </c>
      <c r="D184" s="108"/>
      <c r="E184" s="108"/>
      <c r="F184" s="108"/>
      <c r="G184" s="108"/>
      <c r="H184" s="108"/>
      <c r="I184" s="108"/>
      <c r="J184" s="108"/>
      <c r="K184" s="108"/>
      <c r="L184" s="108"/>
      <c r="M184" s="108"/>
      <c r="N184" s="108"/>
      <c r="O184" s="108"/>
    </row>
    <row r="185" spans="1:15" s="105" customFormat="1" x14ac:dyDescent="0.25">
      <c r="A185" s="107">
        <v>180</v>
      </c>
      <c r="D185" s="108"/>
      <c r="E185" s="108"/>
      <c r="F185" s="108"/>
      <c r="G185" s="108"/>
      <c r="H185" s="108"/>
      <c r="I185" s="108"/>
      <c r="J185" s="108"/>
      <c r="K185" s="108"/>
      <c r="L185" s="108"/>
      <c r="M185" s="108"/>
      <c r="N185" s="108"/>
      <c r="O185" s="108"/>
    </row>
    <row r="186" spans="1:15" s="105" customFormat="1" x14ac:dyDescent="0.25">
      <c r="A186" s="107">
        <v>181</v>
      </c>
      <c r="D186" s="108"/>
      <c r="E186" s="108"/>
      <c r="F186" s="108"/>
      <c r="G186" s="108"/>
      <c r="H186" s="108"/>
      <c r="I186" s="108"/>
      <c r="J186" s="108"/>
      <c r="K186" s="108"/>
      <c r="L186" s="108"/>
      <c r="M186" s="108"/>
      <c r="N186" s="108"/>
      <c r="O186" s="108"/>
    </row>
    <row r="187" spans="1:15" s="105" customFormat="1" x14ac:dyDescent="0.25">
      <c r="A187" s="107">
        <v>182</v>
      </c>
      <c r="D187" s="108"/>
      <c r="E187" s="108"/>
      <c r="F187" s="108"/>
      <c r="G187" s="108"/>
      <c r="H187" s="108"/>
      <c r="I187" s="108"/>
      <c r="J187" s="108"/>
      <c r="K187" s="108"/>
      <c r="L187" s="108"/>
      <c r="M187" s="108"/>
      <c r="N187" s="108"/>
      <c r="O187" s="108"/>
    </row>
    <row r="188" spans="1:15" s="105" customFormat="1" x14ac:dyDescent="0.25">
      <c r="A188" s="107">
        <v>183</v>
      </c>
      <c r="D188" s="108"/>
      <c r="E188" s="108"/>
      <c r="F188" s="108"/>
      <c r="G188" s="108"/>
      <c r="H188" s="108"/>
      <c r="I188" s="108"/>
      <c r="J188" s="108"/>
      <c r="K188" s="108"/>
      <c r="L188" s="108"/>
      <c r="M188" s="108"/>
      <c r="N188" s="108"/>
      <c r="O188" s="108"/>
    </row>
    <row r="189" spans="1:15" s="105" customFormat="1" x14ac:dyDescent="0.25">
      <c r="A189" s="107">
        <v>184</v>
      </c>
      <c r="D189" s="108"/>
      <c r="E189" s="108"/>
      <c r="F189" s="108"/>
      <c r="G189" s="108"/>
      <c r="H189" s="108"/>
      <c r="I189" s="108"/>
      <c r="J189" s="108"/>
      <c r="K189" s="108"/>
      <c r="L189" s="108"/>
      <c r="M189" s="108"/>
      <c r="N189" s="108"/>
      <c r="O189" s="108"/>
    </row>
    <row r="190" spans="1:15" s="105" customFormat="1" x14ac:dyDescent="0.25">
      <c r="A190" s="107">
        <v>185</v>
      </c>
      <c r="D190" s="108"/>
      <c r="E190" s="108"/>
      <c r="F190" s="108"/>
      <c r="G190" s="108"/>
      <c r="H190" s="108"/>
      <c r="I190" s="108"/>
      <c r="J190" s="108"/>
      <c r="K190" s="108"/>
      <c r="L190" s="108"/>
      <c r="M190" s="108"/>
      <c r="N190" s="108"/>
      <c r="O190" s="108"/>
    </row>
    <row r="191" spans="1:15" s="105" customFormat="1" x14ac:dyDescent="0.25">
      <c r="A191" s="107">
        <v>186</v>
      </c>
      <c r="D191" s="108"/>
      <c r="E191" s="108"/>
      <c r="F191" s="108"/>
      <c r="G191" s="108"/>
      <c r="H191" s="108"/>
      <c r="I191" s="108"/>
      <c r="J191" s="108"/>
      <c r="K191" s="108"/>
      <c r="L191" s="108"/>
      <c r="M191" s="108"/>
      <c r="N191" s="108"/>
      <c r="O191" s="108"/>
    </row>
    <row r="192" spans="1:15" s="105" customFormat="1" x14ac:dyDescent="0.25">
      <c r="A192" s="107">
        <v>187</v>
      </c>
      <c r="D192" s="108"/>
      <c r="E192" s="108"/>
      <c r="F192" s="108"/>
      <c r="G192" s="108"/>
      <c r="H192" s="108"/>
      <c r="I192" s="108"/>
      <c r="J192" s="108"/>
      <c r="K192" s="108"/>
      <c r="L192" s="108"/>
      <c r="M192" s="108"/>
      <c r="N192" s="108"/>
      <c r="O192" s="108"/>
    </row>
    <row r="193" spans="1:15" s="105" customFormat="1" x14ac:dyDescent="0.25">
      <c r="A193" s="107">
        <v>188</v>
      </c>
      <c r="D193" s="108"/>
      <c r="E193" s="108"/>
      <c r="F193" s="108"/>
      <c r="G193" s="108"/>
      <c r="H193" s="108"/>
      <c r="I193" s="108"/>
      <c r="J193" s="108"/>
      <c r="K193" s="108"/>
      <c r="L193" s="108"/>
      <c r="M193" s="108"/>
      <c r="N193" s="108"/>
      <c r="O193" s="108"/>
    </row>
    <row r="194" spans="1:15" s="105" customFormat="1" x14ac:dyDescent="0.25">
      <c r="A194" s="107">
        <v>189</v>
      </c>
      <c r="D194" s="108"/>
      <c r="E194" s="108"/>
      <c r="F194" s="108"/>
      <c r="G194" s="108"/>
      <c r="H194" s="108"/>
      <c r="I194" s="108"/>
      <c r="J194" s="108"/>
      <c r="K194" s="108"/>
      <c r="L194" s="108"/>
      <c r="M194" s="108"/>
      <c r="N194" s="108"/>
      <c r="O194" s="108"/>
    </row>
    <row r="195" spans="1:15" s="105" customFormat="1" x14ac:dyDescent="0.25">
      <c r="A195" s="107">
        <v>190</v>
      </c>
      <c r="D195" s="108"/>
      <c r="E195" s="108"/>
      <c r="F195" s="108"/>
      <c r="G195" s="108"/>
      <c r="H195" s="108"/>
      <c r="I195" s="108"/>
      <c r="J195" s="108"/>
      <c r="K195" s="108"/>
      <c r="L195" s="108"/>
      <c r="M195" s="108"/>
      <c r="N195" s="108"/>
      <c r="O195" s="108"/>
    </row>
    <row r="196" spans="1:15" s="105" customFormat="1" x14ac:dyDescent="0.25">
      <c r="A196" s="107">
        <v>191</v>
      </c>
      <c r="D196" s="108"/>
      <c r="E196" s="108"/>
      <c r="F196" s="108"/>
      <c r="G196" s="108"/>
      <c r="H196" s="108"/>
      <c r="I196" s="108"/>
      <c r="J196" s="108"/>
      <c r="K196" s="108"/>
      <c r="L196" s="108"/>
      <c r="M196" s="108"/>
      <c r="N196" s="108"/>
      <c r="O196" s="108"/>
    </row>
    <row r="197" spans="1:15" s="105" customFormat="1" x14ac:dyDescent="0.25">
      <c r="A197" s="107">
        <v>192</v>
      </c>
      <c r="D197" s="108"/>
      <c r="E197" s="108"/>
      <c r="F197" s="108"/>
      <c r="G197" s="108"/>
      <c r="H197" s="108"/>
      <c r="I197" s="108"/>
      <c r="J197" s="108"/>
      <c r="K197" s="108"/>
      <c r="L197" s="108"/>
      <c r="M197" s="108"/>
      <c r="N197" s="108"/>
      <c r="O197" s="108"/>
    </row>
    <row r="198" spans="1:15" s="105" customFormat="1" x14ac:dyDescent="0.25">
      <c r="A198" s="107">
        <v>193</v>
      </c>
      <c r="D198" s="108"/>
      <c r="E198" s="108"/>
      <c r="F198" s="108"/>
      <c r="G198" s="108"/>
      <c r="H198" s="108"/>
      <c r="I198" s="108"/>
      <c r="J198" s="108"/>
      <c r="K198" s="108"/>
      <c r="L198" s="108"/>
      <c r="M198" s="108"/>
      <c r="N198" s="108"/>
      <c r="O198" s="108"/>
    </row>
    <row r="199" spans="1:15" s="105" customFormat="1" x14ac:dyDescent="0.25">
      <c r="A199" s="107">
        <v>194</v>
      </c>
      <c r="D199" s="108"/>
      <c r="E199" s="108"/>
      <c r="F199" s="108"/>
      <c r="G199" s="108"/>
      <c r="H199" s="108"/>
      <c r="I199" s="108"/>
      <c r="J199" s="108"/>
      <c r="K199" s="108"/>
      <c r="L199" s="108"/>
      <c r="M199" s="108"/>
      <c r="N199" s="108"/>
      <c r="O199" s="108"/>
    </row>
    <row r="200" spans="1:15" s="105" customFormat="1" x14ac:dyDescent="0.25">
      <c r="A200" s="107">
        <v>195</v>
      </c>
      <c r="D200" s="108"/>
      <c r="E200" s="108"/>
      <c r="F200" s="108"/>
      <c r="G200" s="108"/>
      <c r="H200" s="108"/>
      <c r="I200" s="108"/>
      <c r="J200" s="108"/>
      <c r="K200" s="108"/>
      <c r="L200" s="108"/>
      <c r="M200" s="108"/>
      <c r="N200" s="108"/>
      <c r="O200" s="108"/>
    </row>
    <row r="201" spans="1:15" s="105" customFormat="1" x14ac:dyDescent="0.25">
      <c r="A201" s="107">
        <v>196</v>
      </c>
      <c r="D201" s="108"/>
      <c r="E201" s="108"/>
      <c r="F201" s="108"/>
      <c r="G201" s="108"/>
      <c r="H201" s="108"/>
      <c r="I201" s="108"/>
      <c r="J201" s="108"/>
      <c r="K201" s="108"/>
      <c r="L201" s="108"/>
      <c r="M201" s="108"/>
      <c r="N201" s="108"/>
      <c r="O201" s="108"/>
    </row>
    <row r="202" spans="1:15" s="105" customFormat="1" x14ac:dyDescent="0.25">
      <c r="A202" s="107">
        <v>197</v>
      </c>
      <c r="D202" s="108"/>
      <c r="E202" s="108"/>
      <c r="F202" s="108"/>
      <c r="G202" s="108"/>
      <c r="H202" s="108"/>
      <c r="I202" s="108"/>
      <c r="J202" s="108"/>
      <c r="K202" s="108"/>
      <c r="L202" s="108"/>
      <c r="M202" s="108"/>
      <c r="N202" s="108"/>
      <c r="O202" s="108"/>
    </row>
    <row r="203" spans="1:15" s="105" customFormat="1" x14ac:dyDescent="0.25">
      <c r="A203" s="107">
        <v>198</v>
      </c>
      <c r="D203" s="108"/>
      <c r="E203" s="108"/>
      <c r="F203" s="108"/>
      <c r="G203" s="108"/>
      <c r="H203" s="108"/>
      <c r="I203" s="108"/>
      <c r="J203" s="108"/>
      <c r="K203" s="108"/>
      <c r="L203" s="108"/>
      <c r="M203" s="108"/>
      <c r="N203" s="108"/>
      <c r="O203" s="108"/>
    </row>
    <row r="204" spans="1:15" s="105" customFormat="1" x14ac:dyDescent="0.25">
      <c r="A204" s="107">
        <v>199</v>
      </c>
      <c r="D204" s="108"/>
      <c r="E204" s="108"/>
      <c r="F204" s="108"/>
      <c r="G204" s="108"/>
      <c r="H204" s="108"/>
      <c r="I204" s="108"/>
      <c r="J204" s="108"/>
      <c r="K204" s="108"/>
      <c r="L204" s="108"/>
      <c r="M204" s="108"/>
      <c r="N204" s="108"/>
      <c r="O204" s="108"/>
    </row>
    <row r="205" spans="1:15" s="105" customFormat="1" x14ac:dyDescent="0.25">
      <c r="A205" s="107">
        <v>200</v>
      </c>
      <c r="D205" s="108"/>
      <c r="E205" s="108"/>
      <c r="F205" s="108"/>
      <c r="G205" s="108"/>
      <c r="H205" s="108"/>
      <c r="I205" s="108"/>
      <c r="J205" s="108"/>
      <c r="K205" s="108"/>
      <c r="L205" s="108"/>
      <c r="M205" s="108"/>
      <c r="N205" s="108"/>
      <c r="O205" s="108"/>
    </row>
    <row r="206" spans="1:15" s="105" customFormat="1" x14ac:dyDescent="0.25">
      <c r="A206" s="107">
        <v>201</v>
      </c>
      <c r="D206" s="108"/>
      <c r="E206" s="108"/>
      <c r="F206" s="108"/>
      <c r="G206" s="108"/>
      <c r="H206" s="108"/>
      <c r="I206" s="108"/>
      <c r="J206" s="108"/>
      <c r="K206" s="108"/>
      <c r="L206" s="108"/>
      <c r="M206" s="108"/>
      <c r="N206" s="108"/>
      <c r="O206" s="108"/>
    </row>
    <row r="207" spans="1:15" s="105" customFormat="1" x14ac:dyDescent="0.25">
      <c r="A207" s="107">
        <v>202</v>
      </c>
      <c r="D207" s="108"/>
      <c r="E207" s="108"/>
      <c r="F207" s="108"/>
      <c r="G207" s="108"/>
      <c r="H207" s="108"/>
      <c r="I207" s="108"/>
      <c r="J207" s="108"/>
      <c r="K207" s="108"/>
      <c r="L207" s="108"/>
      <c r="M207" s="108"/>
      <c r="N207" s="108"/>
      <c r="O207" s="108"/>
    </row>
    <row r="208" spans="1:15" s="105" customFormat="1" x14ac:dyDescent="0.25">
      <c r="A208" s="107">
        <v>203</v>
      </c>
      <c r="D208" s="108"/>
      <c r="E208" s="108"/>
      <c r="F208" s="108"/>
      <c r="G208" s="108"/>
      <c r="H208" s="108"/>
      <c r="I208" s="108"/>
      <c r="J208" s="108"/>
      <c r="K208" s="108"/>
      <c r="L208" s="108"/>
      <c r="M208" s="108"/>
      <c r="N208" s="108"/>
      <c r="O208" s="108"/>
    </row>
    <row r="209" spans="1:15" s="105" customFormat="1" x14ac:dyDescent="0.25">
      <c r="A209" s="107">
        <v>204</v>
      </c>
      <c r="D209" s="108"/>
      <c r="E209" s="108"/>
      <c r="F209" s="108"/>
      <c r="G209" s="108"/>
      <c r="H209" s="108"/>
      <c r="I209" s="108"/>
      <c r="J209" s="108"/>
      <c r="K209" s="108"/>
      <c r="L209" s="108"/>
      <c r="M209" s="108"/>
      <c r="N209" s="108"/>
      <c r="O209" s="108"/>
    </row>
    <row r="210" spans="1:15" s="105" customFormat="1" x14ac:dyDescent="0.25">
      <c r="A210" s="107">
        <v>205</v>
      </c>
      <c r="D210" s="108"/>
      <c r="E210" s="108"/>
      <c r="F210" s="108"/>
      <c r="G210" s="108"/>
      <c r="H210" s="108"/>
      <c r="I210" s="108"/>
      <c r="J210" s="108"/>
      <c r="K210" s="108"/>
      <c r="L210" s="108"/>
      <c r="M210" s="108"/>
      <c r="N210" s="108"/>
      <c r="O210" s="108"/>
    </row>
    <row r="211" spans="1:15" s="105" customFormat="1" x14ac:dyDescent="0.25">
      <c r="A211" s="107">
        <v>206</v>
      </c>
      <c r="D211" s="108"/>
      <c r="E211" s="108"/>
      <c r="F211" s="108"/>
      <c r="G211" s="108"/>
      <c r="H211" s="108"/>
      <c r="I211" s="108"/>
      <c r="J211" s="108"/>
      <c r="K211" s="108"/>
      <c r="L211" s="108"/>
      <c r="M211" s="108"/>
      <c r="N211" s="108"/>
      <c r="O211" s="108"/>
    </row>
    <row r="212" spans="1:15" s="105" customFormat="1" x14ac:dyDescent="0.25">
      <c r="A212" s="107">
        <v>207</v>
      </c>
      <c r="D212" s="108"/>
      <c r="E212" s="108"/>
      <c r="F212" s="108"/>
      <c r="G212" s="108"/>
      <c r="H212" s="108"/>
      <c r="I212" s="108"/>
      <c r="J212" s="108"/>
      <c r="K212" s="108"/>
      <c r="L212" s="108"/>
      <c r="M212" s="108"/>
      <c r="N212" s="108"/>
      <c r="O212" s="108"/>
    </row>
    <row r="213" spans="1:15" s="105" customFormat="1" x14ac:dyDescent="0.25">
      <c r="A213" s="107">
        <v>208</v>
      </c>
      <c r="D213" s="108"/>
      <c r="E213" s="108"/>
      <c r="F213" s="108"/>
      <c r="G213" s="108"/>
      <c r="H213" s="108"/>
      <c r="I213" s="108"/>
      <c r="J213" s="108"/>
      <c r="K213" s="108"/>
      <c r="L213" s="108"/>
      <c r="M213" s="108"/>
      <c r="N213" s="108"/>
      <c r="O213" s="108"/>
    </row>
    <row r="214" spans="1:15" s="105" customFormat="1" x14ac:dyDescent="0.25">
      <c r="A214" s="107">
        <v>209</v>
      </c>
      <c r="D214" s="108"/>
      <c r="E214" s="108"/>
      <c r="F214" s="108"/>
      <c r="G214" s="108"/>
      <c r="H214" s="108"/>
      <c r="I214" s="108"/>
      <c r="J214" s="108"/>
      <c r="K214" s="108"/>
      <c r="L214" s="108"/>
      <c r="M214" s="108"/>
      <c r="N214" s="108"/>
      <c r="O214" s="108"/>
    </row>
    <row r="215" spans="1:15" s="105" customFormat="1" x14ac:dyDescent="0.25">
      <c r="A215" s="107">
        <v>210</v>
      </c>
      <c r="D215" s="108"/>
      <c r="E215" s="108"/>
      <c r="F215" s="108"/>
      <c r="G215" s="108"/>
      <c r="H215" s="108"/>
      <c r="I215" s="108"/>
      <c r="J215" s="108"/>
      <c r="K215" s="108"/>
      <c r="L215" s="108"/>
      <c r="M215" s="108"/>
      <c r="N215" s="108"/>
      <c r="O215" s="108"/>
    </row>
    <row r="216" spans="1:15" s="105" customFormat="1" x14ac:dyDescent="0.25">
      <c r="A216" s="107">
        <v>211</v>
      </c>
      <c r="B216" s="106"/>
      <c r="C216" s="106"/>
      <c r="D216" s="108"/>
      <c r="E216" s="108"/>
      <c r="F216" s="108"/>
      <c r="G216" s="108"/>
      <c r="H216" s="108"/>
      <c r="I216" s="108"/>
      <c r="J216" s="108"/>
      <c r="K216" s="108"/>
      <c r="L216" s="108"/>
      <c r="M216" s="108"/>
      <c r="N216" s="108"/>
      <c r="O216" s="108"/>
    </row>
    <row r="217" spans="1:15" s="105" customFormat="1" x14ac:dyDescent="0.25">
      <c r="A217" s="107">
        <v>212</v>
      </c>
      <c r="B217" s="106"/>
      <c r="C217" s="106"/>
      <c r="D217" s="108"/>
      <c r="E217" s="108"/>
      <c r="F217" s="108"/>
      <c r="G217" s="108"/>
      <c r="H217" s="108"/>
      <c r="I217" s="108"/>
      <c r="J217" s="108"/>
      <c r="K217" s="108"/>
      <c r="L217" s="108"/>
      <c r="M217" s="108"/>
      <c r="N217" s="108"/>
      <c r="O217" s="108"/>
    </row>
    <row r="218" spans="1:15" s="105" customFormat="1" x14ac:dyDescent="0.25">
      <c r="A218" s="107">
        <v>213</v>
      </c>
      <c r="B218" s="106"/>
      <c r="C218" s="106"/>
      <c r="D218" s="108"/>
      <c r="E218" s="108"/>
      <c r="F218" s="108"/>
      <c r="G218" s="108"/>
      <c r="H218" s="108"/>
      <c r="I218" s="108"/>
      <c r="J218" s="108"/>
      <c r="K218" s="108"/>
      <c r="L218" s="108"/>
      <c r="M218" s="108"/>
      <c r="N218" s="108"/>
      <c r="O218" s="108"/>
    </row>
    <row r="219" spans="1:15" s="105" customFormat="1" x14ac:dyDescent="0.25">
      <c r="A219" s="107">
        <v>214</v>
      </c>
      <c r="B219" s="106"/>
      <c r="C219" s="106"/>
      <c r="D219" s="108"/>
      <c r="E219" s="108"/>
      <c r="F219" s="108"/>
      <c r="G219" s="108"/>
      <c r="H219" s="108"/>
      <c r="I219" s="108"/>
      <c r="J219" s="108"/>
      <c r="K219" s="108"/>
      <c r="L219" s="108"/>
      <c r="M219" s="108"/>
      <c r="N219" s="108"/>
      <c r="O219" s="108"/>
    </row>
    <row r="220" spans="1:15" s="105" customFormat="1" x14ac:dyDescent="0.25">
      <c r="A220" s="107">
        <v>215</v>
      </c>
      <c r="B220" s="106"/>
      <c r="C220" s="106"/>
      <c r="D220" s="108"/>
      <c r="E220" s="108"/>
      <c r="F220" s="108"/>
      <c r="G220" s="108"/>
      <c r="H220" s="108"/>
      <c r="I220" s="108"/>
      <c r="J220" s="108"/>
      <c r="K220" s="108"/>
      <c r="L220" s="108"/>
      <c r="M220" s="108"/>
      <c r="N220" s="108"/>
      <c r="O220" s="108"/>
    </row>
    <row r="221" spans="1:15" s="105" customFormat="1" x14ac:dyDescent="0.25">
      <c r="A221" s="107">
        <v>216</v>
      </c>
      <c r="B221" s="106"/>
      <c r="C221" s="106"/>
      <c r="D221" s="108"/>
      <c r="E221" s="108"/>
      <c r="F221" s="108"/>
      <c r="G221" s="108"/>
      <c r="H221" s="108"/>
      <c r="I221" s="108"/>
      <c r="J221" s="108"/>
      <c r="K221" s="108"/>
      <c r="L221" s="108"/>
      <c r="M221" s="108"/>
      <c r="N221" s="108"/>
      <c r="O221" s="108"/>
    </row>
    <row r="222" spans="1:15" s="105" customFormat="1" x14ac:dyDescent="0.25">
      <c r="A222" s="107">
        <v>217</v>
      </c>
      <c r="B222" s="106"/>
      <c r="C222" s="106"/>
      <c r="D222" s="108"/>
      <c r="E222" s="108"/>
      <c r="F222" s="108"/>
      <c r="G222" s="108"/>
      <c r="H222" s="108"/>
      <c r="I222" s="108"/>
      <c r="J222" s="108"/>
      <c r="K222" s="108"/>
      <c r="L222" s="108"/>
      <c r="M222" s="108"/>
      <c r="N222" s="108"/>
      <c r="O222" s="108"/>
    </row>
    <row r="223" spans="1:15" s="105" customFormat="1" x14ac:dyDescent="0.25">
      <c r="A223" s="107">
        <v>218</v>
      </c>
      <c r="B223" s="106"/>
      <c r="C223" s="106"/>
      <c r="D223" s="108"/>
      <c r="E223" s="108"/>
      <c r="F223" s="108"/>
      <c r="G223" s="108"/>
      <c r="H223" s="108"/>
      <c r="I223" s="108"/>
      <c r="J223" s="108"/>
      <c r="K223" s="108"/>
      <c r="L223" s="108"/>
      <c r="M223" s="108"/>
      <c r="N223" s="108"/>
      <c r="O223" s="108"/>
    </row>
    <row r="224" spans="1:15" s="105" customFormat="1" x14ac:dyDescent="0.25">
      <c r="A224" s="107">
        <v>219</v>
      </c>
      <c r="B224" s="106"/>
      <c r="C224" s="106"/>
      <c r="D224" s="108"/>
      <c r="E224" s="108"/>
      <c r="F224" s="108"/>
      <c r="G224" s="108"/>
      <c r="H224" s="108"/>
      <c r="I224" s="108"/>
      <c r="J224" s="108"/>
      <c r="K224" s="108"/>
      <c r="L224" s="108"/>
      <c r="M224" s="108"/>
      <c r="N224" s="108"/>
      <c r="O224" s="108"/>
    </row>
    <row r="225" spans="1:15" s="105" customFormat="1" x14ac:dyDescent="0.25">
      <c r="A225" s="107">
        <v>220</v>
      </c>
      <c r="B225" s="106"/>
      <c r="C225" s="106"/>
      <c r="D225" s="108"/>
      <c r="E225" s="108"/>
      <c r="F225" s="108"/>
      <c r="G225" s="108"/>
      <c r="H225" s="108"/>
      <c r="I225" s="108"/>
      <c r="J225" s="108"/>
      <c r="K225" s="108"/>
      <c r="L225" s="108"/>
      <c r="M225" s="108"/>
      <c r="N225" s="108"/>
      <c r="O225" s="108"/>
    </row>
    <row r="226" spans="1:15" s="105" customFormat="1" x14ac:dyDescent="0.25">
      <c r="A226" s="107">
        <v>221</v>
      </c>
      <c r="B226" s="106"/>
      <c r="C226" s="106"/>
      <c r="D226" s="108"/>
      <c r="E226" s="108"/>
      <c r="F226" s="108"/>
      <c r="G226" s="108"/>
      <c r="H226" s="108"/>
      <c r="I226" s="108"/>
      <c r="J226" s="108"/>
      <c r="K226" s="108"/>
      <c r="L226" s="108"/>
      <c r="M226" s="108"/>
      <c r="N226" s="108"/>
      <c r="O226" s="108"/>
    </row>
    <row r="227" spans="1:15" s="105" customFormat="1" x14ac:dyDescent="0.25">
      <c r="A227" s="107">
        <v>222</v>
      </c>
      <c r="B227" s="106"/>
      <c r="C227" s="106"/>
      <c r="D227" s="108"/>
      <c r="E227" s="108"/>
      <c r="F227" s="108"/>
      <c r="G227" s="108"/>
      <c r="H227" s="108"/>
      <c r="I227" s="108"/>
      <c r="J227" s="108"/>
      <c r="K227" s="108"/>
      <c r="L227" s="108"/>
      <c r="M227" s="108"/>
      <c r="N227" s="108"/>
      <c r="O227" s="108"/>
    </row>
    <row r="228" spans="1:15" s="105" customFormat="1" x14ac:dyDescent="0.25">
      <c r="A228" s="107">
        <v>223</v>
      </c>
      <c r="B228" s="106"/>
      <c r="C228" s="106"/>
      <c r="D228" s="108"/>
      <c r="E228" s="108"/>
      <c r="F228" s="108"/>
      <c r="G228" s="108"/>
      <c r="H228" s="108"/>
      <c r="I228" s="108"/>
      <c r="J228" s="108"/>
      <c r="K228" s="108"/>
      <c r="L228" s="108"/>
      <c r="M228" s="108"/>
      <c r="N228" s="108"/>
      <c r="O228" s="108"/>
    </row>
    <row r="229" spans="1:15" s="105" customFormat="1" x14ac:dyDescent="0.25">
      <c r="A229" s="107">
        <v>224</v>
      </c>
      <c r="B229" s="106"/>
      <c r="C229" s="106"/>
      <c r="D229" s="108"/>
      <c r="E229" s="108"/>
      <c r="F229" s="108"/>
      <c r="G229" s="108"/>
      <c r="H229" s="108"/>
      <c r="I229" s="108"/>
      <c r="J229" s="108"/>
      <c r="K229" s="108"/>
      <c r="L229" s="108"/>
      <c r="M229" s="108"/>
      <c r="N229" s="108"/>
      <c r="O229" s="108"/>
    </row>
    <row r="230" spans="1:15" s="105" customFormat="1" x14ac:dyDescent="0.25">
      <c r="A230" s="107">
        <v>225</v>
      </c>
      <c r="B230" s="106"/>
      <c r="C230" s="106"/>
      <c r="D230" s="108"/>
      <c r="E230" s="108"/>
      <c r="F230" s="108"/>
      <c r="G230" s="108"/>
      <c r="H230" s="108"/>
      <c r="I230" s="108"/>
      <c r="J230" s="108"/>
      <c r="K230" s="108"/>
      <c r="L230" s="108"/>
      <c r="M230" s="108"/>
      <c r="N230" s="108"/>
      <c r="O230" s="108"/>
    </row>
    <row r="231" spans="1:15" s="105" customFormat="1" x14ac:dyDescent="0.25">
      <c r="A231" s="107">
        <v>226</v>
      </c>
      <c r="B231" s="106"/>
      <c r="C231" s="106"/>
      <c r="D231" s="108"/>
      <c r="E231" s="108"/>
      <c r="F231" s="108"/>
      <c r="G231" s="108"/>
      <c r="H231" s="108"/>
      <c r="I231" s="108"/>
      <c r="J231" s="108"/>
      <c r="K231" s="108"/>
      <c r="L231" s="108"/>
      <c r="M231" s="108"/>
      <c r="N231" s="108"/>
      <c r="O231" s="108"/>
    </row>
    <row r="232" spans="1:15" s="105" customFormat="1" x14ac:dyDescent="0.25">
      <c r="A232" s="107">
        <v>227</v>
      </c>
      <c r="B232" s="106"/>
      <c r="C232" s="106"/>
      <c r="D232" s="108"/>
      <c r="E232" s="108"/>
      <c r="F232" s="108"/>
      <c r="G232" s="108"/>
      <c r="H232" s="108"/>
      <c r="I232" s="108"/>
      <c r="J232" s="108"/>
      <c r="K232" s="108"/>
      <c r="L232" s="108"/>
      <c r="M232" s="108"/>
      <c r="N232" s="108"/>
      <c r="O232" s="108"/>
    </row>
    <row r="233" spans="1:15" s="105" customFormat="1" x14ac:dyDescent="0.25">
      <c r="A233" s="107">
        <v>228</v>
      </c>
      <c r="B233" s="106"/>
      <c r="C233" s="106"/>
      <c r="D233" s="108"/>
      <c r="E233" s="108"/>
      <c r="F233" s="108"/>
      <c r="G233" s="108"/>
      <c r="H233" s="108"/>
      <c r="I233" s="108"/>
      <c r="J233" s="108"/>
      <c r="K233" s="108"/>
      <c r="L233" s="108"/>
      <c r="M233" s="108"/>
      <c r="N233" s="108"/>
      <c r="O233" s="108"/>
    </row>
    <row r="234" spans="1:15" s="105" customFormat="1" x14ac:dyDescent="0.25">
      <c r="A234" s="619">
        <v>229</v>
      </c>
      <c r="D234" s="108"/>
      <c r="E234" s="108"/>
      <c r="F234" s="108"/>
      <c r="G234" s="108"/>
      <c r="H234" s="108"/>
      <c r="I234" s="108"/>
      <c r="J234" s="108"/>
      <c r="K234" s="108"/>
      <c r="L234" s="108"/>
      <c r="M234" s="108"/>
      <c r="N234" s="108"/>
      <c r="O234" s="108"/>
    </row>
    <row r="235" spans="1:15" s="105" customFormat="1" x14ac:dyDescent="0.25">
      <c r="A235" s="619">
        <v>230</v>
      </c>
      <c r="D235" s="108"/>
      <c r="E235" s="108"/>
      <c r="F235" s="108"/>
      <c r="G235" s="108"/>
      <c r="H235" s="108"/>
      <c r="I235" s="108"/>
      <c r="J235" s="108"/>
      <c r="K235" s="108"/>
      <c r="L235" s="108"/>
      <c r="M235" s="108"/>
      <c r="N235" s="108"/>
      <c r="O235" s="108"/>
    </row>
    <row r="236" spans="1:15" s="105" customFormat="1" x14ac:dyDescent="0.25">
      <c r="A236" s="619">
        <v>231</v>
      </c>
      <c r="D236" s="108"/>
      <c r="E236" s="108"/>
      <c r="F236" s="108"/>
      <c r="G236" s="108"/>
      <c r="H236" s="108"/>
      <c r="I236" s="108"/>
      <c r="J236" s="108"/>
      <c r="K236" s="108"/>
      <c r="L236" s="108"/>
      <c r="M236" s="108"/>
      <c r="N236" s="108"/>
      <c r="O236" s="108"/>
    </row>
    <row r="237" spans="1:15" s="105" customFormat="1" x14ac:dyDescent="0.25">
      <c r="A237" s="619">
        <v>232</v>
      </c>
      <c r="D237" s="108"/>
      <c r="E237" s="108"/>
      <c r="F237" s="108"/>
      <c r="G237" s="108"/>
      <c r="H237" s="108"/>
      <c r="I237" s="108"/>
      <c r="J237" s="108"/>
      <c r="K237" s="108"/>
      <c r="L237" s="108"/>
      <c r="M237" s="108"/>
      <c r="N237" s="108"/>
      <c r="O237" s="108"/>
    </row>
    <row r="238" spans="1:15" s="105" customFormat="1" x14ac:dyDescent="0.25">
      <c r="A238" s="619">
        <v>233</v>
      </c>
      <c r="D238" s="108"/>
      <c r="E238" s="108"/>
      <c r="F238" s="108"/>
      <c r="G238" s="108"/>
      <c r="H238" s="108"/>
      <c r="I238" s="108"/>
      <c r="J238" s="108"/>
      <c r="K238" s="108"/>
      <c r="L238" s="108"/>
      <c r="M238" s="108"/>
      <c r="N238" s="108"/>
      <c r="O238" s="108"/>
    </row>
    <row r="239" spans="1:15" s="105" customFormat="1" x14ac:dyDescent="0.25">
      <c r="A239" s="619">
        <v>234</v>
      </c>
      <c r="D239" s="108"/>
      <c r="E239" s="108"/>
      <c r="F239" s="108"/>
      <c r="G239" s="108"/>
      <c r="H239" s="108"/>
      <c r="I239" s="108"/>
      <c r="J239" s="108"/>
      <c r="K239" s="108"/>
      <c r="L239" s="108"/>
      <c r="M239" s="108"/>
      <c r="N239" s="108"/>
      <c r="O239" s="108"/>
    </row>
    <row r="240" spans="1:15" s="105" customFormat="1" x14ac:dyDescent="0.25">
      <c r="A240" s="619">
        <v>235</v>
      </c>
      <c r="D240" s="108"/>
      <c r="E240" s="108"/>
      <c r="F240" s="108"/>
      <c r="G240" s="108"/>
      <c r="H240" s="108"/>
      <c r="I240" s="108"/>
      <c r="J240" s="108"/>
      <c r="K240" s="108"/>
      <c r="L240" s="108"/>
      <c r="M240" s="108"/>
      <c r="N240" s="108"/>
      <c r="O240" s="108"/>
    </row>
    <row r="241" spans="1:15" s="105" customFormat="1" x14ac:dyDescent="0.25">
      <c r="A241" s="619">
        <v>236</v>
      </c>
      <c r="D241" s="108"/>
      <c r="E241" s="108"/>
      <c r="F241" s="108"/>
      <c r="G241" s="108"/>
      <c r="H241" s="108"/>
      <c r="I241" s="108"/>
      <c r="J241" s="108"/>
      <c r="K241" s="108"/>
      <c r="L241" s="108"/>
      <c r="M241" s="108"/>
      <c r="N241" s="108"/>
      <c r="O241" s="108"/>
    </row>
    <row r="242" spans="1:15" s="105" customFormat="1" x14ac:dyDescent="0.25">
      <c r="A242" s="619">
        <v>237</v>
      </c>
      <c r="D242" s="108"/>
      <c r="E242" s="108"/>
      <c r="F242" s="108"/>
      <c r="G242" s="108"/>
      <c r="H242" s="108"/>
      <c r="I242" s="108"/>
      <c r="J242" s="108"/>
      <c r="K242" s="108"/>
      <c r="L242" s="108"/>
      <c r="M242" s="108"/>
      <c r="N242" s="108"/>
      <c r="O242" s="108"/>
    </row>
    <row r="243" spans="1:15" s="105" customFormat="1" x14ac:dyDescent="0.25">
      <c r="A243" s="619">
        <v>238</v>
      </c>
      <c r="D243" s="108"/>
      <c r="E243" s="108"/>
      <c r="F243" s="108"/>
      <c r="G243" s="108"/>
      <c r="H243" s="108"/>
      <c r="I243" s="108"/>
      <c r="J243" s="108"/>
      <c r="K243" s="108"/>
      <c r="L243" s="108"/>
      <c r="M243" s="108"/>
      <c r="N243" s="108"/>
      <c r="O243" s="108"/>
    </row>
    <row r="244" spans="1:15" s="105" customFormat="1" x14ac:dyDescent="0.25">
      <c r="A244" s="619">
        <v>239</v>
      </c>
      <c r="D244" s="108"/>
      <c r="E244" s="108"/>
      <c r="F244" s="108"/>
      <c r="G244" s="108"/>
      <c r="H244" s="108"/>
      <c r="I244" s="108"/>
      <c r="J244" s="108"/>
      <c r="K244" s="108"/>
      <c r="L244" s="108"/>
      <c r="M244" s="108"/>
      <c r="N244" s="108"/>
      <c r="O244" s="108"/>
    </row>
    <row r="245" spans="1:15" s="105" customFormat="1" x14ac:dyDescent="0.25">
      <c r="A245" s="619">
        <v>240</v>
      </c>
      <c r="D245" s="108"/>
      <c r="E245" s="108"/>
      <c r="F245" s="108"/>
      <c r="G245" s="108"/>
      <c r="H245" s="108"/>
      <c r="I245" s="108"/>
      <c r="J245" s="108"/>
      <c r="K245" s="108"/>
      <c r="L245" s="108"/>
      <c r="M245" s="108"/>
      <c r="N245" s="108"/>
      <c r="O245" s="108"/>
    </row>
    <row r="246" spans="1:15" s="105" customFormat="1" x14ac:dyDescent="0.25">
      <c r="A246" s="619">
        <v>241</v>
      </c>
      <c r="D246" s="108"/>
      <c r="E246" s="108"/>
      <c r="F246" s="108"/>
      <c r="G246" s="108"/>
      <c r="H246" s="108"/>
      <c r="I246" s="108"/>
      <c r="J246" s="108"/>
      <c r="K246" s="108"/>
      <c r="L246" s="108"/>
      <c r="M246" s="108"/>
      <c r="N246" s="108"/>
      <c r="O246" s="108"/>
    </row>
    <row r="247" spans="1:15" s="105" customFormat="1" x14ac:dyDescent="0.25">
      <c r="A247" s="619">
        <v>242</v>
      </c>
      <c r="D247" s="108"/>
      <c r="E247" s="108"/>
      <c r="F247" s="108"/>
      <c r="G247" s="108"/>
      <c r="H247" s="108"/>
      <c r="I247" s="108"/>
      <c r="J247" s="108"/>
      <c r="K247" s="108"/>
      <c r="L247" s="108"/>
      <c r="M247" s="108"/>
      <c r="N247" s="108"/>
      <c r="O247" s="108"/>
    </row>
    <row r="248" spans="1:15" s="105" customFormat="1" x14ac:dyDescent="0.25">
      <c r="A248" s="619">
        <v>243</v>
      </c>
      <c r="D248" s="108"/>
      <c r="E248" s="108"/>
      <c r="F248" s="108"/>
      <c r="G248" s="108"/>
      <c r="H248" s="108"/>
      <c r="I248" s="108"/>
      <c r="J248" s="108"/>
      <c r="K248" s="108"/>
      <c r="L248" s="108"/>
      <c r="M248" s="108"/>
      <c r="N248" s="108"/>
      <c r="O248" s="108"/>
    </row>
    <row r="249" spans="1:15" s="105" customFormat="1" x14ac:dyDescent="0.25">
      <c r="A249" s="619">
        <v>244</v>
      </c>
      <c r="D249" s="108"/>
      <c r="E249" s="108"/>
      <c r="F249" s="108"/>
      <c r="G249" s="108"/>
      <c r="H249" s="108"/>
      <c r="I249" s="108"/>
      <c r="J249" s="108"/>
      <c r="K249" s="108"/>
      <c r="L249" s="108"/>
      <c r="M249" s="108"/>
      <c r="N249" s="108"/>
      <c r="O249" s="108"/>
    </row>
    <row r="250" spans="1:15" s="105" customFormat="1" x14ac:dyDescent="0.25">
      <c r="A250" s="619">
        <v>245</v>
      </c>
      <c r="D250" s="108"/>
      <c r="E250" s="108"/>
      <c r="F250" s="108"/>
      <c r="G250" s="108"/>
      <c r="H250" s="108"/>
      <c r="I250" s="108"/>
      <c r="J250" s="108"/>
      <c r="K250" s="108"/>
      <c r="L250" s="108"/>
      <c r="M250" s="108"/>
      <c r="N250" s="108"/>
      <c r="O250" s="108"/>
    </row>
    <row r="251" spans="1:15" s="105" customFormat="1" x14ac:dyDescent="0.25">
      <c r="A251" s="619">
        <v>246</v>
      </c>
      <c r="D251" s="108"/>
      <c r="E251" s="108"/>
      <c r="F251" s="108"/>
      <c r="G251" s="108"/>
      <c r="H251" s="108"/>
      <c r="I251" s="108"/>
      <c r="J251" s="108"/>
      <c r="K251" s="108"/>
      <c r="L251" s="108"/>
      <c r="M251" s="108"/>
      <c r="N251" s="108"/>
      <c r="O251" s="108"/>
    </row>
    <row r="252" spans="1:15" s="105" customFormat="1" x14ac:dyDescent="0.25">
      <c r="A252" s="619">
        <v>247</v>
      </c>
      <c r="D252" s="108"/>
      <c r="E252" s="108"/>
      <c r="F252" s="108"/>
      <c r="G252" s="108"/>
      <c r="H252" s="108"/>
      <c r="I252" s="108"/>
      <c r="J252" s="108"/>
      <c r="K252" s="108"/>
      <c r="L252" s="108"/>
      <c r="M252" s="108"/>
      <c r="N252" s="108"/>
      <c r="O252" s="108"/>
    </row>
    <row r="253" spans="1:15" s="105" customFormat="1" x14ac:dyDescent="0.25">
      <c r="A253" s="619">
        <v>248</v>
      </c>
      <c r="D253" s="108"/>
      <c r="E253" s="108"/>
      <c r="F253" s="108"/>
      <c r="G253" s="108"/>
      <c r="H253" s="108"/>
      <c r="I253" s="108"/>
      <c r="J253" s="108"/>
      <c r="K253" s="108"/>
      <c r="L253" s="108"/>
      <c r="M253" s="108"/>
      <c r="N253" s="108"/>
      <c r="O253" s="108"/>
    </row>
    <row r="254" spans="1:15" s="105" customFormat="1" x14ac:dyDescent="0.25">
      <c r="A254" s="619">
        <v>249</v>
      </c>
      <c r="D254" s="108"/>
      <c r="E254" s="108"/>
      <c r="F254" s="108"/>
      <c r="G254" s="108"/>
      <c r="H254" s="108"/>
      <c r="I254" s="108"/>
      <c r="J254" s="108"/>
      <c r="K254" s="108"/>
      <c r="L254" s="108"/>
      <c r="M254" s="108"/>
      <c r="N254" s="108"/>
      <c r="O254" s="108"/>
    </row>
    <row r="255" spans="1:15" s="105" customFormat="1" x14ac:dyDescent="0.25">
      <c r="A255" s="619">
        <v>250</v>
      </c>
      <c r="D255" s="108"/>
      <c r="E255" s="108"/>
      <c r="F255" s="108"/>
      <c r="G255" s="108"/>
      <c r="H255" s="108"/>
      <c r="I255" s="108"/>
      <c r="J255" s="108"/>
      <c r="K255" s="108"/>
      <c r="L255" s="108"/>
      <c r="M255" s="108"/>
      <c r="N255" s="108"/>
      <c r="O255" s="108"/>
    </row>
    <row r="256" spans="1:15" s="105" customFormat="1" x14ac:dyDescent="0.25">
      <c r="A256" s="619">
        <v>251</v>
      </c>
      <c r="D256" s="108"/>
      <c r="E256" s="108"/>
      <c r="F256" s="108"/>
      <c r="G256" s="108"/>
      <c r="H256" s="108"/>
      <c r="I256" s="108"/>
      <c r="J256" s="108"/>
      <c r="K256" s="108"/>
      <c r="L256" s="108"/>
      <c r="M256" s="108"/>
      <c r="N256" s="108"/>
      <c r="O256" s="108"/>
    </row>
    <row r="257" spans="1:15" s="105" customFormat="1" x14ac:dyDescent="0.25">
      <c r="A257" s="619">
        <v>252</v>
      </c>
      <c r="D257" s="108"/>
      <c r="E257" s="108"/>
      <c r="F257" s="108"/>
      <c r="G257" s="108"/>
      <c r="H257" s="108"/>
      <c r="I257" s="108"/>
      <c r="J257" s="108"/>
      <c r="K257" s="108"/>
      <c r="L257" s="108"/>
      <c r="M257" s="108"/>
      <c r="N257" s="108"/>
      <c r="O257" s="108"/>
    </row>
    <row r="258" spans="1:15" s="105" customFormat="1" x14ac:dyDescent="0.25">
      <c r="A258" s="619">
        <v>253</v>
      </c>
      <c r="D258" s="108"/>
      <c r="E258" s="108"/>
      <c r="F258" s="108"/>
      <c r="G258" s="108"/>
      <c r="H258" s="108"/>
      <c r="I258" s="108"/>
      <c r="J258" s="108"/>
      <c r="K258" s="108"/>
      <c r="L258" s="108"/>
      <c r="M258" s="108"/>
      <c r="N258" s="108"/>
      <c r="O258" s="108"/>
    </row>
    <row r="259" spans="1:15" s="105" customFormat="1" x14ac:dyDescent="0.25">
      <c r="A259" s="107"/>
      <c r="D259" s="108"/>
      <c r="E259" s="108"/>
      <c r="F259" s="108"/>
      <c r="G259" s="108"/>
      <c r="H259" s="108"/>
      <c r="I259" s="108"/>
      <c r="J259" s="108"/>
      <c r="K259" s="108"/>
      <c r="L259" s="108"/>
      <c r="M259" s="108"/>
      <c r="N259" s="108"/>
      <c r="O259" s="108"/>
    </row>
    <row r="260" spans="1:15" s="105" customFormat="1" x14ac:dyDescent="0.25">
      <c r="A260" s="107"/>
      <c r="D260" s="108"/>
      <c r="E260" s="108"/>
      <c r="F260" s="108"/>
      <c r="G260" s="108"/>
      <c r="H260" s="108"/>
      <c r="I260" s="108"/>
      <c r="J260" s="108"/>
      <c r="K260" s="108"/>
      <c r="L260" s="108"/>
      <c r="M260" s="108"/>
      <c r="N260" s="108"/>
      <c r="O260" s="108"/>
    </row>
    <row r="261" spans="1:15" s="105" customFormat="1" x14ac:dyDescent="0.25">
      <c r="A261" s="107"/>
      <c r="D261" s="108"/>
      <c r="E261" s="108"/>
      <c r="F261" s="108"/>
      <c r="G261" s="108"/>
      <c r="H261" s="108"/>
      <c r="I261" s="108"/>
      <c r="J261" s="108"/>
      <c r="K261" s="108"/>
      <c r="L261" s="108"/>
      <c r="M261" s="108"/>
      <c r="N261" s="108"/>
      <c r="O261" s="108"/>
    </row>
    <row r="262" spans="1:15" s="105" customFormat="1" x14ac:dyDescent="0.25">
      <c r="A262" s="107"/>
      <c r="D262" s="108"/>
      <c r="E262" s="108"/>
      <c r="F262" s="108"/>
      <c r="G262" s="108"/>
      <c r="H262" s="108"/>
      <c r="I262" s="108"/>
      <c r="J262" s="108"/>
      <c r="K262" s="108"/>
      <c r="L262" s="108"/>
      <c r="M262" s="108"/>
      <c r="N262" s="108"/>
      <c r="O262" s="108"/>
    </row>
    <row r="263" spans="1:15" s="105" customFormat="1" x14ac:dyDescent="0.25">
      <c r="A263" s="107"/>
      <c r="D263" s="108"/>
      <c r="E263" s="108"/>
      <c r="F263" s="108"/>
      <c r="G263" s="108"/>
      <c r="H263" s="108"/>
      <c r="I263" s="108"/>
      <c r="J263" s="108"/>
      <c r="K263" s="108"/>
      <c r="L263" s="108"/>
      <c r="M263" s="108"/>
      <c r="N263" s="108"/>
      <c r="O263" s="108"/>
    </row>
    <row r="264" spans="1:15" s="105" customFormat="1" x14ac:dyDescent="0.25">
      <c r="A264" s="107"/>
      <c r="D264" s="108"/>
      <c r="E264" s="108"/>
      <c r="F264" s="108"/>
      <c r="G264" s="108"/>
      <c r="H264" s="108"/>
      <c r="I264" s="108"/>
      <c r="J264" s="108"/>
      <c r="K264" s="108"/>
      <c r="L264" s="108"/>
      <c r="M264" s="108"/>
      <c r="N264" s="108"/>
      <c r="O264" s="108"/>
    </row>
    <row r="265" spans="1:15" s="105" customFormat="1" x14ac:dyDescent="0.25">
      <c r="A265" s="107"/>
      <c r="D265" s="108"/>
      <c r="E265" s="108"/>
      <c r="F265" s="108"/>
      <c r="G265" s="108"/>
      <c r="H265" s="108"/>
      <c r="I265" s="108"/>
      <c r="J265" s="108"/>
      <c r="K265" s="108"/>
      <c r="L265" s="108"/>
      <c r="M265" s="108"/>
      <c r="N265" s="108"/>
      <c r="O265" s="108"/>
    </row>
  </sheetData>
  <mergeCells count="255">
    <mergeCell ref="A4:A5"/>
    <mergeCell ref="B4:B5"/>
    <mergeCell ref="C4:C5"/>
    <mergeCell ref="D4:D5"/>
    <mergeCell ref="E4:E5"/>
    <mergeCell ref="F4:F5"/>
    <mergeCell ref="M4:M5"/>
    <mergeCell ref="N4:N5"/>
    <mergeCell ref="O4:O5"/>
    <mergeCell ref="P4:P5"/>
    <mergeCell ref="Q4:Q5"/>
    <mergeCell ref="R4:R5"/>
    <mergeCell ref="G4:G5"/>
    <mergeCell ref="H4:H5"/>
    <mergeCell ref="I4:I5"/>
    <mergeCell ref="J4:J5"/>
    <mergeCell ref="K4:K5"/>
    <mergeCell ref="L4:L5"/>
    <mergeCell ref="Y4:Y5"/>
    <mergeCell ref="Z4:Z5"/>
    <mergeCell ref="AA4:AA5"/>
    <mergeCell ref="AB4:AB5"/>
    <mergeCell ref="AC4:AC5"/>
    <mergeCell ref="AD4:AD5"/>
    <mergeCell ref="S4:S5"/>
    <mergeCell ref="T4:T5"/>
    <mergeCell ref="U4:U5"/>
    <mergeCell ref="V4:V5"/>
    <mergeCell ref="W4:W5"/>
    <mergeCell ref="X4:X5"/>
    <mergeCell ref="AK4:AK5"/>
    <mergeCell ref="AL4:AL5"/>
    <mergeCell ref="AM4:AM5"/>
    <mergeCell ref="AN4:AN5"/>
    <mergeCell ref="AO4:AO5"/>
    <mergeCell ref="AP4:AP5"/>
    <mergeCell ref="AE4:AE5"/>
    <mergeCell ref="AF4:AF5"/>
    <mergeCell ref="AG4:AG5"/>
    <mergeCell ref="AH4:AH5"/>
    <mergeCell ref="AI4:AI5"/>
    <mergeCell ref="AJ4:AJ5"/>
    <mergeCell ref="AW4:AW5"/>
    <mergeCell ref="AX4:AX5"/>
    <mergeCell ref="AY4:AY5"/>
    <mergeCell ref="AZ4:AZ5"/>
    <mergeCell ref="BA4:BA5"/>
    <mergeCell ref="BB4:BB5"/>
    <mergeCell ref="AQ4:AQ5"/>
    <mergeCell ref="AR4:AR5"/>
    <mergeCell ref="AS4:AS5"/>
    <mergeCell ref="AT4:AT5"/>
    <mergeCell ref="AU4:AU5"/>
    <mergeCell ref="AV4:AV5"/>
    <mergeCell ref="BI4:BI5"/>
    <mergeCell ref="BJ4:BJ5"/>
    <mergeCell ref="BK4:BK5"/>
    <mergeCell ref="BL4:BL5"/>
    <mergeCell ref="BM4:BM5"/>
    <mergeCell ref="BN4:BN5"/>
    <mergeCell ref="BC4:BC5"/>
    <mergeCell ref="BD4:BD5"/>
    <mergeCell ref="BE4:BE5"/>
    <mergeCell ref="BF4:BF5"/>
    <mergeCell ref="BG4:BG5"/>
    <mergeCell ref="BH4:BH5"/>
    <mergeCell ref="BU4:BU5"/>
    <mergeCell ref="BV4:BV5"/>
    <mergeCell ref="BW4:BW5"/>
    <mergeCell ref="BX4:BX5"/>
    <mergeCell ref="BY4:BY5"/>
    <mergeCell ref="BZ4:BZ5"/>
    <mergeCell ref="BO4:BO5"/>
    <mergeCell ref="BP4:BP5"/>
    <mergeCell ref="BQ4:BQ5"/>
    <mergeCell ref="BR4:BR5"/>
    <mergeCell ref="BS4:BS5"/>
    <mergeCell ref="BT4:BT5"/>
    <mergeCell ref="CG4:CG5"/>
    <mergeCell ref="CH4:CH5"/>
    <mergeCell ref="CI4:CI5"/>
    <mergeCell ref="CJ4:CJ5"/>
    <mergeCell ref="CK4:CK5"/>
    <mergeCell ref="CL4:CL5"/>
    <mergeCell ref="CA4:CA5"/>
    <mergeCell ref="CB4:CB5"/>
    <mergeCell ref="CC4:CC5"/>
    <mergeCell ref="CD4:CD5"/>
    <mergeCell ref="CE4:CE5"/>
    <mergeCell ref="CF4:CF5"/>
    <mergeCell ref="CS4:CS5"/>
    <mergeCell ref="CT4:CT5"/>
    <mergeCell ref="CU4:CU5"/>
    <mergeCell ref="CV4:CV5"/>
    <mergeCell ref="CW4:CW5"/>
    <mergeCell ref="CX4:CX5"/>
    <mergeCell ref="CM4:CM5"/>
    <mergeCell ref="CN4:CN5"/>
    <mergeCell ref="CO4:CO5"/>
    <mergeCell ref="CP4:CP5"/>
    <mergeCell ref="CQ4:CQ5"/>
    <mergeCell ref="CR4:CR5"/>
    <mergeCell ref="DE4:DE5"/>
    <mergeCell ref="DF4:DF5"/>
    <mergeCell ref="DG4:DG5"/>
    <mergeCell ref="DH4:DH5"/>
    <mergeCell ref="DI4:DI5"/>
    <mergeCell ref="DJ4:DJ5"/>
    <mergeCell ref="CY4:CY5"/>
    <mergeCell ref="CZ4:CZ5"/>
    <mergeCell ref="DA4:DA5"/>
    <mergeCell ref="DB4:DB5"/>
    <mergeCell ref="DC4:DC5"/>
    <mergeCell ref="DD4:DD5"/>
    <mergeCell ref="DQ4:DQ5"/>
    <mergeCell ref="DR4:DR5"/>
    <mergeCell ref="DS4:DS5"/>
    <mergeCell ref="DT4:DT5"/>
    <mergeCell ref="DU4:DU5"/>
    <mergeCell ref="DV4:DV5"/>
    <mergeCell ref="DK4:DK5"/>
    <mergeCell ref="DL4:DL5"/>
    <mergeCell ref="DM4:DM5"/>
    <mergeCell ref="DN4:DN5"/>
    <mergeCell ref="DO4:DO5"/>
    <mergeCell ref="DP4:DP5"/>
    <mergeCell ref="EC4:EC5"/>
    <mergeCell ref="ED4:ED5"/>
    <mergeCell ref="EE4:EE5"/>
    <mergeCell ref="EF4:EF5"/>
    <mergeCell ref="EG4:EG5"/>
    <mergeCell ref="EH4:EH5"/>
    <mergeCell ref="DW4:DW5"/>
    <mergeCell ref="DX4:DX5"/>
    <mergeCell ref="DY4:DY5"/>
    <mergeCell ref="DZ4:DZ5"/>
    <mergeCell ref="EA4:EA5"/>
    <mergeCell ref="EB4:EB5"/>
    <mergeCell ref="EO4:EO5"/>
    <mergeCell ref="EP4:EP5"/>
    <mergeCell ref="EQ4:EQ5"/>
    <mergeCell ref="ER4:ER5"/>
    <mergeCell ref="ES4:ES5"/>
    <mergeCell ref="ET4:ET5"/>
    <mergeCell ref="EI4:EI5"/>
    <mergeCell ref="EJ4:EJ5"/>
    <mergeCell ref="EK4:EK5"/>
    <mergeCell ref="EL4:EL5"/>
    <mergeCell ref="EM4:EM5"/>
    <mergeCell ref="EN4:EN5"/>
    <mergeCell ref="FA4:FA5"/>
    <mergeCell ref="FB4:FB5"/>
    <mergeCell ref="FC4:FC5"/>
    <mergeCell ref="FD4:FD5"/>
    <mergeCell ref="FE4:FE5"/>
    <mergeCell ref="FF4:FF5"/>
    <mergeCell ref="EU4:EU5"/>
    <mergeCell ref="EV4:EV5"/>
    <mergeCell ref="EW4:EW5"/>
    <mergeCell ref="EX4:EX5"/>
    <mergeCell ref="EY4:EY5"/>
    <mergeCell ref="EZ4:EZ5"/>
    <mergeCell ref="FM4:FM5"/>
    <mergeCell ref="FN4:FN5"/>
    <mergeCell ref="FO4:FO5"/>
    <mergeCell ref="FP4:FP5"/>
    <mergeCell ref="FQ4:FQ5"/>
    <mergeCell ref="FR4:FR5"/>
    <mergeCell ref="FG4:FG5"/>
    <mergeCell ref="FH4:FH5"/>
    <mergeCell ref="FI4:FI5"/>
    <mergeCell ref="FJ4:FJ5"/>
    <mergeCell ref="FK4:FK5"/>
    <mergeCell ref="FL4:FL5"/>
    <mergeCell ref="FY4:FY5"/>
    <mergeCell ref="FZ4:FZ5"/>
    <mergeCell ref="GA4:GA5"/>
    <mergeCell ref="GB4:GB5"/>
    <mergeCell ref="GC4:GC5"/>
    <mergeCell ref="GD4:GD5"/>
    <mergeCell ref="FS4:FS5"/>
    <mergeCell ref="FT4:FT5"/>
    <mergeCell ref="FU4:FU5"/>
    <mergeCell ref="FV4:FV5"/>
    <mergeCell ref="FW4:FW5"/>
    <mergeCell ref="FX4:FX5"/>
    <mergeCell ref="GK4:GK5"/>
    <mergeCell ref="GL4:GL5"/>
    <mergeCell ref="GM4:GM5"/>
    <mergeCell ref="GN4:GN5"/>
    <mergeCell ref="GO4:GO5"/>
    <mergeCell ref="GP4:GP5"/>
    <mergeCell ref="GE4:GE5"/>
    <mergeCell ref="GF4:GF5"/>
    <mergeCell ref="GG4:GG5"/>
    <mergeCell ref="GH4:GH5"/>
    <mergeCell ref="GI4:GI5"/>
    <mergeCell ref="GJ4:GJ5"/>
    <mergeCell ref="GW4:GW5"/>
    <mergeCell ref="GX4:GX5"/>
    <mergeCell ref="GY4:GY5"/>
    <mergeCell ref="GZ4:GZ5"/>
    <mergeCell ref="HA4:HA5"/>
    <mergeCell ref="HB4:HB5"/>
    <mergeCell ref="GQ4:GQ5"/>
    <mergeCell ref="GR4:GR5"/>
    <mergeCell ref="GS4:GS5"/>
    <mergeCell ref="GT4:GT5"/>
    <mergeCell ref="GU4:GU5"/>
    <mergeCell ref="GV4:GV5"/>
    <mergeCell ref="HI4:HI5"/>
    <mergeCell ref="HJ4:HJ5"/>
    <mergeCell ref="HK4:HK5"/>
    <mergeCell ref="HL4:HL5"/>
    <mergeCell ref="HM4:HM5"/>
    <mergeCell ref="HN4:HN5"/>
    <mergeCell ref="HC4:HC5"/>
    <mergeCell ref="HD4:HD5"/>
    <mergeCell ref="HE4:HE5"/>
    <mergeCell ref="HF4:HF5"/>
    <mergeCell ref="HG4:HG5"/>
    <mergeCell ref="HH4:HH5"/>
    <mergeCell ref="HU4:HU5"/>
    <mergeCell ref="HV4:HV5"/>
    <mergeCell ref="HW4:HW5"/>
    <mergeCell ref="HX4:HX5"/>
    <mergeCell ref="HY4:HY5"/>
    <mergeCell ref="HZ4:HZ5"/>
    <mergeCell ref="HO4:HO5"/>
    <mergeCell ref="HP4:HP5"/>
    <mergeCell ref="HQ4:HQ5"/>
    <mergeCell ref="HR4:HR5"/>
    <mergeCell ref="HS4:HS5"/>
    <mergeCell ref="HT4:HT5"/>
    <mergeCell ref="IG4:IG5"/>
    <mergeCell ref="IH4:IH5"/>
    <mergeCell ref="II4:II5"/>
    <mergeCell ref="IJ4:IJ5"/>
    <mergeCell ref="IK4:IK5"/>
    <mergeCell ref="IL4:IL5"/>
    <mergeCell ref="IA4:IA5"/>
    <mergeCell ref="IB4:IB5"/>
    <mergeCell ref="IC4:IC5"/>
    <mergeCell ref="ID4:ID5"/>
    <mergeCell ref="IE4:IE5"/>
    <mergeCell ref="IF4:IF5"/>
    <mergeCell ref="IS4:IS5"/>
    <mergeCell ref="IT4:IT5"/>
    <mergeCell ref="IU4:IU5"/>
    <mergeCell ref="IM4:IM5"/>
    <mergeCell ref="IN4:IN5"/>
    <mergeCell ref="IO4:IO5"/>
    <mergeCell ref="IP4:IP5"/>
    <mergeCell ref="IQ4:IQ5"/>
    <mergeCell ref="IR4:IR5"/>
  </mergeCells>
  <pageMargins left="0.7" right="0.7" top="0.75" bottom="0.75" header="0.3" footer="0.3"/>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R259"/>
  <sheetViews>
    <sheetView workbookViewId="0">
      <pane xSplit="3" ySplit="4" topLeftCell="D5" activePane="bottomRight" state="frozenSplit"/>
      <selection pane="topRight" activeCell="D1" sqref="D1"/>
      <selection pane="bottomLeft" activeCell="A5" sqref="A5"/>
      <selection pane="bottomRight" activeCell="BD15" sqref="BD15"/>
    </sheetView>
  </sheetViews>
  <sheetFormatPr defaultColWidth="8.85546875" defaultRowHeight="12.75" x14ac:dyDescent="0.2"/>
  <cols>
    <col min="4" max="4" width="10.42578125" bestFit="1" customWidth="1"/>
    <col min="5" max="5" width="10.140625" customWidth="1"/>
    <col min="6" max="6" width="10.5703125" bestFit="1" customWidth="1"/>
    <col min="7" max="15" width="10.42578125" bestFit="1" customWidth="1"/>
    <col min="16" max="16" width="10.42578125" customWidth="1"/>
    <col min="17" max="23" width="10.42578125" bestFit="1" customWidth="1"/>
    <col min="24" max="24" width="10.42578125" customWidth="1"/>
    <col min="25" max="46" width="10.42578125" bestFit="1" customWidth="1"/>
    <col min="47" max="48" width="10.5703125" bestFit="1" customWidth="1"/>
    <col min="49" max="49" width="10.42578125" bestFit="1" customWidth="1"/>
    <col min="50" max="55" width="10.5703125" bestFit="1" customWidth="1"/>
    <col min="56" max="56" width="16.7109375" customWidth="1"/>
    <col min="66" max="66" width="11.42578125" customWidth="1"/>
    <col min="68" max="68" width="9.7109375" customWidth="1"/>
    <col min="86" max="86" width="6.140625" customWidth="1"/>
    <col min="87" max="88" width="10.42578125" bestFit="1" customWidth="1"/>
    <col min="89" max="89" width="10.42578125" customWidth="1"/>
    <col min="94" max="94" width="6.28515625" customWidth="1"/>
    <col min="95" max="95" width="6" customWidth="1"/>
  </cols>
  <sheetData>
    <row r="1" spans="1:96" ht="15" x14ac:dyDescent="0.25">
      <c r="A1" s="35" t="s">
        <v>102</v>
      </c>
      <c r="B1" s="4"/>
      <c r="C1" s="4"/>
      <c r="D1" s="36" t="s">
        <v>51</v>
      </c>
      <c r="E1" s="36"/>
      <c r="F1" s="4"/>
      <c r="G1" s="33"/>
      <c r="H1" s="26"/>
      <c r="I1" s="26"/>
      <c r="J1" s="26"/>
      <c r="K1" s="26"/>
      <c r="L1" s="26"/>
      <c r="M1" s="26"/>
      <c r="N1" s="26"/>
      <c r="O1" s="26"/>
      <c r="P1" s="298"/>
      <c r="Q1" s="4"/>
      <c r="R1" s="4"/>
      <c r="S1" s="4"/>
      <c r="T1" s="4"/>
      <c r="U1" s="4"/>
      <c r="V1" s="4"/>
      <c r="W1" s="4"/>
      <c r="X1" s="4"/>
      <c r="Y1" s="4"/>
      <c r="Z1" s="33"/>
      <c r="AA1" s="4"/>
      <c r="AB1" s="4"/>
      <c r="AC1" s="4"/>
      <c r="AD1" s="4"/>
      <c r="AE1" s="4"/>
      <c r="AF1" s="4"/>
      <c r="AG1" s="4"/>
      <c r="AH1" s="4"/>
      <c r="AI1" s="33"/>
      <c r="AJ1" s="4"/>
      <c r="AK1" s="4"/>
      <c r="AL1" s="4"/>
      <c r="AM1" s="4"/>
      <c r="AN1" s="4"/>
      <c r="AO1" s="4"/>
      <c r="AP1" s="4"/>
      <c r="AQ1" s="4"/>
      <c r="AR1" s="33"/>
      <c r="AS1" s="4"/>
      <c r="AT1" s="43"/>
      <c r="AU1" s="26"/>
      <c r="AV1" s="26"/>
      <c r="AW1" s="26"/>
      <c r="AX1" s="26"/>
      <c r="AY1" s="26"/>
      <c r="AZ1" s="26"/>
      <c r="BA1" s="26"/>
      <c r="BB1" s="26"/>
      <c r="BC1" s="26"/>
      <c r="BD1" s="26"/>
      <c r="BE1" s="298"/>
      <c r="BF1" s="36" t="s">
        <v>80</v>
      </c>
      <c r="BG1" s="4"/>
      <c r="BH1" s="4"/>
      <c r="BI1" s="26"/>
      <c r="BJ1" s="26"/>
      <c r="BK1" s="26"/>
      <c r="BL1" s="26"/>
      <c r="BM1" s="26"/>
      <c r="BN1" s="26"/>
      <c r="BO1" s="26"/>
      <c r="BP1" s="26"/>
      <c r="BQ1" s="26"/>
      <c r="BR1" s="26"/>
      <c r="BS1" s="30" t="s">
        <v>43</v>
      </c>
      <c r="BT1" s="26"/>
      <c r="BU1" s="26"/>
      <c r="BV1" s="26"/>
      <c r="BW1" s="26"/>
      <c r="BX1" s="26"/>
      <c r="BY1" s="26"/>
      <c r="BZ1" s="26"/>
      <c r="CA1" s="30" t="s">
        <v>82</v>
      </c>
      <c r="CB1" s="36"/>
      <c r="CC1" s="36"/>
      <c r="CD1" s="26"/>
      <c r="CE1" s="26"/>
      <c r="CF1" s="26"/>
      <c r="CG1" s="26"/>
      <c r="CH1" s="26"/>
      <c r="CI1" s="26"/>
      <c r="CJ1" s="26"/>
      <c r="CK1" s="26"/>
      <c r="CL1" s="26"/>
      <c r="CM1" s="26"/>
      <c r="CN1" s="26"/>
      <c r="CO1" s="26"/>
      <c r="CP1" s="26"/>
      <c r="CQ1" s="26"/>
      <c r="CR1" s="26"/>
    </row>
    <row r="2" spans="1:96" ht="15" x14ac:dyDescent="0.25">
      <c r="A2" s="26"/>
      <c r="B2" s="2"/>
      <c r="C2" s="2"/>
      <c r="D2" s="3"/>
      <c r="E2" s="3"/>
      <c r="F2" s="3"/>
      <c r="G2" s="34"/>
      <c r="H2" s="4"/>
      <c r="I2" s="4"/>
      <c r="J2" s="4"/>
      <c r="K2" s="4"/>
      <c r="L2" s="4"/>
      <c r="M2" s="4"/>
      <c r="N2" s="4"/>
      <c r="O2" s="4"/>
      <c r="P2" s="298"/>
      <c r="Q2" s="4"/>
      <c r="R2" s="4"/>
      <c r="S2" s="4"/>
      <c r="T2" s="4"/>
      <c r="U2" s="4"/>
      <c r="V2" s="4"/>
      <c r="W2" s="4"/>
      <c r="X2" s="4"/>
      <c r="Y2" s="4"/>
      <c r="Z2" s="32"/>
      <c r="AA2" s="5"/>
      <c r="AB2" s="5"/>
      <c r="AC2" s="5"/>
      <c r="AD2" s="5"/>
      <c r="AE2" s="5"/>
      <c r="AF2" s="5"/>
      <c r="AG2" s="5"/>
      <c r="AH2" s="5"/>
      <c r="AI2" s="33"/>
      <c r="AJ2" s="4"/>
      <c r="AK2" s="4"/>
      <c r="AL2" s="4"/>
      <c r="AM2" s="4"/>
      <c r="AN2" s="4"/>
      <c r="AO2" s="4"/>
      <c r="AP2" s="4"/>
      <c r="AQ2" s="4"/>
      <c r="AR2" s="33"/>
      <c r="AS2" s="4"/>
      <c r="AT2" s="43"/>
      <c r="AU2" s="4"/>
      <c r="AV2" s="4"/>
      <c r="AW2" s="4"/>
      <c r="AX2" s="4"/>
      <c r="AY2" s="4"/>
      <c r="AZ2" s="4"/>
      <c r="BA2" s="4"/>
      <c r="BB2" s="4"/>
      <c r="BC2" s="4"/>
      <c r="BD2" s="4"/>
      <c r="BE2" s="298"/>
      <c r="BF2" s="774"/>
      <c r="BG2" s="774"/>
      <c r="BH2" s="774"/>
      <c r="BI2" s="4"/>
      <c r="BJ2" s="7"/>
      <c r="BK2" s="4"/>
      <c r="BL2" s="4"/>
      <c r="BM2" s="4"/>
      <c r="BN2" s="4"/>
      <c r="BO2" s="4"/>
      <c r="BP2" s="4"/>
      <c r="BQ2" s="4"/>
      <c r="BR2" s="4"/>
      <c r="BS2" s="33"/>
      <c r="BT2" s="26"/>
      <c r="BU2" s="26" t="s">
        <v>39</v>
      </c>
      <c r="BV2" s="75" t="s">
        <v>75</v>
      </c>
      <c r="BW2" s="26"/>
      <c r="BX2" s="26"/>
      <c r="BY2" s="26"/>
      <c r="BZ2" s="26"/>
      <c r="CA2" s="33"/>
      <c r="CB2" s="4"/>
      <c r="CC2" s="4"/>
      <c r="CD2" s="4"/>
      <c r="CE2" s="4"/>
      <c r="CF2" s="4"/>
      <c r="CG2" s="4"/>
      <c r="CH2" s="26"/>
      <c r="CI2" s="26"/>
      <c r="CJ2" s="26"/>
      <c r="CK2" s="26"/>
      <c r="CL2" s="26"/>
      <c r="CM2" s="26"/>
      <c r="CN2" s="26"/>
      <c r="CO2" s="26"/>
      <c r="CP2" s="26"/>
      <c r="CQ2" s="26"/>
      <c r="CR2" s="26"/>
    </row>
    <row r="3" spans="1:96" ht="21.75" customHeight="1" x14ac:dyDescent="0.25">
      <c r="A3" s="746" t="s">
        <v>78</v>
      </c>
      <c r="B3" s="747" t="s">
        <v>18</v>
      </c>
      <c r="C3" s="749" t="s">
        <v>966</v>
      </c>
      <c r="D3" s="748" t="s">
        <v>0</v>
      </c>
      <c r="E3" s="748" t="s">
        <v>79</v>
      </c>
      <c r="F3" s="776" t="s">
        <v>77</v>
      </c>
      <c r="G3" s="37" t="s">
        <v>45</v>
      </c>
      <c r="H3" s="13"/>
      <c r="I3" s="13"/>
      <c r="J3" s="13"/>
      <c r="K3" s="13"/>
      <c r="L3" s="13"/>
      <c r="M3" s="13"/>
      <c r="N3" s="13"/>
      <c r="O3" s="13"/>
      <c r="P3" s="751" t="s">
        <v>993</v>
      </c>
      <c r="Q3" s="13" t="s">
        <v>1</v>
      </c>
      <c r="R3" s="13"/>
      <c r="S3" s="13"/>
      <c r="T3" s="13"/>
      <c r="U3" s="13"/>
      <c r="V3" s="13"/>
      <c r="W3" s="13"/>
      <c r="X3" s="13"/>
      <c r="Y3" s="13"/>
      <c r="Z3" s="37" t="s">
        <v>64</v>
      </c>
      <c r="AA3" s="13"/>
      <c r="AB3" s="13"/>
      <c r="AC3" s="13"/>
      <c r="AD3" s="13"/>
      <c r="AE3" s="13"/>
      <c r="AF3" s="13"/>
      <c r="AG3" s="13"/>
      <c r="AH3" s="13"/>
      <c r="AI3" s="37" t="s">
        <v>65</v>
      </c>
      <c r="AJ3" s="13"/>
      <c r="AK3" s="13"/>
      <c r="AL3" s="13"/>
      <c r="AM3" s="13"/>
      <c r="AN3" s="13"/>
      <c r="AO3" s="13"/>
      <c r="AP3" s="13"/>
      <c r="AQ3" s="13"/>
      <c r="AR3" s="37" t="s">
        <v>2</v>
      </c>
      <c r="AS3" s="13"/>
      <c r="AT3" s="38"/>
      <c r="AU3" s="37" t="s">
        <v>3</v>
      </c>
      <c r="AV3" s="13"/>
      <c r="AW3" s="13"/>
      <c r="AX3" s="13"/>
      <c r="AY3" s="13"/>
      <c r="AZ3" s="13"/>
      <c r="BA3" s="13"/>
      <c r="BB3" s="13"/>
      <c r="BC3" s="13"/>
      <c r="BD3" s="746" t="s">
        <v>4</v>
      </c>
      <c r="BE3" s="753" t="s">
        <v>994</v>
      </c>
      <c r="BF3" s="744" t="s">
        <v>45</v>
      </c>
      <c r="BG3" s="744" t="s">
        <v>5</v>
      </c>
      <c r="BH3" s="775" t="s">
        <v>81</v>
      </c>
      <c r="BI3" s="775" t="s">
        <v>6</v>
      </c>
      <c r="BJ3" s="775" t="s">
        <v>66</v>
      </c>
      <c r="BK3" s="746" t="s">
        <v>22</v>
      </c>
      <c r="BL3" s="775" t="s">
        <v>23</v>
      </c>
      <c r="BM3" s="775" t="s">
        <v>19</v>
      </c>
      <c r="BN3" s="775" t="s">
        <v>980</v>
      </c>
      <c r="BO3" s="746" t="s">
        <v>4</v>
      </c>
      <c r="BP3" s="749" t="s">
        <v>976</v>
      </c>
      <c r="BQ3" s="747" t="s">
        <v>977</v>
      </c>
      <c r="BR3" s="747" t="s">
        <v>978</v>
      </c>
      <c r="BS3" s="749" t="s">
        <v>38</v>
      </c>
      <c r="BT3" s="747" t="s">
        <v>59</v>
      </c>
      <c r="BU3" s="747" t="s">
        <v>53</v>
      </c>
      <c r="BV3" s="747" t="s">
        <v>54</v>
      </c>
      <c r="BW3" s="747" t="s">
        <v>55</v>
      </c>
      <c r="BX3" s="747" t="s">
        <v>56</v>
      </c>
      <c r="BY3" s="747" t="s">
        <v>57</v>
      </c>
      <c r="BZ3" s="778" t="s">
        <v>58</v>
      </c>
      <c r="CA3" s="749" t="s">
        <v>38</v>
      </c>
      <c r="CB3" s="757" t="s">
        <v>993</v>
      </c>
      <c r="CC3" s="757" t="s">
        <v>994</v>
      </c>
      <c r="CD3" s="747" t="s">
        <v>995</v>
      </c>
      <c r="CE3" s="744" t="s">
        <v>5</v>
      </c>
      <c r="CF3" s="744" t="s">
        <v>52</v>
      </c>
      <c r="CG3" s="747" t="s">
        <v>978</v>
      </c>
      <c r="CH3" s="760" t="s">
        <v>46</v>
      </c>
      <c r="CI3" s="760" t="s">
        <v>47</v>
      </c>
      <c r="CJ3" s="760" t="s">
        <v>48</v>
      </c>
      <c r="CK3" s="760" t="s">
        <v>49</v>
      </c>
      <c r="CL3" s="760" t="s">
        <v>60</v>
      </c>
      <c r="CM3" s="760" t="s">
        <v>63</v>
      </c>
      <c r="CN3" s="760" t="s">
        <v>74</v>
      </c>
      <c r="CO3" s="760" t="s">
        <v>62</v>
      </c>
      <c r="CP3" s="760" t="s">
        <v>61</v>
      </c>
      <c r="CQ3" s="773" t="s">
        <v>979</v>
      </c>
      <c r="CR3" s="759" t="s">
        <v>58</v>
      </c>
    </row>
    <row r="4" spans="1:96" ht="21.75" customHeight="1" x14ac:dyDescent="0.25">
      <c r="A4" s="746"/>
      <c r="B4" s="747"/>
      <c r="C4" s="749"/>
      <c r="D4" s="748"/>
      <c r="E4" s="748"/>
      <c r="F4" s="776"/>
      <c r="G4" s="40">
        <v>39196</v>
      </c>
      <c r="H4" s="8">
        <v>39199</v>
      </c>
      <c r="I4" s="8">
        <v>39204</v>
      </c>
      <c r="J4" s="8">
        <v>39209</v>
      </c>
      <c r="K4" s="8">
        <v>39212</v>
      </c>
      <c r="L4" s="8">
        <v>39217</v>
      </c>
      <c r="M4" s="8">
        <v>39223</v>
      </c>
      <c r="N4" s="8">
        <v>39227</v>
      </c>
      <c r="O4" s="8">
        <v>39234</v>
      </c>
      <c r="P4" s="752"/>
      <c r="Q4" s="8">
        <v>39196</v>
      </c>
      <c r="R4" s="8">
        <v>39199</v>
      </c>
      <c r="S4" s="8">
        <v>39204</v>
      </c>
      <c r="T4" s="8">
        <v>39209</v>
      </c>
      <c r="U4" s="8">
        <v>39212</v>
      </c>
      <c r="V4" s="8">
        <v>39217</v>
      </c>
      <c r="W4" s="8">
        <v>39223</v>
      </c>
      <c r="X4" s="8">
        <v>39227</v>
      </c>
      <c r="Y4" s="8">
        <v>39234</v>
      </c>
      <c r="Z4" s="40">
        <v>39196</v>
      </c>
      <c r="AA4" s="8">
        <v>39199</v>
      </c>
      <c r="AB4" s="8">
        <v>39204</v>
      </c>
      <c r="AC4" s="8">
        <v>39209</v>
      </c>
      <c r="AD4" s="8">
        <v>39212</v>
      </c>
      <c r="AE4" s="8">
        <v>39217</v>
      </c>
      <c r="AF4" s="8">
        <v>39223</v>
      </c>
      <c r="AG4" s="8">
        <v>39227</v>
      </c>
      <c r="AH4" s="8">
        <v>39234</v>
      </c>
      <c r="AI4" s="40">
        <v>39196</v>
      </c>
      <c r="AJ4" s="8">
        <v>39199</v>
      </c>
      <c r="AK4" s="8">
        <v>39204</v>
      </c>
      <c r="AL4" s="8">
        <v>39209</v>
      </c>
      <c r="AM4" s="8">
        <v>39212</v>
      </c>
      <c r="AN4" s="8">
        <v>39217</v>
      </c>
      <c r="AO4" s="8">
        <v>39223</v>
      </c>
      <c r="AP4" s="8">
        <v>39227</v>
      </c>
      <c r="AQ4" s="8">
        <v>39234</v>
      </c>
      <c r="AR4" s="32" t="s">
        <v>9</v>
      </c>
      <c r="AS4" s="5" t="s">
        <v>10</v>
      </c>
      <c r="AT4" s="46" t="s">
        <v>11</v>
      </c>
      <c r="AU4" s="40">
        <v>39196</v>
      </c>
      <c r="AV4" s="8">
        <v>39199</v>
      </c>
      <c r="AW4" s="8">
        <v>39204</v>
      </c>
      <c r="AX4" s="8">
        <v>39209</v>
      </c>
      <c r="AY4" s="8">
        <v>39212</v>
      </c>
      <c r="AZ4" s="8">
        <v>39217</v>
      </c>
      <c r="BA4" s="8">
        <v>39223</v>
      </c>
      <c r="BB4" s="8">
        <v>39227</v>
      </c>
      <c r="BC4" s="8">
        <v>39234</v>
      </c>
      <c r="BD4" s="746"/>
      <c r="BE4" s="754"/>
      <c r="BF4" s="744"/>
      <c r="BG4" s="744"/>
      <c r="BH4" s="775"/>
      <c r="BI4" s="775"/>
      <c r="BJ4" s="775"/>
      <c r="BK4" s="746"/>
      <c r="BL4" s="775"/>
      <c r="BM4" s="775"/>
      <c r="BN4" s="775"/>
      <c r="BO4" s="746"/>
      <c r="BP4" s="749"/>
      <c r="BQ4" s="747"/>
      <c r="BR4" s="747"/>
      <c r="BS4" s="749"/>
      <c r="BT4" s="747"/>
      <c r="BU4" s="747"/>
      <c r="BV4" s="747"/>
      <c r="BW4" s="747"/>
      <c r="BX4" s="747"/>
      <c r="BY4" s="747"/>
      <c r="BZ4" s="778"/>
      <c r="CA4" s="749"/>
      <c r="CB4" s="758"/>
      <c r="CC4" s="758"/>
      <c r="CD4" s="755"/>
      <c r="CE4" s="761"/>
      <c r="CF4" s="761"/>
      <c r="CG4" s="755"/>
      <c r="CH4" s="760"/>
      <c r="CI4" s="760"/>
      <c r="CJ4" s="760"/>
      <c r="CK4" s="760"/>
      <c r="CL4" s="760"/>
      <c r="CM4" s="760"/>
      <c r="CN4" s="760"/>
      <c r="CO4" s="760"/>
      <c r="CP4" s="760"/>
      <c r="CQ4" s="773"/>
      <c r="CR4" s="759"/>
    </row>
    <row r="5" spans="1:96" ht="15" x14ac:dyDescent="0.25">
      <c r="A5" s="10">
        <v>1</v>
      </c>
      <c r="B5" s="15" t="s">
        <v>540</v>
      </c>
      <c r="C5" s="42"/>
      <c r="D5" s="16"/>
      <c r="E5" s="28"/>
      <c r="F5" s="28"/>
      <c r="G5" s="32"/>
      <c r="H5" s="5"/>
      <c r="I5" s="5"/>
      <c r="J5" s="5"/>
      <c r="K5" s="5"/>
      <c r="L5" s="5"/>
      <c r="M5" s="5"/>
      <c r="N5" s="5"/>
      <c r="O5" s="5"/>
      <c r="P5" s="299">
        <f>MAX(G5:O5)</f>
        <v>0</v>
      </c>
      <c r="Q5" s="5"/>
      <c r="R5" s="5"/>
      <c r="S5" s="5"/>
      <c r="T5" s="5"/>
      <c r="U5" s="5"/>
      <c r="V5" s="5"/>
      <c r="W5" s="5"/>
      <c r="X5" s="5"/>
      <c r="Y5" s="5"/>
      <c r="Z5" s="32"/>
      <c r="AA5" s="5"/>
      <c r="AB5" s="5"/>
      <c r="AC5" s="5"/>
      <c r="AD5" s="5"/>
      <c r="AE5" s="5"/>
      <c r="AF5" s="5"/>
      <c r="AG5" s="5"/>
      <c r="AH5" s="5"/>
      <c r="AI5" s="32"/>
      <c r="AJ5" s="5"/>
      <c r="AK5" s="5"/>
      <c r="AL5" s="5"/>
      <c r="AM5" s="5"/>
      <c r="AN5" s="5"/>
      <c r="AO5" s="5"/>
      <c r="AP5" s="5"/>
      <c r="AQ5" s="5"/>
      <c r="AR5" s="76"/>
      <c r="AS5" s="9"/>
      <c r="AT5" s="73"/>
      <c r="AU5" s="5"/>
      <c r="AV5" s="5"/>
      <c r="AW5" s="5"/>
      <c r="AX5" s="5"/>
      <c r="AY5" s="5"/>
      <c r="AZ5" s="5"/>
      <c r="BA5" s="5"/>
      <c r="BB5" s="5"/>
      <c r="BC5" s="5"/>
      <c r="BD5" s="10"/>
      <c r="BE5" s="300">
        <f>BF5+BJ5</f>
        <v>0</v>
      </c>
      <c r="BF5" s="5"/>
      <c r="BG5" s="11"/>
      <c r="BH5" s="5"/>
      <c r="BI5" s="27"/>
      <c r="BJ5" s="5"/>
      <c r="BK5" s="5"/>
      <c r="BL5" s="28"/>
      <c r="BM5" s="5"/>
      <c r="BN5" s="5"/>
      <c r="BO5" s="13"/>
      <c r="BP5" s="245"/>
      <c r="BQ5" s="13"/>
      <c r="BR5" s="11"/>
      <c r="BS5" s="44">
        <v>1</v>
      </c>
      <c r="BT5" s="26"/>
      <c r="BU5" s="26"/>
      <c r="BV5" s="26"/>
      <c r="BW5" s="26"/>
      <c r="BX5" s="26"/>
      <c r="BY5" s="26"/>
      <c r="BZ5" s="26"/>
      <c r="CA5" s="44">
        <v>1</v>
      </c>
      <c r="CB5" s="5">
        <v>0</v>
      </c>
      <c r="CC5" s="5">
        <v>0</v>
      </c>
      <c r="CD5" s="5"/>
      <c r="CE5" s="11"/>
      <c r="CF5" s="5"/>
      <c r="CG5" s="18"/>
      <c r="CH5" s="5"/>
      <c r="CI5" s="9"/>
      <c r="CJ5" s="9"/>
      <c r="CK5" s="9"/>
      <c r="CL5" s="4"/>
      <c r="CM5" s="26"/>
      <c r="CN5" s="26"/>
      <c r="CO5" s="26"/>
      <c r="CP5" s="26"/>
      <c r="CQ5" s="26"/>
      <c r="CR5" s="26" t="s">
        <v>655</v>
      </c>
    </row>
    <row r="6" spans="1:96" ht="15" x14ac:dyDescent="0.25">
      <c r="A6" s="10">
        <v>2</v>
      </c>
      <c r="B6" s="15" t="s">
        <v>110</v>
      </c>
      <c r="C6" s="42">
        <v>1</v>
      </c>
      <c r="D6" s="16">
        <v>39196</v>
      </c>
      <c r="E6" s="28">
        <v>1</v>
      </c>
      <c r="F6" s="28">
        <v>1</v>
      </c>
      <c r="G6" s="32">
        <v>1</v>
      </c>
      <c r="H6" s="5"/>
      <c r="I6" s="5"/>
      <c r="J6" s="5"/>
      <c r="K6" s="5"/>
      <c r="L6" s="5"/>
      <c r="M6" s="5"/>
      <c r="N6" s="5"/>
      <c r="O6" s="5"/>
      <c r="P6" s="299">
        <f t="shared" ref="P6:P69" si="0">MAX(G6:O6)</f>
        <v>1</v>
      </c>
      <c r="Q6" s="5" t="s">
        <v>117</v>
      </c>
      <c r="R6" s="5"/>
      <c r="S6" s="5"/>
      <c r="T6" s="5"/>
      <c r="U6" s="5" t="s">
        <v>118</v>
      </c>
      <c r="V6" s="5"/>
      <c r="W6" s="5"/>
      <c r="X6" s="5"/>
      <c r="Y6" s="5"/>
      <c r="Z6" s="32">
        <v>4</v>
      </c>
      <c r="AA6" s="5"/>
      <c r="AB6" s="5"/>
      <c r="AC6" s="5"/>
      <c r="AD6" s="5"/>
      <c r="AE6" s="5"/>
      <c r="AF6" s="5"/>
      <c r="AG6" s="5"/>
      <c r="AH6" s="5"/>
      <c r="AI6" s="32"/>
      <c r="AJ6" s="5"/>
      <c r="AK6" s="5"/>
      <c r="AL6" s="5"/>
      <c r="AM6" s="5"/>
      <c r="AN6" s="5"/>
      <c r="AO6" s="5">
        <v>4</v>
      </c>
      <c r="AP6" s="5"/>
      <c r="AQ6" s="5"/>
      <c r="AR6" s="76"/>
      <c r="AS6" s="9"/>
      <c r="AT6" s="73">
        <v>39223</v>
      </c>
      <c r="AU6" s="5"/>
      <c r="AV6" s="5"/>
      <c r="AW6" s="5"/>
      <c r="AX6" s="5"/>
      <c r="AY6" s="5"/>
      <c r="AZ6" s="5"/>
      <c r="BA6" s="5"/>
      <c r="BB6" s="5"/>
      <c r="BC6" s="5"/>
      <c r="BD6" s="4"/>
      <c r="BE6" s="300">
        <f t="shared" ref="BE6:BE69" si="1">BF6+BJ6</f>
        <v>1</v>
      </c>
      <c r="BF6" s="5">
        <v>1</v>
      </c>
      <c r="BG6" s="11">
        <v>1.42</v>
      </c>
      <c r="BH6" s="5">
        <v>160</v>
      </c>
      <c r="BI6" s="27">
        <v>0.1</v>
      </c>
      <c r="BJ6" s="5"/>
      <c r="BK6" s="5"/>
      <c r="BL6" s="28"/>
      <c r="BM6" s="5"/>
      <c r="BN6" s="5"/>
      <c r="BO6" s="13"/>
      <c r="BP6" s="245">
        <f>(BG6^2*PI()*BH6*BF6)/4</f>
        <v>253.38829706793834</v>
      </c>
      <c r="BQ6" s="13"/>
      <c r="BR6" s="11">
        <f t="shared" ref="BR6:BR67" si="2">BP6+BQ6</f>
        <v>253.38829706793834</v>
      </c>
      <c r="BS6" s="44">
        <v>2</v>
      </c>
      <c r="BT6" s="26">
        <v>2</v>
      </c>
      <c r="BU6" s="26">
        <v>15</v>
      </c>
      <c r="BV6" s="26">
        <v>8</v>
      </c>
      <c r="BW6" s="26">
        <v>8</v>
      </c>
      <c r="BX6" s="26">
        <v>8</v>
      </c>
      <c r="BY6" s="26"/>
      <c r="BZ6" s="26" t="s">
        <v>661</v>
      </c>
      <c r="CA6" s="44">
        <v>2</v>
      </c>
      <c r="CB6" s="5">
        <v>1</v>
      </c>
      <c r="CC6" s="5">
        <v>1</v>
      </c>
      <c r="CD6" s="5">
        <v>1</v>
      </c>
      <c r="CE6" s="11">
        <v>1.42</v>
      </c>
      <c r="CF6" s="5">
        <v>160</v>
      </c>
      <c r="CG6" s="18">
        <v>253.38829706793834</v>
      </c>
      <c r="CH6" s="5">
        <v>4</v>
      </c>
      <c r="CI6" s="252">
        <v>39214</v>
      </c>
      <c r="CJ6" s="9"/>
      <c r="CK6" s="9">
        <v>39223</v>
      </c>
      <c r="CL6" s="4">
        <v>2</v>
      </c>
      <c r="CM6" s="26">
        <v>15</v>
      </c>
      <c r="CN6" s="26">
        <v>8</v>
      </c>
      <c r="CO6" s="26">
        <v>8</v>
      </c>
      <c r="CP6" s="26"/>
      <c r="CQ6" s="69"/>
      <c r="CR6" s="26"/>
    </row>
    <row r="7" spans="1:96" ht="15" x14ac:dyDescent="0.25">
      <c r="A7" s="10">
        <v>3</v>
      </c>
      <c r="B7" s="15" t="s">
        <v>116</v>
      </c>
      <c r="C7" s="42"/>
      <c r="D7" s="16">
        <v>39196</v>
      </c>
      <c r="E7" s="28">
        <v>1</v>
      </c>
      <c r="F7" s="28">
        <v>1</v>
      </c>
      <c r="G7" s="32">
        <v>2</v>
      </c>
      <c r="H7" s="5"/>
      <c r="I7" s="5"/>
      <c r="J7" s="5">
        <v>3</v>
      </c>
      <c r="K7" s="5"/>
      <c r="L7" s="5"/>
      <c r="M7" s="5"/>
      <c r="N7" s="5"/>
      <c r="O7" s="5"/>
      <c r="P7" s="299">
        <f t="shared" si="0"/>
        <v>3</v>
      </c>
      <c r="Q7" s="5" t="s">
        <v>117</v>
      </c>
      <c r="R7" s="5"/>
      <c r="S7" s="5"/>
      <c r="T7" s="5"/>
      <c r="U7" s="5" t="s">
        <v>118</v>
      </c>
      <c r="V7" s="5"/>
      <c r="W7" s="5"/>
      <c r="X7" s="5"/>
      <c r="Y7" s="5"/>
      <c r="Z7" s="32">
        <v>25</v>
      </c>
      <c r="AA7" s="5"/>
      <c r="AB7" s="5"/>
      <c r="AC7" s="5"/>
      <c r="AD7" s="5">
        <v>27</v>
      </c>
      <c r="AE7" s="5"/>
      <c r="AF7" s="5"/>
      <c r="AG7" s="5"/>
      <c r="AH7" s="5"/>
      <c r="AI7" s="32"/>
      <c r="AJ7" s="5"/>
      <c r="AK7" s="5"/>
      <c r="AL7" s="5"/>
      <c r="AM7" s="5"/>
      <c r="AN7" s="5">
        <v>28</v>
      </c>
      <c r="AO7" s="5"/>
      <c r="AP7" s="5"/>
      <c r="AQ7" s="5"/>
      <c r="AR7" s="76">
        <v>39217</v>
      </c>
      <c r="AS7" s="9">
        <v>39223</v>
      </c>
      <c r="AT7" s="73">
        <v>39234</v>
      </c>
      <c r="AU7" s="5"/>
      <c r="AV7" s="5"/>
      <c r="AW7" s="5"/>
      <c r="AX7" s="5"/>
      <c r="AY7" s="14"/>
      <c r="AZ7" s="5"/>
      <c r="BA7" s="5"/>
      <c r="BB7" s="5"/>
      <c r="BC7" s="14"/>
      <c r="BD7" s="10" t="s">
        <v>414</v>
      </c>
      <c r="BE7" s="300">
        <f t="shared" si="1"/>
        <v>1</v>
      </c>
      <c r="BF7" s="5">
        <v>1</v>
      </c>
      <c r="BG7" s="11">
        <v>2.44</v>
      </c>
      <c r="BH7" s="5">
        <v>270</v>
      </c>
      <c r="BI7" s="27"/>
      <c r="BJ7" s="5"/>
      <c r="BK7" s="14"/>
      <c r="BL7" s="28"/>
      <c r="BM7" s="5"/>
      <c r="BN7" s="5"/>
      <c r="BO7" s="13" t="s">
        <v>672</v>
      </c>
      <c r="BP7" s="245">
        <f t="shared" ref="BP7:BP67" si="3">(BG7^2*PI()*BH7*BF7)/4</f>
        <v>1262.505556512823</v>
      </c>
      <c r="BQ7" s="13"/>
      <c r="BR7" s="11">
        <f t="shared" si="2"/>
        <v>1262.505556512823</v>
      </c>
      <c r="BS7" s="44">
        <v>3</v>
      </c>
      <c r="BT7" s="26">
        <v>7</v>
      </c>
      <c r="BU7" s="26">
        <v>67</v>
      </c>
      <c r="BV7" s="26">
        <v>20</v>
      </c>
      <c r="BW7" s="26">
        <v>18</v>
      </c>
      <c r="BX7" s="26">
        <v>14</v>
      </c>
      <c r="BY7" s="26"/>
      <c r="BZ7" s="26"/>
      <c r="CA7" s="44">
        <v>3</v>
      </c>
      <c r="CB7" s="5">
        <v>3</v>
      </c>
      <c r="CC7" s="5">
        <v>1</v>
      </c>
      <c r="CD7" s="5">
        <v>3</v>
      </c>
      <c r="CE7" s="11">
        <v>2.44</v>
      </c>
      <c r="CF7" s="5">
        <v>270</v>
      </c>
      <c r="CG7" s="18">
        <v>1262.505556512823</v>
      </c>
      <c r="CH7" s="5">
        <v>28</v>
      </c>
      <c r="CI7" s="9">
        <v>39217</v>
      </c>
      <c r="CJ7" s="9">
        <v>39223</v>
      </c>
      <c r="CK7" s="9">
        <v>39234</v>
      </c>
      <c r="CL7" s="4">
        <v>7</v>
      </c>
      <c r="CM7" s="26">
        <v>67</v>
      </c>
      <c r="CN7" s="26">
        <v>20</v>
      </c>
      <c r="CO7" s="26">
        <v>14</v>
      </c>
      <c r="CP7" s="26"/>
      <c r="CQ7" s="69"/>
      <c r="CR7" s="26"/>
    </row>
    <row r="8" spans="1:96" ht="15" x14ac:dyDescent="0.25">
      <c r="A8" s="10">
        <v>4</v>
      </c>
      <c r="B8" s="15">
        <v>4</v>
      </c>
      <c r="C8" s="42"/>
      <c r="D8" s="16">
        <v>39196</v>
      </c>
      <c r="E8" s="28">
        <v>1</v>
      </c>
      <c r="F8" s="28">
        <v>1</v>
      </c>
      <c r="G8" s="32">
        <v>3</v>
      </c>
      <c r="H8" s="5"/>
      <c r="I8" s="5"/>
      <c r="J8" s="5">
        <v>4</v>
      </c>
      <c r="K8" s="5"/>
      <c r="L8" s="5"/>
      <c r="M8" s="5" t="s">
        <v>415</v>
      </c>
      <c r="N8" s="5"/>
      <c r="O8" s="5"/>
      <c r="P8" s="299">
        <f t="shared" si="0"/>
        <v>4</v>
      </c>
      <c r="Q8" s="5" t="s">
        <v>118</v>
      </c>
      <c r="R8" s="5"/>
      <c r="S8" s="5"/>
      <c r="T8" s="5"/>
      <c r="U8" s="5"/>
      <c r="V8" s="5"/>
      <c r="W8" s="5"/>
      <c r="X8" s="5"/>
      <c r="Y8" s="5"/>
      <c r="Z8" s="32">
        <v>20</v>
      </c>
      <c r="AA8" s="5"/>
      <c r="AB8" s="5">
        <v>30</v>
      </c>
      <c r="AC8" s="5">
        <v>41</v>
      </c>
      <c r="AD8" s="5"/>
      <c r="AE8" s="5"/>
      <c r="AF8" s="5"/>
      <c r="AG8" s="5"/>
      <c r="AH8" s="5"/>
      <c r="AI8" s="32"/>
      <c r="AJ8" s="5"/>
      <c r="AK8" s="5"/>
      <c r="AL8" s="5"/>
      <c r="AM8" s="5">
        <v>46</v>
      </c>
      <c r="AN8" s="5"/>
      <c r="AO8" s="5"/>
      <c r="AP8" s="5"/>
      <c r="AQ8" s="5"/>
      <c r="AR8" s="76">
        <v>39209</v>
      </c>
      <c r="AS8" s="9">
        <v>39223</v>
      </c>
      <c r="AT8" s="73">
        <v>39227</v>
      </c>
      <c r="AU8" s="5"/>
      <c r="AV8" s="5"/>
      <c r="AW8" s="5"/>
      <c r="AX8" s="5"/>
      <c r="AY8" s="5"/>
      <c r="AZ8" s="5"/>
      <c r="BA8" s="5"/>
      <c r="BB8" s="5"/>
      <c r="BC8" s="5"/>
      <c r="BD8" s="10"/>
      <c r="BE8" s="300">
        <f t="shared" si="1"/>
        <v>4</v>
      </c>
      <c r="BF8" s="5">
        <v>4</v>
      </c>
      <c r="BG8" s="11">
        <v>2.25</v>
      </c>
      <c r="BH8" s="5">
        <v>220</v>
      </c>
      <c r="BI8" s="27">
        <v>0.1</v>
      </c>
      <c r="BJ8" s="5"/>
      <c r="BK8" s="5"/>
      <c r="BL8" s="28"/>
      <c r="BM8" s="5"/>
      <c r="BN8" s="5"/>
      <c r="BO8" s="13"/>
      <c r="BP8" s="245">
        <f t="shared" si="3"/>
        <v>3498.9488179356317</v>
      </c>
      <c r="BQ8" s="13"/>
      <c r="BR8" s="11">
        <f t="shared" si="2"/>
        <v>3498.9488179356317</v>
      </c>
      <c r="BS8" s="44">
        <v>4</v>
      </c>
      <c r="BT8" s="26">
        <v>1</v>
      </c>
      <c r="BU8" s="26">
        <v>10</v>
      </c>
      <c r="BV8" s="26">
        <v>4</v>
      </c>
      <c r="BW8" s="26">
        <v>4</v>
      </c>
      <c r="BX8" s="26">
        <v>2</v>
      </c>
      <c r="BY8" s="26"/>
      <c r="BZ8" s="26"/>
      <c r="CA8" s="44">
        <v>4</v>
      </c>
      <c r="CB8" s="5">
        <v>4</v>
      </c>
      <c r="CC8" s="5">
        <v>4</v>
      </c>
      <c r="CD8" s="5">
        <v>4</v>
      </c>
      <c r="CE8" s="11">
        <v>2.25</v>
      </c>
      <c r="CF8" s="5">
        <v>220</v>
      </c>
      <c r="CG8" s="18">
        <v>3498.9488179356317</v>
      </c>
      <c r="CH8" s="5">
        <v>46</v>
      </c>
      <c r="CI8" s="9">
        <v>39209</v>
      </c>
      <c r="CJ8" s="9">
        <v>39223</v>
      </c>
      <c r="CK8" s="9">
        <v>39227</v>
      </c>
      <c r="CL8" s="4">
        <v>1</v>
      </c>
      <c r="CM8" s="26">
        <v>10</v>
      </c>
      <c r="CN8" s="26">
        <v>4</v>
      </c>
      <c r="CO8" s="26">
        <v>2</v>
      </c>
      <c r="CP8" s="26"/>
      <c r="CQ8" s="69"/>
      <c r="CR8" s="26"/>
    </row>
    <row r="9" spans="1:96" ht="15" x14ac:dyDescent="0.25">
      <c r="A9" s="10">
        <v>5</v>
      </c>
      <c r="B9" s="15" t="s">
        <v>541</v>
      </c>
      <c r="C9" s="42"/>
      <c r="D9" s="16"/>
      <c r="E9" s="28"/>
      <c r="F9" s="28"/>
      <c r="G9" s="32"/>
      <c r="H9" s="5"/>
      <c r="I9" s="5"/>
      <c r="J9" s="5"/>
      <c r="K9" s="5"/>
      <c r="L9" s="5"/>
      <c r="M9" s="5"/>
      <c r="N9" s="5"/>
      <c r="O9" s="5"/>
      <c r="P9" s="299">
        <f t="shared" si="0"/>
        <v>0</v>
      </c>
      <c r="Q9" s="5"/>
      <c r="R9" s="5"/>
      <c r="S9" s="5"/>
      <c r="T9" s="5"/>
      <c r="U9" s="5"/>
      <c r="V9" s="5"/>
      <c r="W9" s="5"/>
      <c r="X9" s="5"/>
      <c r="Y9" s="5"/>
      <c r="Z9" s="32"/>
      <c r="AA9" s="5"/>
      <c r="AB9" s="5"/>
      <c r="AC9" s="5"/>
      <c r="AD9" s="5"/>
      <c r="AE9" s="5"/>
      <c r="AF9" s="5"/>
      <c r="AG9" s="5"/>
      <c r="AH9" s="5"/>
      <c r="AI9" s="32"/>
      <c r="AJ9" s="5"/>
      <c r="AK9" s="5"/>
      <c r="AL9" s="5"/>
      <c r="AM9" s="5"/>
      <c r="AN9" s="5"/>
      <c r="AO9" s="5"/>
      <c r="AP9" s="5"/>
      <c r="AQ9" s="5"/>
      <c r="AR9" s="76"/>
      <c r="AS9" s="9"/>
      <c r="AT9" s="73"/>
      <c r="AU9" s="5"/>
      <c r="AV9" s="5"/>
      <c r="AW9" s="5"/>
      <c r="AX9" s="14"/>
      <c r="AY9" s="5"/>
      <c r="AZ9" s="5"/>
      <c r="BA9" s="5"/>
      <c r="BB9" s="5"/>
      <c r="BC9" s="5"/>
      <c r="BD9" s="10"/>
      <c r="BE9" s="300">
        <f t="shared" si="1"/>
        <v>0</v>
      </c>
      <c r="BF9" s="5"/>
      <c r="BG9" s="11"/>
      <c r="BH9" s="5"/>
      <c r="BI9" s="27"/>
      <c r="BJ9" s="5"/>
      <c r="BK9" s="5"/>
      <c r="BL9" s="28"/>
      <c r="BM9" s="5"/>
      <c r="BN9" s="5"/>
      <c r="BO9" s="13"/>
      <c r="BP9" s="245"/>
      <c r="BQ9" s="13"/>
      <c r="BR9" s="11"/>
      <c r="BS9" s="44">
        <v>5</v>
      </c>
      <c r="BT9" s="26"/>
      <c r="BU9" s="26"/>
      <c r="BV9" s="26"/>
      <c r="BW9" s="26"/>
      <c r="BX9" s="26"/>
      <c r="BY9" s="26"/>
      <c r="BZ9" s="26"/>
      <c r="CA9" s="44">
        <v>5</v>
      </c>
      <c r="CB9" s="5">
        <v>0</v>
      </c>
      <c r="CC9" s="5">
        <v>0</v>
      </c>
      <c r="CD9" s="5"/>
      <c r="CE9" s="11"/>
      <c r="CF9" s="5"/>
      <c r="CG9" s="18"/>
      <c r="CH9" s="5"/>
      <c r="CI9" s="9"/>
      <c r="CJ9" s="9"/>
      <c r="CK9" s="9"/>
      <c r="CL9" s="4"/>
      <c r="CM9" s="26"/>
      <c r="CN9" s="26"/>
      <c r="CO9" s="26"/>
      <c r="CP9" s="26"/>
      <c r="CQ9" s="69"/>
      <c r="CR9" s="26"/>
    </row>
    <row r="10" spans="1:96" ht="15" x14ac:dyDescent="0.25">
      <c r="A10" s="10">
        <v>6</v>
      </c>
      <c r="B10" s="15" t="s">
        <v>123</v>
      </c>
      <c r="C10" s="42"/>
      <c r="D10" s="16">
        <v>39196</v>
      </c>
      <c r="E10" s="28">
        <v>1</v>
      </c>
      <c r="F10" s="28">
        <v>1</v>
      </c>
      <c r="G10" s="32">
        <v>3</v>
      </c>
      <c r="H10" s="5"/>
      <c r="I10" s="5"/>
      <c r="J10" s="5"/>
      <c r="K10" s="5"/>
      <c r="L10" s="5"/>
      <c r="M10" s="5"/>
      <c r="N10" s="5"/>
      <c r="O10" s="5"/>
      <c r="P10" s="299">
        <f t="shared" si="0"/>
        <v>3</v>
      </c>
      <c r="Q10" s="5" t="s">
        <v>117</v>
      </c>
      <c r="R10" s="5"/>
      <c r="S10" s="5"/>
      <c r="T10" s="5"/>
      <c r="U10" s="5" t="s">
        <v>118</v>
      </c>
      <c r="V10" s="5"/>
      <c r="W10" s="5"/>
      <c r="X10" s="5"/>
      <c r="Y10" s="5"/>
      <c r="Z10" s="32">
        <v>30</v>
      </c>
      <c r="AA10" s="5"/>
      <c r="AB10" s="5"/>
      <c r="AC10" s="5">
        <v>27</v>
      </c>
      <c r="AD10" s="5">
        <v>28</v>
      </c>
      <c r="AE10" s="5"/>
      <c r="AF10" s="5"/>
      <c r="AG10" s="5"/>
      <c r="AH10" s="5"/>
      <c r="AI10" s="32"/>
      <c r="AJ10" s="5"/>
      <c r="AK10" s="5"/>
      <c r="AL10" s="5"/>
      <c r="AM10" s="5"/>
      <c r="AN10" s="5">
        <v>27</v>
      </c>
      <c r="AO10" s="5"/>
      <c r="AP10" s="5"/>
      <c r="AQ10" s="5"/>
      <c r="AR10" s="76">
        <v>39217</v>
      </c>
      <c r="AS10" s="9">
        <v>39223</v>
      </c>
      <c r="AT10" s="73">
        <v>39234</v>
      </c>
      <c r="AU10" s="5"/>
      <c r="AV10" s="5"/>
      <c r="AW10" s="5"/>
      <c r="AX10" s="5"/>
      <c r="AY10" s="5"/>
      <c r="AZ10" s="5"/>
      <c r="BA10" s="5"/>
      <c r="BB10" s="5"/>
      <c r="BC10" s="5"/>
      <c r="BD10" s="10" t="s">
        <v>416</v>
      </c>
      <c r="BE10" s="300">
        <f t="shared" si="1"/>
        <v>2</v>
      </c>
      <c r="BF10" s="5">
        <v>2</v>
      </c>
      <c r="BG10" s="11">
        <v>3.19</v>
      </c>
      <c r="BH10" s="5">
        <v>240</v>
      </c>
      <c r="BI10" s="27">
        <v>0.1</v>
      </c>
      <c r="BJ10" s="5"/>
      <c r="BK10" s="5"/>
      <c r="BL10" s="28"/>
      <c r="BM10" s="5"/>
      <c r="BN10" s="5"/>
      <c r="BO10" s="13"/>
      <c r="BP10" s="245">
        <f t="shared" si="3"/>
        <v>3836.2993202634111</v>
      </c>
      <c r="BQ10" s="13"/>
      <c r="BR10" s="11">
        <f t="shared" si="2"/>
        <v>3836.2993202634111</v>
      </c>
      <c r="BS10" s="44">
        <v>6</v>
      </c>
      <c r="BT10" s="26">
        <v>1</v>
      </c>
      <c r="BU10" s="26">
        <v>8</v>
      </c>
      <c r="BV10" s="26">
        <v>5</v>
      </c>
      <c r="BW10" s="26">
        <v>5</v>
      </c>
      <c r="BX10" s="26">
        <v>3</v>
      </c>
      <c r="BY10" s="26"/>
      <c r="BZ10" s="26"/>
      <c r="CA10" s="44">
        <v>6</v>
      </c>
      <c r="CB10" s="5">
        <v>3</v>
      </c>
      <c r="CC10" s="5">
        <v>2</v>
      </c>
      <c r="CD10" s="5">
        <v>3</v>
      </c>
      <c r="CE10" s="11">
        <v>3.19</v>
      </c>
      <c r="CF10" s="5">
        <v>240</v>
      </c>
      <c r="CG10" s="18">
        <v>3836.2993202634111</v>
      </c>
      <c r="CH10" s="15">
        <v>27</v>
      </c>
      <c r="CI10" s="9">
        <v>39217</v>
      </c>
      <c r="CJ10" s="9">
        <v>39223</v>
      </c>
      <c r="CK10" s="9">
        <v>39234</v>
      </c>
      <c r="CL10" s="4">
        <v>1</v>
      </c>
      <c r="CM10" s="26">
        <v>8</v>
      </c>
      <c r="CN10" s="26">
        <v>5</v>
      </c>
      <c r="CO10" s="26">
        <v>3</v>
      </c>
      <c r="CP10" s="26"/>
      <c r="CQ10" s="69"/>
      <c r="CR10" s="26"/>
    </row>
    <row r="11" spans="1:96" ht="15" x14ac:dyDescent="0.25">
      <c r="A11" s="10">
        <v>7</v>
      </c>
      <c r="B11" s="15">
        <v>7</v>
      </c>
      <c r="C11" s="42"/>
      <c r="D11" s="16">
        <v>39196</v>
      </c>
      <c r="E11" s="28">
        <v>1</v>
      </c>
      <c r="F11" s="28">
        <v>1</v>
      </c>
      <c r="G11" s="32">
        <v>3</v>
      </c>
      <c r="H11" s="5"/>
      <c r="I11" s="5"/>
      <c r="J11" s="5"/>
      <c r="K11" s="5"/>
      <c r="L11" s="5"/>
      <c r="M11" s="5"/>
      <c r="N11" s="5"/>
      <c r="O11" s="5"/>
      <c r="P11" s="299">
        <f t="shared" si="0"/>
        <v>3</v>
      </c>
      <c r="Q11" s="5" t="s">
        <v>117</v>
      </c>
      <c r="R11" s="5"/>
      <c r="S11" s="5"/>
      <c r="T11" s="5"/>
      <c r="U11" s="5" t="s">
        <v>118</v>
      </c>
      <c r="V11" s="5"/>
      <c r="W11" s="5"/>
      <c r="X11" s="5"/>
      <c r="Y11" s="5"/>
      <c r="Z11" s="32">
        <v>19</v>
      </c>
      <c r="AA11" s="5"/>
      <c r="AB11" s="5"/>
      <c r="AC11" s="5">
        <v>25</v>
      </c>
      <c r="AD11" s="5"/>
      <c r="AE11" s="5"/>
      <c r="AF11" s="5"/>
      <c r="AG11" s="5"/>
      <c r="AH11" s="5"/>
      <c r="AI11" s="32"/>
      <c r="AJ11" s="5"/>
      <c r="AK11" s="5"/>
      <c r="AL11" s="5"/>
      <c r="AM11" s="5"/>
      <c r="AN11" s="5"/>
      <c r="AO11" s="5">
        <v>27</v>
      </c>
      <c r="AP11" s="5"/>
      <c r="AQ11" s="5"/>
      <c r="AR11" s="76">
        <v>39223</v>
      </c>
      <c r="AS11" s="9">
        <v>39223</v>
      </c>
      <c r="AT11" s="73">
        <v>39234</v>
      </c>
      <c r="AU11" s="5"/>
      <c r="AV11" s="5"/>
      <c r="AW11" s="5"/>
      <c r="AX11" s="5"/>
      <c r="AY11" s="5"/>
      <c r="AZ11" s="5"/>
      <c r="BA11" s="5"/>
      <c r="BB11" s="5"/>
      <c r="BC11" s="5"/>
      <c r="BD11" s="10" t="s">
        <v>417</v>
      </c>
      <c r="BE11" s="300">
        <f t="shared" si="1"/>
        <v>2</v>
      </c>
      <c r="BF11" s="5">
        <v>2</v>
      </c>
      <c r="BG11" s="11">
        <v>1.79</v>
      </c>
      <c r="BH11" s="5">
        <v>250</v>
      </c>
      <c r="BI11" s="27">
        <v>0.1</v>
      </c>
      <c r="BJ11" s="5"/>
      <c r="BK11" s="5"/>
      <c r="BL11" s="28"/>
      <c r="BM11" s="5"/>
      <c r="BN11" s="5"/>
      <c r="BO11" s="13"/>
      <c r="BP11" s="245">
        <f t="shared" si="3"/>
        <v>1258.247127670882</v>
      </c>
      <c r="BQ11" s="13"/>
      <c r="BR11" s="11">
        <f t="shared" si="2"/>
        <v>1258.247127670882</v>
      </c>
      <c r="BS11" s="44">
        <v>7</v>
      </c>
      <c r="BT11" s="26"/>
      <c r="BU11" s="26"/>
      <c r="BV11" s="26"/>
      <c r="BW11" s="26"/>
      <c r="BX11" s="26"/>
      <c r="BY11" s="26"/>
      <c r="BZ11" s="26"/>
      <c r="CA11" s="44">
        <v>7</v>
      </c>
      <c r="CB11" s="5">
        <v>3</v>
      </c>
      <c r="CC11" s="5">
        <v>2</v>
      </c>
      <c r="CD11" s="5">
        <v>3</v>
      </c>
      <c r="CE11" s="11">
        <v>1.79</v>
      </c>
      <c r="CF11" s="5">
        <v>250</v>
      </c>
      <c r="CG11" s="18">
        <v>1258.247127670882</v>
      </c>
      <c r="CH11" s="5">
        <v>27</v>
      </c>
      <c r="CI11" s="9">
        <v>39223</v>
      </c>
      <c r="CJ11" s="9">
        <v>39223</v>
      </c>
      <c r="CK11" s="9">
        <v>39234</v>
      </c>
      <c r="CL11" s="4"/>
      <c r="CM11" s="26"/>
      <c r="CN11" s="26"/>
      <c r="CO11" s="26"/>
      <c r="CP11" s="26"/>
      <c r="CQ11" s="69"/>
      <c r="CR11" s="26"/>
    </row>
    <row r="12" spans="1:96" ht="15" x14ac:dyDescent="0.25">
      <c r="A12" s="10">
        <v>8</v>
      </c>
      <c r="B12" s="15" t="s">
        <v>126</v>
      </c>
      <c r="C12" s="42">
        <v>1</v>
      </c>
      <c r="D12" s="16">
        <v>39196</v>
      </c>
      <c r="E12" s="28">
        <v>1</v>
      </c>
      <c r="F12" s="28">
        <v>1</v>
      </c>
      <c r="G12" s="32">
        <v>3</v>
      </c>
      <c r="H12" s="5"/>
      <c r="I12" s="5"/>
      <c r="J12" s="5"/>
      <c r="K12" s="5"/>
      <c r="L12" s="5"/>
      <c r="M12" s="5"/>
      <c r="N12" s="5"/>
      <c r="O12" s="5"/>
      <c r="P12" s="299">
        <f t="shared" si="0"/>
        <v>3</v>
      </c>
      <c r="Q12" s="5" t="s">
        <v>117</v>
      </c>
      <c r="R12" s="5"/>
      <c r="S12" s="5"/>
      <c r="T12" s="5"/>
      <c r="U12" s="5"/>
      <c r="V12" s="5" t="s">
        <v>118</v>
      </c>
      <c r="W12" s="5"/>
      <c r="X12" s="5"/>
      <c r="Y12" s="5"/>
      <c r="Z12" s="32">
        <v>18</v>
      </c>
      <c r="AA12" s="5"/>
      <c r="AB12" s="5"/>
      <c r="AC12" s="5"/>
      <c r="AD12" s="5"/>
      <c r="AE12" s="5"/>
      <c r="AF12" s="5"/>
      <c r="AG12" s="5"/>
      <c r="AH12" s="5"/>
      <c r="AI12" s="32"/>
      <c r="AJ12" s="5"/>
      <c r="AK12" s="5"/>
      <c r="AL12" s="5"/>
      <c r="AM12" s="5"/>
      <c r="AN12" s="5"/>
      <c r="AO12" s="5">
        <v>17</v>
      </c>
      <c r="AP12" s="5"/>
      <c r="AQ12" s="5"/>
      <c r="AR12" s="76">
        <v>39223</v>
      </c>
      <c r="AS12" s="9"/>
      <c r="AT12" s="73"/>
      <c r="AU12" s="14"/>
      <c r="AV12" s="14"/>
      <c r="AW12" s="14"/>
      <c r="AX12" s="14"/>
      <c r="AY12" s="14"/>
      <c r="AZ12" s="14"/>
      <c r="BA12" s="14"/>
      <c r="BB12" s="14"/>
      <c r="BC12" s="14"/>
      <c r="BD12" s="10"/>
      <c r="BE12" s="300">
        <f t="shared" si="1"/>
        <v>2</v>
      </c>
      <c r="BF12" s="5">
        <v>2</v>
      </c>
      <c r="BG12" s="11">
        <v>1.87</v>
      </c>
      <c r="BH12" s="5">
        <v>240</v>
      </c>
      <c r="BI12" s="27">
        <v>0.1</v>
      </c>
      <c r="BJ12" s="5"/>
      <c r="BK12" s="5"/>
      <c r="BL12" s="28"/>
      <c r="BM12" s="5"/>
      <c r="BN12" s="5"/>
      <c r="BO12" s="13"/>
      <c r="BP12" s="245">
        <f t="shared" si="3"/>
        <v>1318.3002420405778</v>
      </c>
      <c r="BQ12" s="13"/>
      <c r="BR12" s="11">
        <f t="shared" si="2"/>
        <v>1318.3002420405778</v>
      </c>
      <c r="BS12" s="44">
        <v>8</v>
      </c>
      <c r="BT12" s="26"/>
      <c r="BU12" s="26"/>
      <c r="BV12" s="26"/>
      <c r="BW12" s="26"/>
      <c r="BX12" s="26"/>
      <c r="BY12" s="26"/>
      <c r="BZ12" s="26"/>
      <c r="CA12" s="44">
        <v>8</v>
      </c>
      <c r="CB12" s="5">
        <v>3</v>
      </c>
      <c r="CC12" s="5">
        <v>2</v>
      </c>
      <c r="CD12" s="5">
        <v>3</v>
      </c>
      <c r="CE12" s="11">
        <v>1.87</v>
      </c>
      <c r="CF12" s="5">
        <v>240</v>
      </c>
      <c r="CG12" s="18">
        <v>1318.3002420405778</v>
      </c>
      <c r="CH12" s="5">
        <v>17</v>
      </c>
      <c r="CI12" s="9">
        <v>39223</v>
      </c>
      <c r="CJ12" s="9"/>
      <c r="CK12" s="252">
        <v>39234</v>
      </c>
      <c r="CL12" s="4"/>
      <c r="CM12" s="26"/>
      <c r="CN12" s="26"/>
      <c r="CO12" s="26"/>
      <c r="CP12" s="26"/>
      <c r="CQ12" s="69"/>
      <c r="CR12" s="10"/>
    </row>
    <row r="13" spans="1:96" ht="15" x14ac:dyDescent="0.25">
      <c r="A13" s="10">
        <v>9</v>
      </c>
      <c r="B13" s="15">
        <v>9</v>
      </c>
      <c r="C13" s="42"/>
      <c r="D13" s="16">
        <v>39196</v>
      </c>
      <c r="E13" s="28">
        <v>1</v>
      </c>
      <c r="F13" s="28">
        <v>1</v>
      </c>
      <c r="G13" s="32">
        <v>7</v>
      </c>
      <c r="H13" s="5"/>
      <c r="I13" s="5"/>
      <c r="J13" s="5">
        <v>8</v>
      </c>
      <c r="K13" s="5"/>
      <c r="L13" s="5"/>
      <c r="M13" s="5"/>
      <c r="N13" s="5"/>
      <c r="O13" s="5"/>
      <c r="P13" s="299">
        <f t="shared" si="0"/>
        <v>8</v>
      </c>
      <c r="Q13" s="5" t="s">
        <v>117</v>
      </c>
      <c r="R13" s="5"/>
      <c r="S13" s="5"/>
      <c r="T13" s="5" t="s">
        <v>118</v>
      </c>
      <c r="U13" s="5"/>
      <c r="V13" s="5"/>
      <c r="W13" s="5"/>
      <c r="X13" s="5"/>
      <c r="Y13" s="5"/>
      <c r="Z13" s="32">
        <v>30</v>
      </c>
      <c r="AA13" s="5"/>
      <c r="AB13" s="5">
        <v>55</v>
      </c>
      <c r="AC13" s="5">
        <v>73</v>
      </c>
      <c r="AD13" s="5">
        <v>83</v>
      </c>
      <c r="AE13" s="5">
        <v>88</v>
      </c>
      <c r="AF13" s="5"/>
      <c r="AG13" s="5"/>
      <c r="AH13" s="5"/>
      <c r="AI13" s="32"/>
      <c r="AJ13" s="5"/>
      <c r="AK13" s="5"/>
      <c r="AL13" s="5"/>
      <c r="AM13" s="5"/>
      <c r="AN13" s="5"/>
      <c r="AO13" s="5">
        <v>85</v>
      </c>
      <c r="AP13" s="5"/>
      <c r="AQ13" s="5"/>
      <c r="AR13" s="76">
        <v>39209</v>
      </c>
      <c r="AS13" s="9">
        <v>39217</v>
      </c>
      <c r="AT13" s="73">
        <v>39234</v>
      </c>
      <c r="AU13" s="5"/>
      <c r="AV13" s="5"/>
      <c r="AW13" s="5"/>
      <c r="AX13" s="5"/>
      <c r="AY13" s="5"/>
      <c r="AZ13" s="5"/>
      <c r="BA13" s="5"/>
      <c r="BB13" s="5"/>
      <c r="BC13" s="5"/>
      <c r="BD13" s="10" t="s">
        <v>418</v>
      </c>
      <c r="BE13" s="300">
        <f t="shared" si="1"/>
        <v>7</v>
      </c>
      <c r="BF13" s="5">
        <v>7</v>
      </c>
      <c r="BG13" s="11">
        <v>2.5299999999999998</v>
      </c>
      <c r="BH13" s="5">
        <v>260</v>
      </c>
      <c r="BI13" s="27">
        <v>0.1</v>
      </c>
      <c r="BJ13" s="5"/>
      <c r="BK13" s="5"/>
      <c r="BL13" s="28"/>
      <c r="BM13" s="5"/>
      <c r="BN13" s="5"/>
      <c r="BO13" s="13"/>
      <c r="BP13" s="245">
        <f t="shared" si="3"/>
        <v>9149.6042894451202</v>
      </c>
      <c r="BQ13" s="13"/>
      <c r="BR13" s="11">
        <f t="shared" si="2"/>
        <v>9149.6042894451202</v>
      </c>
      <c r="BS13" s="44">
        <v>9</v>
      </c>
      <c r="BT13" s="26">
        <v>7</v>
      </c>
      <c r="BU13" s="26">
        <v>54</v>
      </c>
      <c r="BV13" s="26">
        <v>25</v>
      </c>
      <c r="BW13" s="26">
        <v>18</v>
      </c>
      <c r="BX13" s="26">
        <v>12</v>
      </c>
      <c r="BY13" s="26"/>
      <c r="BZ13" s="26" t="s">
        <v>662</v>
      </c>
      <c r="CA13" s="44">
        <v>9</v>
      </c>
      <c r="CB13" s="5">
        <v>8</v>
      </c>
      <c r="CC13" s="5">
        <v>7</v>
      </c>
      <c r="CD13" s="5">
        <v>8</v>
      </c>
      <c r="CE13" s="11">
        <v>2.5299999999999998</v>
      </c>
      <c r="CF13" s="5">
        <v>260</v>
      </c>
      <c r="CG13" s="18">
        <v>9149.6042894451202</v>
      </c>
      <c r="CH13" s="5">
        <v>85</v>
      </c>
      <c r="CI13" s="9">
        <v>39209</v>
      </c>
      <c r="CJ13" s="9">
        <v>39217</v>
      </c>
      <c r="CK13" s="9">
        <v>39234</v>
      </c>
      <c r="CL13" s="4">
        <v>7</v>
      </c>
      <c r="CM13" s="26">
        <v>54</v>
      </c>
      <c r="CN13" s="26">
        <v>25</v>
      </c>
      <c r="CO13" s="26">
        <v>12</v>
      </c>
      <c r="CP13" s="26"/>
      <c r="CQ13" s="69"/>
      <c r="CR13" s="26"/>
    </row>
    <row r="14" spans="1:96" ht="15" x14ac:dyDescent="0.25">
      <c r="A14" s="10">
        <v>10</v>
      </c>
      <c r="B14" s="15">
        <v>10</v>
      </c>
      <c r="C14" s="42"/>
      <c r="D14" s="16">
        <v>39196</v>
      </c>
      <c r="E14" s="28">
        <v>1</v>
      </c>
      <c r="F14" s="28">
        <v>1</v>
      </c>
      <c r="G14" s="32">
        <v>9</v>
      </c>
      <c r="H14" s="5"/>
      <c r="I14" s="5">
        <v>13</v>
      </c>
      <c r="J14" s="5">
        <v>15</v>
      </c>
      <c r="K14" s="5"/>
      <c r="L14" s="5"/>
      <c r="M14" s="5">
        <v>18</v>
      </c>
      <c r="N14" s="5"/>
      <c r="O14" s="5"/>
      <c r="P14" s="299">
        <f t="shared" si="0"/>
        <v>18</v>
      </c>
      <c r="Q14" s="5" t="s">
        <v>118</v>
      </c>
      <c r="R14" s="5"/>
      <c r="S14" s="5"/>
      <c r="T14" s="5"/>
      <c r="U14" s="5"/>
      <c r="V14" s="5"/>
      <c r="W14" s="5"/>
      <c r="X14" s="5"/>
      <c r="Y14" s="5"/>
      <c r="Z14" s="32">
        <v>60</v>
      </c>
      <c r="AA14" s="5"/>
      <c r="AB14" s="5">
        <v>90</v>
      </c>
      <c r="AC14" s="5">
        <v>195</v>
      </c>
      <c r="AD14" s="5">
        <v>270</v>
      </c>
      <c r="AE14" s="5">
        <v>280</v>
      </c>
      <c r="AF14" s="5"/>
      <c r="AG14" s="5"/>
      <c r="AH14" s="5"/>
      <c r="AI14" s="32"/>
      <c r="AJ14" s="5"/>
      <c r="AK14" s="5"/>
      <c r="AL14" s="5"/>
      <c r="AM14" s="5"/>
      <c r="AN14" s="5"/>
      <c r="AO14" s="5">
        <v>290</v>
      </c>
      <c r="AP14" s="5"/>
      <c r="AQ14" s="5"/>
      <c r="AR14" s="76">
        <v>39209</v>
      </c>
      <c r="AS14" s="9"/>
      <c r="AT14" s="73">
        <v>39234</v>
      </c>
      <c r="AU14" s="5"/>
      <c r="AV14" s="14"/>
      <c r="AW14" s="5"/>
      <c r="AX14" s="5"/>
      <c r="AY14" s="5"/>
      <c r="AZ14" s="5"/>
      <c r="BA14" s="5"/>
      <c r="BB14" s="5"/>
      <c r="BC14" s="5"/>
      <c r="BD14" s="10" t="s">
        <v>419</v>
      </c>
      <c r="BE14" s="300">
        <f t="shared" si="1"/>
        <v>12</v>
      </c>
      <c r="BF14" s="5">
        <v>12</v>
      </c>
      <c r="BG14" s="11">
        <v>2.19</v>
      </c>
      <c r="BH14" s="5">
        <v>290</v>
      </c>
      <c r="BI14" s="27">
        <v>0.1</v>
      </c>
      <c r="BJ14" s="5"/>
      <c r="BK14" s="5"/>
      <c r="BL14" s="28"/>
      <c r="BM14" s="5"/>
      <c r="BN14" s="5"/>
      <c r="BO14" s="13"/>
      <c r="BP14" s="245">
        <f t="shared" si="3"/>
        <v>13108.631497517346</v>
      </c>
      <c r="BQ14" s="13"/>
      <c r="BR14" s="11">
        <f t="shared" si="2"/>
        <v>13108.631497517346</v>
      </c>
      <c r="BS14" s="44">
        <v>10</v>
      </c>
      <c r="BT14" s="26">
        <v>5</v>
      </c>
      <c r="BU14" s="26">
        <v>40</v>
      </c>
      <c r="BV14" s="26">
        <v>22</v>
      </c>
      <c r="BW14" s="26">
        <v>22</v>
      </c>
      <c r="BX14" s="26">
        <v>15</v>
      </c>
      <c r="BY14" s="26"/>
      <c r="BZ14" s="26"/>
      <c r="CA14" s="44">
        <v>10</v>
      </c>
      <c r="CB14" s="5">
        <v>18</v>
      </c>
      <c r="CC14" s="5">
        <v>12</v>
      </c>
      <c r="CD14" s="5">
        <v>18</v>
      </c>
      <c r="CE14" s="11">
        <v>2.19</v>
      </c>
      <c r="CF14" s="5">
        <v>290</v>
      </c>
      <c r="CG14" s="18">
        <v>13108.631497517346</v>
      </c>
      <c r="CH14" s="5">
        <v>290</v>
      </c>
      <c r="CI14" s="9">
        <v>39209</v>
      </c>
      <c r="CJ14" s="9"/>
      <c r="CK14" s="9">
        <v>39234</v>
      </c>
      <c r="CL14" s="4">
        <v>5</v>
      </c>
      <c r="CM14" s="26">
        <v>40</v>
      </c>
      <c r="CN14" s="26">
        <v>22</v>
      </c>
      <c r="CO14" s="26">
        <v>15</v>
      </c>
      <c r="CP14" s="26"/>
      <c r="CQ14" s="69"/>
      <c r="CR14" s="26"/>
    </row>
    <row r="15" spans="1:96" ht="15" x14ac:dyDescent="0.25">
      <c r="A15" s="10">
        <v>11</v>
      </c>
      <c r="B15" s="15" t="s">
        <v>130</v>
      </c>
      <c r="C15" s="42"/>
      <c r="D15" s="16">
        <v>39196</v>
      </c>
      <c r="E15" s="28">
        <v>1</v>
      </c>
      <c r="F15" s="28">
        <v>1</v>
      </c>
      <c r="G15" s="32">
        <v>2</v>
      </c>
      <c r="H15" s="5"/>
      <c r="I15" s="5"/>
      <c r="J15" s="5"/>
      <c r="K15" s="5"/>
      <c r="L15" s="5"/>
      <c r="M15" s="5"/>
      <c r="N15" s="5"/>
      <c r="O15" s="5"/>
      <c r="P15" s="299">
        <f t="shared" si="0"/>
        <v>2</v>
      </c>
      <c r="Q15" s="5" t="s">
        <v>117</v>
      </c>
      <c r="R15" s="5"/>
      <c r="S15" s="5"/>
      <c r="T15" s="5"/>
      <c r="U15" s="5"/>
      <c r="V15" s="5"/>
      <c r="W15" s="5"/>
      <c r="X15" s="5"/>
      <c r="Y15" s="5"/>
      <c r="Z15" s="32">
        <v>10</v>
      </c>
      <c r="AA15" s="5"/>
      <c r="AB15" s="5"/>
      <c r="AC15" s="5"/>
      <c r="AD15" s="5"/>
      <c r="AE15" s="5">
        <v>8</v>
      </c>
      <c r="AF15" s="5"/>
      <c r="AG15" s="5"/>
      <c r="AH15" s="5"/>
      <c r="AI15" s="32"/>
      <c r="AJ15" s="5"/>
      <c r="AK15" s="5"/>
      <c r="AL15" s="5"/>
      <c r="AM15" s="5"/>
      <c r="AN15" s="5"/>
      <c r="AO15" s="5">
        <v>8</v>
      </c>
      <c r="AP15" s="5"/>
      <c r="AQ15" s="5"/>
      <c r="AR15" s="76">
        <v>39209</v>
      </c>
      <c r="AS15" s="9"/>
      <c r="AT15" s="73">
        <v>39223</v>
      </c>
      <c r="AU15" s="5"/>
      <c r="AV15" s="5"/>
      <c r="AW15" s="5">
        <v>0.5</v>
      </c>
      <c r="AX15" s="5"/>
      <c r="AY15" s="5"/>
      <c r="AZ15" s="5"/>
      <c r="BA15" s="5"/>
      <c r="BB15" s="5"/>
      <c r="BC15" s="5"/>
      <c r="BD15" s="10" t="s">
        <v>420</v>
      </c>
      <c r="BE15" s="300">
        <f t="shared" si="1"/>
        <v>1</v>
      </c>
      <c r="BF15" s="5">
        <v>1</v>
      </c>
      <c r="BG15" s="11">
        <v>1.6</v>
      </c>
      <c r="BH15" s="5">
        <v>120</v>
      </c>
      <c r="BI15" s="27"/>
      <c r="BJ15" s="5"/>
      <c r="BK15" s="5"/>
      <c r="BL15" s="28"/>
      <c r="BM15" s="5"/>
      <c r="BN15" s="5"/>
      <c r="BO15" s="13"/>
      <c r="BP15" s="245">
        <f t="shared" si="3"/>
        <v>241.27431579569614</v>
      </c>
      <c r="BQ15" s="13"/>
      <c r="BR15" s="11">
        <f t="shared" si="2"/>
        <v>241.27431579569614</v>
      </c>
      <c r="BS15" s="44">
        <v>11</v>
      </c>
      <c r="BT15" s="26">
        <v>2</v>
      </c>
      <c r="BU15" s="26">
        <v>14</v>
      </c>
      <c r="BV15" s="26">
        <v>14</v>
      </c>
      <c r="BW15" s="26">
        <v>14</v>
      </c>
      <c r="BX15" s="26">
        <v>6</v>
      </c>
      <c r="BY15" s="26"/>
      <c r="BZ15" s="26"/>
      <c r="CA15" s="44">
        <v>11</v>
      </c>
      <c r="CB15" s="5">
        <v>2</v>
      </c>
      <c r="CC15" s="5">
        <v>1</v>
      </c>
      <c r="CD15" s="5">
        <v>2</v>
      </c>
      <c r="CE15" s="11">
        <v>1.6</v>
      </c>
      <c r="CF15" s="5">
        <v>120</v>
      </c>
      <c r="CG15" s="18">
        <v>241.27431579569614</v>
      </c>
      <c r="CH15" s="5">
        <v>8</v>
      </c>
      <c r="CI15" s="9">
        <v>39209</v>
      </c>
      <c r="CJ15" s="9"/>
      <c r="CK15" s="9">
        <v>39223</v>
      </c>
      <c r="CL15" s="4">
        <v>2</v>
      </c>
      <c r="CM15" s="26">
        <v>14</v>
      </c>
      <c r="CN15" s="26">
        <v>14</v>
      </c>
      <c r="CO15" s="26">
        <v>6</v>
      </c>
      <c r="CP15" s="26"/>
      <c r="CQ15" s="69">
        <v>0.5</v>
      </c>
      <c r="CR15" s="26"/>
    </row>
    <row r="16" spans="1:96" ht="15" x14ac:dyDescent="0.25">
      <c r="A16" s="10">
        <v>12</v>
      </c>
      <c r="B16" s="15" t="s">
        <v>131</v>
      </c>
      <c r="C16" s="42"/>
      <c r="D16" s="16">
        <v>39196</v>
      </c>
      <c r="E16" s="28">
        <v>1</v>
      </c>
      <c r="F16" s="28">
        <v>1</v>
      </c>
      <c r="G16" s="32">
        <v>4</v>
      </c>
      <c r="H16" s="5"/>
      <c r="I16" s="5"/>
      <c r="J16" s="5"/>
      <c r="K16" s="5"/>
      <c r="L16" s="5"/>
      <c r="M16" s="5"/>
      <c r="N16" s="5"/>
      <c r="O16" s="5"/>
      <c r="P16" s="299">
        <f t="shared" si="0"/>
        <v>4</v>
      </c>
      <c r="Q16" s="5" t="s">
        <v>111</v>
      </c>
      <c r="R16" s="5"/>
      <c r="S16" s="5"/>
      <c r="T16" s="5"/>
      <c r="U16" s="5" t="s">
        <v>118</v>
      </c>
      <c r="V16" s="5"/>
      <c r="W16" s="5"/>
      <c r="X16" s="5"/>
      <c r="Y16" s="5"/>
      <c r="Z16" s="32">
        <v>25</v>
      </c>
      <c r="AA16" s="5"/>
      <c r="AB16" s="5"/>
      <c r="AC16" s="5">
        <v>36</v>
      </c>
      <c r="AD16" s="5">
        <v>37</v>
      </c>
      <c r="AE16" s="5">
        <v>45</v>
      </c>
      <c r="AF16" s="5"/>
      <c r="AG16" s="5"/>
      <c r="AH16" s="5"/>
      <c r="AI16" s="32"/>
      <c r="AJ16" s="5"/>
      <c r="AK16" s="5"/>
      <c r="AL16" s="5"/>
      <c r="AM16" s="5"/>
      <c r="AN16" s="5"/>
      <c r="AO16" s="5">
        <v>51</v>
      </c>
      <c r="AP16" s="5"/>
      <c r="AQ16" s="5"/>
      <c r="AR16" s="76">
        <v>39217</v>
      </c>
      <c r="AS16" s="9">
        <v>39223</v>
      </c>
      <c r="AT16" s="73">
        <v>39234</v>
      </c>
      <c r="AU16" s="5"/>
      <c r="AV16" s="5"/>
      <c r="AW16" s="5"/>
      <c r="AX16" s="5"/>
      <c r="AY16" s="5"/>
      <c r="AZ16" s="5"/>
      <c r="BA16" s="5"/>
      <c r="BB16" s="5"/>
      <c r="BC16" s="5"/>
      <c r="BD16" s="10" t="s">
        <v>421</v>
      </c>
      <c r="BE16" s="300">
        <f t="shared" si="1"/>
        <v>3</v>
      </c>
      <c r="BF16" s="5">
        <v>3</v>
      </c>
      <c r="BG16" s="11">
        <v>2.0099999999999998</v>
      </c>
      <c r="BH16" s="5">
        <v>230</v>
      </c>
      <c r="BI16" s="27"/>
      <c r="BJ16" s="5"/>
      <c r="BK16" s="5"/>
      <c r="BL16" s="28"/>
      <c r="BM16" s="5"/>
      <c r="BN16" s="5"/>
      <c r="BO16" s="13"/>
      <c r="BP16" s="245">
        <f t="shared" si="3"/>
        <v>2189.4301127600006</v>
      </c>
      <c r="BQ16" s="13"/>
      <c r="BR16" s="11">
        <f t="shared" si="2"/>
        <v>2189.4301127600006</v>
      </c>
      <c r="BS16" s="44">
        <v>12</v>
      </c>
      <c r="BT16" s="26">
        <v>8</v>
      </c>
      <c r="BU16" s="26">
        <v>55</v>
      </c>
      <c r="BV16" s="26">
        <v>38</v>
      </c>
      <c r="BW16" s="26">
        <v>38</v>
      </c>
      <c r="BX16" s="26">
        <v>26</v>
      </c>
      <c r="BY16" s="26"/>
      <c r="BZ16" s="26" t="s">
        <v>663</v>
      </c>
      <c r="CA16" s="44">
        <v>12</v>
      </c>
      <c r="CB16" s="5">
        <v>4</v>
      </c>
      <c r="CC16" s="5">
        <v>3</v>
      </c>
      <c r="CD16" s="5">
        <v>4</v>
      </c>
      <c r="CE16" s="11">
        <v>2.0099999999999998</v>
      </c>
      <c r="CF16" s="5">
        <v>230</v>
      </c>
      <c r="CG16" s="18">
        <v>2189.4301127600006</v>
      </c>
      <c r="CH16" s="5">
        <v>51</v>
      </c>
      <c r="CI16" s="9">
        <v>39217</v>
      </c>
      <c r="CJ16" s="9">
        <v>39223</v>
      </c>
      <c r="CK16" s="9">
        <v>39234</v>
      </c>
      <c r="CL16" s="4">
        <v>8</v>
      </c>
      <c r="CM16" s="26">
        <v>55</v>
      </c>
      <c r="CN16" s="26">
        <v>38</v>
      </c>
      <c r="CO16" s="26">
        <v>26</v>
      </c>
      <c r="CP16" s="26"/>
      <c r="CQ16" s="69"/>
      <c r="CR16" s="26"/>
    </row>
    <row r="17" spans="1:96" ht="15" x14ac:dyDescent="0.25">
      <c r="A17" s="10">
        <v>13</v>
      </c>
      <c r="B17" s="15" t="s">
        <v>133</v>
      </c>
      <c r="C17" s="42"/>
      <c r="D17" s="16">
        <v>39196</v>
      </c>
      <c r="E17" s="28">
        <v>1</v>
      </c>
      <c r="F17" s="28">
        <v>1</v>
      </c>
      <c r="G17" s="32">
        <v>8</v>
      </c>
      <c r="H17" s="5"/>
      <c r="I17" s="5"/>
      <c r="J17" s="5"/>
      <c r="K17" s="5"/>
      <c r="L17" s="5"/>
      <c r="M17" s="5"/>
      <c r="N17" s="5"/>
      <c r="O17" s="5"/>
      <c r="P17" s="299">
        <f t="shared" si="0"/>
        <v>8</v>
      </c>
      <c r="Q17" s="5" t="s">
        <v>118</v>
      </c>
      <c r="R17" s="5"/>
      <c r="S17" s="5"/>
      <c r="T17" s="5"/>
      <c r="U17" s="5"/>
      <c r="V17" s="5"/>
      <c r="W17" s="5"/>
      <c r="X17" s="5"/>
      <c r="Y17" s="5"/>
      <c r="Z17" s="32">
        <v>32</v>
      </c>
      <c r="AA17" s="5"/>
      <c r="AB17" s="5"/>
      <c r="AC17" s="5"/>
      <c r="AD17" s="5">
        <v>28</v>
      </c>
      <c r="AE17" s="5"/>
      <c r="AF17" s="5">
        <v>14</v>
      </c>
      <c r="AG17" s="5"/>
      <c r="AH17" s="5"/>
      <c r="AI17" s="32"/>
      <c r="AJ17" s="5"/>
      <c r="AK17" s="5"/>
      <c r="AL17" s="5"/>
      <c r="AM17" s="5"/>
      <c r="AN17" s="5"/>
      <c r="AO17" s="5"/>
      <c r="AP17" s="5">
        <v>16</v>
      </c>
      <c r="AQ17" s="5"/>
      <c r="AR17" s="76">
        <v>39212</v>
      </c>
      <c r="AS17" s="9"/>
      <c r="AT17" s="73">
        <v>39234</v>
      </c>
      <c r="AU17" s="5"/>
      <c r="AV17" s="5"/>
      <c r="AW17" s="5"/>
      <c r="AX17" s="5">
        <v>0.2</v>
      </c>
      <c r="AY17" s="5"/>
      <c r="AZ17" s="5"/>
      <c r="BA17" s="5"/>
      <c r="BB17" s="5"/>
      <c r="BC17" s="5"/>
      <c r="BD17" s="10" t="s">
        <v>422</v>
      </c>
      <c r="BE17" s="300">
        <f t="shared" si="1"/>
        <v>3</v>
      </c>
      <c r="BF17" s="5">
        <v>3</v>
      </c>
      <c r="BG17" s="11">
        <v>1.69</v>
      </c>
      <c r="BH17" s="5">
        <v>195</v>
      </c>
      <c r="BI17" s="27">
        <v>0.1</v>
      </c>
      <c r="BJ17" s="5"/>
      <c r="BK17" s="5"/>
      <c r="BL17" s="28"/>
      <c r="BM17" s="5"/>
      <c r="BN17" s="5"/>
      <c r="BO17" s="13"/>
      <c r="BP17" s="245">
        <f t="shared" si="3"/>
        <v>1312.2577812704792</v>
      </c>
      <c r="BQ17" s="13"/>
      <c r="BR17" s="11">
        <f t="shared" si="2"/>
        <v>1312.2577812704792</v>
      </c>
      <c r="BS17" s="44">
        <v>13</v>
      </c>
      <c r="BT17" s="26"/>
      <c r="BU17" s="26"/>
      <c r="BV17" s="26"/>
      <c r="BW17" s="26"/>
      <c r="BX17" s="26"/>
      <c r="BY17" s="26"/>
      <c r="BZ17" s="26"/>
      <c r="CA17" s="44">
        <v>13</v>
      </c>
      <c r="CB17" s="5">
        <v>8</v>
      </c>
      <c r="CC17" s="5">
        <v>3</v>
      </c>
      <c r="CD17" s="5">
        <v>8</v>
      </c>
      <c r="CE17" s="11">
        <v>1.69</v>
      </c>
      <c r="CF17" s="5">
        <v>195</v>
      </c>
      <c r="CG17" s="18">
        <v>1312.2577812704792</v>
      </c>
      <c r="CH17" s="5">
        <v>16</v>
      </c>
      <c r="CI17" s="9">
        <v>39212</v>
      </c>
      <c r="CJ17" s="9"/>
      <c r="CK17" s="9">
        <v>39234</v>
      </c>
      <c r="CL17" s="4"/>
      <c r="CM17" s="26"/>
      <c r="CN17" s="26"/>
      <c r="CO17" s="26"/>
      <c r="CP17" s="26"/>
      <c r="CQ17" s="69">
        <v>0.2</v>
      </c>
      <c r="CR17" s="26"/>
    </row>
    <row r="18" spans="1:96" ht="15" x14ac:dyDescent="0.25">
      <c r="A18" s="10">
        <v>14</v>
      </c>
      <c r="B18" s="15">
        <v>14</v>
      </c>
      <c r="C18" s="42"/>
      <c r="D18" s="16">
        <v>39196</v>
      </c>
      <c r="E18" s="28">
        <v>1</v>
      </c>
      <c r="F18" s="28">
        <v>1</v>
      </c>
      <c r="G18" s="32">
        <v>2</v>
      </c>
      <c r="H18" s="5"/>
      <c r="I18" s="5"/>
      <c r="J18" s="5"/>
      <c r="K18" s="5"/>
      <c r="L18" s="5"/>
      <c r="M18" s="5"/>
      <c r="N18" s="5"/>
      <c r="O18" s="5"/>
      <c r="P18" s="299">
        <f t="shared" si="0"/>
        <v>2</v>
      </c>
      <c r="Q18" s="5" t="s">
        <v>118</v>
      </c>
      <c r="R18" s="5"/>
      <c r="S18" s="5"/>
      <c r="T18" s="5"/>
      <c r="U18" s="5"/>
      <c r="V18" s="5"/>
      <c r="W18" s="5"/>
      <c r="X18" s="5"/>
      <c r="Y18" s="5"/>
      <c r="Z18" s="32">
        <v>25</v>
      </c>
      <c r="AA18" s="5"/>
      <c r="AB18" s="5"/>
      <c r="AC18" s="5">
        <v>30</v>
      </c>
      <c r="AD18" s="5">
        <v>31</v>
      </c>
      <c r="AE18" s="5"/>
      <c r="AF18" s="5"/>
      <c r="AG18" s="5"/>
      <c r="AH18" s="5"/>
      <c r="AI18" s="32"/>
      <c r="AJ18" s="5"/>
      <c r="AK18" s="5"/>
      <c r="AL18" s="5"/>
      <c r="AM18" s="5"/>
      <c r="AN18" s="5"/>
      <c r="AO18" s="5">
        <v>32</v>
      </c>
      <c r="AP18" s="5"/>
      <c r="AQ18" s="5"/>
      <c r="AR18" s="76">
        <v>39209</v>
      </c>
      <c r="AS18" s="9">
        <v>39217</v>
      </c>
      <c r="AT18" s="73">
        <v>39234</v>
      </c>
      <c r="AU18" s="5"/>
      <c r="AV18" s="5"/>
      <c r="AW18" s="5"/>
      <c r="AX18" s="5"/>
      <c r="AY18" s="5"/>
      <c r="AZ18" s="5"/>
      <c r="BA18" s="5"/>
      <c r="BB18" s="5"/>
      <c r="BC18" s="5"/>
      <c r="BD18" s="10" t="s">
        <v>423</v>
      </c>
      <c r="BE18" s="300">
        <f t="shared" si="1"/>
        <v>1</v>
      </c>
      <c r="BF18" s="5">
        <v>1</v>
      </c>
      <c r="BG18" s="11">
        <v>2.95</v>
      </c>
      <c r="BH18" s="5">
        <v>210</v>
      </c>
      <c r="BI18" s="27"/>
      <c r="BJ18" s="5"/>
      <c r="BK18" s="5"/>
      <c r="BL18" s="28"/>
      <c r="BM18" s="5"/>
      <c r="BN18" s="5"/>
      <c r="BO18" s="13"/>
      <c r="BP18" s="245">
        <f t="shared" si="3"/>
        <v>1435.3347785629219</v>
      </c>
      <c r="BQ18" s="13"/>
      <c r="BR18" s="11">
        <f t="shared" si="2"/>
        <v>1435.3347785629219</v>
      </c>
      <c r="BS18" s="44">
        <v>14</v>
      </c>
      <c r="BT18" s="26">
        <v>5</v>
      </c>
      <c r="BU18" s="26">
        <v>51</v>
      </c>
      <c r="BV18" s="26">
        <v>11</v>
      </c>
      <c r="BW18" s="26">
        <v>2</v>
      </c>
      <c r="BX18" s="26">
        <v>2</v>
      </c>
      <c r="BY18" s="26"/>
      <c r="BZ18" s="26"/>
      <c r="CA18" s="44">
        <v>14</v>
      </c>
      <c r="CB18" s="5">
        <v>2</v>
      </c>
      <c r="CC18" s="5">
        <v>1</v>
      </c>
      <c r="CD18" s="5">
        <v>2</v>
      </c>
      <c r="CE18" s="11">
        <v>2.95</v>
      </c>
      <c r="CF18" s="5">
        <v>210</v>
      </c>
      <c r="CG18" s="18">
        <v>1435.3347785629219</v>
      </c>
      <c r="CH18" s="5">
        <v>32</v>
      </c>
      <c r="CI18" s="9">
        <v>39209</v>
      </c>
      <c r="CJ18" s="9">
        <v>39217</v>
      </c>
      <c r="CK18" s="9">
        <v>39234</v>
      </c>
      <c r="CL18" s="4">
        <v>5</v>
      </c>
      <c r="CM18" s="26">
        <v>51</v>
      </c>
      <c r="CN18" s="26">
        <v>11</v>
      </c>
      <c r="CO18" s="26">
        <v>2</v>
      </c>
      <c r="CP18" s="26"/>
      <c r="CQ18" s="69"/>
      <c r="CR18" s="26"/>
    </row>
    <row r="19" spans="1:96" ht="15" x14ac:dyDescent="0.25">
      <c r="A19" s="10">
        <v>15</v>
      </c>
      <c r="B19" s="15">
        <v>15</v>
      </c>
      <c r="C19" s="42"/>
      <c r="D19" s="16">
        <v>39196</v>
      </c>
      <c r="E19" s="28">
        <v>1</v>
      </c>
      <c r="F19" s="28">
        <v>1</v>
      </c>
      <c r="G19" s="32">
        <v>1</v>
      </c>
      <c r="H19" s="5"/>
      <c r="I19" s="5"/>
      <c r="J19" s="5">
        <v>2</v>
      </c>
      <c r="K19" s="5"/>
      <c r="L19" s="5"/>
      <c r="M19" s="5" t="s">
        <v>424</v>
      </c>
      <c r="N19" s="5"/>
      <c r="O19" s="5"/>
      <c r="P19" s="299">
        <f t="shared" si="0"/>
        <v>2</v>
      </c>
      <c r="Q19" s="5" t="s">
        <v>117</v>
      </c>
      <c r="R19" s="5"/>
      <c r="S19" s="5"/>
      <c r="T19" s="5"/>
      <c r="U19" s="5" t="s">
        <v>118</v>
      </c>
      <c r="V19" s="5"/>
      <c r="W19" s="5"/>
      <c r="X19" s="5"/>
      <c r="Y19" s="5"/>
      <c r="Z19" s="32">
        <v>7</v>
      </c>
      <c r="AA19" s="5"/>
      <c r="AB19" s="5"/>
      <c r="AC19" s="5">
        <v>10</v>
      </c>
      <c r="AD19" s="5">
        <v>16</v>
      </c>
      <c r="AE19" s="5"/>
      <c r="AF19" s="5"/>
      <c r="AG19" s="5"/>
      <c r="AH19" s="5"/>
      <c r="AI19" s="32"/>
      <c r="AJ19" s="5"/>
      <c r="AK19" s="5"/>
      <c r="AL19" s="5"/>
      <c r="AM19" s="5"/>
      <c r="AN19" s="5"/>
      <c r="AO19" s="5">
        <v>16</v>
      </c>
      <c r="AP19" s="5"/>
      <c r="AQ19" s="5"/>
      <c r="AR19" s="76">
        <v>39223</v>
      </c>
      <c r="AS19" s="9">
        <v>39227</v>
      </c>
      <c r="AT19" s="73">
        <v>39234</v>
      </c>
      <c r="AU19" s="5"/>
      <c r="AV19" s="5"/>
      <c r="AW19" s="5"/>
      <c r="AX19" s="5"/>
      <c r="AY19" s="5"/>
      <c r="AZ19" s="5"/>
      <c r="BA19" s="5"/>
      <c r="BB19" s="5"/>
      <c r="BC19" s="5"/>
      <c r="BD19" s="10" t="s">
        <v>425</v>
      </c>
      <c r="BE19" s="300">
        <f t="shared" si="1"/>
        <v>4</v>
      </c>
      <c r="BF19" s="5">
        <v>4</v>
      </c>
      <c r="BG19" s="11">
        <v>1.82</v>
      </c>
      <c r="BH19" s="5">
        <v>200</v>
      </c>
      <c r="BI19" s="27"/>
      <c r="BJ19" s="5"/>
      <c r="BK19" s="5"/>
      <c r="BL19" s="28"/>
      <c r="BM19" s="5"/>
      <c r="BN19" s="5"/>
      <c r="BO19" s="13"/>
      <c r="BP19" s="245">
        <f t="shared" si="3"/>
        <v>2081.2423011501664</v>
      </c>
      <c r="BQ19" s="13"/>
      <c r="BR19" s="11">
        <f t="shared" si="2"/>
        <v>2081.2423011501664</v>
      </c>
      <c r="BS19" s="44">
        <v>15</v>
      </c>
      <c r="BT19" s="26">
        <v>2</v>
      </c>
      <c r="BU19" s="26">
        <v>10</v>
      </c>
      <c r="BV19" s="26">
        <v>18</v>
      </c>
      <c r="BW19" s="26">
        <v>18</v>
      </c>
      <c r="BX19" s="26">
        <v>4</v>
      </c>
      <c r="BY19" s="26"/>
      <c r="BZ19" s="26"/>
      <c r="CA19" s="44">
        <v>15</v>
      </c>
      <c r="CB19" s="5">
        <v>2</v>
      </c>
      <c r="CC19" s="5">
        <v>4</v>
      </c>
      <c r="CD19" s="5">
        <v>4</v>
      </c>
      <c r="CE19" s="11">
        <v>1.82</v>
      </c>
      <c r="CF19" s="5">
        <v>200</v>
      </c>
      <c r="CG19" s="18">
        <v>2081.2423011501664</v>
      </c>
      <c r="CH19" s="15">
        <v>16</v>
      </c>
      <c r="CI19" s="9">
        <v>39223</v>
      </c>
      <c r="CJ19" s="9">
        <v>39227</v>
      </c>
      <c r="CK19" s="9">
        <v>39234</v>
      </c>
      <c r="CL19" s="4">
        <v>2</v>
      </c>
      <c r="CM19" s="26">
        <v>10</v>
      </c>
      <c r="CN19" s="26">
        <v>18</v>
      </c>
      <c r="CO19" s="26">
        <v>4</v>
      </c>
      <c r="CP19" s="26"/>
      <c r="CQ19" s="69"/>
      <c r="CR19" s="26"/>
    </row>
    <row r="20" spans="1:96" ht="15" x14ac:dyDescent="0.25">
      <c r="A20" s="10">
        <v>16</v>
      </c>
      <c r="B20" s="15">
        <v>16</v>
      </c>
      <c r="C20" s="42"/>
      <c r="D20" s="16">
        <v>39196</v>
      </c>
      <c r="E20" s="28">
        <v>1</v>
      </c>
      <c r="F20" s="28">
        <v>1</v>
      </c>
      <c r="G20" s="32">
        <v>2</v>
      </c>
      <c r="H20" s="5"/>
      <c r="I20" s="5"/>
      <c r="J20" s="5"/>
      <c r="K20" s="5"/>
      <c r="L20" s="5"/>
      <c r="M20" s="5"/>
      <c r="N20" s="5"/>
      <c r="O20" s="5"/>
      <c r="P20" s="299">
        <f t="shared" si="0"/>
        <v>2</v>
      </c>
      <c r="Q20" s="5" t="s">
        <v>117</v>
      </c>
      <c r="R20" s="5"/>
      <c r="S20" s="5"/>
      <c r="T20" s="5" t="s">
        <v>111</v>
      </c>
      <c r="U20" s="5"/>
      <c r="V20" s="5"/>
      <c r="W20" s="5"/>
      <c r="X20" s="5"/>
      <c r="Y20" s="5"/>
      <c r="Z20" s="32">
        <v>10</v>
      </c>
      <c r="AA20" s="5"/>
      <c r="AB20" s="5"/>
      <c r="AC20" s="5">
        <v>25</v>
      </c>
      <c r="AD20" s="5">
        <v>28</v>
      </c>
      <c r="AE20" s="5"/>
      <c r="AF20" s="5"/>
      <c r="AG20" s="5"/>
      <c r="AH20" s="5"/>
      <c r="AI20" s="32"/>
      <c r="AJ20" s="5"/>
      <c r="AK20" s="5"/>
      <c r="AL20" s="5"/>
      <c r="AM20" s="5"/>
      <c r="AN20" s="5"/>
      <c r="AO20" s="5">
        <v>37</v>
      </c>
      <c r="AP20" s="5"/>
      <c r="AQ20" s="5"/>
      <c r="AR20" s="76">
        <v>39217</v>
      </c>
      <c r="AS20" s="9">
        <v>39227</v>
      </c>
      <c r="AT20" s="73">
        <v>39234</v>
      </c>
      <c r="AU20" s="5"/>
      <c r="AV20" s="5"/>
      <c r="AW20" s="5"/>
      <c r="AX20" s="5"/>
      <c r="AY20" s="5"/>
      <c r="AZ20" s="5"/>
      <c r="BA20" s="5"/>
      <c r="BB20" s="5"/>
      <c r="BC20" s="5"/>
      <c r="BD20" s="10" t="s">
        <v>426</v>
      </c>
      <c r="BE20" s="300">
        <f t="shared" si="1"/>
        <v>2</v>
      </c>
      <c r="BF20" s="5">
        <v>2</v>
      </c>
      <c r="BG20" s="11">
        <v>1.81</v>
      </c>
      <c r="BH20" s="5">
        <v>210</v>
      </c>
      <c r="BI20" s="27"/>
      <c r="BJ20" s="5"/>
      <c r="BK20" s="5"/>
      <c r="BL20" s="28"/>
      <c r="BM20" s="5"/>
      <c r="BN20" s="5"/>
      <c r="BO20" s="13"/>
      <c r="BP20" s="245">
        <f t="shared" si="3"/>
        <v>1080.6780277046796</v>
      </c>
      <c r="BQ20" s="13"/>
      <c r="BR20" s="11">
        <f t="shared" si="2"/>
        <v>1080.6780277046796</v>
      </c>
      <c r="BS20" s="44">
        <v>16</v>
      </c>
      <c r="BT20" s="26"/>
      <c r="BU20" s="26"/>
      <c r="BV20" s="26"/>
      <c r="BW20" s="26"/>
      <c r="BX20" s="26"/>
      <c r="BY20" s="26"/>
      <c r="BZ20" s="26"/>
      <c r="CA20" s="44">
        <v>16</v>
      </c>
      <c r="CB20" s="5">
        <v>2</v>
      </c>
      <c r="CC20" s="5">
        <v>2</v>
      </c>
      <c r="CD20" s="5">
        <v>2</v>
      </c>
      <c r="CE20" s="11">
        <v>1.81</v>
      </c>
      <c r="CF20" s="5">
        <v>210</v>
      </c>
      <c r="CG20" s="18">
        <v>1080.6780277046796</v>
      </c>
      <c r="CH20" s="15">
        <v>37</v>
      </c>
      <c r="CI20" s="9">
        <v>39217</v>
      </c>
      <c r="CJ20" s="9">
        <v>39227</v>
      </c>
      <c r="CK20" s="9">
        <v>39234</v>
      </c>
      <c r="CL20" s="4"/>
      <c r="CM20" s="26"/>
      <c r="CN20" s="26"/>
      <c r="CO20" s="26"/>
      <c r="CP20" s="26"/>
      <c r="CQ20" s="69"/>
      <c r="CR20" s="26"/>
    </row>
    <row r="21" spans="1:96" ht="15" x14ac:dyDescent="0.25">
      <c r="A21" s="10">
        <v>17</v>
      </c>
      <c r="B21" s="15">
        <v>17</v>
      </c>
      <c r="C21" s="42"/>
      <c r="D21" s="16">
        <v>39196</v>
      </c>
      <c r="E21" s="28">
        <v>1</v>
      </c>
      <c r="F21" s="28">
        <v>1</v>
      </c>
      <c r="G21" s="32">
        <v>1</v>
      </c>
      <c r="H21" s="5"/>
      <c r="I21" s="5"/>
      <c r="J21" s="5">
        <v>2</v>
      </c>
      <c r="K21" s="5"/>
      <c r="L21" s="5"/>
      <c r="M21" s="5"/>
      <c r="N21" s="5">
        <v>3</v>
      </c>
      <c r="O21" s="5"/>
      <c r="P21" s="299">
        <f t="shared" si="0"/>
        <v>3</v>
      </c>
      <c r="Q21" s="5" t="s">
        <v>111</v>
      </c>
      <c r="R21" s="5"/>
      <c r="S21" s="5"/>
      <c r="T21" s="5"/>
      <c r="U21" s="5" t="s">
        <v>118</v>
      </c>
      <c r="V21" s="5"/>
      <c r="W21" s="5"/>
      <c r="X21" s="5"/>
      <c r="Y21" s="5"/>
      <c r="Z21" s="32">
        <v>8</v>
      </c>
      <c r="AA21" s="5"/>
      <c r="AB21" s="5"/>
      <c r="AC21" s="5"/>
      <c r="AD21" s="5">
        <v>7</v>
      </c>
      <c r="AE21" s="5"/>
      <c r="AF21" s="5"/>
      <c r="AG21" s="5"/>
      <c r="AH21" s="5"/>
      <c r="AI21" s="32"/>
      <c r="AJ21" s="5"/>
      <c r="AK21" s="5"/>
      <c r="AL21" s="5"/>
      <c r="AM21" s="5"/>
      <c r="AN21" s="5"/>
      <c r="AO21" s="5">
        <v>7</v>
      </c>
      <c r="AP21" s="5"/>
      <c r="AQ21" s="5"/>
      <c r="AR21" s="76">
        <v>39217</v>
      </c>
      <c r="AS21" s="9"/>
      <c r="AT21" s="73">
        <v>39223</v>
      </c>
      <c r="AU21" s="5"/>
      <c r="AV21" s="5"/>
      <c r="AW21" s="5"/>
      <c r="AX21" s="5"/>
      <c r="AY21" s="5">
        <v>0.3</v>
      </c>
      <c r="AZ21" s="14"/>
      <c r="BA21" s="5"/>
      <c r="BB21" s="5"/>
      <c r="BC21" s="5"/>
      <c r="BD21" s="10" t="s">
        <v>427</v>
      </c>
      <c r="BE21" s="300">
        <f t="shared" si="1"/>
        <v>1</v>
      </c>
      <c r="BF21" s="5">
        <v>1</v>
      </c>
      <c r="BG21" s="11">
        <v>2.0099999999999998</v>
      </c>
      <c r="BH21" s="5">
        <v>160</v>
      </c>
      <c r="BI21" s="27"/>
      <c r="BJ21" s="5"/>
      <c r="BK21" s="5"/>
      <c r="BL21" s="28"/>
      <c r="BM21" s="5"/>
      <c r="BN21" s="5"/>
      <c r="BO21" s="13"/>
      <c r="BP21" s="245">
        <f t="shared" si="3"/>
        <v>507.69393919072479</v>
      </c>
      <c r="BQ21" s="13"/>
      <c r="BR21" s="11">
        <f t="shared" si="2"/>
        <v>507.69393919072479</v>
      </c>
      <c r="BS21" s="44">
        <v>17</v>
      </c>
      <c r="BT21" s="26"/>
      <c r="BU21" s="26"/>
      <c r="BV21" s="26"/>
      <c r="BW21" s="26"/>
      <c r="BX21" s="26"/>
      <c r="BY21" s="26"/>
      <c r="BZ21" s="26"/>
      <c r="CA21" s="44">
        <v>17</v>
      </c>
      <c r="CB21" s="5">
        <v>3</v>
      </c>
      <c r="CC21" s="5">
        <v>1</v>
      </c>
      <c r="CD21" s="5">
        <v>3</v>
      </c>
      <c r="CE21" s="11">
        <v>2.0099999999999998</v>
      </c>
      <c r="CF21" s="5">
        <v>160</v>
      </c>
      <c r="CG21" s="18">
        <v>507.69393919072479</v>
      </c>
      <c r="CH21" s="5">
        <v>7</v>
      </c>
      <c r="CI21" s="9">
        <v>39217</v>
      </c>
      <c r="CJ21" s="9"/>
      <c r="CK21" s="9">
        <v>39223</v>
      </c>
      <c r="CL21" s="4"/>
      <c r="CM21" s="26"/>
      <c r="CN21" s="26"/>
      <c r="CO21" s="26"/>
      <c r="CP21" s="26"/>
      <c r="CQ21" s="69">
        <v>0.3</v>
      </c>
      <c r="CR21" s="26"/>
    </row>
    <row r="22" spans="1:96" ht="15" x14ac:dyDescent="0.25">
      <c r="A22" s="10">
        <v>18</v>
      </c>
      <c r="B22" s="15">
        <v>18</v>
      </c>
      <c r="C22" s="42"/>
      <c r="D22" s="16">
        <v>39196</v>
      </c>
      <c r="E22" s="28">
        <v>1</v>
      </c>
      <c r="F22" s="28">
        <v>1</v>
      </c>
      <c r="G22" s="32">
        <v>2</v>
      </c>
      <c r="H22" s="5"/>
      <c r="I22" s="5"/>
      <c r="J22" s="5"/>
      <c r="K22" s="5"/>
      <c r="L22" s="5"/>
      <c r="M22" s="5" t="s">
        <v>424</v>
      </c>
      <c r="N22" s="5"/>
      <c r="O22" s="5"/>
      <c r="P22" s="299">
        <f t="shared" si="0"/>
        <v>2</v>
      </c>
      <c r="Q22" s="5" t="s">
        <v>118</v>
      </c>
      <c r="R22" s="5"/>
      <c r="S22" s="5"/>
      <c r="T22" s="5"/>
      <c r="U22" s="5"/>
      <c r="V22" s="5"/>
      <c r="W22" s="5"/>
      <c r="X22" s="5"/>
      <c r="Y22" s="5"/>
      <c r="Z22" s="32">
        <v>11</v>
      </c>
      <c r="AA22" s="5"/>
      <c r="AB22" s="5"/>
      <c r="AC22" s="5"/>
      <c r="AD22" s="5"/>
      <c r="AE22" s="5"/>
      <c r="AF22" s="5"/>
      <c r="AG22" s="5"/>
      <c r="AH22" s="5"/>
      <c r="AI22" s="32"/>
      <c r="AJ22" s="5"/>
      <c r="AK22" s="5"/>
      <c r="AL22" s="5"/>
      <c r="AM22" s="5"/>
      <c r="AN22" s="5"/>
      <c r="AO22" s="5">
        <v>10</v>
      </c>
      <c r="AP22" s="5"/>
      <c r="AQ22" s="5"/>
      <c r="AR22" s="76">
        <v>39209</v>
      </c>
      <c r="AS22" s="9">
        <v>39217</v>
      </c>
      <c r="AT22" s="73">
        <v>39223</v>
      </c>
      <c r="AU22" s="5"/>
      <c r="AV22" s="5"/>
      <c r="AW22" s="5"/>
      <c r="AX22" s="5"/>
      <c r="AY22" s="14"/>
      <c r="AZ22" s="5"/>
      <c r="BA22" s="5"/>
      <c r="BB22" s="5"/>
      <c r="BC22" s="5"/>
      <c r="BD22" s="10"/>
      <c r="BE22" s="300">
        <f t="shared" si="1"/>
        <v>2</v>
      </c>
      <c r="BF22" s="5">
        <v>2</v>
      </c>
      <c r="BG22" s="11">
        <v>1.33</v>
      </c>
      <c r="BH22" s="5">
        <v>120</v>
      </c>
      <c r="BI22" s="27">
        <v>0.1</v>
      </c>
      <c r="BJ22" s="5"/>
      <c r="BK22" s="5"/>
      <c r="BL22" s="28"/>
      <c r="BM22" s="5"/>
      <c r="BN22" s="5"/>
      <c r="BO22" s="13"/>
      <c r="BP22" s="245">
        <f t="shared" si="3"/>
        <v>333.42979469609912</v>
      </c>
      <c r="BQ22" s="13"/>
      <c r="BR22" s="11">
        <f t="shared" si="2"/>
        <v>333.42979469609912</v>
      </c>
      <c r="BS22" s="44">
        <v>18</v>
      </c>
      <c r="BT22" s="26"/>
      <c r="BU22" s="26"/>
      <c r="BV22" s="26"/>
      <c r="BW22" s="26"/>
      <c r="BX22" s="26"/>
      <c r="BY22" s="26"/>
      <c r="BZ22" s="26"/>
      <c r="CA22" s="44">
        <v>18</v>
      </c>
      <c r="CB22" s="5">
        <v>2</v>
      </c>
      <c r="CC22" s="5">
        <v>2</v>
      </c>
      <c r="CD22" s="5">
        <v>2</v>
      </c>
      <c r="CE22" s="11">
        <v>1.33</v>
      </c>
      <c r="CF22" s="5">
        <v>120</v>
      </c>
      <c r="CG22" s="18">
        <v>333.42979469609912</v>
      </c>
      <c r="CH22" s="15">
        <v>10</v>
      </c>
      <c r="CI22" s="9">
        <v>39209</v>
      </c>
      <c r="CJ22" s="9">
        <v>39217</v>
      </c>
      <c r="CK22" s="9">
        <v>39223</v>
      </c>
      <c r="CL22" s="4"/>
      <c r="CM22" s="26"/>
      <c r="CN22" s="26"/>
      <c r="CO22" s="26"/>
      <c r="CP22" s="26"/>
      <c r="CQ22" s="69"/>
      <c r="CR22" s="26"/>
    </row>
    <row r="23" spans="1:96" ht="15" x14ac:dyDescent="0.25">
      <c r="A23" s="10">
        <v>19</v>
      </c>
      <c r="B23" s="15">
        <v>19</v>
      </c>
      <c r="C23" s="42"/>
      <c r="D23" s="16">
        <v>39196</v>
      </c>
      <c r="E23" s="28">
        <v>1</v>
      </c>
      <c r="F23" s="28">
        <v>1</v>
      </c>
      <c r="G23" s="32">
        <v>2</v>
      </c>
      <c r="H23" s="5"/>
      <c r="I23" s="5"/>
      <c r="J23" s="5"/>
      <c r="K23" s="5"/>
      <c r="L23" s="5"/>
      <c r="M23" s="5"/>
      <c r="N23" s="5"/>
      <c r="O23" s="5"/>
      <c r="P23" s="299">
        <f t="shared" si="0"/>
        <v>2</v>
      </c>
      <c r="Q23" s="5" t="s">
        <v>117</v>
      </c>
      <c r="R23" s="5"/>
      <c r="S23" s="5"/>
      <c r="T23" s="5" t="s">
        <v>118</v>
      </c>
      <c r="U23" s="5"/>
      <c r="V23" s="5"/>
      <c r="W23" s="5"/>
      <c r="X23" s="5"/>
      <c r="Y23" s="5"/>
      <c r="Z23" s="32">
        <v>10</v>
      </c>
      <c r="AA23" s="5"/>
      <c r="AB23" s="5"/>
      <c r="AC23" s="5"/>
      <c r="AD23" s="5">
        <v>9</v>
      </c>
      <c r="AE23" s="5"/>
      <c r="AF23" s="5"/>
      <c r="AG23" s="5"/>
      <c r="AH23" s="5"/>
      <c r="AI23" s="32"/>
      <c r="AJ23" s="5"/>
      <c r="AK23" s="5"/>
      <c r="AL23" s="5"/>
      <c r="AM23" s="5"/>
      <c r="AN23" s="5"/>
      <c r="AO23" s="5">
        <v>9</v>
      </c>
      <c r="AP23" s="5"/>
      <c r="AQ23" s="5"/>
      <c r="AR23" s="76">
        <v>39209</v>
      </c>
      <c r="AS23" s="9">
        <v>39217</v>
      </c>
      <c r="AT23" s="73">
        <v>39223</v>
      </c>
      <c r="AU23" s="5"/>
      <c r="AV23" s="5"/>
      <c r="AW23" s="5"/>
      <c r="AX23" s="5"/>
      <c r="AY23" s="5"/>
      <c r="AZ23" s="5"/>
      <c r="BA23" s="5"/>
      <c r="BB23" s="5"/>
      <c r="BC23" s="5"/>
      <c r="BD23" s="10"/>
      <c r="BE23" s="300">
        <f t="shared" si="1"/>
        <v>2</v>
      </c>
      <c r="BF23" s="5">
        <v>2</v>
      </c>
      <c r="BG23" s="11">
        <v>2.04</v>
      </c>
      <c r="BH23" s="5">
        <v>200</v>
      </c>
      <c r="BI23" s="27">
        <v>0.2</v>
      </c>
      <c r="BJ23" s="5"/>
      <c r="BK23" s="5"/>
      <c r="BL23" s="28"/>
      <c r="BM23" s="5"/>
      <c r="BN23" s="5"/>
      <c r="BO23" s="13"/>
      <c r="BP23" s="245">
        <f t="shared" si="3"/>
        <v>1307.4051987179282</v>
      </c>
      <c r="BQ23" s="13"/>
      <c r="BR23" s="11">
        <f t="shared" si="2"/>
        <v>1307.4051987179282</v>
      </c>
      <c r="BS23" s="44">
        <v>19</v>
      </c>
      <c r="BT23" s="26">
        <v>6</v>
      </c>
      <c r="BU23" s="26">
        <v>44</v>
      </c>
      <c r="BV23" s="26">
        <v>26</v>
      </c>
      <c r="BW23" s="26">
        <v>24</v>
      </c>
      <c r="BX23" s="26">
        <v>6</v>
      </c>
      <c r="BY23" s="26"/>
      <c r="BZ23" s="26"/>
      <c r="CA23" s="44">
        <v>19</v>
      </c>
      <c r="CB23" s="5">
        <v>2</v>
      </c>
      <c r="CC23" s="5">
        <v>2</v>
      </c>
      <c r="CD23" s="5">
        <v>2</v>
      </c>
      <c r="CE23" s="11">
        <v>2.04</v>
      </c>
      <c r="CF23" s="5">
        <v>200</v>
      </c>
      <c r="CG23" s="18">
        <v>1307.4051987179282</v>
      </c>
      <c r="CH23" s="15">
        <v>9</v>
      </c>
      <c r="CI23" s="9">
        <v>39209</v>
      </c>
      <c r="CJ23" s="9">
        <v>39217</v>
      </c>
      <c r="CK23" s="9">
        <v>39223</v>
      </c>
      <c r="CL23" s="4">
        <v>6</v>
      </c>
      <c r="CM23" s="26">
        <v>44</v>
      </c>
      <c r="CN23" s="26">
        <v>26</v>
      </c>
      <c r="CO23" s="26">
        <v>6</v>
      </c>
      <c r="CP23" s="26"/>
      <c r="CQ23" s="69"/>
      <c r="CR23" s="26"/>
    </row>
    <row r="24" spans="1:96" ht="15" x14ac:dyDescent="0.25">
      <c r="A24" s="10">
        <v>20</v>
      </c>
      <c r="B24" s="15">
        <v>20</v>
      </c>
      <c r="C24" s="42"/>
      <c r="D24" s="16">
        <v>39196</v>
      </c>
      <c r="E24" s="28">
        <v>1</v>
      </c>
      <c r="F24" s="28">
        <v>1</v>
      </c>
      <c r="G24" s="32">
        <v>5</v>
      </c>
      <c r="H24" s="5"/>
      <c r="I24" s="5"/>
      <c r="J24" s="5">
        <v>7</v>
      </c>
      <c r="K24" s="5"/>
      <c r="L24" s="5"/>
      <c r="M24" s="5"/>
      <c r="N24" s="5"/>
      <c r="O24" s="5"/>
      <c r="P24" s="299">
        <f t="shared" si="0"/>
        <v>7</v>
      </c>
      <c r="Q24" s="5" t="s">
        <v>118</v>
      </c>
      <c r="R24" s="5"/>
      <c r="S24" s="5"/>
      <c r="T24" s="5"/>
      <c r="U24" s="5"/>
      <c r="V24" s="5"/>
      <c r="W24" s="5"/>
      <c r="X24" s="5"/>
      <c r="Y24" s="5"/>
      <c r="Z24" s="32">
        <v>40</v>
      </c>
      <c r="AA24" s="5"/>
      <c r="AB24" s="5">
        <v>45</v>
      </c>
      <c r="AC24" s="5">
        <v>65</v>
      </c>
      <c r="AD24" s="5">
        <v>64</v>
      </c>
      <c r="AE24" s="5">
        <v>66</v>
      </c>
      <c r="AF24" s="5"/>
      <c r="AG24" s="5"/>
      <c r="AH24" s="5"/>
      <c r="AI24" s="32"/>
      <c r="AJ24" s="5"/>
      <c r="AK24" s="5"/>
      <c r="AL24" s="5"/>
      <c r="AM24" s="5"/>
      <c r="AN24" s="5"/>
      <c r="AO24" s="5">
        <v>66</v>
      </c>
      <c r="AP24" s="5"/>
      <c r="AQ24" s="5"/>
      <c r="AR24" s="76">
        <v>39209</v>
      </c>
      <c r="AS24" s="9">
        <v>39217</v>
      </c>
      <c r="AT24" s="73" t="s">
        <v>428</v>
      </c>
      <c r="AU24" s="5"/>
      <c r="AV24" s="5"/>
      <c r="AW24" s="5"/>
      <c r="AX24" s="5">
        <v>0.1</v>
      </c>
      <c r="AY24" s="5"/>
      <c r="AZ24" s="5"/>
      <c r="BA24" s="5">
        <v>0.2</v>
      </c>
      <c r="BB24" s="5"/>
      <c r="BC24" s="5"/>
      <c r="BD24" s="10" t="s">
        <v>429</v>
      </c>
      <c r="BE24" s="300">
        <f t="shared" si="1"/>
        <v>5</v>
      </c>
      <c r="BF24" s="5">
        <v>5</v>
      </c>
      <c r="BG24" s="11">
        <v>2.36</v>
      </c>
      <c r="BH24" s="5">
        <v>235</v>
      </c>
      <c r="BI24" s="27">
        <v>0.1</v>
      </c>
      <c r="BJ24" s="5"/>
      <c r="BK24" s="5"/>
      <c r="BL24" s="28"/>
      <c r="BM24" s="5"/>
      <c r="BN24" s="5"/>
      <c r="BO24" s="13"/>
      <c r="BP24" s="245">
        <f t="shared" si="3"/>
        <v>5139.8654927586522</v>
      </c>
      <c r="BQ24" s="13"/>
      <c r="BR24" s="11">
        <f t="shared" si="2"/>
        <v>5139.8654927586522</v>
      </c>
      <c r="BS24" s="44">
        <v>20</v>
      </c>
      <c r="BT24" s="26">
        <v>20</v>
      </c>
      <c r="BU24" s="26">
        <v>189</v>
      </c>
      <c r="BV24" s="26">
        <v>79</v>
      </c>
      <c r="BW24" s="26">
        <v>79</v>
      </c>
      <c r="BX24" s="26">
        <v>55</v>
      </c>
      <c r="BY24" s="26"/>
      <c r="BZ24" s="26" t="s">
        <v>664</v>
      </c>
      <c r="CA24" s="44">
        <v>20</v>
      </c>
      <c r="CB24" s="5">
        <v>7</v>
      </c>
      <c r="CC24" s="5">
        <v>5</v>
      </c>
      <c r="CD24" s="5">
        <v>7</v>
      </c>
      <c r="CE24" s="11">
        <v>2.36</v>
      </c>
      <c r="CF24" s="5">
        <v>235</v>
      </c>
      <c r="CG24" s="18">
        <v>5139.8654927586522</v>
      </c>
      <c r="CH24" s="15">
        <v>66</v>
      </c>
      <c r="CI24" s="9">
        <v>39209</v>
      </c>
      <c r="CJ24" s="9">
        <v>39217</v>
      </c>
      <c r="CK24" s="9">
        <v>39225</v>
      </c>
      <c r="CL24" s="4">
        <v>20</v>
      </c>
      <c r="CM24" s="26">
        <v>189</v>
      </c>
      <c r="CN24" s="26">
        <v>79</v>
      </c>
      <c r="CO24" s="26">
        <v>55</v>
      </c>
      <c r="CP24" s="26"/>
      <c r="CQ24" s="69">
        <v>0.3</v>
      </c>
      <c r="CR24" s="26"/>
    </row>
    <row r="25" spans="1:96" ht="15" x14ac:dyDescent="0.25">
      <c r="A25" s="10">
        <v>21</v>
      </c>
      <c r="B25" s="15">
        <v>21</v>
      </c>
      <c r="C25" s="42"/>
      <c r="D25" s="16"/>
      <c r="E25" s="28"/>
      <c r="F25" s="28"/>
      <c r="G25" s="32"/>
      <c r="H25" s="5"/>
      <c r="I25" s="5"/>
      <c r="J25" s="5"/>
      <c r="K25" s="5"/>
      <c r="L25" s="5"/>
      <c r="M25" s="5"/>
      <c r="N25" s="5"/>
      <c r="O25" s="5"/>
      <c r="P25" s="299">
        <f t="shared" si="0"/>
        <v>0</v>
      </c>
      <c r="Q25" s="5"/>
      <c r="R25" s="5"/>
      <c r="S25" s="5"/>
      <c r="T25" s="5"/>
      <c r="U25" s="5"/>
      <c r="V25" s="5"/>
      <c r="W25" s="5"/>
      <c r="X25" s="5"/>
      <c r="Y25" s="5"/>
      <c r="Z25" s="32"/>
      <c r="AA25" s="5"/>
      <c r="AB25" s="5"/>
      <c r="AC25" s="5"/>
      <c r="AD25" s="5"/>
      <c r="AE25" s="5"/>
      <c r="AF25" s="5"/>
      <c r="AG25" s="5"/>
      <c r="AH25" s="5"/>
      <c r="AI25" s="32"/>
      <c r="AJ25" s="5"/>
      <c r="AK25" s="5"/>
      <c r="AL25" s="5"/>
      <c r="AM25" s="5"/>
      <c r="AN25" s="5"/>
      <c r="AO25" s="5"/>
      <c r="AP25" s="5"/>
      <c r="AQ25" s="5"/>
      <c r="AR25" s="76"/>
      <c r="AS25" s="9"/>
      <c r="AT25" s="73"/>
      <c r="AU25" s="5"/>
      <c r="AV25" s="5"/>
      <c r="AW25" s="5"/>
      <c r="AX25" s="14"/>
      <c r="AY25" s="5"/>
      <c r="AZ25" s="5"/>
      <c r="BA25" s="5"/>
      <c r="BB25" s="5"/>
      <c r="BC25" s="5"/>
      <c r="BD25" s="10"/>
      <c r="BE25" s="300">
        <f t="shared" si="1"/>
        <v>0</v>
      </c>
      <c r="BF25" s="5"/>
      <c r="BG25" s="11"/>
      <c r="BH25" s="5"/>
      <c r="BI25" s="27"/>
      <c r="BJ25" s="5"/>
      <c r="BK25" s="5"/>
      <c r="BL25" s="28"/>
      <c r="BM25" s="5"/>
      <c r="BN25" s="5"/>
      <c r="BO25" s="13"/>
      <c r="BP25" s="245"/>
      <c r="BQ25" s="13"/>
      <c r="BR25" s="11"/>
      <c r="BS25" s="44"/>
      <c r="BT25" s="26"/>
      <c r="BU25" s="26"/>
      <c r="BV25" s="26"/>
      <c r="BW25" s="26"/>
      <c r="BX25" s="26"/>
      <c r="BY25" s="26"/>
      <c r="BZ25" s="26"/>
      <c r="CA25" s="44">
        <v>21</v>
      </c>
      <c r="CB25" s="5">
        <v>0</v>
      </c>
      <c r="CC25" s="5">
        <v>0</v>
      </c>
      <c r="CD25" s="5"/>
      <c r="CE25" s="11"/>
      <c r="CF25" s="5"/>
      <c r="CG25" s="18"/>
      <c r="CH25" s="5"/>
      <c r="CI25" s="9"/>
      <c r="CJ25" s="9"/>
      <c r="CK25" s="9"/>
      <c r="CL25" s="4"/>
      <c r="CM25" s="26"/>
      <c r="CN25" s="26"/>
      <c r="CO25" s="26"/>
      <c r="CP25" s="26"/>
      <c r="CQ25" s="69"/>
      <c r="CR25" s="26"/>
    </row>
    <row r="26" spans="1:96" ht="15" x14ac:dyDescent="0.25">
      <c r="A26" s="10">
        <v>22</v>
      </c>
      <c r="B26" s="15">
        <v>22</v>
      </c>
      <c r="C26" s="42">
        <v>1</v>
      </c>
      <c r="D26" s="16">
        <v>39196</v>
      </c>
      <c r="E26" s="28">
        <v>1</v>
      </c>
      <c r="F26" s="28">
        <v>1</v>
      </c>
      <c r="G26" s="32">
        <v>10</v>
      </c>
      <c r="H26" s="5"/>
      <c r="I26" s="5">
        <v>15</v>
      </c>
      <c r="J26" s="5">
        <v>16</v>
      </c>
      <c r="K26" s="5"/>
      <c r="L26" s="5"/>
      <c r="M26" s="5"/>
      <c r="N26" s="5"/>
      <c r="O26" s="5"/>
      <c r="P26" s="299">
        <f t="shared" si="0"/>
        <v>16</v>
      </c>
      <c r="Q26" s="5" t="s">
        <v>118</v>
      </c>
      <c r="R26" s="5"/>
      <c r="S26" s="5"/>
      <c r="T26" s="5"/>
      <c r="U26" s="5"/>
      <c r="V26" s="5"/>
      <c r="W26" s="5"/>
      <c r="X26" s="5"/>
      <c r="Y26" s="5"/>
      <c r="Z26" s="32">
        <v>100</v>
      </c>
      <c r="AA26" s="5"/>
      <c r="AB26" s="5">
        <v>120</v>
      </c>
      <c r="AC26" s="5">
        <v>155</v>
      </c>
      <c r="AD26" s="5">
        <v>175</v>
      </c>
      <c r="AE26" s="5">
        <v>190</v>
      </c>
      <c r="AF26" s="5"/>
      <c r="AG26" s="5"/>
      <c r="AH26" s="5"/>
      <c r="AI26" s="32"/>
      <c r="AJ26" s="5"/>
      <c r="AK26" s="5"/>
      <c r="AL26" s="5"/>
      <c r="AM26" s="5"/>
      <c r="AN26" s="5"/>
      <c r="AO26" s="5">
        <v>211</v>
      </c>
      <c r="AP26" s="5"/>
      <c r="AQ26" s="5"/>
      <c r="AR26" s="76">
        <v>39209</v>
      </c>
      <c r="AS26" s="9">
        <v>39223</v>
      </c>
      <c r="AT26" s="73"/>
      <c r="AU26" s="5"/>
      <c r="AV26" s="5"/>
      <c r="AW26" s="5"/>
      <c r="AX26" s="5">
        <v>0.1</v>
      </c>
      <c r="AY26" s="14"/>
      <c r="AZ26" s="5"/>
      <c r="BA26" s="5"/>
      <c r="BB26" s="5"/>
      <c r="BC26" s="5"/>
      <c r="BD26" s="10" t="s">
        <v>431</v>
      </c>
      <c r="BE26" s="300">
        <f t="shared" si="1"/>
        <v>10</v>
      </c>
      <c r="BF26" s="5">
        <v>10</v>
      </c>
      <c r="BG26" s="11">
        <v>2.23</v>
      </c>
      <c r="BH26" s="5">
        <v>290</v>
      </c>
      <c r="BI26" s="27"/>
      <c r="BJ26" s="5"/>
      <c r="BK26" s="5"/>
      <c r="BL26" s="28"/>
      <c r="BM26" s="5"/>
      <c r="BN26" s="5"/>
      <c r="BO26" s="13"/>
      <c r="BP26" s="245">
        <f t="shared" si="3"/>
        <v>11326.548927601594</v>
      </c>
      <c r="BQ26" s="13"/>
      <c r="BR26" s="11">
        <f t="shared" si="2"/>
        <v>11326.548927601594</v>
      </c>
      <c r="BS26" s="44">
        <v>22</v>
      </c>
      <c r="BT26" s="26">
        <v>1</v>
      </c>
      <c r="BU26" s="26">
        <v>8</v>
      </c>
      <c r="BV26" s="26">
        <v>6</v>
      </c>
      <c r="BW26" s="26">
        <v>5</v>
      </c>
      <c r="BX26" s="26"/>
      <c r="BY26" s="26"/>
      <c r="BZ26" s="26"/>
      <c r="CA26" s="44">
        <v>22</v>
      </c>
      <c r="CB26" s="5">
        <v>16</v>
      </c>
      <c r="CC26" s="5">
        <v>10</v>
      </c>
      <c r="CD26" s="5">
        <v>16</v>
      </c>
      <c r="CE26" s="11">
        <v>2.23</v>
      </c>
      <c r="CF26" s="5">
        <v>290</v>
      </c>
      <c r="CG26" s="18">
        <v>11326.548927601594</v>
      </c>
      <c r="CH26" s="5">
        <v>211</v>
      </c>
      <c r="CI26" s="9">
        <v>39209</v>
      </c>
      <c r="CJ26" s="9">
        <v>39223</v>
      </c>
      <c r="CK26" s="252">
        <v>39236</v>
      </c>
      <c r="CL26" s="4">
        <v>1</v>
      </c>
      <c r="CM26" s="26">
        <v>8</v>
      </c>
      <c r="CN26" s="26">
        <v>6</v>
      </c>
      <c r="CO26" s="26"/>
      <c r="CP26" s="26"/>
      <c r="CQ26" s="69">
        <v>0.1</v>
      </c>
      <c r="CR26" s="26"/>
    </row>
    <row r="27" spans="1:96" ht="15" x14ac:dyDescent="0.25">
      <c r="A27" s="10">
        <v>23</v>
      </c>
      <c r="B27" s="15">
        <v>23</v>
      </c>
      <c r="C27" s="42"/>
      <c r="D27" s="16">
        <v>39196</v>
      </c>
      <c r="E27" s="28">
        <v>1</v>
      </c>
      <c r="F27" s="28">
        <v>1</v>
      </c>
      <c r="G27" s="32">
        <v>1</v>
      </c>
      <c r="H27" s="5"/>
      <c r="I27" s="5">
        <v>4</v>
      </c>
      <c r="J27" s="5"/>
      <c r="K27" s="5"/>
      <c r="L27" s="5"/>
      <c r="M27" s="5"/>
      <c r="N27" s="5"/>
      <c r="O27" s="5"/>
      <c r="P27" s="299">
        <f t="shared" si="0"/>
        <v>4</v>
      </c>
      <c r="Q27" s="5" t="s">
        <v>117</v>
      </c>
      <c r="R27" s="5"/>
      <c r="S27" s="5"/>
      <c r="T27" s="5"/>
      <c r="U27" s="5" t="s">
        <v>118</v>
      </c>
      <c r="V27" s="5"/>
      <c r="W27" s="5"/>
      <c r="X27" s="5"/>
      <c r="Y27" s="5"/>
      <c r="Z27" s="32">
        <v>40</v>
      </c>
      <c r="AA27" s="5"/>
      <c r="AB27" s="5"/>
      <c r="AC27" s="5"/>
      <c r="AD27" s="5">
        <v>52</v>
      </c>
      <c r="AE27" s="5">
        <v>60</v>
      </c>
      <c r="AF27" s="5"/>
      <c r="AG27" s="5"/>
      <c r="AH27" s="5"/>
      <c r="AI27" s="32"/>
      <c r="AJ27" s="5"/>
      <c r="AK27" s="5"/>
      <c r="AL27" s="5"/>
      <c r="AM27" s="5"/>
      <c r="AN27" s="5"/>
      <c r="AO27" s="5">
        <v>61</v>
      </c>
      <c r="AP27" s="5"/>
      <c r="AQ27" s="5"/>
      <c r="AR27" s="76">
        <v>39217</v>
      </c>
      <c r="AS27" s="9">
        <v>39223</v>
      </c>
      <c r="AT27" s="73">
        <v>39234</v>
      </c>
      <c r="AU27" s="5"/>
      <c r="AV27" s="5"/>
      <c r="AW27" s="5"/>
      <c r="AX27" s="5"/>
      <c r="AY27" s="5"/>
      <c r="AZ27" s="5"/>
      <c r="BA27" s="5"/>
      <c r="BB27" s="5"/>
      <c r="BC27" s="5"/>
      <c r="BD27" s="10" t="s">
        <v>432</v>
      </c>
      <c r="BE27" s="300">
        <f t="shared" si="1"/>
        <v>2</v>
      </c>
      <c r="BF27" s="5">
        <v>2</v>
      </c>
      <c r="BG27" s="11">
        <v>2.2200000000000002</v>
      </c>
      <c r="BH27" s="5">
        <v>300</v>
      </c>
      <c r="BI27" s="27">
        <v>0.1</v>
      </c>
      <c r="BJ27" s="5"/>
      <c r="BK27" s="5"/>
      <c r="BL27" s="28"/>
      <c r="BM27" s="5"/>
      <c r="BN27" s="5"/>
      <c r="BO27" s="13"/>
      <c r="BP27" s="245">
        <f t="shared" si="3"/>
        <v>2322.4537850927909</v>
      </c>
      <c r="BQ27" s="13"/>
      <c r="BR27" s="11">
        <f t="shared" si="2"/>
        <v>2322.4537850927909</v>
      </c>
      <c r="BS27" s="44">
        <v>23</v>
      </c>
      <c r="BT27" s="26"/>
      <c r="BU27" s="26"/>
      <c r="BV27" s="26"/>
      <c r="BW27" s="26"/>
      <c r="BX27" s="26"/>
      <c r="BY27" s="26"/>
      <c r="BZ27" s="26"/>
      <c r="CA27" s="44">
        <v>23</v>
      </c>
      <c r="CB27" s="5">
        <v>4</v>
      </c>
      <c r="CC27" s="5">
        <v>2</v>
      </c>
      <c r="CD27" s="5">
        <v>4</v>
      </c>
      <c r="CE27" s="11">
        <v>2.2200000000000002</v>
      </c>
      <c r="CF27" s="5">
        <v>300</v>
      </c>
      <c r="CG27" s="18">
        <v>2322.4537850927909</v>
      </c>
      <c r="CH27" s="15">
        <v>61</v>
      </c>
      <c r="CI27" s="9">
        <v>39217</v>
      </c>
      <c r="CJ27" s="9">
        <v>39223</v>
      </c>
      <c r="CK27" s="9">
        <v>39234</v>
      </c>
      <c r="CL27" s="4"/>
      <c r="CM27" s="26"/>
      <c r="CN27" s="26"/>
      <c r="CO27" s="26"/>
      <c r="CP27" s="26"/>
      <c r="CQ27" s="69"/>
      <c r="CR27" s="26"/>
    </row>
    <row r="28" spans="1:96" ht="15" x14ac:dyDescent="0.25">
      <c r="A28" s="10">
        <v>24</v>
      </c>
      <c r="B28" s="15">
        <v>24</v>
      </c>
      <c r="C28" s="42">
        <v>1</v>
      </c>
      <c r="D28" s="16">
        <v>39196</v>
      </c>
      <c r="E28" s="28">
        <v>1</v>
      </c>
      <c r="F28" s="28">
        <v>1</v>
      </c>
      <c r="G28" s="32">
        <v>3</v>
      </c>
      <c r="H28" s="5"/>
      <c r="I28" s="5"/>
      <c r="J28" s="5">
        <v>4</v>
      </c>
      <c r="K28" s="5">
        <v>5</v>
      </c>
      <c r="L28" s="5"/>
      <c r="M28" s="5"/>
      <c r="N28" s="5">
        <v>6</v>
      </c>
      <c r="O28" s="5"/>
      <c r="P28" s="299">
        <f t="shared" si="0"/>
        <v>6</v>
      </c>
      <c r="Q28" s="5" t="s">
        <v>117</v>
      </c>
      <c r="R28" s="5"/>
      <c r="S28" s="5"/>
      <c r="T28" s="5" t="s">
        <v>118</v>
      </c>
      <c r="U28" s="5"/>
      <c r="V28" s="5"/>
      <c r="W28" s="5"/>
      <c r="X28" s="5"/>
      <c r="Y28" s="5"/>
      <c r="Z28" s="32">
        <v>23</v>
      </c>
      <c r="AA28" s="5"/>
      <c r="AB28" s="5">
        <v>32</v>
      </c>
      <c r="AC28" s="5"/>
      <c r="AD28" s="5">
        <v>41</v>
      </c>
      <c r="AE28" s="5">
        <v>11</v>
      </c>
      <c r="AF28" s="5"/>
      <c r="AG28" s="5"/>
      <c r="AH28" s="5"/>
      <c r="AI28" s="32"/>
      <c r="AJ28" s="5"/>
      <c r="AK28" s="5"/>
      <c r="AL28" s="5"/>
      <c r="AM28" s="5"/>
      <c r="AN28" s="5"/>
      <c r="AO28" s="5">
        <v>11</v>
      </c>
      <c r="AP28" s="5"/>
      <c r="AQ28" s="5"/>
      <c r="AR28" s="76">
        <v>39212</v>
      </c>
      <c r="AS28" s="9"/>
      <c r="AT28" s="73">
        <v>39234</v>
      </c>
      <c r="AU28" s="5"/>
      <c r="AV28" s="5"/>
      <c r="AW28" s="5"/>
      <c r="AX28" s="5"/>
      <c r="AY28" s="5">
        <v>0.4</v>
      </c>
      <c r="AZ28" s="5"/>
      <c r="BA28" s="5"/>
      <c r="BB28" s="5"/>
      <c r="BC28" s="5"/>
      <c r="BD28" s="10" t="s">
        <v>433</v>
      </c>
      <c r="BE28" s="300">
        <f t="shared" si="1"/>
        <v>1</v>
      </c>
      <c r="BF28" s="5">
        <v>1</v>
      </c>
      <c r="BG28" s="11">
        <v>1.31</v>
      </c>
      <c r="BH28" s="5">
        <v>145</v>
      </c>
      <c r="BI28" s="27"/>
      <c r="BJ28" s="5"/>
      <c r="BK28" s="5"/>
      <c r="BL28" s="28"/>
      <c r="BM28" s="5"/>
      <c r="BN28" s="5"/>
      <c r="BO28" s="13"/>
      <c r="BP28" s="245">
        <f t="shared" si="3"/>
        <v>195.43415928992238</v>
      </c>
      <c r="BQ28" s="13"/>
      <c r="BR28" s="11">
        <f t="shared" si="2"/>
        <v>195.43415928992238</v>
      </c>
      <c r="BS28" s="44">
        <v>24</v>
      </c>
      <c r="BT28" s="26"/>
      <c r="BU28" s="26"/>
      <c r="BV28" s="26"/>
      <c r="BW28" s="26"/>
      <c r="BX28" s="26"/>
      <c r="BY28" s="26"/>
      <c r="BZ28" s="26"/>
      <c r="CA28" s="44">
        <v>24</v>
      </c>
      <c r="CB28" s="5">
        <v>6</v>
      </c>
      <c r="CC28" s="5">
        <v>1</v>
      </c>
      <c r="CD28" s="5">
        <v>6</v>
      </c>
      <c r="CE28" s="11">
        <v>1.31</v>
      </c>
      <c r="CF28" s="5">
        <v>145</v>
      </c>
      <c r="CG28" s="18">
        <v>195.43415928992238</v>
      </c>
      <c r="CH28" s="253">
        <v>41</v>
      </c>
      <c r="CI28" s="9">
        <v>39212</v>
      </c>
      <c r="CJ28" s="9"/>
      <c r="CK28" s="252">
        <v>39234</v>
      </c>
      <c r="CL28" s="4"/>
      <c r="CM28" s="26"/>
      <c r="CN28" s="26"/>
      <c r="CO28" s="26"/>
      <c r="CP28" s="26"/>
      <c r="CQ28" s="69">
        <v>0.4</v>
      </c>
      <c r="CR28" s="26"/>
    </row>
    <row r="29" spans="1:96" ht="15" x14ac:dyDescent="0.25">
      <c r="A29" s="10">
        <v>25</v>
      </c>
      <c r="B29" s="15">
        <v>25</v>
      </c>
      <c r="C29" s="42"/>
      <c r="D29" s="16">
        <v>39196</v>
      </c>
      <c r="E29" s="28">
        <v>1</v>
      </c>
      <c r="F29" s="28">
        <v>1</v>
      </c>
      <c r="G29" s="32">
        <v>1</v>
      </c>
      <c r="H29" s="5"/>
      <c r="I29" s="5"/>
      <c r="J29" s="5"/>
      <c r="K29" s="5"/>
      <c r="L29" s="5"/>
      <c r="M29" s="5">
        <v>2</v>
      </c>
      <c r="N29" s="5"/>
      <c r="O29" s="5"/>
      <c r="P29" s="299">
        <f t="shared" si="0"/>
        <v>2</v>
      </c>
      <c r="Q29" s="5" t="s">
        <v>117</v>
      </c>
      <c r="R29" s="5"/>
      <c r="S29" s="5" t="s">
        <v>111</v>
      </c>
      <c r="T29" s="5"/>
      <c r="U29" s="5" t="s">
        <v>118</v>
      </c>
      <c r="V29" s="5"/>
      <c r="W29" s="5"/>
      <c r="X29" s="5"/>
      <c r="Y29" s="5"/>
      <c r="Z29" s="32">
        <v>5</v>
      </c>
      <c r="AA29" s="5"/>
      <c r="AB29" s="5">
        <v>9</v>
      </c>
      <c r="AC29" s="5"/>
      <c r="AD29" s="5"/>
      <c r="AE29" s="5"/>
      <c r="AF29" s="5"/>
      <c r="AG29" s="5"/>
      <c r="AH29" s="5"/>
      <c r="AI29" s="32"/>
      <c r="AJ29" s="5"/>
      <c r="AK29" s="5"/>
      <c r="AL29" s="5"/>
      <c r="AM29" s="5"/>
      <c r="AN29" s="5"/>
      <c r="AO29" s="5">
        <v>9</v>
      </c>
      <c r="AP29" s="5"/>
      <c r="AQ29" s="5"/>
      <c r="AR29" s="76">
        <v>39217</v>
      </c>
      <c r="AS29" s="9"/>
      <c r="AT29" s="73">
        <v>39223</v>
      </c>
      <c r="AU29" s="5"/>
      <c r="AV29" s="5"/>
      <c r="AW29" s="5"/>
      <c r="AX29" s="5"/>
      <c r="AY29" s="5"/>
      <c r="AZ29" s="5">
        <v>0.1</v>
      </c>
      <c r="BA29" s="5"/>
      <c r="BB29" s="5"/>
      <c r="BC29" s="5"/>
      <c r="BD29" s="10" t="s">
        <v>434</v>
      </c>
      <c r="BE29" s="300">
        <f t="shared" si="1"/>
        <v>1</v>
      </c>
      <c r="BF29" s="5">
        <v>1</v>
      </c>
      <c r="BG29" s="11">
        <v>1.47</v>
      </c>
      <c r="BH29" s="5">
        <v>180</v>
      </c>
      <c r="BI29" s="27">
        <v>0.1</v>
      </c>
      <c r="BJ29" s="5"/>
      <c r="BK29" s="5"/>
      <c r="BL29" s="28"/>
      <c r="BM29" s="5"/>
      <c r="BN29" s="5"/>
      <c r="BO29" s="13"/>
      <c r="BP29" s="245">
        <f t="shared" si="3"/>
        <v>305.49004043139826</v>
      </c>
      <c r="BQ29" s="13"/>
      <c r="BR29" s="11">
        <f t="shared" si="2"/>
        <v>305.49004043139826</v>
      </c>
      <c r="BS29" s="44">
        <v>25</v>
      </c>
      <c r="BT29" s="26">
        <v>3</v>
      </c>
      <c r="BU29" s="26">
        <v>16</v>
      </c>
      <c r="BV29" s="26">
        <v>21</v>
      </c>
      <c r="BW29" s="26">
        <v>21</v>
      </c>
      <c r="BX29" s="26">
        <v>5</v>
      </c>
      <c r="BY29" s="26"/>
      <c r="BZ29" s="26"/>
      <c r="CA29" s="44">
        <v>25</v>
      </c>
      <c r="CB29" s="5">
        <v>2</v>
      </c>
      <c r="CC29" s="5">
        <v>1</v>
      </c>
      <c r="CD29" s="5">
        <v>2</v>
      </c>
      <c r="CE29" s="11">
        <v>1.47</v>
      </c>
      <c r="CF29" s="5">
        <v>180</v>
      </c>
      <c r="CG29" s="18">
        <v>305.49004043139826</v>
      </c>
      <c r="CH29" s="5">
        <v>9</v>
      </c>
      <c r="CI29" s="9">
        <v>39217</v>
      </c>
      <c r="CJ29" s="9"/>
      <c r="CK29" s="9">
        <v>39223</v>
      </c>
      <c r="CL29" s="4">
        <v>3</v>
      </c>
      <c r="CM29" s="26">
        <v>16</v>
      </c>
      <c r="CN29" s="26">
        <v>21</v>
      </c>
      <c r="CO29" s="26">
        <v>5</v>
      </c>
      <c r="CP29" s="26"/>
      <c r="CQ29" s="69">
        <v>0.1</v>
      </c>
      <c r="CR29" s="26"/>
    </row>
    <row r="30" spans="1:96" ht="15" x14ac:dyDescent="0.25">
      <c r="A30" s="10">
        <v>26</v>
      </c>
      <c r="B30" s="15">
        <v>26</v>
      </c>
      <c r="C30" s="42"/>
      <c r="D30" s="16">
        <v>39196</v>
      </c>
      <c r="E30" s="28">
        <v>1</v>
      </c>
      <c r="F30" s="28">
        <v>1</v>
      </c>
      <c r="G30" s="32">
        <v>3</v>
      </c>
      <c r="H30" s="5"/>
      <c r="I30" s="5"/>
      <c r="J30" s="5"/>
      <c r="K30" s="5"/>
      <c r="L30" s="5"/>
      <c r="M30" s="5"/>
      <c r="N30" s="5"/>
      <c r="O30" s="5"/>
      <c r="P30" s="299">
        <f t="shared" si="0"/>
        <v>3</v>
      </c>
      <c r="Q30" s="5" t="s">
        <v>117</v>
      </c>
      <c r="R30" s="5"/>
      <c r="S30" s="5"/>
      <c r="T30" s="5"/>
      <c r="U30" s="5"/>
      <c r="V30" s="5"/>
      <c r="W30" s="5"/>
      <c r="X30" s="5"/>
      <c r="Y30" s="5"/>
      <c r="Z30" s="32">
        <v>10</v>
      </c>
      <c r="AA30" s="5"/>
      <c r="AB30" s="5"/>
      <c r="AC30" s="5"/>
      <c r="AD30" s="5"/>
      <c r="AE30" s="5"/>
      <c r="AF30" s="5"/>
      <c r="AG30" s="5"/>
      <c r="AH30" s="5"/>
      <c r="AI30" s="32"/>
      <c r="AJ30" s="5"/>
      <c r="AK30" s="5"/>
      <c r="AL30" s="5"/>
      <c r="AM30" s="5"/>
      <c r="AN30" s="5"/>
      <c r="AO30" s="5">
        <v>9</v>
      </c>
      <c r="AP30" s="5"/>
      <c r="AQ30" s="5"/>
      <c r="AR30" s="76">
        <v>39209</v>
      </c>
      <c r="AS30" s="9">
        <v>39227</v>
      </c>
      <c r="AT30" s="73">
        <v>39234</v>
      </c>
      <c r="AU30" s="5"/>
      <c r="AV30" s="5"/>
      <c r="AW30" s="5"/>
      <c r="AX30" s="14"/>
      <c r="AY30" s="5">
        <v>0.3</v>
      </c>
      <c r="AZ30" s="5"/>
      <c r="BA30" s="5"/>
      <c r="BB30" s="5"/>
      <c r="BC30" s="5"/>
      <c r="BD30" s="10" t="s">
        <v>435</v>
      </c>
      <c r="BE30" s="300">
        <f t="shared" si="1"/>
        <v>1</v>
      </c>
      <c r="BF30" s="5">
        <v>1</v>
      </c>
      <c r="BG30" s="11">
        <v>2.12</v>
      </c>
      <c r="BH30" s="5">
        <v>230</v>
      </c>
      <c r="BI30" s="27"/>
      <c r="BJ30" s="5"/>
      <c r="BK30" s="5"/>
      <c r="BL30" s="28"/>
      <c r="BM30" s="5"/>
      <c r="BN30" s="5"/>
      <c r="BO30" s="13"/>
      <c r="BP30" s="245">
        <f t="shared" si="3"/>
        <v>811.87550628190309</v>
      </c>
      <c r="BQ30" s="13"/>
      <c r="BR30" s="11">
        <f t="shared" si="2"/>
        <v>811.87550628190309</v>
      </c>
      <c r="BS30" s="44">
        <v>26</v>
      </c>
      <c r="BT30" s="26">
        <v>2</v>
      </c>
      <c r="BU30" s="26">
        <v>5</v>
      </c>
      <c r="BV30" s="26">
        <v>21</v>
      </c>
      <c r="BW30" s="26">
        <v>21</v>
      </c>
      <c r="BX30" s="26">
        <v>10</v>
      </c>
      <c r="BY30" s="26"/>
      <c r="BZ30" s="26"/>
      <c r="CA30" s="44">
        <v>26</v>
      </c>
      <c r="CB30" s="5">
        <v>3</v>
      </c>
      <c r="CC30" s="5">
        <v>1</v>
      </c>
      <c r="CD30" s="5">
        <v>3</v>
      </c>
      <c r="CE30" s="11">
        <v>2.12</v>
      </c>
      <c r="CF30" s="5">
        <v>230</v>
      </c>
      <c r="CG30" s="18">
        <v>811.87550628190309</v>
      </c>
      <c r="CH30" s="5">
        <v>9</v>
      </c>
      <c r="CI30" s="9">
        <v>39209</v>
      </c>
      <c r="CJ30" s="9">
        <v>39227</v>
      </c>
      <c r="CK30" s="9">
        <v>39234</v>
      </c>
      <c r="CL30" s="4">
        <v>2</v>
      </c>
      <c r="CM30" s="26">
        <v>5</v>
      </c>
      <c r="CN30" s="26">
        <v>21</v>
      </c>
      <c r="CO30" s="26">
        <v>10</v>
      </c>
      <c r="CP30" s="26"/>
      <c r="CQ30" s="69">
        <v>0.3</v>
      </c>
      <c r="CR30" s="26"/>
    </row>
    <row r="31" spans="1:96" ht="15" x14ac:dyDescent="0.25">
      <c r="A31" s="10">
        <v>27</v>
      </c>
      <c r="B31" s="15">
        <v>27</v>
      </c>
      <c r="C31" s="42"/>
      <c r="D31" s="16">
        <v>39196</v>
      </c>
      <c r="E31" s="28">
        <v>1</v>
      </c>
      <c r="F31" s="28">
        <v>1</v>
      </c>
      <c r="G31" s="32">
        <v>2</v>
      </c>
      <c r="H31" s="5"/>
      <c r="I31" s="5"/>
      <c r="J31" s="5"/>
      <c r="K31" s="5"/>
      <c r="L31" s="5">
        <v>3</v>
      </c>
      <c r="M31" s="5"/>
      <c r="N31" s="5"/>
      <c r="O31" s="5"/>
      <c r="P31" s="299">
        <f t="shared" si="0"/>
        <v>3</v>
      </c>
      <c r="Q31" s="5" t="s">
        <v>118</v>
      </c>
      <c r="R31" s="5"/>
      <c r="S31" s="5"/>
      <c r="T31" s="5"/>
      <c r="U31" s="5"/>
      <c r="V31" s="5"/>
      <c r="W31" s="5"/>
      <c r="X31" s="5"/>
      <c r="Y31" s="5"/>
      <c r="Z31" s="32">
        <v>28</v>
      </c>
      <c r="AA31" s="5"/>
      <c r="AB31" s="5"/>
      <c r="AC31" s="5"/>
      <c r="AD31" s="5"/>
      <c r="AE31" s="5">
        <v>34</v>
      </c>
      <c r="AF31" s="5"/>
      <c r="AG31" s="5"/>
      <c r="AH31" s="5"/>
      <c r="AI31" s="32"/>
      <c r="AJ31" s="5"/>
      <c r="AK31" s="5"/>
      <c r="AL31" s="5"/>
      <c r="AM31" s="5"/>
      <c r="AN31" s="5"/>
      <c r="AO31" s="5">
        <v>34</v>
      </c>
      <c r="AP31" s="5"/>
      <c r="AQ31" s="5"/>
      <c r="AR31" s="76">
        <v>39212</v>
      </c>
      <c r="AS31" s="9">
        <v>39217</v>
      </c>
      <c r="AT31" s="73" t="s">
        <v>428</v>
      </c>
      <c r="AU31" s="5"/>
      <c r="AV31" s="5"/>
      <c r="AW31" s="5">
        <v>0.1</v>
      </c>
      <c r="AX31" s="5"/>
      <c r="AY31" s="5"/>
      <c r="AZ31" s="5"/>
      <c r="BA31" s="5"/>
      <c r="BB31" s="5"/>
      <c r="BC31" s="5"/>
      <c r="BD31" s="10" t="s">
        <v>436</v>
      </c>
      <c r="BE31" s="300">
        <f t="shared" si="1"/>
        <v>2</v>
      </c>
      <c r="BF31" s="5">
        <v>2</v>
      </c>
      <c r="BG31" s="11">
        <v>2.4</v>
      </c>
      <c r="BH31" s="5">
        <v>175</v>
      </c>
      <c r="BI31" s="27">
        <v>0.1</v>
      </c>
      <c r="BJ31" s="5"/>
      <c r="BK31" s="5"/>
      <c r="BL31" s="28"/>
      <c r="BM31" s="5"/>
      <c r="BN31" s="5"/>
      <c r="BO31" s="13"/>
      <c r="BP31" s="245">
        <f t="shared" si="3"/>
        <v>1583.3626974092558</v>
      </c>
      <c r="BQ31" s="13"/>
      <c r="BR31" s="11">
        <f t="shared" si="2"/>
        <v>1583.3626974092558</v>
      </c>
      <c r="BS31" s="44">
        <v>27</v>
      </c>
      <c r="BT31" s="26">
        <v>6</v>
      </c>
      <c r="BU31" s="26">
        <v>46</v>
      </c>
      <c r="BV31" s="26">
        <v>27</v>
      </c>
      <c r="BW31" s="26">
        <v>27</v>
      </c>
      <c r="BX31" s="26">
        <v>15</v>
      </c>
      <c r="BY31" s="26"/>
      <c r="BZ31" s="26" t="s">
        <v>665</v>
      </c>
      <c r="CA31" s="44">
        <v>27</v>
      </c>
      <c r="CB31" s="5">
        <v>3</v>
      </c>
      <c r="CC31" s="5">
        <v>2</v>
      </c>
      <c r="CD31" s="5">
        <v>3</v>
      </c>
      <c r="CE31" s="11">
        <v>2.4</v>
      </c>
      <c r="CF31" s="5">
        <v>175</v>
      </c>
      <c r="CG31" s="18">
        <v>1583.3626974092558</v>
      </c>
      <c r="CH31" s="5">
        <v>34</v>
      </c>
      <c r="CI31" s="9">
        <v>39212</v>
      </c>
      <c r="CJ31" s="9">
        <v>39217</v>
      </c>
      <c r="CK31" s="9">
        <v>39225</v>
      </c>
      <c r="CL31" s="4">
        <v>6</v>
      </c>
      <c r="CM31" s="26">
        <v>46</v>
      </c>
      <c r="CN31" s="26">
        <v>27</v>
      </c>
      <c r="CO31" s="26">
        <v>15</v>
      </c>
      <c r="CP31" s="26"/>
      <c r="CQ31" s="69">
        <v>0.1</v>
      </c>
      <c r="CR31" s="26"/>
    </row>
    <row r="32" spans="1:96" ht="15" x14ac:dyDescent="0.25">
      <c r="A32" s="10">
        <v>28</v>
      </c>
      <c r="B32" s="15"/>
      <c r="C32" s="42"/>
      <c r="D32" s="16"/>
      <c r="E32" s="28"/>
      <c r="F32" s="28"/>
      <c r="G32" s="32"/>
      <c r="H32" s="5"/>
      <c r="I32" s="5"/>
      <c r="J32" s="5"/>
      <c r="K32" s="5"/>
      <c r="L32" s="5"/>
      <c r="M32" s="5"/>
      <c r="N32" s="5"/>
      <c r="O32" s="5"/>
      <c r="P32" s="299">
        <f t="shared" si="0"/>
        <v>0</v>
      </c>
      <c r="Q32" s="5"/>
      <c r="R32" s="5"/>
      <c r="S32" s="5"/>
      <c r="T32" s="5"/>
      <c r="U32" s="5"/>
      <c r="V32" s="5"/>
      <c r="W32" s="5"/>
      <c r="X32" s="5"/>
      <c r="Y32" s="5"/>
      <c r="Z32" s="32"/>
      <c r="AA32" s="5"/>
      <c r="AB32" s="5"/>
      <c r="AC32" s="5"/>
      <c r="AD32" s="5"/>
      <c r="AE32" s="5"/>
      <c r="AF32" s="5"/>
      <c r="AG32" s="5"/>
      <c r="AH32" s="5"/>
      <c r="AI32" s="32"/>
      <c r="AJ32" s="5"/>
      <c r="AK32" s="5"/>
      <c r="AL32" s="5"/>
      <c r="AM32" s="5"/>
      <c r="AN32" s="5"/>
      <c r="AO32" s="5"/>
      <c r="AP32" s="5"/>
      <c r="AQ32" s="5"/>
      <c r="AR32" s="76"/>
      <c r="AS32" s="9"/>
      <c r="AT32" s="73"/>
      <c r="AU32" s="5"/>
      <c r="AV32" s="5"/>
      <c r="AW32" s="5"/>
      <c r="AX32" s="5"/>
      <c r="AY32" s="5"/>
      <c r="AZ32" s="5"/>
      <c r="BA32" s="5"/>
      <c r="BB32" s="5"/>
      <c r="BC32" s="5"/>
      <c r="BD32" s="10"/>
      <c r="BE32" s="300">
        <f t="shared" si="1"/>
        <v>0</v>
      </c>
      <c r="BF32" s="5"/>
      <c r="BG32" s="11"/>
      <c r="BH32" s="5"/>
      <c r="BI32" s="27"/>
      <c r="BJ32" s="5"/>
      <c r="BK32" s="5"/>
      <c r="BL32" s="28"/>
      <c r="BM32" s="5"/>
      <c r="BN32" s="5"/>
      <c r="BO32" s="13"/>
      <c r="BP32" s="245"/>
      <c r="BQ32" s="13"/>
      <c r="BR32" s="11"/>
      <c r="BS32" s="44">
        <v>28</v>
      </c>
      <c r="BT32" s="26"/>
      <c r="BU32" s="26"/>
      <c r="BV32" s="26"/>
      <c r="BW32" s="26"/>
      <c r="BX32" s="26"/>
      <c r="BY32" s="26"/>
      <c r="BZ32" s="26"/>
      <c r="CA32" s="44">
        <v>28</v>
      </c>
      <c r="CB32" s="5">
        <v>0</v>
      </c>
      <c r="CC32" s="5">
        <v>0</v>
      </c>
      <c r="CD32" s="5"/>
      <c r="CE32" s="11"/>
      <c r="CF32" s="5"/>
      <c r="CG32" s="18"/>
      <c r="CH32" s="5"/>
      <c r="CI32" s="9"/>
      <c r="CJ32" s="9"/>
      <c r="CK32" s="9"/>
      <c r="CL32" s="4"/>
      <c r="CM32" s="26"/>
      <c r="CN32" s="26"/>
      <c r="CO32" s="26"/>
      <c r="CP32" s="26"/>
      <c r="CQ32" s="69"/>
      <c r="CR32" s="26" t="s">
        <v>656</v>
      </c>
    </row>
    <row r="33" spans="1:96" ht="15" x14ac:dyDescent="0.25">
      <c r="A33" s="10">
        <v>29</v>
      </c>
      <c r="B33" s="15">
        <v>29</v>
      </c>
      <c r="C33" s="42">
        <v>1</v>
      </c>
      <c r="D33" s="16">
        <v>39196</v>
      </c>
      <c r="E33" s="28">
        <v>1</v>
      </c>
      <c r="F33" s="28">
        <v>1</v>
      </c>
      <c r="G33" s="32">
        <v>1</v>
      </c>
      <c r="H33" s="5"/>
      <c r="I33" s="5"/>
      <c r="J33" s="5"/>
      <c r="K33" s="5"/>
      <c r="L33" s="5"/>
      <c r="M33" s="5"/>
      <c r="N33" s="5"/>
      <c r="O33" s="5"/>
      <c r="P33" s="299">
        <f t="shared" si="0"/>
        <v>1</v>
      </c>
      <c r="Q33" s="5" t="s">
        <v>111</v>
      </c>
      <c r="R33" s="5"/>
      <c r="S33" s="5"/>
      <c r="T33" s="5"/>
      <c r="U33" s="5" t="s">
        <v>118</v>
      </c>
      <c r="V33" s="5"/>
      <c r="W33" s="5"/>
      <c r="X33" s="5"/>
      <c r="Y33" s="5"/>
      <c r="Z33" s="32">
        <v>17</v>
      </c>
      <c r="AA33" s="5"/>
      <c r="AB33" s="5"/>
      <c r="AC33" s="5">
        <v>19</v>
      </c>
      <c r="AD33" s="5"/>
      <c r="AE33" s="5">
        <v>22</v>
      </c>
      <c r="AF33" s="5"/>
      <c r="AG33" s="5"/>
      <c r="AH33" s="5"/>
      <c r="AI33" s="32"/>
      <c r="AJ33" s="5"/>
      <c r="AK33" s="5"/>
      <c r="AL33" s="5"/>
      <c r="AM33" s="5"/>
      <c r="AN33" s="5"/>
      <c r="AO33" s="5">
        <v>22</v>
      </c>
      <c r="AP33" s="5"/>
      <c r="AQ33" s="5"/>
      <c r="AR33" s="76">
        <v>39217</v>
      </c>
      <c r="AS33" s="9">
        <v>39223</v>
      </c>
      <c r="AT33" s="73"/>
      <c r="AU33" s="5"/>
      <c r="AV33" s="5"/>
      <c r="AW33" s="5"/>
      <c r="AX33" s="5"/>
      <c r="AY33" s="5"/>
      <c r="AZ33" s="14"/>
      <c r="BA33" s="5"/>
      <c r="BB33" s="5"/>
      <c r="BC33" s="14"/>
      <c r="BD33" s="10" t="s">
        <v>437</v>
      </c>
      <c r="BE33" s="300">
        <f t="shared" si="1"/>
        <v>0</v>
      </c>
      <c r="BF33" s="5"/>
      <c r="BG33" s="11"/>
      <c r="BH33" s="5"/>
      <c r="BI33" s="27"/>
      <c r="BJ33" s="5"/>
      <c r="BK33" s="5"/>
      <c r="BL33" s="28"/>
      <c r="BM33" s="5"/>
      <c r="BN33" s="5"/>
      <c r="BO33" s="13"/>
      <c r="BP33" s="245"/>
      <c r="BQ33" s="13"/>
      <c r="BR33" s="11"/>
      <c r="BS33" s="44">
        <v>29</v>
      </c>
      <c r="BT33" s="26"/>
      <c r="BU33" s="26"/>
      <c r="BV33" s="26"/>
      <c r="BW33" s="26"/>
      <c r="BX33" s="26"/>
      <c r="BY33" s="26"/>
      <c r="BZ33" s="26"/>
      <c r="CA33" s="44">
        <v>29</v>
      </c>
      <c r="CB33" s="5">
        <v>1</v>
      </c>
      <c r="CC33" s="5">
        <v>0</v>
      </c>
      <c r="CD33" s="5">
        <v>1</v>
      </c>
      <c r="CE33" s="11"/>
      <c r="CF33" s="5"/>
      <c r="CG33" s="18"/>
      <c r="CH33" s="256">
        <v>22</v>
      </c>
      <c r="CI33" s="9">
        <v>39217</v>
      </c>
      <c r="CJ33" s="9">
        <v>39223</v>
      </c>
      <c r="CK33" s="252">
        <v>39234</v>
      </c>
      <c r="CL33" s="4"/>
      <c r="CM33" s="26"/>
      <c r="CN33" s="26"/>
      <c r="CO33" s="26"/>
      <c r="CP33" s="26"/>
      <c r="CQ33" s="69"/>
      <c r="CR33" s="10" t="s">
        <v>437</v>
      </c>
    </row>
    <row r="34" spans="1:96" ht="15" x14ac:dyDescent="0.25">
      <c r="A34" s="10">
        <v>30</v>
      </c>
      <c r="B34" s="15">
        <v>30</v>
      </c>
      <c r="C34" s="42"/>
      <c r="D34" s="16">
        <v>39196</v>
      </c>
      <c r="E34" s="28">
        <v>1</v>
      </c>
      <c r="F34" s="28">
        <v>1</v>
      </c>
      <c r="G34" s="32">
        <v>1</v>
      </c>
      <c r="H34" s="5"/>
      <c r="I34" s="5"/>
      <c r="J34" s="5"/>
      <c r="K34" s="5"/>
      <c r="L34" s="5"/>
      <c r="M34" s="5"/>
      <c r="N34" s="5"/>
      <c r="O34" s="5"/>
      <c r="P34" s="299">
        <f t="shared" si="0"/>
        <v>1</v>
      </c>
      <c r="Q34" s="5" t="s">
        <v>117</v>
      </c>
      <c r="R34" s="5"/>
      <c r="S34" s="5"/>
      <c r="T34" s="5"/>
      <c r="U34" s="5" t="s">
        <v>118</v>
      </c>
      <c r="V34" s="5"/>
      <c r="W34" s="5"/>
      <c r="X34" s="5"/>
      <c r="Y34" s="5"/>
      <c r="Z34" s="32">
        <v>17</v>
      </c>
      <c r="AA34" s="5"/>
      <c r="AB34" s="5"/>
      <c r="AC34" s="5">
        <v>19</v>
      </c>
      <c r="AD34" s="5"/>
      <c r="AE34" s="5"/>
      <c r="AF34" s="5"/>
      <c r="AG34" s="5"/>
      <c r="AH34" s="5"/>
      <c r="AI34" s="32"/>
      <c r="AJ34" s="5"/>
      <c r="AK34" s="5"/>
      <c r="AL34" s="5"/>
      <c r="AM34" s="5"/>
      <c r="AN34" s="5"/>
      <c r="AO34" s="5">
        <v>24</v>
      </c>
      <c r="AP34" s="5"/>
      <c r="AQ34" s="5"/>
      <c r="AR34" s="76">
        <v>39217</v>
      </c>
      <c r="AS34" s="9">
        <v>39223</v>
      </c>
      <c r="AT34" s="73">
        <v>39234</v>
      </c>
      <c r="AU34" s="5"/>
      <c r="AV34" s="5"/>
      <c r="AW34" s="5"/>
      <c r="AX34" s="5"/>
      <c r="AY34" s="5"/>
      <c r="AZ34" s="14"/>
      <c r="BA34" s="5"/>
      <c r="BB34" s="5"/>
      <c r="BC34" s="5"/>
      <c r="BD34" s="10" t="s">
        <v>438</v>
      </c>
      <c r="BE34" s="300">
        <f t="shared" si="1"/>
        <v>1</v>
      </c>
      <c r="BF34" s="5">
        <v>1</v>
      </c>
      <c r="BG34" s="11">
        <v>2.29</v>
      </c>
      <c r="BH34" s="5">
        <v>255</v>
      </c>
      <c r="BI34" s="27"/>
      <c r="BJ34" s="5"/>
      <c r="BK34" s="5"/>
      <c r="BL34" s="28"/>
      <c r="BM34" s="5"/>
      <c r="BN34" s="5"/>
      <c r="BO34" s="13"/>
      <c r="BP34" s="245">
        <f t="shared" si="3"/>
        <v>1050.2701597115024</v>
      </c>
      <c r="BQ34" s="13"/>
      <c r="BR34" s="11">
        <f t="shared" si="2"/>
        <v>1050.2701597115024</v>
      </c>
      <c r="BS34" s="44">
        <v>30</v>
      </c>
      <c r="BT34" s="26">
        <v>3</v>
      </c>
      <c r="BU34" s="26">
        <v>29</v>
      </c>
      <c r="BV34" s="26">
        <v>20</v>
      </c>
      <c r="BW34" s="26">
        <v>19</v>
      </c>
      <c r="BX34" s="26">
        <v>18</v>
      </c>
      <c r="BY34" s="26"/>
      <c r="BZ34" s="26"/>
      <c r="CA34" s="44">
        <v>30</v>
      </c>
      <c r="CB34" s="5">
        <v>1</v>
      </c>
      <c r="CC34" s="5">
        <v>1</v>
      </c>
      <c r="CD34" s="5">
        <v>1</v>
      </c>
      <c r="CE34" s="11">
        <v>2.29</v>
      </c>
      <c r="CF34" s="5">
        <v>255</v>
      </c>
      <c r="CG34" s="18">
        <v>1050.2701597115024</v>
      </c>
      <c r="CH34" s="5">
        <v>24</v>
      </c>
      <c r="CI34" s="9">
        <v>39217</v>
      </c>
      <c r="CJ34" s="9">
        <v>39223</v>
      </c>
      <c r="CK34" s="9">
        <v>39234</v>
      </c>
      <c r="CL34" s="4">
        <v>3</v>
      </c>
      <c r="CM34" s="26">
        <v>29</v>
      </c>
      <c r="CN34" s="26">
        <v>20</v>
      </c>
      <c r="CO34" s="26">
        <v>18</v>
      </c>
      <c r="CP34" s="26"/>
      <c r="CQ34" s="69"/>
      <c r="CR34" s="26"/>
    </row>
    <row r="35" spans="1:96" ht="15" x14ac:dyDescent="0.25">
      <c r="A35" s="10">
        <v>31</v>
      </c>
      <c r="B35" s="15">
        <v>31</v>
      </c>
      <c r="C35" s="42">
        <v>1</v>
      </c>
      <c r="D35" s="16">
        <v>39196</v>
      </c>
      <c r="E35" s="28">
        <v>1</v>
      </c>
      <c r="F35" s="28">
        <v>1</v>
      </c>
      <c r="G35" s="32">
        <v>4</v>
      </c>
      <c r="H35" s="5"/>
      <c r="I35" s="5"/>
      <c r="J35" s="5"/>
      <c r="K35" s="5"/>
      <c r="L35" s="5"/>
      <c r="M35" s="5"/>
      <c r="N35" s="5"/>
      <c r="O35" s="5"/>
      <c r="P35" s="299">
        <f t="shared" si="0"/>
        <v>4</v>
      </c>
      <c r="Q35" s="5" t="s">
        <v>117</v>
      </c>
      <c r="R35" s="5"/>
      <c r="S35" s="5"/>
      <c r="T35" s="5"/>
      <c r="U35" s="5"/>
      <c r="V35" s="5" t="s">
        <v>118</v>
      </c>
      <c r="W35" s="5"/>
      <c r="X35" s="5"/>
      <c r="Y35" s="5"/>
      <c r="Z35" s="32">
        <v>50</v>
      </c>
      <c r="AA35" s="5"/>
      <c r="AB35" s="5"/>
      <c r="AC35" s="5"/>
      <c r="AD35" s="5">
        <v>83</v>
      </c>
      <c r="AE35" s="5">
        <v>87</v>
      </c>
      <c r="AF35" s="5"/>
      <c r="AG35" s="5"/>
      <c r="AH35" s="5"/>
      <c r="AI35" s="32"/>
      <c r="AJ35" s="5"/>
      <c r="AK35" s="5"/>
      <c r="AL35" s="5"/>
      <c r="AM35" s="5"/>
      <c r="AN35" s="5"/>
      <c r="AO35" s="5">
        <v>43</v>
      </c>
      <c r="AP35" s="5"/>
      <c r="AQ35" s="5"/>
      <c r="AR35" s="76">
        <v>39217</v>
      </c>
      <c r="AS35" s="9">
        <v>39223</v>
      </c>
      <c r="AT35" s="73">
        <v>39227</v>
      </c>
      <c r="AU35" s="5"/>
      <c r="AV35" s="5"/>
      <c r="AW35" s="5"/>
      <c r="AX35" s="5"/>
      <c r="AY35" s="5"/>
      <c r="AZ35" s="5"/>
      <c r="BA35" s="5">
        <v>0.3</v>
      </c>
      <c r="BB35" s="5">
        <v>0.3</v>
      </c>
      <c r="BC35" s="5"/>
      <c r="BD35" s="10" t="s">
        <v>439</v>
      </c>
      <c r="BE35" s="300">
        <f t="shared" si="1"/>
        <v>2</v>
      </c>
      <c r="BF35" s="5">
        <v>2</v>
      </c>
      <c r="BG35" s="11">
        <v>2.2200000000000002</v>
      </c>
      <c r="BH35" s="5">
        <v>220</v>
      </c>
      <c r="BI35" s="27"/>
      <c r="BJ35" s="5"/>
      <c r="BK35" s="5"/>
      <c r="BL35" s="28"/>
      <c r="BM35" s="5"/>
      <c r="BN35" s="5"/>
      <c r="BO35" s="13"/>
      <c r="BP35" s="245">
        <f t="shared" si="3"/>
        <v>1703.1327757347133</v>
      </c>
      <c r="BQ35" s="13"/>
      <c r="BR35" s="11">
        <f t="shared" si="2"/>
        <v>1703.1327757347133</v>
      </c>
      <c r="BS35" s="44">
        <v>31</v>
      </c>
      <c r="BT35" s="26">
        <v>5</v>
      </c>
      <c r="BU35" s="26">
        <v>47</v>
      </c>
      <c r="BV35" s="26">
        <v>22</v>
      </c>
      <c r="BW35" s="26">
        <v>22</v>
      </c>
      <c r="BX35" s="26">
        <v>5</v>
      </c>
      <c r="BY35" s="26"/>
      <c r="BZ35" s="26"/>
      <c r="CA35" s="44">
        <v>31</v>
      </c>
      <c r="CB35" s="5">
        <v>4</v>
      </c>
      <c r="CC35" s="5">
        <v>2</v>
      </c>
      <c r="CD35" s="5">
        <v>4</v>
      </c>
      <c r="CE35" s="11">
        <v>2.2200000000000002</v>
      </c>
      <c r="CF35" s="5">
        <v>220</v>
      </c>
      <c r="CG35" s="18">
        <v>1703.1327757347133</v>
      </c>
      <c r="CH35" s="253">
        <v>87</v>
      </c>
      <c r="CI35" s="9">
        <v>39217</v>
      </c>
      <c r="CJ35" s="9">
        <v>39223</v>
      </c>
      <c r="CK35" s="252">
        <v>39234</v>
      </c>
      <c r="CL35" s="4">
        <v>5</v>
      </c>
      <c r="CM35" s="26">
        <v>47</v>
      </c>
      <c r="CN35" s="26">
        <v>22</v>
      </c>
      <c r="CO35" s="26">
        <v>5</v>
      </c>
      <c r="CP35" s="26"/>
      <c r="CQ35" s="69">
        <v>0.6</v>
      </c>
      <c r="CR35" s="26"/>
    </row>
    <row r="36" spans="1:96" ht="15" x14ac:dyDescent="0.25">
      <c r="A36" s="10">
        <v>32</v>
      </c>
      <c r="B36" s="15">
        <v>32</v>
      </c>
      <c r="C36" s="42"/>
      <c r="D36" s="16"/>
      <c r="E36" s="28"/>
      <c r="F36" s="28"/>
      <c r="G36" s="32"/>
      <c r="H36" s="5"/>
      <c r="I36" s="5"/>
      <c r="J36" s="5"/>
      <c r="K36" s="5"/>
      <c r="L36" s="5"/>
      <c r="M36" s="5"/>
      <c r="N36" s="5"/>
      <c r="O36" s="5"/>
      <c r="P36" s="299">
        <f t="shared" si="0"/>
        <v>0</v>
      </c>
      <c r="Q36" s="5"/>
      <c r="R36" s="5"/>
      <c r="S36" s="5"/>
      <c r="T36" s="5"/>
      <c r="U36" s="5"/>
      <c r="V36" s="5"/>
      <c r="W36" s="5"/>
      <c r="X36" s="5"/>
      <c r="Y36" s="5"/>
      <c r="Z36" s="32"/>
      <c r="AA36" s="5"/>
      <c r="AB36" s="5"/>
      <c r="AC36" s="5"/>
      <c r="AD36" s="5"/>
      <c r="AE36" s="5"/>
      <c r="AF36" s="5"/>
      <c r="AG36" s="5"/>
      <c r="AH36" s="5"/>
      <c r="AI36" s="32"/>
      <c r="AJ36" s="5"/>
      <c r="AK36" s="5"/>
      <c r="AL36" s="5"/>
      <c r="AM36" s="5"/>
      <c r="AN36" s="5"/>
      <c r="AO36" s="5"/>
      <c r="AP36" s="5"/>
      <c r="AQ36" s="5"/>
      <c r="AR36" s="76"/>
      <c r="AS36" s="9"/>
      <c r="AT36" s="73"/>
      <c r="AU36" s="5"/>
      <c r="AV36" s="5"/>
      <c r="AW36" s="5"/>
      <c r="AX36" s="5"/>
      <c r="AY36" s="5"/>
      <c r="AZ36" s="5"/>
      <c r="BA36" s="5"/>
      <c r="BB36" s="5"/>
      <c r="BC36" s="5"/>
      <c r="BD36" s="10"/>
      <c r="BE36" s="300">
        <f t="shared" si="1"/>
        <v>0</v>
      </c>
      <c r="BF36" s="5"/>
      <c r="BG36" s="11"/>
      <c r="BH36" s="5"/>
      <c r="BI36" s="27"/>
      <c r="BJ36" s="5"/>
      <c r="BK36" s="5"/>
      <c r="BL36" s="28"/>
      <c r="BM36" s="5"/>
      <c r="BN36" s="5"/>
      <c r="BO36" s="13"/>
      <c r="BP36" s="245"/>
      <c r="BQ36" s="13"/>
      <c r="BR36" s="11"/>
      <c r="BS36" s="44">
        <v>32</v>
      </c>
      <c r="BT36" s="26"/>
      <c r="BU36" s="26"/>
      <c r="BV36" s="26"/>
      <c r="BW36" s="26"/>
      <c r="BX36" s="26"/>
      <c r="BY36" s="26"/>
      <c r="BZ36" s="26"/>
      <c r="CA36" s="44">
        <v>32</v>
      </c>
      <c r="CB36" s="5">
        <v>0</v>
      </c>
      <c r="CC36" s="5">
        <v>0</v>
      </c>
      <c r="CD36" s="5"/>
      <c r="CE36" s="11"/>
      <c r="CF36" s="5"/>
      <c r="CG36" s="18"/>
      <c r="CH36" s="15"/>
      <c r="CI36" s="9"/>
      <c r="CJ36" s="9"/>
      <c r="CK36" s="9"/>
      <c r="CL36" s="4"/>
      <c r="CM36" s="26"/>
      <c r="CN36" s="26"/>
      <c r="CO36" s="26"/>
      <c r="CP36" s="26"/>
      <c r="CQ36" s="69"/>
      <c r="CR36" s="26"/>
    </row>
    <row r="37" spans="1:96" ht="15" x14ac:dyDescent="0.25">
      <c r="A37" s="10">
        <v>33</v>
      </c>
      <c r="B37" s="15">
        <v>33</v>
      </c>
      <c r="C37" s="42"/>
      <c r="D37" s="16"/>
      <c r="E37" s="28"/>
      <c r="F37" s="28"/>
      <c r="G37" s="32"/>
      <c r="H37" s="5"/>
      <c r="I37" s="5"/>
      <c r="J37" s="5"/>
      <c r="K37" s="5"/>
      <c r="L37" s="5"/>
      <c r="M37" s="5"/>
      <c r="N37" s="5"/>
      <c r="O37" s="5"/>
      <c r="P37" s="299">
        <f t="shared" si="0"/>
        <v>0</v>
      </c>
      <c r="Q37" s="5"/>
      <c r="R37" s="5"/>
      <c r="S37" s="5"/>
      <c r="T37" s="5"/>
      <c r="U37" s="5"/>
      <c r="V37" s="5"/>
      <c r="W37" s="5"/>
      <c r="X37" s="5"/>
      <c r="Y37" s="5"/>
      <c r="Z37" s="32"/>
      <c r="AA37" s="5"/>
      <c r="AB37" s="5"/>
      <c r="AC37" s="5"/>
      <c r="AD37" s="5"/>
      <c r="AE37" s="5"/>
      <c r="AF37" s="5"/>
      <c r="AG37" s="5"/>
      <c r="AH37" s="5"/>
      <c r="AI37" s="32"/>
      <c r="AJ37" s="5"/>
      <c r="AK37" s="5"/>
      <c r="AL37" s="5"/>
      <c r="AM37" s="5"/>
      <c r="AN37" s="5"/>
      <c r="AO37" s="5"/>
      <c r="AP37" s="5"/>
      <c r="AQ37" s="5"/>
      <c r="AR37" s="76"/>
      <c r="AS37" s="9"/>
      <c r="AT37" s="73"/>
      <c r="AU37" s="5"/>
      <c r="AV37" s="5"/>
      <c r="AW37" s="5"/>
      <c r="AX37" s="5"/>
      <c r="AY37" s="5"/>
      <c r="AZ37" s="5"/>
      <c r="BA37" s="5"/>
      <c r="BB37" s="5"/>
      <c r="BC37" s="5"/>
      <c r="BD37" s="10"/>
      <c r="BE37" s="300">
        <f t="shared" si="1"/>
        <v>0</v>
      </c>
      <c r="BF37" s="5"/>
      <c r="BG37" s="11"/>
      <c r="BH37" s="5"/>
      <c r="BI37" s="27"/>
      <c r="BJ37" s="5"/>
      <c r="BK37" s="5"/>
      <c r="BL37" s="28"/>
      <c r="BM37" s="5"/>
      <c r="BN37" s="5"/>
      <c r="BO37" s="13"/>
      <c r="BP37" s="245"/>
      <c r="BQ37" s="13"/>
      <c r="BR37" s="11"/>
      <c r="BS37" s="44">
        <v>33</v>
      </c>
      <c r="BT37" s="26"/>
      <c r="BU37" s="26"/>
      <c r="BV37" s="26"/>
      <c r="BW37" s="26"/>
      <c r="BX37" s="26"/>
      <c r="BY37" s="26"/>
      <c r="BZ37" s="26"/>
      <c r="CA37" s="44">
        <v>33</v>
      </c>
      <c r="CB37" s="5">
        <v>0</v>
      </c>
      <c r="CC37" s="5">
        <v>0</v>
      </c>
      <c r="CD37" s="5"/>
      <c r="CE37" s="11"/>
      <c r="CF37" s="5"/>
      <c r="CG37" s="18"/>
      <c r="CH37" s="5"/>
      <c r="CI37" s="9"/>
      <c r="CJ37" s="9"/>
      <c r="CK37" s="9"/>
      <c r="CL37" s="4"/>
      <c r="CM37" s="26"/>
      <c r="CN37" s="26"/>
      <c r="CO37" s="26"/>
      <c r="CP37" s="26"/>
      <c r="CQ37" s="69"/>
      <c r="CR37" s="26"/>
    </row>
    <row r="38" spans="1:96" ht="15" x14ac:dyDescent="0.25">
      <c r="A38" s="10">
        <v>34</v>
      </c>
      <c r="B38" s="15">
        <v>34</v>
      </c>
      <c r="C38" s="42">
        <v>1</v>
      </c>
      <c r="D38" s="16">
        <v>39196</v>
      </c>
      <c r="E38" s="28">
        <v>1</v>
      </c>
      <c r="F38" s="28">
        <v>1</v>
      </c>
      <c r="G38" s="32">
        <v>1</v>
      </c>
      <c r="H38" s="5"/>
      <c r="I38" s="5"/>
      <c r="J38" s="5"/>
      <c r="K38" s="5"/>
      <c r="L38" s="5"/>
      <c r="M38" s="5"/>
      <c r="N38" s="5"/>
      <c r="O38" s="5"/>
      <c r="P38" s="299">
        <f t="shared" si="0"/>
        <v>1</v>
      </c>
      <c r="Q38" s="5" t="s">
        <v>117</v>
      </c>
      <c r="R38" s="5"/>
      <c r="S38" s="5"/>
      <c r="T38" s="5" t="s">
        <v>111</v>
      </c>
      <c r="U38" s="5"/>
      <c r="V38" s="5" t="s">
        <v>118</v>
      </c>
      <c r="W38" s="5"/>
      <c r="X38" s="5"/>
      <c r="Y38" s="5"/>
      <c r="Z38" s="32">
        <v>8</v>
      </c>
      <c r="AA38" s="5"/>
      <c r="AB38" s="5"/>
      <c r="AC38" s="5">
        <v>10</v>
      </c>
      <c r="AD38" s="5">
        <v>11</v>
      </c>
      <c r="AE38" s="5"/>
      <c r="AF38" s="5"/>
      <c r="AG38" s="5"/>
      <c r="AH38" s="5"/>
      <c r="AI38" s="32"/>
      <c r="AJ38" s="5"/>
      <c r="AK38" s="5"/>
      <c r="AL38" s="5"/>
      <c r="AM38" s="5"/>
      <c r="AN38" s="5"/>
      <c r="AO38" s="5">
        <v>11</v>
      </c>
      <c r="AP38" s="5"/>
      <c r="AQ38" s="5"/>
      <c r="AR38" s="76">
        <v>39223</v>
      </c>
      <c r="AS38" s="9">
        <v>39223</v>
      </c>
      <c r="AT38" s="73" t="s">
        <v>428</v>
      </c>
      <c r="AU38" s="5"/>
      <c r="AV38" s="5"/>
      <c r="AW38" s="5"/>
      <c r="AX38" s="5"/>
      <c r="AY38" s="5"/>
      <c r="AZ38" s="5"/>
      <c r="BA38" s="5"/>
      <c r="BB38" s="5"/>
      <c r="BC38" s="5"/>
      <c r="BD38" s="10" t="s">
        <v>440</v>
      </c>
      <c r="BE38" s="300">
        <f t="shared" si="1"/>
        <v>1</v>
      </c>
      <c r="BF38" s="5">
        <v>1</v>
      </c>
      <c r="BG38" s="11">
        <v>1.79</v>
      </c>
      <c r="BH38" s="5">
        <v>200</v>
      </c>
      <c r="BI38" s="27">
        <v>0.1</v>
      </c>
      <c r="BJ38" s="5"/>
      <c r="BK38" s="5"/>
      <c r="BL38" s="28"/>
      <c r="BM38" s="5"/>
      <c r="BN38" s="5"/>
      <c r="BO38" s="13"/>
      <c r="BP38" s="245">
        <f t="shared" si="3"/>
        <v>503.2988510683528</v>
      </c>
      <c r="BQ38" s="13"/>
      <c r="BR38" s="11">
        <f t="shared" si="2"/>
        <v>503.2988510683528</v>
      </c>
      <c r="BS38" s="44">
        <v>34</v>
      </c>
      <c r="BT38" s="26">
        <v>3</v>
      </c>
      <c r="BU38" s="26">
        <v>19</v>
      </c>
      <c r="BV38" s="26">
        <v>18</v>
      </c>
      <c r="BW38" s="26">
        <v>18</v>
      </c>
      <c r="BX38" s="26">
        <v>13</v>
      </c>
      <c r="BY38" s="26"/>
      <c r="BZ38" s="26"/>
      <c r="CA38" s="44">
        <v>34</v>
      </c>
      <c r="CB38" s="5">
        <v>1</v>
      </c>
      <c r="CC38" s="5">
        <v>1</v>
      </c>
      <c r="CD38" s="5">
        <v>1</v>
      </c>
      <c r="CE38" s="11">
        <v>1.79</v>
      </c>
      <c r="CF38" s="5">
        <v>200</v>
      </c>
      <c r="CG38" s="18">
        <v>503.2988510683528</v>
      </c>
      <c r="CH38" s="5">
        <v>11</v>
      </c>
      <c r="CI38" s="9">
        <v>39223</v>
      </c>
      <c r="CJ38" s="9">
        <v>39223</v>
      </c>
      <c r="CK38" s="252">
        <v>39225</v>
      </c>
      <c r="CL38" s="4">
        <v>3</v>
      </c>
      <c r="CM38" s="26">
        <v>19</v>
      </c>
      <c r="CN38" s="26">
        <v>18</v>
      </c>
      <c r="CO38" s="26">
        <v>13</v>
      </c>
      <c r="CP38" s="26"/>
      <c r="CQ38" s="69"/>
      <c r="CR38" s="26"/>
    </row>
    <row r="39" spans="1:96" ht="15" x14ac:dyDescent="0.25">
      <c r="A39" s="10">
        <v>35</v>
      </c>
      <c r="B39" s="15">
        <v>35</v>
      </c>
      <c r="C39" s="42"/>
      <c r="D39" s="16">
        <v>39196</v>
      </c>
      <c r="E39" s="28">
        <v>1</v>
      </c>
      <c r="F39" s="28">
        <v>1</v>
      </c>
      <c r="G39" s="32">
        <v>7</v>
      </c>
      <c r="H39" s="5"/>
      <c r="I39" s="5"/>
      <c r="J39" s="5"/>
      <c r="K39" s="5"/>
      <c r="L39" s="5"/>
      <c r="M39" s="5"/>
      <c r="N39" s="5"/>
      <c r="O39" s="5"/>
      <c r="P39" s="299">
        <f t="shared" si="0"/>
        <v>7</v>
      </c>
      <c r="Q39" s="5" t="s">
        <v>118</v>
      </c>
      <c r="R39" s="5"/>
      <c r="S39" s="5"/>
      <c r="T39" s="5"/>
      <c r="U39" s="5"/>
      <c r="V39" s="5"/>
      <c r="W39" s="5"/>
      <c r="X39" s="5"/>
      <c r="Y39" s="5"/>
      <c r="Z39" s="32">
        <v>110</v>
      </c>
      <c r="AA39" s="5"/>
      <c r="AB39" s="5"/>
      <c r="AC39" s="5"/>
      <c r="AD39" s="5">
        <v>147</v>
      </c>
      <c r="AE39" s="5">
        <v>143</v>
      </c>
      <c r="AF39" s="5"/>
      <c r="AG39" s="5"/>
      <c r="AH39" s="5"/>
      <c r="AI39" s="32"/>
      <c r="AJ39" s="5"/>
      <c r="AK39" s="5"/>
      <c r="AL39" s="5"/>
      <c r="AM39" s="5"/>
      <c r="AN39" s="5"/>
      <c r="AO39" s="5">
        <v>155</v>
      </c>
      <c r="AP39" s="5"/>
      <c r="AQ39" s="5"/>
      <c r="AR39" s="76">
        <v>39204</v>
      </c>
      <c r="AS39" s="9">
        <v>39223</v>
      </c>
      <c r="AT39" s="73">
        <v>39234</v>
      </c>
      <c r="AU39" s="5"/>
      <c r="AV39" s="5"/>
      <c r="AW39" s="5"/>
      <c r="AX39" s="5"/>
      <c r="AY39" s="5"/>
      <c r="AZ39" s="5"/>
      <c r="BA39" s="5"/>
      <c r="BB39" s="5"/>
      <c r="BC39" s="5"/>
      <c r="BD39" s="10" t="s">
        <v>441</v>
      </c>
      <c r="BE39" s="300">
        <f t="shared" si="1"/>
        <v>6</v>
      </c>
      <c r="BF39" s="5">
        <v>6</v>
      </c>
      <c r="BG39" s="11">
        <v>2.0699999999999998</v>
      </c>
      <c r="BH39" s="5">
        <v>220</v>
      </c>
      <c r="BI39" s="27">
        <v>0.1</v>
      </c>
      <c r="BJ39" s="5"/>
      <c r="BK39" s="5"/>
      <c r="BL39" s="28"/>
      <c r="BM39" s="5"/>
      <c r="BN39" s="5"/>
      <c r="BO39" s="13"/>
      <c r="BP39" s="245">
        <f t="shared" si="3"/>
        <v>4442.2654192510781</v>
      </c>
      <c r="BQ39" s="13"/>
      <c r="BR39" s="11">
        <f t="shared" si="2"/>
        <v>4442.2654192510781</v>
      </c>
      <c r="BS39" s="44">
        <v>35</v>
      </c>
      <c r="BT39" s="26">
        <v>12</v>
      </c>
      <c r="BU39" s="26">
        <v>107</v>
      </c>
      <c r="BV39" s="26">
        <v>51</v>
      </c>
      <c r="BW39" s="26">
        <v>51</v>
      </c>
      <c r="BX39" s="26">
        <v>36</v>
      </c>
      <c r="BY39" s="26"/>
      <c r="BZ39" s="26" t="s">
        <v>662</v>
      </c>
      <c r="CA39" s="44">
        <v>35</v>
      </c>
      <c r="CB39" s="5">
        <v>7</v>
      </c>
      <c r="CC39" s="5">
        <v>6</v>
      </c>
      <c r="CD39" s="5">
        <v>7</v>
      </c>
      <c r="CE39" s="11">
        <v>2.0699999999999998</v>
      </c>
      <c r="CF39" s="5">
        <v>220</v>
      </c>
      <c r="CG39" s="18">
        <v>4442.2654192510781</v>
      </c>
      <c r="CH39" s="15">
        <v>155</v>
      </c>
      <c r="CI39" s="9">
        <v>39204</v>
      </c>
      <c r="CJ39" s="9">
        <v>39223</v>
      </c>
      <c r="CK39" s="9">
        <v>39234</v>
      </c>
      <c r="CL39" s="4">
        <v>12</v>
      </c>
      <c r="CM39" s="26">
        <v>107</v>
      </c>
      <c r="CN39" s="26">
        <v>51</v>
      </c>
      <c r="CO39" s="26">
        <v>36</v>
      </c>
      <c r="CP39" s="26"/>
      <c r="CQ39" s="69"/>
      <c r="CR39" s="26"/>
    </row>
    <row r="40" spans="1:96" ht="15" x14ac:dyDescent="0.25">
      <c r="A40" s="10">
        <v>36</v>
      </c>
      <c r="B40" s="15">
        <v>36</v>
      </c>
      <c r="C40" s="42">
        <v>1</v>
      </c>
      <c r="D40" s="16">
        <v>39196</v>
      </c>
      <c r="E40" s="28">
        <v>1</v>
      </c>
      <c r="F40" s="28">
        <v>1</v>
      </c>
      <c r="G40" s="32">
        <v>2</v>
      </c>
      <c r="H40" s="5"/>
      <c r="I40" s="5"/>
      <c r="J40" s="5"/>
      <c r="K40" s="5"/>
      <c r="L40" s="5"/>
      <c r="M40" s="5">
        <v>1</v>
      </c>
      <c r="N40" s="5"/>
      <c r="O40" s="5"/>
      <c r="P40" s="299">
        <f t="shared" si="0"/>
        <v>2</v>
      </c>
      <c r="Q40" s="5" t="s">
        <v>117</v>
      </c>
      <c r="R40" s="5"/>
      <c r="S40" s="5"/>
      <c r="T40" s="5"/>
      <c r="U40" s="5"/>
      <c r="V40" s="5" t="s">
        <v>111</v>
      </c>
      <c r="W40" s="5" t="s">
        <v>117</v>
      </c>
      <c r="X40" s="5"/>
      <c r="Y40" s="5"/>
      <c r="Z40" s="32">
        <v>2</v>
      </c>
      <c r="AA40" s="5"/>
      <c r="AB40" s="5"/>
      <c r="AC40" s="5"/>
      <c r="AD40" s="5"/>
      <c r="AE40" s="5">
        <v>1</v>
      </c>
      <c r="AF40" s="5">
        <v>2</v>
      </c>
      <c r="AG40" s="5"/>
      <c r="AH40" s="5"/>
      <c r="AI40" s="32"/>
      <c r="AJ40" s="5"/>
      <c r="AK40" s="5"/>
      <c r="AL40" s="5"/>
      <c r="AM40" s="5"/>
      <c r="AN40" s="5"/>
      <c r="AO40" s="5"/>
      <c r="AP40" s="5"/>
      <c r="AQ40" s="5"/>
      <c r="AR40" s="76"/>
      <c r="AS40" s="9"/>
      <c r="AT40" s="73">
        <v>39234</v>
      </c>
      <c r="AU40" s="5"/>
      <c r="AV40" s="5"/>
      <c r="AW40" s="5"/>
      <c r="AX40" s="5"/>
      <c r="AY40" s="5"/>
      <c r="AZ40" s="5"/>
      <c r="BA40" s="5">
        <v>0.5</v>
      </c>
      <c r="BB40" s="5"/>
      <c r="BC40" s="5"/>
      <c r="BD40" s="10" t="s">
        <v>442</v>
      </c>
      <c r="BE40" s="300">
        <f t="shared" si="1"/>
        <v>2</v>
      </c>
      <c r="BF40" s="5">
        <v>2</v>
      </c>
      <c r="BG40" s="11">
        <v>2.17</v>
      </c>
      <c r="BH40" s="5">
        <v>220</v>
      </c>
      <c r="BI40" s="27"/>
      <c r="BJ40" s="5"/>
      <c r="BK40" s="5"/>
      <c r="BL40" s="28"/>
      <c r="BM40" s="5"/>
      <c r="BN40" s="5"/>
      <c r="BO40" s="13"/>
      <c r="BP40" s="245">
        <f t="shared" si="3"/>
        <v>1627.2790211137874</v>
      </c>
      <c r="BQ40" s="13"/>
      <c r="BR40" s="11">
        <f t="shared" si="2"/>
        <v>1627.2790211137874</v>
      </c>
      <c r="BS40" s="44">
        <v>36</v>
      </c>
      <c r="BT40" s="26"/>
      <c r="BU40" s="26"/>
      <c r="BV40" s="26"/>
      <c r="BW40" s="26"/>
      <c r="BX40" s="26"/>
      <c r="BY40" s="26"/>
      <c r="BZ40" s="26"/>
      <c r="CA40" s="44">
        <v>36</v>
      </c>
      <c r="CB40" s="5">
        <v>2</v>
      </c>
      <c r="CC40" s="5">
        <v>2</v>
      </c>
      <c r="CD40" s="5">
        <v>2</v>
      </c>
      <c r="CE40" s="11">
        <v>2.17</v>
      </c>
      <c r="CF40" s="5">
        <v>220</v>
      </c>
      <c r="CG40" s="18">
        <v>1627.2790211137874</v>
      </c>
      <c r="CH40" s="5">
        <v>2</v>
      </c>
      <c r="CI40" s="252">
        <v>39232</v>
      </c>
      <c r="CJ40" s="9"/>
      <c r="CK40" s="9">
        <v>39234</v>
      </c>
      <c r="CL40" s="4"/>
      <c r="CM40" s="26"/>
      <c r="CN40" s="26"/>
      <c r="CO40" s="26"/>
      <c r="CP40" s="26"/>
      <c r="CQ40" s="69">
        <v>0.5</v>
      </c>
      <c r="CR40" s="26"/>
    </row>
    <row r="41" spans="1:96" ht="15" x14ac:dyDescent="0.25">
      <c r="A41" s="10">
        <v>37</v>
      </c>
      <c r="B41" s="15">
        <v>37</v>
      </c>
      <c r="C41" s="42"/>
      <c r="D41" s="16">
        <v>39196</v>
      </c>
      <c r="E41" s="28">
        <v>1</v>
      </c>
      <c r="F41" s="28">
        <v>1</v>
      </c>
      <c r="G41" s="32">
        <v>2</v>
      </c>
      <c r="H41" s="5"/>
      <c r="I41" s="5"/>
      <c r="J41" s="5"/>
      <c r="K41" s="5"/>
      <c r="L41" s="5"/>
      <c r="M41" s="5"/>
      <c r="N41" s="5"/>
      <c r="O41" s="5"/>
      <c r="P41" s="299">
        <f t="shared" si="0"/>
        <v>2</v>
      </c>
      <c r="Q41" s="5" t="s">
        <v>111</v>
      </c>
      <c r="R41" s="5"/>
      <c r="S41" s="5"/>
      <c r="T41" s="5" t="s">
        <v>118</v>
      </c>
      <c r="U41" s="5"/>
      <c r="V41" s="5"/>
      <c r="W41" s="5"/>
      <c r="X41" s="5"/>
      <c r="Y41" s="5"/>
      <c r="Z41" s="32">
        <v>15</v>
      </c>
      <c r="AA41" s="5"/>
      <c r="AB41" s="5"/>
      <c r="AC41" s="5">
        <v>17</v>
      </c>
      <c r="AD41" s="5">
        <v>16</v>
      </c>
      <c r="AE41" s="5">
        <v>18</v>
      </c>
      <c r="AF41" s="5"/>
      <c r="AG41" s="5"/>
      <c r="AH41" s="5"/>
      <c r="AI41" s="32"/>
      <c r="AJ41" s="5"/>
      <c r="AK41" s="5"/>
      <c r="AL41" s="5"/>
      <c r="AM41" s="5"/>
      <c r="AN41" s="5"/>
      <c r="AO41" s="5">
        <v>19</v>
      </c>
      <c r="AP41" s="5"/>
      <c r="AQ41" s="5"/>
      <c r="AR41" s="76">
        <v>39212</v>
      </c>
      <c r="AS41" s="9">
        <v>39223</v>
      </c>
      <c r="AT41" s="73">
        <v>39234</v>
      </c>
      <c r="AU41" s="5"/>
      <c r="AV41" s="5"/>
      <c r="AW41" s="5"/>
      <c r="AX41" s="5"/>
      <c r="AY41" s="5"/>
      <c r="AZ41" s="5"/>
      <c r="BA41" s="5"/>
      <c r="BB41" s="5"/>
      <c r="BC41" s="5"/>
      <c r="BD41" s="10" t="s">
        <v>416</v>
      </c>
      <c r="BE41" s="300">
        <f t="shared" si="1"/>
        <v>2</v>
      </c>
      <c r="BF41" s="5">
        <v>2</v>
      </c>
      <c r="BG41" s="11">
        <v>2.3199999999999998</v>
      </c>
      <c r="BH41" s="5">
        <v>210</v>
      </c>
      <c r="BI41" s="27"/>
      <c r="BJ41" s="5"/>
      <c r="BK41" s="5"/>
      <c r="BL41" s="28"/>
      <c r="BM41" s="5"/>
      <c r="BN41" s="5"/>
      <c r="BO41" s="13"/>
      <c r="BP41" s="245">
        <f t="shared" si="3"/>
        <v>1775.4773713615787</v>
      </c>
      <c r="BQ41" s="13"/>
      <c r="BR41" s="11">
        <f t="shared" si="2"/>
        <v>1775.4773713615787</v>
      </c>
      <c r="BS41" s="44">
        <v>37</v>
      </c>
      <c r="BT41" s="26">
        <v>3</v>
      </c>
      <c r="BU41" s="26">
        <v>19</v>
      </c>
      <c r="BV41" s="26">
        <v>17</v>
      </c>
      <c r="BW41" s="26">
        <v>17</v>
      </c>
      <c r="BX41" s="26">
        <v>9</v>
      </c>
      <c r="BY41" s="26"/>
      <c r="BZ41" s="26"/>
      <c r="CA41" s="44">
        <v>37</v>
      </c>
      <c r="CB41" s="5">
        <v>2</v>
      </c>
      <c r="CC41" s="5">
        <v>2</v>
      </c>
      <c r="CD41" s="5">
        <v>2</v>
      </c>
      <c r="CE41" s="11">
        <v>2.3199999999999998</v>
      </c>
      <c r="CF41" s="5">
        <v>210</v>
      </c>
      <c r="CG41" s="18">
        <v>1775.4773713615787</v>
      </c>
      <c r="CH41" s="5">
        <v>19</v>
      </c>
      <c r="CI41" s="9">
        <v>39212</v>
      </c>
      <c r="CJ41" s="9">
        <v>39223</v>
      </c>
      <c r="CK41" s="9">
        <v>39234</v>
      </c>
      <c r="CL41" s="4">
        <v>3</v>
      </c>
      <c r="CM41" s="26">
        <v>19</v>
      </c>
      <c r="CN41" s="26">
        <v>17</v>
      </c>
      <c r="CO41" s="26">
        <v>9</v>
      </c>
      <c r="CP41" s="26"/>
      <c r="CQ41" s="69"/>
      <c r="CR41" s="26"/>
    </row>
    <row r="42" spans="1:96" ht="15" x14ac:dyDescent="0.25">
      <c r="A42" s="10">
        <v>38</v>
      </c>
      <c r="B42" s="15" t="s">
        <v>154</v>
      </c>
      <c r="C42" s="42">
        <v>1</v>
      </c>
      <c r="D42" s="16">
        <v>39196</v>
      </c>
      <c r="E42" s="28">
        <v>1</v>
      </c>
      <c r="F42" s="28">
        <v>1</v>
      </c>
      <c r="G42" s="32">
        <v>1</v>
      </c>
      <c r="H42" s="5"/>
      <c r="I42" s="5"/>
      <c r="J42" s="5"/>
      <c r="K42" s="5"/>
      <c r="L42" s="5"/>
      <c r="M42" s="5"/>
      <c r="N42" s="5"/>
      <c r="O42" s="5"/>
      <c r="P42" s="299">
        <f t="shared" si="0"/>
        <v>1</v>
      </c>
      <c r="Q42" s="5" t="s">
        <v>111</v>
      </c>
      <c r="R42" s="5"/>
      <c r="S42" s="5"/>
      <c r="T42" s="5"/>
      <c r="U42" s="5" t="s">
        <v>118</v>
      </c>
      <c r="V42" s="5"/>
      <c r="W42" s="5"/>
      <c r="X42" s="5"/>
      <c r="Y42" s="5"/>
      <c r="Z42" s="32">
        <v>9</v>
      </c>
      <c r="AA42" s="5"/>
      <c r="AB42" s="5"/>
      <c r="AC42" s="5">
        <v>12</v>
      </c>
      <c r="AD42" s="5"/>
      <c r="AE42" s="5"/>
      <c r="AF42" s="5"/>
      <c r="AG42" s="5"/>
      <c r="AH42" s="5"/>
      <c r="AI42" s="32"/>
      <c r="AJ42" s="5"/>
      <c r="AK42" s="5"/>
      <c r="AL42" s="5"/>
      <c r="AM42" s="5"/>
      <c r="AN42" s="5"/>
      <c r="AO42" s="5">
        <v>11</v>
      </c>
      <c r="AP42" s="5"/>
      <c r="AQ42" s="5"/>
      <c r="AR42" s="76">
        <v>39217</v>
      </c>
      <c r="AS42" s="9">
        <v>39223</v>
      </c>
      <c r="AT42" s="73" t="s">
        <v>428</v>
      </c>
      <c r="AU42" s="5"/>
      <c r="AV42" s="5"/>
      <c r="AW42" s="5"/>
      <c r="AX42" s="5"/>
      <c r="AY42" s="5"/>
      <c r="AZ42" s="5"/>
      <c r="BA42" s="5"/>
      <c r="BB42" s="5"/>
      <c r="BC42" s="5"/>
      <c r="BD42" s="10" t="s">
        <v>443</v>
      </c>
      <c r="BE42" s="300">
        <f t="shared" si="1"/>
        <v>1</v>
      </c>
      <c r="BF42" s="5">
        <v>1</v>
      </c>
      <c r="BG42" s="11">
        <v>1.93</v>
      </c>
      <c r="BH42" s="5">
        <v>220</v>
      </c>
      <c r="BI42" s="27"/>
      <c r="BJ42" s="5"/>
      <c r="BK42" s="5"/>
      <c r="BL42" s="28"/>
      <c r="BM42" s="5"/>
      <c r="BN42" s="5"/>
      <c r="BO42" s="13"/>
      <c r="BP42" s="245">
        <f t="shared" si="3"/>
        <v>643.61651614461414</v>
      </c>
      <c r="BQ42" s="13"/>
      <c r="BR42" s="11">
        <f t="shared" si="2"/>
        <v>643.61651614461414</v>
      </c>
      <c r="BS42" s="44">
        <v>38</v>
      </c>
      <c r="BT42" s="26">
        <v>2</v>
      </c>
      <c r="BU42" s="26">
        <v>11</v>
      </c>
      <c r="BV42" s="26">
        <v>13</v>
      </c>
      <c r="BW42" s="26">
        <v>13</v>
      </c>
      <c r="BX42" s="26">
        <v>10</v>
      </c>
      <c r="BY42" s="26"/>
      <c r="BZ42" s="26"/>
      <c r="CA42" s="44">
        <v>38</v>
      </c>
      <c r="CB42" s="5">
        <v>1</v>
      </c>
      <c r="CC42" s="5">
        <v>1</v>
      </c>
      <c r="CD42" s="5">
        <v>1</v>
      </c>
      <c r="CE42" s="11">
        <v>1.93</v>
      </c>
      <c r="CF42" s="5">
        <v>220</v>
      </c>
      <c r="CG42" s="18">
        <v>643.61651614461414</v>
      </c>
      <c r="CH42" s="15">
        <v>11</v>
      </c>
      <c r="CI42" s="9">
        <v>39217</v>
      </c>
      <c r="CJ42" s="9">
        <v>39223</v>
      </c>
      <c r="CK42" s="252">
        <v>39225</v>
      </c>
      <c r="CL42" s="4">
        <v>2</v>
      </c>
      <c r="CM42" s="26">
        <v>11</v>
      </c>
      <c r="CN42" s="26">
        <v>13</v>
      </c>
      <c r="CO42" s="26">
        <v>10</v>
      </c>
      <c r="CP42" s="26"/>
      <c r="CQ42" s="69"/>
      <c r="CR42" s="26"/>
    </row>
    <row r="43" spans="1:96" ht="15" x14ac:dyDescent="0.25">
      <c r="A43" s="10">
        <v>39</v>
      </c>
      <c r="B43" s="15" t="s">
        <v>156</v>
      </c>
      <c r="C43" s="42"/>
      <c r="D43" s="16">
        <v>39196</v>
      </c>
      <c r="E43" s="28">
        <v>1</v>
      </c>
      <c r="F43" s="28">
        <v>1</v>
      </c>
      <c r="G43" s="32">
        <v>4</v>
      </c>
      <c r="H43" s="5"/>
      <c r="I43" s="5">
        <v>6</v>
      </c>
      <c r="J43" s="5"/>
      <c r="K43" s="5"/>
      <c r="L43" s="5"/>
      <c r="M43" s="5"/>
      <c r="N43" s="5"/>
      <c r="O43" s="5"/>
      <c r="P43" s="299">
        <f t="shared" si="0"/>
        <v>6</v>
      </c>
      <c r="Q43" s="5" t="s">
        <v>117</v>
      </c>
      <c r="R43" s="5"/>
      <c r="S43" s="5"/>
      <c r="T43" s="5"/>
      <c r="U43" s="5" t="s">
        <v>118</v>
      </c>
      <c r="V43" s="5"/>
      <c r="W43" s="5"/>
      <c r="X43" s="5"/>
      <c r="Y43" s="5"/>
      <c r="Z43" s="32">
        <v>20</v>
      </c>
      <c r="AA43" s="5"/>
      <c r="AB43" s="5"/>
      <c r="AC43" s="5"/>
      <c r="AD43" s="5">
        <v>38</v>
      </c>
      <c r="AE43" s="5">
        <v>50</v>
      </c>
      <c r="AF43" s="5"/>
      <c r="AG43" s="5"/>
      <c r="AH43" s="5"/>
      <c r="AI43" s="32"/>
      <c r="AJ43" s="5"/>
      <c r="AK43" s="5"/>
      <c r="AL43" s="5"/>
      <c r="AM43" s="5"/>
      <c r="AN43" s="5"/>
      <c r="AO43" s="5">
        <v>53</v>
      </c>
      <c r="AP43" s="5"/>
      <c r="AQ43" s="5"/>
      <c r="AR43" s="76">
        <v>39217</v>
      </c>
      <c r="AS43" s="9">
        <v>39227</v>
      </c>
      <c r="AT43" s="73">
        <v>39234</v>
      </c>
      <c r="AU43" s="5"/>
      <c r="AV43" s="5"/>
      <c r="AW43" s="5"/>
      <c r="AX43" s="5"/>
      <c r="AY43" s="5"/>
      <c r="AZ43" s="5"/>
      <c r="BA43" s="5"/>
      <c r="BB43" s="5"/>
      <c r="BC43" s="5"/>
      <c r="BD43" s="10" t="s">
        <v>444</v>
      </c>
      <c r="BE43" s="300">
        <f t="shared" si="1"/>
        <v>6</v>
      </c>
      <c r="BF43" s="5">
        <v>6</v>
      </c>
      <c r="BG43" s="11">
        <v>1.68</v>
      </c>
      <c r="BH43" s="5">
        <v>210</v>
      </c>
      <c r="BI43" s="27"/>
      <c r="BJ43" s="5"/>
      <c r="BK43" s="5"/>
      <c r="BL43" s="28"/>
      <c r="BM43" s="5"/>
      <c r="BN43" s="5"/>
      <c r="BO43" s="13"/>
      <c r="BP43" s="245">
        <f t="shared" si="3"/>
        <v>2793.051798229927</v>
      </c>
      <c r="BQ43" s="13"/>
      <c r="BR43" s="11">
        <f t="shared" si="2"/>
        <v>2793.051798229927</v>
      </c>
      <c r="BS43" s="44">
        <v>39</v>
      </c>
      <c r="BT43" s="26"/>
      <c r="BU43" s="26"/>
      <c r="BV43" s="26"/>
      <c r="BW43" s="26"/>
      <c r="BX43" s="26"/>
      <c r="BY43" s="26"/>
      <c r="BZ43" s="26"/>
      <c r="CA43" s="44">
        <v>39</v>
      </c>
      <c r="CB43" s="5">
        <v>6</v>
      </c>
      <c r="CC43" s="5">
        <v>6</v>
      </c>
      <c r="CD43" s="5">
        <v>6</v>
      </c>
      <c r="CE43" s="11">
        <v>1.68</v>
      </c>
      <c r="CF43" s="5">
        <v>210</v>
      </c>
      <c r="CG43" s="18">
        <v>2793.051798229927</v>
      </c>
      <c r="CH43" s="15">
        <v>53</v>
      </c>
      <c r="CI43" s="9">
        <v>39217</v>
      </c>
      <c r="CJ43" s="9">
        <v>39227</v>
      </c>
      <c r="CK43" s="9">
        <v>39234</v>
      </c>
      <c r="CL43" s="4"/>
      <c r="CM43" s="26"/>
      <c r="CN43" s="26"/>
      <c r="CO43" s="26"/>
      <c r="CP43" s="26"/>
      <c r="CQ43" s="69"/>
      <c r="CR43" s="26"/>
    </row>
    <row r="44" spans="1:96" ht="15" x14ac:dyDescent="0.25">
      <c r="A44" s="10">
        <v>40</v>
      </c>
      <c r="B44" s="15">
        <v>40</v>
      </c>
      <c r="C44" s="42"/>
      <c r="D44" s="16"/>
      <c r="E44" s="28"/>
      <c r="F44" s="28"/>
      <c r="G44" s="32"/>
      <c r="H44" s="5"/>
      <c r="I44" s="5"/>
      <c r="J44" s="5"/>
      <c r="K44" s="5"/>
      <c r="L44" s="5"/>
      <c r="M44" s="5"/>
      <c r="N44" s="5"/>
      <c r="O44" s="5"/>
      <c r="P44" s="299">
        <f t="shared" si="0"/>
        <v>0</v>
      </c>
      <c r="Q44" s="5"/>
      <c r="R44" s="5"/>
      <c r="S44" s="5"/>
      <c r="T44" s="5"/>
      <c r="U44" s="5"/>
      <c r="V44" s="5"/>
      <c r="W44" s="5"/>
      <c r="X44" s="5"/>
      <c r="Y44" s="5"/>
      <c r="Z44" s="32"/>
      <c r="AA44" s="5"/>
      <c r="AB44" s="5"/>
      <c r="AC44" s="5"/>
      <c r="AD44" s="5"/>
      <c r="AE44" s="5"/>
      <c r="AF44" s="5"/>
      <c r="AG44" s="5"/>
      <c r="AH44" s="5"/>
      <c r="AI44" s="32"/>
      <c r="AJ44" s="5"/>
      <c r="AK44" s="5"/>
      <c r="AL44" s="5"/>
      <c r="AM44" s="5"/>
      <c r="AN44" s="5"/>
      <c r="AO44" s="5"/>
      <c r="AP44" s="5"/>
      <c r="AQ44" s="5"/>
      <c r="AR44" s="76"/>
      <c r="AS44" s="9"/>
      <c r="AT44" s="73"/>
      <c r="AU44" s="5"/>
      <c r="AV44" s="5"/>
      <c r="AW44" s="5"/>
      <c r="AX44" s="5"/>
      <c r="AY44" s="5"/>
      <c r="AZ44" s="5"/>
      <c r="BA44" s="5"/>
      <c r="BB44" s="5"/>
      <c r="BC44" s="5"/>
      <c r="BD44" s="10"/>
      <c r="BE44" s="300">
        <f t="shared" si="1"/>
        <v>0</v>
      </c>
      <c r="BF44" s="5"/>
      <c r="BG44" s="11"/>
      <c r="BH44" s="5"/>
      <c r="BI44" s="27"/>
      <c r="BJ44" s="5"/>
      <c r="BK44" s="5"/>
      <c r="BL44" s="28"/>
      <c r="BM44" s="5"/>
      <c r="BN44" s="5"/>
      <c r="BO44" s="13"/>
      <c r="BP44" s="245"/>
      <c r="BQ44" s="13"/>
      <c r="BR44" s="11"/>
      <c r="BS44" s="44">
        <v>40</v>
      </c>
      <c r="BT44" s="26"/>
      <c r="BU44" s="26"/>
      <c r="BV44" s="26"/>
      <c r="BW44" s="26"/>
      <c r="BX44" s="26"/>
      <c r="BY44" s="26"/>
      <c r="BZ44" s="26"/>
      <c r="CA44" s="44">
        <v>40</v>
      </c>
      <c r="CB44" s="5">
        <v>0</v>
      </c>
      <c r="CC44" s="5">
        <v>0</v>
      </c>
      <c r="CD44" s="5"/>
      <c r="CE44" s="11"/>
      <c r="CF44" s="5"/>
      <c r="CG44" s="18"/>
      <c r="CH44" s="15"/>
      <c r="CI44" s="9"/>
      <c r="CJ44" s="9"/>
      <c r="CK44" s="9"/>
      <c r="CL44" s="4"/>
      <c r="CM44" s="26"/>
      <c r="CN44" s="26"/>
      <c r="CO44" s="26"/>
      <c r="CP44" s="26"/>
      <c r="CQ44" s="69"/>
      <c r="CR44" s="26"/>
    </row>
    <row r="45" spans="1:96" ht="15" x14ac:dyDescent="0.25">
      <c r="A45" s="10">
        <v>41</v>
      </c>
      <c r="B45" s="15"/>
      <c r="C45" s="42"/>
      <c r="D45" s="16"/>
      <c r="E45" s="28"/>
      <c r="F45" s="28"/>
      <c r="G45" s="32"/>
      <c r="H45" s="5"/>
      <c r="I45" s="5"/>
      <c r="J45" s="5"/>
      <c r="K45" s="5"/>
      <c r="L45" s="5"/>
      <c r="M45" s="5"/>
      <c r="N45" s="5"/>
      <c r="O45" s="5"/>
      <c r="P45" s="299">
        <f t="shared" si="0"/>
        <v>0</v>
      </c>
      <c r="Q45" s="5"/>
      <c r="R45" s="5"/>
      <c r="S45" s="5"/>
      <c r="T45" s="5"/>
      <c r="U45" s="5"/>
      <c r="V45" s="5"/>
      <c r="W45" s="5"/>
      <c r="X45" s="5"/>
      <c r="Y45" s="5"/>
      <c r="Z45" s="32"/>
      <c r="AA45" s="5"/>
      <c r="AB45" s="5"/>
      <c r="AC45" s="5"/>
      <c r="AD45" s="5"/>
      <c r="AE45" s="5"/>
      <c r="AF45" s="5"/>
      <c r="AG45" s="5"/>
      <c r="AH45" s="5"/>
      <c r="AI45" s="32"/>
      <c r="AJ45" s="5"/>
      <c r="AK45" s="5"/>
      <c r="AL45" s="5"/>
      <c r="AM45" s="5"/>
      <c r="AN45" s="5"/>
      <c r="AO45" s="5"/>
      <c r="AP45" s="5"/>
      <c r="AQ45" s="5"/>
      <c r="AR45" s="76"/>
      <c r="AS45" s="9"/>
      <c r="AT45" s="73"/>
      <c r="AU45" s="5"/>
      <c r="AV45" s="5"/>
      <c r="AW45" s="5"/>
      <c r="AX45" s="5"/>
      <c r="AY45" s="5"/>
      <c r="AZ45" s="5"/>
      <c r="BA45" s="5"/>
      <c r="BB45" s="5"/>
      <c r="BC45" s="5"/>
      <c r="BD45" s="10"/>
      <c r="BE45" s="300">
        <f t="shared" si="1"/>
        <v>0</v>
      </c>
      <c r="BF45" s="5"/>
      <c r="BG45" s="11"/>
      <c r="BH45" s="5"/>
      <c r="BI45" s="27"/>
      <c r="BJ45" s="5"/>
      <c r="BK45" s="5"/>
      <c r="BL45" s="28"/>
      <c r="BM45" s="5"/>
      <c r="BN45" s="5"/>
      <c r="BO45" s="13"/>
      <c r="BP45" s="245"/>
      <c r="BQ45" s="13"/>
      <c r="BR45" s="11"/>
      <c r="BS45" s="44">
        <v>41</v>
      </c>
      <c r="BT45" s="26"/>
      <c r="BU45" s="26"/>
      <c r="BV45" s="26"/>
      <c r="BW45" s="26"/>
      <c r="BX45" s="26"/>
      <c r="BY45" s="26"/>
      <c r="BZ45" s="26"/>
      <c r="CA45" s="44">
        <v>41</v>
      </c>
      <c r="CB45" s="5">
        <v>0</v>
      </c>
      <c r="CC45" s="5">
        <v>0</v>
      </c>
      <c r="CD45" s="5"/>
      <c r="CE45" s="11"/>
      <c r="CF45" s="5"/>
      <c r="CG45" s="18"/>
      <c r="CH45" s="5"/>
      <c r="CI45" s="9"/>
      <c r="CJ45" s="9"/>
      <c r="CK45" s="9"/>
      <c r="CL45" s="4"/>
      <c r="CM45" s="26"/>
      <c r="CN45" s="26"/>
      <c r="CO45" s="26"/>
      <c r="CP45" s="26"/>
      <c r="CQ45" s="69"/>
      <c r="CR45" s="26" t="s">
        <v>656</v>
      </c>
    </row>
    <row r="46" spans="1:96" ht="15" x14ac:dyDescent="0.25">
      <c r="A46" s="10">
        <v>42</v>
      </c>
      <c r="B46" s="15"/>
      <c r="C46" s="42"/>
      <c r="D46" s="16"/>
      <c r="E46" s="28"/>
      <c r="F46" s="28"/>
      <c r="G46" s="32"/>
      <c r="H46" s="5"/>
      <c r="I46" s="5"/>
      <c r="J46" s="5"/>
      <c r="K46" s="5"/>
      <c r="L46" s="5"/>
      <c r="M46" s="5"/>
      <c r="N46" s="5"/>
      <c r="O46" s="5"/>
      <c r="P46" s="299">
        <f t="shared" si="0"/>
        <v>0</v>
      </c>
      <c r="Q46" s="5"/>
      <c r="R46" s="5"/>
      <c r="S46" s="5"/>
      <c r="T46" s="5"/>
      <c r="U46" s="5"/>
      <c r="V46" s="5"/>
      <c r="W46" s="5"/>
      <c r="X46" s="5"/>
      <c r="Y46" s="5"/>
      <c r="Z46" s="32"/>
      <c r="AA46" s="5"/>
      <c r="AB46" s="5"/>
      <c r="AC46" s="5"/>
      <c r="AD46" s="5"/>
      <c r="AE46" s="5"/>
      <c r="AF46" s="5"/>
      <c r="AG46" s="5"/>
      <c r="AH46" s="5"/>
      <c r="AI46" s="32"/>
      <c r="AJ46" s="5"/>
      <c r="AK46" s="5"/>
      <c r="AL46" s="5"/>
      <c r="AM46" s="5"/>
      <c r="AN46" s="5"/>
      <c r="AO46" s="5"/>
      <c r="AP46" s="5"/>
      <c r="AQ46" s="5"/>
      <c r="AR46" s="76"/>
      <c r="AS46" s="9"/>
      <c r="AT46" s="73"/>
      <c r="AU46" s="5"/>
      <c r="AV46" s="5"/>
      <c r="AW46" s="5"/>
      <c r="AX46" s="5"/>
      <c r="AY46" s="5"/>
      <c r="AZ46" s="5"/>
      <c r="BA46" s="5"/>
      <c r="BB46" s="5"/>
      <c r="BC46" s="5"/>
      <c r="BD46" s="10"/>
      <c r="BE46" s="300">
        <f t="shared" si="1"/>
        <v>0</v>
      </c>
      <c r="BF46" s="5"/>
      <c r="BG46" s="11"/>
      <c r="BH46" s="5"/>
      <c r="BI46" s="27"/>
      <c r="BJ46" s="5"/>
      <c r="BK46" s="5"/>
      <c r="BL46" s="28"/>
      <c r="BM46" s="5"/>
      <c r="BN46" s="5"/>
      <c r="BO46" s="13"/>
      <c r="BP46" s="245"/>
      <c r="BQ46" s="13"/>
      <c r="BR46" s="11"/>
      <c r="BS46" s="44">
        <v>42</v>
      </c>
      <c r="BT46" s="26"/>
      <c r="BU46" s="26"/>
      <c r="BV46" s="26"/>
      <c r="BW46" s="26"/>
      <c r="BX46" s="26"/>
      <c r="BY46" s="26"/>
      <c r="BZ46" s="26"/>
      <c r="CA46" s="44">
        <v>42</v>
      </c>
      <c r="CB46" s="5">
        <v>0</v>
      </c>
      <c r="CC46" s="5">
        <v>0</v>
      </c>
      <c r="CD46" s="5"/>
      <c r="CE46" s="11"/>
      <c r="CF46" s="5"/>
      <c r="CG46" s="18"/>
      <c r="CH46" s="15"/>
      <c r="CI46" s="9"/>
      <c r="CJ46" s="9"/>
      <c r="CK46" s="9"/>
      <c r="CL46" s="4"/>
      <c r="CM46" s="26"/>
      <c r="CN46" s="26"/>
      <c r="CO46" s="26"/>
      <c r="CP46" s="26"/>
      <c r="CQ46" s="69"/>
      <c r="CR46" s="26" t="s">
        <v>656</v>
      </c>
    </row>
    <row r="47" spans="1:96" ht="15" x14ac:dyDescent="0.25">
      <c r="A47" s="10">
        <v>43</v>
      </c>
      <c r="B47" s="15">
        <v>43</v>
      </c>
      <c r="C47" s="42"/>
      <c r="D47" s="16"/>
      <c r="E47" s="28"/>
      <c r="F47" s="28"/>
      <c r="G47" s="32"/>
      <c r="H47" s="5"/>
      <c r="I47" s="5"/>
      <c r="J47" s="5"/>
      <c r="K47" s="5"/>
      <c r="L47" s="5"/>
      <c r="M47" s="5"/>
      <c r="N47" s="5"/>
      <c r="O47" s="5"/>
      <c r="P47" s="299">
        <f t="shared" si="0"/>
        <v>0</v>
      </c>
      <c r="Q47" s="5"/>
      <c r="R47" s="5"/>
      <c r="S47" s="5"/>
      <c r="T47" s="5"/>
      <c r="U47" s="5"/>
      <c r="V47" s="5"/>
      <c r="W47" s="5"/>
      <c r="X47" s="5"/>
      <c r="Y47" s="5"/>
      <c r="Z47" s="32"/>
      <c r="AA47" s="5"/>
      <c r="AB47" s="5"/>
      <c r="AC47" s="5"/>
      <c r="AD47" s="5"/>
      <c r="AE47" s="5"/>
      <c r="AF47" s="5"/>
      <c r="AG47" s="5"/>
      <c r="AH47" s="5"/>
      <c r="AI47" s="32"/>
      <c r="AJ47" s="5"/>
      <c r="AK47" s="5"/>
      <c r="AL47" s="5"/>
      <c r="AM47" s="5"/>
      <c r="AN47" s="5"/>
      <c r="AO47" s="5"/>
      <c r="AP47" s="5"/>
      <c r="AQ47" s="5"/>
      <c r="AR47" s="76"/>
      <c r="AS47" s="9"/>
      <c r="AT47" s="73"/>
      <c r="AU47" s="5"/>
      <c r="AV47" s="5"/>
      <c r="AW47" s="5"/>
      <c r="AX47" s="5"/>
      <c r="AY47" s="5"/>
      <c r="AZ47" s="5"/>
      <c r="BA47" s="5"/>
      <c r="BB47" s="5"/>
      <c r="BC47" s="5"/>
      <c r="BD47" s="10"/>
      <c r="BE47" s="300">
        <f t="shared" si="1"/>
        <v>0</v>
      </c>
      <c r="BF47" s="5"/>
      <c r="BG47" s="11"/>
      <c r="BH47" s="5"/>
      <c r="BI47" s="27"/>
      <c r="BJ47" s="5"/>
      <c r="BK47" s="5"/>
      <c r="BL47" s="28"/>
      <c r="BM47" s="5"/>
      <c r="BN47" s="5"/>
      <c r="BO47" s="13"/>
      <c r="BP47" s="245"/>
      <c r="BQ47" s="13"/>
      <c r="BR47" s="11"/>
      <c r="BS47" s="44">
        <v>43</v>
      </c>
      <c r="BT47" s="26"/>
      <c r="BU47" s="26"/>
      <c r="BV47" s="26"/>
      <c r="BW47" s="26"/>
      <c r="BX47" s="26"/>
      <c r="BY47" s="26"/>
      <c r="BZ47" s="26"/>
      <c r="CA47" s="44">
        <v>43</v>
      </c>
      <c r="CB47" s="5">
        <v>0</v>
      </c>
      <c r="CC47" s="5">
        <v>0</v>
      </c>
      <c r="CD47" s="5"/>
      <c r="CE47" s="11"/>
      <c r="CF47" s="5"/>
      <c r="CG47" s="18"/>
      <c r="CH47" s="5"/>
      <c r="CI47" s="9"/>
      <c r="CJ47" s="9"/>
      <c r="CK47" s="9"/>
      <c r="CL47" s="4"/>
      <c r="CM47" s="26"/>
      <c r="CN47" s="26"/>
      <c r="CO47" s="26"/>
      <c r="CP47" s="26"/>
      <c r="CQ47" s="69"/>
      <c r="CR47" s="26"/>
    </row>
    <row r="48" spans="1:96" ht="15" x14ac:dyDescent="0.25">
      <c r="A48" s="10">
        <v>44</v>
      </c>
      <c r="B48" s="15"/>
      <c r="C48" s="42"/>
      <c r="D48" s="16"/>
      <c r="E48" s="28"/>
      <c r="F48" s="28"/>
      <c r="G48" s="32"/>
      <c r="H48" s="5"/>
      <c r="I48" s="5"/>
      <c r="J48" s="5"/>
      <c r="K48" s="5"/>
      <c r="L48" s="5"/>
      <c r="M48" s="5"/>
      <c r="N48" s="5"/>
      <c r="O48" s="5"/>
      <c r="P48" s="299">
        <f t="shared" si="0"/>
        <v>0</v>
      </c>
      <c r="Q48" s="5"/>
      <c r="R48" s="5"/>
      <c r="S48" s="5"/>
      <c r="T48" s="5"/>
      <c r="U48" s="5"/>
      <c r="V48" s="5"/>
      <c r="W48" s="5"/>
      <c r="X48" s="5"/>
      <c r="Y48" s="5"/>
      <c r="Z48" s="32"/>
      <c r="AA48" s="5"/>
      <c r="AB48" s="5"/>
      <c r="AC48" s="5"/>
      <c r="AD48" s="5"/>
      <c r="AE48" s="5"/>
      <c r="AF48" s="5"/>
      <c r="AG48" s="5"/>
      <c r="AH48" s="5"/>
      <c r="AI48" s="32"/>
      <c r="AJ48" s="5"/>
      <c r="AK48" s="5"/>
      <c r="AL48" s="5"/>
      <c r="AM48" s="5"/>
      <c r="AN48" s="5"/>
      <c r="AO48" s="5"/>
      <c r="AP48" s="5"/>
      <c r="AQ48" s="5"/>
      <c r="AR48" s="76"/>
      <c r="AS48" s="9"/>
      <c r="AT48" s="73"/>
      <c r="AU48" s="5"/>
      <c r="AV48" s="5"/>
      <c r="AW48" s="5"/>
      <c r="AX48" s="5"/>
      <c r="AY48" s="5"/>
      <c r="AZ48" s="5"/>
      <c r="BA48" s="5"/>
      <c r="BB48" s="5"/>
      <c r="BC48" s="5"/>
      <c r="BD48" s="10"/>
      <c r="BE48" s="300">
        <f t="shared" si="1"/>
        <v>0</v>
      </c>
      <c r="BF48" s="5"/>
      <c r="BG48" s="11"/>
      <c r="BH48" s="5"/>
      <c r="BI48" s="27"/>
      <c r="BJ48" s="5"/>
      <c r="BK48" s="5"/>
      <c r="BL48" s="28"/>
      <c r="BM48" s="5"/>
      <c r="BN48" s="5"/>
      <c r="BO48" s="13"/>
      <c r="BP48" s="245"/>
      <c r="BQ48" s="13"/>
      <c r="BR48" s="11"/>
      <c r="BS48" s="44">
        <v>44</v>
      </c>
      <c r="BT48" s="26"/>
      <c r="BU48" s="26"/>
      <c r="BV48" s="26"/>
      <c r="BW48" s="26"/>
      <c r="BX48" s="26"/>
      <c r="BY48" s="26"/>
      <c r="BZ48" s="26"/>
      <c r="CA48" s="44">
        <v>44</v>
      </c>
      <c r="CB48" s="5">
        <v>0</v>
      </c>
      <c r="CC48" s="5">
        <v>0</v>
      </c>
      <c r="CD48" s="5"/>
      <c r="CE48" s="11"/>
      <c r="CF48" s="5"/>
      <c r="CG48" s="18"/>
      <c r="CH48" s="5"/>
      <c r="CI48" s="9"/>
      <c r="CJ48" s="9"/>
      <c r="CK48" s="9"/>
      <c r="CL48" s="4"/>
      <c r="CM48" s="26"/>
      <c r="CN48" s="26"/>
      <c r="CO48" s="26"/>
      <c r="CP48" s="26"/>
      <c r="CQ48" s="69"/>
      <c r="CR48" s="26" t="s">
        <v>656</v>
      </c>
    </row>
    <row r="49" spans="1:96" ht="15" x14ac:dyDescent="0.25">
      <c r="A49" s="10">
        <v>45</v>
      </c>
      <c r="B49" s="15"/>
      <c r="C49" s="42"/>
      <c r="D49" s="16"/>
      <c r="E49" s="28"/>
      <c r="F49" s="28"/>
      <c r="G49" s="32"/>
      <c r="H49" s="5"/>
      <c r="I49" s="5"/>
      <c r="J49" s="5"/>
      <c r="K49" s="5"/>
      <c r="L49" s="5"/>
      <c r="M49" s="5"/>
      <c r="N49" s="5"/>
      <c r="O49" s="5"/>
      <c r="P49" s="299">
        <f t="shared" si="0"/>
        <v>0</v>
      </c>
      <c r="Q49" s="5"/>
      <c r="R49" s="5"/>
      <c r="S49" s="5"/>
      <c r="T49" s="5"/>
      <c r="U49" s="5"/>
      <c r="V49" s="5"/>
      <c r="W49" s="5"/>
      <c r="X49" s="5"/>
      <c r="Y49" s="5"/>
      <c r="Z49" s="32"/>
      <c r="AA49" s="5"/>
      <c r="AB49" s="5"/>
      <c r="AC49" s="5"/>
      <c r="AD49" s="5"/>
      <c r="AE49" s="5"/>
      <c r="AF49" s="5"/>
      <c r="AG49" s="5"/>
      <c r="AH49" s="5"/>
      <c r="AI49" s="32"/>
      <c r="AJ49" s="5"/>
      <c r="AK49" s="5"/>
      <c r="AL49" s="5"/>
      <c r="AM49" s="5"/>
      <c r="AN49" s="5"/>
      <c r="AO49" s="5"/>
      <c r="AP49" s="5"/>
      <c r="AQ49" s="5"/>
      <c r="AR49" s="76"/>
      <c r="AS49" s="9"/>
      <c r="AT49" s="73"/>
      <c r="AU49" s="14"/>
      <c r="AV49" s="14"/>
      <c r="AW49" s="14"/>
      <c r="AX49" s="14"/>
      <c r="AY49" s="14"/>
      <c r="AZ49" s="14"/>
      <c r="BA49" s="14"/>
      <c r="BB49" s="14"/>
      <c r="BC49" s="14"/>
      <c r="BD49" s="10"/>
      <c r="BE49" s="300">
        <f t="shared" si="1"/>
        <v>0</v>
      </c>
      <c r="BF49" s="5"/>
      <c r="BG49" s="11"/>
      <c r="BH49" s="5"/>
      <c r="BI49" s="27"/>
      <c r="BJ49" s="5"/>
      <c r="BK49" s="5"/>
      <c r="BL49" s="28"/>
      <c r="BM49" s="5"/>
      <c r="BN49" s="5"/>
      <c r="BO49" s="13"/>
      <c r="BP49" s="245"/>
      <c r="BQ49" s="13"/>
      <c r="BR49" s="11"/>
      <c r="BS49" s="44">
        <v>45</v>
      </c>
      <c r="BT49" s="26"/>
      <c r="BU49" s="26"/>
      <c r="BV49" s="26"/>
      <c r="BW49" s="26"/>
      <c r="BX49" s="26"/>
      <c r="BY49" s="26"/>
      <c r="BZ49" s="26"/>
      <c r="CA49" s="44">
        <v>45</v>
      </c>
      <c r="CB49" s="5">
        <v>0</v>
      </c>
      <c r="CC49" s="5">
        <v>0</v>
      </c>
      <c r="CD49" s="5"/>
      <c r="CE49" s="11"/>
      <c r="CF49" s="5"/>
      <c r="CG49" s="18"/>
      <c r="CH49" s="15"/>
      <c r="CI49" s="9"/>
      <c r="CJ49" s="9"/>
      <c r="CK49" s="9"/>
      <c r="CL49" s="4"/>
      <c r="CM49" s="26"/>
      <c r="CN49" s="26"/>
      <c r="CO49" s="26"/>
      <c r="CP49" s="26"/>
      <c r="CQ49" s="69"/>
      <c r="CR49" s="26" t="s">
        <v>656</v>
      </c>
    </row>
    <row r="50" spans="1:96" ht="15" x14ac:dyDescent="0.25">
      <c r="A50" s="10">
        <v>46</v>
      </c>
      <c r="B50" s="15">
        <v>46</v>
      </c>
      <c r="C50" s="42">
        <v>1</v>
      </c>
      <c r="D50" s="16">
        <v>39196</v>
      </c>
      <c r="E50" s="28">
        <v>1</v>
      </c>
      <c r="F50" s="28">
        <v>1</v>
      </c>
      <c r="G50" s="32">
        <v>2</v>
      </c>
      <c r="H50" s="5"/>
      <c r="I50" s="5"/>
      <c r="J50" s="5"/>
      <c r="K50" s="5"/>
      <c r="L50" s="5"/>
      <c r="M50" s="5"/>
      <c r="N50" s="5"/>
      <c r="O50" s="5"/>
      <c r="P50" s="299">
        <f t="shared" si="0"/>
        <v>2</v>
      </c>
      <c r="Q50" s="5" t="s">
        <v>118</v>
      </c>
      <c r="R50" s="5"/>
      <c r="S50" s="5"/>
      <c r="T50" s="5"/>
      <c r="U50" s="5"/>
      <c r="V50" s="5"/>
      <c r="W50" s="5"/>
      <c r="X50" s="5"/>
      <c r="Y50" s="5"/>
      <c r="Z50" s="32">
        <v>13</v>
      </c>
      <c r="AA50" s="5"/>
      <c r="AB50" s="5"/>
      <c r="AC50" s="5"/>
      <c r="AD50" s="5"/>
      <c r="AE50" s="5">
        <v>12</v>
      </c>
      <c r="AF50" s="5"/>
      <c r="AG50" s="5"/>
      <c r="AH50" s="5"/>
      <c r="AI50" s="32"/>
      <c r="AJ50" s="5"/>
      <c r="AK50" s="5"/>
      <c r="AL50" s="5"/>
      <c r="AM50" s="5"/>
      <c r="AN50" s="5"/>
      <c r="AO50" s="5">
        <v>13</v>
      </c>
      <c r="AP50" s="5"/>
      <c r="AQ50" s="5"/>
      <c r="AR50" s="76">
        <v>39209</v>
      </c>
      <c r="AS50" s="9">
        <v>39217</v>
      </c>
      <c r="AT50" s="73" t="s">
        <v>445</v>
      </c>
      <c r="AU50" s="5"/>
      <c r="AV50" s="5"/>
      <c r="AW50" s="5"/>
      <c r="AX50" s="5"/>
      <c r="AY50" s="5"/>
      <c r="AZ50" s="5"/>
      <c r="BA50" s="5"/>
      <c r="BB50" s="5"/>
      <c r="BC50" s="5"/>
      <c r="BD50" s="10"/>
      <c r="BE50" s="300">
        <f t="shared" si="1"/>
        <v>1</v>
      </c>
      <c r="BF50" s="5">
        <v>1</v>
      </c>
      <c r="BG50" s="11">
        <v>1.52</v>
      </c>
      <c r="BH50" s="5">
        <v>200</v>
      </c>
      <c r="BI50" s="27"/>
      <c r="BJ50" s="5"/>
      <c r="BK50" s="5"/>
      <c r="BL50" s="28"/>
      <c r="BM50" s="5"/>
      <c r="BN50" s="5"/>
      <c r="BO50" s="13" t="s">
        <v>673</v>
      </c>
      <c r="BP50" s="245">
        <f t="shared" si="3"/>
        <v>362.9167833426929</v>
      </c>
      <c r="BQ50" s="13"/>
      <c r="BR50" s="11">
        <f t="shared" si="2"/>
        <v>362.9167833426929</v>
      </c>
      <c r="BS50" s="44">
        <v>46</v>
      </c>
      <c r="BT50" s="26">
        <v>5</v>
      </c>
      <c r="BU50" s="26">
        <v>38</v>
      </c>
      <c r="BV50" s="26">
        <v>28</v>
      </c>
      <c r="BW50" s="26">
        <v>28</v>
      </c>
      <c r="BX50" s="26">
        <v>19</v>
      </c>
      <c r="BY50" s="26"/>
      <c r="BZ50" s="26"/>
      <c r="CA50" s="44">
        <v>46</v>
      </c>
      <c r="CB50" s="5">
        <v>2</v>
      </c>
      <c r="CC50" s="5">
        <v>1</v>
      </c>
      <c r="CD50" s="5">
        <v>2</v>
      </c>
      <c r="CE50" s="11">
        <v>1.52</v>
      </c>
      <c r="CF50" s="5">
        <v>200</v>
      </c>
      <c r="CG50" s="18">
        <v>362.9167833426929</v>
      </c>
      <c r="CH50" s="5">
        <v>13</v>
      </c>
      <c r="CI50" s="9">
        <v>39209</v>
      </c>
      <c r="CJ50" s="9">
        <v>39217</v>
      </c>
      <c r="CK50" s="252">
        <v>39221</v>
      </c>
      <c r="CL50" s="4">
        <v>5</v>
      </c>
      <c r="CM50" s="26">
        <v>38</v>
      </c>
      <c r="CN50" s="26">
        <v>28</v>
      </c>
      <c r="CO50" s="26">
        <v>19</v>
      </c>
      <c r="CP50" s="26"/>
      <c r="CQ50" s="69"/>
      <c r="CR50" s="26"/>
    </row>
    <row r="51" spans="1:96" ht="15" x14ac:dyDescent="0.25">
      <c r="A51" s="10">
        <v>47</v>
      </c>
      <c r="B51" s="15">
        <v>47</v>
      </c>
      <c r="C51" s="42">
        <v>1</v>
      </c>
      <c r="D51" s="16">
        <v>39196</v>
      </c>
      <c r="E51" s="28">
        <v>1</v>
      </c>
      <c r="F51" s="28">
        <v>1</v>
      </c>
      <c r="G51" s="32">
        <v>1</v>
      </c>
      <c r="H51" s="5"/>
      <c r="I51" s="5"/>
      <c r="J51" s="5"/>
      <c r="K51" s="5"/>
      <c r="L51" s="5"/>
      <c r="M51" s="5"/>
      <c r="N51" s="5"/>
      <c r="O51" s="5"/>
      <c r="P51" s="299">
        <f t="shared" si="0"/>
        <v>1</v>
      </c>
      <c r="Q51" s="5" t="s">
        <v>111</v>
      </c>
      <c r="R51" s="5"/>
      <c r="S51" s="5"/>
      <c r="T51" s="5"/>
      <c r="U51" s="5" t="s">
        <v>118</v>
      </c>
      <c r="V51" s="5"/>
      <c r="W51" s="5"/>
      <c r="X51" s="5"/>
      <c r="Y51" s="5"/>
      <c r="Z51" s="32">
        <v>10</v>
      </c>
      <c r="AA51" s="5"/>
      <c r="AB51" s="5"/>
      <c r="AC51" s="5">
        <v>13</v>
      </c>
      <c r="AD51" s="5"/>
      <c r="AE51" s="5"/>
      <c r="AF51" s="5"/>
      <c r="AG51" s="5"/>
      <c r="AH51" s="5"/>
      <c r="AI51" s="32"/>
      <c r="AJ51" s="5"/>
      <c r="AK51" s="5"/>
      <c r="AL51" s="5"/>
      <c r="AM51" s="5"/>
      <c r="AN51" s="5"/>
      <c r="AO51" s="5">
        <v>13</v>
      </c>
      <c r="AP51" s="5"/>
      <c r="AQ51" s="5"/>
      <c r="AR51" s="76">
        <v>39217</v>
      </c>
      <c r="AS51" s="9">
        <v>39223</v>
      </c>
      <c r="AT51" s="73" t="s">
        <v>428</v>
      </c>
      <c r="AU51" s="5"/>
      <c r="AV51" s="5"/>
      <c r="AW51" s="5"/>
      <c r="AX51" s="5"/>
      <c r="AY51" s="5"/>
      <c r="AZ51" s="5"/>
      <c r="BA51" s="5"/>
      <c r="BB51" s="5"/>
      <c r="BC51" s="5"/>
      <c r="BD51" s="10" t="s">
        <v>446</v>
      </c>
      <c r="BE51" s="300">
        <f t="shared" si="1"/>
        <v>1</v>
      </c>
      <c r="BF51" s="5">
        <v>1</v>
      </c>
      <c r="BG51" s="11">
        <v>1.87</v>
      </c>
      <c r="BH51" s="5">
        <v>190</v>
      </c>
      <c r="BI51" s="27"/>
      <c r="BJ51" s="5"/>
      <c r="BK51" s="5"/>
      <c r="BL51" s="28"/>
      <c r="BM51" s="5"/>
      <c r="BN51" s="5"/>
      <c r="BO51" s="13"/>
      <c r="BP51" s="245">
        <f t="shared" si="3"/>
        <v>521.82717914106206</v>
      </c>
      <c r="BQ51" s="13"/>
      <c r="BR51" s="11">
        <f t="shared" si="2"/>
        <v>521.82717914106206</v>
      </c>
      <c r="BS51" s="44">
        <v>47</v>
      </c>
      <c r="BT51" s="26">
        <v>3</v>
      </c>
      <c r="BU51" s="26">
        <v>36</v>
      </c>
      <c r="BV51" s="26">
        <v>12</v>
      </c>
      <c r="BW51" s="26">
        <v>12</v>
      </c>
      <c r="BX51" s="26">
        <v>11</v>
      </c>
      <c r="BY51" s="26"/>
      <c r="BZ51" s="26"/>
      <c r="CA51" s="44">
        <v>47</v>
      </c>
      <c r="CB51" s="5">
        <v>1</v>
      </c>
      <c r="CC51" s="5">
        <v>1</v>
      </c>
      <c r="CD51" s="5">
        <v>1</v>
      </c>
      <c r="CE51" s="11">
        <v>1.87</v>
      </c>
      <c r="CF51" s="5">
        <v>190</v>
      </c>
      <c r="CG51" s="18">
        <v>521.82717914106206</v>
      </c>
      <c r="CH51" s="15">
        <v>13</v>
      </c>
      <c r="CI51" s="9">
        <v>39217</v>
      </c>
      <c r="CJ51" s="9">
        <v>39223</v>
      </c>
      <c r="CK51" s="252">
        <v>39225</v>
      </c>
      <c r="CL51" s="4">
        <v>3</v>
      </c>
      <c r="CM51" s="26">
        <v>36</v>
      </c>
      <c r="CN51" s="26">
        <v>12</v>
      </c>
      <c r="CO51" s="26">
        <v>11</v>
      </c>
      <c r="CP51" s="26"/>
      <c r="CQ51" s="69"/>
      <c r="CR51" s="26"/>
    </row>
    <row r="52" spans="1:96" ht="15" x14ac:dyDescent="0.25">
      <c r="A52" s="10">
        <v>48</v>
      </c>
      <c r="B52" s="15">
        <v>48</v>
      </c>
      <c r="C52" s="42"/>
      <c r="D52" s="16">
        <v>39196</v>
      </c>
      <c r="E52" s="28">
        <v>1</v>
      </c>
      <c r="F52" s="28">
        <v>1</v>
      </c>
      <c r="G52" s="32">
        <v>1</v>
      </c>
      <c r="H52" s="5"/>
      <c r="I52" s="5"/>
      <c r="J52" s="5"/>
      <c r="K52" s="5"/>
      <c r="L52" s="5"/>
      <c r="M52" s="5"/>
      <c r="N52" s="5"/>
      <c r="O52" s="5"/>
      <c r="P52" s="299">
        <f t="shared" si="0"/>
        <v>1</v>
      </c>
      <c r="Q52" s="5" t="s">
        <v>111</v>
      </c>
      <c r="R52" s="5"/>
      <c r="S52" s="5" t="s">
        <v>118</v>
      </c>
      <c r="T52" s="5"/>
      <c r="U52" s="5"/>
      <c r="V52" s="5"/>
      <c r="W52" s="5"/>
      <c r="X52" s="5"/>
      <c r="Y52" s="5"/>
      <c r="Z52" s="32">
        <v>12</v>
      </c>
      <c r="AA52" s="5"/>
      <c r="AB52" s="5">
        <v>35</v>
      </c>
      <c r="AC52" s="5"/>
      <c r="AD52" s="5">
        <v>37</v>
      </c>
      <c r="AE52" s="5">
        <v>34</v>
      </c>
      <c r="AF52" s="5"/>
      <c r="AG52" s="5"/>
      <c r="AH52" s="5"/>
      <c r="AI52" s="32"/>
      <c r="AJ52" s="5"/>
      <c r="AK52" s="5"/>
      <c r="AL52" s="5"/>
      <c r="AM52" s="5"/>
      <c r="AN52" s="5"/>
      <c r="AO52" s="5">
        <v>36</v>
      </c>
      <c r="AP52" s="5"/>
      <c r="AQ52" s="5"/>
      <c r="AR52" s="76">
        <v>39204</v>
      </c>
      <c r="AS52" s="9">
        <v>39217</v>
      </c>
      <c r="AT52" s="73">
        <v>39227</v>
      </c>
      <c r="AU52" s="5"/>
      <c r="AV52" s="5"/>
      <c r="AW52" s="5"/>
      <c r="AX52" s="5"/>
      <c r="AY52" s="5"/>
      <c r="AZ52" s="5"/>
      <c r="BA52" s="5"/>
      <c r="BB52" s="5"/>
      <c r="BC52" s="5"/>
      <c r="BD52" s="10"/>
      <c r="BE52" s="300">
        <f t="shared" si="1"/>
        <v>1</v>
      </c>
      <c r="BF52" s="5">
        <v>1</v>
      </c>
      <c r="BG52" s="11">
        <v>2.91</v>
      </c>
      <c r="BH52" s="5">
        <v>340</v>
      </c>
      <c r="BI52" s="27"/>
      <c r="BJ52" s="5"/>
      <c r="BK52" s="5"/>
      <c r="BL52" s="28"/>
      <c r="BM52" s="5"/>
      <c r="BN52" s="5"/>
      <c r="BO52" s="13"/>
      <c r="BP52" s="245">
        <f t="shared" si="3"/>
        <v>2261.282263738417</v>
      </c>
      <c r="BQ52" s="13"/>
      <c r="BR52" s="11">
        <f t="shared" si="2"/>
        <v>2261.282263738417</v>
      </c>
      <c r="BS52" s="44">
        <v>48</v>
      </c>
      <c r="BT52" s="26">
        <v>4</v>
      </c>
      <c r="BU52" s="26">
        <v>16</v>
      </c>
      <c r="BV52" s="26">
        <v>38</v>
      </c>
      <c r="BW52" s="26">
        <v>38</v>
      </c>
      <c r="BX52" s="26">
        <v>28</v>
      </c>
      <c r="BY52" s="26"/>
      <c r="BZ52" s="26"/>
      <c r="CA52" s="44">
        <v>48</v>
      </c>
      <c r="CB52" s="5">
        <v>1</v>
      </c>
      <c r="CC52" s="5">
        <v>1</v>
      </c>
      <c r="CD52" s="5">
        <v>1</v>
      </c>
      <c r="CE52" s="11">
        <v>2.91</v>
      </c>
      <c r="CF52" s="5">
        <v>340</v>
      </c>
      <c r="CG52" s="18">
        <v>2261.282263738417</v>
      </c>
      <c r="CH52" s="5">
        <v>36</v>
      </c>
      <c r="CI52" s="9">
        <v>39204</v>
      </c>
      <c r="CJ52" s="9">
        <v>39217</v>
      </c>
      <c r="CK52" s="9">
        <v>39227</v>
      </c>
      <c r="CL52" s="4">
        <v>4</v>
      </c>
      <c r="CM52" s="26">
        <v>16</v>
      </c>
      <c r="CN52" s="26">
        <v>38</v>
      </c>
      <c r="CO52" s="26">
        <v>28</v>
      </c>
      <c r="CP52" s="26"/>
      <c r="CQ52" s="69"/>
      <c r="CR52" s="26"/>
    </row>
    <row r="53" spans="1:96" ht="15" x14ac:dyDescent="0.25">
      <c r="A53" s="10">
        <v>49</v>
      </c>
      <c r="B53" s="15">
        <v>49</v>
      </c>
      <c r="C53" s="42"/>
      <c r="D53" s="16">
        <v>39196</v>
      </c>
      <c r="E53" s="28">
        <v>1</v>
      </c>
      <c r="F53" s="28">
        <v>1</v>
      </c>
      <c r="G53" s="32">
        <v>2</v>
      </c>
      <c r="H53" s="5"/>
      <c r="I53" s="5"/>
      <c r="J53" s="5"/>
      <c r="K53" s="5"/>
      <c r="L53" s="5"/>
      <c r="M53" s="5"/>
      <c r="N53" s="5"/>
      <c r="O53" s="5"/>
      <c r="P53" s="299">
        <f t="shared" si="0"/>
        <v>2</v>
      </c>
      <c r="Q53" s="5" t="s">
        <v>111</v>
      </c>
      <c r="R53" s="5"/>
      <c r="S53" s="5"/>
      <c r="T53" s="5" t="s">
        <v>118</v>
      </c>
      <c r="U53" s="5"/>
      <c r="V53" s="5"/>
      <c r="W53" s="5"/>
      <c r="X53" s="5"/>
      <c r="Y53" s="5"/>
      <c r="Z53" s="32">
        <v>18</v>
      </c>
      <c r="AA53" s="5"/>
      <c r="AB53" s="5"/>
      <c r="AC53" s="5">
        <v>28</v>
      </c>
      <c r="AD53" s="5">
        <v>29</v>
      </c>
      <c r="AE53" s="5">
        <v>30</v>
      </c>
      <c r="AF53" s="5"/>
      <c r="AG53" s="5"/>
      <c r="AH53" s="5"/>
      <c r="AI53" s="32"/>
      <c r="AJ53" s="5"/>
      <c r="AK53" s="5"/>
      <c r="AL53" s="5"/>
      <c r="AM53" s="5"/>
      <c r="AN53" s="5"/>
      <c r="AO53" s="5">
        <v>32</v>
      </c>
      <c r="AP53" s="5"/>
      <c r="AQ53" s="5"/>
      <c r="AR53" s="76">
        <v>39212</v>
      </c>
      <c r="AS53" s="9">
        <v>39223</v>
      </c>
      <c r="AT53" s="73">
        <v>39234</v>
      </c>
      <c r="AU53" s="14"/>
      <c r="AV53" s="14"/>
      <c r="AW53" s="14"/>
      <c r="AX53" s="14"/>
      <c r="AY53" s="14"/>
      <c r="AZ53" s="14"/>
      <c r="BA53" s="14"/>
      <c r="BB53" s="14"/>
      <c r="BC53" s="14"/>
      <c r="BD53" s="10" t="s">
        <v>417</v>
      </c>
      <c r="BE53" s="300">
        <f t="shared" si="1"/>
        <v>1</v>
      </c>
      <c r="BF53" s="5">
        <v>1</v>
      </c>
      <c r="BG53" s="11">
        <v>2.77</v>
      </c>
      <c r="BH53" s="5">
        <v>320</v>
      </c>
      <c r="BI53" s="27">
        <v>0.1</v>
      </c>
      <c r="BJ53" s="5"/>
      <c r="BK53" s="5"/>
      <c r="BL53" s="28"/>
      <c r="BM53" s="5"/>
      <c r="BN53" s="5"/>
      <c r="BO53" s="13"/>
      <c r="BP53" s="245">
        <f t="shared" si="3"/>
        <v>1928.4101017383298</v>
      </c>
      <c r="BQ53" s="13"/>
      <c r="BR53" s="11">
        <f t="shared" si="2"/>
        <v>1928.4101017383298</v>
      </c>
      <c r="BS53" s="44">
        <v>49</v>
      </c>
      <c r="BT53" s="26">
        <v>4</v>
      </c>
      <c r="BU53" s="26">
        <v>27</v>
      </c>
      <c r="BV53" s="26">
        <v>24</v>
      </c>
      <c r="BW53" s="26">
        <v>24</v>
      </c>
      <c r="BX53" s="26">
        <v>12</v>
      </c>
      <c r="BY53" s="26"/>
      <c r="BZ53" s="26"/>
      <c r="CA53" s="44">
        <v>49</v>
      </c>
      <c r="CB53" s="5">
        <v>2</v>
      </c>
      <c r="CC53" s="5">
        <v>1</v>
      </c>
      <c r="CD53" s="5">
        <v>2</v>
      </c>
      <c r="CE53" s="11">
        <v>2.77</v>
      </c>
      <c r="CF53" s="5">
        <v>320</v>
      </c>
      <c r="CG53" s="18">
        <v>1928.4101017383298</v>
      </c>
      <c r="CH53" s="5">
        <v>32</v>
      </c>
      <c r="CI53" s="9">
        <v>39212</v>
      </c>
      <c r="CJ53" s="9">
        <v>39223</v>
      </c>
      <c r="CK53" s="9">
        <v>39234</v>
      </c>
      <c r="CL53" s="4">
        <v>4</v>
      </c>
      <c r="CM53" s="26">
        <v>27</v>
      </c>
      <c r="CN53" s="26">
        <v>24</v>
      </c>
      <c r="CO53" s="26">
        <v>12</v>
      </c>
      <c r="CP53" s="26"/>
      <c r="CQ53" s="69"/>
      <c r="CR53" s="26"/>
    </row>
    <row r="54" spans="1:96" ht="15" x14ac:dyDescent="0.25">
      <c r="A54" s="10">
        <v>50</v>
      </c>
      <c r="B54" s="15">
        <v>50</v>
      </c>
      <c r="C54" s="42">
        <v>1</v>
      </c>
      <c r="D54" s="16">
        <v>39196</v>
      </c>
      <c r="E54" s="28">
        <v>1</v>
      </c>
      <c r="F54" s="28">
        <v>1</v>
      </c>
      <c r="G54" s="32" t="s">
        <v>447</v>
      </c>
      <c r="H54" s="5">
        <v>1</v>
      </c>
      <c r="I54" s="5"/>
      <c r="J54" s="5"/>
      <c r="K54" s="5"/>
      <c r="L54" s="5"/>
      <c r="M54" s="5"/>
      <c r="N54" s="5"/>
      <c r="O54" s="5"/>
      <c r="P54" s="299">
        <f t="shared" si="0"/>
        <v>1</v>
      </c>
      <c r="Q54" s="5" t="s">
        <v>117</v>
      </c>
      <c r="R54" s="5"/>
      <c r="S54" s="5"/>
      <c r="T54" s="5"/>
      <c r="U54" s="5"/>
      <c r="V54" s="5"/>
      <c r="W54" s="5" t="s">
        <v>118</v>
      </c>
      <c r="X54" s="5"/>
      <c r="Y54" s="5"/>
      <c r="Z54" s="32">
        <v>10</v>
      </c>
      <c r="AA54" s="5"/>
      <c r="AB54" s="5"/>
      <c r="AC54" s="5"/>
      <c r="AD54" s="5">
        <v>13</v>
      </c>
      <c r="AE54" s="5"/>
      <c r="AF54" s="5"/>
      <c r="AG54" s="5"/>
      <c r="AH54" s="5"/>
      <c r="AI54" s="32"/>
      <c r="AJ54" s="5"/>
      <c r="AK54" s="5"/>
      <c r="AL54" s="5"/>
      <c r="AM54" s="5"/>
      <c r="AN54" s="5"/>
      <c r="AO54" s="5">
        <v>5</v>
      </c>
      <c r="AP54" s="5"/>
      <c r="AQ54" s="5"/>
      <c r="AR54" s="76"/>
      <c r="AS54" s="9"/>
      <c r="AT54" s="73">
        <v>39234</v>
      </c>
      <c r="AU54" s="5"/>
      <c r="AV54" s="5"/>
      <c r="AW54" s="5"/>
      <c r="AX54" s="5"/>
      <c r="AY54" s="5"/>
      <c r="AZ54" s="5"/>
      <c r="BA54" s="5">
        <v>0.1</v>
      </c>
      <c r="BB54" s="5"/>
      <c r="BC54" s="5"/>
      <c r="BD54" s="10" t="s">
        <v>448</v>
      </c>
      <c r="BE54" s="300">
        <f t="shared" si="1"/>
        <v>2</v>
      </c>
      <c r="BF54" s="5">
        <v>2</v>
      </c>
      <c r="BG54" s="11">
        <v>1.35</v>
      </c>
      <c r="BH54" s="5">
        <v>160</v>
      </c>
      <c r="BI54" s="27">
        <v>0.1</v>
      </c>
      <c r="BJ54" s="5"/>
      <c r="BK54" s="5"/>
      <c r="BL54" s="28"/>
      <c r="BM54" s="5"/>
      <c r="BN54" s="5"/>
      <c r="BO54" s="13"/>
      <c r="BP54" s="245">
        <f t="shared" si="3"/>
        <v>458.0442088933919</v>
      </c>
      <c r="BQ54" s="13"/>
      <c r="BR54" s="11">
        <f t="shared" si="2"/>
        <v>458.0442088933919</v>
      </c>
      <c r="BS54" s="44">
        <v>50</v>
      </c>
      <c r="BT54" s="26"/>
      <c r="BU54" s="26"/>
      <c r="BV54" s="26"/>
      <c r="BW54" s="26"/>
      <c r="BX54" s="26"/>
      <c r="BY54" s="26"/>
      <c r="BZ54" s="26"/>
      <c r="CA54" s="44">
        <v>50</v>
      </c>
      <c r="CB54" s="5">
        <v>1</v>
      </c>
      <c r="CC54" s="5">
        <v>2</v>
      </c>
      <c r="CD54" s="5">
        <v>2</v>
      </c>
      <c r="CE54" s="11">
        <v>1.35</v>
      </c>
      <c r="CF54" s="5">
        <v>160</v>
      </c>
      <c r="CG54" s="18">
        <v>458.0442088933919</v>
      </c>
      <c r="CH54" s="15">
        <v>5</v>
      </c>
      <c r="CI54" s="252">
        <v>39225</v>
      </c>
      <c r="CJ54" s="9"/>
      <c r="CK54" s="9">
        <v>39234</v>
      </c>
      <c r="CL54" s="4"/>
      <c r="CM54" s="26"/>
      <c r="CN54" s="26"/>
      <c r="CO54" s="26"/>
      <c r="CP54" s="26"/>
      <c r="CQ54" s="69">
        <v>0.1</v>
      </c>
      <c r="CR54" s="26"/>
    </row>
    <row r="55" spans="1:96" ht="15" x14ac:dyDescent="0.25">
      <c r="A55" s="10">
        <v>51</v>
      </c>
      <c r="B55" s="15">
        <v>51</v>
      </c>
      <c r="C55" s="42"/>
      <c r="D55" s="16"/>
      <c r="E55" s="28"/>
      <c r="F55" s="28"/>
      <c r="G55" s="32"/>
      <c r="H55" s="5"/>
      <c r="I55" s="5"/>
      <c r="J55" s="5"/>
      <c r="K55" s="5"/>
      <c r="L55" s="5"/>
      <c r="M55" s="5"/>
      <c r="N55" s="5"/>
      <c r="O55" s="5"/>
      <c r="P55" s="299">
        <f t="shared" si="0"/>
        <v>0</v>
      </c>
      <c r="Q55" s="5"/>
      <c r="R55" s="5"/>
      <c r="S55" s="5"/>
      <c r="T55" s="5"/>
      <c r="U55" s="5"/>
      <c r="V55" s="5"/>
      <c r="W55" s="5"/>
      <c r="X55" s="5"/>
      <c r="Y55" s="5"/>
      <c r="Z55" s="32"/>
      <c r="AA55" s="5"/>
      <c r="AB55" s="5"/>
      <c r="AC55" s="5"/>
      <c r="AD55" s="5"/>
      <c r="AE55" s="5"/>
      <c r="AF55" s="5"/>
      <c r="AG55" s="5"/>
      <c r="AH55" s="5"/>
      <c r="AI55" s="32"/>
      <c r="AJ55" s="5"/>
      <c r="AK55" s="5"/>
      <c r="AL55" s="5"/>
      <c r="AM55" s="5"/>
      <c r="AN55" s="5"/>
      <c r="AO55" s="5"/>
      <c r="AP55" s="5"/>
      <c r="AQ55" s="5"/>
      <c r="AR55" s="76"/>
      <c r="AS55" s="9"/>
      <c r="AT55" s="73"/>
      <c r="AU55" s="5"/>
      <c r="AV55" s="5"/>
      <c r="AW55" s="5"/>
      <c r="AX55" s="14"/>
      <c r="AY55" s="5"/>
      <c r="AZ55" s="5"/>
      <c r="BA55" s="5"/>
      <c r="BB55" s="5"/>
      <c r="BC55" s="5"/>
      <c r="BD55" s="10"/>
      <c r="BE55" s="300">
        <f t="shared" si="1"/>
        <v>0</v>
      </c>
      <c r="BF55" s="5"/>
      <c r="BG55" s="11"/>
      <c r="BH55" s="5"/>
      <c r="BI55" s="27"/>
      <c r="BJ55" s="5"/>
      <c r="BK55" s="5"/>
      <c r="BL55" s="28"/>
      <c r="BM55" s="5"/>
      <c r="BN55" s="5"/>
      <c r="BO55" s="13"/>
      <c r="BP55" s="245"/>
      <c r="BQ55" s="13"/>
      <c r="BR55" s="11"/>
      <c r="BS55" s="44">
        <v>51</v>
      </c>
      <c r="BT55" s="26"/>
      <c r="BU55" s="26"/>
      <c r="BV55" s="26"/>
      <c r="BW55" s="26"/>
      <c r="BX55" s="26"/>
      <c r="BY55" s="26"/>
      <c r="BZ55" s="26"/>
      <c r="CA55" s="44">
        <v>51</v>
      </c>
      <c r="CB55" s="5">
        <v>0</v>
      </c>
      <c r="CC55" s="5">
        <v>0</v>
      </c>
      <c r="CD55" s="5"/>
      <c r="CE55" s="11"/>
      <c r="CF55" s="5"/>
      <c r="CG55" s="18"/>
      <c r="CH55" s="5"/>
      <c r="CI55" s="9"/>
      <c r="CJ55" s="9"/>
      <c r="CK55" s="9"/>
      <c r="CL55" s="4"/>
      <c r="CM55" s="26"/>
      <c r="CN55" s="26"/>
      <c r="CO55" s="26"/>
      <c r="CP55" s="26"/>
      <c r="CQ55" s="69"/>
      <c r="CR55" s="26"/>
    </row>
    <row r="56" spans="1:96" ht="15" x14ac:dyDescent="0.25">
      <c r="A56" s="10">
        <v>52</v>
      </c>
      <c r="B56" s="15">
        <v>52</v>
      </c>
      <c r="C56" s="42"/>
      <c r="D56" s="16">
        <v>39196</v>
      </c>
      <c r="E56" s="28">
        <v>1</v>
      </c>
      <c r="F56" s="28">
        <v>1</v>
      </c>
      <c r="G56" s="32">
        <v>1</v>
      </c>
      <c r="H56" s="5"/>
      <c r="I56" s="5"/>
      <c r="J56" s="5"/>
      <c r="K56" s="5"/>
      <c r="L56" s="5"/>
      <c r="M56" s="5"/>
      <c r="N56" s="5"/>
      <c r="O56" s="5"/>
      <c r="P56" s="299">
        <f t="shared" si="0"/>
        <v>1</v>
      </c>
      <c r="Q56" s="5" t="s">
        <v>117</v>
      </c>
      <c r="R56" s="5"/>
      <c r="S56" s="5"/>
      <c r="T56" s="5"/>
      <c r="U56" s="5" t="s">
        <v>118</v>
      </c>
      <c r="V56" s="5"/>
      <c r="W56" s="5"/>
      <c r="X56" s="5"/>
      <c r="Y56" s="5"/>
      <c r="Z56" s="32">
        <v>12</v>
      </c>
      <c r="AA56" s="5"/>
      <c r="AB56" s="5"/>
      <c r="AC56" s="5">
        <v>17</v>
      </c>
      <c r="AD56" s="5">
        <v>18</v>
      </c>
      <c r="AE56" s="5">
        <v>17</v>
      </c>
      <c r="AF56" s="5"/>
      <c r="AG56" s="5"/>
      <c r="AH56" s="5"/>
      <c r="AI56" s="32"/>
      <c r="AJ56" s="5"/>
      <c r="AK56" s="5"/>
      <c r="AL56" s="5"/>
      <c r="AM56" s="5"/>
      <c r="AN56" s="5"/>
      <c r="AO56" s="5">
        <v>18</v>
      </c>
      <c r="AP56" s="5"/>
      <c r="AQ56" s="5"/>
      <c r="AR56" s="76">
        <v>39217</v>
      </c>
      <c r="AS56" s="9">
        <v>39223</v>
      </c>
      <c r="AT56" s="73">
        <v>39234</v>
      </c>
      <c r="AU56" s="5"/>
      <c r="AV56" s="5"/>
      <c r="AW56" s="5"/>
      <c r="AX56" s="14"/>
      <c r="AY56" s="5"/>
      <c r="AZ56" s="5"/>
      <c r="BA56" s="5"/>
      <c r="BB56" s="5"/>
      <c r="BC56" s="14"/>
      <c r="BD56" s="10" t="s">
        <v>417</v>
      </c>
      <c r="BE56" s="300">
        <f t="shared" si="1"/>
        <v>1</v>
      </c>
      <c r="BF56" s="5">
        <v>1</v>
      </c>
      <c r="BG56" s="11">
        <v>2.2000000000000002</v>
      </c>
      <c r="BH56" s="5">
        <v>240</v>
      </c>
      <c r="BI56" s="27"/>
      <c r="BJ56" s="5"/>
      <c r="BK56" s="5"/>
      <c r="BL56" s="28"/>
      <c r="BM56" s="5"/>
      <c r="BN56" s="5"/>
      <c r="BO56" s="13"/>
      <c r="BP56" s="245">
        <f t="shared" si="3"/>
        <v>912.31850660247608</v>
      </c>
      <c r="BQ56" s="13"/>
      <c r="BR56" s="11">
        <f t="shared" si="2"/>
        <v>912.31850660247608</v>
      </c>
      <c r="BS56" s="44">
        <v>52</v>
      </c>
      <c r="BT56" s="26">
        <v>3</v>
      </c>
      <c r="BU56" s="26">
        <v>15</v>
      </c>
      <c r="BV56" s="26">
        <v>18</v>
      </c>
      <c r="BW56" s="26">
        <v>17</v>
      </c>
      <c r="BX56" s="26">
        <v>14</v>
      </c>
      <c r="BY56" s="26"/>
      <c r="BZ56" s="26"/>
      <c r="CA56" s="44">
        <v>52</v>
      </c>
      <c r="CB56" s="5">
        <v>1</v>
      </c>
      <c r="CC56" s="5">
        <v>1</v>
      </c>
      <c r="CD56" s="5">
        <v>1</v>
      </c>
      <c r="CE56" s="11">
        <v>2.2000000000000002</v>
      </c>
      <c r="CF56" s="5">
        <v>240</v>
      </c>
      <c r="CG56" s="18">
        <v>912.31850660247608</v>
      </c>
      <c r="CH56" s="5">
        <v>18</v>
      </c>
      <c r="CI56" s="9">
        <v>39217</v>
      </c>
      <c r="CJ56" s="9">
        <v>39223</v>
      </c>
      <c r="CK56" s="9">
        <v>39234</v>
      </c>
      <c r="CL56" s="4">
        <v>3</v>
      </c>
      <c r="CM56" s="26">
        <v>15</v>
      </c>
      <c r="CN56" s="26">
        <v>18</v>
      </c>
      <c r="CO56" s="26">
        <v>14</v>
      </c>
      <c r="CP56" s="26"/>
      <c r="CQ56" s="69"/>
      <c r="CR56" s="26"/>
    </row>
    <row r="57" spans="1:96" ht="15" x14ac:dyDescent="0.25">
      <c r="A57" s="10">
        <v>53</v>
      </c>
      <c r="B57" s="15">
        <v>53</v>
      </c>
      <c r="C57" s="42">
        <v>1</v>
      </c>
      <c r="D57" s="16">
        <v>39196</v>
      </c>
      <c r="E57" s="28">
        <v>1</v>
      </c>
      <c r="F57" s="28">
        <v>1</v>
      </c>
      <c r="G57" s="32">
        <v>3</v>
      </c>
      <c r="H57" s="5"/>
      <c r="I57" s="5"/>
      <c r="J57" s="5"/>
      <c r="K57" s="5"/>
      <c r="L57" s="5"/>
      <c r="M57" s="5"/>
      <c r="N57" s="5"/>
      <c r="O57" s="5"/>
      <c r="P57" s="299">
        <f t="shared" si="0"/>
        <v>3</v>
      </c>
      <c r="Q57" s="5" t="s">
        <v>118</v>
      </c>
      <c r="R57" s="5"/>
      <c r="S57" s="5"/>
      <c r="T57" s="5"/>
      <c r="U57" s="5"/>
      <c r="V57" s="5"/>
      <c r="W57" s="5"/>
      <c r="X57" s="5"/>
      <c r="Y57" s="5"/>
      <c r="Z57" s="32">
        <v>35</v>
      </c>
      <c r="AA57" s="5"/>
      <c r="AB57" s="5"/>
      <c r="AC57" s="5"/>
      <c r="AD57" s="5">
        <v>32</v>
      </c>
      <c r="AE57" s="5"/>
      <c r="AF57" s="5"/>
      <c r="AG57" s="5"/>
      <c r="AH57" s="5"/>
      <c r="AI57" s="32"/>
      <c r="AJ57" s="5"/>
      <c r="AK57" s="5"/>
      <c r="AL57" s="5"/>
      <c r="AM57" s="5"/>
      <c r="AN57" s="5"/>
      <c r="AO57" s="5">
        <v>32</v>
      </c>
      <c r="AP57" s="5"/>
      <c r="AQ57" s="5"/>
      <c r="AR57" s="76">
        <v>39217</v>
      </c>
      <c r="AS57" s="9">
        <v>39223</v>
      </c>
      <c r="AT57" s="73" t="s">
        <v>428</v>
      </c>
      <c r="AU57" s="5"/>
      <c r="AV57" s="5"/>
      <c r="AW57" s="5"/>
      <c r="AX57" s="5"/>
      <c r="AY57" s="5"/>
      <c r="AZ57" s="5"/>
      <c r="BA57" s="5"/>
      <c r="BB57" s="5"/>
      <c r="BC57" s="5"/>
      <c r="BD57" s="10"/>
      <c r="BE57" s="300">
        <f t="shared" si="1"/>
        <v>2</v>
      </c>
      <c r="BF57" s="5">
        <v>2</v>
      </c>
      <c r="BG57" s="11">
        <v>2.5299999999999998</v>
      </c>
      <c r="BH57" s="5">
        <v>290</v>
      </c>
      <c r="BI57" s="27">
        <v>0.1</v>
      </c>
      <c r="BJ57" s="5"/>
      <c r="BK57" s="5"/>
      <c r="BL57" s="28"/>
      <c r="BM57" s="5"/>
      <c r="BN57" s="5"/>
      <c r="BO57" s="13"/>
      <c r="BP57" s="245">
        <f t="shared" si="3"/>
        <v>2915.807960372621</v>
      </c>
      <c r="BQ57" s="13"/>
      <c r="BR57" s="11">
        <f t="shared" si="2"/>
        <v>2915.807960372621</v>
      </c>
      <c r="BS57" s="44">
        <v>53</v>
      </c>
      <c r="BT57" s="26">
        <v>5</v>
      </c>
      <c r="BU57" s="26">
        <v>20</v>
      </c>
      <c r="BV57" s="26">
        <v>26</v>
      </c>
      <c r="BW57" s="26">
        <v>26</v>
      </c>
      <c r="BX57" s="26">
        <v>12</v>
      </c>
      <c r="BY57" s="26"/>
      <c r="BZ57" s="26"/>
      <c r="CA57" s="44">
        <v>53</v>
      </c>
      <c r="CB57" s="5">
        <v>3</v>
      </c>
      <c r="CC57" s="5">
        <v>2</v>
      </c>
      <c r="CD57" s="5">
        <v>3</v>
      </c>
      <c r="CE57" s="11">
        <v>2.5299999999999998</v>
      </c>
      <c r="CF57" s="5">
        <v>290</v>
      </c>
      <c r="CG57" s="18">
        <v>2915.807960372621</v>
      </c>
      <c r="CH57" s="5">
        <v>32</v>
      </c>
      <c r="CI57" s="9">
        <v>39217</v>
      </c>
      <c r="CJ57" s="9">
        <v>39223</v>
      </c>
      <c r="CK57" s="252">
        <v>39225</v>
      </c>
      <c r="CL57" s="4">
        <v>5</v>
      </c>
      <c r="CM57" s="26">
        <v>20</v>
      </c>
      <c r="CN57" s="26">
        <v>26</v>
      </c>
      <c r="CO57" s="26">
        <v>12</v>
      </c>
      <c r="CP57" s="26"/>
      <c r="CQ57" s="69"/>
      <c r="CR57" s="26"/>
    </row>
    <row r="58" spans="1:96" ht="15" x14ac:dyDescent="0.25">
      <c r="A58" s="10">
        <v>54</v>
      </c>
      <c r="B58" s="15">
        <v>54</v>
      </c>
      <c r="C58" s="42"/>
      <c r="D58" s="16">
        <v>39196</v>
      </c>
      <c r="E58" s="28">
        <v>1</v>
      </c>
      <c r="F58" s="28">
        <v>1</v>
      </c>
      <c r="G58" s="32">
        <v>4</v>
      </c>
      <c r="H58" s="5"/>
      <c r="I58" s="5">
        <v>6</v>
      </c>
      <c r="J58" s="5">
        <v>7</v>
      </c>
      <c r="K58" s="5"/>
      <c r="L58" s="5"/>
      <c r="M58" s="5"/>
      <c r="N58" s="5"/>
      <c r="O58" s="5"/>
      <c r="P58" s="299">
        <f t="shared" si="0"/>
        <v>7</v>
      </c>
      <c r="Q58" s="5" t="s">
        <v>118</v>
      </c>
      <c r="R58" s="5"/>
      <c r="S58" s="5"/>
      <c r="T58" s="5"/>
      <c r="U58" s="5"/>
      <c r="V58" s="5"/>
      <c r="W58" s="5"/>
      <c r="X58" s="5"/>
      <c r="Y58" s="5"/>
      <c r="Z58" s="32">
        <v>40</v>
      </c>
      <c r="AA58" s="5"/>
      <c r="AB58" s="5">
        <v>60</v>
      </c>
      <c r="AC58" s="5">
        <v>100</v>
      </c>
      <c r="AD58" s="5">
        <v>120</v>
      </c>
      <c r="AE58" s="5">
        <v>117</v>
      </c>
      <c r="AF58" s="5"/>
      <c r="AG58" s="5"/>
      <c r="AH58" s="5"/>
      <c r="AI58" s="32"/>
      <c r="AJ58" s="5"/>
      <c r="AK58" s="5"/>
      <c r="AL58" s="5"/>
      <c r="AM58" s="5"/>
      <c r="AN58" s="5"/>
      <c r="AO58" s="5">
        <v>133</v>
      </c>
      <c r="AP58" s="5"/>
      <c r="AQ58" s="5"/>
      <c r="AR58" s="76">
        <v>39209</v>
      </c>
      <c r="AS58" s="9">
        <v>39223</v>
      </c>
      <c r="AT58" s="73">
        <v>39234</v>
      </c>
      <c r="AU58" s="5"/>
      <c r="AV58" s="5"/>
      <c r="AW58" s="5"/>
      <c r="AX58" s="5"/>
      <c r="AY58" s="5"/>
      <c r="AZ58" s="5"/>
      <c r="BA58" s="5"/>
      <c r="BB58" s="5"/>
      <c r="BC58" s="5"/>
      <c r="BD58" s="10" t="s">
        <v>449</v>
      </c>
      <c r="BE58" s="300">
        <f t="shared" si="1"/>
        <v>6</v>
      </c>
      <c r="BF58" s="5">
        <v>6</v>
      </c>
      <c r="BG58" s="11">
        <v>1.74</v>
      </c>
      <c r="BH58" s="5">
        <v>240</v>
      </c>
      <c r="BI58" s="27"/>
      <c r="BJ58" s="5"/>
      <c r="BK58" s="5"/>
      <c r="BL58" s="28"/>
      <c r="BM58" s="5"/>
      <c r="BN58" s="5"/>
      <c r="BO58" s="13"/>
      <c r="BP58" s="245">
        <f t="shared" si="3"/>
        <v>3424.1349304830446</v>
      </c>
      <c r="BQ58" s="13"/>
      <c r="BR58" s="11">
        <f t="shared" si="2"/>
        <v>3424.1349304830446</v>
      </c>
      <c r="BS58" s="44">
        <v>54</v>
      </c>
      <c r="BT58" s="26">
        <v>2</v>
      </c>
      <c r="BU58" s="26">
        <v>16</v>
      </c>
      <c r="BV58" s="26">
        <v>3</v>
      </c>
      <c r="BW58" s="26">
        <v>3</v>
      </c>
      <c r="BX58" s="26"/>
      <c r="BY58" s="26"/>
      <c r="BZ58" s="26"/>
      <c r="CA58" s="44">
        <v>54</v>
      </c>
      <c r="CB58" s="5">
        <v>7</v>
      </c>
      <c r="CC58" s="5">
        <v>6</v>
      </c>
      <c r="CD58" s="5">
        <v>7</v>
      </c>
      <c r="CE58" s="11">
        <v>1.74</v>
      </c>
      <c r="CF58" s="5">
        <v>240</v>
      </c>
      <c r="CG58" s="18">
        <v>3424.1349304830446</v>
      </c>
      <c r="CH58" s="5">
        <v>133</v>
      </c>
      <c r="CI58" s="9">
        <v>39209</v>
      </c>
      <c r="CJ58" s="9">
        <v>39223</v>
      </c>
      <c r="CK58" s="9">
        <v>39234</v>
      </c>
      <c r="CL58" s="4">
        <v>2</v>
      </c>
      <c r="CM58" s="26">
        <v>16</v>
      </c>
      <c r="CN58" s="26">
        <v>3</v>
      </c>
      <c r="CO58" s="26"/>
      <c r="CP58" s="26"/>
      <c r="CQ58" s="69"/>
      <c r="CR58" s="26"/>
    </row>
    <row r="59" spans="1:96" ht="15" x14ac:dyDescent="0.25">
      <c r="A59" s="10">
        <v>55</v>
      </c>
      <c r="B59" s="15">
        <v>55</v>
      </c>
      <c r="C59" s="42"/>
      <c r="D59" s="16">
        <v>39196</v>
      </c>
      <c r="E59" s="28">
        <v>1</v>
      </c>
      <c r="F59" s="28">
        <v>1</v>
      </c>
      <c r="G59" s="32">
        <v>1</v>
      </c>
      <c r="H59" s="5"/>
      <c r="I59" s="5"/>
      <c r="J59" s="5"/>
      <c r="K59" s="5"/>
      <c r="L59" s="5"/>
      <c r="M59" s="5"/>
      <c r="N59" s="5"/>
      <c r="O59" s="5"/>
      <c r="P59" s="299">
        <f t="shared" si="0"/>
        <v>1</v>
      </c>
      <c r="Q59" s="5" t="s">
        <v>117</v>
      </c>
      <c r="R59" s="5"/>
      <c r="S59" s="5"/>
      <c r="T59" s="5" t="s">
        <v>118</v>
      </c>
      <c r="U59" s="5"/>
      <c r="V59" s="5"/>
      <c r="W59" s="5"/>
      <c r="X59" s="5"/>
      <c r="Y59" s="5"/>
      <c r="Z59" s="32">
        <v>5</v>
      </c>
      <c r="AA59" s="5"/>
      <c r="AB59" s="5"/>
      <c r="AC59" s="5"/>
      <c r="AD59" s="5">
        <v>6</v>
      </c>
      <c r="AE59" s="5">
        <v>4</v>
      </c>
      <c r="AF59" s="5"/>
      <c r="AG59" s="5"/>
      <c r="AH59" s="5"/>
      <c r="AI59" s="32"/>
      <c r="AJ59" s="5"/>
      <c r="AK59" s="5"/>
      <c r="AL59" s="5"/>
      <c r="AM59" s="5"/>
      <c r="AN59" s="5"/>
      <c r="AO59" s="5">
        <v>4</v>
      </c>
      <c r="AP59" s="5"/>
      <c r="AQ59" s="5"/>
      <c r="AR59" s="76">
        <v>39209</v>
      </c>
      <c r="AS59" s="9">
        <v>39212</v>
      </c>
      <c r="AT59" s="73">
        <v>39227</v>
      </c>
      <c r="AU59" s="5"/>
      <c r="AV59" s="5"/>
      <c r="AW59" s="5"/>
      <c r="AX59" s="5"/>
      <c r="AY59" s="5"/>
      <c r="AZ59" s="5"/>
      <c r="BA59" s="5"/>
      <c r="BB59" s="5"/>
      <c r="BC59" s="5"/>
      <c r="BD59" s="10" t="s">
        <v>446</v>
      </c>
      <c r="BE59" s="300">
        <f t="shared" si="1"/>
        <v>1</v>
      </c>
      <c r="BF59" s="5">
        <v>1</v>
      </c>
      <c r="BG59" s="11">
        <v>2.16</v>
      </c>
      <c r="BH59" s="5">
        <v>180</v>
      </c>
      <c r="BI59" s="27"/>
      <c r="BJ59" s="5"/>
      <c r="BK59" s="5"/>
      <c r="BL59" s="28"/>
      <c r="BM59" s="5"/>
      <c r="BN59" s="5"/>
      <c r="BO59" s="13"/>
      <c r="BP59" s="245">
        <f t="shared" si="3"/>
        <v>659.58366080648432</v>
      </c>
      <c r="BQ59" s="13"/>
      <c r="BR59" s="11">
        <f t="shared" si="2"/>
        <v>659.58366080648432</v>
      </c>
      <c r="BS59" s="44">
        <v>55</v>
      </c>
      <c r="BT59" s="26">
        <v>2</v>
      </c>
      <c r="BU59" s="26">
        <v>12</v>
      </c>
      <c r="BV59" s="26">
        <v>7</v>
      </c>
      <c r="BW59" s="26">
        <v>7</v>
      </c>
      <c r="BX59" s="26"/>
      <c r="BY59" s="26"/>
      <c r="BZ59" s="26"/>
      <c r="CA59" s="44">
        <v>55</v>
      </c>
      <c r="CB59" s="5">
        <v>1</v>
      </c>
      <c r="CC59" s="5">
        <v>1</v>
      </c>
      <c r="CD59" s="5">
        <v>1</v>
      </c>
      <c r="CE59" s="11">
        <v>2.16</v>
      </c>
      <c r="CF59" s="5">
        <v>180</v>
      </c>
      <c r="CG59" s="18">
        <v>659.58366080648432</v>
      </c>
      <c r="CH59" s="5">
        <v>4</v>
      </c>
      <c r="CI59" s="9">
        <v>39209</v>
      </c>
      <c r="CJ59" s="9">
        <v>39212</v>
      </c>
      <c r="CK59" s="9">
        <v>39227</v>
      </c>
      <c r="CL59" s="4">
        <v>2</v>
      </c>
      <c r="CM59" s="26">
        <v>12</v>
      </c>
      <c r="CN59" s="26">
        <v>7</v>
      </c>
      <c r="CO59" s="26"/>
      <c r="CP59" s="26"/>
      <c r="CQ59" s="69"/>
      <c r="CR59" s="26"/>
    </row>
    <row r="60" spans="1:96" ht="15" x14ac:dyDescent="0.25">
      <c r="A60" s="10">
        <v>56</v>
      </c>
      <c r="B60" s="15">
        <v>56</v>
      </c>
      <c r="C60" s="42"/>
      <c r="D60" s="16">
        <v>39196</v>
      </c>
      <c r="E60" s="28">
        <v>1</v>
      </c>
      <c r="F60" s="28">
        <v>1</v>
      </c>
      <c r="G60" s="32">
        <v>4</v>
      </c>
      <c r="H60" s="5"/>
      <c r="I60" s="5"/>
      <c r="J60" s="5"/>
      <c r="K60" s="5"/>
      <c r="L60" s="5"/>
      <c r="M60" s="5"/>
      <c r="N60" s="5"/>
      <c r="O60" s="5"/>
      <c r="P60" s="299">
        <f t="shared" si="0"/>
        <v>4</v>
      </c>
      <c r="Q60" s="5" t="s">
        <v>111</v>
      </c>
      <c r="R60" s="5"/>
      <c r="S60" s="5"/>
      <c r="T60" s="5"/>
      <c r="U60" s="5" t="s">
        <v>118</v>
      </c>
      <c r="V60" s="5"/>
      <c r="W60" s="5"/>
      <c r="X60" s="5"/>
      <c r="Y60" s="5"/>
      <c r="Z60" s="32">
        <v>20</v>
      </c>
      <c r="AA60" s="5"/>
      <c r="AB60" s="5"/>
      <c r="AC60" s="5"/>
      <c r="AD60" s="5">
        <v>25</v>
      </c>
      <c r="AE60" s="5">
        <v>29</v>
      </c>
      <c r="AF60" s="5"/>
      <c r="AG60" s="5"/>
      <c r="AH60" s="5"/>
      <c r="AI60" s="32"/>
      <c r="AJ60" s="5"/>
      <c r="AK60" s="5"/>
      <c r="AL60" s="5"/>
      <c r="AM60" s="5"/>
      <c r="AN60" s="5"/>
      <c r="AO60" s="5">
        <v>28</v>
      </c>
      <c r="AP60" s="5"/>
      <c r="AQ60" s="5"/>
      <c r="AR60" s="76">
        <v>39223</v>
      </c>
      <c r="AS60" s="9">
        <v>39227</v>
      </c>
      <c r="AT60" s="73">
        <v>39234</v>
      </c>
      <c r="AU60" s="5"/>
      <c r="AV60" s="5"/>
      <c r="AW60" s="5"/>
      <c r="AX60" s="14"/>
      <c r="AY60" s="5"/>
      <c r="AZ60" s="5"/>
      <c r="BA60" s="5"/>
      <c r="BB60" s="5"/>
      <c r="BC60" s="5"/>
      <c r="BD60" s="10" t="s">
        <v>416</v>
      </c>
      <c r="BE60" s="300">
        <f t="shared" si="1"/>
        <v>3</v>
      </c>
      <c r="BF60" s="5">
        <v>3</v>
      </c>
      <c r="BG60" s="11">
        <v>0.87</v>
      </c>
      <c r="BH60" s="5">
        <v>175</v>
      </c>
      <c r="BI60" s="27">
        <v>0.1</v>
      </c>
      <c r="BJ60" s="5"/>
      <c r="BK60" s="5"/>
      <c r="BL60" s="28"/>
      <c r="BM60" s="5"/>
      <c r="BN60" s="5"/>
      <c r="BO60" s="13"/>
      <c r="BP60" s="245">
        <f t="shared" si="3"/>
        <v>312.09563168465252</v>
      </c>
      <c r="BQ60" s="13"/>
      <c r="BR60" s="11">
        <f t="shared" si="2"/>
        <v>312.09563168465252</v>
      </c>
      <c r="BS60" s="44">
        <v>56</v>
      </c>
      <c r="BT60" s="26">
        <v>4</v>
      </c>
      <c r="BU60" s="26">
        <v>26</v>
      </c>
      <c r="BV60" s="26">
        <v>30</v>
      </c>
      <c r="BW60" s="26">
        <v>30</v>
      </c>
      <c r="BX60" s="26">
        <v>14</v>
      </c>
      <c r="BY60" s="26"/>
      <c r="BZ60" s="26"/>
      <c r="CA60" s="44">
        <v>56</v>
      </c>
      <c r="CB60" s="5">
        <v>4</v>
      </c>
      <c r="CC60" s="5">
        <v>3</v>
      </c>
      <c r="CD60" s="5">
        <v>4</v>
      </c>
      <c r="CE60" s="11">
        <v>0.87</v>
      </c>
      <c r="CF60" s="5">
        <v>175</v>
      </c>
      <c r="CG60" s="18">
        <v>312.09563168465252</v>
      </c>
      <c r="CH60" s="15">
        <v>28</v>
      </c>
      <c r="CI60" s="9">
        <v>39223</v>
      </c>
      <c r="CJ60" s="9">
        <v>39227</v>
      </c>
      <c r="CK60" s="9">
        <v>39234</v>
      </c>
      <c r="CL60" s="4">
        <v>4</v>
      </c>
      <c r="CM60" s="26">
        <v>26</v>
      </c>
      <c r="CN60" s="26">
        <v>30</v>
      </c>
      <c r="CO60" s="26">
        <v>14</v>
      </c>
      <c r="CP60" s="26"/>
      <c r="CQ60" s="69"/>
      <c r="CR60" s="26"/>
    </row>
    <row r="61" spans="1:96" ht="15" x14ac:dyDescent="0.25">
      <c r="A61" s="10">
        <v>57</v>
      </c>
      <c r="B61" s="15">
        <v>57</v>
      </c>
      <c r="C61" s="42">
        <v>1</v>
      </c>
      <c r="D61" s="16">
        <v>39196</v>
      </c>
      <c r="E61" s="28">
        <v>1</v>
      </c>
      <c r="F61" s="28">
        <v>1</v>
      </c>
      <c r="G61" s="32">
        <v>1</v>
      </c>
      <c r="H61" s="5"/>
      <c r="I61" s="5"/>
      <c r="J61" s="5"/>
      <c r="K61" s="5"/>
      <c r="L61" s="5"/>
      <c r="M61" s="5"/>
      <c r="N61" s="5"/>
      <c r="O61" s="5"/>
      <c r="P61" s="299">
        <f t="shared" si="0"/>
        <v>1</v>
      </c>
      <c r="Q61" s="5" t="s">
        <v>117</v>
      </c>
      <c r="R61" s="5"/>
      <c r="S61" s="5" t="s">
        <v>118</v>
      </c>
      <c r="T61" s="5"/>
      <c r="U61" s="5"/>
      <c r="V61" s="5"/>
      <c r="W61" s="5"/>
      <c r="X61" s="5"/>
      <c r="Y61" s="5"/>
      <c r="Z61" s="32">
        <v>5</v>
      </c>
      <c r="AA61" s="5"/>
      <c r="AB61" s="5"/>
      <c r="AC61" s="5"/>
      <c r="AD61" s="5"/>
      <c r="AE61" s="5"/>
      <c r="AF61" s="5"/>
      <c r="AG61" s="5"/>
      <c r="AH61" s="5"/>
      <c r="AI61" s="32"/>
      <c r="AJ61" s="5"/>
      <c r="AK61" s="5"/>
      <c r="AL61" s="5"/>
      <c r="AM61" s="5"/>
      <c r="AN61" s="5"/>
      <c r="AO61" s="5">
        <v>5</v>
      </c>
      <c r="AP61" s="5"/>
      <c r="AQ61" s="5"/>
      <c r="AR61" s="76"/>
      <c r="AS61" s="9">
        <v>39217</v>
      </c>
      <c r="AT61" s="73" t="s">
        <v>445</v>
      </c>
      <c r="AU61" s="5"/>
      <c r="AV61" s="5"/>
      <c r="AW61" s="5"/>
      <c r="AX61" s="5"/>
      <c r="AY61" s="5"/>
      <c r="AZ61" s="5"/>
      <c r="BA61" s="5"/>
      <c r="BB61" s="5"/>
      <c r="BC61" s="5"/>
      <c r="BD61" s="10"/>
      <c r="BE61" s="300">
        <f t="shared" si="1"/>
        <v>1</v>
      </c>
      <c r="BF61" s="5">
        <v>1</v>
      </c>
      <c r="BG61" s="11">
        <v>1.5</v>
      </c>
      <c r="BH61" s="5">
        <v>130</v>
      </c>
      <c r="BI61" s="27"/>
      <c r="BJ61" s="5"/>
      <c r="BK61" s="5"/>
      <c r="BL61" s="28"/>
      <c r="BM61" s="5"/>
      <c r="BN61" s="5"/>
      <c r="BO61" s="13"/>
      <c r="BP61" s="245">
        <f t="shared" si="3"/>
        <v>229.72896279375362</v>
      </c>
      <c r="BQ61" s="13"/>
      <c r="BR61" s="11">
        <f t="shared" si="2"/>
        <v>229.72896279375362</v>
      </c>
      <c r="BS61" s="44">
        <v>57</v>
      </c>
      <c r="BT61" s="26">
        <v>4</v>
      </c>
      <c r="BU61" s="26">
        <v>24</v>
      </c>
      <c r="BV61" s="26">
        <v>16</v>
      </c>
      <c r="BW61" s="26">
        <v>3</v>
      </c>
      <c r="BX61" s="26"/>
      <c r="BY61" s="26"/>
      <c r="BZ61" s="26"/>
      <c r="CA61" s="44">
        <v>57</v>
      </c>
      <c r="CB61" s="5">
        <v>1</v>
      </c>
      <c r="CC61" s="5">
        <v>1</v>
      </c>
      <c r="CD61" s="5">
        <v>1</v>
      </c>
      <c r="CE61" s="11">
        <v>1.5</v>
      </c>
      <c r="CF61" s="5">
        <v>130</v>
      </c>
      <c r="CG61" s="18">
        <v>229.72896279375362</v>
      </c>
      <c r="CH61" s="15">
        <v>5</v>
      </c>
      <c r="CI61" s="252">
        <v>39206</v>
      </c>
      <c r="CJ61" s="9">
        <v>39217</v>
      </c>
      <c r="CK61" s="252">
        <v>39221</v>
      </c>
      <c r="CL61" s="4">
        <v>4</v>
      </c>
      <c r="CM61" s="26">
        <v>24</v>
      </c>
      <c r="CN61" s="26">
        <v>16</v>
      </c>
      <c r="CO61" s="26"/>
      <c r="CP61" s="26"/>
      <c r="CQ61" s="69"/>
      <c r="CR61" s="79"/>
    </row>
    <row r="62" spans="1:96" ht="15" x14ac:dyDescent="0.25">
      <c r="A62" s="10">
        <v>58</v>
      </c>
      <c r="B62" s="15">
        <v>58</v>
      </c>
      <c r="C62" s="42"/>
      <c r="D62" s="16"/>
      <c r="E62" s="28"/>
      <c r="F62" s="28"/>
      <c r="G62" s="32"/>
      <c r="H62" s="5"/>
      <c r="I62" s="5"/>
      <c r="J62" s="5"/>
      <c r="K62" s="5"/>
      <c r="L62" s="5"/>
      <c r="M62" s="5"/>
      <c r="N62" s="5"/>
      <c r="O62" s="5"/>
      <c r="P62" s="299">
        <f t="shared" si="0"/>
        <v>0</v>
      </c>
      <c r="Q62" s="5"/>
      <c r="R62" s="5"/>
      <c r="S62" s="5"/>
      <c r="T62" s="5"/>
      <c r="U62" s="5"/>
      <c r="V62" s="5"/>
      <c r="W62" s="5"/>
      <c r="X62" s="5"/>
      <c r="Y62" s="5"/>
      <c r="Z62" s="32"/>
      <c r="AA62" s="5"/>
      <c r="AB62" s="5"/>
      <c r="AC62" s="5"/>
      <c r="AD62" s="5"/>
      <c r="AE62" s="5"/>
      <c r="AF62" s="5"/>
      <c r="AG62" s="5"/>
      <c r="AH62" s="5"/>
      <c r="AI62" s="32"/>
      <c r="AJ62" s="5"/>
      <c r="AK62" s="5"/>
      <c r="AL62" s="5"/>
      <c r="AM62" s="5"/>
      <c r="AN62" s="5"/>
      <c r="AO62" s="5"/>
      <c r="AP62" s="5"/>
      <c r="AQ62" s="5"/>
      <c r="AR62" s="76"/>
      <c r="AS62" s="9"/>
      <c r="AT62" s="73"/>
      <c r="AU62" s="5"/>
      <c r="AV62" s="5"/>
      <c r="AW62" s="5"/>
      <c r="AX62" s="5"/>
      <c r="AY62" s="5"/>
      <c r="AZ62" s="5"/>
      <c r="BA62" s="5"/>
      <c r="BB62" s="5"/>
      <c r="BC62" s="5"/>
      <c r="BD62" s="10"/>
      <c r="BE62" s="300">
        <f t="shared" si="1"/>
        <v>0</v>
      </c>
      <c r="BF62" s="5"/>
      <c r="BG62" s="11"/>
      <c r="BH62" s="5"/>
      <c r="BI62" s="27"/>
      <c r="BJ62" s="5"/>
      <c r="BK62" s="5"/>
      <c r="BL62" s="28"/>
      <c r="BM62" s="5"/>
      <c r="BN62" s="5"/>
      <c r="BO62" s="13"/>
      <c r="BP62" s="245"/>
      <c r="BQ62" s="13"/>
      <c r="BR62" s="11"/>
      <c r="BS62" s="44">
        <v>58</v>
      </c>
      <c r="BT62" s="26"/>
      <c r="BU62" s="26"/>
      <c r="BV62" s="26"/>
      <c r="BW62" s="26"/>
      <c r="BX62" s="26"/>
      <c r="BY62" s="26"/>
      <c r="BZ62" s="26"/>
      <c r="CA62" s="44">
        <v>58</v>
      </c>
      <c r="CB62" s="5">
        <v>0</v>
      </c>
      <c r="CC62" s="5">
        <v>0</v>
      </c>
      <c r="CD62" s="5"/>
      <c r="CE62" s="11"/>
      <c r="CF62" s="5"/>
      <c r="CG62" s="18"/>
      <c r="CH62" s="15"/>
      <c r="CI62" s="9"/>
      <c r="CJ62" s="9"/>
      <c r="CK62" s="9"/>
      <c r="CL62" s="4"/>
      <c r="CM62" s="26"/>
      <c r="CN62" s="26"/>
      <c r="CO62" s="26"/>
      <c r="CP62" s="26"/>
      <c r="CQ62" s="69"/>
      <c r="CR62" s="79"/>
    </row>
    <row r="63" spans="1:96" ht="15" x14ac:dyDescent="0.25">
      <c r="A63" s="10">
        <v>59</v>
      </c>
      <c r="B63" s="15">
        <v>59</v>
      </c>
      <c r="C63" s="42"/>
      <c r="D63" s="16">
        <v>39196</v>
      </c>
      <c r="E63" s="28">
        <v>1</v>
      </c>
      <c r="F63" s="28">
        <v>1</v>
      </c>
      <c r="G63" s="32">
        <v>2</v>
      </c>
      <c r="H63" s="5"/>
      <c r="I63" s="5"/>
      <c r="J63" s="5"/>
      <c r="K63" s="5"/>
      <c r="L63" s="5"/>
      <c r="M63" s="5"/>
      <c r="N63" s="5"/>
      <c r="O63" s="5"/>
      <c r="P63" s="299">
        <f t="shared" si="0"/>
        <v>2</v>
      </c>
      <c r="Q63" s="5" t="s">
        <v>117</v>
      </c>
      <c r="R63" s="5"/>
      <c r="S63" s="5"/>
      <c r="T63" s="5"/>
      <c r="U63" s="5"/>
      <c r="V63" s="5"/>
      <c r="W63" s="5"/>
      <c r="X63" s="5"/>
      <c r="Y63" s="5"/>
      <c r="Z63" s="32">
        <v>20</v>
      </c>
      <c r="AA63" s="5"/>
      <c r="AB63" s="5"/>
      <c r="AC63" s="5">
        <v>25</v>
      </c>
      <c r="AD63" s="5">
        <v>26</v>
      </c>
      <c r="AE63" s="5">
        <v>27</v>
      </c>
      <c r="AF63" s="5"/>
      <c r="AG63" s="5"/>
      <c r="AH63" s="5"/>
      <c r="AI63" s="32"/>
      <c r="AJ63" s="5"/>
      <c r="AK63" s="5"/>
      <c r="AL63" s="5"/>
      <c r="AM63" s="5"/>
      <c r="AN63" s="5"/>
      <c r="AO63" s="5">
        <v>26</v>
      </c>
      <c r="AP63" s="5"/>
      <c r="AQ63" s="5"/>
      <c r="AR63" s="76">
        <v>39223</v>
      </c>
      <c r="AS63" s="9">
        <v>39227</v>
      </c>
      <c r="AT63" s="73">
        <v>39234</v>
      </c>
      <c r="AU63" s="5"/>
      <c r="AV63" s="5"/>
      <c r="AW63" s="5"/>
      <c r="AX63" s="5"/>
      <c r="AY63" s="5"/>
      <c r="AZ63" s="5"/>
      <c r="BA63" s="5"/>
      <c r="BB63" s="5"/>
      <c r="BC63" s="14"/>
      <c r="BD63" s="10" t="s">
        <v>450</v>
      </c>
      <c r="BE63" s="300">
        <f t="shared" si="1"/>
        <v>2</v>
      </c>
      <c r="BF63" s="5">
        <v>2</v>
      </c>
      <c r="BG63" s="11">
        <v>2.48</v>
      </c>
      <c r="BH63" s="5">
        <v>200</v>
      </c>
      <c r="BI63" s="27"/>
      <c r="BJ63" s="5"/>
      <c r="BK63" s="5"/>
      <c r="BL63" s="28"/>
      <c r="BM63" s="5"/>
      <c r="BN63" s="5"/>
      <c r="BO63" s="13"/>
      <c r="BP63" s="245">
        <f t="shared" si="3"/>
        <v>1932.2051456638665</v>
      </c>
      <c r="BQ63" s="13"/>
      <c r="BR63" s="11">
        <f t="shared" si="2"/>
        <v>1932.2051456638665</v>
      </c>
      <c r="BS63" s="44">
        <v>59</v>
      </c>
      <c r="BT63" s="26">
        <v>2</v>
      </c>
      <c r="BU63" s="26">
        <v>17</v>
      </c>
      <c r="BV63" s="26">
        <v>9</v>
      </c>
      <c r="BW63" s="26">
        <v>9</v>
      </c>
      <c r="BX63" s="26">
        <v>5</v>
      </c>
      <c r="BY63" s="26"/>
      <c r="BZ63" s="26"/>
      <c r="CA63" s="44">
        <v>59</v>
      </c>
      <c r="CB63" s="5">
        <v>2</v>
      </c>
      <c r="CC63" s="5">
        <v>2</v>
      </c>
      <c r="CD63" s="5">
        <v>2</v>
      </c>
      <c r="CE63" s="11">
        <v>2.48</v>
      </c>
      <c r="CF63" s="5">
        <v>200</v>
      </c>
      <c r="CG63" s="18">
        <v>1932.2051456638665</v>
      </c>
      <c r="CH63" s="5">
        <v>26</v>
      </c>
      <c r="CI63" s="9">
        <v>39223</v>
      </c>
      <c r="CJ63" s="9">
        <v>39227</v>
      </c>
      <c r="CK63" s="9">
        <v>39234</v>
      </c>
      <c r="CL63" s="4">
        <v>2</v>
      </c>
      <c r="CM63" s="26">
        <v>17</v>
      </c>
      <c r="CN63" s="26">
        <v>9</v>
      </c>
      <c r="CO63" s="26">
        <v>5</v>
      </c>
      <c r="CP63" s="26"/>
      <c r="CQ63" s="69"/>
      <c r="CR63" s="79"/>
    </row>
    <row r="64" spans="1:96" ht="15" x14ac:dyDescent="0.25">
      <c r="A64" s="10">
        <v>60</v>
      </c>
      <c r="B64" s="15">
        <v>60</v>
      </c>
      <c r="C64" s="42"/>
      <c r="D64" s="16"/>
      <c r="E64" s="28"/>
      <c r="F64" s="28"/>
      <c r="G64" s="32"/>
      <c r="H64" s="5"/>
      <c r="I64" s="5"/>
      <c r="J64" s="5"/>
      <c r="K64" s="5"/>
      <c r="L64" s="5"/>
      <c r="M64" s="5"/>
      <c r="N64" s="5"/>
      <c r="O64" s="5"/>
      <c r="P64" s="299">
        <f t="shared" si="0"/>
        <v>0</v>
      </c>
      <c r="Q64" s="5"/>
      <c r="R64" s="5"/>
      <c r="S64" s="5"/>
      <c r="T64" s="5"/>
      <c r="U64" s="5"/>
      <c r="V64" s="5"/>
      <c r="W64" s="5"/>
      <c r="X64" s="5"/>
      <c r="Y64" s="5"/>
      <c r="Z64" s="32"/>
      <c r="AA64" s="5"/>
      <c r="AB64" s="5"/>
      <c r="AC64" s="5"/>
      <c r="AD64" s="5"/>
      <c r="AE64" s="5"/>
      <c r="AF64" s="5"/>
      <c r="AG64" s="5"/>
      <c r="AH64" s="5"/>
      <c r="AI64" s="32"/>
      <c r="AJ64" s="5"/>
      <c r="AK64" s="5"/>
      <c r="AL64" s="5"/>
      <c r="AM64" s="5"/>
      <c r="AN64" s="5"/>
      <c r="AO64" s="5"/>
      <c r="AP64" s="5"/>
      <c r="AQ64" s="5"/>
      <c r="AR64" s="76"/>
      <c r="AS64" s="9"/>
      <c r="AT64" s="73"/>
      <c r="AU64" s="5"/>
      <c r="AV64" s="5"/>
      <c r="AW64" s="5"/>
      <c r="AX64" s="5"/>
      <c r="AY64" s="5"/>
      <c r="AZ64" s="5"/>
      <c r="BA64" s="5"/>
      <c r="BB64" s="5"/>
      <c r="BC64" s="5"/>
      <c r="BD64" s="10"/>
      <c r="BE64" s="300">
        <f t="shared" si="1"/>
        <v>0</v>
      </c>
      <c r="BF64" s="5"/>
      <c r="BG64" s="11"/>
      <c r="BH64" s="5"/>
      <c r="BI64" s="27"/>
      <c r="BJ64" s="5"/>
      <c r="BK64" s="5"/>
      <c r="BL64" s="28"/>
      <c r="BM64" s="5"/>
      <c r="BN64" s="5"/>
      <c r="BO64" s="13"/>
      <c r="BP64" s="245"/>
      <c r="BQ64" s="13"/>
      <c r="BR64" s="11"/>
      <c r="BS64" s="44">
        <v>60</v>
      </c>
      <c r="BT64" s="26"/>
      <c r="BU64" s="26"/>
      <c r="BV64" s="26"/>
      <c r="BW64" s="26"/>
      <c r="BX64" s="26"/>
      <c r="BY64" s="26"/>
      <c r="BZ64" s="26"/>
      <c r="CA64" s="44">
        <v>60</v>
      </c>
      <c r="CB64" s="5">
        <v>0</v>
      </c>
      <c r="CC64" s="5">
        <v>0</v>
      </c>
      <c r="CD64" s="5"/>
      <c r="CE64" s="11"/>
      <c r="CF64" s="5"/>
      <c r="CG64" s="18"/>
      <c r="CH64" s="15"/>
      <c r="CI64" s="9"/>
      <c r="CJ64" s="9"/>
      <c r="CK64" s="9"/>
      <c r="CL64" s="4"/>
      <c r="CM64" s="26"/>
      <c r="CN64" s="26"/>
      <c r="CO64" s="26"/>
      <c r="CP64" s="26"/>
      <c r="CQ64" s="69"/>
      <c r="CR64" s="79"/>
    </row>
    <row r="65" spans="1:96" ht="15" x14ac:dyDescent="0.25">
      <c r="A65" s="10">
        <v>61</v>
      </c>
      <c r="B65" s="15">
        <v>61</v>
      </c>
      <c r="C65" s="42"/>
      <c r="D65" s="16">
        <v>39196</v>
      </c>
      <c r="E65" s="28">
        <v>1</v>
      </c>
      <c r="F65" s="28">
        <v>1</v>
      </c>
      <c r="G65" s="32">
        <v>2</v>
      </c>
      <c r="H65" s="5"/>
      <c r="I65" s="5"/>
      <c r="J65" s="5"/>
      <c r="K65" s="5"/>
      <c r="L65" s="5"/>
      <c r="M65" s="5"/>
      <c r="N65" s="5"/>
      <c r="O65" s="5"/>
      <c r="P65" s="299">
        <f t="shared" si="0"/>
        <v>2</v>
      </c>
      <c r="Q65" s="5" t="s">
        <v>117</v>
      </c>
      <c r="R65" s="5"/>
      <c r="S65" s="5"/>
      <c r="T65" s="5"/>
      <c r="U65" s="5" t="s">
        <v>118</v>
      </c>
      <c r="V65" s="5"/>
      <c r="W65" s="5"/>
      <c r="X65" s="5"/>
      <c r="Y65" s="5"/>
      <c r="Z65" s="32">
        <v>11</v>
      </c>
      <c r="AA65" s="5"/>
      <c r="AB65" s="5"/>
      <c r="AC65" s="5"/>
      <c r="AD65" s="5">
        <v>12</v>
      </c>
      <c r="AE65" s="5">
        <v>15</v>
      </c>
      <c r="AF65" s="5"/>
      <c r="AG65" s="5"/>
      <c r="AH65" s="5"/>
      <c r="AI65" s="32"/>
      <c r="AJ65" s="5"/>
      <c r="AK65" s="5"/>
      <c r="AL65" s="5"/>
      <c r="AM65" s="5"/>
      <c r="AN65" s="5"/>
      <c r="AO65" s="5">
        <v>13</v>
      </c>
      <c r="AP65" s="5"/>
      <c r="AQ65" s="5"/>
      <c r="AR65" s="76">
        <v>39223</v>
      </c>
      <c r="AS65" s="9">
        <v>39227</v>
      </c>
      <c r="AT65" s="73">
        <v>39234</v>
      </c>
      <c r="AU65" s="5"/>
      <c r="AV65" s="5"/>
      <c r="AW65" s="5"/>
      <c r="AX65" s="5"/>
      <c r="AY65" s="5"/>
      <c r="AZ65" s="5"/>
      <c r="BA65" s="5"/>
      <c r="BB65" s="5"/>
      <c r="BC65" s="5"/>
      <c r="BD65" s="10" t="s">
        <v>416</v>
      </c>
      <c r="BE65" s="300">
        <f t="shared" si="1"/>
        <v>1</v>
      </c>
      <c r="BF65" s="5">
        <v>1</v>
      </c>
      <c r="BG65" s="11">
        <v>1.64</v>
      </c>
      <c r="BH65" s="5">
        <v>215</v>
      </c>
      <c r="BI65" s="27"/>
      <c r="BJ65" s="5"/>
      <c r="BK65" s="14"/>
      <c r="BL65" s="28"/>
      <c r="BM65" s="5"/>
      <c r="BN65" s="5"/>
      <c r="BO65" s="13"/>
      <c r="BP65" s="245">
        <f t="shared" si="3"/>
        <v>454.16748355886193</v>
      </c>
      <c r="BQ65" s="13"/>
      <c r="BR65" s="11">
        <f t="shared" si="2"/>
        <v>454.16748355886193</v>
      </c>
      <c r="BS65" s="44">
        <v>61</v>
      </c>
      <c r="BT65" s="26"/>
      <c r="BU65" s="26"/>
      <c r="BV65" s="26"/>
      <c r="BW65" s="26"/>
      <c r="BX65" s="26"/>
      <c r="BY65" s="26"/>
      <c r="BZ65" s="26"/>
      <c r="CA65" s="44">
        <v>61</v>
      </c>
      <c r="CB65" s="5">
        <v>2</v>
      </c>
      <c r="CC65" s="5">
        <v>1</v>
      </c>
      <c r="CD65" s="5">
        <v>2</v>
      </c>
      <c r="CE65" s="11">
        <v>1.64</v>
      </c>
      <c r="CF65" s="5">
        <v>215</v>
      </c>
      <c r="CG65" s="18">
        <v>454.16748355886193</v>
      </c>
      <c r="CH65" s="15">
        <v>13</v>
      </c>
      <c r="CI65" s="9">
        <v>39223</v>
      </c>
      <c r="CJ65" s="9">
        <v>39227</v>
      </c>
      <c r="CK65" s="9">
        <v>39234</v>
      </c>
      <c r="CL65" s="4"/>
      <c r="CM65" s="26"/>
      <c r="CN65" s="26"/>
      <c r="CO65" s="26"/>
      <c r="CP65" s="26"/>
      <c r="CQ65" s="69"/>
      <c r="CR65" s="79"/>
    </row>
    <row r="66" spans="1:96" ht="15" x14ac:dyDescent="0.25">
      <c r="A66" s="10">
        <v>62</v>
      </c>
      <c r="B66" s="15">
        <v>62</v>
      </c>
      <c r="C66" s="42"/>
      <c r="D66" s="16"/>
      <c r="E66" s="28"/>
      <c r="F66" s="28"/>
      <c r="G66" s="32"/>
      <c r="H66" s="5"/>
      <c r="I66" s="5"/>
      <c r="J66" s="5"/>
      <c r="K66" s="5"/>
      <c r="L66" s="5"/>
      <c r="M66" s="5"/>
      <c r="N66" s="5"/>
      <c r="O66" s="5"/>
      <c r="P66" s="299">
        <f t="shared" si="0"/>
        <v>0</v>
      </c>
      <c r="Q66" s="5"/>
      <c r="R66" s="5"/>
      <c r="S66" s="5"/>
      <c r="T66" s="5"/>
      <c r="U66" s="5"/>
      <c r="V66" s="5"/>
      <c r="W66" s="5"/>
      <c r="X66" s="5"/>
      <c r="Y66" s="5"/>
      <c r="Z66" s="32"/>
      <c r="AA66" s="5"/>
      <c r="AB66" s="5"/>
      <c r="AC66" s="5"/>
      <c r="AD66" s="5"/>
      <c r="AE66" s="5"/>
      <c r="AF66" s="5"/>
      <c r="AG66" s="5"/>
      <c r="AH66" s="5"/>
      <c r="AI66" s="32"/>
      <c r="AJ66" s="5"/>
      <c r="AK66" s="5"/>
      <c r="AL66" s="5"/>
      <c r="AM66" s="5"/>
      <c r="AN66" s="5"/>
      <c r="AO66" s="5"/>
      <c r="AP66" s="5"/>
      <c r="AQ66" s="5"/>
      <c r="AR66" s="76"/>
      <c r="AS66" s="9"/>
      <c r="AT66" s="73"/>
      <c r="AU66" s="5"/>
      <c r="AV66" s="5"/>
      <c r="AW66" s="5"/>
      <c r="AX66" s="5"/>
      <c r="AY66" s="5"/>
      <c r="AZ66" s="5"/>
      <c r="BA66" s="5"/>
      <c r="BB66" s="5"/>
      <c r="BC66" s="5"/>
      <c r="BD66" s="10"/>
      <c r="BE66" s="300">
        <f t="shared" si="1"/>
        <v>0</v>
      </c>
      <c r="BF66" s="5"/>
      <c r="BG66" s="11"/>
      <c r="BH66" s="5"/>
      <c r="BI66" s="27"/>
      <c r="BJ66" s="5"/>
      <c r="BK66" s="5"/>
      <c r="BL66" s="28"/>
      <c r="BM66" s="5"/>
      <c r="BN66" s="5"/>
      <c r="BO66" s="13"/>
      <c r="BP66" s="245"/>
      <c r="BQ66" s="13"/>
      <c r="BR66" s="11"/>
      <c r="BS66" s="44">
        <v>62</v>
      </c>
      <c r="BT66" s="26"/>
      <c r="BU66" s="26"/>
      <c r="BV66" s="26"/>
      <c r="BW66" s="26"/>
      <c r="BX66" s="26"/>
      <c r="BY66" s="26"/>
      <c r="BZ66" s="26"/>
      <c r="CA66" s="44">
        <v>62</v>
      </c>
      <c r="CB66" s="5">
        <v>0</v>
      </c>
      <c r="CC66" s="5">
        <v>0</v>
      </c>
      <c r="CD66" s="5"/>
      <c r="CE66" s="11"/>
      <c r="CF66" s="5"/>
      <c r="CG66" s="18"/>
      <c r="CH66" s="5"/>
      <c r="CI66" s="9"/>
      <c r="CJ66" s="9"/>
      <c r="CK66" s="9"/>
      <c r="CL66" s="4"/>
      <c r="CM66" s="26"/>
      <c r="CN66" s="26"/>
      <c r="CO66" s="26"/>
      <c r="CP66" s="26"/>
      <c r="CQ66" s="69"/>
      <c r="CR66" s="79"/>
    </row>
    <row r="67" spans="1:96" ht="15" x14ac:dyDescent="0.25">
      <c r="A67" s="10">
        <v>63</v>
      </c>
      <c r="B67" s="15">
        <v>63</v>
      </c>
      <c r="C67" s="42">
        <v>1</v>
      </c>
      <c r="D67" s="16">
        <v>39196</v>
      </c>
      <c r="E67" s="28">
        <v>1</v>
      </c>
      <c r="F67" s="28">
        <v>1</v>
      </c>
      <c r="G67" s="32">
        <v>1</v>
      </c>
      <c r="H67" s="5"/>
      <c r="I67" s="5"/>
      <c r="J67" s="5">
        <v>2</v>
      </c>
      <c r="K67" s="5"/>
      <c r="L67" s="5"/>
      <c r="M67" s="5"/>
      <c r="N67" s="5"/>
      <c r="O67" s="5"/>
      <c r="P67" s="299">
        <f t="shared" si="0"/>
        <v>2</v>
      </c>
      <c r="Q67" s="5" t="s">
        <v>117</v>
      </c>
      <c r="R67" s="5"/>
      <c r="S67" s="5"/>
      <c r="T67" s="5" t="s">
        <v>118</v>
      </c>
      <c r="U67" s="5"/>
      <c r="V67" s="5"/>
      <c r="W67" s="5"/>
      <c r="X67" s="5"/>
      <c r="Y67" s="5"/>
      <c r="Z67" s="32">
        <v>2</v>
      </c>
      <c r="AA67" s="5"/>
      <c r="AB67" s="5"/>
      <c r="AC67" s="5"/>
      <c r="AD67" s="5"/>
      <c r="AE67" s="5"/>
      <c r="AF67" s="5"/>
      <c r="AG67" s="5"/>
      <c r="AH67" s="5"/>
      <c r="AI67" s="32"/>
      <c r="AJ67" s="5"/>
      <c r="AK67" s="5"/>
      <c r="AL67" s="5"/>
      <c r="AM67" s="5"/>
      <c r="AN67" s="5"/>
      <c r="AO67" s="5">
        <v>2</v>
      </c>
      <c r="AP67" s="5"/>
      <c r="AQ67" s="5"/>
      <c r="AR67" s="76"/>
      <c r="AS67" s="9"/>
      <c r="AT67" s="73" t="s">
        <v>445</v>
      </c>
      <c r="AU67" s="5"/>
      <c r="AV67" s="5"/>
      <c r="AW67" s="5"/>
      <c r="AX67" s="5"/>
      <c r="AY67" s="5"/>
      <c r="AZ67" s="5"/>
      <c r="BA67" s="5"/>
      <c r="BB67" s="5"/>
      <c r="BC67" s="5"/>
      <c r="BD67" s="10"/>
      <c r="BE67" s="300">
        <f t="shared" si="1"/>
        <v>1</v>
      </c>
      <c r="BF67" s="5">
        <v>1</v>
      </c>
      <c r="BG67" s="11">
        <v>1.1599999999999999</v>
      </c>
      <c r="BH67" s="5">
        <v>140</v>
      </c>
      <c r="BI67" s="27"/>
      <c r="BJ67" s="5"/>
      <c r="BK67" s="5"/>
      <c r="BL67" s="28"/>
      <c r="BM67" s="5"/>
      <c r="BN67" s="5"/>
      <c r="BO67" s="13"/>
      <c r="BP67" s="245">
        <f t="shared" si="3"/>
        <v>147.95644761346489</v>
      </c>
      <c r="BQ67" s="13"/>
      <c r="BR67" s="11">
        <f t="shared" si="2"/>
        <v>147.95644761346489</v>
      </c>
      <c r="BS67" s="44">
        <v>63</v>
      </c>
      <c r="BT67" s="26">
        <v>2</v>
      </c>
      <c r="BU67" s="26">
        <v>12</v>
      </c>
      <c r="BV67" s="26">
        <v>12</v>
      </c>
      <c r="BW67" s="26">
        <v>12</v>
      </c>
      <c r="BX67" s="26">
        <v>9</v>
      </c>
      <c r="BY67" s="26"/>
      <c r="BZ67" s="26"/>
      <c r="CA67" s="44">
        <v>63</v>
      </c>
      <c r="CB67" s="5">
        <v>2</v>
      </c>
      <c r="CC67" s="5">
        <v>1</v>
      </c>
      <c r="CD67" s="5">
        <v>2</v>
      </c>
      <c r="CE67" s="11">
        <v>1.1599999999999999</v>
      </c>
      <c r="CF67" s="5">
        <v>140</v>
      </c>
      <c r="CG67" s="18">
        <v>147.95644761346489</v>
      </c>
      <c r="CH67" s="5">
        <v>2</v>
      </c>
      <c r="CI67" s="252">
        <v>39211</v>
      </c>
      <c r="CJ67" s="9"/>
      <c r="CK67" s="252">
        <v>39221</v>
      </c>
      <c r="CL67" s="4">
        <v>2</v>
      </c>
      <c r="CM67" s="26">
        <v>12</v>
      </c>
      <c r="CN67" s="26">
        <v>12</v>
      </c>
      <c r="CO67" s="26">
        <v>9</v>
      </c>
      <c r="CP67" s="26"/>
      <c r="CQ67" s="69"/>
      <c r="CR67" s="79"/>
    </row>
    <row r="68" spans="1:96" ht="15" x14ac:dyDescent="0.25">
      <c r="A68" s="10">
        <v>64</v>
      </c>
      <c r="B68" s="15">
        <v>64</v>
      </c>
      <c r="C68" s="42"/>
      <c r="D68" s="16"/>
      <c r="E68" s="28"/>
      <c r="F68" s="28"/>
      <c r="G68" s="32"/>
      <c r="H68" s="5"/>
      <c r="I68" s="5"/>
      <c r="J68" s="5"/>
      <c r="K68" s="5"/>
      <c r="L68" s="5"/>
      <c r="M68" s="5"/>
      <c r="N68" s="5"/>
      <c r="O68" s="5"/>
      <c r="P68" s="299">
        <f t="shared" si="0"/>
        <v>0</v>
      </c>
      <c r="Q68" s="5"/>
      <c r="R68" s="5"/>
      <c r="S68" s="5"/>
      <c r="T68" s="5"/>
      <c r="U68" s="5"/>
      <c r="V68" s="5"/>
      <c r="W68" s="5"/>
      <c r="X68" s="5"/>
      <c r="Y68" s="5"/>
      <c r="Z68" s="32"/>
      <c r="AA68" s="5"/>
      <c r="AB68" s="5"/>
      <c r="AC68" s="5"/>
      <c r="AD68" s="5"/>
      <c r="AE68" s="5"/>
      <c r="AF68" s="5"/>
      <c r="AG68" s="5"/>
      <c r="AH68" s="5"/>
      <c r="AI68" s="32"/>
      <c r="AJ68" s="5"/>
      <c r="AK68" s="5"/>
      <c r="AL68" s="5"/>
      <c r="AM68" s="5"/>
      <c r="AN68" s="5"/>
      <c r="AO68" s="5"/>
      <c r="AP68" s="5"/>
      <c r="AQ68" s="5"/>
      <c r="AR68" s="76"/>
      <c r="AS68" s="9"/>
      <c r="AT68" s="73"/>
      <c r="AU68" s="5"/>
      <c r="AV68" s="5"/>
      <c r="AW68" s="5"/>
      <c r="AX68" s="5"/>
      <c r="AY68" s="5"/>
      <c r="AZ68" s="5"/>
      <c r="BA68" s="5"/>
      <c r="BB68" s="5"/>
      <c r="BC68" s="5"/>
      <c r="BD68" s="10"/>
      <c r="BE68" s="300">
        <f t="shared" si="1"/>
        <v>0</v>
      </c>
      <c r="BF68" s="5"/>
      <c r="BG68" s="11"/>
      <c r="BH68" s="5"/>
      <c r="BI68" s="27"/>
      <c r="BJ68" s="5"/>
      <c r="BK68" s="5"/>
      <c r="BL68" s="28"/>
      <c r="BM68" s="5"/>
      <c r="BN68" s="5"/>
      <c r="BO68" s="13"/>
      <c r="BP68" s="245"/>
      <c r="BQ68" s="13"/>
      <c r="BR68" s="11"/>
      <c r="BS68" s="44">
        <v>64</v>
      </c>
      <c r="BT68" s="26"/>
      <c r="BU68" s="26"/>
      <c r="BV68" s="26"/>
      <c r="BW68" s="26"/>
      <c r="BX68" s="26"/>
      <c r="BY68" s="26"/>
      <c r="BZ68" s="26"/>
      <c r="CA68" s="44">
        <v>64</v>
      </c>
      <c r="CB68" s="5">
        <v>0</v>
      </c>
      <c r="CC68" s="5">
        <v>0</v>
      </c>
      <c r="CD68" s="5"/>
      <c r="CE68" s="11"/>
      <c r="CF68" s="5"/>
      <c r="CG68" s="18"/>
      <c r="CH68" s="5"/>
      <c r="CI68" s="9"/>
      <c r="CJ68" s="9"/>
      <c r="CK68" s="9"/>
      <c r="CL68" s="4"/>
      <c r="CM68" s="26"/>
      <c r="CN68" s="26"/>
      <c r="CO68" s="26"/>
      <c r="CP68" s="26"/>
      <c r="CQ68" s="69"/>
      <c r="CR68" s="79"/>
    </row>
    <row r="69" spans="1:96" ht="15" x14ac:dyDescent="0.25">
      <c r="A69" s="10">
        <v>65</v>
      </c>
      <c r="B69" s="15">
        <v>65</v>
      </c>
      <c r="C69" s="42"/>
      <c r="D69" s="16"/>
      <c r="E69" s="28"/>
      <c r="F69" s="28"/>
      <c r="G69" s="32"/>
      <c r="H69" s="5"/>
      <c r="I69" s="5"/>
      <c r="J69" s="5"/>
      <c r="K69" s="5"/>
      <c r="L69" s="5"/>
      <c r="M69" s="5"/>
      <c r="N69" s="5"/>
      <c r="O69" s="5"/>
      <c r="P69" s="299">
        <f t="shared" si="0"/>
        <v>0</v>
      </c>
      <c r="Q69" s="5"/>
      <c r="R69" s="5"/>
      <c r="S69" s="5"/>
      <c r="T69" s="5"/>
      <c r="U69" s="5"/>
      <c r="V69" s="5"/>
      <c r="W69" s="5"/>
      <c r="X69" s="5"/>
      <c r="Y69" s="5"/>
      <c r="Z69" s="32"/>
      <c r="AA69" s="5"/>
      <c r="AB69" s="5"/>
      <c r="AC69" s="5"/>
      <c r="AD69" s="5"/>
      <c r="AE69" s="5"/>
      <c r="AF69" s="5"/>
      <c r="AG69" s="5"/>
      <c r="AH69" s="5"/>
      <c r="AI69" s="32"/>
      <c r="AJ69" s="5"/>
      <c r="AK69" s="5"/>
      <c r="AL69" s="5"/>
      <c r="AM69" s="5"/>
      <c r="AN69" s="5"/>
      <c r="AO69" s="5"/>
      <c r="AP69" s="5"/>
      <c r="AQ69" s="5"/>
      <c r="AR69" s="76"/>
      <c r="AS69" s="9"/>
      <c r="AT69" s="73"/>
      <c r="AU69" s="5"/>
      <c r="AV69" s="14"/>
      <c r="AW69" s="5"/>
      <c r="AX69" s="5"/>
      <c r="AY69" s="5"/>
      <c r="AZ69" s="5"/>
      <c r="BA69" s="5"/>
      <c r="BB69" s="5"/>
      <c r="BC69" s="5"/>
      <c r="BD69" s="10"/>
      <c r="BE69" s="300">
        <f t="shared" si="1"/>
        <v>0</v>
      </c>
      <c r="BF69" s="5"/>
      <c r="BG69" s="11"/>
      <c r="BH69" s="5"/>
      <c r="BI69" s="27"/>
      <c r="BJ69" s="5"/>
      <c r="BK69" s="5"/>
      <c r="BL69" s="28"/>
      <c r="BM69" s="5"/>
      <c r="BN69" s="5"/>
      <c r="BO69" s="13"/>
      <c r="BP69" s="245"/>
      <c r="BQ69" s="13"/>
      <c r="BR69" s="11"/>
      <c r="BS69" s="44">
        <v>65</v>
      </c>
      <c r="BT69" s="26"/>
      <c r="BU69" s="26"/>
      <c r="BV69" s="26"/>
      <c r="BW69" s="26"/>
      <c r="BX69" s="26"/>
      <c r="BY69" s="26"/>
      <c r="BZ69" s="26"/>
      <c r="CA69" s="44">
        <v>65</v>
      </c>
      <c r="CB69" s="5">
        <v>0</v>
      </c>
      <c r="CC69" s="5">
        <v>0</v>
      </c>
      <c r="CD69" s="5"/>
      <c r="CE69" s="11"/>
      <c r="CF69" s="5"/>
      <c r="CG69" s="18"/>
      <c r="CH69" s="5"/>
      <c r="CI69" s="9"/>
      <c r="CJ69" s="9"/>
      <c r="CK69" s="9"/>
      <c r="CL69" s="4"/>
      <c r="CM69" s="26"/>
      <c r="CN69" s="26"/>
      <c r="CO69" s="26"/>
      <c r="CP69" s="26"/>
      <c r="CQ69" s="69"/>
      <c r="CR69" s="79" t="s">
        <v>659</v>
      </c>
    </row>
    <row r="70" spans="1:96" ht="15" x14ac:dyDescent="0.25">
      <c r="A70" s="10">
        <v>66</v>
      </c>
      <c r="B70" s="15">
        <v>66</v>
      </c>
      <c r="C70" s="42"/>
      <c r="D70" s="16"/>
      <c r="E70" s="28"/>
      <c r="F70" s="28"/>
      <c r="G70" s="32"/>
      <c r="H70" s="5"/>
      <c r="I70" s="5"/>
      <c r="J70" s="5"/>
      <c r="K70" s="5"/>
      <c r="L70" s="5"/>
      <c r="M70" s="5"/>
      <c r="N70" s="5"/>
      <c r="O70" s="5"/>
      <c r="P70" s="299">
        <f t="shared" ref="P70:P133" si="4">MAX(G70:O70)</f>
        <v>0</v>
      </c>
      <c r="Q70" s="5"/>
      <c r="R70" s="5"/>
      <c r="S70" s="5"/>
      <c r="T70" s="5"/>
      <c r="U70" s="5"/>
      <c r="V70" s="5"/>
      <c r="W70" s="5"/>
      <c r="X70" s="5"/>
      <c r="Y70" s="5"/>
      <c r="Z70" s="32"/>
      <c r="AA70" s="5"/>
      <c r="AB70" s="5"/>
      <c r="AC70" s="5"/>
      <c r="AD70" s="5"/>
      <c r="AE70" s="5"/>
      <c r="AF70" s="5"/>
      <c r="AG70" s="5"/>
      <c r="AH70" s="5"/>
      <c r="AI70" s="32"/>
      <c r="AJ70" s="5"/>
      <c r="AK70" s="5"/>
      <c r="AL70" s="5"/>
      <c r="AM70" s="5"/>
      <c r="AN70" s="5"/>
      <c r="AO70" s="5"/>
      <c r="AP70" s="5"/>
      <c r="AQ70" s="5"/>
      <c r="AR70" s="76"/>
      <c r="AS70" s="9"/>
      <c r="AT70" s="73"/>
      <c r="AU70" s="5"/>
      <c r="AV70" s="5"/>
      <c r="AW70" s="5"/>
      <c r="AX70" s="5"/>
      <c r="AY70" s="5"/>
      <c r="AZ70" s="5"/>
      <c r="BA70" s="5"/>
      <c r="BB70" s="5"/>
      <c r="BC70" s="5"/>
      <c r="BD70" s="10"/>
      <c r="BE70" s="300">
        <f t="shared" ref="BE70:BE133" si="5">BF70+BJ70</f>
        <v>0</v>
      </c>
      <c r="BF70" s="5"/>
      <c r="BG70" s="11"/>
      <c r="BH70" s="5"/>
      <c r="BI70" s="27"/>
      <c r="BJ70" s="5"/>
      <c r="BK70" s="5"/>
      <c r="BL70" s="28"/>
      <c r="BM70" s="5"/>
      <c r="BN70" s="5"/>
      <c r="BO70" s="13"/>
      <c r="BP70" s="245"/>
      <c r="BQ70" s="13"/>
      <c r="BR70" s="11"/>
      <c r="BS70" s="44">
        <v>66</v>
      </c>
      <c r="BT70" s="26"/>
      <c r="BU70" s="26"/>
      <c r="BV70" s="26"/>
      <c r="BW70" s="26"/>
      <c r="BX70" s="26"/>
      <c r="BY70" s="26"/>
      <c r="BZ70" s="26"/>
      <c r="CA70" s="44">
        <v>66</v>
      </c>
      <c r="CB70" s="5">
        <v>0</v>
      </c>
      <c r="CC70" s="5">
        <v>0</v>
      </c>
      <c r="CD70" s="5"/>
      <c r="CE70" s="11"/>
      <c r="CF70" s="5"/>
      <c r="CG70" s="18"/>
      <c r="CH70" s="5"/>
      <c r="CI70" s="9"/>
      <c r="CJ70" s="9"/>
      <c r="CK70" s="9"/>
      <c r="CL70" s="4"/>
      <c r="CM70" s="26"/>
      <c r="CN70" s="26"/>
      <c r="CO70" s="26"/>
      <c r="CP70" s="26"/>
      <c r="CQ70" s="69"/>
      <c r="CR70" s="79" t="s">
        <v>659</v>
      </c>
    </row>
    <row r="71" spans="1:96" ht="15" x14ac:dyDescent="0.25">
      <c r="A71" s="10">
        <v>67</v>
      </c>
      <c r="B71" s="15">
        <v>67</v>
      </c>
      <c r="C71" s="42"/>
      <c r="D71" s="16"/>
      <c r="E71" s="28"/>
      <c r="F71" s="28"/>
      <c r="G71" s="32"/>
      <c r="H71" s="5"/>
      <c r="I71" s="5"/>
      <c r="J71" s="5"/>
      <c r="K71" s="5"/>
      <c r="L71" s="5"/>
      <c r="M71" s="5"/>
      <c r="N71" s="5"/>
      <c r="O71" s="5"/>
      <c r="P71" s="299">
        <f t="shared" si="4"/>
        <v>0</v>
      </c>
      <c r="Q71" s="5"/>
      <c r="R71" s="5"/>
      <c r="S71" s="5"/>
      <c r="T71" s="5"/>
      <c r="U71" s="5"/>
      <c r="V71" s="5"/>
      <c r="W71" s="5"/>
      <c r="X71" s="5"/>
      <c r="Y71" s="5"/>
      <c r="Z71" s="32"/>
      <c r="AA71" s="5"/>
      <c r="AB71" s="5"/>
      <c r="AC71" s="5"/>
      <c r="AD71" s="5"/>
      <c r="AE71" s="5"/>
      <c r="AF71" s="5"/>
      <c r="AG71" s="5"/>
      <c r="AH71" s="5"/>
      <c r="AI71" s="32"/>
      <c r="AJ71" s="5"/>
      <c r="AK71" s="5"/>
      <c r="AL71" s="5"/>
      <c r="AM71" s="5"/>
      <c r="AN71" s="5"/>
      <c r="AO71" s="5"/>
      <c r="AP71" s="5"/>
      <c r="AQ71" s="5"/>
      <c r="AR71" s="76"/>
      <c r="AS71" s="9"/>
      <c r="AT71" s="73"/>
      <c r="AU71" s="5"/>
      <c r="AV71" s="5"/>
      <c r="AW71" s="5"/>
      <c r="AX71" s="5"/>
      <c r="AY71" s="14"/>
      <c r="AZ71" s="5"/>
      <c r="BA71" s="5"/>
      <c r="BB71" s="14"/>
      <c r="BC71" s="5"/>
      <c r="BD71" s="10"/>
      <c r="BE71" s="300">
        <f t="shared" si="5"/>
        <v>0</v>
      </c>
      <c r="BF71" s="5"/>
      <c r="BG71" s="11"/>
      <c r="BH71" s="5"/>
      <c r="BI71" s="27"/>
      <c r="BJ71" s="5"/>
      <c r="BK71" s="5"/>
      <c r="BL71" s="28"/>
      <c r="BM71" s="5"/>
      <c r="BN71" s="5"/>
      <c r="BO71" s="13"/>
      <c r="BP71" s="245"/>
      <c r="BQ71" s="13"/>
      <c r="BR71" s="11"/>
      <c r="BS71" s="44">
        <v>67</v>
      </c>
      <c r="BT71" s="26"/>
      <c r="BU71" s="26"/>
      <c r="BV71" s="26"/>
      <c r="BW71" s="26"/>
      <c r="BX71" s="26"/>
      <c r="BY71" s="26"/>
      <c r="BZ71" s="26"/>
      <c r="CA71" s="44">
        <v>67</v>
      </c>
      <c r="CB71" s="5">
        <v>0</v>
      </c>
      <c r="CC71" s="5">
        <v>0</v>
      </c>
      <c r="CD71" s="5"/>
      <c r="CE71" s="11"/>
      <c r="CF71" s="5"/>
      <c r="CG71" s="18"/>
      <c r="CH71" s="15"/>
      <c r="CI71" s="9"/>
      <c r="CJ71" s="9"/>
      <c r="CK71" s="9"/>
      <c r="CL71" s="4"/>
      <c r="CM71" s="26"/>
      <c r="CN71" s="26"/>
      <c r="CO71" s="26"/>
      <c r="CP71" s="26"/>
      <c r="CQ71" s="69"/>
      <c r="CR71" s="79" t="s">
        <v>659</v>
      </c>
    </row>
    <row r="72" spans="1:96" ht="15" x14ac:dyDescent="0.25">
      <c r="A72" s="10">
        <v>68</v>
      </c>
      <c r="B72" s="15">
        <v>68</v>
      </c>
      <c r="C72" s="42"/>
      <c r="D72" s="16"/>
      <c r="E72" s="28"/>
      <c r="F72" s="28"/>
      <c r="G72" s="32"/>
      <c r="H72" s="5"/>
      <c r="I72" s="5"/>
      <c r="J72" s="5"/>
      <c r="K72" s="5"/>
      <c r="L72" s="5"/>
      <c r="M72" s="5"/>
      <c r="N72" s="5"/>
      <c r="O72" s="5"/>
      <c r="P72" s="299">
        <f t="shared" si="4"/>
        <v>0</v>
      </c>
      <c r="Q72" s="5"/>
      <c r="R72" s="5"/>
      <c r="S72" s="5"/>
      <c r="T72" s="5"/>
      <c r="U72" s="5"/>
      <c r="V72" s="5"/>
      <c r="W72" s="5"/>
      <c r="X72" s="5"/>
      <c r="Y72" s="5"/>
      <c r="Z72" s="32"/>
      <c r="AA72" s="5"/>
      <c r="AB72" s="5"/>
      <c r="AC72" s="5"/>
      <c r="AD72" s="5"/>
      <c r="AE72" s="5"/>
      <c r="AF72" s="5"/>
      <c r="AG72" s="5"/>
      <c r="AH72" s="5"/>
      <c r="AI72" s="32"/>
      <c r="AJ72" s="5"/>
      <c r="AK72" s="5"/>
      <c r="AL72" s="5"/>
      <c r="AM72" s="5"/>
      <c r="AN72" s="5"/>
      <c r="AO72" s="5"/>
      <c r="AP72" s="5"/>
      <c r="AQ72" s="5"/>
      <c r="AR72" s="76"/>
      <c r="AS72" s="9"/>
      <c r="AT72" s="73"/>
      <c r="AU72" s="5"/>
      <c r="AV72" s="5"/>
      <c r="AW72" s="5"/>
      <c r="AX72" s="5"/>
      <c r="AY72" s="5"/>
      <c r="AZ72" s="5"/>
      <c r="BA72" s="5"/>
      <c r="BB72" s="5"/>
      <c r="BC72" s="5"/>
      <c r="BD72" s="10"/>
      <c r="BE72" s="300">
        <f t="shared" si="5"/>
        <v>0</v>
      </c>
      <c r="BF72" s="5"/>
      <c r="BG72" s="11"/>
      <c r="BH72" s="5"/>
      <c r="BI72" s="27"/>
      <c r="BJ72" s="5"/>
      <c r="BK72" s="5"/>
      <c r="BL72" s="28"/>
      <c r="BM72" s="5"/>
      <c r="BN72" s="5"/>
      <c r="BO72" s="13"/>
      <c r="BP72" s="245"/>
      <c r="BQ72" s="13"/>
      <c r="BR72" s="11"/>
      <c r="BS72" s="44">
        <v>68</v>
      </c>
      <c r="BT72" s="26"/>
      <c r="BU72" s="26"/>
      <c r="BV72" s="26"/>
      <c r="BW72" s="26"/>
      <c r="BX72" s="26"/>
      <c r="BY72" s="26"/>
      <c r="BZ72" s="26"/>
      <c r="CA72" s="44">
        <v>68</v>
      </c>
      <c r="CB72" s="5">
        <v>0</v>
      </c>
      <c r="CC72" s="5">
        <v>0</v>
      </c>
      <c r="CD72" s="5"/>
      <c r="CE72" s="11"/>
      <c r="CF72" s="5"/>
      <c r="CG72" s="18"/>
      <c r="CH72" s="15"/>
      <c r="CI72" s="9"/>
      <c r="CJ72" s="9"/>
      <c r="CK72" s="9"/>
      <c r="CL72" s="4"/>
      <c r="CM72" s="26"/>
      <c r="CN72" s="26"/>
      <c r="CO72" s="26"/>
      <c r="CP72" s="26"/>
      <c r="CQ72" s="69"/>
      <c r="CR72" s="79" t="s">
        <v>659</v>
      </c>
    </row>
    <row r="73" spans="1:96" ht="15" x14ac:dyDescent="0.25">
      <c r="A73" s="10">
        <v>69</v>
      </c>
      <c r="B73" s="15">
        <v>69</v>
      </c>
      <c r="C73" s="42"/>
      <c r="D73" s="16"/>
      <c r="E73" s="28"/>
      <c r="F73" s="28"/>
      <c r="G73" s="32"/>
      <c r="H73" s="5"/>
      <c r="I73" s="5"/>
      <c r="J73" s="5"/>
      <c r="K73" s="5"/>
      <c r="L73" s="5"/>
      <c r="M73" s="5"/>
      <c r="N73" s="5"/>
      <c r="O73" s="5"/>
      <c r="P73" s="299">
        <f t="shared" si="4"/>
        <v>0</v>
      </c>
      <c r="Q73" s="5"/>
      <c r="R73" s="5"/>
      <c r="S73" s="5"/>
      <c r="T73" s="5"/>
      <c r="U73" s="5"/>
      <c r="V73" s="5"/>
      <c r="W73" s="5"/>
      <c r="X73" s="5"/>
      <c r="Y73" s="5"/>
      <c r="Z73" s="32"/>
      <c r="AA73" s="5"/>
      <c r="AB73" s="5"/>
      <c r="AC73" s="5"/>
      <c r="AD73" s="5"/>
      <c r="AE73" s="5"/>
      <c r="AF73" s="5"/>
      <c r="AG73" s="5"/>
      <c r="AH73" s="5"/>
      <c r="AI73" s="32"/>
      <c r="AJ73" s="5"/>
      <c r="AK73" s="5"/>
      <c r="AL73" s="5"/>
      <c r="AM73" s="5"/>
      <c r="AN73" s="5"/>
      <c r="AO73" s="5"/>
      <c r="AP73" s="5"/>
      <c r="AQ73" s="5"/>
      <c r="AR73" s="76"/>
      <c r="AS73" s="9"/>
      <c r="AT73" s="73"/>
      <c r="AU73" s="5"/>
      <c r="AV73" s="5"/>
      <c r="AW73" s="5"/>
      <c r="AX73" s="5"/>
      <c r="AY73" s="5"/>
      <c r="AZ73" s="5"/>
      <c r="BA73" s="5"/>
      <c r="BB73" s="5"/>
      <c r="BC73" s="5"/>
      <c r="BD73" s="10"/>
      <c r="BE73" s="300">
        <f t="shared" si="5"/>
        <v>0</v>
      </c>
      <c r="BF73" s="5"/>
      <c r="BG73" s="11"/>
      <c r="BH73" s="5"/>
      <c r="BI73" s="27"/>
      <c r="BJ73" s="5"/>
      <c r="BK73" s="5"/>
      <c r="BL73" s="28"/>
      <c r="BM73" s="5"/>
      <c r="BN73" s="5"/>
      <c r="BO73" s="13"/>
      <c r="BP73" s="245"/>
      <c r="BQ73" s="13"/>
      <c r="BR73" s="11"/>
      <c r="BS73" s="44">
        <v>69</v>
      </c>
      <c r="BT73" s="26"/>
      <c r="BU73" s="26"/>
      <c r="BV73" s="26"/>
      <c r="BW73" s="26"/>
      <c r="BX73" s="26"/>
      <c r="BY73" s="26"/>
      <c r="BZ73" s="26"/>
      <c r="CA73" s="44">
        <v>69</v>
      </c>
      <c r="CB73" s="5">
        <v>0</v>
      </c>
      <c r="CC73" s="5">
        <v>0</v>
      </c>
      <c r="CD73" s="5"/>
      <c r="CE73" s="11"/>
      <c r="CF73" s="5"/>
      <c r="CG73" s="18"/>
      <c r="CH73" s="5"/>
      <c r="CI73" s="9"/>
      <c r="CJ73" s="9"/>
      <c r="CK73" s="9"/>
      <c r="CL73" s="4"/>
      <c r="CM73" s="26"/>
      <c r="CN73" s="26"/>
      <c r="CO73" s="26"/>
      <c r="CP73" s="26"/>
      <c r="CQ73" s="69"/>
      <c r="CR73" s="79" t="s">
        <v>659</v>
      </c>
    </row>
    <row r="74" spans="1:96" ht="15" x14ac:dyDescent="0.25">
      <c r="A74" s="10">
        <v>70</v>
      </c>
      <c r="B74" s="15">
        <v>70</v>
      </c>
      <c r="C74" s="42"/>
      <c r="D74" s="16"/>
      <c r="E74" s="28"/>
      <c r="F74" s="28"/>
      <c r="G74" s="32"/>
      <c r="H74" s="5"/>
      <c r="I74" s="5"/>
      <c r="J74" s="5"/>
      <c r="K74" s="5"/>
      <c r="L74" s="5"/>
      <c r="M74" s="5"/>
      <c r="N74" s="5"/>
      <c r="O74" s="5"/>
      <c r="P74" s="299">
        <f t="shared" si="4"/>
        <v>0</v>
      </c>
      <c r="Q74" s="5"/>
      <c r="R74" s="5"/>
      <c r="S74" s="5"/>
      <c r="T74" s="5"/>
      <c r="U74" s="5"/>
      <c r="V74" s="5"/>
      <c r="W74" s="5"/>
      <c r="X74" s="5"/>
      <c r="Y74" s="5"/>
      <c r="Z74" s="32"/>
      <c r="AA74" s="5"/>
      <c r="AB74" s="5"/>
      <c r="AC74" s="5"/>
      <c r="AD74" s="5"/>
      <c r="AE74" s="5"/>
      <c r="AF74" s="5"/>
      <c r="AG74" s="5"/>
      <c r="AH74" s="5"/>
      <c r="AI74" s="32"/>
      <c r="AJ74" s="5"/>
      <c r="AK74" s="5"/>
      <c r="AL74" s="5"/>
      <c r="AM74" s="5"/>
      <c r="AN74" s="5"/>
      <c r="AO74" s="5"/>
      <c r="AP74" s="5"/>
      <c r="AQ74" s="5"/>
      <c r="AR74" s="76"/>
      <c r="AS74" s="9"/>
      <c r="AT74" s="73"/>
      <c r="AU74" s="5"/>
      <c r="AV74" s="5"/>
      <c r="AW74" s="5"/>
      <c r="AX74" s="5"/>
      <c r="AY74" s="5"/>
      <c r="AZ74" s="5"/>
      <c r="BA74" s="5"/>
      <c r="BB74" s="5"/>
      <c r="BC74" s="5"/>
      <c r="BD74" s="10"/>
      <c r="BE74" s="300">
        <f t="shared" si="5"/>
        <v>0</v>
      </c>
      <c r="BF74" s="5"/>
      <c r="BG74" s="11"/>
      <c r="BH74" s="5"/>
      <c r="BI74" s="27"/>
      <c r="BJ74" s="5"/>
      <c r="BK74" s="5"/>
      <c r="BL74" s="28"/>
      <c r="BM74" s="5"/>
      <c r="BN74" s="5"/>
      <c r="BO74" s="13"/>
      <c r="BP74" s="245"/>
      <c r="BQ74" s="13"/>
      <c r="BR74" s="11"/>
      <c r="BS74" s="44">
        <v>70</v>
      </c>
      <c r="BT74" s="26"/>
      <c r="BU74" s="26"/>
      <c r="BV74" s="26"/>
      <c r="BW74" s="26"/>
      <c r="BX74" s="26"/>
      <c r="BY74" s="26"/>
      <c r="BZ74" s="26"/>
      <c r="CA74" s="44">
        <v>70</v>
      </c>
      <c r="CB74" s="5">
        <v>0</v>
      </c>
      <c r="CC74" s="5">
        <v>0</v>
      </c>
      <c r="CD74" s="5"/>
      <c r="CE74" s="11"/>
      <c r="CF74" s="5"/>
      <c r="CG74" s="18"/>
      <c r="CH74" s="5"/>
      <c r="CI74" s="9"/>
      <c r="CJ74" s="9"/>
      <c r="CK74" s="9"/>
      <c r="CL74" s="4"/>
      <c r="CM74" s="26"/>
      <c r="CN74" s="26"/>
      <c r="CO74" s="26"/>
      <c r="CP74" s="26"/>
      <c r="CQ74" s="69"/>
      <c r="CR74" s="79" t="s">
        <v>659</v>
      </c>
    </row>
    <row r="75" spans="1:96" ht="15" x14ac:dyDescent="0.25">
      <c r="A75" s="10">
        <v>71</v>
      </c>
      <c r="B75" s="15">
        <v>71</v>
      </c>
      <c r="C75" s="42"/>
      <c r="D75" s="16"/>
      <c r="E75" s="28"/>
      <c r="F75" s="28"/>
      <c r="G75" s="32"/>
      <c r="H75" s="5"/>
      <c r="I75" s="5"/>
      <c r="J75" s="5"/>
      <c r="K75" s="5"/>
      <c r="L75" s="5"/>
      <c r="M75" s="5"/>
      <c r="N75" s="5"/>
      <c r="O75" s="5"/>
      <c r="P75" s="299">
        <f t="shared" si="4"/>
        <v>0</v>
      </c>
      <c r="Q75" s="5"/>
      <c r="R75" s="5"/>
      <c r="S75" s="5"/>
      <c r="T75" s="5"/>
      <c r="U75" s="5"/>
      <c r="V75" s="5"/>
      <c r="W75" s="5"/>
      <c r="X75" s="5"/>
      <c r="Y75" s="5"/>
      <c r="Z75" s="32"/>
      <c r="AA75" s="5"/>
      <c r="AB75" s="5"/>
      <c r="AC75" s="5"/>
      <c r="AD75" s="5"/>
      <c r="AE75" s="5"/>
      <c r="AF75" s="5"/>
      <c r="AG75" s="5"/>
      <c r="AH75" s="5"/>
      <c r="AI75" s="32"/>
      <c r="AJ75" s="5"/>
      <c r="AK75" s="5"/>
      <c r="AL75" s="5"/>
      <c r="AM75" s="5"/>
      <c r="AN75" s="5"/>
      <c r="AO75" s="5"/>
      <c r="AP75" s="5"/>
      <c r="AQ75" s="5"/>
      <c r="AR75" s="76"/>
      <c r="AS75" s="9"/>
      <c r="AT75" s="73"/>
      <c r="AU75" s="5"/>
      <c r="AV75" s="5"/>
      <c r="AW75" s="5"/>
      <c r="AX75" s="5"/>
      <c r="AY75" s="5"/>
      <c r="AZ75" s="5"/>
      <c r="BA75" s="5"/>
      <c r="BB75" s="5"/>
      <c r="BC75" s="5"/>
      <c r="BD75" s="10"/>
      <c r="BE75" s="300">
        <f t="shared" si="5"/>
        <v>0</v>
      </c>
      <c r="BF75" s="5"/>
      <c r="BG75" s="11"/>
      <c r="BH75" s="5"/>
      <c r="BI75" s="27"/>
      <c r="BJ75" s="5"/>
      <c r="BK75" s="5"/>
      <c r="BL75" s="28"/>
      <c r="BM75" s="5"/>
      <c r="BN75" s="5"/>
      <c r="BO75" s="13"/>
      <c r="BP75" s="245"/>
      <c r="BQ75" s="13"/>
      <c r="BR75" s="11"/>
      <c r="BS75" s="44">
        <v>71</v>
      </c>
      <c r="BT75" s="26"/>
      <c r="BU75" s="26"/>
      <c r="BV75" s="26"/>
      <c r="BW75" s="26"/>
      <c r="BX75" s="26"/>
      <c r="BY75" s="26"/>
      <c r="BZ75" s="26"/>
      <c r="CA75" s="44">
        <v>71</v>
      </c>
      <c r="CB75" s="5">
        <v>0</v>
      </c>
      <c r="CC75" s="5">
        <v>0</v>
      </c>
      <c r="CD75" s="5"/>
      <c r="CE75" s="11"/>
      <c r="CF75" s="5"/>
      <c r="CG75" s="18"/>
      <c r="CH75" s="5"/>
      <c r="CI75" s="9"/>
      <c r="CJ75" s="9"/>
      <c r="CK75" s="9"/>
      <c r="CL75" s="4"/>
      <c r="CM75" s="26"/>
      <c r="CN75" s="26"/>
      <c r="CO75" s="26"/>
      <c r="CP75" s="26"/>
      <c r="CQ75" s="69"/>
      <c r="CR75" s="79" t="s">
        <v>659</v>
      </c>
    </row>
    <row r="76" spans="1:96" ht="15" x14ac:dyDescent="0.25">
      <c r="A76" s="10">
        <v>72</v>
      </c>
      <c r="B76" s="15">
        <v>72</v>
      </c>
      <c r="C76" s="42"/>
      <c r="D76" s="16"/>
      <c r="E76" s="28"/>
      <c r="F76" s="28"/>
      <c r="G76" s="32"/>
      <c r="H76" s="5"/>
      <c r="I76" s="5"/>
      <c r="J76" s="5"/>
      <c r="K76" s="5"/>
      <c r="L76" s="5"/>
      <c r="M76" s="5"/>
      <c r="N76" s="5"/>
      <c r="O76" s="5"/>
      <c r="P76" s="299">
        <f t="shared" si="4"/>
        <v>0</v>
      </c>
      <c r="Q76" s="5"/>
      <c r="R76" s="5"/>
      <c r="S76" s="5"/>
      <c r="T76" s="5"/>
      <c r="U76" s="5"/>
      <c r="V76" s="5"/>
      <c r="W76" s="5"/>
      <c r="X76" s="5"/>
      <c r="Y76" s="5"/>
      <c r="Z76" s="32"/>
      <c r="AA76" s="5"/>
      <c r="AB76" s="5"/>
      <c r="AC76" s="5"/>
      <c r="AD76" s="5"/>
      <c r="AE76" s="5"/>
      <c r="AF76" s="5"/>
      <c r="AG76" s="5"/>
      <c r="AH76" s="5"/>
      <c r="AI76" s="32"/>
      <c r="AJ76" s="5"/>
      <c r="AK76" s="5"/>
      <c r="AL76" s="5"/>
      <c r="AM76" s="5"/>
      <c r="AN76" s="5"/>
      <c r="AO76" s="5"/>
      <c r="AP76" s="5"/>
      <c r="AQ76" s="5"/>
      <c r="AR76" s="76"/>
      <c r="AS76" s="9"/>
      <c r="AT76" s="73"/>
      <c r="AU76" s="5"/>
      <c r="AV76" s="5"/>
      <c r="AW76" s="5"/>
      <c r="AX76" s="5"/>
      <c r="AY76" s="5"/>
      <c r="AZ76" s="5"/>
      <c r="BA76" s="5"/>
      <c r="BB76" s="5"/>
      <c r="BC76" s="5"/>
      <c r="BD76" s="10"/>
      <c r="BE76" s="300">
        <f t="shared" si="5"/>
        <v>0</v>
      </c>
      <c r="BF76" s="5"/>
      <c r="BG76" s="11"/>
      <c r="BH76" s="5"/>
      <c r="BI76" s="27"/>
      <c r="BJ76" s="5"/>
      <c r="BK76" s="5"/>
      <c r="BL76" s="28"/>
      <c r="BM76" s="5"/>
      <c r="BN76" s="5"/>
      <c r="BO76" s="13"/>
      <c r="BP76" s="245"/>
      <c r="BQ76" s="13"/>
      <c r="BR76" s="11"/>
      <c r="BS76" s="44">
        <v>72</v>
      </c>
      <c r="BT76" s="26"/>
      <c r="BU76" s="26"/>
      <c r="BV76" s="26"/>
      <c r="BW76" s="26"/>
      <c r="BX76" s="26"/>
      <c r="BY76" s="26"/>
      <c r="BZ76" s="26"/>
      <c r="CA76" s="44">
        <v>72</v>
      </c>
      <c r="CB76" s="5">
        <v>0</v>
      </c>
      <c r="CC76" s="5">
        <v>0</v>
      </c>
      <c r="CD76" s="5"/>
      <c r="CE76" s="11"/>
      <c r="CF76" s="5"/>
      <c r="CG76" s="18"/>
      <c r="CH76" s="15"/>
      <c r="CI76" s="9"/>
      <c r="CJ76" s="9"/>
      <c r="CK76" s="9"/>
      <c r="CL76" s="4"/>
      <c r="CM76" s="26"/>
      <c r="CN76" s="26"/>
      <c r="CO76" s="26"/>
      <c r="CP76" s="26"/>
      <c r="CQ76" s="69"/>
      <c r="CR76" s="79" t="s">
        <v>659</v>
      </c>
    </row>
    <row r="77" spans="1:96" ht="15" x14ac:dyDescent="0.25">
      <c r="A77" s="10">
        <v>73</v>
      </c>
      <c r="B77" s="15">
        <v>73</v>
      </c>
      <c r="C77" s="42"/>
      <c r="D77" s="16"/>
      <c r="E77" s="28"/>
      <c r="F77" s="28"/>
      <c r="G77" s="32"/>
      <c r="H77" s="5"/>
      <c r="I77" s="5"/>
      <c r="J77" s="5"/>
      <c r="K77" s="5"/>
      <c r="L77" s="5"/>
      <c r="M77" s="5"/>
      <c r="N77" s="5"/>
      <c r="O77" s="5"/>
      <c r="P77" s="299">
        <f t="shared" si="4"/>
        <v>0</v>
      </c>
      <c r="Q77" s="5"/>
      <c r="R77" s="5"/>
      <c r="S77" s="5"/>
      <c r="T77" s="5"/>
      <c r="U77" s="5"/>
      <c r="V77" s="5"/>
      <c r="W77" s="5"/>
      <c r="X77" s="5"/>
      <c r="Y77" s="5"/>
      <c r="Z77" s="32"/>
      <c r="AA77" s="5"/>
      <c r="AB77" s="5"/>
      <c r="AC77" s="5"/>
      <c r="AD77" s="5"/>
      <c r="AE77" s="5"/>
      <c r="AF77" s="5"/>
      <c r="AG77" s="5"/>
      <c r="AH77" s="5"/>
      <c r="AI77" s="32"/>
      <c r="AJ77" s="5"/>
      <c r="AK77" s="5"/>
      <c r="AL77" s="5"/>
      <c r="AM77" s="5"/>
      <c r="AN77" s="5"/>
      <c r="AO77" s="5"/>
      <c r="AP77" s="5"/>
      <c r="AQ77" s="5"/>
      <c r="AR77" s="76"/>
      <c r="AS77" s="9"/>
      <c r="AT77" s="73"/>
      <c r="AU77" s="5"/>
      <c r="AV77" s="5"/>
      <c r="AW77" s="5"/>
      <c r="AX77" s="5"/>
      <c r="AY77" s="5"/>
      <c r="AZ77" s="5"/>
      <c r="BA77" s="5"/>
      <c r="BB77" s="5"/>
      <c r="BC77" s="5"/>
      <c r="BD77" s="10"/>
      <c r="BE77" s="300">
        <f t="shared" si="5"/>
        <v>0</v>
      </c>
      <c r="BF77" s="5"/>
      <c r="BG77" s="11"/>
      <c r="BH77" s="5"/>
      <c r="BI77" s="27"/>
      <c r="BJ77" s="5"/>
      <c r="BK77" s="5"/>
      <c r="BL77" s="28"/>
      <c r="BM77" s="5"/>
      <c r="BN77" s="5"/>
      <c r="BO77" s="13"/>
      <c r="BP77" s="245"/>
      <c r="BQ77" s="13"/>
      <c r="BR77" s="11"/>
      <c r="BS77" s="44">
        <v>73</v>
      </c>
      <c r="BT77" s="26"/>
      <c r="BU77" s="26"/>
      <c r="BV77" s="26"/>
      <c r="BW77" s="26"/>
      <c r="BX77" s="26"/>
      <c r="BY77" s="26"/>
      <c r="BZ77" s="26"/>
      <c r="CA77" s="44">
        <v>73</v>
      </c>
      <c r="CB77" s="5">
        <v>0</v>
      </c>
      <c r="CC77" s="5">
        <v>0</v>
      </c>
      <c r="CD77" s="5"/>
      <c r="CE77" s="11"/>
      <c r="CF77" s="5"/>
      <c r="CG77" s="18"/>
      <c r="CH77" s="5"/>
      <c r="CI77" s="9"/>
      <c r="CJ77" s="9"/>
      <c r="CK77" s="9"/>
      <c r="CL77" s="4"/>
      <c r="CM77" s="26"/>
      <c r="CN77" s="26"/>
      <c r="CO77" s="26"/>
      <c r="CP77" s="26"/>
      <c r="CQ77" s="69"/>
      <c r="CR77" s="79" t="s">
        <v>659</v>
      </c>
    </row>
    <row r="78" spans="1:96" ht="15" x14ac:dyDescent="0.25">
      <c r="A78" s="10">
        <v>74</v>
      </c>
      <c r="B78" s="15">
        <v>74</v>
      </c>
      <c r="C78" s="42"/>
      <c r="D78" s="16"/>
      <c r="E78" s="28"/>
      <c r="F78" s="28"/>
      <c r="G78" s="32"/>
      <c r="H78" s="5"/>
      <c r="I78" s="5"/>
      <c r="J78" s="5"/>
      <c r="K78" s="5"/>
      <c r="L78" s="5"/>
      <c r="M78" s="5"/>
      <c r="N78" s="5"/>
      <c r="O78" s="5"/>
      <c r="P78" s="299">
        <f t="shared" si="4"/>
        <v>0</v>
      </c>
      <c r="Q78" s="5"/>
      <c r="R78" s="5"/>
      <c r="S78" s="5"/>
      <c r="T78" s="5"/>
      <c r="U78" s="5"/>
      <c r="V78" s="5"/>
      <c r="W78" s="5"/>
      <c r="X78" s="5"/>
      <c r="Y78" s="5"/>
      <c r="Z78" s="32"/>
      <c r="AA78" s="5"/>
      <c r="AB78" s="5"/>
      <c r="AC78" s="5"/>
      <c r="AD78" s="5"/>
      <c r="AE78" s="5"/>
      <c r="AF78" s="5"/>
      <c r="AG78" s="5"/>
      <c r="AH78" s="5"/>
      <c r="AI78" s="32"/>
      <c r="AJ78" s="5"/>
      <c r="AK78" s="5"/>
      <c r="AL78" s="5"/>
      <c r="AM78" s="5"/>
      <c r="AN78" s="5"/>
      <c r="AO78" s="5"/>
      <c r="AP78" s="5"/>
      <c r="AQ78" s="5"/>
      <c r="AR78" s="76"/>
      <c r="AS78" s="9"/>
      <c r="AT78" s="73"/>
      <c r="AU78" s="5"/>
      <c r="AV78" s="5"/>
      <c r="AW78" s="5"/>
      <c r="AX78" s="5"/>
      <c r="AY78" s="5"/>
      <c r="AZ78" s="5"/>
      <c r="BA78" s="5"/>
      <c r="BB78" s="5"/>
      <c r="BC78" s="5"/>
      <c r="BD78" s="10"/>
      <c r="BE78" s="300">
        <f t="shared" si="5"/>
        <v>0</v>
      </c>
      <c r="BF78" s="5"/>
      <c r="BG78" s="11"/>
      <c r="BH78" s="5"/>
      <c r="BI78" s="27"/>
      <c r="BJ78" s="5"/>
      <c r="BK78" s="5"/>
      <c r="BL78" s="28"/>
      <c r="BM78" s="5"/>
      <c r="BN78" s="5"/>
      <c r="BO78" s="13"/>
      <c r="BP78" s="245"/>
      <c r="BQ78" s="13"/>
      <c r="BR78" s="11"/>
      <c r="BS78" s="44">
        <v>74</v>
      </c>
      <c r="BT78" s="26"/>
      <c r="BU78" s="26"/>
      <c r="BV78" s="26"/>
      <c r="BW78" s="26"/>
      <c r="BX78" s="26"/>
      <c r="BY78" s="26"/>
      <c r="BZ78" s="26"/>
      <c r="CA78" s="44">
        <v>74</v>
      </c>
      <c r="CB78" s="5">
        <v>0</v>
      </c>
      <c r="CC78" s="5">
        <v>0</v>
      </c>
      <c r="CD78" s="5"/>
      <c r="CE78" s="11"/>
      <c r="CF78" s="5"/>
      <c r="CG78" s="18"/>
      <c r="CH78" s="15"/>
      <c r="CI78" s="9"/>
      <c r="CJ78" s="9"/>
      <c r="CK78" s="9"/>
      <c r="CL78" s="4"/>
      <c r="CM78" s="26"/>
      <c r="CN78" s="26"/>
      <c r="CO78" s="26"/>
      <c r="CP78" s="26"/>
      <c r="CQ78" s="69"/>
      <c r="CR78" s="79" t="s">
        <v>659</v>
      </c>
    </row>
    <row r="79" spans="1:96" ht="15" x14ac:dyDescent="0.25">
      <c r="A79" s="10">
        <v>75</v>
      </c>
      <c r="B79" s="15">
        <v>75</v>
      </c>
      <c r="C79" s="42"/>
      <c r="D79" s="16">
        <v>39196</v>
      </c>
      <c r="E79" s="28">
        <v>1</v>
      </c>
      <c r="F79" s="28">
        <v>1</v>
      </c>
      <c r="G79" s="32">
        <v>2</v>
      </c>
      <c r="H79" s="5"/>
      <c r="I79" s="5"/>
      <c r="J79" s="5">
        <v>7</v>
      </c>
      <c r="K79" s="5"/>
      <c r="L79" s="5"/>
      <c r="M79" s="5"/>
      <c r="N79" s="5"/>
      <c r="O79" s="5"/>
      <c r="P79" s="299">
        <f t="shared" si="4"/>
        <v>7</v>
      </c>
      <c r="Q79" s="5" t="s">
        <v>117</v>
      </c>
      <c r="R79" s="5"/>
      <c r="S79" s="5"/>
      <c r="T79" s="5" t="s">
        <v>111</v>
      </c>
      <c r="U79" s="5" t="s">
        <v>118</v>
      </c>
      <c r="V79" s="5"/>
      <c r="W79" s="5"/>
      <c r="X79" s="5"/>
      <c r="Y79" s="5"/>
      <c r="Z79" s="32">
        <v>24</v>
      </c>
      <c r="AA79" s="5"/>
      <c r="AB79" s="5"/>
      <c r="AC79" s="5">
        <v>29</v>
      </c>
      <c r="AD79" s="5">
        <v>32</v>
      </c>
      <c r="AE79" s="5"/>
      <c r="AF79" s="5"/>
      <c r="AG79" s="5"/>
      <c r="AH79" s="5"/>
      <c r="AI79" s="32"/>
      <c r="AJ79" s="5"/>
      <c r="AK79" s="5"/>
      <c r="AL79" s="5"/>
      <c r="AM79" s="5"/>
      <c r="AN79" s="5"/>
      <c r="AO79" s="5">
        <v>30</v>
      </c>
      <c r="AP79" s="5"/>
      <c r="AQ79" s="5"/>
      <c r="AR79" s="76">
        <v>39223</v>
      </c>
      <c r="AS79" s="9">
        <v>39227</v>
      </c>
      <c r="AT79" s="73">
        <v>39234</v>
      </c>
      <c r="AU79" s="5"/>
      <c r="AV79" s="5"/>
      <c r="AW79" s="5"/>
      <c r="AX79" s="5">
        <v>0.1</v>
      </c>
      <c r="AY79" s="5"/>
      <c r="AZ79" s="5"/>
      <c r="BA79" s="5"/>
      <c r="BB79" s="5"/>
      <c r="BC79" s="5"/>
      <c r="BD79" s="10" t="s">
        <v>451</v>
      </c>
      <c r="BE79" s="300">
        <f t="shared" si="5"/>
        <v>3</v>
      </c>
      <c r="BF79" s="5">
        <v>3</v>
      </c>
      <c r="BG79" s="11">
        <v>1.41</v>
      </c>
      <c r="BH79" s="5">
        <v>195</v>
      </c>
      <c r="BI79" s="27"/>
      <c r="BJ79" s="5"/>
      <c r="BK79" s="5"/>
      <c r="BL79" s="28"/>
      <c r="BM79" s="5"/>
      <c r="BN79" s="5"/>
      <c r="BO79" s="13"/>
      <c r="BP79" s="245">
        <f t="shared" ref="BP79:BP134" si="6">(BG79^2*PI()*BH79*BF79)/4</f>
        <v>913.44830186052309</v>
      </c>
      <c r="BQ79" s="13"/>
      <c r="BR79" s="11">
        <f t="shared" ref="BR79:BR133" si="7">BP79+BQ79</f>
        <v>913.44830186052309</v>
      </c>
      <c r="BS79" s="44">
        <v>75</v>
      </c>
      <c r="BT79" s="26">
        <v>3</v>
      </c>
      <c r="BU79" s="26">
        <v>24</v>
      </c>
      <c r="BV79" s="26">
        <v>14</v>
      </c>
      <c r="BW79" s="26">
        <v>14</v>
      </c>
      <c r="BX79" s="26">
        <v>9</v>
      </c>
      <c r="BY79" s="26"/>
      <c r="BZ79" s="26"/>
      <c r="CA79" s="44">
        <v>75</v>
      </c>
      <c r="CB79" s="5">
        <v>7</v>
      </c>
      <c r="CC79" s="5">
        <v>3</v>
      </c>
      <c r="CD79" s="5">
        <v>7</v>
      </c>
      <c r="CE79" s="11">
        <v>1.41</v>
      </c>
      <c r="CF79" s="5">
        <v>195</v>
      </c>
      <c r="CG79" s="18">
        <v>913.44830186052309</v>
      </c>
      <c r="CH79" s="5">
        <v>30</v>
      </c>
      <c r="CI79" s="9">
        <v>39223</v>
      </c>
      <c r="CJ79" s="9">
        <v>39227</v>
      </c>
      <c r="CK79" s="9">
        <v>39234</v>
      </c>
      <c r="CL79" s="4">
        <v>3</v>
      </c>
      <c r="CM79" s="26">
        <v>24</v>
      </c>
      <c r="CN79" s="26">
        <v>14</v>
      </c>
      <c r="CO79" s="26">
        <v>9</v>
      </c>
      <c r="CP79" s="26"/>
      <c r="CQ79" s="69">
        <v>0.1</v>
      </c>
      <c r="CR79" s="79"/>
    </row>
    <row r="80" spans="1:96" ht="15" x14ac:dyDescent="0.25">
      <c r="A80" s="10">
        <v>76</v>
      </c>
      <c r="B80" s="15">
        <v>76</v>
      </c>
      <c r="C80" s="42"/>
      <c r="D80" s="16"/>
      <c r="E80" s="28"/>
      <c r="F80" s="28"/>
      <c r="G80" s="32"/>
      <c r="H80" s="5"/>
      <c r="I80" s="5"/>
      <c r="J80" s="5"/>
      <c r="K80" s="5"/>
      <c r="L80" s="5"/>
      <c r="M80" s="5"/>
      <c r="N80" s="5"/>
      <c r="O80" s="5"/>
      <c r="P80" s="299">
        <f t="shared" si="4"/>
        <v>0</v>
      </c>
      <c r="Q80" s="5"/>
      <c r="R80" s="5"/>
      <c r="S80" s="5"/>
      <c r="T80" s="5"/>
      <c r="U80" s="5"/>
      <c r="V80" s="5"/>
      <c r="W80" s="5"/>
      <c r="X80" s="5"/>
      <c r="Y80" s="5"/>
      <c r="Z80" s="32"/>
      <c r="AA80" s="5"/>
      <c r="AB80" s="5"/>
      <c r="AC80" s="5"/>
      <c r="AD80" s="5"/>
      <c r="AE80" s="5"/>
      <c r="AF80" s="5"/>
      <c r="AG80" s="5"/>
      <c r="AH80" s="5"/>
      <c r="AI80" s="32"/>
      <c r="AJ80" s="5"/>
      <c r="AK80" s="5"/>
      <c r="AL80" s="5"/>
      <c r="AM80" s="5"/>
      <c r="AN80" s="5"/>
      <c r="AO80" s="5"/>
      <c r="AP80" s="5"/>
      <c r="AQ80" s="5"/>
      <c r="AR80" s="76"/>
      <c r="AS80" s="9"/>
      <c r="AT80" s="73"/>
      <c r="AU80" s="5"/>
      <c r="AV80" s="5"/>
      <c r="AW80" s="5"/>
      <c r="AX80" s="5"/>
      <c r="AY80" s="5"/>
      <c r="AZ80" s="5"/>
      <c r="BA80" s="5"/>
      <c r="BB80" s="5"/>
      <c r="BC80" s="5"/>
      <c r="BD80" s="10"/>
      <c r="BE80" s="300">
        <f t="shared" si="5"/>
        <v>0</v>
      </c>
      <c r="BF80" s="5"/>
      <c r="BG80" s="11"/>
      <c r="BH80" s="5"/>
      <c r="BI80" s="27"/>
      <c r="BJ80" s="5"/>
      <c r="BK80" s="5"/>
      <c r="BL80" s="28"/>
      <c r="BM80" s="5"/>
      <c r="BN80" s="5"/>
      <c r="BO80" s="13"/>
      <c r="BP80" s="245"/>
      <c r="BQ80" s="13"/>
      <c r="BR80" s="11"/>
      <c r="BS80" s="44">
        <v>76</v>
      </c>
      <c r="BT80" s="26"/>
      <c r="BU80" s="26"/>
      <c r="BV80" s="26"/>
      <c r="BW80" s="26"/>
      <c r="BX80" s="26"/>
      <c r="BY80" s="26"/>
      <c r="BZ80" s="26"/>
      <c r="CA80" s="44">
        <v>76</v>
      </c>
      <c r="CB80" s="5">
        <v>0</v>
      </c>
      <c r="CC80" s="5">
        <v>0</v>
      </c>
      <c r="CD80" s="5"/>
      <c r="CE80" s="11"/>
      <c r="CF80" s="5"/>
      <c r="CG80" s="18"/>
      <c r="CH80" s="15"/>
      <c r="CI80" s="9"/>
      <c r="CJ80" s="9"/>
      <c r="CK80" s="9"/>
      <c r="CL80" s="4"/>
      <c r="CM80" s="26"/>
      <c r="CN80" s="26"/>
      <c r="CO80" s="26"/>
      <c r="CP80" s="26"/>
      <c r="CQ80" s="69"/>
      <c r="CR80" s="79" t="s">
        <v>659</v>
      </c>
    </row>
    <row r="81" spans="1:96" ht="15" x14ac:dyDescent="0.25">
      <c r="A81" s="10">
        <v>77</v>
      </c>
      <c r="B81" s="15">
        <v>77</v>
      </c>
      <c r="C81" s="42"/>
      <c r="D81" s="16"/>
      <c r="E81" s="28"/>
      <c r="F81" s="28"/>
      <c r="G81" s="32"/>
      <c r="H81" s="5"/>
      <c r="I81" s="5"/>
      <c r="J81" s="5"/>
      <c r="K81" s="5"/>
      <c r="L81" s="5"/>
      <c r="M81" s="5"/>
      <c r="N81" s="5"/>
      <c r="O81" s="5"/>
      <c r="P81" s="299">
        <f t="shared" si="4"/>
        <v>0</v>
      </c>
      <c r="Q81" s="5"/>
      <c r="R81" s="5"/>
      <c r="S81" s="5"/>
      <c r="T81" s="5"/>
      <c r="U81" s="5"/>
      <c r="V81" s="5"/>
      <c r="W81" s="5"/>
      <c r="X81" s="5"/>
      <c r="Y81" s="5"/>
      <c r="Z81" s="32"/>
      <c r="AA81" s="5"/>
      <c r="AB81" s="5"/>
      <c r="AC81" s="5"/>
      <c r="AD81" s="5"/>
      <c r="AE81" s="5"/>
      <c r="AF81" s="5"/>
      <c r="AG81" s="5"/>
      <c r="AH81" s="5"/>
      <c r="AI81" s="32"/>
      <c r="AJ81" s="5"/>
      <c r="AK81" s="5"/>
      <c r="AL81" s="5"/>
      <c r="AM81" s="5"/>
      <c r="AN81" s="5"/>
      <c r="AO81" s="5"/>
      <c r="AP81" s="5"/>
      <c r="AQ81" s="5"/>
      <c r="AR81" s="76"/>
      <c r="AS81" s="9"/>
      <c r="AT81" s="73"/>
      <c r="AU81" s="5"/>
      <c r="AV81" s="5"/>
      <c r="AW81" s="5"/>
      <c r="AX81" s="5"/>
      <c r="AY81" s="5"/>
      <c r="AZ81" s="5"/>
      <c r="BA81" s="5"/>
      <c r="BB81" s="5"/>
      <c r="BC81" s="5"/>
      <c r="BD81" s="10"/>
      <c r="BE81" s="300">
        <f t="shared" si="5"/>
        <v>0</v>
      </c>
      <c r="BF81" s="5"/>
      <c r="BG81" s="11"/>
      <c r="BH81" s="5"/>
      <c r="BI81" s="27"/>
      <c r="BJ81" s="5"/>
      <c r="BK81" s="5"/>
      <c r="BL81" s="28"/>
      <c r="BM81" s="5"/>
      <c r="BN81" s="5"/>
      <c r="BO81" s="13"/>
      <c r="BP81" s="245"/>
      <c r="BQ81" s="13"/>
      <c r="BR81" s="11"/>
      <c r="BS81" s="44">
        <v>77</v>
      </c>
      <c r="BT81" s="26"/>
      <c r="BU81" s="26"/>
      <c r="BV81" s="26"/>
      <c r="BW81" s="26"/>
      <c r="BX81" s="26"/>
      <c r="BY81" s="26"/>
      <c r="BZ81" s="26"/>
      <c r="CA81" s="44">
        <v>77</v>
      </c>
      <c r="CB81" s="5">
        <v>0</v>
      </c>
      <c r="CC81" s="5">
        <v>0</v>
      </c>
      <c r="CD81" s="5"/>
      <c r="CE81" s="11"/>
      <c r="CF81" s="5"/>
      <c r="CG81" s="18"/>
      <c r="CH81" s="15"/>
      <c r="CI81" s="9"/>
      <c r="CJ81" s="9"/>
      <c r="CK81" s="9"/>
      <c r="CL81" s="4"/>
      <c r="CM81" s="26"/>
      <c r="CN81" s="26"/>
      <c r="CO81" s="26"/>
      <c r="CP81" s="26"/>
      <c r="CQ81" s="69"/>
      <c r="CR81" s="79" t="s">
        <v>659</v>
      </c>
    </row>
    <row r="82" spans="1:96" ht="15" x14ac:dyDescent="0.25">
      <c r="A82" s="10">
        <v>78</v>
      </c>
      <c r="B82" s="15">
        <v>78</v>
      </c>
      <c r="C82" s="42"/>
      <c r="D82" s="16"/>
      <c r="E82" s="28"/>
      <c r="F82" s="28"/>
      <c r="G82" s="32"/>
      <c r="H82" s="5"/>
      <c r="I82" s="5"/>
      <c r="J82" s="5"/>
      <c r="K82" s="5"/>
      <c r="L82" s="5"/>
      <c r="M82" s="5"/>
      <c r="N82" s="5"/>
      <c r="O82" s="5"/>
      <c r="P82" s="299">
        <f t="shared" si="4"/>
        <v>0</v>
      </c>
      <c r="Q82" s="5"/>
      <c r="R82" s="5"/>
      <c r="S82" s="5"/>
      <c r="T82" s="5"/>
      <c r="U82" s="5"/>
      <c r="V82" s="5"/>
      <c r="W82" s="5"/>
      <c r="X82" s="5"/>
      <c r="Y82" s="5"/>
      <c r="Z82" s="32"/>
      <c r="AA82" s="5"/>
      <c r="AB82" s="5"/>
      <c r="AC82" s="5"/>
      <c r="AD82" s="5"/>
      <c r="AE82" s="5"/>
      <c r="AF82" s="5"/>
      <c r="AG82" s="5"/>
      <c r="AH82" s="5"/>
      <c r="AI82" s="32"/>
      <c r="AJ82" s="5"/>
      <c r="AK82" s="5"/>
      <c r="AL82" s="5"/>
      <c r="AM82" s="5"/>
      <c r="AN82" s="5"/>
      <c r="AO82" s="5"/>
      <c r="AP82" s="5"/>
      <c r="AQ82" s="5"/>
      <c r="AR82" s="76"/>
      <c r="AS82" s="9"/>
      <c r="AT82" s="73"/>
      <c r="AU82" s="5"/>
      <c r="AV82" s="5"/>
      <c r="AW82" s="5"/>
      <c r="AX82" s="5"/>
      <c r="AY82" s="5"/>
      <c r="AZ82" s="5"/>
      <c r="BA82" s="5"/>
      <c r="BB82" s="5"/>
      <c r="BC82" s="5"/>
      <c r="BD82" s="10"/>
      <c r="BE82" s="300">
        <f t="shared" si="5"/>
        <v>0</v>
      </c>
      <c r="BF82" s="5"/>
      <c r="BG82" s="11"/>
      <c r="BH82" s="5"/>
      <c r="BI82" s="27"/>
      <c r="BJ82" s="5"/>
      <c r="BK82" s="5"/>
      <c r="BL82" s="28"/>
      <c r="BM82" s="5"/>
      <c r="BN82" s="5"/>
      <c r="BO82" s="13"/>
      <c r="BP82" s="245"/>
      <c r="BQ82" s="13"/>
      <c r="BR82" s="11"/>
      <c r="BS82" s="44">
        <v>78</v>
      </c>
      <c r="BT82" s="26"/>
      <c r="BU82" s="26"/>
      <c r="BV82" s="26"/>
      <c r="BW82" s="26"/>
      <c r="BX82" s="26"/>
      <c r="BY82" s="26"/>
      <c r="BZ82" s="26"/>
      <c r="CA82" s="44">
        <v>78</v>
      </c>
      <c r="CB82" s="5">
        <v>0</v>
      </c>
      <c r="CC82" s="5">
        <v>0</v>
      </c>
      <c r="CD82" s="5"/>
      <c r="CE82" s="11"/>
      <c r="CF82" s="5"/>
      <c r="CG82" s="18"/>
      <c r="CH82" s="5"/>
      <c r="CI82" s="9"/>
      <c r="CJ82" s="9"/>
      <c r="CK82" s="9"/>
      <c r="CL82" s="4"/>
      <c r="CM82" s="26"/>
      <c r="CN82" s="26"/>
      <c r="CO82" s="26"/>
      <c r="CP82" s="26"/>
      <c r="CQ82" s="69"/>
      <c r="CR82" s="79" t="s">
        <v>659</v>
      </c>
    </row>
    <row r="83" spans="1:96" ht="15" x14ac:dyDescent="0.25">
      <c r="A83" s="10">
        <v>79</v>
      </c>
      <c r="B83" s="15">
        <v>79</v>
      </c>
      <c r="C83" s="42"/>
      <c r="D83" s="16"/>
      <c r="E83" s="28"/>
      <c r="F83" s="28"/>
      <c r="G83" s="32"/>
      <c r="H83" s="5"/>
      <c r="I83" s="5"/>
      <c r="J83" s="5"/>
      <c r="K83" s="5"/>
      <c r="L83" s="5"/>
      <c r="M83" s="5"/>
      <c r="N83" s="5"/>
      <c r="O83" s="5"/>
      <c r="P83" s="299">
        <f t="shared" si="4"/>
        <v>0</v>
      </c>
      <c r="Q83" s="5"/>
      <c r="R83" s="5"/>
      <c r="S83" s="5"/>
      <c r="T83" s="5"/>
      <c r="U83" s="5"/>
      <c r="V83" s="5"/>
      <c r="W83" s="5"/>
      <c r="X83" s="5"/>
      <c r="Y83" s="5"/>
      <c r="Z83" s="32"/>
      <c r="AA83" s="5"/>
      <c r="AB83" s="5"/>
      <c r="AC83" s="5"/>
      <c r="AD83" s="5"/>
      <c r="AE83" s="5"/>
      <c r="AF83" s="5"/>
      <c r="AG83" s="5"/>
      <c r="AH83" s="5"/>
      <c r="AI83" s="32"/>
      <c r="AJ83" s="5"/>
      <c r="AK83" s="5"/>
      <c r="AL83" s="5"/>
      <c r="AM83" s="5"/>
      <c r="AN83" s="5"/>
      <c r="AO83" s="5"/>
      <c r="AP83" s="5"/>
      <c r="AQ83" s="5"/>
      <c r="AR83" s="76"/>
      <c r="AS83" s="9"/>
      <c r="AT83" s="73"/>
      <c r="AU83" s="5"/>
      <c r="AV83" s="5"/>
      <c r="AW83" s="5"/>
      <c r="AX83" s="5"/>
      <c r="AY83" s="5"/>
      <c r="AZ83" s="5"/>
      <c r="BA83" s="5"/>
      <c r="BB83" s="5"/>
      <c r="BC83" s="5"/>
      <c r="BD83" s="10"/>
      <c r="BE83" s="300">
        <f t="shared" si="5"/>
        <v>0</v>
      </c>
      <c r="BF83" s="5"/>
      <c r="BG83" s="11"/>
      <c r="BH83" s="5"/>
      <c r="BI83" s="27"/>
      <c r="BJ83" s="5"/>
      <c r="BK83" s="14"/>
      <c r="BL83" s="28"/>
      <c r="BM83" s="5"/>
      <c r="BN83" s="5"/>
      <c r="BO83" s="13"/>
      <c r="BP83" s="245"/>
      <c r="BQ83" s="13"/>
      <c r="BR83" s="11"/>
      <c r="BS83" s="44">
        <v>79</v>
      </c>
      <c r="BT83" s="26"/>
      <c r="BU83" s="26"/>
      <c r="BV83" s="26"/>
      <c r="BW83" s="26"/>
      <c r="BX83" s="26"/>
      <c r="BY83" s="26"/>
      <c r="BZ83" s="26"/>
      <c r="CA83" s="44">
        <v>79</v>
      </c>
      <c r="CB83" s="5">
        <v>0</v>
      </c>
      <c r="CC83" s="5">
        <v>0</v>
      </c>
      <c r="CD83" s="5"/>
      <c r="CE83" s="11"/>
      <c r="CF83" s="5"/>
      <c r="CG83" s="18"/>
      <c r="CH83" s="15"/>
      <c r="CI83" s="9"/>
      <c r="CJ83" s="9"/>
      <c r="CK83" s="9"/>
      <c r="CL83" s="4"/>
      <c r="CM83" s="26"/>
      <c r="CN83" s="26"/>
      <c r="CO83" s="26"/>
      <c r="CP83" s="26"/>
      <c r="CQ83" s="69"/>
      <c r="CR83" s="79" t="s">
        <v>659</v>
      </c>
    </row>
    <row r="84" spans="1:96" ht="15" x14ac:dyDescent="0.25">
      <c r="A84" s="10">
        <v>80</v>
      </c>
      <c r="B84" s="15">
        <v>80</v>
      </c>
      <c r="C84" s="42"/>
      <c r="D84" s="16"/>
      <c r="E84" s="28"/>
      <c r="F84" s="28"/>
      <c r="G84" s="32"/>
      <c r="H84" s="5"/>
      <c r="I84" s="5"/>
      <c r="J84" s="5"/>
      <c r="K84" s="5"/>
      <c r="L84" s="5"/>
      <c r="M84" s="5"/>
      <c r="N84" s="5"/>
      <c r="O84" s="5"/>
      <c r="P84" s="299">
        <f t="shared" si="4"/>
        <v>0</v>
      </c>
      <c r="Q84" s="5"/>
      <c r="R84" s="5"/>
      <c r="S84" s="5"/>
      <c r="T84" s="5"/>
      <c r="U84" s="5"/>
      <c r="V84" s="5"/>
      <c r="W84" s="5"/>
      <c r="X84" s="5"/>
      <c r="Y84" s="5"/>
      <c r="Z84" s="32"/>
      <c r="AA84" s="5"/>
      <c r="AB84" s="5"/>
      <c r="AC84" s="5"/>
      <c r="AD84" s="5"/>
      <c r="AE84" s="5"/>
      <c r="AF84" s="5"/>
      <c r="AG84" s="5"/>
      <c r="AH84" s="5"/>
      <c r="AI84" s="32"/>
      <c r="AJ84" s="5"/>
      <c r="AK84" s="5"/>
      <c r="AL84" s="5"/>
      <c r="AM84" s="5"/>
      <c r="AN84" s="5"/>
      <c r="AO84" s="5"/>
      <c r="AP84" s="5"/>
      <c r="AQ84" s="5"/>
      <c r="AR84" s="76"/>
      <c r="AS84" s="9"/>
      <c r="AT84" s="73"/>
      <c r="AU84" s="5"/>
      <c r="AV84" s="5"/>
      <c r="AW84" s="5"/>
      <c r="AX84" s="5"/>
      <c r="AY84" s="5"/>
      <c r="AZ84" s="5"/>
      <c r="BA84" s="5"/>
      <c r="BB84" s="5"/>
      <c r="BC84" s="5"/>
      <c r="BD84" s="10"/>
      <c r="BE84" s="300">
        <f t="shared" si="5"/>
        <v>0</v>
      </c>
      <c r="BF84" s="5"/>
      <c r="BG84" s="11"/>
      <c r="BH84" s="5"/>
      <c r="BI84" s="27"/>
      <c r="BJ84" s="5"/>
      <c r="BK84" s="5"/>
      <c r="BL84" s="28"/>
      <c r="BM84" s="5"/>
      <c r="BN84" s="5"/>
      <c r="BO84" s="13"/>
      <c r="BP84" s="245"/>
      <c r="BQ84" s="13"/>
      <c r="BR84" s="11"/>
      <c r="BS84" s="44">
        <v>80</v>
      </c>
      <c r="BT84" s="26"/>
      <c r="BU84" s="26"/>
      <c r="BV84" s="26"/>
      <c r="BW84" s="26"/>
      <c r="BX84" s="26"/>
      <c r="BY84" s="26"/>
      <c r="BZ84" s="26"/>
      <c r="CA84" s="44">
        <v>80</v>
      </c>
      <c r="CB84" s="5">
        <v>0</v>
      </c>
      <c r="CC84" s="5">
        <v>0</v>
      </c>
      <c r="CD84" s="5"/>
      <c r="CE84" s="11"/>
      <c r="CF84" s="5"/>
      <c r="CG84" s="18"/>
      <c r="CH84" s="5"/>
      <c r="CI84" s="9"/>
      <c r="CJ84" s="9"/>
      <c r="CK84" s="9"/>
      <c r="CL84" s="4"/>
      <c r="CM84" s="26"/>
      <c r="CN84" s="26"/>
      <c r="CO84" s="26"/>
      <c r="CP84" s="26"/>
      <c r="CQ84" s="69"/>
      <c r="CR84" s="79" t="s">
        <v>659</v>
      </c>
    </row>
    <row r="85" spans="1:96" ht="15" x14ac:dyDescent="0.25">
      <c r="A85" s="10">
        <v>81</v>
      </c>
      <c r="B85" s="15">
        <v>81</v>
      </c>
      <c r="C85" s="42"/>
      <c r="D85" s="16"/>
      <c r="E85" s="28"/>
      <c r="F85" s="28"/>
      <c r="G85" s="32"/>
      <c r="H85" s="5"/>
      <c r="I85" s="5"/>
      <c r="J85" s="5"/>
      <c r="K85" s="5"/>
      <c r="L85" s="5"/>
      <c r="M85" s="5"/>
      <c r="N85" s="5"/>
      <c r="O85" s="5"/>
      <c r="P85" s="299">
        <f t="shared" si="4"/>
        <v>0</v>
      </c>
      <c r="Q85" s="5"/>
      <c r="R85" s="5"/>
      <c r="S85" s="5"/>
      <c r="T85" s="5"/>
      <c r="U85" s="5"/>
      <c r="V85" s="5"/>
      <c r="W85" s="5"/>
      <c r="X85" s="5"/>
      <c r="Y85" s="5"/>
      <c r="Z85" s="32"/>
      <c r="AA85" s="5"/>
      <c r="AB85" s="5"/>
      <c r="AC85" s="5"/>
      <c r="AD85" s="5"/>
      <c r="AE85" s="5"/>
      <c r="AF85" s="5"/>
      <c r="AG85" s="5"/>
      <c r="AH85" s="5"/>
      <c r="AI85" s="32"/>
      <c r="AJ85" s="5"/>
      <c r="AK85" s="5"/>
      <c r="AL85" s="5"/>
      <c r="AM85" s="5"/>
      <c r="AN85" s="5"/>
      <c r="AO85" s="5"/>
      <c r="AP85" s="5"/>
      <c r="AQ85" s="5"/>
      <c r="AR85" s="76"/>
      <c r="AS85" s="9"/>
      <c r="AT85" s="73"/>
      <c r="AU85" s="14"/>
      <c r="AV85" s="14"/>
      <c r="AW85" s="14"/>
      <c r="AX85" s="14"/>
      <c r="AY85" s="14"/>
      <c r="AZ85" s="14"/>
      <c r="BA85" s="14"/>
      <c r="BB85" s="14"/>
      <c r="BC85" s="14"/>
      <c r="BD85" s="10"/>
      <c r="BE85" s="300">
        <f t="shared" si="5"/>
        <v>0</v>
      </c>
      <c r="BF85" s="5"/>
      <c r="BG85" s="11"/>
      <c r="BH85" s="5"/>
      <c r="BI85" s="27"/>
      <c r="BJ85" s="5"/>
      <c r="BK85" s="5"/>
      <c r="BL85" s="28"/>
      <c r="BM85" s="5"/>
      <c r="BN85" s="5"/>
      <c r="BO85" s="13"/>
      <c r="BP85" s="245"/>
      <c r="BQ85" s="13"/>
      <c r="BR85" s="11"/>
      <c r="BS85" s="44">
        <v>81</v>
      </c>
      <c r="BT85" s="26"/>
      <c r="BU85" s="26"/>
      <c r="BV85" s="26"/>
      <c r="BW85" s="26"/>
      <c r="BX85" s="26"/>
      <c r="BY85" s="26"/>
      <c r="BZ85" s="26"/>
      <c r="CA85" s="44">
        <v>81</v>
      </c>
      <c r="CB85" s="5">
        <v>0</v>
      </c>
      <c r="CC85" s="5">
        <v>0</v>
      </c>
      <c r="CD85" s="5"/>
      <c r="CE85" s="11"/>
      <c r="CF85" s="5"/>
      <c r="CG85" s="18"/>
      <c r="CH85" s="5"/>
      <c r="CI85" s="9"/>
      <c r="CJ85" s="9"/>
      <c r="CK85" s="9"/>
      <c r="CL85" s="4"/>
      <c r="CM85" s="26"/>
      <c r="CN85" s="26"/>
      <c r="CO85" s="26"/>
      <c r="CP85" s="26"/>
      <c r="CQ85" s="69"/>
      <c r="CR85" s="79" t="s">
        <v>659</v>
      </c>
    </row>
    <row r="86" spans="1:96" ht="15" x14ac:dyDescent="0.25">
      <c r="A86" s="10">
        <v>82</v>
      </c>
      <c r="B86" s="15">
        <v>82</v>
      </c>
      <c r="C86" s="42"/>
      <c r="D86" s="16"/>
      <c r="E86" s="28"/>
      <c r="F86" s="28"/>
      <c r="G86" s="32"/>
      <c r="H86" s="5"/>
      <c r="I86" s="5"/>
      <c r="J86" s="5"/>
      <c r="K86" s="5"/>
      <c r="L86" s="5"/>
      <c r="M86" s="5"/>
      <c r="N86" s="5"/>
      <c r="O86" s="5"/>
      <c r="P86" s="299">
        <f t="shared" si="4"/>
        <v>0</v>
      </c>
      <c r="Q86" s="5"/>
      <c r="R86" s="5"/>
      <c r="S86" s="5"/>
      <c r="T86" s="5"/>
      <c r="U86" s="5"/>
      <c r="V86" s="5"/>
      <c r="W86" s="5"/>
      <c r="X86" s="5"/>
      <c r="Y86" s="5"/>
      <c r="Z86" s="32"/>
      <c r="AA86" s="5"/>
      <c r="AB86" s="5"/>
      <c r="AC86" s="5"/>
      <c r="AD86" s="5"/>
      <c r="AE86" s="5"/>
      <c r="AF86" s="5"/>
      <c r="AG86" s="5"/>
      <c r="AH86" s="5"/>
      <c r="AI86" s="32"/>
      <c r="AJ86" s="5"/>
      <c r="AK86" s="5"/>
      <c r="AL86" s="5"/>
      <c r="AM86" s="5"/>
      <c r="AN86" s="5"/>
      <c r="AO86" s="5"/>
      <c r="AP86" s="5"/>
      <c r="AQ86" s="5"/>
      <c r="AR86" s="76"/>
      <c r="AS86" s="9"/>
      <c r="AT86" s="73"/>
      <c r="AU86" s="5"/>
      <c r="AV86" s="5"/>
      <c r="AW86" s="5"/>
      <c r="AX86" s="5"/>
      <c r="AY86" s="5"/>
      <c r="AZ86" s="14"/>
      <c r="BA86" s="5"/>
      <c r="BB86" s="5"/>
      <c r="BC86" s="5"/>
      <c r="BD86" s="10"/>
      <c r="BE86" s="300">
        <f t="shared" si="5"/>
        <v>0</v>
      </c>
      <c r="BF86" s="5"/>
      <c r="BG86" s="11"/>
      <c r="BH86" s="5"/>
      <c r="BI86" s="27"/>
      <c r="BJ86" s="5"/>
      <c r="BK86" s="5"/>
      <c r="BL86" s="28"/>
      <c r="BM86" s="5"/>
      <c r="BN86" s="5"/>
      <c r="BO86" s="13"/>
      <c r="BP86" s="245"/>
      <c r="BQ86" s="13"/>
      <c r="BR86" s="11"/>
      <c r="BS86" s="44">
        <v>82</v>
      </c>
      <c r="BT86" s="26"/>
      <c r="BU86" s="26"/>
      <c r="BV86" s="26"/>
      <c r="BW86" s="26"/>
      <c r="BX86" s="26"/>
      <c r="BY86" s="26"/>
      <c r="BZ86" s="26"/>
      <c r="CA86" s="44">
        <v>82</v>
      </c>
      <c r="CB86" s="5">
        <v>0</v>
      </c>
      <c r="CC86" s="5">
        <v>0</v>
      </c>
      <c r="CD86" s="5"/>
      <c r="CE86" s="11"/>
      <c r="CF86" s="5"/>
      <c r="CG86" s="18"/>
      <c r="CH86" s="5"/>
      <c r="CI86" s="9"/>
      <c r="CJ86" s="9"/>
      <c r="CK86" s="9"/>
      <c r="CL86" s="4"/>
      <c r="CM86" s="26"/>
      <c r="CN86" s="26"/>
      <c r="CO86" s="26"/>
      <c r="CP86" s="26"/>
      <c r="CQ86" s="69"/>
      <c r="CR86" s="79" t="s">
        <v>659</v>
      </c>
    </row>
    <row r="87" spans="1:96" ht="15" x14ac:dyDescent="0.25">
      <c r="A87" s="10">
        <v>83</v>
      </c>
      <c r="B87" s="15">
        <v>83</v>
      </c>
      <c r="C87" s="42"/>
      <c r="D87" s="16"/>
      <c r="E87" s="28"/>
      <c r="F87" s="28"/>
      <c r="G87" s="32"/>
      <c r="H87" s="5"/>
      <c r="I87" s="5"/>
      <c r="J87" s="5"/>
      <c r="K87" s="5"/>
      <c r="L87" s="5"/>
      <c r="M87" s="5"/>
      <c r="N87" s="5"/>
      <c r="O87" s="5"/>
      <c r="P87" s="299">
        <f t="shared" si="4"/>
        <v>0</v>
      </c>
      <c r="Q87" s="5"/>
      <c r="R87" s="5"/>
      <c r="S87" s="5"/>
      <c r="T87" s="5"/>
      <c r="U87" s="5"/>
      <c r="V87" s="5"/>
      <c r="W87" s="5"/>
      <c r="X87" s="5"/>
      <c r="Y87" s="5"/>
      <c r="Z87" s="32"/>
      <c r="AA87" s="5"/>
      <c r="AB87" s="5"/>
      <c r="AC87" s="5"/>
      <c r="AD87" s="5"/>
      <c r="AE87" s="5"/>
      <c r="AF87" s="5"/>
      <c r="AG87" s="5"/>
      <c r="AH87" s="5"/>
      <c r="AI87" s="32"/>
      <c r="AJ87" s="5"/>
      <c r="AK87" s="5"/>
      <c r="AL87" s="5"/>
      <c r="AM87" s="5"/>
      <c r="AN87" s="5"/>
      <c r="AO87" s="5"/>
      <c r="AP87" s="5"/>
      <c r="AQ87" s="5"/>
      <c r="AR87" s="76"/>
      <c r="AS87" s="9"/>
      <c r="AT87" s="73"/>
      <c r="AU87" s="5"/>
      <c r="AV87" s="5"/>
      <c r="AW87" s="5"/>
      <c r="AX87" s="5"/>
      <c r="AY87" s="5"/>
      <c r="AZ87" s="5"/>
      <c r="BA87" s="5"/>
      <c r="BB87" s="5"/>
      <c r="BC87" s="5"/>
      <c r="BD87" s="10"/>
      <c r="BE87" s="300">
        <f t="shared" si="5"/>
        <v>0</v>
      </c>
      <c r="BF87" s="5"/>
      <c r="BG87" s="11"/>
      <c r="BH87" s="5"/>
      <c r="BI87" s="27"/>
      <c r="BJ87" s="5"/>
      <c r="BK87" s="5"/>
      <c r="BL87" s="28"/>
      <c r="BM87" s="5"/>
      <c r="BN87" s="5"/>
      <c r="BO87" s="13"/>
      <c r="BP87" s="245"/>
      <c r="BQ87" s="13"/>
      <c r="BR87" s="11"/>
      <c r="BS87" s="44">
        <v>83</v>
      </c>
      <c r="BT87" s="26"/>
      <c r="BU87" s="26"/>
      <c r="BV87" s="26"/>
      <c r="BW87" s="26"/>
      <c r="BX87" s="26"/>
      <c r="BY87" s="26"/>
      <c r="BZ87" s="26"/>
      <c r="CA87" s="44">
        <v>83</v>
      </c>
      <c r="CB87" s="5">
        <v>0</v>
      </c>
      <c r="CC87" s="5">
        <v>0</v>
      </c>
      <c r="CD87" s="5"/>
      <c r="CE87" s="11"/>
      <c r="CF87" s="5"/>
      <c r="CG87" s="18"/>
      <c r="CH87" s="15"/>
      <c r="CI87" s="9"/>
      <c r="CJ87" s="9"/>
      <c r="CK87" s="9"/>
      <c r="CL87" s="4"/>
      <c r="CM87" s="26"/>
      <c r="CN87" s="26"/>
      <c r="CO87" s="26"/>
      <c r="CP87" s="26"/>
      <c r="CQ87" s="69"/>
      <c r="CR87" s="79" t="s">
        <v>659</v>
      </c>
    </row>
    <row r="88" spans="1:96" ht="15" x14ac:dyDescent="0.25">
      <c r="A88" s="10">
        <v>84</v>
      </c>
      <c r="B88" s="15">
        <v>84</v>
      </c>
      <c r="C88" s="42"/>
      <c r="D88" s="16">
        <v>39196</v>
      </c>
      <c r="E88" s="28">
        <v>1</v>
      </c>
      <c r="F88" s="28">
        <v>1</v>
      </c>
      <c r="G88" s="32">
        <v>5</v>
      </c>
      <c r="H88" s="5"/>
      <c r="I88" s="5"/>
      <c r="J88" s="5">
        <v>6</v>
      </c>
      <c r="K88" s="5"/>
      <c r="L88" s="5"/>
      <c r="M88" s="5"/>
      <c r="N88" s="5"/>
      <c r="O88" s="5"/>
      <c r="P88" s="299">
        <f t="shared" si="4"/>
        <v>6</v>
      </c>
      <c r="Q88" s="5" t="s">
        <v>117</v>
      </c>
      <c r="R88" s="5"/>
      <c r="S88" s="5" t="s">
        <v>118</v>
      </c>
      <c r="T88" s="5"/>
      <c r="U88" s="5"/>
      <c r="V88" s="5"/>
      <c r="W88" s="5"/>
      <c r="X88" s="5"/>
      <c r="Y88" s="5"/>
      <c r="Z88" s="32">
        <v>40</v>
      </c>
      <c r="AA88" s="5"/>
      <c r="AB88" s="5">
        <v>50</v>
      </c>
      <c r="AC88" s="5">
        <v>95</v>
      </c>
      <c r="AD88" s="5">
        <v>131</v>
      </c>
      <c r="AE88" s="5"/>
      <c r="AF88" s="5"/>
      <c r="AG88" s="5"/>
      <c r="AH88" s="5"/>
      <c r="AI88" s="32"/>
      <c r="AJ88" s="5"/>
      <c r="AK88" s="5"/>
      <c r="AL88" s="5"/>
      <c r="AM88" s="5"/>
      <c r="AN88" s="5"/>
      <c r="AO88" s="5">
        <v>144</v>
      </c>
      <c r="AP88" s="5"/>
      <c r="AQ88" s="5"/>
      <c r="AR88" s="76">
        <v>39212</v>
      </c>
      <c r="AS88" s="9">
        <v>39223</v>
      </c>
      <c r="AT88" s="73">
        <v>39234</v>
      </c>
      <c r="AU88" s="5"/>
      <c r="AV88" s="5"/>
      <c r="AW88" s="5"/>
      <c r="AX88" s="5"/>
      <c r="AY88" s="5"/>
      <c r="AZ88" s="5"/>
      <c r="BA88" s="5"/>
      <c r="BB88" s="5"/>
      <c r="BC88" s="5"/>
      <c r="BD88" s="10" t="s">
        <v>452</v>
      </c>
      <c r="BE88" s="300">
        <f t="shared" si="5"/>
        <v>5</v>
      </c>
      <c r="BF88" s="5">
        <v>5</v>
      </c>
      <c r="BG88" s="11">
        <v>2.57</v>
      </c>
      <c r="BH88" s="5">
        <v>180</v>
      </c>
      <c r="BI88" s="27">
        <v>0.1</v>
      </c>
      <c r="BJ88" s="5"/>
      <c r="BK88" s="5"/>
      <c r="BL88" s="28"/>
      <c r="BM88" s="5"/>
      <c r="BN88" s="5"/>
      <c r="BO88" s="13"/>
      <c r="BP88" s="245">
        <f t="shared" si="6"/>
        <v>4668.7286964814248</v>
      </c>
      <c r="BQ88" s="13"/>
      <c r="BR88" s="11">
        <f t="shared" si="7"/>
        <v>4668.7286964814248</v>
      </c>
      <c r="BS88" s="44">
        <v>84</v>
      </c>
      <c r="BT88" s="26">
        <v>11</v>
      </c>
      <c r="BU88" s="26">
        <v>75</v>
      </c>
      <c r="BV88" s="26">
        <v>59</v>
      </c>
      <c r="BW88" s="26">
        <v>59</v>
      </c>
      <c r="BX88" s="26">
        <v>48</v>
      </c>
      <c r="BY88" s="26"/>
      <c r="BZ88" s="26"/>
      <c r="CA88" s="44">
        <v>84</v>
      </c>
      <c r="CB88" s="5">
        <v>6</v>
      </c>
      <c r="CC88" s="5">
        <v>5</v>
      </c>
      <c r="CD88" s="5">
        <v>6</v>
      </c>
      <c r="CE88" s="11">
        <v>2.57</v>
      </c>
      <c r="CF88" s="5">
        <v>180</v>
      </c>
      <c r="CG88" s="18">
        <v>4668.7286964814248</v>
      </c>
      <c r="CH88" s="15">
        <v>144</v>
      </c>
      <c r="CI88" s="9">
        <v>39212</v>
      </c>
      <c r="CJ88" s="9">
        <v>39223</v>
      </c>
      <c r="CK88" s="9">
        <v>39234</v>
      </c>
      <c r="CL88" s="4">
        <v>11</v>
      </c>
      <c r="CM88" s="26">
        <v>75</v>
      </c>
      <c r="CN88" s="26">
        <v>59</v>
      </c>
      <c r="CO88" s="26">
        <v>48</v>
      </c>
      <c r="CP88" s="26"/>
      <c r="CQ88" s="69"/>
      <c r="CR88" s="79"/>
    </row>
    <row r="89" spans="1:96" ht="15" x14ac:dyDescent="0.25">
      <c r="A89" s="10">
        <v>85</v>
      </c>
      <c r="B89" s="15">
        <v>85</v>
      </c>
      <c r="C89" s="42">
        <v>1</v>
      </c>
      <c r="D89" s="16">
        <v>39196</v>
      </c>
      <c r="E89" s="28">
        <v>1</v>
      </c>
      <c r="F89" s="28">
        <v>1</v>
      </c>
      <c r="G89" s="32">
        <v>2</v>
      </c>
      <c r="H89" s="5"/>
      <c r="I89" s="5"/>
      <c r="J89" s="5"/>
      <c r="K89" s="5">
        <v>3</v>
      </c>
      <c r="L89" s="5"/>
      <c r="M89" s="5"/>
      <c r="N89" s="5"/>
      <c r="O89" s="5"/>
      <c r="P89" s="299">
        <f t="shared" si="4"/>
        <v>3</v>
      </c>
      <c r="Q89" s="5" t="s">
        <v>111</v>
      </c>
      <c r="R89" s="5"/>
      <c r="S89" s="5"/>
      <c r="T89" s="5"/>
      <c r="U89" s="5" t="s">
        <v>118</v>
      </c>
      <c r="V89" s="5"/>
      <c r="W89" s="5"/>
      <c r="X89" s="5"/>
      <c r="Y89" s="5"/>
      <c r="Z89" s="32">
        <v>10</v>
      </c>
      <c r="AA89" s="5"/>
      <c r="AB89" s="5"/>
      <c r="AC89" s="5"/>
      <c r="AD89" s="5">
        <v>7</v>
      </c>
      <c r="AE89" s="5"/>
      <c r="AF89" s="5"/>
      <c r="AG89" s="5"/>
      <c r="AH89" s="5"/>
      <c r="AI89" s="32"/>
      <c r="AJ89" s="5"/>
      <c r="AK89" s="5"/>
      <c r="AL89" s="5"/>
      <c r="AM89" s="5"/>
      <c r="AN89" s="5"/>
      <c r="AO89" s="5">
        <v>7</v>
      </c>
      <c r="AP89" s="5"/>
      <c r="AQ89" s="5">
        <v>14</v>
      </c>
      <c r="AR89" s="76">
        <v>39217</v>
      </c>
      <c r="AS89" s="9">
        <v>39234</v>
      </c>
      <c r="AT89" s="73" t="s">
        <v>453</v>
      </c>
      <c r="AU89" s="5"/>
      <c r="AV89" s="5"/>
      <c r="AW89" s="5"/>
      <c r="AX89" s="5"/>
      <c r="AY89" s="5"/>
      <c r="AZ89" s="5"/>
      <c r="BA89" s="5"/>
      <c r="BB89" s="5"/>
      <c r="BC89" s="5"/>
      <c r="BD89" s="10" t="s">
        <v>454</v>
      </c>
      <c r="BE89" s="300">
        <f t="shared" si="5"/>
        <v>2</v>
      </c>
      <c r="BF89" s="5">
        <v>2</v>
      </c>
      <c r="BG89" s="11">
        <v>1.85</v>
      </c>
      <c r="BH89" s="5">
        <v>200</v>
      </c>
      <c r="BI89" s="27"/>
      <c r="BJ89" s="5"/>
      <c r="BK89" s="5"/>
      <c r="BL89" s="28"/>
      <c r="BM89" s="5"/>
      <c r="BN89" s="5"/>
      <c r="BO89" s="13"/>
      <c r="BP89" s="245">
        <f t="shared" si="6"/>
        <v>1075.2100856911068</v>
      </c>
      <c r="BQ89" s="13"/>
      <c r="BR89" s="11">
        <f t="shared" si="7"/>
        <v>1075.2100856911068</v>
      </c>
      <c r="BS89" s="44">
        <v>85</v>
      </c>
      <c r="BT89" s="26"/>
      <c r="BU89" s="26"/>
      <c r="BV89" s="26"/>
      <c r="BW89" s="26"/>
      <c r="BX89" s="26"/>
      <c r="BY89" s="26"/>
      <c r="BZ89" s="26"/>
      <c r="CA89" s="44">
        <v>85</v>
      </c>
      <c r="CB89" s="5">
        <v>3</v>
      </c>
      <c r="CC89" s="5">
        <v>2</v>
      </c>
      <c r="CD89" s="5">
        <v>3</v>
      </c>
      <c r="CE89" s="11">
        <v>1.85</v>
      </c>
      <c r="CF89" s="5">
        <v>200</v>
      </c>
      <c r="CG89" s="18">
        <v>1075.2100856911068</v>
      </c>
      <c r="CH89" s="5">
        <v>14</v>
      </c>
      <c r="CI89" s="9">
        <v>39217</v>
      </c>
      <c r="CJ89" s="9">
        <v>39234</v>
      </c>
      <c r="CK89" s="252">
        <v>39236</v>
      </c>
      <c r="CL89" s="4"/>
      <c r="CM89" s="26"/>
      <c r="CN89" s="26"/>
      <c r="CO89" s="26"/>
      <c r="CP89" s="26"/>
      <c r="CQ89" s="69"/>
      <c r="CR89" s="79"/>
    </row>
    <row r="90" spans="1:96" ht="15" x14ac:dyDescent="0.25">
      <c r="A90" s="10">
        <v>86</v>
      </c>
      <c r="B90" s="15"/>
      <c r="C90" s="42"/>
      <c r="D90" s="16"/>
      <c r="E90" s="28"/>
      <c r="F90" s="28"/>
      <c r="G90" s="32"/>
      <c r="H90" s="5"/>
      <c r="I90" s="5"/>
      <c r="J90" s="5"/>
      <c r="K90" s="5"/>
      <c r="L90" s="5"/>
      <c r="M90" s="5"/>
      <c r="N90" s="5"/>
      <c r="O90" s="5"/>
      <c r="P90" s="299">
        <f t="shared" si="4"/>
        <v>0</v>
      </c>
      <c r="Q90" s="5"/>
      <c r="R90" s="5"/>
      <c r="S90" s="5"/>
      <c r="T90" s="5"/>
      <c r="U90" s="5"/>
      <c r="V90" s="5"/>
      <c r="W90" s="5"/>
      <c r="X90" s="5"/>
      <c r="Y90" s="5"/>
      <c r="Z90" s="32"/>
      <c r="AA90" s="5"/>
      <c r="AB90" s="5"/>
      <c r="AC90" s="5"/>
      <c r="AD90" s="5"/>
      <c r="AE90" s="5"/>
      <c r="AF90" s="5"/>
      <c r="AG90" s="5"/>
      <c r="AH90" s="5"/>
      <c r="AI90" s="32"/>
      <c r="AJ90" s="5"/>
      <c r="AK90" s="5"/>
      <c r="AL90" s="5"/>
      <c r="AM90" s="5"/>
      <c r="AN90" s="5"/>
      <c r="AO90" s="5"/>
      <c r="AP90" s="5"/>
      <c r="AQ90" s="5"/>
      <c r="AR90" s="76"/>
      <c r="AS90" s="9"/>
      <c r="AT90" s="73"/>
      <c r="AU90" s="5"/>
      <c r="AV90" s="5"/>
      <c r="AW90" s="5"/>
      <c r="AX90" s="5"/>
      <c r="AY90" s="5"/>
      <c r="AZ90" s="14"/>
      <c r="BA90" s="5"/>
      <c r="BB90" s="5"/>
      <c r="BC90" s="5"/>
      <c r="BD90" s="10"/>
      <c r="BE90" s="300">
        <f t="shared" si="5"/>
        <v>0</v>
      </c>
      <c r="BF90" s="5"/>
      <c r="BG90" s="11"/>
      <c r="BH90" s="5"/>
      <c r="BI90" s="27"/>
      <c r="BJ90" s="5"/>
      <c r="BK90" s="5"/>
      <c r="BL90" s="28"/>
      <c r="BM90" s="5"/>
      <c r="BN90" s="5"/>
      <c r="BO90" s="13"/>
      <c r="BP90" s="245"/>
      <c r="BQ90" s="13"/>
      <c r="BR90" s="11"/>
      <c r="BS90" s="44">
        <v>86</v>
      </c>
      <c r="BT90" s="26"/>
      <c r="BU90" s="26"/>
      <c r="BV90" s="26"/>
      <c r="BW90" s="26"/>
      <c r="BX90" s="26"/>
      <c r="BY90" s="26"/>
      <c r="BZ90" s="26"/>
      <c r="CA90" s="44">
        <v>86</v>
      </c>
      <c r="CB90" s="5">
        <v>0</v>
      </c>
      <c r="CC90" s="5">
        <v>0</v>
      </c>
      <c r="CD90" s="5"/>
      <c r="CE90" s="11"/>
      <c r="CF90" s="5"/>
      <c r="CG90" s="18"/>
      <c r="CH90" s="5"/>
      <c r="CI90" s="9"/>
      <c r="CJ90" s="9"/>
      <c r="CK90" s="9"/>
      <c r="CL90" s="4"/>
      <c r="CM90" s="26"/>
      <c r="CN90" s="26"/>
      <c r="CO90" s="26"/>
      <c r="CP90" s="26"/>
      <c r="CQ90" s="69"/>
      <c r="CR90" s="79" t="s">
        <v>656</v>
      </c>
    </row>
    <row r="91" spans="1:96" ht="15" x14ac:dyDescent="0.25">
      <c r="A91" s="10">
        <v>87</v>
      </c>
      <c r="B91" s="15"/>
      <c r="C91" s="42"/>
      <c r="D91" s="16"/>
      <c r="E91" s="28"/>
      <c r="F91" s="28"/>
      <c r="G91" s="32"/>
      <c r="H91" s="5"/>
      <c r="I91" s="5"/>
      <c r="J91" s="5"/>
      <c r="K91" s="5"/>
      <c r="L91" s="5"/>
      <c r="M91" s="5"/>
      <c r="N91" s="5"/>
      <c r="O91" s="5"/>
      <c r="P91" s="299">
        <f t="shared" si="4"/>
        <v>0</v>
      </c>
      <c r="Q91" s="5"/>
      <c r="R91" s="5"/>
      <c r="S91" s="5"/>
      <c r="T91" s="5"/>
      <c r="U91" s="5"/>
      <c r="V91" s="5"/>
      <c r="W91" s="5"/>
      <c r="X91" s="5"/>
      <c r="Y91" s="5"/>
      <c r="Z91" s="32"/>
      <c r="AA91" s="5"/>
      <c r="AB91" s="5"/>
      <c r="AC91" s="5"/>
      <c r="AD91" s="5"/>
      <c r="AE91" s="5"/>
      <c r="AF91" s="5"/>
      <c r="AG91" s="5"/>
      <c r="AH91" s="5"/>
      <c r="AI91" s="32"/>
      <c r="AJ91" s="5"/>
      <c r="AK91" s="5"/>
      <c r="AL91" s="5"/>
      <c r="AM91" s="5"/>
      <c r="AN91" s="5"/>
      <c r="AO91" s="5"/>
      <c r="AP91" s="5"/>
      <c r="AQ91" s="5"/>
      <c r="AR91" s="76"/>
      <c r="AS91" s="9"/>
      <c r="AT91" s="73"/>
      <c r="AU91" s="5"/>
      <c r="AV91" s="5"/>
      <c r="AW91" s="5"/>
      <c r="AX91" s="5"/>
      <c r="AY91" s="5"/>
      <c r="AZ91" s="5"/>
      <c r="BA91" s="5"/>
      <c r="BB91" s="5"/>
      <c r="BC91" s="5"/>
      <c r="BD91" s="10"/>
      <c r="BE91" s="300">
        <f t="shared" si="5"/>
        <v>0</v>
      </c>
      <c r="BF91" s="5"/>
      <c r="BG91" s="11"/>
      <c r="BH91" s="5"/>
      <c r="BI91" s="27"/>
      <c r="BJ91" s="5"/>
      <c r="BK91" s="5"/>
      <c r="BL91" s="28"/>
      <c r="BM91" s="5"/>
      <c r="BN91" s="5"/>
      <c r="BO91" s="13"/>
      <c r="BP91" s="245"/>
      <c r="BQ91" s="13"/>
      <c r="BR91" s="11"/>
      <c r="BS91" s="44">
        <v>87</v>
      </c>
      <c r="BT91" s="26"/>
      <c r="BU91" s="26"/>
      <c r="BV91" s="26"/>
      <c r="BW91" s="26"/>
      <c r="BX91" s="26"/>
      <c r="BY91" s="26"/>
      <c r="BZ91" s="26"/>
      <c r="CA91" s="44">
        <v>87</v>
      </c>
      <c r="CB91" s="5">
        <v>0</v>
      </c>
      <c r="CC91" s="5">
        <v>0</v>
      </c>
      <c r="CD91" s="5"/>
      <c r="CE91" s="11"/>
      <c r="CF91" s="5"/>
      <c r="CG91" s="18"/>
      <c r="CH91" s="15"/>
      <c r="CI91" s="9"/>
      <c r="CJ91" s="9"/>
      <c r="CK91" s="9"/>
      <c r="CL91" s="4"/>
      <c r="CM91" s="26"/>
      <c r="CN91" s="26"/>
      <c r="CO91" s="26"/>
      <c r="CP91" s="26"/>
      <c r="CQ91" s="69"/>
      <c r="CR91" s="79" t="s">
        <v>656</v>
      </c>
    </row>
    <row r="92" spans="1:96" ht="15" x14ac:dyDescent="0.25">
      <c r="A92" s="10">
        <v>88</v>
      </c>
      <c r="B92" s="15"/>
      <c r="C92" s="42"/>
      <c r="D92" s="16"/>
      <c r="E92" s="28"/>
      <c r="F92" s="28"/>
      <c r="G92" s="32"/>
      <c r="H92" s="5"/>
      <c r="I92" s="5"/>
      <c r="J92" s="5"/>
      <c r="K92" s="5"/>
      <c r="L92" s="5"/>
      <c r="M92" s="5"/>
      <c r="N92" s="5"/>
      <c r="O92" s="5"/>
      <c r="P92" s="299">
        <f t="shared" si="4"/>
        <v>0</v>
      </c>
      <c r="Q92" s="5"/>
      <c r="R92" s="5"/>
      <c r="S92" s="5"/>
      <c r="T92" s="5"/>
      <c r="U92" s="5"/>
      <c r="V92" s="5"/>
      <c r="W92" s="5"/>
      <c r="X92" s="5"/>
      <c r="Y92" s="5"/>
      <c r="Z92" s="32"/>
      <c r="AA92" s="5"/>
      <c r="AB92" s="5"/>
      <c r="AC92" s="5"/>
      <c r="AD92" s="5"/>
      <c r="AE92" s="5"/>
      <c r="AF92" s="5"/>
      <c r="AG92" s="5"/>
      <c r="AH92" s="5"/>
      <c r="AI92" s="32"/>
      <c r="AJ92" s="5"/>
      <c r="AK92" s="5"/>
      <c r="AL92" s="5"/>
      <c r="AM92" s="5"/>
      <c r="AN92" s="5"/>
      <c r="AO92" s="5"/>
      <c r="AP92" s="5"/>
      <c r="AQ92" s="5"/>
      <c r="AR92" s="76"/>
      <c r="AS92" s="9"/>
      <c r="AT92" s="73"/>
      <c r="AU92" s="5"/>
      <c r="AV92" s="5"/>
      <c r="AW92" s="5"/>
      <c r="AX92" s="5"/>
      <c r="AY92" s="5"/>
      <c r="AZ92" s="5"/>
      <c r="BA92" s="5"/>
      <c r="BB92" s="5"/>
      <c r="BC92" s="5"/>
      <c r="BD92" s="10"/>
      <c r="BE92" s="300">
        <f t="shared" si="5"/>
        <v>0</v>
      </c>
      <c r="BF92" s="5"/>
      <c r="BG92" s="11"/>
      <c r="BH92" s="5"/>
      <c r="BI92" s="27"/>
      <c r="BJ92" s="5"/>
      <c r="BK92" s="5"/>
      <c r="BL92" s="28"/>
      <c r="BM92" s="5"/>
      <c r="BN92" s="5"/>
      <c r="BO92" s="13"/>
      <c r="BP92" s="245"/>
      <c r="BQ92" s="13"/>
      <c r="BR92" s="11"/>
      <c r="BS92" s="44">
        <v>88</v>
      </c>
      <c r="BT92" s="26"/>
      <c r="BU92" s="26"/>
      <c r="BV92" s="26"/>
      <c r="BW92" s="26"/>
      <c r="BX92" s="26"/>
      <c r="BY92" s="26"/>
      <c r="BZ92" s="26"/>
      <c r="CA92" s="44">
        <v>88</v>
      </c>
      <c r="CB92" s="5">
        <v>0</v>
      </c>
      <c r="CC92" s="5">
        <v>0</v>
      </c>
      <c r="CD92" s="5"/>
      <c r="CE92" s="11"/>
      <c r="CF92" s="5"/>
      <c r="CG92" s="18"/>
      <c r="CH92" s="5"/>
      <c r="CI92" s="9"/>
      <c r="CJ92" s="9"/>
      <c r="CK92" s="9"/>
      <c r="CL92" s="4"/>
      <c r="CM92" s="26"/>
      <c r="CN92" s="26"/>
      <c r="CO92" s="26"/>
      <c r="CP92" s="26"/>
      <c r="CQ92" s="69"/>
      <c r="CR92" s="79" t="s">
        <v>656</v>
      </c>
    </row>
    <row r="93" spans="1:96" ht="15" x14ac:dyDescent="0.25">
      <c r="A93" s="10">
        <v>89</v>
      </c>
      <c r="B93" s="15"/>
      <c r="C93" s="42"/>
      <c r="D93" s="16"/>
      <c r="E93" s="28"/>
      <c r="F93" s="28"/>
      <c r="G93" s="32"/>
      <c r="H93" s="5"/>
      <c r="I93" s="5"/>
      <c r="J93" s="5"/>
      <c r="K93" s="5"/>
      <c r="L93" s="5"/>
      <c r="M93" s="5"/>
      <c r="N93" s="5"/>
      <c r="O93" s="5"/>
      <c r="P93" s="299">
        <f t="shared" si="4"/>
        <v>0</v>
      </c>
      <c r="Q93" s="5"/>
      <c r="R93" s="5"/>
      <c r="S93" s="5"/>
      <c r="T93" s="5"/>
      <c r="U93" s="5"/>
      <c r="V93" s="5"/>
      <c r="W93" s="5"/>
      <c r="X93" s="5"/>
      <c r="Y93" s="5"/>
      <c r="Z93" s="32"/>
      <c r="AA93" s="5"/>
      <c r="AB93" s="5"/>
      <c r="AC93" s="5"/>
      <c r="AD93" s="5"/>
      <c r="AE93" s="5"/>
      <c r="AF93" s="5"/>
      <c r="AG93" s="5"/>
      <c r="AH93" s="5"/>
      <c r="AI93" s="32"/>
      <c r="AJ93" s="5"/>
      <c r="AK93" s="5"/>
      <c r="AL93" s="5"/>
      <c r="AM93" s="5"/>
      <c r="AN93" s="5"/>
      <c r="AO93" s="5"/>
      <c r="AP93" s="5"/>
      <c r="AQ93" s="5"/>
      <c r="AR93" s="76"/>
      <c r="AS93" s="9"/>
      <c r="AT93" s="73"/>
      <c r="AU93" s="5"/>
      <c r="AV93" s="5"/>
      <c r="AW93" s="5"/>
      <c r="AX93" s="5"/>
      <c r="AY93" s="5"/>
      <c r="AZ93" s="5"/>
      <c r="BA93" s="5"/>
      <c r="BB93" s="5"/>
      <c r="BC93" s="5"/>
      <c r="BD93" s="10"/>
      <c r="BE93" s="300">
        <f t="shared" si="5"/>
        <v>0</v>
      </c>
      <c r="BF93" s="5"/>
      <c r="BG93" s="11"/>
      <c r="BH93" s="5"/>
      <c r="BI93" s="27"/>
      <c r="BJ93" s="5"/>
      <c r="BK93" s="5"/>
      <c r="BL93" s="28"/>
      <c r="BM93" s="5"/>
      <c r="BN93" s="5"/>
      <c r="BO93" s="13"/>
      <c r="BP93" s="245"/>
      <c r="BQ93" s="13"/>
      <c r="BR93" s="11"/>
      <c r="BS93" s="44">
        <v>89</v>
      </c>
      <c r="BT93" s="26"/>
      <c r="BU93" s="26"/>
      <c r="BV93" s="26"/>
      <c r="BW93" s="26"/>
      <c r="BX93" s="26"/>
      <c r="BY93" s="26"/>
      <c r="BZ93" s="26"/>
      <c r="CA93" s="44">
        <v>89</v>
      </c>
      <c r="CB93" s="5">
        <v>0</v>
      </c>
      <c r="CC93" s="5">
        <v>0</v>
      </c>
      <c r="CD93" s="5"/>
      <c r="CE93" s="11"/>
      <c r="CF93" s="5"/>
      <c r="CG93" s="18"/>
      <c r="CH93" s="5"/>
      <c r="CI93" s="9"/>
      <c r="CJ93" s="9"/>
      <c r="CK93" s="9"/>
      <c r="CL93" s="4"/>
      <c r="CM93" s="26"/>
      <c r="CN93" s="26"/>
      <c r="CO93" s="26"/>
      <c r="CP93" s="26"/>
      <c r="CQ93" s="69"/>
      <c r="CR93" s="79" t="s">
        <v>656</v>
      </c>
    </row>
    <row r="94" spans="1:96" ht="15" x14ac:dyDescent="0.25">
      <c r="A94" s="10">
        <v>90</v>
      </c>
      <c r="B94" s="15">
        <v>13</v>
      </c>
      <c r="C94" s="42"/>
      <c r="D94" s="16">
        <v>39196</v>
      </c>
      <c r="E94" s="28">
        <v>1</v>
      </c>
      <c r="F94" s="28">
        <v>1</v>
      </c>
      <c r="G94" s="32">
        <v>5</v>
      </c>
      <c r="H94" s="5"/>
      <c r="I94" s="5"/>
      <c r="J94" s="5"/>
      <c r="K94" s="5"/>
      <c r="L94" s="5"/>
      <c r="M94" s="5"/>
      <c r="N94" s="5"/>
      <c r="O94" s="5"/>
      <c r="P94" s="299">
        <f t="shared" si="4"/>
        <v>5</v>
      </c>
      <c r="Q94" s="5" t="s">
        <v>117</v>
      </c>
      <c r="R94" s="5"/>
      <c r="S94" s="5"/>
      <c r="T94" s="5"/>
      <c r="U94" s="5"/>
      <c r="V94" s="5"/>
      <c r="W94" s="5"/>
      <c r="X94" s="5"/>
      <c r="Y94" s="5"/>
      <c r="Z94" s="32">
        <v>35</v>
      </c>
      <c r="AA94" s="5"/>
      <c r="AB94" s="5"/>
      <c r="AC94" s="5">
        <v>40</v>
      </c>
      <c r="AD94" s="5"/>
      <c r="AE94" s="5">
        <v>44</v>
      </c>
      <c r="AF94" s="5"/>
      <c r="AG94" s="5"/>
      <c r="AH94" s="5"/>
      <c r="AI94" s="32"/>
      <c r="AJ94" s="5"/>
      <c r="AK94" s="5"/>
      <c r="AL94" s="5"/>
      <c r="AM94" s="5"/>
      <c r="AN94" s="5"/>
      <c r="AO94" s="5">
        <v>33</v>
      </c>
      <c r="AP94" s="5"/>
      <c r="AQ94" s="5"/>
      <c r="AR94" s="76">
        <v>39212</v>
      </c>
      <c r="AS94" s="9">
        <v>39223</v>
      </c>
      <c r="AT94" s="73">
        <v>39234</v>
      </c>
      <c r="AU94" s="5"/>
      <c r="AV94" s="5"/>
      <c r="AW94" s="5"/>
      <c r="AX94" s="5"/>
      <c r="AY94" s="5">
        <v>0.1</v>
      </c>
      <c r="AZ94" s="5"/>
      <c r="BA94" s="5"/>
      <c r="BB94" s="5"/>
      <c r="BC94" s="5"/>
      <c r="BD94" s="10" t="s">
        <v>455</v>
      </c>
      <c r="BE94" s="300">
        <f t="shared" si="5"/>
        <v>3</v>
      </c>
      <c r="BF94" s="5">
        <v>3</v>
      </c>
      <c r="BG94" s="11">
        <v>2.2200000000000002</v>
      </c>
      <c r="BH94" s="5">
        <v>215</v>
      </c>
      <c r="BI94" s="27">
        <v>0.1</v>
      </c>
      <c r="BJ94" s="5"/>
      <c r="BK94" s="5"/>
      <c r="BL94" s="28"/>
      <c r="BM94" s="5"/>
      <c r="BN94" s="5"/>
      <c r="BO94" s="13"/>
      <c r="BP94" s="245">
        <f t="shared" si="6"/>
        <v>2496.6378189747502</v>
      </c>
      <c r="BQ94" s="13"/>
      <c r="BR94" s="11">
        <f t="shared" si="7"/>
        <v>2496.6378189747502</v>
      </c>
      <c r="BS94" s="44">
        <v>90</v>
      </c>
      <c r="BT94" s="26"/>
      <c r="BU94" s="26"/>
      <c r="BV94" s="26"/>
      <c r="BW94" s="26"/>
      <c r="BX94" s="26"/>
      <c r="BY94" s="26"/>
      <c r="BZ94" s="26"/>
      <c r="CA94" s="44">
        <v>90</v>
      </c>
      <c r="CB94" s="5">
        <v>5</v>
      </c>
      <c r="CC94" s="5">
        <v>3</v>
      </c>
      <c r="CD94" s="5">
        <v>5</v>
      </c>
      <c r="CE94" s="11">
        <v>2.2200000000000002</v>
      </c>
      <c r="CF94" s="5">
        <v>215</v>
      </c>
      <c r="CG94" s="18">
        <v>2496.6378189747502</v>
      </c>
      <c r="CH94" s="5">
        <v>33</v>
      </c>
      <c r="CI94" s="9">
        <v>39212</v>
      </c>
      <c r="CJ94" s="9">
        <v>39223</v>
      </c>
      <c r="CK94" s="9">
        <v>39234</v>
      </c>
      <c r="CL94" s="4"/>
      <c r="CM94" s="26"/>
      <c r="CN94" s="26"/>
      <c r="CO94" s="26"/>
      <c r="CP94" s="26"/>
      <c r="CQ94" s="69">
        <v>0.1</v>
      </c>
      <c r="CR94" s="79"/>
    </row>
    <row r="95" spans="1:96" ht="15" x14ac:dyDescent="0.25">
      <c r="A95" s="10">
        <v>91</v>
      </c>
      <c r="B95" s="15" t="s">
        <v>175</v>
      </c>
      <c r="C95" s="42"/>
      <c r="D95" s="16">
        <v>39196</v>
      </c>
      <c r="E95" s="28">
        <v>1</v>
      </c>
      <c r="F95" s="28">
        <v>1</v>
      </c>
      <c r="G95" s="32">
        <v>4</v>
      </c>
      <c r="H95" s="5"/>
      <c r="I95" s="5"/>
      <c r="J95" s="5">
        <v>5</v>
      </c>
      <c r="K95" s="5"/>
      <c r="L95" s="5"/>
      <c r="M95" s="5"/>
      <c r="N95" s="5"/>
      <c r="O95" s="5"/>
      <c r="P95" s="299">
        <f t="shared" si="4"/>
        <v>5</v>
      </c>
      <c r="Q95" s="5" t="s">
        <v>111</v>
      </c>
      <c r="R95" s="5"/>
      <c r="S95" s="5" t="s">
        <v>118</v>
      </c>
      <c r="T95" s="5"/>
      <c r="U95" s="5"/>
      <c r="V95" s="5"/>
      <c r="W95" s="5"/>
      <c r="X95" s="5"/>
      <c r="Y95" s="5"/>
      <c r="Z95" s="32">
        <v>25</v>
      </c>
      <c r="AA95" s="5"/>
      <c r="AB95" s="5">
        <v>56</v>
      </c>
      <c r="AC95" s="5">
        <v>62</v>
      </c>
      <c r="AD95" s="5">
        <v>66</v>
      </c>
      <c r="AE95" s="5">
        <v>68</v>
      </c>
      <c r="AF95" s="5"/>
      <c r="AG95" s="5"/>
      <c r="AH95" s="5"/>
      <c r="AI95" s="32"/>
      <c r="AJ95" s="5"/>
      <c r="AK95" s="5"/>
      <c r="AL95" s="5"/>
      <c r="AM95" s="5"/>
      <c r="AN95" s="5"/>
      <c r="AO95" s="5">
        <v>66</v>
      </c>
      <c r="AP95" s="5"/>
      <c r="AQ95" s="5"/>
      <c r="AR95" s="76">
        <v>39204</v>
      </c>
      <c r="AS95" s="9">
        <v>39217</v>
      </c>
      <c r="AT95" s="73">
        <v>39234</v>
      </c>
      <c r="AU95" s="5"/>
      <c r="AV95" s="5"/>
      <c r="AW95" s="5"/>
      <c r="AX95" s="5"/>
      <c r="AY95" s="5"/>
      <c r="AZ95" s="5"/>
      <c r="BA95" s="14"/>
      <c r="BB95" s="14"/>
      <c r="BC95" s="5"/>
      <c r="BD95" s="10" t="s">
        <v>456</v>
      </c>
      <c r="BE95" s="300">
        <f t="shared" si="5"/>
        <v>3</v>
      </c>
      <c r="BF95" s="5">
        <v>3</v>
      </c>
      <c r="BG95" s="11">
        <v>2.35</v>
      </c>
      <c r="BH95" s="5">
        <v>250</v>
      </c>
      <c r="BI95" s="27"/>
      <c r="BJ95" s="5"/>
      <c r="BK95" s="5"/>
      <c r="BL95" s="28"/>
      <c r="BM95" s="5"/>
      <c r="BN95" s="5"/>
      <c r="BO95" s="13"/>
      <c r="BP95" s="245">
        <f t="shared" si="6"/>
        <v>3253.0210180218064</v>
      </c>
      <c r="BQ95" s="13"/>
      <c r="BR95" s="11">
        <f t="shared" si="7"/>
        <v>3253.0210180218064</v>
      </c>
      <c r="BS95" s="44">
        <v>91</v>
      </c>
      <c r="BT95" s="26">
        <v>3</v>
      </c>
      <c r="BU95" s="26">
        <v>27</v>
      </c>
      <c r="BV95" s="26">
        <v>13</v>
      </c>
      <c r="BW95" s="26">
        <v>13</v>
      </c>
      <c r="BX95" s="26">
        <v>2</v>
      </c>
      <c r="BY95" s="26"/>
      <c r="BZ95" s="26"/>
      <c r="CA95" s="44">
        <v>91</v>
      </c>
      <c r="CB95" s="5">
        <v>5</v>
      </c>
      <c r="CC95" s="5">
        <v>3</v>
      </c>
      <c r="CD95" s="5">
        <v>5</v>
      </c>
      <c r="CE95" s="11">
        <v>2.35</v>
      </c>
      <c r="CF95" s="5">
        <v>250</v>
      </c>
      <c r="CG95" s="18">
        <v>3253.0210180218064</v>
      </c>
      <c r="CH95" s="5">
        <v>66</v>
      </c>
      <c r="CI95" s="9">
        <v>39204</v>
      </c>
      <c r="CJ95" s="9">
        <v>39217</v>
      </c>
      <c r="CK95" s="9">
        <v>39234</v>
      </c>
      <c r="CL95" s="4">
        <v>3</v>
      </c>
      <c r="CM95" s="26">
        <v>27</v>
      </c>
      <c r="CN95" s="26">
        <v>13</v>
      </c>
      <c r="CO95" s="26">
        <v>2</v>
      </c>
      <c r="CP95" s="26"/>
      <c r="CQ95" s="69"/>
      <c r="CR95" s="79"/>
    </row>
    <row r="96" spans="1:96" ht="15" x14ac:dyDescent="0.25">
      <c r="A96" s="10">
        <v>92</v>
      </c>
      <c r="B96" s="15"/>
      <c r="C96" s="42"/>
      <c r="D96" s="16">
        <v>39196</v>
      </c>
      <c r="E96" s="28">
        <v>1</v>
      </c>
      <c r="F96" s="28">
        <v>1</v>
      </c>
      <c r="G96" s="32">
        <v>2</v>
      </c>
      <c r="H96" s="5"/>
      <c r="I96" s="5"/>
      <c r="J96" s="5">
        <v>3</v>
      </c>
      <c r="K96" s="5"/>
      <c r="L96" s="5"/>
      <c r="M96" s="5"/>
      <c r="N96" s="5"/>
      <c r="O96" s="5"/>
      <c r="P96" s="299">
        <f t="shared" si="4"/>
        <v>3</v>
      </c>
      <c r="Q96" s="5" t="s">
        <v>111</v>
      </c>
      <c r="R96" s="5"/>
      <c r="S96" s="5"/>
      <c r="T96" s="5"/>
      <c r="U96" s="5"/>
      <c r="V96" s="5"/>
      <c r="W96" s="5"/>
      <c r="X96" s="5"/>
      <c r="Y96" s="5"/>
      <c r="Z96" s="32">
        <v>15</v>
      </c>
      <c r="AA96" s="5"/>
      <c r="AB96" s="5"/>
      <c r="AC96" s="5">
        <v>24</v>
      </c>
      <c r="AD96" s="5">
        <v>29</v>
      </c>
      <c r="AE96" s="5">
        <v>32</v>
      </c>
      <c r="AF96" s="5"/>
      <c r="AG96" s="5"/>
      <c r="AH96" s="5"/>
      <c r="AI96" s="32"/>
      <c r="AJ96" s="5"/>
      <c r="AK96" s="5"/>
      <c r="AL96" s="5"/>
      <c r="AM96" s="5"/>
      <c r="AN96" s="5"/>
      <c r="AO96" s="5">
        <v>33</v>
      </c>
      <c r="AP96" s="5"/>
      <c r="AQ96" s="5"/>
      <c r="AR96" s="76">
        <v>39212</v>
      </c>
      <c r="AS96" s="9">
        <v>39223</v>
      </c>
      <c r="AT96" s="73"/>
      <c r="AU96" s="5"/>
      <c r="AV96" s="5"/>
      <c r="AW96" s="5"/>
      <c r="AX96" s="5">
        <v>0.5</v>
      </c>
      <c r="AY96" s="5"/>
      <c r="AZ96" s="5"/>
      <c r="BA96" s="5"/>
      <c r="BB96" s="5"/>
      <c r="BC96" s="5"/>
      <c r="BD96" s="10" t="s">
        <v>457</v>
      </c>
      <c r="BE96" s="300">
        <f t="shared" si="5"/>
        <v>2</v>
      </c>
      <c r="BF96" s="5">
        <v>2</v>
      </c>
      <c r="BG96" s="11">
        <v>1.75</v>
      </c>
      <c r="BH96" s="5">
        <v>250</v>
      </c>
      <c r="BI96" s="27">
        <v>0.2</v>
      </c>
      <c r="BJ96" s="5"/>
      <c r="BK96" s="5"/>
      <c r="BL96" s="28"/>
      <c r="BM96" s="5"/>
      <c r="BN96" s="5"/>
      <c r="BO96" s="13"/>
      <c r="BP96" s="245">
        <f t="shared" si="6"/>
        <v>1202.6409377023426</v>
      </c>
      <c r="BQ96" s="13"/>
      <c r="BR96" s="11">
        <f t="shared" si="7"/>
        <v>1202.6409377023426</v>
      </c>
      <c r="BS96" s="44">
        <v>92</v>
      </c>
      <c r="BT96" s="26">
        <v>1</v>
      </c>
      <c r="BU96" s="26">
        <v>9</v>
      </c>
      <c r="BV96" s="26"/>
      <c r="BW96" s="26"/>
      <c r="BX96" s="26"/>
      <c r="BY96" s="26"/>
      <c r="BZ96" s="26" t="s">
        <v>666</v>
      </c>
      <c r="CA96" s="44">
        <v>92</v>
      </c>
      <c r="CB96" s="5">
        <v>3</v>
      </c>
      <c r="CC96" s="5">
        <v>2</v>
      </c>
      <c r="CD96" s="5">
        <v>3</v>
      </c>
      <c r="CE96" s="11">
        <v>1.75</v>
      </c>
      <c r="CF96" s="5">
        <v>250</v>
      </c>
      <c r="CG96" s="18">
        <v>1202.6409377023426</v>
      </c>
      <c r="CH96" s="15">
        <v>33</v>
      </c>
      <c r="CI96" s="9">
        <v>39212</v>
      </c>
      <c r="CJ96" s="9">
        <v>39223</v>
      </c>
      <c r="CK96" s="9">
        <v>39234</v>
      </c>
      <c r="CL96" s="4">
        <v>1</v>
      </c>
      <c r="CM96" s="26">
        <v>9</v>
      </c>
      <c r="CN96" s="26"/>
      <c r="CO96" s="26"/>
      <c r="CP96" s="26"/>
      <c r="CQ96" s="69">
        <v>0.5</v>
      </c>
      <c r="CR96" s="79"/>
    </row>
    <row r="97" spans="1:96" ht="15" x14ac:dyDescent="0.25">
      <c r="A97" s="10">
        <v>93</v>
      </c>
      <c r="B97" s="15" t="s">
        <v>178</v>
      </c>
      <c r="C97" s="42"/>
      <c r="D97" s="16">
        <v>39196</v>
      </c>
      <c r="E97" s="28">
        <v>1</v>
      </c>
      <c r="F97" s="28">
        <v>1</v>
      </c>
      <c r="G97" s="32">
        <v>3</v>
      </c>
      <c r="H97" s="5"/>
      <c r="I97" s="5"/>
      <c r="J97" s="5"/>
      <c r="K97" s="5"/>
      <c r="L97" s="5"/>
      <c r="M97" s="5"/>
      <c r="N97" s="5"/>
      <c r="O97" s="5"/>
      <c r="P97" s="299">
        <f t="shared" si="4"/>
        <v>3</v>
      </c>
      <c r="Q97" s="5" t="s">
        <v>118</v>
      </c>
      <c r="R97" s="5"/>
      <c r="S97" s="5"/>
      <c r="T97" s="5"/>
      <c r="U97" s="5"/>
      <c r="V97" s="5"/>
      <c r="W97" s="5"/>
      <c r="X97" s="5"/>
      <c r="Y97" s="5"/>
      <c r="Z97" s="32">
        <v>30</v>
      </c>
      <c r="AA97" s="5"/>
      <c r="AB97" s="5">
        <v>45</v>
      </c>
      <c r="AC97" s="5">
        <v>60</v>
      </c>
      <c r="AD97" s="5">
        <v>65</v>
      </c>
      <c r="AE97" s="5">
        <v>68</v>
      </c>
      <c r="AF97" s="5"/>
      <c r="AG97" s="5"/>
      <c r="AH97" s="5"/>
      <c r="AI97" s="32"/>
      <c r="AJ97" s="5"/>
      <c r="AK97" s="5"/>
      <c r="AL97" s="5"/>
      <c r="AM97" s="5"/>
      <c r="AN97" s="5"/>
      <c r="AO97" s="5">
        <v>68</v>
      </c>
      <c r="AP97" s="5"/>
      <c r="AQ97" s="5"/>
      <c r="AR97" s="76">
        <v>39209</v>
      </c>
      <c r="AS97" s="9">
        <v>39217</v>
      </c>
      <c r="AT97" s="73">
        <v>39234</v>
      </c>
      <c r="AU97" s="5"/>
      <c r="AV97" s="5"/>
      <c r="AW97" s="5"/>
      <c r="AX97" s="5"/>
      <c r="AY97" s="5"/>
      <c r="AZ97" s="5"/>
      <c r="BA97" s="5"/>
      <c r="BB97" s="5"/>
      <c r="BC97" s="5"/>
      <c r="BD97" s="10" t="s">
        <v>458</v>
      </c>
      <c r="BE97" s="300">
        <f t="shared" si="5"/>
        <v>3</v>
      </c>
      <c r="BF97" s="5">
        <v>3</v>
      </c>
      <c r="BG97" s="11">
        <v>2.39</v>
      </c>
      <c r="BH97" s="5">
        <v>200</v>
      </c>
      <c r="BI97" s="27">
        <v>0.1</v>
      </c>
      <c r="BJ97" s="5"/>
      <c r="BK97" s="14"/>
      <c r="BL97" s="28"/>
      <c r="BM97" s="5"/>
      <c r="BN97" s="5"/>
      <c r="BO97" s="13"/>
      <c r="BP97" s="245">
        <f t="shared" si="6"/>
        <v>2691.7637094855386</v>
      </c>
      <c r="BQ97" s="13"/>
      <c r="BR97" s="11">
        <f t="shared" si="7"/>
        <v>2691.7637094855386</v>
      </c>
      <c r="BS97" s="44">
        <v>93</v>
      </c>
      <c r="BT97" s="26">
        <v>3</v>
      </c>
      <c r="BU97" s="26">
        <v>28</v>
      </c>
      <c r="BV97" s="26">
        <v>8</v>
      </c>
      <c r="BW97" s="26">
        <v>8</v>
      </c>
      <c r="BX97" s="26">
        <v>7</v>
      </c>
      <c r="BY97" s="26"/>
      <c r="BZ97" s="26" t="s">
        <v>665</v>
      </c>
      <c r="CA97" s="44">
        <v>93</v>
      </c>
      <c r="CB97" s="5">
        <v>3</v>
      </c>
      <c r="CC97" s="5">
        <v>3</v>
      </c>
      <c r="CD97" s="5">
        <v>3</v>
      </c>
      <c r="CE97" s="11">
        <v>2.39</v>
      </c>
      <c r="CF97" s="5">
        <v>200</v>
      </c>
      <c r="CG97" s="18">
        <v>2691.7637094855386</v>
      </c>
      <c r="CH97" s="15">
        <v>68</v>
      </c>
      <c r="CI97" s="9">
        <v>39209</v>
      </c>
      <c r="CJ97" s="9">
        <v>39217</v>
      </c>
      <c r="CK97" s="9">
        <v>39234</v>
      </c>
      <c r="CL97" s="4">
        <v>3</v>
      </c>
      <c r="CM97" s="26">
        <v>28</v>
      </c>
      <c r="CN97" s="26">
        <v>8</v>
      </c>
      <c r="CO97" s="26">
        <v>7</v>
      </c>
      <c r="CP97" s="26"/>
      <c r="CQ97" s="69"/>
      <c r="CR97" s="79"/>
    </row>
    <row r="98" spans="1:96" ht="15" x14ac:dyDescent="0.25">
      <c r="A98" s="10">
        <v>94</v>
      </c>
      <c r="B98" s="15" t="s">
        <v>180</v>
      </c>
      <c r="C98" s="42"/>
      <c r="D98" s="16">
        <v>39196</v>
      </c>
      <c r="E98" s="28">
        <v>1</v>
      </c>
      <c r="F98" s="28">
        <v>1</v>
      </c>
      <c r="G98" s="32">
        <v>2</v>
      </c>
      <c r="H98" s="5"/>
      <c r="I98" s="5">
        <v>4</v>
      </c>
      <c r="J98" s="5"/>
      <c r="K98" s="5"/>
      <c r="L98" s="5"/>
      <c r="M98" s="5"/>
      <c r="N98" s="5"/>
      <c r="O98" s="5"/>
      <c r="P98" s="299">
        <f t="shared" si="4"/>
        <v>4</v>
      </c>
      <c r="Q98" s="5" t="s">
        <v>117</v>
      </c>
      <c r="R98" s="5"/>
      <c r="S98" s="5"/>
      <c r="T98" s="5"/>
      <c r="U98" s="5" t="s">
        <v>118</v>
      </c>
      <c r="V98" s="5"/>
      <c r="W98" s="5"/>
      <c r="X98" s="5"/>
      <c r="Y98" s="5"/>
      <c r="Z98" s="32">
        <v>17</v>
      </c>
      <c r="AA98" s="5"/>
      <c r="AB98" s="5"/>
      <c r="AC98" s="5"/>
      <c r="AD98" s="5">
        <v>28</v>
      </c>
      <c r="AE98" s="5">
        <v>36</v>
      </c>
      <c r="AF98" s="5"/>
      <c r="AG98" s="5"/>
      <c r="AH98" s="5"/>
      <c r="AI98" s="32"/>
      <c r="AJ98" s="5"/>
      <c r="AK98" s="5"/>
      <c r="AL98" s="5"/>
      <c r="AM98" s="5"/>
      <c r="AN98" s="5"/>
      <c r="AO98" s="5">
        <v>35</v>
      </c>
      <c r="AP98" s="5"/>
      <c r="AQ98" s="5"/>
      <c r="AR98" s="76">
        <v>39217</v>
      </c>
      <c r="AS98" s="9">
        <v>39227</v>
      </c>
      <c r="AT98" s="73">
        <v>39234</v>
      </c>
      <c r="AU98" s="5"/>
      <c r="AV98" s="5"/>
      <c r="AW98" s="5"/>
      <c r="AX98" s="5"/>
      <c r="AY98" s="5">
        <v>0.2</v>
      </c>
      <c r="AZ98" s="14"/>
      <c r="BA98" s="5"/>
      <c r="BB98" s="5"/>
      <c r="BC98" s="5"/>
      <c r="BD98" s="10" t="s">
        <v>459</v>
      </c>
      <c r="BE98" s="300">
        <f t="shared" si="5"/>
        <v>2</v>
      </c>
      <c r="BF98" s="5">
        <v>2</v>
      </c>
      <c r="BG98" s="11">
        <v>2.25</v>
      </c>
      <c r="BH98" s="5">
        <v>240</v>
      </c>
      <c r="BI98" s="27">
        <v>0.2</v>
      </c>
      <c r="BJ98" s="5"/>
      <c r="BK98" s="5"/>
      <c r="BL98" s="28"/>
      <c r="BM98" s="5"/>
      <c r="BN98" s="5"/>
      <c r="BO98" s="13"/>
      <c r="BP98" s="245">
        <f t="shared" si="6"/>
        <v>1908.5175370557993</v>
      </c>
      <c r="BQ98" s="13"/>
      <c r="BR98" s="11">
        <f t="shared" si="7"/>
        <v>1908.5175370557993</v>
      </c>
      <c r="BS98" s="44">
        <v>94</v>
      </c>
      <c r="BT98" s="26">
        <v>10</v>
      </c>
      <c r="BU98" s="26">
        <v>82</v>
      </c>
      <c r="BV98" s="26">
        <v>24</v>
      </c>
      <c r="BW98" s="26">
        <v>24</v>
      </c>
      <c r="BX98" s="26">
        <v>7</v>
      </c>
      <c r="BY98" s="26"/>
      <c r="BZ98" s="26" t="s">
        <v>667</v>
      </c>
      <c r="CA98" s="44">
        <v>94</v>
      </c>
      <c r="CB98" s="5">
        <v>4</v>
      </c>
      <c r="CC98" s="5">
        <v>2</v>
      </c>
      <c r="CD98" s="5">
        <v>4</v>
      </c>
      <c r="CE98" s="11">
        <v>2.25</v>
      </c>
      <c r="CF98" s="5">
        <v>240</v>
      </c>
      <c r="CG98" s="18">
        <v>1908.5175370557993</v>
      </c>
      <c r="CH98" s="5">
        <v>35</v>
      </c>
      <c r="CI98" s="9">
        <v>39217</v>
      </c>
      <c r="CJ98" s="9">
        <v>39227</v>
      </c>
      <c r="CK98" s="9">
        <v>39234</v>
      </c>
      <c r="CL98" s="4">
        <v>10</v>
      </c>
      <c r="CM98" s="26">
        <v>82</v>
      </c>
      <c r="CN98" s="26">
        <v>24</v>
      </c>
      <c r="CO98" s="26">
        <v>7</v>
      </c>
      <c r="CP98" s="26"/>
      <c r="CQ98" s="69">
        <v>0.2</v>
      </c>
      <c r="CR98" s="79"/>
    </row>
    <row r="99" spans="1:96" ht="15" x14ac:dyDescent="0.25">
      <c r="A99" s="10">
        <v>95</v>
      </c>
      <c r="B99" s="15"/>
      <c r="C99" s="42">
        <v>1</v>
      </c>
      <c r="D99" s="16">
        <v>39196</v>
      </c>
      <c r="E99" s="28">
        <v>1</v>
      </c>
      <c r="F99" s="28">
        <v>1</v>
      </c>
      <c r="G99" s="32">
        <v>4</v>
      </c>
      <c r="H99" s="5"/>
      <c r="I99" s="5"/>
      <c r="J99" s="5">
        <v>5</v>
      </c>
      <c r="K99" s="5"/>
      <c r="L99" s="5"/>
      <c r="M99" s="5"/>
      <c r="N99" s="5"/>
      <c r="O99" s="5"/>
      <c r="P99" s="299">
        <f t="shared" si="4"/>
        <v>5</v>
      </c>
      <c r="Q99" s="5" t="s">
        <v>111</v>
      </c>
      <c r="R99" s="5"/>
      <c r="S99" s="5"/>
      <c r="T99" s="5"/>
      <c r="U99" s="5"/>
      <c r="V99" s="5"/>
      <c r="W99" s="5"/>
      <c r="X99" s="5"/>
      <c r="Y99" s="5"/>
      <c r="Z99" s="32">
        <v>50</v>
      </c>
      <c r="AA99" s="5"/>
      <c r="AB99" s="5"/>
      <c r="AC99" s="5">
        <v>75</v>
      </c>
      <c r="AD99" s="5">
        <v>79</v>
      </c>
      <c r="AE99" s="5">
        <v>105</v>
      </c>
      <c r="AF99" s="5"/>
      <c r="AG99" s="5"/>
      <c r="AH99" s="5"/>
      <c r="AI99" s="32"/>
      <c r="AJ99" s="5"/>
      <c r="AK99" s="5"/>
      <c r="AL99" s="5"/>
      <c r="AM99" s="5"/>
      <c r="AN99" s="5"/>
      <c r="AO99" s="5">
        <v>101</v>
      </c>
      <c r="AP99" s="5"/>
      <c r="AQ99" s="5"/>
      <c r="AR99" s="76"/>
      <c r="AS99" s="9">
        <v>39223</v>
      </c>
      <c r="AT99" s="73">
        <v>39234</v>
      </c>
      <c r="AU99" s="5"/>
      <c r="AV99" s="5"/>
      <c r="AW99" s="5"/>
      <c r="AX99" s="5"/>
      <c r="AY99" s="5"/>
      <c r="AZ99" s="5"/>
      <c r="BA99" s="5"/>
      <c r="BB99" s="5"/>
      <c r="BC99" s="5"/>
      <c r="BD99" s="10" t="s">
        <v>460</v>
      </c>
      <c r="BE99" s="300">
        <f t="shared" si="5"/>
        <v>3</v>
      </c>
      <c r="BF99" s="5">
        <v>3</v>
      </c>
      <c r="BG99" s="11">
        <v>1.75</v>
      </c>
      <c r="BH99" s="5">
        <v>210</v>
      </c>
      <c r="BI99" s="27"/>
      <c r="BJ99" s="5"/>
      <c r="BK99" s="5"/>
      <c r="BL99" s="28"/>
      <c r="BM99" s="5"/>
      <c r="BN99" s="5"/>
      <c r="BO99" s="13"/>
      <c r="BP99" s="245">
        <f t="shared" si="6"/>
        <v>1515.3275815049517</v>
      </c>
      <c r="BQ99" s="13"/>
      <c r="BR99" s="11">
        <f t="shared" si="7"/>
        <v>1515.3275815049517</v>
      </c>
      <c r="BS99" s="44">
        <v>95</v>
      </c>
      <c r="BT99" s="26">
        <v>8</v>
      </c>
      <c r="BU99" s="26">
        <v>79</v>
      </c>
      <c r="BV99" s="26">
        <v>35</v>
      </c>
      <c r="BW99" s="26">
        <v>35</v>
      </c>
      <c r="BX99" s="26">
        <v>24</v>
      </c>
      <c r="BY99" s="26"/>
      <c r="BZ99" s="26"/>
      <c r="CA99" s="44">
        <v>95</v>
      </c>
      <c r="CB99" s="5">
        <v>5</v>
      </c>
      <c r="CC99" s="5">
        <v>3</v>
      </c>
      <c r="CD99" s="5">
        <v>5</v>
      </c>
      <c r="CE99" s="11">
        <v>1.75</v>
      </c>
      <c r="CF99" s="5">
        <v>210</v>
      </c>
      <c r="CG99" s="18">
        <v>1515.3275815049517</v>
      </c>
      <c r="CH99" s="5">
        <v>101</v>
      </c>
      <c r="CI99" s="252">
        <v>39206</v>
      </c>
      <c r="CJ99" s="9">
        <v>39223</v>
      </c>
      <c r="CK99" s="9">
        <v>39234</v>
      </c>
      <c r="CL99" s="4">
        <v>8</v>
      </c>
      <c r="CM99" s="26">
        <v>79</v>
      </c>
      <c r="CN99" s="26">
        <v>35</v>
      </c>
      <c r="CO99" s="26">
        <v>24</v>
      </c>
      <c r="CP99" s="26"/>
      <c r="CQ99" s="69"/>
      <c r="CR99" s="79"/>
    </row>
    <row r="100" spans="1:96" ht="15" x14ac:dyDescent="0.25">
      <c r="A100" s="10">
        <v>96</v>
      </c>
      <c r="B100" s="15">
        <v>38</v>
      </c>
      <c r="C100" s="42"/>
      <c r="D100" s="16">
        <v>39196</v>
      </c>
      <c r="E100" s="28">
        <v>1</v>
      </c>
      <c r="F100" s="28">
        <v>1</v>
      </c>
      <c r="G100" s="32">
        <v>1</v>
      </c>
      <c r="H100" s="5"/>
      <c r="I100" s="5"/>
      <c r="J100" s="5">
        <v>2</v>
      </c>
      <c r="K100" s="5"/>
      <c r="L100" s="5"/>
      <c r="M100" s="5"/>
      <c r="N100" s="5"/>
      <c r="O100" s="5"/>
      <c r="P100" s="299">
        <f t="shared" si="4"/>
        <v>2</v>
      </c>
      <c r="Q100" s="5" t="s">
        <v>117</v>
      </c>
      <c r="R100" s="5"/>
      <c r="S100" s="5"/>
      <c r="T100" s="5"/>
      <c r="U100" s="5" t="s">
        <v>118</v>
      </c>
      <c r="V100" s="5"/>
      <c r="W100" s="5"/>
      <c r="X100" s="5"/>
      <c r="Y100" s="5"/>
      <c r="Z100" s="32">
        <v>10</v>
      </c>
      <c r="AA100" s="5"/>
      <c r="AB100" s="5">
        <v>12</v>
      </c>
      <c r="AC100" s="5"/>
      <c r="AD100" s="5">
        <v>20</v>
      </c>
      <c r="AE100" s="5">
        <v>22</v>
      </c>
      <c r="AF100" s="5"/>
      <c r="AG100" s="5"/>
      <c r="AH100" s="5"/>
      <c r="AI100" s="32"/>
      <c r="AJ100" s="5"/>
      <c r="AK100" s="5"/>
      <c r="AL100" s="5"/>
      <c r="AM100" s="5"/>
      <c r="AN100" s="5"/>
      <c r="AO100" s="5">
        <v>22</v>
      </c>
      <c r="AP100" s="5"/>
      <c r="AQ100" s="5"/>
      <c r="AR100" s="76">
        <v>39217</v>
      </c>
      <c r="AS100" s="9">
        <v>39223</v>
      </c>
      <c r="AT100" s="73">
        <v>39234</v>
      </c>
      <c r="AU100" s="5"/>
      <c r="AV100" s="5"/>
      <c r="AW100" s="5"/>
      <c r="AX100" s="5">
        <v>0.1</v>
      </c>
      <c r="AY100" s="5"/>
      <c r="AZ100" s="5"/>
      <c r="BA100" s="5"/>
      <c r="BB100" s="5"/>
      <c r="BC100" s="5"/>
      <c r="BD100" s="10" t="s">
        <v>461</v>
      </c>
      <c r="BE100" s="300">
        <f t="shared" si="5"/>
        <v>1</v>
      </c>
      <c r="BF100" s="5">
        <v>1</v>
      </c>
      <c r="BG100" s="11">
        <v>2.04</v>
      </c>
      <c r="BH100" s="5">
        <v>210</v>
      </c>
      <c r="BI100" s="27"/>
      <c r="BJ100" s="5"/>
      <c r="BK100" s="5"/>
      <c r="BL100" s="28"/>
      <c r="BM100" s="5"/>
      <c r="BN100" s="5"/>
      <c r="BO100" s="13"/>
      <c r="BP100" s="245">
        <f t="shared" si="6"/>
        <v>686.38772932691234</v>
      </c>
      <c r="BQ100" s="13"/>
      <c r="BR100" s="11">
        <f t="shared" si="7"/>
        <v>686.38772932691234</v>
      </c>
      <c r="BS100" s="44">
        <v>96</v>
      </c>
      <c r="BT100" s="26"/>
      <c r="BU100" s="26"/>
      <c r="BV100" s="26"/>
      <c r="BW100" s="26"/>
      <c r="BX100" s="26"/>
      <c r="BY100" s="26"/>
      <c r="BZ100" s="26"/>
      <c r="CA100" s="44">
        <v>96</v>
      </c>
      <c r="CB100" s="5">
        <v>2</v>
      </c>
      <c r="CC100" s="5">
        <v>1</v>
      </c>
      <c r="CD100" s="5">
        <v>2</v>
      </c>
      <c r="CE100" s="11">
        <v>2.04</v>
      </c>
      <c r="CF100" s="5">
        <v>210</v>
      </c>
      <c r="CG100" s="18">
        <v>686.38772932691234</v>
      </c>
      <c r="CH100" s="5">
        <v>22</v>
      </c>
      <c r="CI100" s="9">
        <v>39217</v>
      </c>
      <c r="CJ100" s="9">
        <v>39223</v>
      </c>
      <c r="CK100" s="9">
        <v>39234</v>
      </c>
      <c r="CL100" s="4"/>
      <c r="CM100" s="26"/>
      <c r="CN100" s="26"/>
      <c r="CO100" s="26"/>
      <c r="CP100" s="26"/>
      <c r="CQ100" s="69">
        <v>0.1</v>
      </c>
      <c r="CR100" s="10"/>
    </row>
    <row r="101" spans="1:96" ht="15" x14ac:dyDescent="0.25">
      <c r="A101" s="10">
        <v>97</v>
      </c>
      <c r="B101" s="15">
        <v>39</v>
      </c>
      <c r="C101" s="42"/>
      <c r="D101" s="16">
        <v>39196</v>
      </c>
      <c r="E101" s="28">
        <v>1</v>
      </c>
      <c r="F101" s="28">
        <v>1</v>
      </c>
      <c r="G101" s="32">
        <v>2</v>
      </c>
      <c r="H101" s="5"/>
      <c r="I101" s="5">
        <v>3</v>
      </c>
      <c r="J101" s="5"/>
      <c r="K101" s="5"/>
      <c r="L101" s="5"/>
      <c r="M101" s="5"/>
      <c r="N101" s="5"/>
      <c r="O101" s="5"/>
      <c r="P101" s="299">
        <f t="shared" si="4"/>
        <v>3</v>
      </c>
      <c r="Q101" s="5" t="s">
        <v>118</v>
      </c>
      <c r="R101" s="5"/>
      <c r="S101" s="5"/>
      <c r="T101" s="5"/>
      <c r="U101" s="5"/>
      <c r="V101" s="5"/>
      <c r="W101" s="5"/>
      <c r="X101" s="5"/>
      <c r="Y101" s="5"/>
      <c r="Z101" s="32">
        <v>30</v>
      </c>
      <c r="AA101" s="5"/>
      <c r="AB101" s="5"/>
      <c r="AC101" s="5">
        <v>45</v>
      </c>
      <c r="AD101" s="5">
        <v>53</v>
      </c>
      <c r="AE101" s="5">
        <v>50</v>
      </c>
      <c r="AF101" s="5"/>
      <c r="AG101" s="5"/>
      <c r="AH101" s="5"/>
      <c r="AI101" s="32"/>
      <c r="AJ101" s="5"/>
      <c r="AK101" s="5"/>
      <c r="AL101" s="5"/>
      <c r="AM101" s="5"/>
      <c r="AN101" s="5"/>
      <c r="AO101" s="5">
        <v>53</v>
      </c>
      <c r="AP101" s="5"/>
      <c r="AQ101" s="5"/>
      <c r="AR101" s="76">
        <v>39209</v>
      </c>
      <c r="AS101" s="9">
        <v>39223</v>
      </c>
      <c r="AT101" s="73">
        <v>39234</v>
      </c>
      <c r="AU101" s="5"/>
      <c r="AV101" s="5"/>
      <c r="AW101" s="5"/>
      <c r="AX101" s="5"/>
      <c r="AY101" s="5"/>
      <c r="AZ101" s="5"/>
      <c r="BA101" s="5"/>
      <c r="BB101" s="5"/>
      <c r="BC101" s="5"/>
      <c r="BD101" s="10" t="s">
        <v>462</v>
      </c>
      <c r="BE101" s="300">
        <f t="shared" si="5"/>
        <v>3</v>
      </c>
      <c r="BF101" s="5">
        <v>3</v>
      </c>
      <c r="BG101" s="11">
        <v>2.5299999999999998</v>
      </c>
      <c r="BH101" s="5">
        <v>240</v>
      </c>
      <c r="BI101" s="27"/>
      <c r="BJ101" s="5"/>
      <c r="BK101" s="5"/>
      <c r="BL101" s="28"/>
      <c r="BM101" s="5"/>
      <c r="BN101" s="5"/>
      <c r="BO101" s="13"/>
      <c r="BP101" s="245">
        <f t="shared" si="6"/>
        <v>3619.6236749453224</v>
      </c>
      <c r="BQ101" s="13"/>
      <c r="BR101" s="11">
        <f t="shared" si="7"/>
        <v>3619.6236749453224</v>
      </c>
      <c r="BS101" s="44">
        <v>97</v>
      </c>
      <c r="BT101" s="26">
        <v>18</v>
      </c>
      <c r="BU101" s="26">
        <v>166</v>
      </c>
      <c r="BV101" s="26">
        <v>59</v>
      </c>
      <c r="BW101" s="26">
        <v>59</v>
      </c>
      <c r="BX101" s="26">
        <v>38</v>
      </c>
      <c r="BY101" s="26"/>
      <c r="BZ101" s="26" t="s">
        <v>668</v>
      </c>
      <c r="CA101" s="44">
        <v>97</v>
      </c>
      <c r="CB101" s="5">
        <v>3</v>
      </c>
      <c r="CC101" s="5">
        <v>3</v>
      </c>
      <c r="CD101" s="5">
        <v>3</v>
      </c>
      <c r="CE101" s="11">
        <v>2.5299999999999998</v>
      </c>
      <c r="CF101" s="5">
        <v>240</v>
      </c>
      <c r="CG101" s="18">
        <v>3619.6236749453224</v>
      </c>
      <c r="CH101" s="5">
        <v>53</v>
      </c>
      <c r="CI101" s="9">
        <v>39209</v>
      </c>
      <c r="CJ101" s="9">
        <v>39223</v>
      </c>
      <c r="CK101" s="9">
        <v>39234</v>
      </c>
      <c r="CL101" s="4">
        <v>18</v>
      </c>
      <c r="CM101" s="26">
        <v>166</v>
      </c>
      <c r="CN101" s="26">
        <v>59</v>
      </c>
      <c r="CO101" s="26">
        <v>38</v>
      </c>
      <c r="CP101" s="26"/>
      <c r="CQ101" s="69"/>
      <c r="CR101" s="79"/>
    </row>
    <row r="102" spans="1:96" ht="15" x14ac:dyDescent="0.25">
      <c r="A102" s="10">
        <v>98</v>
      </c>
      <c r="B102" s="15">
        <v>11</v>
      </c>
      <c r="C102" s="42"/>
      <c r="D102" s="16">
        <v>39196</v>
      </c>
      <c r="E102" s="28">
        <v>1</v>
      </c>
      <c r="F102" s="28">
        <v>1</v>
      </c>
      <c r="G102" s="32">
        <v>2</v>
      </c>
      <c r="H102" s="5"/>
      <c r="I102" s="5"/>
      <c r="J102" s="5"/>
      <c r="K102" s="5"/>
      <c r="L102" s="5"/>
      <c r="M102" s="5"/>
      <c r="N102" s="5"/>
      <c r="O102" s="5"/>
      <c r="P102" s="299">
        <f t="shared" si="4"/>
        <v>2</v>
      </c>
      <c r="Q102" s="5" t="s">
        <v>118</v>
      </c>
      <c r="R102" s="5"/>
      <c r="S102" s="5"/>
      <c r="T102" s="5"/>
      <c r="U102" s="5"/>
      <c r="V102" s="5"/>
      <c r="W102" s="5"/>
      <c r="X102" s="5"/>
      <c r="Y102" s="5"/>
      <c r="Z102" s="32">
        <v>20</v>
      </c>
      <c r="AA102" s="5"/>
      <c r="AB102" s="5">
        <v>60</v>
      </c>
      <c r="AC102" s="5">
        <v>65</v>
      </c>
      <c r="AD102" s="5"/>
      <c r="AE102" s="5"/>
      <c r="AF102" s="5"/>
      <c r="AG102" s="5"/>
      <c r="AH102" s="5"/>
      <c r="AI102" s="32"/>
      <c r="AJ102" s="5"/>
      <c r="AK102" s="5"/>
      <c r="AL102" s="5"/>
      <c r="AM102" s="5"/>
      <c r="AN102" s="5"/>
      <c r="AO102" s="5">
        <v>64</v>
      </c>
      <c r="AP102" s="5"/>
      <c r="AQ102" s="5"/>
      <c r="AR102" s="76">
        <v>39204</v>
      </c>
      <c r="AS102" s="9">
        <v>39223</v>
      </c>
      <c r="AT102" s="73">
        <v>39234</v>
      </c>
      <c r="AU102" s="5"/>
      <c r="AV102" s="5"/>
      <c r="AW102" s="5"/>
      <c r="AX102" s="5"/>
      <c r="AY102" s="5"/>
      <c r="AZ102" s="5"/>
      <c r="BA102" s="5"/>
      <c r="BB102" s="5"/>
      <c r="BC102" s="5"/>
      <c r="BD102" s="10" t="s">
        <v>463</v>
      </c>
      <c r="BE102" s="300">
        <f t="shared" si="5"/>
        <v>2</v>
      </c>
      <c r="BF102" s="5">
        <v>2</v>
      </c>
      <c r="BG102" s="11">
        <v>2.64</v>
      </c>
      <c r="BH102" s="5">
        <v>280</v>
      </c>
      <c r="BI102" s="27">
        <v>0.1</v>
      </c>
      <c r="BJ102" s="5"/>
      <c r="BK102" s="5"/>
      <c r="BL102" s="28"/>
      <c r="BM102" s="5"/>
      <c r="BN102" s="5"/>
      <c r="BO102" s="13"/>
      <c r="BP102" s="245">
        <f t="shared" si="6"/>
        <v>3065.3901821843197</v>
      </c>
      <c r="BQ102" s="13"/>
      <c r="BR102" s="11">
        <f t="shared" si="7"/>
        <v>3065.3901821843197</v>
      </c>
      <c r="BS102" s="44">
        <v>98</v>
      </c>
      <c r="BT102" s="26">
        <v>6</v>
      </c>
      <c r="BU102" s="26">
        <v>58</v>
      </c>
      <c r="BV102" s="26">
        <v>19</v>
      </c>
      <c r="BW102" s="26">
        <v>18</v>
      </c>
      <c r="BX102" s="26">
        <v>10</v>
      </c>
      <c r="BY102" s="26"/>
      <c r="BZ102" s="26"/>
      <c r="CA102" s="44">
        <v>98</v>
      </c>
      <c r="CB102" s="5">
        <v>2</v>
      </c>
      <c r="CC102" s="5">
        <v>2</v>
      </c>
      <c r="CD102" s="5">
        <v>2</v>
      </c>
      <c r="CE102" s="11">
        <v>2.64</v>
      </c>
      <c r="CF102" s="5">
        <v>280</v>
      </c>
      <c r="CG102" s="18">
        <v>3065.3901821843197</v>
      </c>
      <c r="CH102" s="5">
        <v>64</v>
      </c>
      <c r="CI102" s="9">
        <v>39204</v>
      </c>
      <c r="CJ102" s="9">
        <v>39223</v>
      </c>
      <c r="CK102" s="9">
        <v>39234</v>
      </c>
      <c r="CL102" s="4">
        <v>6</v>
      </c>
      <c r="CM102" s="26">
        <v>58</v>
      </c>
      <c r="CN102" s="26">
        <v>19</v>
      </c>
      <c r="CO102" s="26">
        <v>10</v>
      </c>
      <c r="CP102" s="26"/>
      <c r="CQ102" s="69"/>
      <c r="CR102" s="79"/>
    </row>
    <row r="103" spans="1:96" ht="15" x14ac:dyDescent="0.25">
      <c r="A103" s="10">
        <v>99</v>
      </c>
      <c r="B103" s="15">
        <v>12</v>
      </c>
      <c r="C103" s="42"/>
      <c r="D103" s="16">
        <v>39196</v>
      </c>
      <c r="E103" s="28">
        <v>1</v>
      </c>
      <c r="F103" s="28">
        <v>1</v>
      </c>
      <c r="G103" s="32" t="s">
        <v>464</v>
      </c>
      <c r="H103" s="5">
        <v>3</v>
      </c>
      <c r="I103" s="5"/>
      <c r="J103" s="5"/>
      <c r="K103" s="5"/>
      <c r="L103" s="5"/>
      <c r="M103" s="5"/>
      <c r="N103" s="5"/>
      <c r="O103" s="5"/>
      <c r="P103" s="299">
        <f t="shared" si="4"/>
        <v>3</v>
      </c>
      <c r="Q103" s="5" t="s">
        <v>117</v>
      </c>
      <c r="R103" s="5"/>
      <c r="S103" s="5" t="s">
        <v>118</v>
      </c>
      <c r="T103" s="5"/>
      <c r="U103" s="5"/>
      <c r="V103" s="5"/>
      <c r="W103" s="5"/>
      <c r="X103" s="5"/>
      <c r="Y103" s="5"/>
      <c r="Z103" s="32">
        <v>30</v>
      </c>
      <c r="AA103" s="5"/>
      <c r="AB103" s="5">
        <v>55</v>
      </c>
      <c r="AC103" s="5">
        <v>64</v>
      </c>
      <c r="AD103" s="5">
        <v>68</v>
      </c>
      <c r="AE103" s="5">
        <v>74</v>
      </c>
      <c r="AF103" s="5"/>
      <c r="AG103" s="5"/>
      <c r="AH103" s="5"/>
      <c r="AI103" s="32"/>
      <c r="AJ103" s="5"/>
      <c r="AK103" s="5"/>
      <c r="AL103" s="5"/>
      <c r="AM103" s="5"/>
      <c r="AN103" s="5"/>
      <c r="AO103" s="5">
        <v>68</v>
      </c>
      <c r="AP103" s="5"/>
      <c r="AQ103" s="5"/>
      <c r="AR103" s="76">
        <v>39209</v>
      </c>
      <c r="AS103" s="9">
        <v>39223</v>
      </c>
      <c r="AT103" s="73">
        <v>39234</v>
      </c>
      <c r="AU103" s="5"/>
      <c r="AV103" s="5"/>
      <c r="AW103" s="5"/>
      <c r="AX103" s="5"/>
      <c r="AY103" s="5"/>
      <c r="AZ103" s="5"/>
      <c r="BA103" s="5"/>
      <c r="BB103" s="5"/>
      <c r="BC103" s="5"/>
      <c r="BD103" s="10" t="s">
        <v>460</v>
      </c>
      <c r="BE103" s="300">
        <f t="shared" si="5"/>
        <v>3</v>
      </c>
      <c r="BF103" s="5">
        <v>3</v>
      </c>
      <c r="BG103" s="5">
        <v>2.0499999999999998</v>
      </c>
      <c r="BH103" s="5">
        <v>250</v>
      </c>
      <c r="BI103" s="27"/>
      <c r="BJ103" s="5"/>
      <c r="BK103" s="5"/>
      <c r="BL103" s="28"/>
      <c r="BM103" s="5"/>
      <c r="BN103" s="5"/>
      <c r="BO103" s="13"/>
      <c r="BP103" s="245">
        <f t="shared" si="6"/>
        <v>2475.4768362583318</v>
      </c>
      <c r="BQ103" s="13"/>
      <c r="BR103" s="11">
        <f t="shared" si="7"/>
        <v>2475.4768362583318</v>
      </c>
      <c r="BS103" s="44">
        <v>99</v>
      </c>
      <c r="BT103" s="26"/>
      <c r="BU103" s="26"/>
      <c r="BV103" s="26"/>
      <c r="BW103" s="26"/>
      <c r="BX103" s="26"/>
      <c r="BY103" s="26"/>
      <c r="BZ103" s="26"/>
      <c r="CA103" s="44">
        <v>99</v>
      </c>
      <c r="CB103" s="5">
        <v>3</v>
      </c>
      <c r="CC103" s="5">
        <v>3</v>
      </c>
      <c r="CD103" s="5">
        <v>3</v>
      </c>
      <c r="CE103" s="69">
        <v>2.0499999999999998</v>
      </c>
      <c r="CF103" s="69">
        <v>250</v>
      </c>
      <c r="CG103" s="246">
        <v>2475.4768362583318</v>
      </c>
      <c r="CH103" s="5">
        <v>68</v>
      </c>
      <c r="CI103" s="90">
        <v>39209</v>
      </c>
      <c r="CJ103" s="90">
        <v>39223</v>
      </c>
      <c r="CK103" s="90">
        <v>39234</v>
      </c>
      <c r="CL103" s="4"/>
      <c r="CM103" s="26"/>
      <c r="CN103" s="26"/>
      <c r="CO103" s="26"/>
      <c r="CP103" s="26"/>
      <c r="CQ103" s="69"/>
      <c r="CR103" s="79"/>
    </row>
    <row r="104" spans="1:96" ht="15" x14ac:dyDescent="0.25">
      <c r="A104" s="10">
        <v>100</v>
      </c>
      <c r="B104" s="15"/>
      <c r="C104" s="42">
        <v>1</v>
      </c>
      <c r="D104" s="16">
        <v>39196</v>
      </c>
      <c r="E104" s="28">
        <v>1</v>
      </c>
      <c r="F104" s="28">
        <v>1</v>
      </c>
      <c r="G104" s="32">
        <v>2</v>
      </c>
      <c r="H104" s="5"/>
      <c r="I104" s="5"/>
      <c r="J104" s="5"/>
      <c r="K104" s="5"/>
      <c r="L104" s="5"/>
      <c r="M104" s="5"/>
      <c r="N104" s="5"/>
      <c r="O104" s="5"/>
      <c r="P104" s="299">
        <f t="shared" si="4"/>
        <v>2</v>
      </c>
      <c r="Q104" s="5" t="s">
        <v>111</v>
      </c>
      <c r="R104" s="5"/>
      <c r="S104" s="5" t="s">
        <v>118</v>
      </c>
      <c r="T104" s="5"/>
      <c r="U104" s="5"/>
      <c r="V104" s="5"/>
      <c r="W104" s="5"/>
      <c r="X104" s="5"/>
      <c r="Y104" s="5"/>
      <c r="Z104" s="32">
        <v>25</v>
      </c>
      <c r="AA104" s="5"/>
      <c r="AB104" s="5">
        <v>47</v>
      </c>
      <c r="AC104" s="5">
        <v>62</v>
      </c>
      <c r="AD104" s="5">
        <v>65</v>
      </c>
      <c r="AE104" s="5">
        <v>70</v>
      </c>
      <c r="AF104" s="5"/>
      <c r="AG104" s="5"/>
      <c r="AH104" s="5"/>
      <c r="AI104" s="32"/>
      <c r="AJ104" s="5"/>
      <c r="AK104" s="5"/>
      <c r="AL104" s="5"/>
      <c r="AM104" s="5"/>
      <c r="AN104" s="5"/>
      <c r="AO104" s="5">
        <v>68</v>
      </c>
      <c r="AP104" s="5"/>
      <c r="AQ104" s="5"/>
      <c r="AR104" s="76">
        <v>39204</v>
      </c>
      <c r="AS104" s="9">
        <v>39223</v>
      </c>
      <c r="AT104" s="73"/>
      <c r="AU104" s="5"/>
      <c r="AV104" s="5"/>
      <c r="AW104" s="5"/>
      <c r="AX104" s="5"/>
      <c r="AY104" s="5"/>
      <c r="AZ104" s="5"/>
      <c r="BA104" s="5"/>
      <c r="BB104" s="5"/>
      <c r="BC104" s="5"/>
      <c r="BD104" s="10" t="s">
        <v>465</v>
      </c>
      <c r="BE104" s="300">
        <f t="shared" si="5"/>
        <v>2</v>
      </c>
      <c r="BF104" s="5">
        <v>2</v>
      </c>
      <c r="BG104" s="5">
        <v>3.11</v>
      </c>
      <c r="BH104" s="5">
        <v>285</v>
      </c>
      <c r="BI104" s="27"/>
      <c r="BJ104" s="5"/>
      <c r="BK104" s="5"/>
      <c r="BL104" s="28"/>
      <c r="BM104" s="5"/>
      <c r="BN104" s="5"/>
      <c r="BO104" s="13"/>
      <c r="BP104" s="245">
        <f t="shared" si="6"/>
        <v>4329.9762584319815</v>
      </c>
      <c r="BQ104" s="13"/>
      <c r="BR104" s="11">
        <f t="shared" si="7"/>
        <v>4329.9762584319815</v>
      </c>
      <c r="BS104" s="44">
        <v>100</v>
      </c>
      <c r="BT104" s="26">
        <v>11</v>
      </c>
      <c r="BU104" s="26">
        <v>105</v>
      </c>
      <c r="BV104" s="26">
        <v>43</v>
      </c>
      <c r="BW104" s="26">
        <v>43</v>
      </c>
      <c r="BX104" s="26">
        <v>20</v>
      </c>
      <c r="BY104" s="26"/>
      <c r="BZ104" s="26"/>
      <c r="CA104" s="44">
        <v>100</v>
      </c>
      <c r="CB104" s="5">
        <v>2</v>
      </c>
      <c r="CC104" s="5">
        <v>2</v>
      </c>
      <c r="CD104" s="5">
        <v>2</v>
      </c>
      <c r="CE104" s="69">
        <v>3.11</v>
      </c>
      <c r="CF104" s="69">
        <v>285</v>
      </c>
      <c r="CG104" s="246">
        <v>4329.9762584319815</v>
      </c>
      <c r="CH104" s="5">
        <v>68</v>
      </c>
      <c r="CI104" s="90">
        <v>39204</v>
      </c>
      <c r="CJ104" s="90">
        <v>39223</v>
      </c>
      <c r="CK104" s="257">
        <v>39236</v>
      </c>
      <c r="CL104" s="4">
        <v>11</v>
      </c>
      <c r="CM104" s="26">
        <v>105</v>
      </c>
      <c r="CN104" s="26">
        <v>43</v>
      </c>
      <c r="CO104" s="26">
        <v>20</v>
      </c>
      <c r="CP104" s="26"/>
      <c r="CQ104" s="69"/>
      <c r="CR104" s="79"/>
    </row>
    <row r="105" spans="1:96" ht="15" x14ac:dyDescent="0.25">
      <c r="A105" s="10">
        <v>101</v>
      </c>
      <c r="B105" s="15"/>
      <c r="C105" s="42"/>
      <c r="D105" s="16">
        <v>39196</v>
      </c>
      <c r="E105" s="28">
        <v>1</v>
      </c>
      <c r="F105" s="28">
        <v>1</v>
      </c>
      <c r="G105" s="32">
        <v>2</v>
      </c>
      <c r="H105" s="5"/>
      <c r="I105" s="5"/>
      <c r="J105" s="5"/>
      <c r="K105" s="5"/>
      <c r="L105" s="5"/>
      <c r="M105" s="5"/>
      <c r="N105" s="5"/>
      <c r="O105" s="5"/>
      <c r="P105" s="299">
        <f t="shared" si="4"/>
        <v>2</v>
      </c>
      <c r="Q105" s="5" t="s">
        <v>117</v>
      </c>
      <c r="R105" s="5"/>
      <c r="S105" s="5"/>
      <c r="T105" s="5"/>
      <c r="U105" s="5" t="s">
        <v>118</v>
      </c>
      <c r="V105" s="5"/>
      <c r="W105" s="5"/>
      <c r="X105" s="5"/>
      <c r="Y105" s="5"/>
      <c r="Z105" s="32">
        <v>5</v>
      </c>
      <c r="AA105" s="5"/>
      <c r="AB105" s="5">
        <v>6</v>
      </c>
      <c r="AC105" s="5"/>
      <c r="AD105" s="5"/>
      <c r="AE105" s="5"/>
      <c r="AF105" s="5"/>
      <c r="AG105" s="5"/>
      <c r="AH105" s="5"/>
      <c r="AI105" s="32"/>
      <c r="AJ105" s="5"/>
      <c r="AK105" s="5"/>
      <c r="AL105" s="5"/>
      <c r="AM105" s="5"/>
      <c r="AN105" s="5"/>
      <c r="AO105" s="5">
        <v>6</v>
      </c>
      <c r="AP105" s="5"/>
      <c r="AQ105" s="5"/>
      <c r="AR105" s="76">
        <v>39217</v>
      </c>
      <c r="AS105" s="9"/>
      <c r="AT105" s="73">
        <v>39223</v>
      </c>
      <c r="AU105" s="5"/>
      <c r="AV105" s="5"/>
      <c r="AW105" s="5"/>
      <c r="AX105" s="5"/>
      <c r="AY105" s="5"/>
      <c r="AZ105" s="5"/>
      <c r="BA105" s="5"/>
      <c r="BB105" s="5"/>
      <c r="BC105" s="5"/>
      <c r="BD105" s="10"/>
      <c r="BE105" s="300">
        <f t="shared" si="5"/>
        <v>1</v>
      </c>
      <c r="BF105" s="5">
        <v>1</v>
      </c>
      <c r="BG105" s="5">
        <v>1.51</v>
      </c>
      <c r="BH105" s="5">
        <v>180</v>
      </c>
      <c r="BI105" s="27"/>
      <c r="BJ105" s="5"/>
      <c r="BK105" s="5"/>
      <c r="BL105" s="28"/>
      <c r="BM105" s="5"/>
      <c r="BN105" s="5"/>
      <c r="BO105" s="13"/>
      <c r="BP105" s="245">
        <f t="shared" si="6"/>
        <v>322.34154342525392</v>
      </c>
      <c r="BQ105" s="13"/>
      <c r="BR105" s="11">
        <f t="shared" si="7"/>
        <v>322.34154342525392</v>
      </c>
      <c r="BS105" s="44">
        <v>101</v>
      </c>
      <c r="BT105" s="26">
        <v>1</v>
      </c>
      <c r="BU105" s="26">
        <v>6</v>
      </c>
      <c r="BV105" s="26">
        <v>5</v>
      </c>
      <c r="BW105" s="26">
        <v>5</v>
      </c>
      <c r="BX105" s="26">
        <v>3</v>
      </c>
      <c r="BY105" s="26"/>
      <c r="BZ105" s="26"/>
      <c r="CA105" s="44">
        <v>101</v>
      </c>
      <c r="CB105" s="5">
        <v>2</v>
      </c>
      <c r="CC105" s="5">
        <v>1</v>
      </c>
      <c r="CD105" s="5">
        <v>2</v>
      </c>
      <c r="CE105" s="69">
        <v>1.51</v>
      </c>
      <c r="CF105" s="69">
        <v>180</v>
      </c>
      <c r="CG105" s="246">
        <v>322.34154342525392</v>
      </c>
      <c r="CH105" s="5">
        <v>6</v>
      </c>
      <c r="CI105" s="90">
        <v>39217</v>
      </c>
      <c r="CJ105" s="90"/>
      <c r="CK105" s="90">
        <v>39223</v>
      </c>
      <c r="CL105" s="4">
        <v>1</v>
      </c>
      <c r="CM105" s="26">
        <v>6</v>
      </c>
      <c r="CN105" s="26">
        <v>5</v>
      </c>
      <c r="CO105" s="26">
        <v>3</v>
      </c>
      <c r="CP105" s="26"/>
      <c r="CQ105" s="69"/>
      <c r="CR105" s="79"/>
    </row>
    <row r="106" spans="1:96" ht="15" x14ac:dyDescent="0.25">
      <c r="A106" s="10">
        <v>102</v>
      </c>
      <c r="B106" s="15"/>
      <c r="C106" s="42">
        <v>1</v>
      </c>
      <c r="D106" s="16">
        <v>39199</v>
      </c>
      <c r="E106" s="28">
        <v>1</v>
      </c>
      <c r="F106" s="28">
        <v>1</v>
      </c>
      <c r="G106" s="32"/>
      <c r="H106" s="5">
        <v>3</v>
      </c>
      <c r="I106" s="5"/>
      <c r="J106" s="5"/>
      <c r="K106" s="5"/>
      <c r="L106" s="5"/>
      <c r="M106" s="5" t="s">
        <v>466</v>
      </c>
      <c r="N106" s="5">
        <v>3</v>
      </c>
      <c r="O106" s="5"/>
      <c r="P106" s="299">
        <f t="shared" si="4"/>
        <v>3</v>
      </c>
      <c r="Q106" s="5" t="s">
        <v>118</v>
      </c>
      <c r="R106" s="5"/>
      <c r="S106" s="5"/>
      <c r="T106" s="5"/>
      <c r="U106" s="5"/>
      <c r="V106" s="5"/>
      <c r="W106" s="5"/>
      <c r="X106" s="5"/>
      <c r="Y106" s="5"/>
      <c r="Z106" s="32"/>
      <c r="AA106" s="5">
        <v>17</v>
      </c>
      <c r="AB106" s="5"/>
      <c r="AC106" s="5">
        <v>20</v>
      </c>
      <c r="AD106" s="5"/>
      <c r="AE106" s="5">
        <v>33</v>
      </c>
      <c r="AF106" s="5"/>
      <c r="AG106" s="5"/>
      <c r="AH106" s="5"/>
      <c r="AI106" s="32"/>
      <c r="AJ106" s="5"/>
      <c r="AK106" s="5"/>
      <c r="AL106" s="5"/>
      <c r="AM106" s="5"/>
      <c r="AN106" s="5"/>
      <c r="AO106" s="5">
        <v>20</v>
      </c>
      <c r="AP106" s="5"/>
      <c r="AQ106" s="5"/>
      <c r="AR106" s="76">
        <v>39209</v>
      </c>
      <c r="AS106" s="9">
        <v>39217</v>
      </c>
      <c r="AT106" s="73" t="s">
        <v>428</v>
      </c>
      <c r="AU106" s="5"/>
      <c r="AV106" s="5"/>
      <c r="AW106" s="5"/>
      <c r="AX106" s="5"/>
      <c r="AY106" s="5"/>
      <c r="AZ106" s="5"/>
      <c r="BA106" s="5"/>
      <c r="BB106" s="5"/>
      <c r="BC106" s="5"/>
      <c r="BD106" s="10"/>
      <c r="BE106" s="300">
        <f t="shared" si="5"/>
        <v>3</v>
      </c>
      <c r="BF106" s="5">
        <v>3</v>
      </c>
      <c r="BG106" s="5">
        <v>2.15</v>
      </c>
      <c r="BH106" s="5">
        <v>200</v>
      </c>
      <c r="BI106" s="27"/>
      <c r="BJ106" s="5"/>
      <c r="BK106" s="5"/>
      <c r="BL106" s="28"/>
      <c r="BM106" s="5"/>
      <c r="BN106" s="5"/>
      <c r="BO106" s="13"/>
      <c r="BP106" s="245">
        <f t="shared" si="6"/>
        <v>2178.3018061828225</v>
      </c>
      <c r="BQ106" s="13"/>
      <c r="BR106" s="11">
        <f t="shared" si="7"/>
        <v>2178.3018061828225</v>
      </c>
      <c r="BS106" s="44">
        <v>102</v>
      </c>
      <c r="BT106" s="26">
        <v>1</v>
      </c>
      <c r="BU106" s="26">
        <v>4</v>
      </c>
      <c r="BV106" s="26">
        <v>9</v>
      </c>
      <c r="BW106" s="26">
        <v>9</v>
      </c>
      <c r="BX106" s="26">
        <v>4</v>
      </c>
      <c r="BY106" s="26"/>
      <c r="BZ106" s="26"/>
      <c r="CA106" s="44">
        <v>102</v>
      </c>
      <c r="CB106" s="5">
        <v>3</v>
      </c>
      <c r="CC106" s="5">
        <v>3</v>
      </c>
      <c r="CD106" s="5">
        <v>3</v>
      </c>
      <c r="CE106" s="69">
        <v>2.15</v>
      </c>
      <c r="CF106" s="69">
        <v>200</v>
      </c>
      <c r="CG106" s="246">
        <v>2178.3018061828225</v>
      </c>
      <c r="CH106" s="5">
        <v>20</v>
      </c>
      <c r="CI106" s="90">
        <v>39209</v>
      </c>
      <c r="CJ106" s="90">
        <v>39217</v>
      </c>
      <c r="CK106" s="257">
        <v>39225</v>
      </c>
      <c r="CL106" s="4">
        <v>1</v>
      </c>
      <c r="CM106" s="26">
        <v>4</v>
      </c>
      <c r="CN106" s="26">
        <v>9</v>
      </c>
      <c r="CO106" s="26">
        <v>4</v>
      </c>
      <c r="CP106" s="26"/>
      <c r="CQ106" s="69"/>
      <c r="CR106" s="79"/>
    </row>
    <row r="107" spans="1:96" ht="15" x14ac:dyDescent="0.25">
      <c r="A107" s="10">
        <v>103</v>
      </c>
      <c r="B107" s="15"/>
      <c r="C107" s="42">
        <v>1</v>
      </c>
      <c r="D107" s="16">
        <v>39199</v>
      </c>
      <c r="E107" s="28">
        <v>1</v>
      </c>
      <c r="F107" s="28">
        <v>1</v>
      </c>
      <c r="G107" s="32"/>
      <c r="H107" s="5">
        <v>2</v>
      </c>
      <c r="I107" s="5"/>
      <c r="J107" s="5"/>
      <c r="K107" s="5"/>
      <c r="L107" s="5"/>
      <c r="M107" s="5"/>
      <c r="N107" s="5"/>
      <c r="O107" s="5"/>
      <c r="P107" s="299">
        <f t="shared" si="4"/>
        <v>2</v>
      </c>
      <c r="Q107" s="5" t="s">
        <v>117</v>
      </c>
      <c r="R107" s="5"/>
      <c r="S107" s="5" t="s">
        <v>118</v>
      </c>
      <c r="T107" s="5"/>
      <c r="U107" s="5"/>
      <c r="V107" s="5"/>
      <c r="W107" s="5"/>
      <c r="X107" s="5"/>
      <c r="Y107" s="5"/>
      <c r="Z107" s="32"/>
      <c r="AA107" s="5">
        <v>28</v>
      </c>
      <c r="AB107" s="5">
        <v>30</v>
      </c>
      <c r="AC107" s="5">
        <v>38</v>
      </c>
      <c r="AD107" s="5"/>
      <c r="AE107" s="5"/>
      <c r="AF107" s="5"/>
      <c r="AG107" s="5"/>
      <c r="AH107" s="5"/>
      <c r="AI107" s="32"/>
      <c r="AJ107" s="5"/>
      <c r="AK107" s="5"/>
      <c r="AL107" s="5"/>
      <c r="AM107" s="5"/>
      <c r="AN107" s="5"/>
      <c r="AO107" s="5">
        <v>33</v>
      </c>
      <c r="AP107" s="5"/>
      <c r="AQ107" s="5"/>
      <c r="AR107" s="76">
        <v>39209</v>
      </c>
      <c r="AS107" s="9">
        <v>39217</v>
      </c>
      <c r="AT107" s="73" t="s">
        <v>428</v>
      </c>
      <c r="AU107" s="5"/>
      <c r="AV107" s="5"/>
      <c r="AW107" s="5"/>
      <c r="AX107" s="5"/>
      <c r="AY107" s="5"/>
      <c r="AZ107" s="5"/>
      <c r="BA107" s="5"/>
      <c r="BB107" s="5"/>
      <c r="BC107" s="5"/>
      <c r="BD107" s="10" t="s">
        <v>446</v>
      </c>
      <c r="BE107" s="300">
        <f t="shared" si="5"/>
        <v>2</v>
      </c>
      <c r="BF107" s="5">
        <v>2</v>
      </c>
      <c r="BG107" s="5">
        <v>2.4300000000000002</v>
      </c>
      <c r="BH107" s="5">
        <v>220</v>
      </c>
      <c r="BI107" s="27"/>
      <c r="BJ107" s="5"/>
      <c r="BK107" s="5"/>
      <c r="BL107" s="28"/>
      <c r="BM107" s="5"/>
      <c r="BN107" s="5"/>
      <c r="BO107" s="13"/>
      <c r="BP107" s="245">
        <f t="shared" si="6"/>
        <v>2040.5869506200606</v>
      </c>
      <c r="BQ107" s="13"/>
      <c r="BR107" s="11">
        <f t="shared" si="7"/>
        <v>2040.5869506200606</v>
      </c>
      <c r="BS107" s="44">
        <v>103</v>
      </c>
      <c r="BT107" s="26">
        <v>1</v>
      </c>
      <c r="BU107" s="26">
        <v>5</v>
      </c>
      <c r="BV107" s="26">
        <v>6</v>
      </c>
      <c r="BW107" s="26">
        <v>6</v>
      </c>
      <c r="BX107" s="26">
        <v>2</v>
      </c>
      <c r="BY107" s="26"/>
      <c r="BZ107" s="26"/>
      <c r="CA107" s="44">
        <v>103</v>
      </c>
      <c r="CB107" s="5">
        <v>2</v>
      </c>
      <c r="CC107" s="5">
        <v>2</v>
      </c>
      <c r="CD107" s="5">
        <v>2</v>
      </c>
      <c r="CE107" s="69">
        <v>2.4300000000000002</v>
      </c>
      <c r="CF107" s="69">
        <v>220</v>
      </c>
      <c r="CG107" s="246">
        <v>2040.5869506200606</v>
      </c>
      <c r="CH107" s="5">
        <v>33</v>
      </c>
      <c r="CI107" s="90">
        <v>39209</v>
      </c>
      <c r="CJ107" s="90">
        <v>39217</v>
      </c>
      <c r="CK107" s="257">
        <v>39225</v>
      </c>
      <c r="CL107" s="4">
        <v>1</v>
      </c>
      <c r="CM107" s="26">
        <v>5</v>
      </c>
      <c r="CN107" s="26">
        <v>6</v>
      </c>
      <c r="CO107" s="26">
        <v>2</v>
      </c>
      <c r="CP107" s="26"/>
      <c r="CQ107" s="69"/>
      <c r="CR107" s="79"/>
    </row>
    <row r="108" spans="1:96" ht="15" x14ac:dyDescent="0.25">
      <c r="A108" s="10">
        <v>104</v>
      </c>
      <c r="B108" s="15"/>
      <c r="C108" s="42">
        <v>1</v>
      </c>
      <c r="D108" s="16">
        <v>39199</v>
      </c>
      <c r="E108" s="28">
        <v>1</v>
      </c>
      <c r="F108" s="28">
        <v>1</v>
      </c>
      <c r="G108" s="32"/>
      <c r="H108" s="5">
        <v>3</v>
      </c>
      <c r="I108" s="5"/>
      <c r="J108" s="5"/>
      <c r="K108" s="5"/>
      <c r="L108" s="5"/>
      <c r="M108" s="5"/>
      <c r="N108" s="5"/>
      <c r="O108" s="5"/>
      <c r="P108" s="299">
        <f t="shared" si="4"/>
        <v>3</v>
      </c>
      <c r="Q108" s="5" t="s">
        <v>117</v>
      </c>
      <c r="R108" s="5"/>
      <c r="S108" s="5" t="s">
        <v>111</v>
      </c>
      <c r="T108" s="5"/>
      <c r="U108" s="5" t="s">
        <v>118</v>
      </c>
      <c r="V108" s="5"/>
      <c r="W108" s="5"/>
      <c r="X108" s="5"/>
      <c r="Y108" s="5"/>
      <c r="Z108" s="32"/>
      <c r="AA108" s="5">
        <v>12</v>
      </c>
      <c r="AB108" s="5">
        <v>18</v>
      </c>
      <c r="AC108" s="5"/>
      <c r="AD108" s="5">
        <v>21</v>
      </c>
      <c r="AE108" s="5"/>
      <c r="AF108" s="5"/>
      <c r="AG108" s="5"/>
      <c r="AH108" s="5"/>
      <c r="AI108" s="32"/>
      <c r="AJ108" s="5"/>
      <c r="AK108" s="5"/>
      <c r="AL108" s="5"/>
      <c r="AM108" s="5"/>
      <c r="AN108" s="5"/>
      <c r="AO108" s="5"/>
      <c r="AP108" s="5"/>
      <c r="AQ108" s="5"/>
      <c r="AR108" s="76">
        <v>39212</v>
      </c>
      <c r="AS108" s="9"/>
      <c r="AT108" s="73"/>
      <c r="AU108" s="5"/>
      <c r="AV108" s="5"/>
      <c r="AW108" s="5"/>
      <c r="AX108" s="5"/>
      <c r="AY108" s="5"/>
      <c r="AZ108" s="5">
        <v>0.9</v>
      </c>
      <c r="BA108" s="5"/>
      <c r="BB108" s="5"/>
      <c r="BC108" s="5"/>
      <c r="BD108" s="10" t="s">
        <v>467</v>
      </c>
      <c r="BE108" s="300">
        <f t="shared" si="5"/>
        <v>0</v>
      </c>
      <c r="BF108" s="5"/>
      <c r="BG108" s="5"/>
      <c r="BH108" s="5"/>
      <c r="BI108" s="29"/>
      <c r="BJ108" s="5"/>
      <c r="BK108" s="5"/>
      <c r="BL108" s="28"/>
      <c r="BM108" s="5"/>
      <c r="BN108" s="5"/>
      <c r="BO108" s="13" t="s">
        <v>674</v>
      </c>
      <c r="BP108" s="245"/>
      <c r="BQ108" s="13"/>
      <c r="BR108" s="11"/>
      <c r="BS108" s="44">
        <v>104</v>
      </c>
      <c r="BT108" s="26"/>
      <c r="BU108" s="26"/>
      <c r="BV108" s="26"/>
      <c r="BW108" s="26"/>
      <c r="BX108" s="26"/>
      <c r="BY108" s="26"/>
      <c r="BZ108" s="26"/>
      <c r="CA108" s="44">
        <v>104</v>
      </c>
      <c r="CB108" s="5">
        <v>3</v>
      </c>
      <c r="CC108" s="5">
        <v>0</v>
      </c>
      <c r="CD108" s="5">
        <v>3</v>
      </c>
      <c r="CE108" s="69"/>
      <c r="CF108" s="69"/>
      <c r="CG108" s="246"/>
      <c r="CH108" s="253">
        <v>21</v>
      </c>
      <c r="CI108" s="90">
        <v>39212</v>
      </c>
      <c r="CJ108" s="90"/>
      <c r="CK108" s="255">
        <v>39234</v>
      </c>
      <c r="CL108" s="4"/>
      <c r="CM108" s="26"/>
      <c r="CN108" s="26"/>
      <c r="CO108" s="26"/>
      <c r="CP108" s="26"/>
      <c r="CQ108" s="69">
        <v>0.9</v>
      </c>
      <c r="CR108" s="79"/>
    </row>
    <row r="109" spans="1:96" ht="15" x14ac:dyDescent="0.25">
      <c r="A109" s="10">
        <v>105</v>
      </c>
      <c r="B109" s="15"/>
      <c r="C109" s="42"/>
      <c r="D109" s="16">
        <v>39204</v>
      </c>
      <c r="E109" s="28">
        <v>1</v>
      </c>
      <c r="F109" s="28">
        <v>1</v>
      </c>
      <c r="G109" s="32"/>
      <c r="H109" s="5"/>
      <c r="I109" s="5">
        <v>7</v>
      </c>
      <c r="J109" s="5"/>
      <c r="K109" s="5"/>
      <c r="L109" s="5"/>
      <c r="M109" s="5"/>
      <c r="N109" s="5"/>
      <c r="O109" s="5"/>
      <c r="P109" s="299">
        <f t="shared" si="4"/>
        <v>7</v>
      </c>
      <c r="Q109" s="5"/>
      <c r="R109" s="5"/>
      <c r="S109" s="5" t="s">
        <v>117</v>
      </c>
      <c r="T109" s="5"/>
      <c r="U109" s="5"/>
      <c r="V109" s="5" t="s">
        <v>118</v>
      </c>
      <c r="W109" s="5"/>
      <c r="X109" s="5"/>
      <c r="Y109" s="5"/>
      <c r="Z109" s="32"/>
      <c r="AA109" s="5"/>
      <c r="AB109" s="5">
        <v>10</v>
      </c>
      <c r="AC109" s="5"/>
      <c r="AD109" s="5"/>
      <c r="AE109" s="5">
        <v>14</v>
      </c>
      <c r="AF109" s="5"/>
      <c r="AG109" s="5"/>
      <c r="AH109" s="5"/>
      <c r="AI109" s="32"/>
      <c r="AJ109" s="5"/>
      <c r="AK109" s="5"/>
      <c r="AL109" s="5"/>
      <c r="AM109" s="5"/>
      <c r="AN109" s="5"/>
      <c r="AO109" s="5">
        <v>17</v>
      </c>
      <c r="AP109" s="5">
        <v>19</v>
      </c>
      <c r="AQ109" s="5"/>
      <c r="AR109" s="76">
        <v>39223</v>
      </c>
      <c r="AS109" s="9"/>
      <c r="AT109" s="73"/>
      <c r="AU109" s="5"/>
      <c r="AV109" s="5"/>
      <c r="AW109" s="5"/>
      <c r="AX109" s="5">
        <v>0.5</v>
      </c>
      <c r="AY109" s="5"/>
      <c r="AZ109" s="5"/>
      <c r="BA109" s="5"/>
      <c r="BB109" s="5"/>
      <c r="BC109" s="5"/>
      <c r="BD109" s="10" t="s">
        <v>468</v>
      </c>
      <c r="BE109" s="300">
        <f t="shared" si="5"/>
        <v>2</v>
      </c>
      <c r="BF109" s="5">
        <v>2</v>
      </c>
      <c r="BG109" s="5">
        <v>2.17</v>
      </c>
      <c r="BH109" s="5">
        <v>270</v>
      </c>
      <c r="BI109" s="29">
        <v>0.1</v>
      </c>
      <c r="BJ109" s="5"/>
      <c r="BK109" s="5"/>
      <c r="BL109" s="28"/>
      <c r="BM109" s="5"/>
      <c r="BN109" s="5"/>
      <c r="BO109" s="13"/>
      <c r="BP109" s="245">
        <f t="shared" si="6"/>
        <v>1997.1151622760117</v>
      </c>
      <c r="BQ109" s="13"/>
      <c r="BR109" s="11">
        <f t="shared" si="7"/>
        <v>1997.1151622760117</v>
      </c>
      <c r="BS109" s="44">
        <v>105</v>
      </c>
      <c r="BT109" s="26">
        <v>3</v>
      </c>
      <c r="BU109" s="26">
        <v>28</v>
      </c>
      <c r="BV109" s="26">
        <v>15</v>
      </c>
      <c r="BW109" s="26">
        <v>15</v>
      </c>
      <c r="BX109" s="26">
        <v>11</v>
      </c>
      <c r="BY109" s="26"/>
      <c r="BZ109" s="26"/>
      <c r="CA109" s="44">
        <v>105</v>
      </c>
      <c r="CB109" s="5">
        <v>7</v>
      </c>
      <c r="CC109" s="5">
        <v>2</v>
      </c>
      <c r="CD109" s="5">
        <v>7</v>
      </c>
      <c r="CE109" s="69">
        <v>2.17</v>
      </c>
      <c r="CF109" s="69">
        <v>270</v>
      </c>
      <c r="CG109" s="246">
        <v>1997.1151622760117</v>
      </c>
      <c r="CH109" s="5">
        <v>19</v>
      </c>
      <c r="CI109" s="90">
        <v>39223</v>
      </c>
      <c r="CJ109" s="90"/>
      <c r="CK109" s="90">
        <v>38871</v>
      </c>
      <c r="CL109" s="4">
        <v>3</v>
      </c>
      <c r="CM109" s="26">
        <v>28</v>
      </c>
      <c r="CN109" s="26">
        <v>15</v>
      </c>
      <c r="CO109" s="26">
        <v>11</v>
      </c>
      <c r="CP109" s="26"/>
      <c r="CQ109" s="69">
        <v>0.5</v>
      </c>
      <c r="CR109" s="79"/>
    </row>
    <row r="110" spans="1:96" ht="15" x14ac:dyDescent="0.25">
      <c r="A110" s="10">
        <v>106</v>
      </c>
      <c r="B110" s="15"/>
      <c r="C110" s="42">
        <v>1</v>
      </c>
      <c r="D110" s="16">
        <v>39204</v>
      </c>
      <c r="E110" s="28">
        <v>1</v>
      </c>
      <c r="F110" s="28">
        <v>1</v>
      </c>
      <c r="G110" s="32"/>
      <c r="H110" s="5"/>
      <c r="I110" s="5" t="s">
        <v>464</v>
      </c>
      <c r="J110" s="5"/>
      <c r="K110" s="5"/>
      <c r="L110" s="5"/>
      <c r="M110" s="5" t="s">
        <v>466</v>
      </c>
      <c r="N110" s="5">
        <v>3</v>
      </c>
      <c r="O110" s="5"/>
      <c r="P110" s="299">
        <f t="shared" si="4"/>
        <v>3</v>
      </c>
      <c r="Q110" s="5"/>
      <c r="R110" s="5"/>
      <c r="S110" s="5" t="s">
        <v>117</v>
      </c>
      <c r="T110" s="5"/>
      <c r="U110" s="5"/>
      <c r="V110" s="5"/>
      <c r="W110" s="5"/>
      <c r="X110" s="5"/>
      <c r="Y110" s="5"/>
      <c r="Z110" s="32"/>
      <c r="AA110" s="5"/>
      <c r="AB110" s="5">
        <v>10</v>
      </c>
      <c r="AC110" s="5"/>
      <c r="AD110" s="5"/>
      <c r="AE110" s="5"/>
      <c r="AF110" s="5"/>
      <c r="AG110" s="5"/>
      <c r="AH110" s="5"/>
      <c r="AI110" s="32"/>
      <c r="AJ110" s="5"/>
      <c r="AK110" s="5"/>
      <c r="AL110" s="5"/>
      <c r="AM110" s="5"/>
      <c r="AN110" s="5"/>
      <c r="AO110" s="5">
        <v>7</v>
      </c>
      <c r="AP110" s="5"/>
      <c r="AQ110" s="5"/>
      <c r="AR110" s="76">
        <v>39217</v>
      </c>
      <c r="AS110" s="9">
        <v>39223</v>
      </c>
      <c r="AT110" s="73" t="s">
        <v>428</v>
      </c>
      <c r="AU110" s="5"/>
      <c r="AV110" s="5"/>
      <c r="AW110" s="5"/>
      <c r="AX110" s="5"/>
      <c r="AY110" s="5"/>
      <c r="AZ110" s="5"/>
      <c r="BA110" s="5"/>
      <c r="BB110" s="5"/>
      <c r="BC110" s="5"/>
      <c r="BD110" s="10" t="s">
        <v>469</v>
      </c>
      <c r="BE110" s="300">
        <f t="shared" si="5"/>
        <v>3</v>
      </c>
      <c r="BF110" s="5">
        <v>3</v>
      </c>
      <c r="BG110" s="5">
        <v>1.9</v>
      </c>
      <c r="BH110" s="5">
        <v>220</v>
      </c>
      <c r="BI110" s="29">
        <v>0.1</v>
      </c>
      <c r="BJ110" s="5"/>
      <c r="BK110" s="5"/>
      <c r="BL110" s="5"/>
      <c r="BM110" s="5"/>
      <c r="BN110" s="5"/>
      <c r="BO110" s="13"/>
      <c r="BP110" s="245">
        <f t="shared" si="6"/>
        <v>1871.2896641107602</v>
      </c>
      <c r="BQ110" s="13"/>
      <c r="BR110" s="11">
        <f t="shared" si="7"/>
        <v>1871.2896641107602</v>
      </c>
      <c r="BS110" s="44">
        <v>106</v>
      </c>
      <c r="BT110" s="26"/>
      <c r="BU110" s="26"/>
      <c r="BV110" s="26"/>
      <c r="BW110" s="26"/>
      <c r="BX110" s="26"/>
      <c r="BY110" s="26"/>
      <c r="BZ110" s="26"/>
      <c r="CA110" s="44">
        <v>106</v>
      </c>
      <c r="CB110" s="5">
        <v>3</v>
      </c>
      <c r="CC110" s="5">
        <v>3</v>
      </c>
      <c r="CD110" s="5">
        <v>3</v>
      </c>
      <c r="CE110" s="69">
        <v>1.9</v>
      </c>
      <c r="CF110" s="69">
        <v>220</v>
      </c>
      <c r="CG110" s="246">
        <v>1871.2896641107602</v>
      </c>
      <c r="CH110" s="5">
        <v>7</v>
      </c>
      <c r="CI110" s="90">
        <v>39217</v>
      </c>
      <c r="CJ110" s="90">
        <v>39223</v>
      </c>
      <c r="CK110" s="252">
        <v>39225</v>
      </c>
      <c r="CL110" s="4"/>
      <c r="CM110" s="26"/>
      <c r="CN110" s="26"/>
      <c r="CO110" s="26"/>
      <c r="CP110" s="26"/>
      <c r="CQ110" s="69"/>
      <c r="CR110" s="79"/>
    </row>
    <row r="111" spans="1:96" ht="15" x14ac:dyDescent="0.25">
      <c r="A111" s="10">
        <v>107</v>
      </c>
      <c r="B111" s="15"/>
      <c r="C111" s="42">
        <v>1</v>
      </c>
      <c r="D111" s="16">
        <v>39204</v>
      </c>
      <c r="E111" s="28">
        <v>1</v>
      </c>
      <c r="F111" s="28">
        <v>1</v>
      </c>
      <c r="G111" s="32"/>
      <c r="H111" s="5"/>
      <c r="I111" s="5">
        <v>2</v>
      </c>
      <c r="J111" s="5"/>
      <c r="K111" s="5"/>
      <c r="L111" s="5"/>
      <c r="M111" s="5"/>
      <c r="N111" s="5"/>
      <c r="O111" s="5"/>
      <c r="P111" s="299">
        <f t="shared" si="4"/>
        <v>2</v>
      </c>
      <c r="Q111" s="5"/>
      <c r="R111" s="5"/>
      <c r="S111" s="5" t="s">
        <v>111</v>
      </c>
      <c r="T111" s="5"/>
      <c r="U111" s="5"/>
      <c r="V111" s="5"/>
      <c r="W111" s="5"/>
      <c r="X111" s="5"/>
      <c r="Y111" s="5"/>
      <c r="Z111" s="32"/>
      <c r="AA111" s="5"/>
      <c r="AB111" s="5">
        <v>16</v>
      </c>
      <c r="AC111" s="5"/>
      <c r="AD111" s="5">
        <v>21</v>
      </c>
      <c r="AE111" s="5">
        <v>16</v>
      </c>
      <c r="AF111" s="5"/>
      <c r="AG111" s="5"/>
      <c r="AH111" s="5"/>
      <c r="AI111" s="32"/>
      <c r="AJ111" s="5"/>
      <c r="AK111" s="5"/>
      <c r="AL111" s="5"/>
      <c r="AM111" s="5"/>
      <c r="AN111" s="5"/>
      <c r="AO111" s="5">
        <v>16</v>
      </c>
      <c r="AP111" s="5"/>
      <c r="AQ111" s="5"/>
      <c r="AR111" s="76">
        <v>39212</v>
      </c>
      <c r="AS111" s="9">
        <v>39223</v>
      </c>
      <c r="AT111" s="73" t="s">
        <v>428</v>
      </c>
      <c r="AU111" s="5"/>
      <c r="AV111" s="5"/>
      <c r="AW111" s="5"/>
      <c r="AX111" s="5"/>
      <c r="AY111" s="5"/>
      <c r="AZ111" s="5"/>
      <c r="BA111" s="5"/>
      <c r="BB111" s="5"/>
      <c r="BC111" s="5"/>
      <c r="BD111" s="10" t="s">
        <v>470</v>
      </c>
      <c r="BE111" s="300">
        <f t="shared" si="5"/>
        <v>2</v>
      </c>
      <c r="BF111" s="5">
        <v>2</v>
      </c>
      <c r="BG111" s="5">
        <v>1.74</v>
      </c>
      <c r="BH111" s="5">
        <v>195</v>
      </c>
      <c r="BI111" s="29"/>
      <c r="BJ111" s="5"/>
      <c r="BK111" s="5"/>
      <c r="BL111" s="5"/>
      <c r="BM111" s="5"/>
      <c r="BN111" s="5"/>
      <c r="BO111" s="13"/>
      <c r="BP111" s="245">
        <f t="shared" si="6"/>
        <v>927.36987700582461</v>
      </c>
      <c r="BQ111" s="13"/>
      <c r="BR111" s="11">
        <f t="shared" si="7"/>
        <v>927.36987700582461</v>
      </c>
      <c r="BS111" s="44">
        <v>107</v>
      </c>
      <c r="BT111" s="26">
        <v>4</v>
      </c>
      <c r="BU111" s="26">
        <v>29</v>
      </c>
      <c r="BV111" s="26">
        <v>21</v>
      </c>
      <c r="BW111" s="26">
        <v>21</v>
      </c>
      <c r="BX111" s="26">
        <v>7</v>
      </c>
      <c r="BY111" s="26"/>
      <c r="BZ111" s="26"/>
      <c r="CA111" s="44">
        <v>107</v>
      </c>
      <c r="CB111" s="5">
        <v>2</v>
      </c>
      <c r="CC111" s="5">
        <v>2</v>
      </c>
      <c r="CD111" s="5">
        <v>2</v>
      </c>
      <c r="CE111" s="69">
        <v>1.74</v>
      </c>
      <c r="CF111" s="69">
        <v>195</v>
      </c>
      <c r="CG111" s="246">
        <v>927.36987700582461</v>
      </c>
      <c r="CH111" s="5">
        <v>16</v>
      </c>
      <c r="CI111" s="90">
        <v>39212</v>
      </c>
      <c r="CJ111" s="90">
        <v>39223</v>
      </c>
      <c r="CK111" s="252">
        <v>39225</v>
      </c>
      <c r="CL111" s="4">
        <v>4</v>
      </c>
      <c r="CM111" s="26">
        <v>29</v>
      </c>
      <c r="CN111" s="26">
        <v>21</v>
      </c>
      <c r="CO111" s="26">
        <v>7</v>
      </c>
      <c r="CP111" s="26"/>
      <c r="CQ111" s="69"/>
      <c r="CR111" s="79"/>
    </row>
    <row r="112" spans="1:96" ht="15" x14ac:dyDescent="0.25">
      <c r="A112" s="10">
        <v>108</v>
      </c>
      <c r="B112" s="15"/>
      <c r="C112" s="42"/>
      <c r="D112" s="16">
        <v>39204</v>
      </c>
      <c r="E112" s="28">
        <v>1</v>
      </c>
      <c r="F112" s="28">
        <v>1</v>
      </c>
      <c r="G112" s="32"/>
      <c r="H112" s="5"/>
      <c r="I112" s="5">
        <v>1</v>
      </c>
      <c r="J112" s="5"/>
      <c r="K112" s="5"/>
      <c r="L112" s="5"/>
      <c r="M112" s="5"/>
      <c r="N112" s="5"/>
      <c r="O112" s="5"/>
      <c r="P112" s="299">
        <f t="shared" si="4"/>
        <v>1</v>
      </c>
      <c r="Q112" s="5"/>
      <c r="R112" s="5"/>
      <c r="S112" s="5" t="s">
        <v>111</v>
      </c>
      <c r="T112" s="5" t="s">
        <v>118</v>
      </c>
      <c r="U112" s="5"/>
      <c r="V112" s="5"/>
      <c r="W112" s="5"/>
      <c r="X112" s="5"/>
      <c r="Y112" s="5"/>
      <c r="Z112" s="32"/>
      <c r="AA112" s="5"/>
      <c r="AB112" s="5">
        <v>20</v>
      </c>
      <c r="AC112" s="5">
        <v>25</v>
      </c>
      <c r="AD112" s="5">
        <v>29</v>
      </c>
      <c r="AE112" s="5">
        <v>27</v>
      </c>
      <c r="AF112" s="5"/>
      <c r="AG112" s="5"/>
      <c r="AH112" s="5"/>
      <c r="AI112" s="32"/>
      <c r="AJ112" s="5"/>
      <c r="AK112" s="5"/>
      <c r="AL112" s="5"/>
      <c r="AM112" s="5"/>
      <c r="AN112" s="5"/>
      <c r="AO112" s="5">
        <v>27</v>
      </c>
      <c r="AP112" s="5"/>
      <c r="AQ112" s="5"/>
      <c r="AR112" s="76">
        <v>39212</v>
      </c>
      <c r="AS112" s="9">
        <v>39223</v>
      </c>
      <c r="AT112" s="73">
        <v>39234</v>
      </c>
      <c r="AU112" s="5"/>
      <c r="AV112" s="5"/>
      <c r="AW112" s="5"/>
      <c r="AX112" s="5"/>
      <c r="AY112" s="5"/>
      <c r="AZ112" s="5"/>
      <c r="BA112" s="5"/>
      <c r="BB112" s="5"/>
      <c r="BC112" s="5"/>
      <c r="BD112" s="10" t="s">
        <v>416</v>
      </c>
      <c r="BE112" s="300">
        <f t="shared" si="5"/>
        <v>1</v>
      </c>
      <c r="BF112" s="5">
        <v>1</v>
      </c>
      <c r="BG112" s="5">
        <v>1.97</v>
      </c>
      <c r="BH112" s="5">
        <v>290</v>
      </c>
      <c r="BI112" s="29"/>
      <c r="BJ112" s="5"/>
      <c r="BK112" s="5"/>
      <c r="BL112" s="5"/>
      <c r="BM112" s="5"/>
      <c r="BN112" s="5"/>
      <c r="BO112" s="13"/>
      <c r="BP112" s="245">
        <f t="shared" si="6"/>
        <v>883.9350023754555</v>
      </c>
      <c r="BQ112" s="13"/>
      <c r="BR112" s="11">
        <f t="shared" si="7"/>
        <v>883.9350023754555</v>
      </c>
      <c r="BS112" s="44">
        <v>108</v>
      </c>
      <c r="BT112" s="26">
        <v>3</v>
      </c>
      <c r="BU112" s="26">
        <v>27</v>
      </c>
      <c r="BV112" s="26">
        <v>15</v>
      </c>
      <c r="BW112" s="26">
        <v>15</v>
      </c>
      <c r="BX112" s="26">
        <v>4</v>
      </c>
      <c r="BY112" s="26"/>
      <c r="BZ112" s="26" t="s">
        <v>669</v>
      </c>
      <c r="CA112" s="44">
        <v>108</v>
      </c>
      <c r="CB112" s="5">
        <v>1</v>
      </c>
      <c r="CC112" s="5">
        <v>1</v>
      </c>
      <c r="CD112" s="5">
        <v>1</v>
      </c>
      <c r="CE112" s="69">
        <v>1.97</v>
      </c>
      <c r="CF112" s="69">
        <v>290</v>
      </c>
      <c r="CG112" s="246">
        <v>883.9350023754555</v>
      </c>
      <c r="CH112" s="69">
        <v>27</v>
      </c>
      <c r="CI112" s="39">
        <v>39212</v>
      </c>
      <c r="CJ112" s="39">
        <v>39223</v>
      </c>
      <c r="CK112" s="39">
        <v>39234</v>
      </c>
      <c r="CL112" s="26">
        <v>3</v>
      </c>
      <c r="CM112" s="26">
        <v>27</v>
      </c>
      <c r="CN112" s="26">
        <v>15</v>
      </c>
      <c r="CO112" s="26">
        <v>4</v>
      </c>
      <c r="CP112" s="26"/>
      <c r="CQ112" s="69"/>
      <c r="CR112" s="79"/>
    </row>
    <row r="113" spans="1:96" ht="15" x14ac:dyDescent="0.25">
      <c r="A113" s="10">
        <v>109</v>
      </c>
      <c r="B113" s="15"/>
      <c r="C113" s="42"/>
      <c r="D113" s="92">
        <v>39204</v>
      </c>
      <c r="E113" s="5">
        <v>1</v>
      </c>
      <c r="F113" s="28">
        <v>1</v>
      </c>
      <c r="G113" s="33"/>
      <c r="H113" s="4"/>
      <c r="I113" s="4">
        <v>3</v>
      </c>
      <c r="J113" s="4"/>
      <c r="K113" s="4"/>
      <c r="L113" s="4"/>
      <c r="M113" s="4"/>
      <c r="N113" s="4"/>
      <c r="O113" s="4"/>
      <c r="P113" s="299">
        <f t="shared" si="4"/>
        <v>3</v>
      </c>
      <c r="Q113" s="4"/>
      <c r="R113" s="4"/>
      <c r="S113" s="4" t="s">
        <v>111</v>
      </c>
      <c r="T113" s="4"/>
      <c r="U113" s="4" t="s">
        <v>118</v>
      </c>
      <c r="V113" s="4"/>
      <c r="W113" s="4"/>
      <c r="X113" s="4"/>
      <c r="Y113" s="4"/>
      <c r="Z113" s="32"/>
      <c r="AA113" s="5"/>
      <c r="AB113" s="5">
        <v>20</v>
      </c>
      <c r="AC113" s="5">
        <v>24</v>
      </c>
      <c r="AD113" s="5">
        <v>29</v>
      </c>
      <c r="AE113" s="5">
        <v>34</v>
      </c>
      <c r="AF113" s="5"/>
      <c r="AG113" s="5"/>
      <c r="AH113" s="5"/>
      <c r="AI113" s="33"/>
      <c r="AJ113" s="4"/>
      <c r="AK113" s="4"/>
      <c r="AL113" s="4"/>
      <c r="AM113" s="4"/>
      <c r="AN113" s="4"/>
      <c r="AO113" s="4">
        <v>35</v>
      </c>
      <c r="AP113" s="4"/>
      <c r="AQ113" s="4"/>
      <c r="AR113" s="110">
        <v>39212</v>
      </c>
      <c r="AS113" s="90">
        <v>39223</v>
      </c>
      <c r="AT113" s="111">
        <v>39234</v>
      </c>
      <c r="AU113" s="4"/>
      <c r="AV113" s="4"/>
      <c r="AW113" s="4"/>
      <c r="AX113" s="4">
        <v>0.3</v>
      </c>
      <c r="AY113" s="4"/>
      <c r="AZ113" s="4"/>
      <c r="BA113" s="4"/>
      <c r="BB113" s="4"/>
      <c r="BC113" s="4"/>
      <c r="BD113" s="4" t="s">
        <v>471</v>
      </c>
      <c r="BE113" s="300">
        <f t="shared" si="5"/>
        <v>2</v>
      </c>
      <c r="BF113" s="5">
        <v>2</v>
      </c>
      <c r="BG113" s="5">
        <v>2.16</v>
      </c>
      <c r="BH113" s="5">
        <v>250</v>
      </c>
      <c r="BI113" s="5"/>
      <c r="BJ113" s="5"/>
      <c r="BK113" s="5"/>
      <c r="BL113" s="5"/>
      <c r="BM113" s="5"/>
      <c r="BN113" s="5"/>
      <c r="BO113" s="4"/>
      <c r="BP113" s="245">
        <f t="shared" si="6"/>
        <v>1832.1768355735676</v>
      </c>
      <c r="BQ113" s="4"/>
      <c r="BR113" s="11">
        <f t="shared" si="7"/>
        <v>1832.1768355735676</v>
      </c>
      <c r="BS113" s="44">
        <v>109</v>
      </c>
      <c r="BT113" s="26">
        <v>3</v>
      </c>
      <c r="BU113" s="26">
        <v>31</v>
      </c>
      <c r="BV113" s="26">
        <v>12</v>
      </c>
      <c r="BW113" s="26">
        <v>12</v>
      </c>
      <c r="BX113" s="26">
        <v>11</v>
      </c>
      <c r="BY113" s="26"/>
      <c r="BZ113" s="26"/>
      <c r="CA113" s="44">
        <v>109</v>
      </c>
      <c r="CB113" s="5">
        <v>3</v>
      </c>
      <c r="CC113" s="5">
        <v>2</v>
      </c>
      <c r="CD113" s="5">
        <v>3</v>
      </c>
      <c r="CE113" s="69">
        <v>2.16</v>
      </c>
      <c r="CF113" s="69">
        <v>250</v>
      </c>
      <c r="CG113" s="246">
        <v>1832.1768355735676</v>
      </c>
      <c r="CH113" s="69">
        <v>35</v>
      </c>
      <c r="CI113" s="39">
        <v>39212</v>
      </c>
      <c r="CJ113" s="39">
        <v>39223</v>
      </c>
      <c r="CK113" s="39">
        <v>39234</v>
      </c>
      <c r="CL113" s="26">
        <v>3</v>
      </c>
      <c r="CM113" s="26">
        <v>31</v>
      </c>
      <c r="CN113" s="26">
        <v>12</v>
      </c>
      <c r="CO113" s="26">
        <v>11</v>
      </c>
      <c r="CP113" s="26"/>
      <c r="CQ113" s="69">
        <v>0.3</v>
      </c>
      <c r="CR113" s="79"/>
    </row>
    <row r="114" spans="1:96" ht="15" x14ac:dyDescent="0.25">
      <c r="A114" s="10">
        <v>110</v>
      </c>
      <c r="B114" s="15"/>
      <c r="C114" s="42"/>
      <c r="D114" s="92">
        <v>39204</v>
      </c>
      <c r="E114" s="5">
        <v>1</v>
      </c>
      <c r="F114" s="28">
        <v>1</v>
      </c>
      <c r="G114" s="33"/>
      <c r="H114" s="4"/>
      <c r="I114" s="4">
        <v>1</v>
      </c>
      <c r="J114" s="4"/>
      <c r="K114" s="4"/>
      <c r="L114" s="4"/>
      <c r="M114" s="4"/>
      <c r="N114" s="4"/>
      <c r="O114" s="4"/>
      <c r="P114" s="299">
        <f t="shared" si="4"/>
        <v>1</v>
      </c>
      <c r="Q114" s="4"/>
      <c r="R114" s="4"/>
      <c r="S114" s="4" t="s">
        <v>117</v>
      </c>
      <c r="T114" s="4"/>
      <c r="U114" s="4" t="s">
        <v>118</v>
      </c>
      <c r="V114" s="4"/>
      <c r="W114" s="4"/>
      <c r="X114" s="4"/>
      <c r="Y114" s="4"/>
      <c r="Z114" s="32"/>
      <c r="AA114" s="5"/>
      <c r="AB114" s="5">
        <v>15</v>
      </c>
      <c r="AC114" s="5">
        <v>20</v>
      </c>
      <c r="AD114" s="5">
        <v>21</v>
      </c>
      <c r="AE114" s="5">
        <v>22</v>
      </c>
      <c r="AF114" s="5"/>
      <c r="AG114" s="5"/>
      <c r="AH114" s="5"/>
      <c r="AI114" s="33"/>
      <c r="AJ114" s="4"/>
      <c r="AK114" s="4"/>
      <c r="AL114" s="4"/>
      <c r="AM114" s="4"/>
      <c r="AN114" s="4"/>
      <c r="AO114" s="4">
        <v>21</v>
      </c>
      <c r="AP114" s="4"/>
      <c r="AQ114" s="4"/>
      <c r="AR114" s="110">
        <v>39217</v>
      </c>
      <c r="AS114" s="90">
        <v>39223</v>
      </c>
      <c r="AT114" s="111">
        <v>39227</v>
      </c>
      <c r="AU114" s="4"/>
      <c r="AV114" s="4"/>
      <c r="AW114" s="4"/>
      <c r="AX114" s="4"/>
      <c r="AY114" s="4"/>
      <c r="AZ114" s="4"/>
      <c r="BA114" s="4"/>
      <c r="BB114" s="4"/>
      <c r="BC114" s="4"/>
      <c r="BD114" s="4"/>
      <c r="BE114" s="300">
        <f t="shared" si="5"/>
        <v>1</v>
      </c>
      <c r="BF114" s="5">
        <v>1</v>
      </c>
      <c r="BG114" s="69">
        <v>2.4700000000000002</v>
      </c>
      <c r="BH114" s="69">
        <v>270</v>
      </c>
      <c r="BI114" s="5">
        <v>0.1</v>
      </c>
      <c r="BJ114" s="5"/>
      <c r="BK114" s="5"/>
      <c r="BL114" s="5"/>
      <c r="BM114" s="5"/>
      <c r="BN114" s="5"/>
      <c r="BO114" s="4"/>
      <c r="BP114" s="245">
        <f t="shared" si="6"/>
        <v>1293.7416268693032</v>
      </c>
      <c r="BQ114" s="4"/>
      <c r="BR114" s="11">
        <f t="shared" si="7"/>
        <v>1293.7416268693032</v>
      </c>
      <c r="BS114" s="44">
        <v>110</v>
      </c>
      <c r="BT114" s="26">
        <v>5</v>
      </c>
      <c r="BU114" s="26">
        <v>47</v>
      </c>
      <c r="BV114" s="26">
        <v>16</v>
      </c>
      <c r="BW114" s="26">
        <v>16</v>
      </c>
      <c r="BX114" s="26">
        <v>13</v>
      </c>
      <c r="BY114" s="26"/>
      <c r="BZ114" s="26" t="s">
        <v>670</v>
      </c>
      <c r="CA114" s="44">
        <v>110</v>
      </c>
      <c r="CB114" s="5">
        <v>1</v>
      </c>
      <c r="CC114" s="5">
        <v>1</v>
      </c>
      <c r="CD114" s="5">
        <v>1</v>
      </c>
      <c r="CE114" s="69">
        <v>2.4700000000000002</v>
      </c>
      <c r="CF114" s="69">
        <v>270</v>
      </c>
      <c r="CG114" s="246">
        <v>1293.7416268693032</v>
      </c>
      <c r="CH114" s="69">
        <v>21</v>
      </c>
      <c r="CI114" s="39">
        <v>39217</v>
      </c>
      <c r="CJ114" s="39">
        <v>39223</v>
      </c>
      <c r="CK114" s="39">
        <v>39227</v>
      </c>
      <c r="CL114" s="26">
        <v>5</v>
      </c>
      <c r="CM114" s="26">
        <v>47</v>
      </c>
      <c r="CN114" s="26">
        <v>16</v>
      </c>
      <c r="CO114" s="26">
        <v>13</v>
      </c>
      <c r="CP114" s="26"/>
      <c r="CQ114" s="69"/>
      <c r="CR114" s="79"/>
    </row>
    <row r="115" spans="1:96" ht="15" x14ac:dyDescent="0.25">
      <c r="A115" s="10">
        <v>111</v>
      </c>
      <c r="B115" s="15"/>
      <c r="C115" s="42"/>
      <c r="D115" s="92">
        <v>39204</v>
      </c>
      <c r="E115" s="5">
        <v>1</v>
      </c>
      <c r="F115" s="28">
        <v>1</v>
      </c>
      <c r="G115" s="33"/>
      <c r="H115" s="4"/>
      <c r="I115" s="4">
        <v>3</v>
      </c>
      <c r="J115" s="4"/>
      <c r="K115" s="4"/>
      <c r="L115" s="4">
        <v>4</v>
      </c>
      <c r="M115" s="4"/>
      <c r="N115" s="4"/>
      <c r="O115" s="4"/>
      <c r="P115" s="299">
        <f t="shared" si="4"/>
        <v>4</v>
      </c>
      <c r="Q115" s="4"/>
      <c r="R115" s="4"/>
      <c r="S115" s="4" t="s">
        <v>117</v>
      </c>
      <c r="T115" s="4"/>
      <c r="U115" s="4"/>
      <c r="V115" s="4"/>
      <c r="W115" s="4"/>
      <c r="X115" s="4"/>
      <c r="Y115" s="4"/>
      <c r="Z115" s="32"/>
      <c r="AA115" s="5"/>
      <c r="AB115" s="5">
        <v>5</v>
      </c>
      <c r="AC115" s="5">
        <v>9</v>
      </c>
      <c r="AD115" s="5"/>
      <c r="AE115" s="5"/>
      <c r="AF115" s="5"/>
      <c r="AG115" s="5"/>
      <c r="AH115" s="5"/>
      <c r="AI115" s="33"/>
      <c r="AJ115" s="4"/>
      <c r="AK115" s="4"/>
      <c r="AL115" s="4"/>
      <c r="AM115" s="4"/>
      <c r="AN115" s="4"/>
      <c r="AO115" s="4">
        <v>7</v>
      </c>
      <c r="AP115" s="4"/>
      <c r="AQ115" s="4"/>
      <c r="AR115" s="110">
        <v>39223</v>
      </c>
      <c r="AS115" s="90"/>
      <c r="AT115" s="111">
        <v>39227</v>
      </c>
      <c r="AU115" s="4"/>
      <c r="AV115" s="4"/>
      <c r="AW115" s="4"/>
      <c r="AX115" s="4"/>
      <c r="AY115" s="4"/>
      <c r="AZ115" s="4"/>
      <c r="BA115" s="4"/>
      <c r="BB115" s="4"/>
      <c r="BC115" s="4"/>
      <c r="BD115" s="4"/>
      <c r="BE115" s="300">
        <f t="shared" si="5"/>
        <v>3</v>
      </c>
      <c r="BF115" s="5">
        <v>3</v>
      </c>
      <c r="BG115" s="69">
        <v>1.52</v>
      </c>
      <c r="BH115" s="69">
        <v>180</v>
      </c>
      <c r="BI115" s="5"/>
      <c r="BJ115" s="5"/>
      <c r="BK115" s="5"/>
      <c r="BL115" s="5"/>
      <c r="BM115" s="5"/>
      <c r="BN115" s="5"/>
      <c r="BO115" s="4"/>
      <c r="BP115" s="245">
        <f t="shared" si="6"/>
        <v>979.87531502527077</v>
      </c>
      <c r="BQ115" s="4"/>
      <c r="BR115" s="11">
        <f t="shared" si="7"/>
        <v>979.87531502527077</v>
      </c>
      <c r="BS115" s="44">
        <v>111</v>
      </c>
      <c r="BT115" s="26">
        <v>1</v>
      </c>
      <c r="BU115" s="26">
        <v>6</v>
      </c>
      <c r="BV115" s="26">
        <v>5</v>
      </c>
      <c r="BW115" s="26">
        <v>5</v>
      </c>
      <c r="BX115" s="26">
        <v>5</v>
      </c>
      <c r="BY115" s="26"/>
      <c r="BZ115" s="26"/>
      <c r="CA115" s="44">
        <v>111</v>
      </c>
      <c r="CB115" s="5">
        <v>4</v>
      </c>
      <c r="CC115" s="5">
        <v>3</v>
      </c>
      <c r="CD115" s="5">
        <v>4</v>
      </c>
      <c r="CE115" s="69">
        <v>1.52</v>
      </c>
      <c r="CF115" s="69">
        <v>180</v>
      </c>
      <c r="CG115" s="246">
        <v>979.87531502527077</v>
      </c>
      <c r="CH115" s="69">
        <v>7</v>
      </c>
      <c r="CI115" s="39">
        <v>39223</v>
      </c>
      <c r="CJ115" s="39"/>
      <c r="CK115" s="39">
        <v>39227</v>
      </c>
      <c r="CL115" s="26">
        <v>1</v>
      </c>
      <c r="CM115" s="26">
        <v>6</v>
      </c>
      <c r="CN115" s="26">
        <v>5</v>
      </c>
      <c r="CO115" s="26">
        <v>5</v>
      </c>
      <c r="CP115" s="26"/>
      <c r="CQ115" s="69"/>
      <c r="CR115" s="79"/>
    </row>
    <row r="116" spans="1:96" ht="15" x14ac:dyDescent="0.25">
      <c r="A116" s="10">
        <v>112</v>
      </c>
      <c r="B116" s="15"/>
      <c r="C116" s="42"/>
      <c r="D116" s="92">
        <v>39204</v>
      </c>
      <c r="E116" s="5">
        <v>1</v>
      </c>
      <c r="F116" s="28">
        <v>1</v>
      </c>
      <c r="G116" s="33"/>
      <c r="H116" s="4"/>
      <c r="I116" s="4">
        <v>2</v>
      </c>
      <c r="J116" s="4"/>
      <c r="K116" s="4"/>
      <c r="L116" s="4"/>
      <c r="M116" s="4"/>
      <c r="N116" s="4"/>
      <c r="O116" s="4"/>
      <c r="P116" s="299">
        <f t="shared" si="4"/>
        <v>2</v>
      </c>
      <c r="Q116" s="4"/>
      <c r="R116" s="4"/>
      <c r="S116" s="4" t="s">
        <v>117</v>
      </c>
      <c r="T116" s="4"/>
      <c r="U116" s="4" t="s">
        <v>111</v>
      </c>
      <c r="V116" s="4"/>
      <c r="W116" s="4"/>
      <c r="X116" s="4"/>
      <c r="Y116" s="4"/>
      <c r="Z116" s="32"/>
      <c r="AA116" s="5"/>
      <c r="AB116" s="5">
        <v>5</v>
      </c>
      <c r="AC116" s="5"/>
      <c r="AD116" s="5"/>
      <c r="AE116" s="5">
        <v>10</v>
      </c>
      <c r="AF116" s="5"/>
      <c r="AG116" s="5"/>
      <c r="AH116" s="5"/>
      <c r="AI116" s="33"/>
      <c r="AJ116" s="4"/>
      <c r="AK116" s="4"/>
      <c r="AL116" s="4"/>
      <c r="AM116" s="4"/>
      <c r="AN116" s="4"/>
      <c r="AO116" s="4">
        <v>8</v>
      </c>
      <c r="AP116" s="4">
        <v>10</v>
      </c>
      <c r="AQ116" s="4"/>
      <c r="AR116" s="110">
        <v>39223</v>
      </c>
      <c r="AS116" s="90"/>
      <c r="AT116" s="111">
        <v>39234</v>
      </c>
      <c r="AU116" s="4"/>
      <c r="AV116" s="4"/>
      <c r="AW116" s="4"/>
      <c r="AX116" s="4"/>
      <c r="AY116" s="4"/>
      <c r="AZ116" s="4"/>
      <c r="BA116" s="4"/>
      <c r="BB116" s="4"/>
      <c r="BC116" s="4"/>
      <c r="BD116" s="4" t="s">
        <v>472</v>
      </c>
      <c r="BE116" s="300">
        <f t="shared" si="5"/>
        <v>2</v>
      </c>
      <c r="BF116" s="5">
        <v>2</v>
      </c>
      <c r="BG116" s="5">
        <v>2.25</v>
      </c>
      <c r="BH116" s="5">
        <v>205</v>
      </c>
      <c r="BI116" s="5"/>
      <c r="BJ116" s="5"/>
      <c r="BK116" s="5"/>
      <c r="BL116" s="5"/>
      <c r="BM116" s="5"/>
      <c r="BN116" s="5"/>
      <c r="BO116" s="4"/>
      <c r="BP116" s="245">
        <f t="shared" si="6"/>
        <v>1630.1920629018284</v>
      </c>
      <c r="BQ116" s="4"/>
      <c r="BR116" s="11">
        <f t="shared" si="7"/>
        <v>1630.1920629018284</v>
      </c>
      <c r="BS116" s="44">
        <v>112</v>
      </c>
      <c r="BT116" s="26">
        <v>3</v>
      </c>
      <c r="BU116" s="26">
        <v>19</v>
      </c>
      <c r="BV116" s="26">
        <v>21</v>
      </c>
      <c r="BW116" s="26">
        <v>21</v>
      </c>
      <c r="BX116" s="26">
        <v>3</v>
      </c>
      <c r="BY116" s="26"/>
      <c r="BZ116" s="26"/>
      <c r="CA116" s="44">
        <v>112</v>
      </c>
      <c r="CB116" s="5">
        <v>2</v>
      </c>
      <c r="CC116" s="5">
        <v>2</v>
      </c>
      <c r="CD116" s="5">
        <v>2</v>
      </c>
      <c r="CE116" s="69">
        <v>2.25</v>
      </c>
      <c r="CF116" s="69">
        <v>205</v>
      </c>
      <c r="CG116" s="246">
        <v>1630.1920629018284</v>
      </c>
      <c r="CH116" s="69">
        <v>10</v>
      </c>
      <c r="CI116" s="39">
        <v>39223</v>
      </c>
      <c r="CJ116" s="39"/>
      <c r="CK116" s="39">
        <v>39234</v>
      </c>
      <c r="CL116" s="26">
        <v>3</v>
      </c>
      <c r="CM116" s="26">
        <v>19</v>
      </c>
      <c r="CN116" s="26">
        <v>21</v>
      </c>
      <c r="CO116" s="26">
        <v>3</v>
      </c>
      <c r="CP116" s="26"/>
      <c r="CQ116" s="69"/>
      <c r="CR116" s="79"/>
    </row>
    <row r="117" spans="1:96" ht="15" x14ac:dyDescent="0.25">
      <c r="A117" s="10">
        <v>113</v>
      </c>
      <c r="B117" s="15"/>
      <c r="C117" s="42"/>
      <c r="D117" s="59">
        <v>39204</v>
      </c>
      <c r="E117" s="69">
        <v>1</v>
      </c>
      <c r="F117" s="70">
        <v>1</v>
      </c>
      <c r="G117" s="33"/>
      <c r="H117" s="4"/>
      <c r="I117" s="4">
        <v>3</v>
      </c>
      <c r="J117" s="4"/>
      <c r="K117" s="4"/>
      <c r="L117" s="4"/>
      <c r="M117" s="4"/>
      <c r="N117" s="4"/>
      <c r="O117" s="4"/>
      <c r="P117" s="299">
        <f t="shared" si="4"/>
        <v>3</v>
      </c>
      <c r="Q117" s="4"/>
      <c r="R117" s="4"/>
      <c r="S117" s="4" t="s">
        <v>111</v>
      </c>
      <c r="T117" s="4" t="s">
        <v>118</v>
      </c>
      <c r="U117" s="4"/>
      <c r="V117" s="4"/>
      <c r="W117" s="4"/>
      <c r="X117" s="4"/>
      <c r="Y117" s="4"/>
      <c r="Z117" s="33"/>
      <c r="AA117" s="4"/>
      <c r="AB117" s="4">
        <v>18</v>
      </c>
      <c r="AC117" s="4">
        <v>35</v>
      </c>
      <c r="AD117" s="4">
        <v>21</v>
      </c>
      <c r="AE117" s="4">
        <v>20</v>
      </c>
      <c r="AF117" s="4"/>
      <c r="AG117" s="4"/>
      <c r="AH117" s="4"/>
      <c r="AI117" s="33"/>
      <c r="AJ117" s="4"/>
      <c r="AK117" s="4"/>
      <c r="AL117" s="4"/>
      <c r="AM117" s="4"/>
      <c r="AN117" s="4"/>
      <c r="AO117" s="4">
        <v>20</v>
      </c>
      <c r="AP117" s="4"/>
      <c r="AQ117" s="4"/>
      <c r="AR117" s="110">
        <v>39217</v>
      </c>
      <c r="AS117" s="90">
        <v>39223</v>
      </c>
      <c r="AT117" s="111">
        <v>39227</v>
      </c>
      <c r="AU117" s="26"/>
      <c r="AV117" s="26"/>
      <c r="AW117" s="26"/>
      <c r="AX117" s="26"/>
      <c r="AY117" s="26"/>
      <c r="AZ117" s="26"/>
      <c r="BA117" s="26"/>
      <c r="BB117" s="26"/>
      <c r="BC117" s="26"/>
      <c r="BD117" s="26" t="s">
        <v>473</v>
      </c>
      <c r="BE117" s="300">
        <f t="shared" si="5"/>
        <v>2</v>
      </c>
      <c r="BF117" s="5">
        <v>2</v>
      </c>
      <c r="BG117" s="5">
        <v>2.2000000000000002</v>
      </c>
      <c r="BH117" s="5">
        <v>235</v>
      </c>
      <c r="BI117" s="69"/>
      <c r="BJ117" s="69"/>
      <c r="BK117" s="69"/>
      <c r="BL117" s="69"/>
      <c r="BM117" s="69"/>
      <c r="BN117" s="69"/>
      <c r="BO117" s="26"/>
      <c r="BP117" s="245">
        <f t="shared" si="6"/>
        <v>1786.6237420965156</v>
      </c>
      <c r="BQ117" s="26"/>
      <c r="BR117" s="11">
        <f t="shared" si="7"/>
        <v>1786.6237420965156</v>
      </c>
      <c r="BS117" s="44">
        <v>113</v>
      </c>
      <c r="BT117" s="26">
        <v>6</v>
      </c>
      <c r="BU117" s="26">
        <v>61</v>
      </c>
      <c r="BV117" s="26">
        <v>19</v>
      </c>
      <c r="BW117" s="26">
        <v>19</v>
      </c>
      <c r="BX117" s="26">
        <v>11</v>
      </c>
      <c r="BY117" s="26"/>
      <c r="BZ117" s="26" t="s">
        <v>671</v>
      </c>
      <c r="CA117" s="44">
        <v>113</v>
      </c>
      <c r="CB117" s="5">
        <v>3</v>
      </c>
      <c r="CC117" s="5">
        <v>2</v>
      </c>
      <c r="CD117" s="5">
        <v>3</v>
      </c>
      <c r="CE117" s="69">
        <v>2.2000000000000002</v>
      </c>
      <c r="CF117" s="69">
        <v>235</v>
      </c>
      <c r="CG117" s="246">
        <v>1786.6237420965156</v>
      </c>
      <c r="CH117" s="69">
        <v>20</v>
      </c>
      <c r="CI117" s="39">
        <v>39217</v>
      </c>
      <c r="CJ117" s="39">
        <v>39223</v>
      </c>
      <c r="CK117" s="39">
        <v>39227</v>
      </c>
      <c r="CL117" s="26">
        <v>6</v>
      </c>
      <c r="CM117" s="26">
        <v>61</v>
      </c>
      <c r="CN117" s="26">
        <v>19</v>
      </c>
      <c r="CO117" s="26">
        <v>11</v>
      </c>
      <c r="CP117" s="26"/>
      <c r="CQ117" s="69"/>
      <c r="CR117" s="79"/>
    </row>
    <row r="118" spans="1:96" ht="15" x14ac:dyDescent="0.25">
      <c r="A118" s="10">
        <v>114</v>
      </c>
      <c r="B118" s="15">
        <v>6</v>
      </c>
      <c r="C118" s="42"/>
      <c r="D118" s="59">
        <v>39204</v>
      </c>
      <c r="E118" s="69">
        <v>1</v>
      </c>
      <c r="F118" s="70">
        <v>1</v>
      </c>
      <c r="G118" s="33"/>
      <c r="H118" s="4"/>
      <c r="I118" s="4">
        <v>3</v>
      </c>
      <c r="J118" s="4"/>
      <c r="K118" s="4"/>
      <c r="L118" s="4"/>
      <c r="M118" s="4"/>
      <c r="N118" s="4"/>
      <c r="O118" s="4"/>
      <c r="P118" s="299">
        <f t="shared" si="4"/>
        <v>3</v>
      </c>
      <c r="Q118" s="4"/>
      <c r="R118" s="4"/>
      <c r="S118" s="4" t="s">
        <v>117</v>
      </c>
      <c r="T118" s="4" t="s">
        <v>111</v>
      </c>
      <c r="U118" s="4" t="s">
        <v>118</v>
      </c>
      <c r="V118" s="4"/>
      <c r="W118" s="4"/>
      <c r="X118" s="4"/>
      <c r="Y118" s="4"/>
      <c r="Z118" s="33"/>
      <c r="AA118" s="4"/>
      <c r="AB118" s="4">
        <v>12</v>
      </c>
      <c r="AC118" s="4"/>
      <c r="AD118" s="4"/>
      <c r="AE118" s="4"/>
      <c r="AF118" s="4"/>
      <c r="AG118" s="4"/>
      <c r="AH118" s="4"/>
      <c r="AI118" s="33"/>
      <c r="AJ118" s="4"/>
      <c r="AK118" s="4"/>
      <c r="AL118" s="4"/>
      <c r="AM118" s="4"/>
      <c r="AN118" s="4"/>
      <c r="AO118" s="4">
        <v>11</v>
      </c>
      <c r="AP118" s="4"/>
      <c r="AQ118" s="4"/>
      <c r="AR118" s="110">
        <v>39217</v>
      </c>
      <c r="AS118" s="90">
        <v>39223</v>
      </c>
      <c r="AT118" s="111">
        <v>39227</v>
      </c>
      <c r="AU118" s="26"/>
      <c r="AV118" s="26"/>
      <c r="AW118" s="26"/>
      <c r="AX118" s="26"/>
      <c r="AY118" s="26"/>
      <c r="AZ118" s="26"/>
      <c r="BA118" s="26"/>
      <c r="BB118" s="26"/>
      <c r="BC118" s="26"/>
      <c r="BD118" s="26"/>
      <c r="BE118" s="300">
        <f t="shared" si="5"/>
        <v>1</v>
      </c>
      <c r="BF118" s="5">
        <v>1</v>
      </c>
      <c r="BG118" s="5">
        <v>3.47</v>
      </c>
      <c r="BH118" s="5">
        <v>340</v>
      </c>
      <c r="BI118" s="69"/>
      <c r="BJ118" s="69"/>
      <c r="BK118" s="69"/>
      <c r="BL118" s="69"/>
      <c r="BM118" s="69"/>
      <c r="BN118" s="69"/>
      <c r="BO118" s="26"/>
      <c r="BP118" s="245">
        <f t="shared" si="6"/>
        <v>3215.3462535217941</v>
      </c>
      <c r="BQ118" s="26"/>
      <c r="BR118" s="11">
        <f t="shared" si="7"/>
        <v>3215.3462535217941</v>
      </c>
      <c r="BS118" s="44">
        <v>114</v>
      </c>
      <c r="BT118" s="26">
        <v>4</v>
      </c>
      <c r="BU118" s="26">
        <v>41</v>
      </c>
      <c r="BV118" s="26">
        <v>21</v>
      </c>
      <c r="BW118" s="26">
        <v>21</v>
      </c>
      <c r="BX118" s="26">
        <v>9</v>
      </c>
      <c r="BY118" s="26"/>
      <c r="BZ118" s="26"/>
      <c r="CA118" s="44">
        <v>114</v>
      </c>
      <c r="CB118" s="5">
        <v>3</v>
      </c>
      <c r="CC118" s="5">
        <v>1</v>
      </c>
      <c r="CD118" s="5">
        <v>3</v>
      </c>
      <c r="CE118" s="69">
        <v>3.47</v>
      </c>
      <c r="CF118" s="69">
        <v>340</v>
      </c>
      <c r="CG118" s="246">
        <v>3215.3462535217941</v>
      </c>
      <c r="CH118" s="69">
        <v>11</v>
      </c>
      <c r="CI118" s="39">
        <v>39217</v>
      </c>
      <c r="CJ118" s="39">
        <v>39223</v>
      </c>
      <c r="CK118" s="39">
        <v>39227</v>
      </c>
      <c r="CL118" s="26">
        <v>4</v>
      </c>
      <c r="CM118" s="26">
        <v>41</v>
      </c>
      <c r="CN118" s="26">
        <v>21</v>
      </c>
      <c r="CO118" s="26">
        <v>9</v>
      </c>
      <c r="CP118" s="26"/>
      <c r="CQ118" s="69"/>
      <c r="CR118" s="79"/>
    </row>
    <row r="119" spans="1:96" ht="15" x14ac:dyDescent="0.25">
      <c r="A119" s="10">
        <v>115</v>
      </c>
      <c r="B119" s="15"/>
      <c r="C119" s="42">
        <v>1</v>
      </c>
      <c r="D119" s="59">
        <v>39204</v>
      </c>
      <c r="E119" s="69">
        <v>1</v>
      </c>
      <c r="F119" s="70">
        <v>1</v>
      </c>
      <c r="G119" s="33"/>
      <c r="H119" s="4"/>
      <c r="I119" s="4">
        <v>3</v>
      </c>
      <c r="J119" s="4"/>
      <c r="K119" s="4"/>
      <c r="L119" s="4"/>
      <c r="M119" s="4"/>
      <c r="N119" s="4"/>
      <c r="O119" s="4"/>
      <c r="P119" s="299">
        <f t="shared" si="4"/>
        <v>3</v>
      </c>
      <c r="Q119" s="4"/>
      <c r="R119" s="4"/>
      <c r="S119" s="4" t="s">
        <v>117</v>
      </c>
      <c r="T119" s="4"/>
      <c r="U119" s="4" t="s">
        <v>118</v>
      </c>
      <c r="V119" s="4"/>
      <c r="W119" s="4"/>
      <c r="X119" s="4"/>
      <c r="Y119" s="4"/>
      <c r="Z119" s="33"/>
      <c r="AA119" s="4"/>
      <c r="AB119" s="4">
        <v>9</v>
      </c>
      <c r="AC119" s="4">
        <v>16</v>
      </c>
      <c r="AD119" s="4"/>
      <c r="AE119" s="4">
        <v>13</v>
      </c>
      <c r="AF119" s="4"/>
      <c r="AG119" s="4"/>
      <c r="AH119" s="4"/>
      <c r="AI119" s="33"/>
      <c r="AJ119" s="4"/>
      <c r="AK119" s="4"/>
      <c r="AL119" s="4"/>
      <c r="AM119" s="4"/>
      <c r="AN119" s="4"/>
      <c r="AO119" s="4">
        <v>11</v>
      </c>
      <c r="AP119" s="4"/>
      <c r="AQ119" s="4"/>
      <c r="AR119" s="110">
        <v>39223</v>
      </c>
      <c r="AS119" s="90">
        <v>39223</v>
      </c>
      <c r="AT119" s="111" t="s">
        <v>428</v>
      </c>
      <c r="AU119" s="26"/>
      <c r="AV119" s="26"/>
      <c r="AW119" s="26"/>
      <c r="AX119" s="26"/>
      <c r="AY119" s="26"/>
      <c r="AZ119" s="26">
        <v>0.1</v>
      </c>
      <c r="BA119" s="26"/>
      <c r="BB119" s="26"/>
      <c r="BC119" s="26"/>
      <c r="BD119" s="26" t="s">
        <v>474</v>
      </c>
      <c r="BE119" s="300">
        <f t="shared" si="5"/>
        <v>3</v>
      </c>
      <c r="BF119" s="5">
        <v>3</v>
      </c>
      <c r="BG119" s="5">
        <v>1.62</v>
      </c>
      <c r="BH119" s="5">
        <v>160</v>
      </c>
      <c r="BI119" s="69">
        <v>0.1</v>
      </c>
      <c r="BJ119" s="69"/>
      <c r="BK119" s="69"/>
      <c r="BL119" s="69"/>
      <c r="BM119" s="69"/>
      <c r="BN119" s="69"/>
      <c r="BO119" s="26"/>
      <c r="BP119" s="245">
        <f t="shared" si="6"/>
        <v>989.37549120972653</v>
      </c>
      <c r="BQ119" s="26"/>
      <c r="BR119" s="11">
        <f t="shared" si="7"/>
        <v>989.37549120972653</v>
      </c>
      <c r="BS119" s="44">
        <v>115</v>
      </c>
      <c r="BT119" s="26">
        <v>1</v>
      </c>
      <c r="BU119" s="26">
        <v>8</v>
      </c>
      <c r="BV119" s="26">
        <v>4</v>
      </c>
      <c r="BW119" s="26">
        <v>4</v>
      </c>
      <c r="BX119" s="26"/>
      <c r="BY119" s="26"/>
      <c r="BZ119" s="26"/>
      <c r="CA119" s="44">
        <v>115</v>
      </c>
      <c r="CB119" s="5">
        <v>3</v>
      </c>
      <c r="CC119" s="5">
        <v>3</v>
      </c>
      <c r="CD119" s="5">
        <v>3</v>
      </c>
      <c r="CE119" s="69">
        <v>1.62</v>
      </c>
      <c r="CF119" s="69">
        <v>160</v>
      </c>
      <c r="CG119" s="246">
        <v>989.37549120972653</v>
      </c>
      <c r="CH119" s="69">
        <v>11</v>
      </c>
      <c r="CI119" s="39">
        <v>39223</v>
      </c>
      <c r="CJ119" s="39">
        <v>39223</v>
      </c>
      <c r="CK119" s="255">
        <v>39225</v>
      </c>
      <c r="CL119" s="26">
        <v>1</v>
      </c>
      <c r="CM119" s="26">
        <v>8</v>
      </c>
      <c r="CN119" s="26">
        <v>4</v>
      </c>
      <c r="CO119" s="26"/>
      <c r="CP119" s="26"/>
      <c r="CQ119" s="69">
        <v>0.1</v>
      </c>
      <c r="CR119" s="79"/>
    </row>
    <row r="120" spans="1:96" ht="15" x14ac:dyDescent="0.25">
      <c r="A120" s="10">
        <v>116</v>
      </c>
      <c r="B120" s="15"/>
      <c r="C120" s="42"/>
      <c r="D120" s="59">
        <v>39204</v>
      </c>
      <c r="E120" s="69">
        <v>1</v>
      </c>
      <c r="F120" s="70">
        <v>1</v>
      </c>
      <c r="G120" s="33"/>
      <c r="H120" s="4"/>
      <c r="I120" s="4">
        <v>1</v>
      </c>
      <c r="J120" s="4"/>
      <c r="K120" s="4"/>
      <c r="L120" s="4"/>
      <c r="M120" s="4"/>
      <c r="N120" s="4"/>
      <c r="O120" s="4"/>
      <c r="P120" s="299">
        <f t="shared" si="4"/>
        <v>1</v>
      </c>
      <c r="Q120" s="4"/>
      <c r="R120" s="4"/>
      <c r="S120" s="4" t="s">
        <v>117</v>
      </c>
      <c r="T120" s="4" t="s">
        <v>118</v>
      </c>
      <c r="U120" s="4"/>
      <c r="V120" s="4"/>
      <c r="W120" s="4"/>
      <c r="X120" s="4"/>
      <c r="Y120" s="4"/>
      <c r="Z120" s="33"/>
      <c r="AA120" s="4"/>
      <c r="AB120" s="4">
        <v>12</v>
      </c>
      <c r="AC120" s="4">
        <v>11</v>
      </c>
      <c r="AD120" s="4"/>
      <c r="AE120" s="4"/>
      <c r="AF120" s="4"/>
      <c r="AG120" s="4"/>
      <c r="AH120" s="4"/>
      <c r="AI120" s="33"/>
      <c r="AJ120" s="4"/>
      <c r="AK120" s="4"/>
      <c r="AL120" s="4"/>
      <c r="AM120" s="4"/>
      <c r="AN120" s="4"/>
      <c r="AO120" s="4">
        <v>11</v>
      </c>
      <c r="AP120" s="4"/>
      <c r="AQ120" s="4"/>
      <c r="AR120" s="110">
        <v>39217</v>
      </c>
      <c r="AS120" s="90"/>
      <c r="AT120" s="111">
        <v>39223</v>
      </c>
      <c r="AU120" s="26"/>
      <c r="AV120" s="26"/>
      <c r="AW120" s="26"/>
      <c r="AX120" s="26"/>
      <c r="AY120" s="26"/>
      <c r="AZ120" s="26"/>
      <c r="BA120" s="26"/>
      <c r="BB120" s="26"/>
      <c r="BC120" s="26"/>
      <c r="BD120" s="26"/>
      <c r="BE120" s="300">
        <f t="shared" si="5"/>
        <v>1</v>
      </c>
      <c r="BF120" s="5">
        <v>1</v>
      </c>
      <c r="BG120" s="5">
        <v>2.4300000000000002</v>
      </c>
      <c r="BH120" s="5">
        <v>180</v>
      </c>
      <c r="BI120" s="69"/>
      <c r="BJ120" s="69"/>
      <c r="BK120" s="69"/>
      <c r="BL120" s="69"/>
      <c r="BM120" s="69"/>
      <c r="BN120" s="69"/>
      <c r="BO120" s="26"/>
      <c r="BP120" s="245">
        <f t="shared" si="6"/>
        <v>834.78557070820659</v>
      </c>
      <c r="BQ120" s="26"/>
      <c r="BR120" s="11">
        <f t="shared" si="7"/>
        <v>834.78557070820659</v>
      </c>
      <c r="BS120" s="44">
        <v>116</v>
      </c>
      <c r="BT120" s="26"/>
      <c r="BU120" s="26"/>
      <c r="BV120" s="26"/>
      <c r="BW120" s="26"/>
      <c r="BX120" s="26"/>
      <c r="BY120" s="26"/>
      <c r="BZ120" s="26"/>
      <c r="CA120" s="44">
        <v>116</v>
      </c>
      <c r="CB120" s="5">
        <v>1</v>
      </c>
      <c r="CC120" s="5">
        <v>1</v>
      </c>
      <c r="CD120" s="5">
        <v>1</v>
      </c>
      <c r="CE120" s="69">
        <v>2.4300000000000002</v>
      </c>
      <c r="CF120" s="69">
        <v>180</v>
      </c>
      <c r="CG120" s="246">
        <v>834.78557070820659</v>
      </c>
      <c r="CH120" s="69">
        <v>11</v>
      </c>
      <c r="CI120" s="39">
        <v>39217</v>
      </c>
      <c r="CJ120" s="39"/>
      <c r="CK120" s="39">
        <v>39223</v>
      </c>
      <c r="CL120" s="26"/>
      <c r="CM120" s="26"/>
      <c r="CN120" s="26"/>
      <c r="CO120" s="26"/>
      <c r="CP120" s="26"/>
      <c r="CQ120" s="69"/>
      <c r="CR120" s="79"/>
    </row>
    <row r="121" spans="1:96" ht="15" x14ac:dyDescent="0.25">
      <c r="A121" s="10">
        <v>117</v>
      </c>
      <c r="B121" s="15"/>
      <c r="C121" s="42">
        <v>1</v>
      </c>
      <c r="D121" s="59">
        <v>39204</v>
      </c>
      <c r="E121" s="69">
        <v>1</v>
      </c>
      <c r="F121" s="70">
        <v>1</v>
      </c>
      <c r="G121" s="33"/>
      <c r="H121" s="4"/>
      <c r="I121" s="4">
        <v>1</v>
      </c>
      <c r="J121" s="4">
        <v>2</v>
      </c>
      <c r="K121" s="4"/>
      <c r="L121" s="4"/>
      <c r="M121" s="4"/>
      <c r="N121" s="4"/>
      <c r="O121" s="4"/>
      <c r="P121" s="299">
        <f t="shared" si="4"/>
        <v>2</v>
      </c>
      <c r="Q121" s="4"/>
      <c r="R121" s="4"/>
      <c r="S121" s="4" t="s">
        <v>117</v>
      </c>
      <c r="T121" s="4"/>
      <c r="U121" s="4" t="s">
        <v>118</v>
      </c>
      <c r="V121" s="4"/>
      <c r="W121" s="4"/>
      <c r="X121" s="4"/>
      <c r="Y121" s="4"/>
      <c r="Z121" s="33"/>
      <c r="AA121" s="4"/>
      <c r="AB121" s="4">
        <v>7</v>
      </c>
      <c r="AC121" s="4"/>
      <c r="AD121" s="4"/>
      <c r="AE121" s="4"/>
      <c r="AF121" s="4"/>
      <c r="AG121" s="4"/>
      <c r="AH121" s="4"/>
      <c r="AI121" s="33"/>
      <c r="AJ121" s="4"/>
      <c r="AK121" s="4"/>
      <c r="AL121" s="4"/>
      <c r="AM121" s="4"/>
      <c r="AN121" s="4"/>
      <c r="AO121" s="4">
        <v>2</v>
      </c>
      <c r="AP121" s="4"/>
      <c r="AQ121" s="4"/>
      <c r="AR121" s="110">
        <v>39217</v>
      </c>
      <c r="AS121" s="90">
        <v>39217</v>
      </c>
      <c r="AT121" s="111">
        <v>39223</v>
      </c>
      <c r="AU121" s="26"/>
      <c r="AV121" s="26"/>
      <c r="AW121" s="26"/>
      <c r="AX121" s="26"/>
      <c r="AY121" s="26"/>
      <c r="AZ121" s="26"/>
      <c r="BA121" s="26">
        <v>0.2</v>
      </c>
      <c r="BB121" s="26"/>
      <c r="BC121" s="26"/>
      <c r="BD121" s="26" t="s">
        <v>475</v>
      </c>
      <c r="BE121" s="300">
        <f t="shared" si="5"/>
        <v>1</v>
      </c>
      <c r="BF121" s="5">
        <v>1</v>
      </c>
      <c r="BG121" s="5">
        <v>1.5</v>
      </c>
      <c r="BH121" s="5">
        <v>130</v>
      </c>
      <c r="BI121" s="69"/>
      <c r="BJ121" s="69"/>
      <c r="BK121" s="69"/>
      <c r="BL121" s="69"/>
      <c r="BM121" s="69"/>
      <c r="BN121" s="69"/>
      <c r="BO121" s="26"/>
      <c r="BP121" s="245">
        <f t="shared" si="6"/>
        <v>229.72896279375362</v>
      </c>
      <c r="BQ121" s="26"/>
      <c r="BR121" s="11">
        <f t="shared" si="7"/>
        <v>229.72896279375362</v>
      </c>
      <c r="BS121" s="44">
        <v>117</v>
      </c>
      <c r="BT121" s="26"/>
      <c r="BU121" s="26"/>
      <c r="BV121" s="26"/>
      <c r="BW121" s="26"/>
      <c r="BX121" s="26"/>
      <c r="BY121" s="26"/>
      <c r="BZ121" s="26"/>
      <c r="CA121" s="44">
        <v>117</v>
      </c>
      <c r="CB121" s="5">
        <v>2</v>
      </c>
      <c r="CC121" s="5">
        <v>1</v>
      </c>
      <c r="CD121" s="5">
        <v>2</v>
      </c>
      <c r="CE121" s="69">
        <v>1.5</v>
      </c>
      <c r="CF121" s="69">
        <v>130</v>
      </c>
      <c r="CG121" s="246">
        <v>229.72896279375362</v>
      </c>
      <c r="CH121" s="253">
        <v>7</v>
      </c>
      <c r="CI121" s="39">
        <v>39217</v>
      </c>
      <c r="CJ121" s="39">
        <v>39217</v>
      </c>
      <c r="CK121" s="255">
        <v>39223</v>
      </c>
      <c r="CL121" s="26"/>
      <c r="CM121" s="26"/>
      <c r="CN121" s="26"/>
      <c r="CO121" s="26"/>
      <c r="CP121" s="26"/>
      <c r="CQ121" s="69">
        <v>0.2</v>
      </c>
      <c r="CR121" s="79"/>
    </row>
    <row r="122" spans="1:96" ht="15" x14ac:dyDescent="0.25">
      <c r="A122" s="10">
        <v>118</v>
      </c>
      <c r="B122" s="15"/>
      <c r="C122" s="42"/>
      <c r="D122" s="59">
        <v>39204</v>
      </c>
      <c r="E122" s="69">
        <v>1</v>
      </c>
      <c r="F122" s="70">
        <v>1</v>
      </c>
      <c r="G122" s="33"/>
      <c r="H122" s="4"/>
      <c r="I122" s="4">
        <v>3</v>
      </c>
      <c r="J122" s="4"/>
      <c r="K122" s="4"/>
      <c r="L122" s="4"/>
      <c r="M122" s="4"/>
      <c r="N122" s="4"/>
      <c r="O122" s="4"/>
      <c r="P122" s="299">
        <f t="shared" si="4"/>
        <v>3</v>
      </c>
      <c r="Q122" s="4"/>
      <c r="R122" s="4"/>
      <c r="S122" s="4" t="s">
        <v>117</v>
      </c>
      <c r="T122" s="4"/>
      <c r="U122" s="4" t="s">
        <v>118</v>
      </c>
      <c r="V122" s="4"/>
      <c r="W122" s="4"/>
      <c r="X122" s="4"/>
      <c r="Y122" s="4"/>
      <c r="Z122" s="33"/>
      <c r="AA122" s="4"/>
      <c r="AB122" s="4">
        <v>8</v>
      </c>
      <c r="AC122" s="4"/>
      <c r="AD122" s="4">
        <v>9</v>
      </c>
      <c r="AE122" s="4"/>
      <c r="AF122" s="4"/>
      <c r="AG122" s="4"/>
      <c r="AH122" s="4"/>
      <c r="AI122" s="33"/>
      <c r="AJ122" s="4"/>
      <c r="AK122" s="4"/>
      <c r="AL122" s="4"/>
      <c r="AM122" s="4"/>
      <c r="AN122" s="4"/>
      <c r="AO122" s="4">
        <v>9</v>
      </c>
      <c r="AP122" s="4"/>
      <c r="AQ122" s="4"/>
      <c r="AR122" s="110">
        <v>39217</v>
      </c>
      <c r="AS122" s="90">
        <v>39223</v>
      </c>
      <c r="AT122" s="111">
        <v>39227</v>
      </c>
      <c r="AU122" s="26"/>
      <c r="AV122" s="26"/>
      <c r="AW122" s="26"/>
      <c r="AX122" s="26"/>
      <c r="AY122" s="26"/>
      <c r="AZ122" s="26"/>
      <c r="BA122" s="26"/>
      <c r="BB122" s="26"/>
      <c r="BC122" s="26"/>
      <c r="BD122" s="26"/>
      <c r="BE122" s="300">
        <f t="shared" si="5"/>
        <v>2</v>
      </c>
      <c r="BF122" s="5">
        <v>2</v>
      </c>
      <c r="BG122" s="5">
        <v>1.63</v>
      </c>
      <c r="BH122" s="5">
        <v>170</v>
      </c>
      <c r="BI122" s="69"/>
      <c r="BJ122" s="69"/>
      <c r="BK122" s="69"/>
      <c r="BL122" s="69"/>
      <c r="BM122" s="69"/>
      <c r="BN122" s="69"/>
      <c r="BO122" s="26"/>
      <c r="BP122" s="245">
        <f t="shared" si="6"/>
        <v>709.48628931243127</v>
      </c>
      <c r="BQ122" s="26"/>
      <c r="BR122" s="11">
        <f t="shared" si="7"/>
        <v>709.48628931243127</v>
      </c>
      <c r="BS122" s="44">
        <v>118</v>
      </c>
      <c r="BT122" s="26"/>
      <c r="BU122" s="26"/>
      <c r="BV122" s="26"/>
      <c r="BW122" s="26"/>
      <c r="BX122" s="26"/>
      <c r="BY122" s="26"/>
      <c r="BZ122" s="26"/>
      <c r="CA122" s="44">
        <v>118</v>
      </c>
      <c r="CB122" s="5">
        <v>3</v>
      </c>
      <c r="CC122" s="5">
        <v>2</v>
      </c>
      <c r="CD122" s="5">
        <v>3</v>
      </c>
      <c r="CE122" s="69">
        <v>1.63</v>
      </c>
      <c r="CF122" s="69">
        <v>170</v>
      </c>
      <c r="CG122" s="246">
        <v>709.48628931243127</v>
      </c>
      <c r="CH122" s="69">
        <v>9</v>
      </c>
      <c r="CI122" s="39">
        <v>39217</v>
      </c>
      <c r="CJ122" s="39">
        <v>39223</v>
      </c>
      <c r="CK122" s="39">
        <v>39227</v>
      </c>
      <c r="CL122" s="26"/>
      <c r="CM122" s="26"/>
      <c r="CN122" s="26"/>
      <c r="CO122" s="26"/>
      <c r="CP122" s="26"/>
      <c r="CQ122" s="69"/>
      <c r="CR122" s="79"/>
    </row>
    <row r="123" spans="1:96" ht="15" x14ac:dyDescent="0.25">
      <c r="A123" s="10">
        <v>119</v>
      </c>
      <c r="B123" s="15"/>
      <c r="C123" s="42"/>
      <c r="D123" s="59">
        <v>39204</v>
      </c>
      <c r="E123" s="69">
        <v>1</v>
      </c>
      <c r="F123" s="70">
        <v>1</v>
      </c>
      <c r="G123" s="33"/>
      <c r="H123" s="4"/>
      <c r="I123" s="4">
        <v>2</v>
      </c>
      <c r="J123" s="4"/>
      <c r="K123" s="4"/>
      <c r="L123" s="4"/>
      <c r="M123" s="4"/>
      <c r="N123" s="4"/>
      <c r="O123" s="4"/>
      <c r="P123" s="299">
        <f t="shared" si="4"/>
        <v>2</v>
      </c>
      <c r="Q123" s="4"/>
      <c r="R123" s="4"/>
      <c r="S123" s="4" t="s">
        <v>117</v>
      </c>
      <c r="T123" s="4"/>
      <c r="U123" s="4" t="s">
        <v>118</v>
      </c>
      <c r="V123" s="4"/>
      <c r="W123" s="4"/>
      <c r="X123" s="4"/>
      <c r="Y123" s="4"/>
      <c r="Z123" s="33"/>
      <c r="AA123" s="4"/>
      <c r="AB123" s="4">
        <v>10</v>
      </c>
      <c r="AC123" s="4">
        <v>15</v>
      </c>
      <c r="AD123" s="4"/>
      <c r="AE123" s="4"/>
      <c r="AF123" s="4"/>
      <c r="AG123" s="4"/>
      <c r="AH123" s="4"/>
      <c r="AI123" s="33"/>
      <c r="AJ123" s="4"/>
      <c r="AK123" s="4"/>
      <c r="AL123" s="4"/>
      <c r="AM123" s="4"/>
      <c r="AN123" s="4"/>
      <c r="AO123" s="4">
        <v>15</v>
      </c>
      <c r="AP123" s="4"/>
      <c r="AQ123" s="4"/>
      <c r="AR123" s="110">
        <v>39217</v>
      </c>
      <c r="AS123" s="90">
        <v>39223</v>
      </c>
      <c r="AT123" s="111">
        <v>39227</v>
      </c>
      <c r="AU123" s="26"/>
      <c r="AV123" s="26"/>
      <c r="AW123" s="26"/>
      <c r="AX123" s="26"/>
      <c r="AY123" s="26"/>
      <c r="AZ123" s="26"/>
      <c r="BA123" s="26"/>
      <c r="BB123" s="26"/>
      <c r="BC123" s="26"/>
      <c r="BD123" s="26"/>
      <c r="BE123" s="300">
        <f t="shared" si="5"/>
        <v>1</v>
      </c>
      <c r="BF123" s="5">
        <v>1</v>
      </c>
      <c r="BG123" s="5">
        <v>1.32</v>
      </c>
      <c r="BH123" s="5">
        <v>140</v>
      </c>
      <c r="BI123" s="69"/>
      <c r="BJ123" s="69"/>
      <c r="BK123" s="69"/>
      <c r="BL123" s="69"/>
      <c r="BM123" s="69"/>
      <c r="BN123" s="69"/>
      <c r="BO123" s="26"/>
      <c r="BP123" s="245">
        <f t="shared" si="6"/>
        <v>191.58688638651998</v>
      </c>
      <c r="BQ123" s="26"/>
      <c r="BR123" s="11">
        <f t="shared" si="7"/>
        <v>191.58688638651998</v>
      </c>
      <c r="BS123" s="44">
        <v>119</v>
      </c>
      <c r="BT123" s="26"/>
      <c r="BU123" s="26"/>
      <c r="BV123" s="26"/>
      <c r="BW123" s="26"/>
      <c r="BX123" s="26"/>
      <c r="BY123" s="26"/>
      <c r="BZ123" s="26"/>
      <c r="CA123" s="44">
        <v>119</v>
      </c>
      <c r="CB123" s="5">
        <v>2</v>
      </c>
      <c r="CC123" s="5">
        <v>1</v>
      </c>
      <c r="CD123" s="5">
        <v>2</v>
      </c>
      <c r="CE123" s="69">
        <v>1.32</v>
      </c>
      <c r="CF123" s="69">
        <v>140</v>
      </c>
      <c r="CG123" s="246">
        <v>191.58688638651998</v>
      </c>
      <c r="CH123" s="69">
        <v>15</v>
      </c>
      <c r="CI123" s="39">
        <v>39217</v>
      </c>
      <c r="CJ123" s="39">
        <v>39223</v>
      </c>
      <c r="CK123" s="39">
        <v>39227</v>
      </c>
      <c r="CL123" s="26"/>
      <c r="CM123" s="26"/>
      <c r="CN123" s="26"/>
      <c r="CO123" s="26"/>
      <c r="CP123" s="26"/>
      <c r="CQ123" s="69"/>
      <c r="CR123" s="79"/>
    </row>
    <row r="124" spans="1:96" ht="15" x14ac:dyDescent="0.25">
      <c r="A124" s="10">
        <v>120</v>
      </c>
      <c r="B124" s="15"/>
      <c r="C124" s="42"/>
      <c r="D124" s="59">
        <v>39204</v>
      </c>
      <c r="E124" s="69">
        <v>1</v>
      </c>
      <c r="F124" s="70">
        <v>1</v>
      </c>
      <c r="G124" s="33"/>
      <c r="H124" s="4"/>
      <c r="I124" s="4">
        <v>3</v>
      </c>
      <c r="J124" s="4"/>
      <c r="K124" s="4"/>
      <c r="L124" s="4"/>
      <c r="M124" s="4"/>
      <c r="N124" s="4"/>
      <c r="O124" s="4"/>
      <c r="P124" s="299">
        <f t="shared" si="4"/>
        <v>3</v>
      </c>
      <c r="Q124" s="4"/>
      <c r="R124" s="4"/>
      <c r="S124" s="4" t="s">
        <v>117</v>
      </c>
      <c r="T124" s="4"/>
      <c r="U124" s="4" t="s">
        <v>118</v>
      </c>
      <c r="V124" s="4"/>
      <c r="W124" s="4"/>
      <c r="X124" s="4"/>
      <c r="Y124" s="4"/>
      <c r="Z124" s="33"/>
      <c r="AA124" s="4"/>
      <c r="AB124" s="4">
        <v>20</v>
      </c>
      <c r="AC124" s="4"/>
      <c r="AD124" s="4">
        <v>30</v>
      </c>
      <c r="AE124" s="4">
        <v>35</v>
      </c>
      <c r="AF124" s="4"/>
      <c r="AG124" s="4"/>
      <c r="AH124" s="4"/>
      <c r="AI124" s="33"/>
      <c r="AJ124" s="4"/>
      <c r="AK124" s="4"/>
      <c r="AL124" s="4"/>
      <c r="AM124" s="4"/>
      <c r="AN124" s="4"/>
      <c r="AO124" s="4">
        <v>43</v>
      </c>
      <c r="AP124" s="4"/>
      <c r="AQ124" s="4"/>
      <c r="AR124" s="110">
        <v>39217</v>
      </c>
      <c r="AS124" s="90">
        <v>39227</v>
      </c>
      <c r="AT124" s="111">
        <v>39234</v>
      </c>
      <c r="AU124" s="26"/>
      <c r="AV124" s="26"/>
      <c r="AW124" s="26"/>
      <c r="AX124" s="26"/>
      <c r="AY124" s="26"/>
      <c r="AZ124" s="26"/>
      <c r="BA124" s="26"/>
      <c r="BB124" s="26"/>
      <c r="BC124" s="26"/>
      <c r="BD124" s="26" t="s">
        <v>476</v>
      </c>
      <c r="BE124" s="300">
        <f t="shared" si="5"/>
        <v>2</v>
      </c>
      <c r="BF124" s="5">
        <v>2</v>
      </c>
      <c r="BG124" s="5">
        <v>2.61</v>
      </c>
      <c r="BH124" s="5">
        <v>240</v>
      </c>
      <c r="BI124" s="69"/>
      <c r="BJ124" s="69"/>
      <c r="BK124" s="69"/>
      <c r="BL124" s="69"/>
      <c r="BM124" s="69"/>
      <c r="BN124" s="69"/>
      <c r="BO124" s="26"/>
      <c r="BP124" s="245">
        <f t="shared" si="6"/>
        <v>2568.1011978622832</v>
      </c>
      <c r="BQ124" s="26"/>
      <c r="BR124" s="11">
        <f t="shared" si="7"/>
        <v>2568.1011978622832</v>
      </c>
      <c r="BS124" s="44">
        <v>120</v>
      </c>
      <c r="BT124" s="26">
        <v>6</v>
      </c>
      <c r="BU124" s="26">
        <v>55</v>
      </c>
      <c r="BV124" s="26">
        <v>25</v>
      </c>
      <c r="BW124" s="26">
        <v>25</v>
      </c>
      <c r="BX124" s="26">
        <v>14</v>
      </c>
      <c r="BY124" s="26"/>
      <c r="BZ124" s="26"/>
      <c r="CA124" s="44">
        <v>120</v>
      </c>
      <c r="CB124" s="5">
        <v>3</v>
      </c>
      <c r="CC124" s="5">
        <v>2</v>
      </c>
      <c r="CD124" s="5">
        <v>3</v>
      </c>
      <c r="CE124" s="69">
        <v>2.61</v>
      </c>
      <c r="CF124" s="69">
        <v>240</v>
      </c>
      <c r="CG124" s="246">
        <v>2568.1011978622832</v>
      </c>
      <c r="CH124" s="69">
        <v>43</v>
      </c>
      <c r="CI124" s="39">
        <v>39217</v>
      </c>
      <c r="CJ124" s="39">
        <v>39227</v>
      </c>
      <c r="CK124" s="39">
        <v>39234</v>
      </c>
      <c r="CL124" s="26">
        <v>6</v>
      </c>
      <c r="CM124" s="26">
        <v>55</v>
      </c>
      <c r="CN124" s="26">
        <v>25</v>
      </c>
      <c r="CO124" s="26">
        <v>14</v>
      </c>
      <c r="CP124" s="26"/>
      <c r="CQ124" s="69"/>
      <c r="CR124" s="79"/>
    </row>
    <row r="125" spans="1:96" ht="15" x14ac:dyDescent="0.25">
      <c r="A125" s="10">
        <v>121</v>
      </c>
      <c r="B125" s="15" t="s">
        <v>200</v>
      </c>
      <c r="C125" s="42"/>
      <c r="D125" s="59">
        <v>39209</v>
      </c>
      <c r="E125" s="69">
        <v>1</v>
      </c>
      <c r="F125" s="70">
        <v>1</v>
      </c>
      <c r="G125" s="33"/>
      <c r="H125" s="4"/>
      <c r="I125" s="4"/>
      <c r="J125" s="4">
        <v>4</v>
      </c>
      <c r="K125" s="4"/>
      <c r="L125" s="4"/>
      <c r="M125" s="4"/>
      <c r="N125" s="4"/>
      <c r="O125" s="4"/>
      <c r="P125" s="299">
        <f t="shared" si="4"/>
        <v>4</v>
      </c>
      <c r="Q125" s="4"/>
      <c r="R125" s="4"/>
      <c r="S125" s="4"/>
      <c r="T125" s="4" t="s">
        <v>117</v>
      </c>
      <c r="U125" s="4"/>
      <c r="V125" s="4" t="s">
        <v>118</v>
      </c>
      <c r="W125" s="4"/>
      <c r="X125" s="4"/>
      <c r="Y125" s="4"/>
      <c r="Z125" s="33"/>
      <c r="AA125" s="4"/>
      <c r="AB125" s="4"/>
      <c r="AC125" s="4">
        <v>23</v>
      </c>
      <c r="AD125" s="4"/>
      <c r="AE125" s="4">
        <v>31</v>
      </c>
      <c r="AF125" s="4"/>
      <c r="AG125" s="4"/>
      <c r="AH125" s="4"/>
      <c r="AI125" s="33"/>
      <c r="AJ125" s="4"/>
      <c r="AK125" s="4"/>
      <c r="AL125" s="4"/>
      <c r="AM125" s="4"/>
      <c r="AN125" s="4"/>
      <c r="AO125" s="4">
        <v>30</v>
      </c>
      <c r="AP125" s="4"/>
      <c r="AQ125" s="4"/>
      <c r="AR125" s="110">
        <v>39223</v>
      </c>
      <c r="AS125" s="90">
        <v>39227</v>
      </c>
      <c r="AT125" s="111">
        <v>39234</v>
      </c>
      <c r="AU125" s="26"/>
      <c r="AV125" s="26"/>
      <c r="AW125" s="26"/>
      <c r="AX125" s="26"/>
      <c r="AY125" s="26"/>
      <c r="AZ125" s="26"/>
      <c r="BA125" s="26"/>
      <c r="BB125" s="26"/>
      <c r="BC125" s="26"/>
      <c r="BD125" s="26" t="s">
        <v>477</v>
      </c>
      <c r="BE125" s="300">
        <f t="shared" si="5"/>
        <v>4</v>
      </c>
      <c r="BF125" s="5">
        <v>4</v>
      </c>
      <c r="BG125" s="5">
        <v>1.64</v>
      </c>
      <c r="BH125" s="5">
        <v>180</v>
      </c>
      <c r="BI125" s="69">
        <v>0.1</v>
      </c>
      <c r="BJ125" s="69"/>
      <c r="BK125" s="69"/>
      <c r="BL125" s="69"/>
      <c r="BM125" s="69"/>
      <c r="BN125" s="69"/>
      <c r="BO125" s="26"/>
      <c r="BP125" s="245">
        <f t="shared" si="6"/>
        <v>1520.932968197119</v>
      </c>
      <c r="BQ125" s="26"/>
      <c r="BR125" s="11">
        <f t="shared" si="7"/>
        <v>1520.932968197119</v>
      </c>
      <c r="BS125" s="44">
        <v>121</v>
      </c>
      <c r="BT125" s="26">
        <v>4</v>
      </c>
      <c r="BU125" s="26">
        <v>40</v>
      </c>
      <c r="BV125" s="26">
        <v>10</v>
      </c>
      <c r="BW125" s="26">
        <v>10</v>
      </c>
      <c r="BX125" s="26">
        <v>2</v>
      </c>
      <c r="BY125" s="26"/>
      <c r="BZ125" s="26"/>
      <c r="CA125" s="44">
        <v>121</v>
      </c>
      <c r="CB125" s="5">
        <v>4</v>
      </c>
      <c r="CC125" s="5">
        <v>4</v>
      </c>
      <c r="CD125" s="5">
        <v>4</v>
      </c>
      <c r="CE125" s="69">
        <v>1.64</v>
      </c>
      <c r="CF125" s="69">
        <v>180</v>
      </c>
      <c r="CG125" s="246">
        <v>1520.932968197119</v>
      </c>
      <c r="CH125" s="69">
        <v>30</v>
      </c>
      <c r="CI125" s="39">
        <v>39223</v>
      </c>
      <c r="CJ125" s="39">
        <v>39227</v>
      </c>
      <c r="CK125" s="39">
        <v>39234</v>
      </c>
      <c r="CL125" s="26">
        <v>4</v>
      </c>
      <c r="CM125" s="26">
        <v>40</v>
      </c>
      <c r="CN125" s="26">
        <v>10</v>
      </c>
      <c r="CO125" s="26">
        <v>2</v>
      </c>
      <c r="CP125" s="26"/>
      <c r="CQ125" s="69"/>
      <c r="CR125" s="79"/>
    </row>
    <row r="126" spans="1:96" ht="15" x14ac:dyDescent="0.25">
      <c r="A126" s="10">
        <v>122</v>
      </c>
      <c r="B126" s="15" t="s">
        <v>202</v>
      </c>
      <c r="C126" s="42"/>
      <c r="D126" s="59">
        <v>39209</v>
      </c>
      <c r="E126" s="69">
        <v>1</v>
      </c>
      <c r="F126" s="70">
        <v>1</v>
      </c>
      <c r="G126" s="33"/>
      <c r="H126" s="4"/>
      <c r="I126" s="4"/>
      <c r="J126" s="4">
        <v>3</v>
      </c>
      <c r="K126" s="4"/>
      <c r="L126" s="4"/>
      <c r="M126" s="4"/>
      <c r="N126" s="4"/>
      <c r="O126" s="4"/>
      <c r="P126" s="299">
        <f t="shared" si="4"/>
        <v>3</v>
      </c>
      <c r="Q126" s="4"/>
      <c r="R126" s="4"/>
      <c r="S126" s="4"/>
      <c r="T126" s="4" t="s">
        <v>117</v>
      </c>
      <c r="U126" s="4"/>
      <c r="V126" s="4" t="s">
        <v>118</v>
      </c>
      <c r="W126" s="4"/>
      <c r="X126" s="4"/>
      <c r="Y126" s="4"/>
      <c r="Z126" s="33"/>
      <c r="AA126" s="4"/>
      <c r="AB126" s="4"/>
      <c r="AC126" s="4">
        <v>10</v>
      </c>
      <c r="AD126" s="4"/>
      <c r="AE126" s="4">
        <v>11</v>
      </c>
      <c r="AF126" s="4"/>
      <c r="AG126" s="4"/>
      <c r="AH126" s="4"/>
      <c r="AI126" s="33"/>
      <c r="AJ126" s="4"/>
      <c r="AK126" s="4"/>
      <c r="AL126" s="4"/>
      <c r="AM126" s="4"/>
      <c r="AN126" s="4"/>
      <c r="AO126" s="4">
        <v>5</v>
      </c>
      <c r="AP126" s="4"/>
      <c r="AQ126" s="4"/>
      <c r="AR126" s="110">
        <v>39223</v>
      </c>
      <c r="AS126" s="90">
        <v>39223</v>
      </c>
      <c r="AT126" s="111">
        <v>39227</v>
      </c>
      <c r="AU126" s="26"/>
      <c r="AV126" s="26"/>
      <c r="AW126" s="26"/>
      <c r="AX126" s="26"/>
      <c r="AY126" s="26"/>
      <c r="AZ126" s="26"/>
      <c r="BA126" s="26"/>
      <c r="BB126" s="26"/>
      <c r="BC126" s="26"/>
      <c r="BD126" s="26" t="s">
        <v>473</v>
      </c>
      <c r="BE126" s="300">
        <f t="shared" si="5"/>
        <v>2</v>
      </c>
      <c r="BF126" s="5">
        <v>1</v>
      </c>
      <c r="BG126" s="5">
        <v>1.3</v>
      </c>
      <c r="BH126" s="5">
        <v>145</v>
      </c>
      <c r="BI126" s="69"/>
      <c r="BJ126" s="69">
        <v>1</v>
      </c>
      <c r="BK126" s="69">
        <v>0.2</v>
      </c>
      <c r="BL126" s="69">
        <v>1.25</v>
      </c>
      <c r="BM126" s="69">
        <v>70</v>
      </c>
      <c r="BN126" s="81">
        <f>73.926*BL126+64.183</f>
        <v>156.59050000000002</v>
      </c>
      <c r="BO126" s="26" t="s">
        <v>996</v>
      </c>
      <c r="BP126" s="245">
        <f t="shared" si="6"/>
        <v>192.4618199405447</v>
      </c>
      <c r="BQ126" s="81">
        <f>(BL126^2*PI()*BN126)/4</f>
        <v>192.16545485232524</v>
      </c>
      <c r="BR126" s="11">
        <f t="shared" si="7"/>
        <v>384.62727479286991</v>
      </c>
      <c r="BS126" s="44">
        <v>122</v>
      </c>
      <c r="BT126" s="26">
        <v>1</v>
      </c>
      <c r="BU126" s="26">
        <v>6</v>
      </c>
      <c r="BV126" s="26">
        <v>5</v>
      </c>
      <c r="BW126" s="26">
        <v>5</v>
      </c>
      <c r="BX126" s="26"/>
      <c r="BY126" s="26"/>
      <c r="BZ126" s="26"/>
      <c r="CA126" s="44">
        <v>122</v>
      </c>
      <c r="CB126" s="5">
        <v>3</v>
      </c>
      <c r="CC126" s="5">
        <v>2</v>
      </c>
      <c r="CD126" s="5">
        <v>3</v>
      </c>
      <c r="CE126" s="69">
        <v>1.3</v>
      </c>
      <c r="CF126" s="69">
        <v>145</v>
      </c>
      <c r="CG126" s="246">
        <v>384.62727479286991</v>
      </c>
      <c r="CH126" s="69">
        <v>5</v>
      </c>
      <c r="CI126" s="39">
        <v>39223</v>
      </c>
      <c r="CJ126" s="39">
        <v>39223</v>
      </c>
      <c r="CK126" s="39">
        <v>39227</v>
      </c>
      <c r="CL126" s="26">
        <v>1</v>
      </c>
      <c r="CM126" s="26">
        <v>6</v>
      </c>
      <c r="CN126" s="26">
        <v>5</v>
      </c>
      <c r="CO126" s="26"/>
      <c r="CP126" s="26"/>
      <c r="CQ126" s="69"/>
      <c r="CR126" s="79"/>
    </row>
    <row r="127" spans="1:96" ht="15" x14ac:dyDescent="0.25">
      <c r="A127" s="10">
        <v>123</v>
      </c>
      <c r="B127" s="15"/>
      <c r="C127" s="42"/>
      <c r="D127" s="59">
        <v>39209</v>
      </c>
      <c r="E127" s="69">
        <v>1</v>
      </c>
      <c r="F127" s="70">
        <v>1</v>
      </c>
      <c r="G127" s="33"/>
      <c r="H127" s="4"/>
      <c r="I127" s="4"/>
      <c r="J127" s="4">
        <v>1</v>
      </c>
      <c r="K127" s="4"/>
      <c r="L127" s="4"/>
      <c r="M127" s="4"/>
      <c r="N127" s="4"/>
      <c r="O127" s="4"/>
      <c r="P127" s="299">
        <f t="shared" si="4"/>
        <v>1</v>
      </c>
      <c r="Q127" s="4"/>
      <c r="R127" s="4"/>
      <c r="S127" s="4"/>
      <c r="T127" s="4" t="s">
        <v>117</v>
      </c>
      <c r="U127" s="4"/>
      <c r="V127" s="4" t="s">
        <v>111</v>
      </c>
      <c r="W127" s="4" t="s">
        <v>118</v>
      </c>
      <c r="X127" s="4"/>
      <c r="Y127" s="4"/>
      <c r="Z127" s="33"/>
      <c r="AA127" s="4"/>
      <c r="AB127" s="4"/>
      <c r="AC127" s="4">
        <v>4</v>
      </c>
      <c r="AD127" s="4"/>
      <c r="AE127" s="4"/>
      <c r="AF127" s="4"/>
      <c r="AG127" s="4"/>
      <c r="AH127" s="4"/>
      <c r="AI127" s="33"/>
      <c r="AJ127" s="4"/>
      <c r="AK127" s="4"/>
      <c r="AL127" s="4"/>
      <c r="AM127" s="4"/>
      <c r="AN127" s="4"/>
      <c r="AO127" s="4">
        <v>4</v>
      </c>
      <c r="AP127" s="4"/>
      <c r="AQ127" s="4"/>
      <c r="AR127" s="110">
        <v>39227</v>
      </c>
      <c r="AS127" s="90">
        <v>39227</v>
      </c>
      <c r="AT127" s="111">
        <v>39234</v>
      </c>
      <c r="AU127" s="26"/>
      <c r="AV127" s="26"/>
      <c r="AW127" s="26"/>
      <c r="AX127" s="26"/>
      <c r="AY127" s="26"/>
      <c r="AZ127" s="26"/>
      <c r="BA127" s="26"/>
      <c r="BB127" s="26"/>
      <c r="BC127" s="26"/>
      <c r="BD127" s="26" t="s">
        <v>478</v>
      </c>
      <c r="BE127" s="300">
        <f t="shared" si="5"/>
        <v>1</v>
      </c>
      <c r="BF127" s="5">
        <v>1</v>
      </c>
      <c r="BG127" s="5">
        <v>1.5</v>
      </c>
      <c r="BH127" s="5">
        <v>200</v>
      </c>
      <c r="BI127" s="69"/>
      <c r="BJ127" s="69"/>
      <c r="BK127" s="69"/>
      <c r="BL127" s="69"/>
      <c r="BM127" s="69"/>
      <c r="BN127" s="69"/>
      <c r="BO127" s="26" t="s">
        <v>675</v>
      </c>
      <c r="BP127" s="245">
        <f t="shared" si="6"/>
        <v>353.42917352885172</v>
      </c>
      <c r="BQ127" s="26"/>
      <c r="BR127" s="11">
        <f t="shared" si="7"/>
        <v>353.42917352885172</v>
      </c>
      <c r="BS127" s="44">
        <v>123</v>
      </c>
      <c r="BT127" s="26"/>
      <c r="BU127" s="26"/>
      <c r="BV127" s="26"/>
      <c r="BW127" s="26"/>
      <c r="BX127" s="26"/>
      <c r="BY127" s="26"/>
      <c r="BZ127" s="26"/>
      <c r="CA127" s="44">
        <v>123</v>
      </c>
      <c r="CB127" s="5">
        <v>1</v>
      </c>
      <c r="CC127" s="5">
        <v>1</v>
      </c>
      <c r="CD127" s="5">
        <v>1</v>
      </c>
      <c r="CE127" s="69">
        <v>1.5</v>
      </c>
      <c r="CF127" s="69">
        <v>200</v>
      </c>
      <c r="CG127" s="246">
        <v>353.42917352885172</v>
      </c>
      <c r="CH127" s="69">
        <v>4</v>
      </c>
      <c r="CI127" s="39">
        <v>39227</v>
      </c>
      <c r="CJ127" s="39">
        <v>39227</v>
      </c>
      <c r="CK127" s="39">
        <v>39234</v>
      </c>
      <c r="CL127" s="26"/>
      <c r="CM127" s="26"/>
      <c r="CN127" s="26"/>
      <c r="CO127" s="26"/>
      <c r="CP127" s="26"/>
      <c r="CQ127" s="69"/>
      <c r="CR127" s="79"/>
    </row>
    <row r="128" spans="1:96" ht="15" x14ac:dyDescent="0.25">
      <c r="A128" s="10">
        <v>124</v>
      </c>
      <c r="B128" s="15"/>
      <c r="C128" s="42">
        <v>1</v>
      </c>
      <c r="D128" s="59">
        <v>39209</v>
      </c>
      <c r="E128" s="69">
        <v>1</v>
      </c>
      <c r="F128" s="70">
        <v>1</v>
      </c>
      <c r="G128" s="33"/>
      <c r="H128" s="4"/>
      <c r="I128" s="4"/>
      <c r="J128" s="4">
        <v>1</v>
      </c>
      <c r="K128" s="4"/>
      <c r="L128" s="4"/>
      <c r="M128" s="4"/>
      <c r="N128" s="4"/>
      <c r="O128" s="4"/>
      <c r="P128" s="299">
        <f t="shared" si="4"/>
        <v>1</v>
      </c>
      <c r="Q128" s="4"/>
      <c r="R128" s="4"/>
      <c r="S128" s="4"/>
      <c r="T128" s="4" t="s">
        <v>117</v>
      </c>
      <c r="U128" s="4"/>
      <c r="V128" s="4" t="s">
        <v>118</v>
      </c>
      <c r="W128" s="4"/>
      <c r="X128" s="4"/>
      <c r="Y128" s="4"/>
      <c r="Z128" s="33"/>
      <c r="AA128" s="4"/>
      <c r="AB128" s="4"/>
      <c r="AC128" s="4">
        <v>5</v>
      </c>
      <c r="AD128" s="4"/>
      <c r="AE128" s="4">
        <v>4</v>
      </c>
      <c r="AF128" s="4"/>
      <c r="AG128" s="4"/>
      <c r="AH128" s="4"/>
      <c r="AI128" s="33"/>
      <c r="AJ128" s="4"/>
      <c r="AK128" s="4"/>
      <c r="AL128" s="4"/>
      <c r="AM128" s="4"/>
      <c r="AN128" s="4"/>
      <c r="AO128" s="4">
        <v>4</v>
      </c>
      <c r="AP128" s="4"/>
      <c r="AQ128" s="4"/>
      <c r="AR128" s="110"/>
      <c r="AS128" s="90"/>
      <c r="AT128" s="111" t="s">
        <v>428</v>
      </c>
      <c r="AU128" s="26"/>
      <c r="AV128" s="26"/>
      <c r="AW128" s="26"/>
      <c r="AX128" s="26"/>
      <c r="AY128" s="26"/>
      <c r="AZ128" s="26"/>
      <c r="BA128" s="26"/>
      <c r="BB128" s="26"/>
      <c r="BC128" s="26"/>
      <c r="BD128" s="26"/>
      <c r="BE128" s="300">
        <f t="shared" si="5"/>
        <v>1</v>
      </c>
      <c r="BF128" s="5">
        <v>1</v>
      </c>
      <c r="BG128" s="5">
        <v>1.68</v>
      </c>
      <c r="BH128" s="5">
        <v>155</v>
      </c>
      <c r="BI128" s="69"/>
      <c r="BJ128" s="69"/>
      <c r="BK128" s="69"/>
      <c r="BL128" s="69"/>
      <c r="BM128" s="69"/>
      <c r="BN128" s="69"/>
      <c r="BO128" s="26"/>
      <c r="BP128" s="245">
        <f t="shared" si="6"/>
        <v>343.58970533780848</v>
      </c>
      <c r="BQ128" s="26"/>
      <c r="BR128" s="11">
        <f t="shared" si="7"/>
        <v>343.58970533780848</v>
      </c>
      <c r="BS128" s="44">
        <v>124</v>
      </c>
      <c r="BT128" s="26"/>
      <c r="BU128" s="26"/>
      <c r="BV128" s="26"/>
      <c r="BW128" s="26"/>
      <c r="BX128" s="26"/>
      <c r="BY128" s="26"/>
      <c r="BZ128" s="26"/>
      <c r="CA128" s="44">
        <v>124</v>
      </c>
      <c r="CB128" s="5">
        <v>1</v>
      </c>
      <c r="CC128" s="5">
        <v>1</v>
      </c>
      <c r="CD128" s="5">
        <v>1</v>
      </c>
      <c r="CE128" s="69">
        <v>1.68</v>
      </c>
      <c r="CF128" s="69">
        <v>155</v>
      </c>
      <c r="CG128" s="246">
        <v>343.58970533780848</v>
      </c>
      <c r="CH128" s="69">
        <v>4</v>
      </c>
      <c r="CI128" s="249">
        <v>39219</v>
      </c>
      <c r="CJ128" s="39"/>
      <c r="CK128" s="249">
        <v>39225</v>
      </c>
      <c r="CL128" s="26"/>
      <c r="CM128" s="26"/>
      <c r="CN128" s="26"/>
      <c r="CO128" s="26"/>
      <c r="CP128" s="26"/>
      <c r="CQ128" s="69"/>
      <c r="CR128" s="79"/>
    </row>
    <row r="129" spans="1:96" ht="15" x14ac:dyDescent="0.25">
      <c r="A129" s="10">
        <v>125</v>
      </c>
      <c r="B129" s="15"/>
      <c r="C129" s="42"/>
      <c r="D129" s="59">
        <v>39212</v>
      </c>
      <c r="E129" s="69">
        <v>1</v>
      </c>
      <c r="F129" s="70">
        <v>1</v>
      </c>
      <c r="G129" s="33"/>
      <c r="H129" s="4"/>
      <c r="I129" s="4"/>
      <c r="J129" s="4"/>
      <c r="K129" s="4">
        <v>1</v>
      </c>
      <c r="L129" s="4"/>
      <c r="M129" s="4"/>
      <c r="N129" s="4"/>
      <c r="O129" s="4"/>
      <c r="P129" s="299">
        <f t="shared" si="4"/>
        <v>1</v>
      </c>
      <c r="Q129" s="4"/>
      <c r="R129" s="4"/>
      <c r="S129" s="4"/>
      <c r="T129" s="4"/>
      <c r="U129" s="4" t="s">
        <v>117</v>
      </c>
      <c r="V129" s="4" t="s">
        <v>111</v>
      </c>
      <c r="W129" s="4" t="s">
        <v>118</v>
      </c>
      <c r="X129" s="4"/>
      <c r="Y129" s="4"/>
      <c r="Z129" s="33"/>
      <c r="AA129" s="4"/>
      <c r="AB129" s="4"/>
      <c r="AC129" s="4"/>
      <c r="AD129" s="4">
        <v>3</v>
      </c>
      <c r="AE129" s="4"/>
      <c r="AF129" s="4"/>
      <c r="AG129" s="4"/>
      <c r="AH129" s="4"/>
      <c r="AI129" s="33"/>
      <c r="AJ129" s="4"/>
      <c r="AK129" s="4"/>
      <c r="AL129" s="4"/>
      <c r="AM129" s="4"/>
      <c r="AN129" s="4"/>
      <c r="AO129" s="4">
        <v>3</v>
      </c>
      <c r="AP129" s="4"/>
      <c r="AQ129" s="4"/>
      <c r="AR129" s="110">
        <v>39227</v>
      </c>
      <c r="AS129" s="90">
        <v>39227</v>
      </c>
      <c r="AT129" s="111">
        <v>39234</v>
      </c>
      <c r="AU129" s="26"/>
      <c r="AV129" s="26"/>
      <c r="AW129" s="26"/>
      <c r="AX129" s="26"/>
      <c r="AY129" s="26"/>
      <c r="AZ129" s="26"/>
      <c r="BA129" s="26"/>
      <c r="BB129" s="26"/>
      <c r="BC129" s="26"/>
      <c r="BD129" s="26" t="s">
        <v>416</v>
      </c>
      <c r="BE129" s="300">
        <f t="shared" si="5"/>
        <v>1</v>
      </c>
      <c r="BF129" s="5">
        <v>1</v>
      </c>
      <c r="BG129" s="5">
        <v>2</v>
      </c>
      <c r="BH129" s="5">
        <v>150</v>
      </c>
      <c r="BI129" s="69">
        <v>0.1</v>
      </c>
      <c r="BJ129" s="69"/>
      <c r="BK129" s="69"/>
      <c r="BL129" s="69"/>
      <c r="BM129" s="69"/>
      <c r="BN129" s="69"/>
      <c r="BO129" s="26"/>
      <c r="BP129" s="245">
        <f t="shared" si="6"/>
        <v>471.23889803846896</v>
      </c>
      <c r="BQ129" s="26"/>
      <c r="BR129" s="11">
        <f t="shared" si="7"/>
        <v>471.23889803846896</v>
      </c>
      <c r="BS129" s="44">
        <v>125</v>
      </c>
      <c r="BT129" s="26"/>
      <c r="BU129" s="26"/>
      <c r="BV129" s="26"/>
      <c r="BW129" s="26"/>
      <c r="BX129" s="26"/>
      <c r="BY129" s="26"/>
      <c r="BZ129" s="26"/>
      <c r="CA129" s="44">
        <v>125</v>
      </c>
      <c r="CB129" s="5">
        <v>1</v>
      </c>
      <c r="CC129" s="5">
        <v>1</v>
      </c>
      <c r="CD129" s="5">
        <v>1</v>
      </c>
      <c r="CE129" s="69">
        <v>2</v>
      </c>
      <c r="CF129" s="69">
        <v>150</v>
      </c>
      <c r="CG129" s="246">
        <v>471.23889803846896</v>
      </c>
      <c r="CH129" s="69">
        <v>3</v>
      </c>
      <c r="CI129" s="39">
        <v>39227</v>
      </c>
      <c r="CJ129" s="39">
        <v>39227</v>
      </c>
      <c r="CK129" s="39">
        <v>39234</v>
      </c>
      <c r="CL129" s="26"/>
      <c r="CM129" s="26"/>
      <c r="CN129" s="26"/>
      <c r="CO129" s="26"/>
      <c r="CP129" s="26"/>
      <c r="CQ129" s="69"/>
      <c r="CR129" s="79"/>
    </row>
    <row r="130" spans="1:96" ht="15" x14ac:dyDescent="0.25">
      <c r="A130" s="10">
        <v>126</v>
      </c>
      <c r="B130" s="15"/>
      <c r="C130" s="42">
        <v>1</v>
      </c>
      <c r="D130" s="59">
        <v>39212</v>
      </c>
      <c r="E130" s="69">
        <v>1</v>
      </c>
      <c r="F130" s="70">
        <v>1</v>
      </c>
      <c r="G130" s="33"/>
      <c r="H130" s="4"/>
      <c r="I130" s="4"/>
      <c r="J130" s="4"/>
      <c r="K130" s="4">
        <v>1</v>
      </c>
      <c r="L130" s="4"/>
      <c r="M130" s="4"/>
      <c r="N130" s="4"/>
      <c r="O130" s="4"/>
      <c r="P130" s="299">
        <f t="shared" si="4"/>
        <v>1</v>
      </c>
      <c r="Q130" s="4"/>
      <c r="R130" s="4"/>
      <c r="S130" s="4"/>
      <c r="T130" s="4"/>
      <c r="U130" s="4" t="s">
        <v>118</v>
      </c>
      <c r="V130" s="4"/>
      <c r="W130" s="4"/>
      <c r="X130" s="4"/>
      <c r="Y130" s="4"/>
      <c r="Z130" s="33"/>
      <c r="AA130" s="4"/>
      <c r="AB130" s="4"/>
      <c r="AC130" s="4"/>
      <c r="AD130" s="4">
        <v>8</v>
      </c>
      <c r="AE130" s="4"/>
      <c r="AF130" s="4"/>
      <c r="AG130" s="4"/>
      <c r="AH130" s="4"/>
      <c r="AI130" s="33"/>
      <c r="AJ130" s="4"/>
      <c r="AK130" s="4"/>
      <c r="AL130" s="4"/>
      <c r="AM130" s="4"/>
      <c r="AN130" s="4"/>
      <c r="AO130" s="4">
        <v>8</v>
      </c>
      <c r="AP130" s="4"/>
      <c r="AQ130" s="4"/>
      <c r="AR130" s="110">
        <v>39217</v>
      </c>
      <c r="AS130" s="90">
        <v>39223</v>
      </c>
      <c r="AT130" s="111" t="s">
        <v>428</v>
      </c>
      <c r="AU130" s="26"/>
      <c r="AV130" s="26"/>
      <c r="AW130" s="26"/>
      <c r="AX130" s="26"/>
      <c r="AY130" s="26"/>
      <c r="AZ130" s="26"/>
      <c r="BA130" s="26"/>
      <c r="BB130" s="26"/>
      <c r="BC130" s="26"/>
      <c r="BD130" s="26" t="s">
        <v>479</v>
      </c>
      <c r="BE130" s="300">
        <f t="shared" si="5"/>
        <v>1</v>
      </c>
      <c r="BF130" s="5">
        <v>1</v>
      </c>
      <c r="BG130" s="5">
        <v>1.62</v>
      </c>
      <c r="BH130" s="5">
        <v>180</v>
      </c>
      <c r="BI130" s="69"/>
      <c r="BJ130" s="69"/>
      <c r="BK130" s="69"/>
      <c r="BL130" s="69"/>
      <c r="BM130" s="69"/>
      <c r="BN130" s="69"/>
      <c r="BO130" s="26"/>
      <c r="BP130" s="245">
        <f t="shared" si="6"/>
        <v>371.01580920364745</v>
      </c>
      <c r="BQ130" s="26"/>
      <c r="BR130" s="11">
        <f t="shared" si="7"/>
        <v>371.01580920364745</v>
      </c>
      <c r="BS130" s="44">
        <v>126</v>
      </c>
      <c r="BT130" s="26"/>
      <c r="BU130" s="26"/>
      <c r="BV130" s="26"/>
      <c r="BW130" s="26"/>
      <c r="BX130" s="26"/>
      <c r="BY130" s="26"/>
      <c r="BZ130" s="26"/>
      <c r="CA130" s="44">
        <v>126</v>
      </c>
      <c r="CB130" s="5">
        <v>1</v>
      </c>
      <c r="CC130" s="5">
        <v>1</v>
      </c>
      <c r="CD130" s="5">
        <v>1</v>
      </c>
      <c r="CE130" s="69">
        <v>1.62</v>
      </c>
      <c r="CF130" s="69">
        <v>180</v>
      </c>
      <c r="CG130" s="246">
        <v>371.01580920364745</v>
      </c>
      <c r="CH130" s="69">
        <v>8</v>
      </c>
      <c r="CI130" s="39">
        <v>39217</v>
      </c>
      <c r="CJ130" s="39">
        <v>39223</v>
      </c>
      <c r="CK130" s="249">
        <v>39225</v>
      </c>
      <c r="CL130" s="26"/>
      <c r="CM130" s="26"/>
      <c r="CN130" s="26"/>
      <c r="CO130" s="26"/>
      <c r="CP130" s="26"/>
      <c r="CQ130" s="69"/>
      <c r="CR130" s="79"/>
    </row>
    <row r="131" spans="1:96" ht="15" x14ac:dyDescent="0.25">
      <c r="A131" s="10">
        <v>127</v>
      </c>
      <c r="B131" s="15"/>
      <c r="C131" s="42"/>
      <c r="D131" s="59">
        <v>39212</v>
      </c>
      <c r="E131" s="69">
        <v>1</v>
      </c>
      <c r="F131" s="70">
        <v>1</v>
      </c>
      <c r="G131" s="33"/>
      <c r="H131" s="4"/>
      <c r="I131" s="4"/>
      <c r="J131" s="4"/>
      <c r="K131" s="4">
        <v>1</v>
      </c>
      <c r="L131" s="4"/>
      <c r="M131" s="4"/>
      <c r="N131" s="4"/>
      <c r="O131" s="4"/>
      <c r="P131" s="299">
        <f t="shared" si="4"/>
        <v>1</v>
      </c>
      <c r="Q131" s="4"/>
      <c r="R131" s="4"/>
      <c r="S131" s="4"/>
      <c r="T131" s="4"/>
      <c r="U131" s="4" t="s">
        <v>117</v>
      </c>
      <c r="V131" s="4"/>
      <c r="W131" s="4"/>
      <c r="X131" s="4"/>
      <c r="Y131" s="4"/>
      <c r="Z131" s="33"/>
      <c r="AA131" s="4"/>
      <c r="AB131" s="4"/>
      <c r="AC131" s="4"/>
      <c r="AD131" s="4">
        <v>6</v>
      </c>
      <c r="AE131" s="4"/>
      <c r="AF131" s="4"/>
      <c r="AG131" s="4"/>
      <c r="AH131" s="4"/>
      <c r="AI131" s="33"/>
      <c r="AJ131" s="4"/>
      <c r="AK131" s="4"/>
      <c r="AL131" s="4"/>
      <c r="AM131" s="4"/>
      <c r="AN131" s="4"/>
      <c r="AO131" s="4"/>
      <c r="AP131" s="4"/>
      <c r="AQ131" s="4"/>
      <c r="AR131" s="110"/>
      <c r="AS131" s="90"/>
      <c r="AT131" s="111"/>
      <c r="AU131" s="26"/>
      <c r="AV131" s="26"/>
      <c r="AW131" s="26"/>
      <c r="AX131" s="26"/>
      <c r="AY131" s="26"/>
      <c r="AZ131" s="26">
        <v>0.3</v>
      </c>
      <c r="BA131" s="26"/>
      <c r="BB131" s="26"/>
      <c r="BC131" s="26"/>
      <c r="BD131" s="26" t="s">
        <v>480</v>
      </c>
      <c r="BE131" s="300">
        <f t="shared" si="5"/>
        <v>1</v>
      </c>
      <c r="BF131" s="5">
        <v>1</v>
      </c>
      <c r="BG131" s="5">
        <v>1.02</v>
      </c>
      <c r="BH131" s="5">
        <v>100</v>
      </c>
      <c r="BI131" s="69"/>
      <c r="BJ131" s="69"/>
      <c r="BK131" s="69"/>
      <c r="BL131" s="69"/>
      <c r="BM131" s="69"/>
      <c r="BN131" s="69"/>
      <c r="BO131" s="26"/>
      <c r="BP131" s="245">
        <f t="shared" si="6"/>
        <v>81.712824919870513</v>
      </c>
      <c r="BQ131" s="26"/>
      <c r="BR131" s="11">
        <f t="shared" si="7"/>
        <v>81.712824919870513</v>
      </c>
      <c r="BS131" s="44">
        <v>127</v>
      </c>
      <c r="BT131" s="26"/>
      <c r="BU131" s="26"/>
      <c r="BV131" s="26"/>
      <c r="BW131" s="26"/>
      <c r="BX131" s="26"/>
      <c r="BY131" s="26"/>
      <c r="BZ131" s="26"/>
      <c r="CA131" s="44">
        <v>127</v>
      </c>
      <c r="CB131" s="5">
        <v>1</v>
      </c>
      <c r="CC131" s="5">
        <v>1</v>
      </c>
      <c r="CD131" s="5">
        <v>1</v>
      </c>
      <c r="CE131" s="69">
        <v>1.02</v>
      </c>
      <c r="CF131" s="69"/>
      <c r="CG131" s="246">
        <v>81.712824919870513</v>
      </c>
      <c r="CH131" s="131"/>
      <c r="CI131" s="251"/>
      <c r="CJ131" s="39"/>
      <c r="CK131" s="251"/>
      <c r="CL131" s="26"/>
      <c r="CM131" s="26"/>
      <c r="CN131" s="26"/>
      <c r="CO131" s="26"/>
      <c r="CP131" s="26"/>
      <c r="CQ131" s="69">
        <v>0.3</v>
      </c>
      <c r="CR131" s="79"/>
    </row>
    <row r="132" spans="1:96" ht="15" x14ac:dyDescent="0.25">
      <c r="A132" s="10">
        <v>128</v>
      </c>
      <c r="B132" s="15"/>
      <c r="C132" s="42"/>
      <c r="D132" s="59">
        <v>39217</v>
      </c>
      <c r="E132" s="69">
        <v>1</v>
      </c>
      <c r="F132" s="70">
        <v>1</v>
      </c>
      <c r="G132" s="33"/>
      <c r="H132" s="4"/>
      <c r="I132" s="4"/>
      <c r="J132" s="4"/>
      <c r="K132" s="4"/>
      <c r="L132" s="4">
        <v>1</v>
      </c>
      <c r="M132" s="4"/>
      <c r="N132" s="4"/>
      <c r="O132" s="4"/>
      <c r="P132" s="299">
        <f t="shared" si="4"/>
        <v>1</v>
      </c>
      <c r="Q132" s="4"/>
      <c r="R132" s="4"/>
      <c r="S132" s="4"/>
      <c r="T132" s="4"/>
      <c r="U132" s="4"/>
      <c r="V132" s="4" t="s">
        <v>118</v>
      </c>
      <c r="W132" s="4"/>
      <c r="X132" s="4"/>
      <c r="Y132" s="4"/>
      <c r="Z132" s="33"/>
      <c r="AA132" s="4"/>
      <c r="AB132" s="4"/>
      <c r="AC132" s="4"/>
      <c r="AD132" s="4"/>
      <c r="AE132" s="4">
        <v>10</v>
      </c>
      <c r="AF132" s="4"/>
      <c r="AG132" s="4"/>
      <c r="AH132" s="4"/>
      <c r="AI132" s="33"/>
      <c r="AJ132" s="4"/>
      <c r="AK132" s="4"/>
      <c r="AL132" s="4"/>
      <c r="AM132" s="4"/>
      <c r="AN132" s="4"/>
      <c r="AO132" s="4">
        <v>13</v>
      </c>
      <c r="AP132" s="4"/>
      <c r="AQ132" s="4"/>
      <c r="AR132" s="110">
        <v>39223</v>
      </c>
      <c r="AS132" s="90">
        <v>39227</v>
      </c>
      <c r="AT132" s="111">
        <v>39234</v>
      </c>
      <c r="AU132" s="26"/>
      <c r="AV132" s="26"/>
      <c r="AW132" s="26"/>
      <c r="AX132" s="26"/>
      <c r="AY132" s="26"/>
      <c r="AZ132" s="26"/>
      <c r="BA132" s="26"/>
      <c r="BB132" s="26"/>
      <c r="BC132" s="26"/>
      <c r="BD132" s="26" t="s">
        <v>481</v>
      </c>
      <c r="BE132" s="300">
        <f t="shared" si="5"/>
        <v>1</v>
      </c>
      <c r="BF132" s="5">
        <v>1</v>
      </c>
      <c r="BG132" s="5">
        <v>1.85</v>
      </c>
      <c r="BH132" s="5">
        <v>250</v>
      </c>
      <c r="BI132" s="69"/>
      <c r="BJ132" s="69"/>
      <c r="BK132" s="69"/>
      <c r="BL132" s="69"/>
      <c r="BM132" s="69"/>
      <c r="BN132" s="69"/>
      <c r="BO132" s="26"/>
      <c r="BP132" s="245">
        <f t="shared" si="6"/>
        <v>672.00630355694182</v>
      </c>
      <c r="BQ132" s="26"/>
      <c r="BR132" s="11">
        <f t="shared" si="7"/>
        <v>672.00630355694182</v>
      </c>
      <c r="BS132" s="44">
        <v>128</v>
      </c>
      <c r="BT132" s="26"/>
      <c r="BU132" s="26"/>
      <c r="BV132" s="26"/>
      <c r="BW132" s="26"/>
      <c r="BX132" s="26"/>
      <c r="BY132" s="26"/>
      <c r="BZ132" s="26"/>
      <c r="CA132" s="44">
        <v>128</v>
      </c>
      <c r="CB132" s="5">
        <v>1</v>
      </c>
      <c r="CC132" s="5">
        <v>1</v>
      </c>
      <c r="CD132" s="5">
        <v>1</v>
      </c>
      <c r="CE132" s="69">
        <v>1.85</v>
      </c>
      <c r="CF132" s="69">
        <v>250</v>
      </c>
      <c r="CG132" s="246">
        <v>672.00630355694182</v>
      </c>
      <c r="CH132" s="69">
        <v>13</v>
      </c>
      <c r="CI132" s="39">
        <v>39223</v>
      </c>
      <c r="CJ132" s="39">
        <v>39227</v>
      </c>
      <c r="CK132" s="39">
        <v>39234</v>
      </c>
      <c r="CL132" s="26"/>
      <c r="CM132" s="26"/>
      <c r="CN132" s="26"/>
      <c r="CO132" s="26"/>
      <c r="CP132" s="26"/>
      <c r="CQ132" s="69"/>
      <c r="CR132" s="79"/>
    </row>
    <row r="133" spans="1:96" ht="15" x14ac:dyDescent="0.25">
      <c r="A133" s="10">
        <v>129</v>
      </c>
      <c r="B133" s="15"/>
      <c r="C133" s="42">
        <v>1</v>
      </c>
      <c r="D133" s="59">
        <v>39217</v>
      </c>
      <c r="E133" s="69">
        <v>1</v>
      </c>
      <c r="F133" s="70">
        <v>1</v>
      </c>
      <c r="G133" s="33"/>
      <c r="H133" s="4"/>
      <c r="I133" s="4"/>
      <c r="J133" s="4"/>
      <c r="K133" s="4"/>
      <c r="L133" s="4">
        <v>1</v>
      </c>
      <c r="M133" s="4"/>
      <c r="N133" s="4"/>
      <c r="O133" s="4"/>
      <c r="P133" s="299">
        <f t="shared" si="4"/>
        <v>1</v>
      </c>
      <c r="Q133" s="4"/>
      <c r="R133" s="4"/>
      <c r="S133" s="4"/>
      <c r="T133" s="4"/>
      <c r="U133" s="4"/>
      <c r="V133" s="4" t="s">
        <v>118</v>
      </c>
      <c r="W133" s="4"/>
      <c r="X133" s="4"/>
      <c r="Y133" s="4"/>
      <c r="Z133" s="33"/>
      <c r="AA133" s="4"/>
      <c r="AB133" s="4"/>
      <c r="AC133" s="4"/>
      <c r="AD133" s="4"/>
      <c r="AE133" s="4">
        <v>4</v>
      </c>
      <c r="AF133" s="4"/>
      <c r="AG133" s="4"/>
      <c r="AH133" s="4"/>
      <c r="AI133" s="33"/>
      <c r="AJ133" s="4"/>
      <c r="AK133" s="4"/>
      <c r="AL133" s="4"/>
      <c r="AM133" s="4"/>
      <c r="AN133" s="4"/>
      <c r="AO133" s="4">
        <v>6</v>
      </c>
      <c r="AP133" s="4"/>
      <c r="AQ133" s="4"/>
      <c r="AR133" s="110">
        <v>39223</v>
      </c>
      <c r="AS133" s="90"/>
      <c r="AT133" s="111" t="s">
        <v>428</v>
      </c>
      <c r="AU133" s="26"/>
      <c r="AV133" s="26"/>
      <c r="AW133" s="26"/>
      <c r="AX133" s="26"/>
      <c r="AY133" s="26"/>
      <c r="AZ133" s="26"/>
      <c r="BA133" s="26"/>
      <c r="BB133" s="26"/>
      <c r="BC133" s="26"/>
      <c r="BD133" s="26"/>
      <c r="BE133" s="300">
        <f t="shared" si="5"/>
        <v>1</v>
      </c>
      <c r="BF133" s="5">
        <v>1</v>
      </c>
      <c r="BG133" s="5">
        <v>2.36</v>
      </c>
      <c r="BH133" s="5">
        <v>275</v>
      </c>
      <c r="BI133" s="69"/>
      <c r="BJ133" s="69"/>
      <c r="BK133" s="69"/>
      <c r="BL133" s="69"/>
      <c r="BM133" s="69"/>
      <c r="BN133" s="69"/>
      <c r="BO133" s="26"/>
      <c r="BP133" s="245">
        <f t="shared" si="6"/>
        <v>1202.9472429860675</v>
      </c>
      <c r="BQ133" s="26"/>
      <c r="BR133" s="11">
        <f t="shared" si="7"/>
        <v>1202.9472429860675</v>
      </c>
      <c r="BS133" s="44">
        <v>129</v>
      </c>
      <c r="BT133" s="26">
        <v>1</v>
      </c>
      <c r="BU133" s="26">
        <v>1</v>
      </c>
      <c r="BV133" s="26">
        <v>11</v>
      </c>
      <c r="BW133" s="26">
        <v>11</v>
      </c>
      <c r="BX133" s="26">
        <v>5</v>
      </c>
      <c r="BY133" s="26"/>
      <c r="BZ133" s="26"/>
      <c r="CA133" s="44">
        <v>129</v>
      </c>
      <c r="CB133" s="5">
        <v>1</v>
      </c>
      <c r="CC133" s="5">
        <v>1</v>
      </c>
      <c r="CD133" s="5">
        <v>1</v>
      </c>
      <c r="CE133" s="69">
        <v>2.36</v>
      </c>
      <c r="CF133" s="69">
        <v>275</v>
      </c>
      <c r="CG133" s="246">
        <v>1202.9472429860675</v>
      </c>
      <c r="CH133" s="69">
        <v>6</v>
      </c>
      <c r="CI133" s="39">
        <v>39223</v>
      </c>
      <c r="CJ133" s="39"/>
      <c r="CK133" s="249">
        <v>39225</v>
      </c>
      <c r="CL133" s="26">
        <v>1</v>
      </c>
      <c r="CM133" s="26">
        <v>1</v>
      </c>
      <c r="CN133" s="26">
        <v>11</v>
      </c>
      <c r="CO133" s="26">
        <v>5</v>
      </c>
      <c r="CP133" s="26"/>
      <c r="CQ133" s="69"/>
      <c r="CR133" s="79"/>
    </row>
    <row r="134" spans="1:96" ht="15" x14ac:dyDescent="0.25">
      <c r="A134" s="10">
        <v>130</v>
      </c>
      <c r="B134" s="15"/>
      <c r="C134" s="42">
        <v>1</v>
      </c>
      <c r="D134" s="59">
        <v>39217</v>
      </c>
      <c r="E134" s="69">
        <v>1</v>
      </c>
      <c r="F134" s="70">
        <v>1</v>
      </c>
      <c r="G134" s="33"/>
      <c r="H134" s="4"/>
      <c r="I134" s="4"/>
      <c r="J134" s="4"/>
      <c r="K134" s="4"/>
      <c r="L134" s="4">
        <v>3</v>
      </c>
      <c r="M134" s="4"/>
      <c r="N134" s="4"/>
      <c r="O134" s="4"/>
      <c r="P134" s="299">
        <f t="shared" ref="P134:P197" si="8">MAX(G134:O134)</f>
        <v>3</v>
      </c>
      <c r="Q134" s="4"/>
      <c r="R134" s="4"/>
      <c r="S134" s="4"/>
      <c r="T134" s="4"/>
      <c r="U134" s="4"/>
      <c r="V134" s="4" t="s">
        <v>118</v>
      </c>
      <c r="W134" s="4"/>
      <c r="X134" s="4"/>
      <c r="Y134" s="4"/>
      <c r="Z134" s="33"/>
      <c r="AA134" s="4"/>
      <c r="AB134" s="4"/>
      <c r="AC134" s="4"/>
      <c r="AD134" s="4"/>
      <c r="AE134" s="4">
        <v>5</v>
      </c>
      <c r="AF134" s="4"/>
      <c r="AG134" s="4"/>
      <c r="AH134" s="4"/>
      <c r="AI134" s="33"/>
      <c r="AJ134" s="4"/>
      <c r="AK134" s="4"/>
      <c r="AL134" s="4"/>
      <c r="AM134" s="4"/>
      <c r="AN134" s="4"/>
      <c r="AO134" s="4">
        <v>2</v>
      </c>
      <c r="AP134" s="4"/>
      <c r="AQ134" s="4"/>
      <c r="AR134" s="110">
        <v>39223</v>
      </c>
      <c r="AS134" s="90">
        <v>39223</v>
      </c>
      <c r="AT134" s="111" t="s">
        <v>428</v>
      </c>
      <c r="AU134" s="26"/>
      <c r="AV134" s="26"/>
      <c r="AW134" s="26"/>
      <c r="AX134" s="26"/>
      <c r="AY134" s="26"/>
      <c r="AZ134" s="26"/>
      <c r="BA134" s="26"/>
      <c r="BB134" s="26"/>
      <c r="BC134" s="26"/>
      <c r="BD134" s="26" t="s">
        <v>482</v>
      </c>
      <c r="BE134" s="300">
        <f t="shared" ref="BE134:BE197" si="9">BF134+BJ134</f>
        <v>3</v>
      </c>
      <c r="BF134" s="5">
        <v>3</v>
      </c>
      <c r="BG134" s="5">
        <v>1.45</v>
      </c>
      <c r="BH134" s="5">
        <v>140</v>
      </c>
      <c r="BI134" s="69">
        <v>0.1</v>
      </c>
      <c r="BJ134" s="69"/>
      <c r="BK134" s="69"/>
      <c r="BL134" s="69"/>
      <c r="BM134" s="69"/>
      <c r="BN134" s="69"/>
      <c r="BO134" s="26"/>
      <c r="BP134" s="245">
        <f t="shared" si="6"/>
        <v>693.54584818811668</v>
      </c>
      <c r="BQ134" s="26"/>
      <c r="BR134" s="11">
        <f t="shared" ref="BR134:BR137" si="10">BP134+BQ134</f>
        <v>693.54584818811668</v>
      </c>
      <c r="BS134" s="44">
        <v>130</v>
      </c>
      <c r="BT134" s="26"/>
      <c r="BU134" s="26"/>
      <c r="BV134" s="26"/>
      <c r="BW134" s="26"/>
      <c r="BX134" s="26"/>
      <c r="BY134" s="26"/>
      <c r="BZ134" s="26"/>
      <c r="CA134" s="44">
        <v>130</v>
      </c>
      <c r="CB134" s="5">
        <v>3</v>
      </c>
      <c r="CC134" s="5">
        <v>3</v>
      </c>
      <c r="CD134" s="5">
        <v>3</v>
      </c>
      <c r="CE134" s="69">
        <v>1.45</v>
      </c>
      <c r="CF134" s="69">
        <v>140</v>
      </c>
      <c r="CG134" s="246">
        <v>693.54584818811668</v>
      </c>
      <c r="CH134" s="69">
        <v>2</v>
      </c>
      <c r="CI134" s="39">
        <v>39223</v>
      </c>
      <c r="CJ134" s="39">
        <v>39223</v>
      </c>
      <c r="CK134" s="249">
        <v>39225</v>
      </c>
      <c r="CL134" s="26"/>
      <c r="CM134" s="26"/>
      <c r="CN134" s="26"/>
      <c r="CO134" s="26"/>
      <c r="CP134" s="26"/>
      <c r="CQ134" s="69"/>
      <c r="CR134" s="79"/>
    </row>
    <row r="135" spans="1:96" ht="15" x14ac:dyDescent="0.25">
      <c r="A135" s="10">
        <v>131</v>
      </c>
      <c r="B135" s="15"/>
      <c r="C135" s="42">
        <v>1</v>
      </c>
      <c r="D135" s="59">
        <v>39217</v>
      </c>
      <c r="E135" s="69">
        <v>1</v>
      </c>
      <c r="F135" s="70">
        <v>1</v>
      </c>
      <c r="G135" s="33"/>
      <c r="H135" s="4"/>
      <c r="I135" s="4"/>
      <c r="J135" s="4"/>
      <c r="K135" s="4"/>
      <c r="L135" s="4">
        <v>1</v>
      </c>
      <c r="M135" s="4">
        <v>2</v>
      </c>
      <c r="N135" s="4"/>
      <c r="O135" s="4"/>
      <c r="P135" s="299">
        <f t="shared" si="8"/>
        <v>2</v>
      </c>
      <c r="Q135" s="4"/>
      <c r="R135" s="4"/>
      <c r="S135" s="4"/>
      <c r="T135" s="4"/>
      <c r="U135" s="4"/>
      <c r="V135" s="4" t="s">
        <v>117</v>
      </c>
      <c r="W135" s="4" t="s">
        <v>118</v>
      </c>
      <c r="X135" s="4"/>
      <c r="Y135" s="4"/>
      <c r="Z135" s="33"/>
      <c r="AA135" s="4"/>
      <c r="AB135" s="4"/>
      <c r="AC135" s="4"/>
      <c r="AD135" s="4"/>
      <c r="AE135" s="4">
        <v>4</v>
      </c>
      <c r="AF135" s="4"/>
      <c r="AG135" s="4"/>
      <c r="AH135" s="4"/>
      <c r="AI135" s="33"/>
      <c r="AJ135" s="4"/>
      <c r="AK135" s="4"/>
      <c r="AL135" s="4"/>
      <c r="AM135" s="4"/>
      <c r="AN135" s="4"/>
      <c r="AO135" s="4">
        <v>4</v>
      </c>
      <c r="AP135" s="4">
        <v>3</v>
      </c>
      <c r="AQ135" s="4"/>
      <c r="AR135" s="110"/>
      <c r="AS135" s="90"/>
      <c r="AT135" s="111">
        <v>39234</v>
      </c>
      <c r="AU135" s="26"/>
      <c r="AV135" s="26"/>
      <c r="AW135" s="26"/>
      <c r="AX135" s="26"/>
      <c r="AY135" s="26"/>
      <c r="AZ135" s="26"/>
      <c r="BA135" s="26"/>
      <c r="BB135" s="26"/>
      <c r="BC135" s="26"/>
      <c r="BD135" s="26" t="s">
        <v>483</v>
      </c>
      <c r="BE135" s="300">
        <f t="shared" si="9"/>
        <v>3</v>
      </c>
      <c r="BF135" s="5">
        <v>3</v>
      </c>
      <c r="BG135" s="5">
        <v>1.1399999999999999</v>
      </c>
      <c r="BH135" s="5">
        <v>160</v>
      </c>
      <c r="BI135" s="69"/>
      <c r="BJ135" s="69"/>
      <c r="BK135" s="69"/>
      <c r="BL135" s="69"/>
      <c r="BM135" s="69"/>
      <c r="BN135" s="69"/>
      <c r="BO135" s="26"/>
      <c r="BP135" s="245">
        <f t="shared" ref="BP135:BP137" si="11">(BG135^2*PI()*BH135*BF135)/4</f>
        <v>489.93765751263538</v>
      </c>
      <c r="BQ135" s="26"/>
      <c r="BR135" s="11">
        <f t="shared" si="10"/>
        <v>489.93765751263538</v>
      </c>
      <c r="BS135" s="44">
        <v>131</v>
      </c>
      <c r="BT135" s="26"/>
      <c r="BU135" s="26"/>
      <c r="BV135" s="26"/>
      <c r="BW135" s="26"/>
      <c r="BX135" s="26"/>
      <c r="BY135" s="26"/>
      <c r="BZ135" s="26"/>
      <c r="CA135" s="44">
        <v>131</v>
      </c>
      <c r="CB135" s="5">
        <v>2</v>
      </c>
      <c r="CC135" s="5">
        <v>3</v>
      </c>
      <c r="CD135" s="5">
        <v>3</v>
      </c>
      <c r="CE135" s="69">
        <v>1.1399999999999999</v>
      </c>
      <c r="CF135" s="69">
        <v>160</v>
      </c>
      <c r="CG135" s="246">
        <v>489.93765751263538</v>
      </c>
      <c r="CH135" s="69">
        <v>3</v>
      </c>
      <c r="CI135" s="249">
        <v>39224</v>
      </c>
      <c r="CJ135" s="39"/>
      <c r="CK135" s="39">
        <v>39234</v>
      </c>
      <c r="CL135" s="26"/>
      <c r="CM135" s="26"/>
      <c r="CN135" s="26"/>
      <c r="CO135" s="26"/>
      <c r="CP135" s="26"/>
      <c r="CQ135" s="69"/>
      <c r="CR135" s="79"/>
    </row>
    <row r="136" spans="1:96" ht="15" x14ac:dyDescent="0.25">
      <c r="A136" s="10">
        <v>132</v>
      </c>
      <c r="B136" s="15"/>
      <c r="C136" s="42">
        <v>1</v>
      </c>
      <c r="D136" s="59">
        <v>39227</v>
      </c>
      <c r="E136" s="69">
        <v>1</v>
      </c>
      <c r="F136" s="70">
        <v>1</v>
      </c>
      <c r="G136" s="33"/>
      <c r="H136" s="4"/>
      <c r="I136" s="4"/>
      <c r="J136" s="4"/>
      <c r="K136" s="4"/>
      <c r="L136" s="4"/>
      <c r="M136" s="4"/>
      <c r="N136" s="4">
        <v>2</v>
      </c>
      <c r="O136" s="4"/>
      <c r="P136" s="299">
        <f t="shared" si="8"/>
        <v>2</v>
      </c>
      <c r="Q136" s="4"/>
      <c r="R136" s="4"/>
      <c r="S136" s="4"/>
      <c r="T136" s="4"/>
      <c r="U136" s="4"/>
      <c r="V136" s="4"/>
      <c r="W136" s="4"/>
      <c r="X136" s="4" t="s">
        <v>118</v>
      </c>
      <c r="Y136" s="4"/>
      <c r="Z136" s="33"/>
      <c r="AA136" s="4"/>
      <c r="AB136" s="4"/>
      <c r="AC136" s="4"/>
      <c r="AD136" s="4"/>
      <c r="AE136" s="4"/>
      <c r="AF136" s="4"/>
      <c r="AG136" s="4"/>
      <c r="AH136" s="4"/>
      <c r="AI136" s="33"/>
      <c r="AJ136" s="4"/>
      <c r="AK136" s="4"/>
      <c r="AL136" s="4"/>
      <c r="AM136" s="4"/>
      <c r="AN136" s="4"/>
      <c r="AO136" s="4"/>
      <c r="AP136" s="4">
        <v>2</v>
      </c>
      <c r="AQ136" s="4"/>
      <c r="AR136" s="110"/>
      <c r="AS136" s="90"/>
      <c r="AT136" s="111"/>
      <c r="AU136" s="26"/>
      <c r="AV136" s="26"/>
      <c r="AW136" s="26"/>
      <c r="AX136" s="26"/>
      <c r="AY136" s="26"/>
      <c r="AZ136" s="26"/>
      <c r="BA136" s="26"/>
      <c r="BB136" s="26"/>
      <c r="BC136" s="26"/>
      <c r="BD136" s="26"/>
      <c r="BE136" s="300">
        <f t="shared" si="9"/>
        <v>2</v>
      </c>
      <c r="BF136" s="5">
        <v>2</v>
      </c>
      <c r="BG136" s="5">
        <v>1.35</v>
      </c>
      <c r="BH136" s="5">
        <v>160</v>
      </c>
      <c r="BI136" s="69"/>
      <c r="BJ136" s="69"/>
      <c r="BK136" s="69"/>
      <c r="BL136" s="69"/>
      <c r="BM136" s="69"/>
      <c r="BN136" s="69"/>
      <c r="BO136" s="26"/>
      <c r="BP136" s="245">
        <f t="shared" si="11"/>
        <v>458.0442088933919</v>
      </c>
      <c r="BQ136" s="26"/>
      <c r="BR136" s="11">
        <f t="shared" si="10"/>
        <v>458.0442088933919</v>
      </c>
      <c r="BS136" s="44">
        <v>132</v>
      </c>
      <c r="BT136" s="26"/>
      <c r="BU136" s="26"/>
      <c r="BV136" s="26"/>
      <c r="BW136" s="26"/>
      <c r="BX136" s="26"/>
      <c r="BY136" s="26"/>
      <c r="BZ136" s="26"/>
      <c r="CA136" s="44">
        <v>132</v>
      </c>
      <c r="CB136" s="5">
        <v>2</v>
      </c>
      <c r="CC136" s="5">
        <v>2</v>
      </c>
      <c r="CD136" s="5">
        <v>2</v>
      </c>
      <c r="CE136" s="69">
        <v>1.35</v>
      </c>
      <c r="CF136" s="69">
        <v>160</v>
      </c>
      <c r="CG136" s="246">
        <v>458.0442088933919</v>
      </c>
      <c r="CH136" s="69">
        <v>2</v>
      </c>
      <c r="CI136" s="249">
        <v>39229</v>
      </c>
      <c r="CJ136" s="39"/>
      <c r="CK136" s="39">
        <v>39229</v>
      </c>
      <c r="CL136" s="26"/>
      <c r="CM136" s="26"/>
      <c r="CN136" s="26"/>
      <c r="CO136" s="26"/>
      <c r="CP136" s="26"/>
      <c r="CQ136" s="69"/>
      <c r="CR136" s="79"/>
    </row>
    <row r="137" spans="1:96" ht="15" x14ac:dyDescent="0.25">
      <c r="A137" s="10">
        <v>133</v>
      </c>
      <c r="B137" s="15"/>
      <c r="C137" s="42">
        <v>1</v>
      </c>
      <c r="D137" s="59">
        <v>39227</v>
      </c>
      <c r="E137" s="69">
        <v>1</v>
      </c>
      <c r="F137" s="70">
        <v>1</v>
      </c>
      <c r="G137" s="33"/>
      <c r="H137" s="4"/>
      <c r="I137" s="4"/>
      <c r="J137" s="4"/>
      <c r="K137" s="4"/>
      <c r="L137" s="4"/>
      <c r="M137" s="4"/>
      <c r="N137" s="4" t="s">
        <v>484</v>
      </c>
      <c r="O137" s="4">
        <v>2</v>
      </c>
      <c r="P137" s="299">
        <f t="shared" si="8"/>
        <v>2</v>
      </c>
      <c r="Q137" s="4"/>
      <c r="R137" s="4"/>
      <c r="S137" s="4"/>
      <c r="T137" s="4"/>
      <c r="U137" s="4"/>
      <c r="V137" s="4"/>
      <c r="W137" s="4"/>
      <c r="X137" s="4" t="s">
        <v>118</v>
      </c>
      <c r="Y137" s="4"/>
      <c r="Z137" s="33"/>
      <c r="AA137" s="4"/>
      <c r="AB137" s="4"/>
      <c r="AC137" s="4"/>
      <c r="AD137" s="4"/>
      <c r="AE137" s="4"/>
      <c r="AF137" s="4"/>
      <c r="AG137" s="4"/>
      <c r="AH137" s="4"/>
      <c r="AI137" s="33"/>
      <c r="AJ137" s="4"/>
      <c r="AK137" s="4"/>
      <c r="AL137" s="4"/>
      <c r="AM137" s="4"/>
      <c r="AN137" s="4"/>
      <c r="AO137" s="4"/>
      <c r="AP137" s="4">
        <v>5</v>
      </c>
      <c r="AQ137" s="4"/>
      <c r="AR137" s="110"/>
      <c r="AS137" s="90"/>
      <c r="AT137" s="111">
        <v>39234</v>
      </c>
      <c r="AU137" s="26"/>
      <c r="AV137" s="26"/>
      <c r="AW137" s="26"/>
      <c r="AX137" s="26"/>
      <c r="AY137" s="26"/>
      <c r="AZ137" s="26"/>
      <c r="BA137" s="26">
        <v>0.3</v>
      </c>
      <c r="BB137" s="26"/>
      <c r="BC137" s="26"/>
      <c r="BD137" s="26" t="s">
        <v>442</v>
      </c>
      <c r="BE137" s="300">
        <f t="shared" si="9"/>
        <v>2</v>
      </c>
      <c r="BF137" s="5">
        <v>2</v>
      </c>
      <c r="BG137" s="5">
        <v>1.46</v>
      </c>
      <c r="BH137" s="5">
        <v>120</v>
      </c>
      <c r="BI137" s="69"/>
      <c r="BJ137" s="69"/>
      <c r="BK137" s="69"/>
      <c r="BL137" s="69"/>
      <c r="BM137" s="69"/>
      <c r="BN137" s="69"/>
      <c r="BO137" s="5" t="s">
        <v>424</v>
      </c>
      <c r="BP137" s="245">
        <f t="shared" si="11"/>
        <v>401.79713402352013</v>
      </c>
      <c r="BQ137" s="26"/>
      <c r="BR137" s="11">
        <f t="shared" si="10"/>
        <v>401.79713402352013</v>
      </c>
      <c r="BS137" s="44">
        <v>133</v>
      </c>
      <c r="BT137" s="26"/>
      <c r="BU137" s="26"/>
      <c r="BV137" s="26"/>
      <c r="BW137" s="26"/>
      <c r="BX137" s="26"/>
      <c r="BY137" s="26"/>
      <c r="BZ137" s="26"/>
      <c r="CA137" s="44">
        <v>133</v>
      </c>
      <c r="CB137" s="5">
        <v>2</v>
      </c>
      <c r="CC137" s="5">
        <v>2</v>
      </c>
      <c r="CD137" s="5">
        <v>2</v>
      </c>
      <c r="CE137" s="69">
        <v>1.46</v>
      </c>
      <c r="CF137" s="69">
        <v>120</v>
      </c>
      <c r="CG137" s="246">
        <v>401.79713402352013</v>
      </c>
      <c r="CH137" s="69">
        <v>5</v>
      </c>
      <c r="CI137" s="249">
        <v>39229</v>
      </c>
      <c r="CJ137" s="39"/>
      <c r="CK137" s="39">
        <v>39234</v>
      </c>
      <c r="CL137" s="26"/>
      <c r="CM137" s="26"/>
      <c r="CN137" s="26"/>
      <c r="CO137" s="26"/>
      <c r="CP137" s="26"/>
      <c r="CQ137" s="69">
        <v>0.3</v>
      </c>
      <c r="CR137" s="79"/>
    </row>
    <row r="138" spans="1:96" ht="15" x14ac:dyDescent="0.25">
      <c r="A138" s="10">
        <v>134</v>
      </c>
      <c r="B138" s="15"/>
      <c r="C138" s="42"/>
      <c r="D138" s="59"/>
      <c r="E138" s="69"/>
      <c r="F138" s="70"/>
      <c r="G138" s="33"/>
      <c r="H138" s="4"/>
      <c r="I138" s="4"/>
      <c r="J138" s="4"/>
      <c r="K138" s="4"/>
      <c r="L138" s="4"/>
      <c r="M138" s="4"/>
      <c r="N138" s="4"/>
      <c r="O138" s="4"/>
      <c r="P138" s="299">
        <f t="shared" si="8"/>
        <v>0</v>
      </c>
      <c r="Q138" s="4"/>
      <c r="R138" s="4"/>
      <c r="S138" s="4"/>
      <c r="T138" s="4"/>
      <c r="U138" s="4"/>
      <c r="V138" s="4"/>
      <c r="W138" s="4"/>
      <c r="X138" s="4"/>
      <c r="Y138" s="4"/>
      <c r="Z138" s="33"/>
      <c r="AA138" s="4"/>
      <c r="AB138" s="4"/>
      <c r="AC138" s="4"/>
      <c r="AD138" s="4"/>
      <c r="AE138" s="4"/>
      <c r="AF138" s="4"/>
      <c r="AG138" s="4"/>
      <c r="AH138" s="4"/>
      <c r="AI138" s="33"/>
      <c r="AJ138" s="4"/>
      <c r="AK138" s="4"/>
      <c r="AL138" s="4"/>
      <c r="AM138" s="4"/>
      <c r="AN138" s="4"/>
      <c r="AO138" s="4"/>
      <c r="AP138" s="4"/>
      <c r="AQ138" s="4"/>
      <c r="AR138" s="110"/>
      <c r="AS138" s="90"/>
      <c r="AT138" s="111"/>
      <c r="AU138" s="26"/>
      <c r="AV138" s="26"/>
      <c r="AW138" s="26"/>
      <c r="AX138" s="26"/>
      <c r="AY138" s="26"/>
      <c r="AZ138" s="26"/>
      <c r="BA138" s="26"/>
      <c r="BB138" s="26"/>
      <c r="BC138" s="26"/>
      <c r="BD138" s="26"/>
      <c r="BE138" s="300">
        <f t="shared" si="9"/>
        <v>0</v>
      </c>
      <c r="BF138" s="5"/>
      <c r="BG138" s="5"/>
      <c r="BH138" s="5"/>
      <c r="BI138" s="69"/>
      <c r="BJ138" s="69"/>
      <c r="BK138" s="69"/>
      <c r="BL138" s="69"/>
      <c r="BM138" s="69"/>
      <c r="BN138" s="69"/>
      <c r="BO138" s="26"/>
      <c r="BP138" s="245"/>
      <c r="BQ138" s="26"/>
      <c r="BR138" s="11"/>
      <c r="BS138" s="44">
        <v>134</v>
      </c>
      <c r="BT138" s="26"/>
      <c r="BU138" s="26"/>
      <c r="BV138" s="26"/>
      <c r="BW138" s="26"/>
      <c r="BX138" s="26"/>
      <c r="BY138" s="26"/>
      <c r="BZ138" s="26"/>
      <c r="CA138" s="44">
        <v>134</v>
      </c>
      <c r="CB138" s="5">
        <v>0</v>
      </c>
      <c r="CC138" s="5">
        <v>0</v>
      </c>
      <c r="CD138" s="5"/>
      <c r="CE138" s="26"/>
      <c r="CF138" s="26"/>
      <c r="CG138" s="246"/>
      <c r="CH138" s="26"/>
      <c r="CI138" s="26"/>
      <c r="CJ138" s="26"/>
      <c r="CK138" s="26"/>
      <c r="CL138" s="26"/>
      <c r="CM138" s="26"/>
      <c r="CN138" s="26"/>
      <c r="CO138" s="26"/>
      <c r="CP138" s="26"/>
      <c r="CQ138" s="69"/>
      <c r="CR138" s="79"/>
    </row>
    <row r="139" spans="1:96" ht="15" x14ac:dyDescent="0.25">
      <c r="A139" s="10">
        <v>135</v>
      </c>
      <c r="B139" s="15"/>
      <c r="C139" s="42"/>
      <c r="D139" s="59"/>
      <c r="E139" s="69"/>
      <c r="F139" s="70"/>
      <c r="G139" s="33"/>
      <c r="H139" s="4"/>
      <c r="I139" s="4"/>
      <c r="J139" s="4"/>
      <c r="K139" s="4"/>
      <c r="L139" s="4"/>
      <c r="M139" s="4"/>
      <c r="N139" s="4"/>
      <c r="O139" s="4"/>
      <c r="P139" s="299">
        <f t="shared" si="8"/>
        <v>0</v>
      </c>
      <c r="Q139" s="4"/>
      <c r="R139" s="4"/>
      <c r="S139" s="4"/>
      <c r="T139" s="4"/>
      <c r="U139" s="4"/>
      <c r="V139" s="4"/>
      <c r="W139" s="4"/>
      <c r="X139" s="4"/>
      <c r="Y139" s="4"/>
      <c r="Z139" s="33"/>
      <c r="AA139" s="4"/>
      <c r="AB139" s="4"/>
      <c r="AC139" s="4"/>
      <c r="AD139" s="4"/>
      <c r="AE139" s="4"/>
      <c r="AF139" s="4"/>
      <c r="AG139" s="4"/>
      <c r="AH139" s="4"/>
      <c r="AI139" s="33"/>
      <c r="AJ139" s="4"/>
      <c r="AK139" s="4"/>
      <c r="AL139" s="4"/>
      <c r="AM139" s="4"/>
      <c r="AN139" s="4"/>
      <c r="AO139" s="4"/>
      <c r="AP139" s="4"/>
      <c r="AQ139" s="4"/>
      <c r="AR139" s="33"/>
      <c r="AS139" s="4"/>
      <c r="AT139" s="43"/>
      <c r="AU139" s="26"/>
      <c r="AV139" s="26"/>
      <c r="AW139" s="26"/>
      <c r="AX139" s="26"/>
      <c r="AY139" s="26"/>
      <c r="AZ139" s="26"/>
      <c r="BA139" s="26"/>
      <c r="BB139" s="26"/>
      <c r="BC139" s="26"/>
      <c r="BD139" s="26"/>
      <c r="BE139" s="300">
        <f t="shared" si="9"/>
        <v>0</v>
      </c>
      <c r="BF139" s="5"/>
      <c r="BG139" s="5"/>
      <c r="BH139" s="5"/>
      <c r="BI139" s="69"/>
      <c r="BJ139" s="69"/>
      <c r="BK139" s="69"/>
      <c r="BL139" s="69"/>
      <c r="BM139" s="69"/>
      <c r="BN139" s="69"/>
      <c r="BO139" s="26"/>
      <c r="BP139" s="245"/>
      <c r="BQ139" s="26"/>
      <c r="BR139" s="11"/>
      <c r="BS139" s="44">
        <v>135</v>
      </c>
      <c r="BT139" s="26"/>
      <c r="BU139" s="26"/>
      <c r="BV139" s="26"/>
      <c r="BW139" s="26"/>
      <c r="BX139" s="26"/>
      <c r="BY139" s="26"/>
      <c r="BZ139" s="26"/>
      <c r="CA139" s="44">
        <v>135</v>
      </c>
      <c r="CB139" s="5">
        <v>0</v>
      </c>
      <c r="CC139" s="5">
        <v>0</v>
      </c>
      <c r="CD139" s="5"/>
      <c r="CE139" s="26"/>
      <c r="CF139" s="26"/>
      <c r="CG139" s="246"/>
      <c r="CH139" s="26"/>
      <c r="CI139" s="26"/>
      <c r="CJ139" s="26"/>
      <c r="CK139" s="26"/>
      <c r="CL139" s="26"/>
      <c r="CM139" s="26"/>
      <c r="CN139" s="26"/>
      <c r="CO139" s="26"/>
      <c r="CP139" s="26"/>
      <c r="CQ139" s="69"/>
      <c r="CR139" s="79"/>
    </row>
    <row r="140" spans="1:96" ht="15" x14ac:dyDescent="0.25">
      <c r="A140" s="10">
        <v>136</v>
      </c>
      <c r="B140" s="15"/>
      <c r="C140" s="42"/>
      <c r="D140" s="59"/>
      <c r="E140" s="69"/>
      <c r="F140" s="70"/>
      <c r="G140" s="33"/>
      <c r="H140" s="4"/>
      <c r="I140" s="4"/>
      <c r="J140" s="4"/>
      <c r="K140" s="4"/>
      <c r="L140" s="4"/>
      <c r="M140" s="4"/>
      <c r="N140" s="4"/>
      <c r="O140" s="4"/>
      <c r="P140" s="299">
        <f t="shared" si="8"/>
        <v>0</v>
      </c>
      <c r="Q140" s="4"/>
      <c r="R140" s="4"/>
      <c r="S140" s="4"/>
      <c r="T140" s="4"/>
      <c r="U140" s="4"/>
      <c r="V140" s="4"/>
      <c r="W140" s="4"/>
      <c r="X140" s="4"/>
      <c r="Y140" s="4"/>
      <c r="Z140" s="33"/>
      <c r="AA140" s="4"/>
      <c r="AB140" s="4"/>
      <c r="AC140" s="4"/>
      <c r="AD140" s="4"/>
      <c r="AE140" s="4"/>
      <c r="AF140" s="4"/>
      <c r="AG140" s="4"/>
      <c r="AH140" s="4"/>
      <c r="AI140" s="33"/>
      <c r="AJ140" s="4"/>
      <c r="AK140" s="4"/>
      <c r="AL140" s="4"/>
      <c r="AM140" s="4"/>
      <c r="AN140" s="4"/>
      <c r="AO140" s="4"/>
      <c r="AP140" s="4"/>
      <c r="AQ140" s="4"/>
      <c r="AR140" s="33"/>
      <c r="AS140" s="4"/>
      <c r="AT140" s="43"/>
      <c r="AU140" s="26"/>
      <c r="AV140" s="26"/>
      <c r="AW140" s="26"/>
      <c r="AX140" s="26"/>
      <c r="AY140" s="26"/>
      <c r="AZ140" s="26"/>
      <c r="BA140" s="26"/>
      <c r="BB140" s="26"/>
      <c r="BC140" s="26"/>
      <c r="BD140" s="26"/>
      <c r="BE140" s="300">
        <f t="shared" si="9"/>
        <v>0</v>
      </c>
      <c r="BF140" s="5"/>
      <c r="BG140" s="5"/>
      <c r="BH140" s="5"/>
      <c r="BI140" s="69"/>
      <c r="BJ140" s="69"/>
      <c r="BK140" s="69"/>
      <c r="BL140" s="69"/>
      <c r="BM140" s="69"/>
      <c r="BN140" s="69"/>
      <c r="BO140" s="26"/>
      <c r="BP140" s="245"/>
      <c r="BQ140" s="26"/>
      <c r="BR140" s="11"/>
      <c r="BS140" s="44">
        <v>136</v>
      </c>
      <c r="BT140" s="26"/>
      <c r="BU140" s="26"/>
      <c r="BV140" s="26"/>
      <c r="BW140" s="26"/>
      <c r="BX140" s="26"/>
      <c r="BY140" s="26"/>
      <c r="BZ140" s="26"/>
      <c r="CA140" s="44">
        <v>136</v>
      </c>
      <c r="CB140" s="5">
        <v>0</v>
      </c>
      <c r="CC140" s="5">
        <v>0</v>
      </c>
      <c r="CD140" s="5"/>
      <c r="CE140" s="26"/>
      <c r="CF140" s="26"/>
      <c r="CG140" s="246"/>
      <c r="CH140" s="26"/>
      <c r="CI140" s="26"/>
      <c r="CJ140" s="26"/>
      <c r="CK140" s="26"/>
      <c r="CL140" s="26"/>
      <c r="CM140" s="26"/>
      <c r="CN140" s="26"/>
      <c r="CO140" s="26"/>
      <c r="CP140" s="26"/>
      <c r="CQ140" s="69"/>
      <c r="CR140" s="79"/>
    </row>
    <row r="141" spans="1:96" ht="15" x14ac:dyDescent="0.25">
      <c r="A141" s="10">
        <v>137</v>
      </c>
      <c r="B141" s="15"/>
      <c r="C141" s="42"/>
      <c r="D141" s="59"/>
      <c r="E141" s="69"/>
      <c r="F141" s="70"/>
      <c r="G141" s="33"/>
      <c r="H141" s="4"/>
      <c r="I141" s="4"/>
      <c r="J141" s="4"/>
      <c r="K141" s="4"/>
      <c r="L141" s="4"/>
      <c r="M141" s="4"/>
      <c r="N141" s="4"/>
      <c r="O141" s="4"/>
      <c r="P141" s="299">
        <f t="shared" si="8"/>
        <v>0</v>
      </c>
      <c r="Q141" s="4"/>
      <c r="R141" s="4"/>
      <c r="S141" s="4"/>
      <c r="T141" s="4"/>
      <c r="U141" s="4"/>
      <c r="V141" s="4"/>
      <c r="W141" s="4"/>
      <c r="X141" s="4"/>
      <c r="Y141" s="4"/>
      <c r="Z141" s="33"/>
      <c r="AA141" s="4"/>
      <c r="AB141" s="4"/>
      <c r="AC141" s="4"/>
      <c r="AD141" s="4"/>
      <c r="AE141" s="4"/>
      <c r="AF141" s="4"/>
      <c r="AG141" s="4"/>
      <c r="AH141" s="4"/>
      <c r="AI141" s="33"/>
      <c r="AJ141" s="4"/>
      <c r="AK141" s="4"/>
      <c r="AL141" s="4"/>
      <c r="AM141" s="4"/>
      <c r="AN141" s="4"/>
      <c r="AO141" s="4"/>
      <c r="AP141" s="4"/>
      <c r="AQ141" s="4"/>
      <c r="AR141" s="33"/>
      <c r="AS141" s="4"/>
      <c r="AT141" s="43"/>
      <c r="AU141" s="26"/>
      <c r="AV141" s="26"/>
      <c r="AW141" s="26"/>
      <c r="AX141" s="26"/>
      <c r="AY141" s="26"/>
      <c r="AZ141" s="26"/>
      <c r="BA141" s="26"/>
      <c r="BB141" s="26"/>
      <c r="BC141" s="26"/>
      <c r="BD141" s="26"/>
      <c r="BE141" s="300">
        <f t="shared" si="9"/>
        <v>0</v>
      </c>
      <c r="BF141" s="5"/>
      <c r="BG141" s="5"/>
      <c r="BH141" s="5"/>
      <c r="BI141" s="69"/>
      <c r="BJ141" s="69"/>
      <c r="BK141" s="69"/>
      <c r="BL141" s="69"/>
      <c r="BM141" s="69"/>
      <c r="BN141" s="69"/>
      <c r="BO141" s="26"/>
      <c r="BP141" s="245"/>
      <c r="BQ141" s="26"/>
      <c r="BR141" s="11"/>
      <c r="BS141" s="44">
        <v>137</v>
      </c>
      <c r="BT141" s="26"/>
      <c r="BU141" s="26"/>
      <c r="BV141" s="26"/>
      <c r="BW141" s="26"/>
      <c r="BX141" s="26"/>
      <c r="BY141" s="26"/>
      <c r="BZ141" s="26"/>
      <c r="CA141" s="44">
        <v>137</v>
      </c>
      <c r="CB141" s="5">
        <v>0</v>
      </c>
      <c r="CC141" s="5">
        <v>0</v>
      </c>
      <c r="CD141" s="5"/>
      <c r="CE141" s="26"/>
      <c r="CF141" s="26"/>
      <c r="CG141" s="246"/>
      <c r="CH141" s="26"/>
      <c r="CI141" s="26"/>
      <c r="CJ141" s="26"/>
      <c r="CK141" s="26"/>
      <c r="CL141" s="26"/>
      <c r="CM141" s="26"/>
      <c r="CN141" s="26"/>
      <c r="CO141" s="26"/>
      <c r="CP141" s="26"/>
      <c r="CQ141" s="69"/>
      <c r="CR141" s="79"/>
    </row>
    <row r="142" spans="1:96" ht="15" x14ac:dyDescent="0.25">
      <c r="A142" s="10">
        <v>138</v>
      </c>
      <c r="B142" s="15"/>
      <c r="C142" s="42"/>
      <c r="D142" s="59"/>
      <c r="E142" s="69"/>
      <c r="F142" s="70"/>
      <c r="G142" s="33"/>
      <c r="H142" s="4"/>
      <c r="I142" s="4"/>
      <c r="J142" s="4"/>
      <c r="K142" s="4"/>
      <c r="L142" s="4"/>
      <c r="M142" s="4"/>
      <c r="N142" s="4"/>
      <c r="O142" s="4"/>
      <c r="P142" s="299">
        <f t="shared" si="8"/>
        <v>0</v>
      </c>
      <c r="Q142" s="4"/>
      <c r="R142" s="4"/>
      <c r="S142" s="4"/>
      <c r="T142" s="4"/>
      <c r="U142" s="4"/>
      <c r="V142" s="4"/>
      <c r="W142" s="4"/>
      <c r="X142" s="4"/>
      <c r="Y142" s="4"/>
      <c r="Z142" s="33"/>
      <c r="AA142" s="4"/>
      <c r="AB142" s="4"/>
      <c r="AC142" s="4"/>
      <c r="AD142" s="4"/>
      <c r="AE142" s="4"/>
      <c r="AF142" s="4"/>
      <c r="AG142" s="4"/>
      <c r="AH142" s="4"/>
      <c r="AI142" s="33"/>
      <c r="AJ142" s="4"/>
      <c r="AK142" s="4"/>
      <c r="AL142" s="4"/>
      <c r="AM142" s="4"/>
      <c r="AN142" s="4"/>
      <c r="AO142" s="4"/>
      <c r="AP142" s="4"/>
      <c r="AQ142" s="4"/>
      <c r="AR142" s="33"/>
      <c r="AS142" s="4"/>
      <c r="AT142" s="43"/>
      <c r="AU142" s="26"/>
      <c r="AV142" s="26"/>
      <c r="AW142" s="26"/>
      <c r="AX142" s="26"/>
      <c r="AY142" s="26"/>
      <c r="AZ142" s="26"/>
      <c r="BA142" s="26"/>
      <c r="BB142" s="26"/>
      <c r="BC142" s="26"/>
      <c r="BD142" s="26"/>
      <c r="BE142" s="300">
        <f t="shared" si="9"/>
        <v>0</v>
      </c>
      <c r="BF142" s="5"/>
      <c r="BG142" s="5"/>
      <c r="BH142" s="5"/>
      <c r="BI142" s="69"/>
      <c r="BJ142" s="69"/>
      <c r="BK142" s="69"/>
      <c r="BL142" s="69"/>
      <c r="BM142" s="69"/>
      <c r="BN142" s="69"/>
      <c r="BO142" s="26"/>
      <c r="BP142" s="245"/>
      <c r="BQ142" s="26"/>
      <c r="BR142" s="11"/>
      <c r="BS142" s="44">
        <v>138</v>
      </c>
      <c r="BT142" s="26"/>
      <c r="BU142" s="26"/>
      <c r="BV142" s="26"/>
      <c r="BW142" s="26"/>
      <c r="BX142" s="26"/>
      <c r="BY142" s="26"/>
      <c r="BZ142" s="26"/>
      <c r="CA142" s="44">
        <v>138</v>
      </c>
      <c r="CB142" s="5">
        <v>0</v>
      </c>
      <c r="CC142" s="5">
        <v>0</v>
      </c>
      <c r="CD142" s="5"/>
      <c r="CE142" s="26"/>
      <c r="CF142" s="26"/>
      <c r="CG142" s="246"/>
      <c r="CH142" s="26"/>
      <c r="CI142" s="26"/>
      <c r="CJ142" s="26"/>
      <c r="CK142" s="26"/>
      <c r="CL142" s="26"/>
      <c r="CM142" s="26"/>
      <c r="CN142" s="26"/>
      <c r="CO142" s="26"/>
      <c r="CP142" s="26"/>
      <c r="CQ142" s="69"/>
      <c r="CR142" s="79"/>
    </row>
    <row r="143" spans="1:96" ht="15" x14ac:dyDescent="0.25">
      <c r="A143" s="10">
        <v>139</v>
      </c>
      <c r="B143" s="15" t="s">
        <v>542</v>
      </c>
      <c r="C143" s="42"/>
      <c r="D143" s="59"/>
      <c r="E143" s="69"/>
      <c r="F143" s="70"/>
      <c r="G143" s="33"/>
      <c r="H143" s="4"/>
      <c r="I143" s="4"/>
      <c r="J143" s="4"/>
      <c r="K143" s="4"/>
      <c r="L143" s="4"/>
      <c r="M143" s="4"/>
      <c r="N143" s="4"/>
      <c r="O143" s="4"/>
      <c r="P143" s="299">
        <f t="shared" si="8"/>
        <v>0</v>
      </c>
      <c r="Q143" s="4"/>
      <c r="R143" s="4"/>
      <c r="S143" s="4"/>
      <c r="T143" s="4"/>
      <c r="U143" s="4"/>
      <c r="V143" s="4"/>
      <c r="W143" s="4"/>
      <c r="X143" s="4"/>
      <c r="Y143" s="4"/>
      <c r="Z143" s="33"/>
      <c r="AA143" s="4"/>
      <c r="AB143" s="4"/>
      <c r="AC143" s="4"/>
      <c r="AD143" s="4"/>
      <c r="AE143" s="4"/>
      <c r="AF143" s="4"/>
      <c r="AG143" s="4"/>
      <c r="AH143" s="4"/>
      <c r="AI143" s="33"/>
      <c r="AJ143" s="4"/>
      <c r="AK143" s="4"/>
      <c r="AL143" s="4"/>
      <c r="AM143" s="4"/>
      <c r="AN143" s="4"/>
      <c r="AO143" s="4"/>
      <c r="AP143" s="4"/>
      <c r="AQ143" s="4"/>
      <c r="AR143" s="33"/>
      <c r="AS143" s="4"/>
      <c r="AT143" s="43"/>
      <c r="AU143" s="26"/>
      <c r="AV143" s="26"/>
      <c r="AW143" s="26"/>
      <c r="AX143" s="26"/>
      <c r="AY143" s="26"/>
      <c r="AZ143" s="26"/>
      <c r="BA143" s="26"/>
      <c r="BB143" s="26"/>
      <c r="BC143" s="26"/>
      <c r="BD143" s="26"/>
      <c r="BE143" s="300">
        <f t="shared" si="9"/>
        <v>0</v>
      </c>
      <c r="BF143" s="5"/>
      <c r="BG143" s="5"/>
      <c r="BH143" s="5"/>
      <c r="BI143" s="69"/>
      <c r="BJ143" s="69"/>
      <c r="BK143" s="69"/>
      <c r="BL143" s="69"/>
      <c r="BM143" s="69"/>
      <c r="BN143" s="69"/>
      <c r="BO143" s="26"/>
      <c r="BP143" s="245"/>
      <c r="BQ143" s="26"/>
      <c r="BR143" s="11"/>
      <c r="BS143" s="44">
        <v>139</v>
      </c>
      <c r="BT143" s="26"/>
      <c r="BU143" s="26"/>
      <c r="BV143" s="26"/>
      <c r="BW143" s="26"/>
      <c r="BX143" s="26"/>
      <c r="BY143" s="26"/>
      <c r="BZ143" s="26"/>
      <c r="CA143" s="44">
        <v>139</v>
      </c>
      <c r="CB143" s="5">
        <v>0</v>
      </c>
      <c r="CC143" s="5">
        <v>0</v>
      </c>
      <c r="CD143" s="5"/>
      <c r="CE143" s="26"/>
      <c r="CF143" s="26"/>
      <c r="CG143" s="246"/>
      <c r="CH143" s="26"/>
      <c r="CI143" s="26"/>
      <c r="CJ143" s="26"/>
      <c r="CK143" s="26"/>
      <c r="CL143" s="26"/>
      <c r="CM143" s="26"/>
      <c r="CN143" s="26"/>
      <c r="CO143" s="26"/>
      <c r="CP143" s="26"/>
      <c r="CQ143" s="69"/>
      <c r="CR143" s="79" t="s">
        <v>655</v>
      </c>
    </row>
    <row r="144" spans="1:96" ht="15" x14ac:dyDescent="0.25">
      <c r="A144" s="10">
        <v>140</v>
      </c>
      <c r="B144" s="15" t="s">
        <v>543</v>
      </c>
      <c r="C144" s="42"/>
      <c r="D144" s="59"/>
      <c r="E144" s="69"/>
      <c r="F144" s="70"/>
      <c r="G144" s="33"/>
      <c r="H144" s="4"/>
      <c r="I144" s="4"/>
      <c r="J144" s="4"/>
      <c r="K144" s="4"/>
      <c r="L144" s="4"/>
      <c r="M144" s="4"/>
      <c r="N144" s="4"/>
      <c r="O144" s="4"/>
      <c r="P144" s="299">
        <f t="shared" si="8"/>
        <v>0</v>
      </c>
      <c r="Q144" s="4"/>
      <c r="R144" s="4"/>
      <c r="S144" s="4"/>
      <c r="T144" s="4"/>
      <c r="U144" s="4"/>
      <c r="V144" s="4"/>
      <c r="W144" s="4"/>
      <c r="X144" s="4"/>
      <c r="Y144" s="4"/>
      <c r="Z144" s="33"/>
      <c r="AA144" s="4"/>
      <c r="AB144" s="4"/>
      <c r="AC144" s="4"/>
      <c r="AD144" s="4"/>
      <c r="AE144" s="4"/>
      <c r="AF144" s="4"/>
      <c r="AG144" s="4"/>
      <c r="AH144" s="4"/>
      <c r="AI144" s="33"/>
      <c r="AJ144" s="4"/>
      <c r="AK144" s="4"/>
      <c r="AL144" s="4"/>
      <c r="AM144" s="4"/>
      <c r="AN144" s="4"/>
      <c r="AO144" s="4"/>
      <c r="AP144" s="4"/>
      <c r="AQ144" s="4"/>
      <c r="AR144" s="33"/>
      <c r="AS144" s="4"/>
      <c r="AT144" s="43"/>
      <c r="AU144" s="26"/>
      <c r="AV144" s="26"/>
      <c r="AW144" s="26"/>
      <c r="AX144" s="26"/>
      <c r="AY144" s="26"/>
      <c r="AZ144" s="26"/>
      <c r="BA144" s="26"/>
      <c r="BB144" s="26"/>
      <c r="BC144" s="26"/>
      <c r="BD144" s="26"/>
      <c r="BE144" s="300">
        <f t="shared" si="9"/>
        <v>0</v>
      </c>
      <c r="BF144" s="5"/>
      <c r="BG144" s="5"/>
      <c r="BH144" s="5"/>
      <c r="BI144" s="69"/>
      <c r="BJ144" s="69"/>
      <c r="BK144" s="69"/>
      <c r="BL144" s="69"/>
      <c r="BM144" s="69"/>
      <c r="BN144" s="69"/>
      <c r="BO144" s="26"/>
      <c r="BP144" s="245"/>
      <c r="BQ144" s="26"/>
      <c r="BR144" s="11"/>
      <c r="BS144" s="44">
        <v>140</v>
      </c>
      <c r="BT144" s="26"/>
      <c r="BU144" s="26"/>
      <c r="BV144" s="26"/>
      <c r="BW144" s="26"/>
      <c r="BX144" s="26"/>
      <c r="BY144" s="26"/>
      <c r="BZ144" s="26"/>
      <c r="CA144" s="44">
        <v>140</v>
      </c>
      <c r="CB144" s="5">
        <v>0</v>
      </c>
      <c r="CC144" s="5">
        <v>0</v>
      </c>
      <c r="CD144" s="5"/>
      <c r="CE144" s="26"/>
      <c r="CF144" s="26"/>
      <c r="CG144" s="246"/>
      <c r="CH144" s="26"/>
      <c r="CI144" s="26"/>
      <c r="CJ144" s="26"/>
      <c r="CK144" s="26"/>
      <c r="CL144" s="26"/>
      <c r="CM144" s="26"/>
      <c r="CN144" s="26"/>
      <c r="CO144" s="26"/>
      <c r="CP144" s="26"/>
      <c r="CQ144" s="69"/>
      <c r="CR144" s="79" t="s">
        <v>657</v>
      </c>
    </row>
    <row r="145" spans="1:96" ht="15" x14ac:dyDescent="0.25">
      <c r="A145" s="10">
        <v>141</v>
      </c>
      <c r="B145" s="15" t="s">
        <v>544</v>
      </c>
      <c r="C145" s="42"/>
      <c r="D145" s="59"/>
      <c r="E145" s="69"/>
      <c r="F145" s="70"/>
      <c r="G145" s="33"/>
      <c r="H145" s="4"/>
      <c r="I145" s="4"/>
      <c r="J145" s="4"/>
      <c r="K145" s="4"/>
      <c r="L145" s="4"/>
      <c r="M145" s="4"/>
      <c r="N145" s="4"/>
      <c r="O145" s="4"/>
      <c r="P145" s="299">
        <f t="shared" si="8"/>
        <v>0</v>
      </c>
      <c r="Q145" s="4"/>
      <c r="R145" s="4"/>
      <c r="S145" s="4"/>
      <c r="T145" s="4"/>
      <c r="U145" s="4"/>
      <c r="V145" s="4"/>
      <c r="W145" s="4"/>
      <c r="X145" s="4"/>
      <c r="Y145" s="4"/>
      <c r="Z145" s="33"/>
      <c r="AA145" s="4"/>
      <c r="AB145" s="4"/>
      <c r="AC145" s="4"/>
      <c r="AD145" s="4"/>
      <c r="AE145" s="4"/>
      <c r="AF145" s="4"/>
      <c r="AG145" s="4"/>
      <c r="AH145" s="4"/>
      <c r="AI145" s="33"/>
      <c r="AJ145" s="4"/>
      <c r="AK145" s="4"/>
      <c r="AL145" s="4"/>
      <c r="AM145" s="4"/>
      <c r="AN145" s="4"/>
      <c r="AO145" s="4"/>
      <c r="AP145" s="4"/>
      <c r="AQ145" s="4"/>
      <c r="AR145" s="33"/>
      <c r="AS145" s="4"/>
      <c r="AT145" s="43"/>
      <c r="AU145" s="26"/>
      <c r="AV145" s="26"/>
      <c r="AW145" s="26"/>
      <c r="AX145" s="26"/>
      <c r="AY145" s="26"/>
      <c r="AZ145" s="26"/>
      <c r="BA145" s="26"/>
      <c r="BB145" s="26"/>
      <c r="BC145" s="26"/>
      <c r="BD145" s="26"/>
      <c r="BE145" s="300">
        <f t="shared" si="9"/>
        <v>0</v>
      </c>
      <c r="BF145" s="5"/>
      <c r="BG145" s="5"/>
      <c r="BH145" s="5"/>
      <c r="BI145" s="69"/>
      <c r="BJ145" s="69"/>
      <c r="BK145" s="69"/>
      <c r="BL145" s="69"/>
      <c r="BM145" s="69"/>
      <c r="BN145" s="69"/>
      <c r="BO145" s="26"/>
      <c r="BP145" s="245"/>
      <c r="BQ145" s="26"/>
      <c r="BR145" s="11"/>
      <c r="BS145" s="44">
        <v>141</v>
      </c>
      <c r="BT145" s="26"/>
      <c r="BU145" s="26"/>
      <c r="BV145" s="26"/>
      <c r="BW145" s="26"/>
      <c r="BX145" s="26"/>
      <c r="BY145" s="26"/>
      <c r="BZ145" s="26"/>
      <c r="CA145" s="44">
        <v>141</v>
      </c>
      <c r="CB145" s="5">
        <v>0</v>
      </c>
      <c r="CC145" s="5">
        <v>0</v>
      </c>
      <c r="CD145" s="5"/>
      <c r="CE145" s="26"/>
      <c r="CF145" s="26"/>
      <c r="CG145" s="246"/>
      <c r="CH145" s="26"/>
      <c r="CI145" s="26"/>
      <c r="CJ145" s="26"/>
      <c r="CK145" s="26"/>
      <c r="CL145" s="26"/>
      <c r="CM145" s="26"/>
      <c r="CN145" s="26"/>
      <c r="CO145" s="26"/>
      <c r="CP145" s="26"/>
      <c r="CQ145" s="69"/>
      <c r="CR145" s="79" t="s">
        <v>658</v>
      </c>
    </row>
    <row r="146" spans="1:96" ht="15" x14ac:dyDescent="0.25">
      <c r="A146" s="10">
        <v>142</v>
      </c>
      <c r="B146" s="15" t="s">
        <v>545</v>
      </c>
      <c r="C146" s="42"/>
      <c r="D146" s="59"/>
      <c r="E146" s="69"/>
      <c r="F146" s="70"/>
      <c r="G146" s="33"/>
      <c r="H146" s="4"/>
      <c r="I146" s="4"/>
      <c r="J146" s="4"/>
      <c r="K146" s="4"/>
      <c r="L146" s="4"/>
      <c r="M146" s="4"/>
      <c r="N146" s="4"/>
      <c r="O146" s="4"/>
      <c r="P146" s="299">
        <f t="shared" si="8"/>
        <v>0</v>
      </c>
      <c r="Q146" s="4"/>
      <c r="R146" s="4"/>
      <c r="S146" s="4"/>
      <c r="T146" s="4"/>
      <c r="U146" s="4"/>
      <c r="V146" s="4"/>
      <c r="W146" s="4"/>
      <c r="X146" s="4"/>
      <c r="Y146" s="4"/>
      <c r="Z146" s="33"/>
      <c r="AA146" s="4"/>
      <c r="AB146" s="4"/>
      <c r="AC146" s="4"/>
      <c r="AD146" s="4"/>
      <c r="AE146" s="4"/>
      <c r="AF146" s="4"/>
      <c r="AG146" s="4"/>
      <c r="AH146" s="4"/>
      <c r="AI146" s="33"/>
      <c r="AJ146" s="4"/>
      <c r="AK146" s="4"/>
      <c r="AL146" s="4"/>
      <c r="AM146" s="4"/>
      <c r="AN146" s="4"/>
      <c r="AO146" s="4"/>
      <c r="AP146" s="4"/>
      <c r="AQ146" s="4"/>
      <c r="AR146" s="33"/>
      <c r="AS146" s="4"/>
      <c r="AT146" s="43"/>
      <c r="AU146" s="26"/>
      <c r="AV146" s="26"/>
      <c r="AW146" s="26"/>
      <c r="AX146" s="26"/>
      <c r="AY146" s="26"/>
      <c r="AZ146" s="26"/>
      <c r="BA146" s="26"/>
      <c r="BB146" s="26"/>
      <c r="BC146" s="26"/>
      <c r="BD146" s="26"/>
      <c r="BE146" s="300">
        <f t="shared" si="9"/>
        <v>0</v>
      </c>
      <c r="BF146" s="5"/>
      <c r="BG146" s="5"/>
      <c r="BH146" s="5"/>
      <c r="BI146" s="69"/>
      <c r="BJ146" s="69"/>
      <c r="BK146" s="69"/>
      <c r="BL146" s="69"/>
      <c r="BM146" s="69"/>
      <c r="BN146" s="69"/>
      <c r="BO146" s="26"/>
      <c r="BP146" s="245"/>
      <c r="BQ146" s="26"/>
      <c r="BR146" s="11"/>
      <c r="BS146" s="44">
        <v>142</v>
      </c>
      <c r="BT146" s="26"/>
      <c r="BU146" s="26"/>
      <c r="BV146" s="26"/>
      <c r="BW146" s="26"/>
      <c r="BX146" s="26"/>
      <c r="BY146" s="26"/>
      <c r="BZ146" s="26"/>
      <c r="CA146" s="44">
        <v>142</v>
      </c>
      <c r="CB146" s="5">
        <v>0</v>
      </c>
      <c r="CC146" s="5">
        <v>0</v>
      </c>
      <c r="CD146" s="5"/>
      <c r="CE146" s="26"/>
      <c r="CF146" s="26"/>
      <c r="CG146" s="246"/>
      <c r="CH146" s="26"/>
      <c r="CI146" s="26"/>
      <c r="CJ146" s="26"/>
      <c r="CK146" s="26"/>
      <c r="CL146" s="26"/>
      <c r="CM146" s="26"/>
      <c r="CN146" s="26"/>
      <c r="CO146" s="26"/>
      <c r="CP146" s="26"/>
      <c r="CQ146" s="69"/>
      <c r="CR146" s="79" t="s">
        <v>659</v>
      </c>
    </row>
    <row r="147" spans="1:96" ht="15" x14ac:dyDescent="0.25">
      <c r="A147" s="10">
        <v>143</v>
      </c>
      <c r="B147" s="15" t="s">
        <v>546</v>
      </c>
      <c r="C147" s="42"/>
      <c r="D147" s="59"/>
      <c r="E147" s="69"/>
      <c r="F147" s="70"/>
      <c r="G147" s="33"/>
      <c r="H147" s="4"/>
      <c r="I147" s="4"/>
      <c r="J147" s="4"/>
      <c r="K147" s="4"/>
      <c r="L147" s="4"/>
      <c r="M147" s="4"/>
      <c r="N147" s="4"/>
      <c r="O147" s="4"/>
      <c r="P147" s="299">
        <f t="shared" si="8"/>
        <v>0</v>
      </c>
      <c r="Q147" s="4"/>
      <c r="R147" s="4"/>
      <c r="S147" s="4"/>
      <c r="T147" s="4"/>
      <c r="U147" s="4"/>
      <c r="V147" s="4"/>
      <c r="W147" s="4"/>
      <c r="X147" s="4"/>
      <c r="Y147" s="4"/>
      <c r="Z147" s="33"/>
      <c r="AA147" s="4"/>
      <c r="AB147" s="4"/>
      <c r="AC147" s="4"/>
      <c r="AD147" s="4"/>
      <c r="AE147" s="4"/>
      <c r="AF147" s="4"/>
      <c r="AG147" s="4"/>
      <c r="AH147" s="4"/>
      <c r="AI147" s="33"/>
      <c r="AJ147" s="4"/>
      <c r="AK147" s="4"/>
      <c r="AL147" s="4"/>
      <c r="AM147" s="4"/>
      <c r="AN147" s="4"/>
      <c r="AO147" s="4"/>
      <c r="AP147" s="4"/>
      <c r="AQ147" s="4"/>
      <c r="AR147" s="33"/>
      <c r="AS147" s="4"/>
      <c r="AT147" s="43"/>
      <c r="AU147" s="26"/>
      <c r="AV147" s="26"/>
      <c r="AW147" s="26"/>
      <c r="AX147" s="26"/>
      <c r="AY147" s="26"/>
      <c r="AZ147" s="26"/>
      <c r="BA147" s="26"/>
      <c r="BB147" s="26"/>
      <c r="BC147" s="26"/>
      <c r="BD147" s="26"/>
      <c r="BE147" s="300">
        <f t="shared" si="9"/>
        <v>0</v>
      </c>
      <c r="BF147" s="5"/>
      <c r="BG147" s="5"/>
      <c r="BH147" s="5"/>
      <c r="BI147" s="69"/>
      <c r="BJ147" s="69"/>
      <c r="BK147" s="69"/>
      <c r="BL147" s="69"/>
      <c r="BM147" s="69"/>
      <c r="BN147" s="69"/>
      <c r="BO147" s="26"/>
      <c r="BP147" s="245"/>
      <c r="BQ147" s="26"/>
      <c r="BR147" s="11"/>
      <c r="BS147" s="44">
        <v>143</v>
      </c>
      <c r="BT147" s="26"/>
      <c r="BU147" s="26"/>
      <c r="BV147" s="26"/>
      <c r="BW147" s="26"/>
      <c r="BX147" s="26"/>
      <c r="BY147" s="26"/>
      <c r="BZ147" s="26"/>
      <c r="CA147" s="44">
        <v>143</v>
      </c>
      <c r="CB147" s="5">
        <v>0</v>
      </c>
      <c r="CC147" s="5">
        <v>0</v>
      </c>
      <c r="CD147" s="5"/>
      <c r="CE147" s="26"/>
      <c r="CF147" s="26"/>
      <c r="CG147" s="246"/>
      <c r="CH147" s="26"/>
      <c r="CI147" s="26"/>
      <c r="CJ147" s="26"/>
      <c r="CK147" s="26"/>
      <c r="CL147" s="26"/>
      <c r="CM147" s="26"/>
      <c r="CN147" s="26"/>
      <c r="CO147" s="26"/>
      <c r="CP147" s="26"/>
      <c r="CQ147" s="69"/>
      <c r="CR147" s="79" t="s">
        <v>659</v>
      </c>
    </row>
    <row r="148" spans="1:96" ht="15" x14ac:dyDescent="0.25">
      <c r="A148" s="10">
        <v>144</v>
      </c>
      <c r="B148" s="15" t="s">
        <v>547</v>
      </c>
      <c r="C148" s="42"/>
      <c r="D148" s="59"/>
      <c r="E148" s="69"/>
      <c r="F148" s="70"/>
      <c r="G148" s="33"/>
      <c r="H148" s="4"/>
      <c r="I148" s="4"/>
      <c r="J148" s="4"/>
      <c r="K148" s="4"/>
      <c r="L148" s="4"/>
      <c r="M148" s="4"/>
      <c r="N148" s="4"/>
      <c r="O148" s="4"/>
      <c r="P148" s="299">
        <f t="shared" si="8"/>
        <v>0</v>
      </c>
      <c r="Q148" s="4"/>
      <c r="R148" s="4"/>
      <c r="S148" s="4"/>
      <c r="T148" s="4"/>
      <c r="U148" s="4"/>
      <c r="V148" s="4"/>
      <c r="W148" s="4"/>
      <c r="X148" s="4"/>
      <c r="Y148" s="4"/>
      <c r="Z148" s="33"/>
      <c r="AA148" s="4"/>
      <c r="AB148" s="4"/>
      <c r="AC148" s="4"/>
      <c r="AD148" s="4"/>
      <c r="AE148" s="4"/>
      <c r="AF148" s="4"/>
      <c r="AG148" s="4"/>
      <c r="AH148" s="4"/>
      <c r="AI148" s="33"/>
      <c r="AJ148" s="4"/>
      <c r="AK148" s="4"/>
      <c r="AL148" s="4"/>
      <c r="AM148" s="4"/>
      <c r="AN148" s="4"/>
      <c r="AO148" s="4"/>
      <c r="AP148" s="4"/>
      <c r="AQ148" s="4"/>
      <c r="AR148" s="33"/>
      <c r="AS148" s="4"/>
      <c r="AT148" s="43"/>
      <c r="AU148" s="26"/>
      <c r="AV148" s="26"/>
      <c r="AW148" s="26"/>
      <c r="AX148" s="26"/>
      <c r="AY148" s="26"/>
      <c r="AZ148" s="26"/>
      <c r="BA148" s="26"/>
      <c r="BB148" s="26"/>
      <c r="BC148" s="26"/>
      <c r="BD148" s="26"/>
      <c r="BE148" s="300">
        <f t="shared" si="9"/>
        <v>0</v>
      </c>
      <c r="BF148" s="5"/>
      <c r="BG148" s="5"/>
      <c r="BH148" s="5"/>
      <c r="BI148" s="69"/>
      <c r="BJ148" s="69"/>
      <c r="BK148" s="69"/>
      <c r="BL148" s="69"/>
      <c r="BM148" s="69"/>
      <c r="BN148" s="69"/>
      <c r="BO148" s="26"/>
      <c r="BP148" s="245"/>
      <c r="BQ148" s="26"/>
      <c r="BR148" s="11"/>
      <c r="BS148" s="44">
        <v>144</v>
      </c>
      <c r="BT148" s="26"/>
      <c r="BU148" s="26"/>
      <c r="BV148" s="26"/>
      <c r="BW148" s="26"/>
      <c r="BX148" s="26"/>
      <c r="BY148" s="26"/>
      <c r="BZ148" s="26"/>
      <c r="CA148" s="44">
        <v>144</v>
      </c>
      <c r="CB148" s="5">
        <v>0</v>
      </c>
      <c r="CC148" s="5">
        <v>0</v>
      </c>
      <c r="CD148" s="5"/>
      <c r="CE148" s="26"/>
      <c r="CF148" s="26"/>
      <c r="CG148" s="246"/>
      <c r="CH148" s="26"/>
      <c r="CI148" s="26"/>
      <c r="CJ148" s="26"/>
      <c r="CK148" s="26"/>
      <c r="CL148" s="26"/>
      <c r="CM148" s="26"/>
      <c r="CN148" s="26"/>
      <c r="CO148" s="26"/>
      <c r="CP148" s="26"/>
      <c r="CQ148" s="69"/>
      <c r="CR148" s="79" t="s">
        <v>659</v>
      </c>
    </row>
    <row r="149" spans="1:96" ht="15" x14ac:dyDescent="0.25">
      <c r="A149" s="10">
        <v>145</v>
      </c>
      <c r="B149" s="15" t="s">
        <v>548</v>
      </c>
      <c r="C149" s="42"/>
      <c r="D149" s="59"/>
      <c r="E149" s="69"/>
      <c r="F149" s="70"/>
      <c r="G149" s="33"/>
      <c r="H149" s="4"/>
      <c r="I149" s="4"/>
      <c r="J149" s="4"/>
      <c r="K149" s="4"/>
      <c r="L149" s="4"/>
      <c r="M149" s="4"/>
      <c r="N149" s="4"/>
      <c r="O149" s="4"/>
      <c r="P149" s="299">
        <f t="shared" si="8"/>
        <v>0</v>
      </c>
      <c r="Q149" s="4"/>
      <c r="R149" s="4"/>
      <c r="S149" s="4"/>
      <c r="T149" s="4"/>
      <c r="U149" s="4"/>
      <c r="V149" s="4"/>
      <c r="W149" s="4"/>
      <c r="X149" s="4"/>
      <c r="Y149" s="4"/>
      <c r="Z149" s="33"/>
      <c r="AA149" s="4"/>
      <c r="AB149" s="4"/>
      <c r="AC149" s="4"/>
      <c r="AD149" s="4"/>
      <c r="AE149" s="4"/>
      <c r="AF149" s="4"/>
      <c r="AG149" s="4"/>
      <c r="AH149" s="4"/>
      <c r="AI149" s="33"/>
      <c r="AJ149" s="4"/>
      <c r="AK149" s="4"/>
      <c r="AL149" s="4"/>
      <c r="AM149" s="4"/>
      <c r="AN149" s="4"/>
      <c r="AO149" s="4"/>
      <c r="AP149" s="4"/>
      <c r="AQ149" s="4"/>
      <c r="AR149" s="33"/>
      <c r="AS149" s="4"/>
      <c r="AT149" s="43"/>
      <c r="AU149" s="26"/>
      <c r="AV149" s="26"/>
      <c r="AW149" s="26"/>
      <c r="AX149" s="26"/>
      <c r="AY149" s="26"/>
      <c r="AZ149" s="26"/>
      <c r="BA149" s="26"/>
      <c r="BB149" s="26"/>
      <c r="BC149" s="26"/>
      <c r="BD149" s="26"/>
      <c r="BE149" s="300">
        <f t="shared" si="9"/>
        <v>0</v>
      </c>
      <c r="BF149" s="5"/>
      <c r="BG149" s="5"/>
      <c r="BH149" s="5"/>
      <c r="BI149" s="69"/>
      <c r="BJ149" s="69"/>
      <c r="BK149" s="69"/>
      <c r="BL149" s="69"/>
      <c r="BM149" s="69"/>
      <c r="BN149" s="69"/>
      <c r="BO149" s="26"/>
      <c r="BP149" s="245"/>
      <c r="BQ149" s="26"/>
      <c r="BR149" s="11"/>
      <c r="BS149" s="44">
        <v>145</v>
      </c>
      <c r="BT149" s="26"/>
      <c r="BU149" s="26"/>
      <c r="BV149" s="26"/>
      <c r="BW149" s="26"/>
      <c r="BX149" s="26"/>
      <c r="BY149" s="26"/>
      <c r="BZ149" s="26"/>
      <c r="CA149" s="44">
        <v>145</v>
      </c>
      <c r="CB149" s="5">
        <v>0</v>
      </c>
      <c r="CC149" s="5">
        <v>0</v>
      </c>
      <c r="CD149" s="5"/>
      <c r="CE149" s="26"/>
      <c r="CF149" s="26"/>
      <c r="CG149" s="246"/>
      <c r="CH149" s="26"/>
      <c r="CI149" s="26"/>
      <c r="CJ149" s="26"/>
      <c r="CK149" s="26"/>
      <c r="CL149" s="26"/>
      <c r="CM149" s="26"/>
      <c r="CN149" s="26"/>
      <c r="CO149" s="26"/>
      <c r="CP149" s="26"/>
      <c r="CQ149" s="69"/>
      <c r="CR149" s="79" t="s">
        <v>659</v>
      </c>
    </row>
    <row r="150" spans="1:96" ht="15" x14ac:dyDescent="0.25">
      <c r="A150" s="10">
        <v>146</v>
      </c>
      <c r="B150" s="15" t="s">
        <v>549</v>
      </c>
      <c r="C150" s="42"/>
      <c r="D150" s="59"/>
      <c r="E150" s="69"/>
      <c r="F150" s="70"/>
      <c r="G150" s="33"/>
      <c r="H150" s="4"/>
      <c r="I150" s="4"/>
      <c r="J150" s="4"/>
      <c r="K150" s="4"/>
      <c r="L150" s="4"/>
      <c r="M150" s="4"/>
      <c r="N150" s="4"/>
      <c r="O150" s="4"/>
      <c r="P150" s="299">
        <f t="shared" si="8"/>
        <v>0</v>
      </c>
      <c r="Q150" s="4"/>
      <c r="R150" s="4"/>
      <c r="S150" s="4"/>
      <c r="T150" s="4"/>
      <c r="U150" s="4"/>
      <c r="V150" s="4"/>
      <c r="W150" s="4"/>
      <c r="X150" s="4"/>
      <c r="Y150" s="4"/>
      <c r="Z150" s="33"/>
      <c r="AA150" s="4"/>
      <c r="AB150" s="4"/>
      <c r="AC150" s="4"/>
      <c r="AD150" s="4"/>
      <c r="AE150" s="4"/>
      <c r="AF150" s="4"/>
      <c r="AG150" s="4"/>
      <c r="AH150" s="4"/>
      <c r="AI150" s="33"/>
      <c r="AJ150" s="4"/>
      <c r="AK150" s="4"/>
      <c r="AL150" s="4"/>
      <c r="AM150" s="4"/>
      <c r="AN150" s="4"/>
      <c r="AO150" s="4"/>
      <c r="AP150" s="4"/>
      <c r="AQ150" s="4"/>
      <c r="AR150" s="33"/>
      <c r="AS150" s="4"/>
      <c r="AT150" s="43"/>
      <c r="AU150" s="26"/>
      <c r="AV150" s="26"/>
      <c r="AW150" s="26"/>
      <c r="AX150" s="26"/>
      <c r="AY150" s="26"/>
      <c r="AZ150" s="26"/>
      <c r="BA150" s="26"/>
      <c r="BB150" s="26"/>
      <c r="BC150" s="26"/>
      <c r="BD150" s="26"/>
      <c r="BE150" s="300">
        <f t="shared" si="9"/>
        <v>0</v>
      </c>
      <c r="BF150" s="5"/>
      <c r="BG150" s="5"/>
      <c r="BH150" s="5"/>
      <c r="BI150" s="69"/>
      <c r="BJ150" s="69"/>
      <c r="BK150" s="69"/>
      <c r="BL150" s="69"/>
      <c r="BM150" s="69"/>
      <c r="BN150" s="69"/>
      <c r="BO150" s="26"/>
      <c r="BP150" s="245"/>
      <c r="BQ150" s="26"/>
      <c r="BR150" s="11"/>
      <c r="BS150" s="44">
        <v>146</v>
      </c>
      <c r="BT150" s="26"/>
      <c r="BU150" s="26"/>
      <c r="BV150" s="26"/>
      <c r="BW150" s="26"/>
      <c r="BX150" s="26"/>
      <c r="BY150" s="26"/>
      <c r="BZ150" s="26"/>
      <c r="CA150" s="44">
        <v>146</v>
      </c>
      <c r="CB150" s="5">
        <v>0</v>
      </c>
      <c r="CC150" s="5">
        <v>0</v>
      </c>
      <c r="CD150" s="5"/>
      <c r="CE150" s="26"/>
      <c r="CF150" s="26"/>
      <c r="CG150" s="246"/>
      <c r="CH150" s="26"/>
      <c r="CI150" s="26"/>
      <c r="CJ150" s="26"/>
      <c r="CK150" s="26"/>
      <c r="CL150" s="26"/>
      <c r="CM150" s="26"/>
      <c r="CN150" s="26"/>
      <c r="CO150" s="26"/>
      <c r="CP150" s="26"/>
      <c r="CQ150" s="69"/>
      <c r="CR150" s="79" t="s">
        <v>659</v>
      </c>
    </row>
    <row r="151" spans="1:96" ht="15" x14ac:dyDescent="0.25">
      <c r="A151" s="10">
        <v>147</v>
      </c>
      <c r="B151" s="15" t="s">
        <v>550</v>
      </c>
      <c r="C151" s="42"/>
      <c r="D151" s="59"/>
      <c r="E151" s="69"/>
      <c r="F151" s="70"/>
      <c r="G151" s="33"/>
      <c r="H151" s="4"/>
      <c r="I151" s="4"/>
      <c r="J151" s="4"/>
      <c r="K151" s="4"/>
      <c r="L151" s="4"/>
      <c r="M151" s="4"/>
      <c r="N151" s="4"/>
      <c r="O151" s="4"/>
      <c r="P151" s="299">
        <f t="shared" si="8"/>
        <v>0</v>
      </c>
      <c r="Q151" s="4"/>
      <c r="R151" s="4"/>
      <c r="S151" s="4"/>
      <c r="T151" s="4"/>
      <c r="U151" s="4"/>
      <c r="V151" s="4"/>
      <c r="W151" s="4"/>
      <c r="X151" s="4"/>
      <c r="Y151" s="4"/>
      <c r="Z151" s="33"/>
      <c r="AA151" s="4"/>
      <c r="AB151" s="4"/>
      <c r="AC151" s="4"/>
      <c r="AD151" s="4"/>
      <c r="AE151" s="4"/>
      <c r="AF151" s="4"/>
      <c r="AG151" s="4"/>
      <c r="AH151" s="4"/>
      <c r="AI151" s="33"/>
      <c r="AJ151" s="4"/>
      <c r="AK151" s="4"/>
      <c r="AL151" s="4"/>
      <c r="AM151" s="4"/>
      <c r="AN151" s="4"/>
      <c r="AO151" s="4"/>
      <c r="AP151" s="4"/>
      <c r="AQ151" s="4"/>
      <c r="AR151" s="33"/>
      <c r="AS151" s="4"/>
      <c r="AT151" s="43"/>
      <c r="AU151" s="26"/>
      <c r="AV151" s="26"/>
      <c r="AW151" s="26"/>
      <c r="AX151" s="26"/>
      <c r="AY151" s="26"/>
      <c r="AZ151" s="26"/>
      <c r="BA151" s="26"/>
      <c r="BB151" s="26"/>
      <c r="BC151" s="26"/>
      <c r="BD151" s="26"/>
      <c r="BE151" s="300">
        <f t="shared" si="9"/>
        <v>0</v>
      </c>
      <c r="BF151" s="5"/>
      <c r="BG151" s="5"/>
      <c r="BH151" s="5"/>
      <c r="BI151" s="69"/>
      <c r="BJ151" s="69"/>
      <c r="BK151" s="69"/>
      <c r="BL151" s="69"/>
      <c r="BM151" s="69"/>
      <c r="BN151" s="69"/>
      <c r="BO151" s="26"/>
      <c r="BP151" s="245"/>
      <c r="BQ151" s="26"/>
      <c r="BR151" s="11"/>
      <c r="BS151" s="44">
        <v>147</v>
      </c>
      <c r="BT151" s="26"/>
      <c r="BU151" s="26"/>
      <c r="BV151" s="26"/>
      <c r="BW151" s="26"/>
      <c r="BX151" s="26"/>
      <c r="BY151" s="26"/>
      <c r="BZ151" s="26"/>
      <c r="CA151" s="44">
        <v>147</v>
      </c>
      <c r="CB151" s="5">
        <v>0</v>
      </c>
      <c r="CC151" s="5">
        <v>0</v>
      </c>
      <c r="CD151" s="5"/>
      <c r="CE151" s="26"/>
      <c r="CF151" s="26"/>
      <c r="CG151" s="246"/>
      <c r="CH151" s="26"/>
      <c r="CI151" s="26"/>
      <c r="CJ151" s="26"/>
      <c r="CK151" s="26"/>
      <c r="CL151" s="26"/>
      <c r="CM151" s="26"/>
      <c r="CN151" s="26"/>
      <c r="CO151" s="26"/>
      <c r="CP151" s="26"/>
      <c r="CQ151" s="69"/>
      <c r="CR151" s="79" t="s">
        <v>659</v>
      </c>
    </row>
    <row r="152" spans="1:96" ht="15" x14ac:dyDescent="0.25">
      <c r="A152" s="10">
        <v>148</v>
      </c>
      <c r="B152" s="15" t="s">
        <v>551</v>
      </c>
      <c r="C152" s="42"/>
      <c r="D152" s="59"/>
      <c r="E152" s="69"/>
      <c r="F152" s="70"/>
      <c r="G152" s="33"/>
      <c r="H152" s="4"/>
      <c r="I152" s="4"/>
      <c r="J152" s="4"/>
      <c r="K152" s="4"/>
      <c r="L152" s="4"/>
      <c r="M152" s="4"/>
      <c r="N152" s="4"/>
      <c r="O152" s="4"/>
      <c r="P152" s="299">
        <f t="shared" si="8"/>
        <v>0</v>
      </c>
      <c r="Q152" s="4"/>
      <c r="R152" s="4"/>
      <c r="S152" s="4"/>
      <c r="T152" s="4"/>
      <c r="U152" s="4"/>
      <c r="V152" s="4"/>
      <c r="W152" s="4"/>
      <c r="X152" s="4"/>
      <c r="Y152" s="4"/>
      <c r="Z152" s="33"/>
      <c r="AA152" s="4"/>
      <c r="AB152" s="4"/>
      <c r="AC152" s="4"/>
      <c r="AD152" s="4"/>
      <c r="AE152" s="4"/>
      <c r="AF152" s="4"/>
      <c r="AG152" s="4"/>
      <c r="AH152" s="4"/>
      <c r="AI152" s="33"/>
      <c r="AJ152" s="4"/>
      <c r="AK152" s="4"/>
      <c r="AL152" s="4"/>
      <c r="AM152" s="4"/>
      <c r="AN152" s="4"/>
      <c r="AO152" s="4"/>
      <c r="AP152" s="4"/>
      <c r="AQ152" s="4"/>
      <c r="AR152" s="33"/>
      <c r="AS152" s="4"/>
      <c r="AT152" s="43"/>
      <c r="AU152" s="26"/>
      <c r="AV152" s="26"/>
      <c r="AW152" s="26"/>
      <c r="AX152" s="26"/>
      <c r="AY152" s="26"/>
      <c r="AZ152" s="26"/>
      <c r="BA152" s="26"/>
      <c r="BB152" s="26"/>
      <c r="BC152" s="26"/>
      <c r="BD152" s="26"/>
      <c r="BE152" s="300">
        <f t="shared" si="9"/>
        <v>0</v>
      </c>
      <c r="BF152" s="5"/>
      <c r="BG152" s="5"/>
      <c r="BH152" s="5"/>
      <c r="BI152" s="69"/>
      <c r="BJ152" s="69"/>
      <c r="BK152" s="69"/>
      <c r="BL152" s="69"/>
      <c r="BM152" s="69"/>
      <c r="BN152" s="69"/>
      <c r="BO152" s="26"/>
      <c r="BP152" s="245"/>
      <c r="BQ152" s="26"/>
      <c r="BR152" s="11"/>
      <c r="BS152" s="44">
        <v>148</v>
      </c>
      <c r="BT152" s="26"/>
      <c r="BU152" s="26"/>
      <c r="BV152" s="26"/>
      <c r="BW152" s="26"/>
      <c r="BX152" s="26"/>
      <c r="BY152" s="26"/>
      <c r="BZ152" s="26"/>
      <c r="CA152" s="44">
        <v>148</v>
      </c>
      <c r="CB152" s="5">
        <v>0</v>
      </c>
      <c r="CC152" s="5">
        <v>0</v>
      </c>
      <c r="CD152" s="5"/>
      <c r="CE152" s="26"/>
      <c r="CF152" s="26"/>
      <c r="CG152" s="246"/>
      <c r="CH152" s="26"/>
      <c r="CI152" s="26"/>
      <c r="CJ152" s="26"/>
      <c r="CK152" s="26"/>
      <c r="CL152" s="26"/>
      <c r="CM152" s="26"/>
      <c r="CN152" s="26"/>
      <c r="CO152" s="26"/>
      <c r="CP152" s="26"/>
      <c r="CQ152" s="69"/>
      <c r="CR152" s="79" t="s">
        <v>659</v>
      </c>
    </row>
    <row r="153" spans="1:96" ht="15" x14ac:dyDescent="0.25">
      <c r="A153" s="10">
        <v>149</v>
      </c>
      <c r="B153" s="15" t="s">
        <v>552</v>
      </c>
      <c r="C153" s="42"/>
      <c r="D153" s="59"/>
      <c r="E153" s="69"/>
      <c r="F153" s="70"/>
      <c r="G153" s="33"/>
      <c r="H153" s="4"/>
      <c r="I153" s="4"/>
      <c r="J153" s="4"/>
      <c r="K153" s="4"/>
      <c r="L153" s="4"/>
      <c r="M153" s="4"/>
      <c r="N153" s="4"/>
      <c r="O153" s="4"/>
      <c r="P153" s="299">
        <f t="shared" si="8"/>
        <v>0</v>
      </c>
      <c r="Q153" s="4"/>
      <c r="R153" s="4"/>
      <c r="S153" s="4"/>
      <c r="T153" s="4"/>
      <c r="U153" s="4"/>
      <c r="V153" s="4"/>
      <c r="W153" s="4"/>
      <c r="X153" s="4"/>
      <c r="Y153" s="4"/>
      <c r="Z153" s="33"/>
      <c r="AA153" s="4"/>
      <c r="AB153" s="4"/>
      <c r="AC153" s="4"/>
      <c r="AD153" s="4"/>
      <c r="AE153" s="4"/>
      <c r="AF153" s="4"/>
      <c r="AG153" s="4"/>
      <c r="AH153" s="4"/>
      <c r="AI153" s="33"/>
      <c r="AJ153" s="4"/>
      <c r="AK153" s="4"/>
      <c r="AL153" s="4"/>
      <c r="AM153" s="4"/>
      <c r="AN153" s="4"/>
      <c r="AO153" s="4"/>
      <c r="AP153" s="4"/>
      <c r="AQ153" s="4"/>
      <c r="AR153" s="33"/>
      <c r="AS153" s="4"/>
      <c r="AT153" s="43"/>
      <c r="AU153" s="26"/>
      <c r="AV153" s="26"/>
      <c r="AW153" s="26"/>
      <c r="AX153" s="26"/>
      <c r="AY153" s="26"/>
      <c r="AZ153" s="26"/>
      <c r="BA153" s="26"/>
      <c r="BB153" s="26"/>
      <c r="BC153" s="26"/>
      <c r="BD153" s="26"/>
      <c r="BE153" s="300">
        <f t="shared" si="9"/>
        <v>0</v>
      </c>
      <c r="BF153" s="5"/>
      <c r="BG153" s="5"/>
      <c r="BH153" s="5"/>
      <c r="BI153" s="69"/>
      <c r="BJ153" s="69"/>
      <c r="BK153" s="69"/>
      <c r="BL153" s="69"/>
      <c r="BM153" s="69"/>
      <c r="BN153" s="69"/>
      <c r="BO153" s="26"/>
      <c r="BP153" s="245"/>
      <c r="BQ153" s="26"/>
      <c r="BR153" s="11"/>
      <c r="BS153" s="44">
        <v>149</v>
      </c>
      <c r="BT153" s="26"/>
      <c r="BU153" s="26"/>
      <c r="BV153" s="26"/>
      <c r="BW153" s="26"/>
      <c r="BX153" s="26"/>
      <c r="BY153" s="26"/>
      <c r="BZ153" s="26"/>
      <c r="CA153" s="44">
        <v>149</v>
      </c>
      <c r="CB153" s="5">
        <v>0</v>
      </c>
      <c r="CC153" s="5">
        <v>0</v>
      </c>
      <c r="CD153" s="5"/>
      <c r="CE153" s="26"/>
      <c r="CF153" s="26"/>
      <c r="CG153" s="246"/>
      <c r="CH153" s="26"/>
      <c r="CI153" s="26"/>
      <c r="CJ153" s="26"/>
      <c r="CK153" s="26"/>
      <c r="CL153" s="26"/>
      <c r="CM153" s="26"/>
      <c r="CN153" s="26"/>
      <c r="CO153" s="26"/>
      <c r="CP153" s="26"/>
      <c r="CQ153" s="69"/>
      <c r="CR153" s="79" t="s">
        <v>659</v>
      </c>
    </row>
    <row r="154" spans="1:96" ht="15" x14ac:dyDescent="0.25">
      <c r="A154" s="10">
        <v>150</v>
      </c>
      <c r="B154" s="15" t="s">
        <v>553</v>
      </c>
      <c r="C154" s="42"/>
      <c r="D154" s="59"/>
      <c r="E154" s="69"/>
      <c r="F154" s="70"/>
      <c r="G154" s="33"/>
      <c r="H154" s="4"/>
      <c r="I154" s="4"/>
      <c r="J154" s="4"/>
      <c r="K154" s="4"/>
      <c r="L154" s="4"/>
      <c r="M154" s="4"/>
      <c r="N154" s="4"/>
      <c r="O154" s="4"/>
      <c r="P154" s="299">
        <f t="shared" si="8"/>
        <v>0</v>
      </c>
      <c r="Q154" s="4"/>
      <c r="R154" s="4"/>
      <c r="S154" s="4"/>
      <c r="T154" s="4"/>
      <c r="U154" s="4"/>
      <c r="V154" s="4"/>
      <c r="W154" s="4"/>
      <c r="X154" s="4"/>
      <c r="Y154" s="4"/>
      <c r="Z154" s="33"/>
      <c r="AA154" s="4"/>
      <c r="AB154" s="4"/>
      <c r="AC154" s="4"/>
      <c r="AD154" s="4"/>
      <c r="AE154" s="4"/>
      <c r="AF154" s="4"/>
      <c r="AG154" s="4"/>
      <c r="AH154" s="4"/>
      <c r="AI154" s="33"/>
      <c r="AJ154" s="4"/>
      <c r="AK154" s="4"/>
      <c r="AL154" s="4"/>
      <c r="AM154" s="4"/>
      <c r="AN154" s="4"/>
      <c r="AO154" s="4"/>
      <c r="AP154" s="4"/>
      <c r="AQ154" s="4"/>
      <c r="AR154" s="33"/>
      <c r="AS154" s="4"/>
      <c r="AT154" s="43"/>
      <c r="AU154" s="26"/>
      <c r="AV154" s="26"/>
      <c r="AW154" s="26"/>
      <c r="AX154" s="26"/>
      <c r="AY154" s="26"/>
      <c r="AZ154" s="26"/>
      <c r="BA154" s="26"/>
      <c r="BB154" s="26"/>
      <c r="BC154" s="26"/>
      <c r="BD154" s="26"/>
      <c r="BE154" s="300">
        <f t="shared" si="9"/>
        <v>0</v>
      </c>
      <c r="BF154" s="5"/>
      <c r="BG154" s="5"/>
      <c r="BH154" s="5"/>
      <c r="BI154" s="69"/>
      <c r="BJ154" s="69"/>
      <c r="BK154" s="69"/>
      <c r="BL154" s="69"/>
      <c r="BM154" s="69"/>
      <c r="BN154" s="69"/>
      <c r="BO154" s="26"/>
      <c r="BP154" s="245"/>
      <c r="BQ154" s="26"/>
      <c r="BR154" s="11"/>
      <c r="BS154" s="44">
        <v>150</v>
      </c>
      <c r="BT154" s="26"/>
      <c r="BU154" s="26"/>
      <c r="BV154" s="26"/>
      <c r="BW154" s="26"/>
      <c r="BX154" s="26"/>
      <c r="BY154" s="26"/>
      <c r="BZ154" s="26"/>
      <c r="CA154" s="44">
        <v>150</v>
      </c>
      <c r="CB154" s="5">
        <v>0</v>
      </c>
      <c r="CC154" s="5">
        <v>0</v>
      </c>
      <c r="CD154" s="5"/>
      <c r="CE154" s="26"/>
      <c r="CF154" s="26"/>
      <c r="CG154" s="246"/>
      <c r="CH154" s="26"/>
      <c r="CI154" s="26"/>
      <c r="CJ154" s="26"/>
      <c r="CK154" s="26"/>
      <c r="CL154" s="26"/>
      <c r="CM154" s="26"/>
      <c r="CN154" s="26"/>
      <c r="CO154" s="26"/>
      <c r="CP154" s="26"/>
      <c r="CQ154" s="69"/>
      <c r="CR154" s="79" t="s">
        <v>659</v>
      </c>
    </row>
    <row r="155" spans="1:96" ht="15" x14ac:dyDescent="0.25">
      <c r="A155" s="10">
        <v>151</v>
      </c>
      <c r="B155" s="15" t="s">
        <v>554</v>
      </c>
      <c r="C155" s="42"/>
      <c r="D155" s="59"/>
      <c r="E155" s="69"/>
      <c r="F155" s="70"/>
      <c r="G155" s="33"/>
      <c r="H155" s="4"/>
      <c r="I155" s="4"/>
      <c r="J155" s="4"/>
      <c r="K155" s="4"/>
      <c r="L155" s="4"/>
      <c r="M155" s="4"/>
      <c r="N155" s="4"/>
      <c r="O155" s="4"/>
      <c r="P155" s="299">
        <f t="shared" si="8"/>
        <v>0</v>
      </c>
      <c r="Q155" s="4"/>
      <c r="R155" s="4"/>
      <c r="S155" s="4"/>
      <c r="T155" s="4"/>
      <c r="U155" s="4"/>
      <c r="V155" s="4"/>
      <c r="W155" s="4"/>
      <c r="X155" s="4"/>
      <c r="Y155" s="4"/>
      <c r="Z155" s="33"/>
      <c r="AA155" s="4"/>
      <c r="AB155" s="4"/>
      <c r="AC155" s="4"/>
      <c r="AD155" s="4"/>
      <c r="AE155" s="4"/>
      <c r="AF155" s="4"/>
      <c r="AG155" s="4"/>
      <c r="AH155" s="4"/>
      <c r="AI155" s="33"/>
      <c r="AJ155" s="4"/>
      <c r="AK155" s="4"/>
      <c r="AL155" s="4"/>
      <c r="AM155" s="4"/>
      <c r="AN155" s="4"/>
      <c r="AO155" s="4"/>
      <c r="AP155" s="4"/>
      <c r="AQ155" s="4"/>
      <c r="AR155" s="33"/>
      <c r="AS155" s="4"/>
      <c r="AT155" s="43"/>
      <c r="AU155" s="26"/>
      <c r="AV155" s="26"/>
      <c r="AW155" s="26"/>
      <c r="AX155" s="26"/>
      <c r="AY155" s="26"/>
      <c r="AZ155" s="26"/>
      <c r="BA155" s="26"/>
      <c r="BB155" s="26"/>
      <c r="BC155" s="26"/>
      <c r="BD155" s="26"/>
      <c r="BE155" s="300">
        <f t="shared" si="9"/>
        <v>0</v>
      </c>
      <c r="BF155" s="5"/>
      <c r="BG155" s="5"/>
      <c r="BH155" s="5"/>
      <c r="BI155" s="69"/>
      <c r="BJ155" s="69"/>
      <c r="BK155" s="69"/>
      <c r="BL155" s="69"/>
      <c r="BM155" s="69"/>
      <c r="BN155" s="69"/>
      <c r="BO155" s="26"/>
      <c r="BP155" s="245"/>
      <c r="BQ155" s="26"/>
      <c r="BR155" s="11"/>
      <c r="BS155" s="44">
        <v>151</v>
      </c>
      <c r="BT155" s="26"/>
      <c r="BU155" s="26"/>
      <c r="BV155" s="26"/>
      <c r="BW155" s="26"/>
      <c r="BX155" s="26"/>
      <c r="BY155" s="26"/>
      <c r="BZ155" s="26"/>
      <c r="CA155" s="44">
        <v>151</v>
      </c>
      <c r="CB155" s="5">
        <v>0</v>
      </c>
      <c r="CC155" s="5">
        <v>0</v>
      </c>
      <c r="CD155" s="5"/>
      <c r="CE155" s="26"/>
      <c r="CF155" s="26"/>
      <c r="CG155" s="246"/>
      <c r="CH155" s="26"/>
      <c r="CI155" s="26"/>
      <c r="CJ155" s="26"/>
      <c r="CK155" s="26"/>
      <c r="CL155" s="26"/>
      <c r="CM155" s="26"/>
      <c r="CN155" s="26"/>
      <c r="CO155" s="26"/>
      <c r="CP155" s="26"/>
      <c r="CQ155" s="69"/>
      <c r="CR155" s="79" t="s">
        <v>659</v>
      </c>
    </row>
    <row r="156" spans="1:96" ht="15" x14ac:dyDescent="0.25">
      <c r="A156" s="10">
        <v>152</v>
      </c>
      <c r="B156" s="15" t="s">
        <v>555</v>
      </c>
      <c r="C156" s="42"/>
      <c r="D156" s="59"/>
      <c r="E156" s="69"/>
      <c r="F156" s="70"/>
      <c r="G156" s="33"/>
      <c r="H156" s="4"/>
      <c r="I156" s="4"/>
      <c r="J156" s="4"/>
      <c r="K156" s="4"/>
      <c r="L156" s="4"/>
      <c r="M156" s="4"/>
      <c r="N156" s="4"/>
      <c r="O156" s="4"/>
      <c r="P156" s="299">
        <f t="shared" si="8"/>
        <v>0</v>
      </c>
      <c r="Q156" s="4"/>
      <c r="R156" s="4"/>
      <c r="S156" s="4"/>
      <c r="T156" s="4"/>
      <c r="U156" s="4"/>
      <c r="V156" s="4"/>
      <c r="W156" s="4"/>
      <c r="X156" s="4"/>
      <c r="Y156" s="4"/>
      <c r="Z156" s="33"/>
      <c r="AA156" s="4"/>
      <c r="AB156" s="4"/>
      <c r="AC156" s="4"/>
      <c r="AD156" s="4"/>
      <c r="AE156" s="4"/>
      <c r="AF156" s="4"/>
      <c r="AG156" s="4"/>
      <c r="AH156" s="4"/>
      <c r="AI156" s="33"/>
      <c r="AJ156" s="4"/>
      <c r="AK156" s="4"/>
      <c r="AL156" s="4"/>
      <c r="AM156" s="4"/>
      <c r="AN156" s="4"/>
      <c r="AO156" s="4"/>
      <c r="AP156" s="4"/>
      <c r="AQ156" s="4"/>
      <c r="AR156" s="33"/>
      <c r="AS156" s="4"/>
      <c r="AT156" s="43"/>
      <c r="AU156" s="26"/>
      <c r="AV156" s="26"/>
      <c r="AW156" s="26"/>
      <c r="AX156" s="26"/>
      <c r="AY156" s="26"/>
      <c r="AZ156" s="26"/>
      <c r="BA156" s="26"/>
      <c r="BB156" s="26"/>
      <c r="BC156" s="26"/>
      <c r="BD156" s="26"/>
      <c r="BE156" s="300">
        <f t="shared" si="9"/>
        <v>0</v>
      </c>
      <c r="BF156" s="5"/>
      <c r="BG156" s="5"/>
      <c r="BH156" s="5"/>
      <c r="BI156" s="69"/>
      <c r="BJ156" s="69"/>
      <c r="BK156" s="69"/>
      <c r="BL156" s="69"/>
      <c r="BM156" s="69"/>
      <c r="BN156" s="69"/>
      <c r="BO156" s="26"/>
      <c r="BP156" s="245"/>
      <c r="BQ156" s="26"/>
      <c r="BR156" s="11"/>
      <c r="BS156" s="44">
        <v>152</v>
      </c>
      <c r="BT156" s="26"/>
      <c r="BU156" s="26"/>
      <c r="BV156" s="26"/>
      <c r="BW156" s="26"/>
      <c r="BX156" s="26"/>
      <c r="BY156" s="26"/>
      <c r="BZ156" s="26"/>
      <c r="CA156" s="44">
        <v>152</v>
      </c>
      <c r="CB156" s="5">
        <v>0</v>
      </c>
      <c r="CC156" s="5">
        <v>0</v>
      </c>
      <c r="CD156" s="5"/>
      <c r="CE156" s="26"/>
      <c r="CF156" s="26"/>
      <c r="CG156" s="246"/>
      <c r="CH156" s="26"/>
      <c r="CI156" s="26"/>
      <c r="CJ156" s="26"/>
      <c r="CK156" s="26"/>
      <c r="CL156" s="26"/>
      <c r="CM156" s="26"/>
      <c r="CN156" s="26"/>
      <c r="CO156" s="26"/>
      <c r="CP156" s="26"/>
      <c r="CQ156" s="69"/>
      <c r="CR156" s="79" t="s">
        <v>659</v>
      </c>
    </row>
    <row r="157" spans="1:96" ht="15" x14ac:dyDescent="0.25">
      <c r="A157" s="10">
        <v>153</v>
      </c>
      <c r="B157" s="15" t="s">
        <v>556</v>
      </c>
      <c r="C157" s="42"/>
      <c r="D157" s="59"/>
      <c r="E157" s="69"/>
      <c r="F157" s="70"/>
      <c r="G157" s="33"/>
      <c r="H157" s="4"/>
      <c r="I157" s="4"/>
      <c r="J157" s="4"/>
      <c r="K157" s="4"/>
      <c r="L157" s="4"/>
      <c r="M157" s="4"/>
      <c r="N157" s="4"/>
      <c r="O157" s="4"/>
      <c r="P157" s="299">
        <f t="shared" si="8"/>
        <v>0</v>
      </c>
      <c r="Q157" s="4"/>
      <c r="R157" s="4"/>
      <c r="S157" s="4"/>
      <c r="T157" s="4"/>
      <c r="U157" s="4"/>
      <c r="V157" s="4"/>
      <c r="W157" s="4"/>
      <c r="X157" s="4"/>
      <c r="Y157" s="4"/>
      <c r="Z157" s="33"/>
      <c r="AA157" s="4"/>
      <c r="AB157" s="4"/>
      <c r="AC157" s="4"/>
      <c r="AD157" s="4"/>
      <c r="AE157" s="4"/>
      <c r="AF157" s="4"/>
      <c r="AG157" s="4"/>
      <c r="AH157" s="4"/>
      <c r="AI157" s="33"/>
      <c r="AJ157" s="4"/>
      <c r="AK157" s="4"/>
      <c r="AL157" s="4"/>
      <c r="AM157" s="4"/>
      <c r="AN157" s="4"/>
      <c r="AO157" s="4"/>
      <c r="AP157" s="4"/>
      <c r="AQ157" s="4"/>
      <c r="AR157" s="33"/>
      <c r="AS157" s="4"/>
      <c r="AT157" s="43"/>
      <c r="AU157" s="26"/>
      <c r="AV157" s="26"/>
      <c r="AW157" s="26"/>
      <c r="AX157" s="26"/>
      <c r="AY157" s="26"/>
      <c r="AZ157" s="26"/>
      <c r="BA157" s="26"/>
      <c r="BB157" s="26"/>
      <c r="BC157" s="26"/>
      <c r="BD157" s="26"/>
      <c r="BE157" s="300">
        <f t="shared" si="9"/>
        <v>0</v>
      </c>
      <c r="BF157" s="5"/>
      <c r="BG157" s="5"/>
      <c r="BH157" s="5"/>
      <c r="BI157" s="69"/>
      <c r="BJ157" s="69"/>
      <c r="BK157" s="69"/>
      <c r="BL157" s="69"/>
      <c r="BM157" s="69"/>
      <c r="BN157" s="69"/>
      <c r="BO157" s="26"/>
      <c r="BP157" s="245"/>
      <c r="BQ157" s="26"/>
      <c r="BR157" s="11"/>
      <c r="BS157" s="44">
        <v>153</v>
      </c>
      <c r="BT157" s="26"/>
      <c r="BU157" s="26"/>
      <c r="BV157" s="26"/>
      <c r="BW157" s="26"/>
      <c r="BX157" s="26"/>
      <c r="BY157" s="26"/>
      <c r="BZ157" s="26"/>
      <c r="CA157" s="44">
        <v>153</v>
      </c>
      <c r="CB157" s="5">
        <v>0</v>
      </c>
      <c r="CC157" s="5">
        <v>0</v>
      </c>
      <c r="CD157" s="5"/>
      <c r="CE157" s="26"/>
      <c r="CF157" s="26"/>
      <c r="CG157" s="246"/>
      <c r="CH157" s="26"/>
      <c r="CI157" s="26"/>
      <c r="CJ157" s="26"/>
      <c r="CK157" s="26"/>
      <c r="CL157" s="26"/>
      <c r="CM157" s="26"/>
      <c r="CN157" s="26"/>
      <c r="CO157" s="26"/>
      <c r="CP157" s="26"/>
      <c r="CQ157" s="69"/>
      <c r="CR157" s="79" t="s">
        <v>659</v>
      </c>
    </row>
    <row r="158" spans="1:96" ht="15" x14ac:dyDescent="0.25">
      <c r="A158" s="10">
        <v>154</v>
      </c>
      <c r="B158" s="15" t="s">
        <v>557</v>
      </c>
      <c r="C158" s="42"/>
      <c r="D158" s="59"/>
      <c r="E158" s="69"/>
      <c r="F158" s="70"/>
      <c r="G158" s="33"/>
      <c r="H158" s="4"/>
      <c r="I158" s="4"/>
      <c r="J158" s="4"/>
      <c r="K158" s="4"/>
      <c r="L158" s="4"/>
      <c r="M158" s="4"/>
      <c r="N158" s="4"/>
      <c r="O158" s="4"/>
      <c r="P158" s="299">
        <f t="shared" si="8"/>
        <v>0</v>
      </c>
      <c r="Q158" s="4"/>
      <c r="R158" s="4"/>
      <c r="S158" s="4"/>
      <c r="T158" s="4"/>
      <c r="U158" s="4"/>
      <c r="V158" s="4"/>
      <c r="W158" s="4"/>
      <c r="X158" s="4"/>
      <c r="Y158" s="4"/>
      <c r="Z158" s="33"/>
      <c r="AA158" s="4"/>
      <c r="AB158" s="4"/>
      <c r="AC158" s="4"/>
      <c r="AD158" s="4"/>
      <c r="AE158" s="4"/>
      <c r="AF158" s="4"/>
      <c r="AG158" s="4"/>
      <c r="AH158" s="4"/>
      <c r="AI158" s="33"/>
      <c r="AJ158" s="4"/>
      <c r="AK158" s="4"/>
      <c r="AL158" s="4"/>
      <c r="AM158" s="4"/>
      <c r="AN158" s="4"/>
      <c r="AO158" s="4"/>
      <c r="AP158" s="4"/>
      <c r="AQ158" s="4"/>
      <c r="AR158" s="33"/>
      <c r="AS158" s="4"/>
      <c r="AT158" s="43"/>
      <c r="AU158" s="26"/>
      <c r="AV158" s="26"/>
      <c r="AW158" s="26"/>
      <c r="AX158" s="26"/>
      <c r="AY158" s="26"/>
      <c r="AZ158" s="26"/>
      <c r="BA158" s="26"/>
      <c r="BB158" s="26"/>
      <c r="BC158" s="26"/>
      <c r="BD158" s="26"/>
      <c r="BE158" s="300">
        <f t="shared" si="9"/>
        <v>0</v>
      </c>
      <c r="BF158" s="5"/>
      <c r="BG158" s="5"/>
      <c r="BH158" s="5"/>
      <c r="BI158" s="69"/>
      <c r="BJ158" s="69"/>
      <c r="BK158" s="69"/>
      <c r="BL158" s="69"/>
      <c r="BM158" s="69"/>
      <c r="BN158" s="69"/>
      <c r="BO158" s="26"/>
      <c r="BP158" s="245"/>
      <c r="BQ158" s="26"/>
      <c r="BR158" s="11"/>
      <c r="BS158" s="44">
        <v>154</v>
      </c>
      <c r="BT158" s="26"/>
      <c r="BU158" s="26"/>
      <c r="BV158" s="26"/>
      <c r="BW158" s="26"/>
      <c r="BX158" s="26"/>
      <c r="BY158" s="26"/>
      <c r="BZ158" s="26"/>
      <c r="CA158" s="44">
        <v>154</v>
      </c>
      <c r="CB158" s="5">
        <v>0</v>
      </c>
      <c r="CC158" s="5">
        <v>0</v>
      </c>
      <c r="CD158" s="5"/>
      <c r="CE158" s="26"/>
      <c r="CF158" s="26"/>
      <c r="CG158" s="246"/>
      <c r="CH158" s="26"/>
      <c r="CI158" s="26"/>
      <c r="CJ158" s="26"/>
      <c r="CK158" s="26"/>
      <c r="CL158" s="26"/>
      <c r="CM158" s="26"/>
      <c r="CN158" s="26"/>
      <c r="CO158" s="26"/>
      <c r="CP158" s="26"/>
      <c r="CQ158" s="69"/>
      <c r="CR158" s="79" t="s">
        <v>659</v>
      </c>
    </row>
    <row r="159" spans="1:96" ht="15" x14ac:dyDescent="0.25">
      <c r="A159" s="10">
        <v>155</v>
      </c>
      <c r="B159" s="15" t="s">
        <v>558</v>
      </c>
      <c r="C159" s="42"/>
      <c r="D159" s="59"/>
      <c r="E159" s="69"/>
      <c r="F159" s="70"/>
      <c r="G159" s="33"/>
      <c r="H159" s="4"/>
      <c r="I159" s="4"/>
      <c r="J159" s="4"/>
      <c r="K159" s="4"/>
      <c r="L159" s="4"/>
      <c r="M159" s="4"/>
      <c r="N159" s="4"/>
      <c r="O159" s="4"/>
      <c r="P159" s="299">
        <f t="shared" si="8"/>
        <v>0</v>
      </c>
      <c r="Q159" s="4"/>
      <c r="R159" s="4"/>
      <c r="S159" s="4"/>
      <c r="T159" s="4"/>
      <c r="U159" s="4"/>
      <c r="V159" s="4"/>
      <c r="W159" s="4"/>
      <c r="X159" s="4"/>
      <c r="Y159" s="4"/>
      <c r="Z159" s="33"/>
      <c r="AA159" s="4"/>
      <c r="AB159" s="4"/>
      <c r="AC159" s="4"/>
      <c r="AD159" s="4"/>
      <c r="AE159" s="4"/>
      <c r="AF159" s="4"/>
      <c r="AG159" s="4"/>
      <c r="AH159" s="4"/>
      <c r="AI159" s="33"/>
      <c r="AJ159" s="4"/>
      <c r="AK159" s="4"/>
      <c r="AL159" s="4"/>
      <c r="AM159" s="4"/>
      <c r="AN159" s="4"/>
      <c r="AO159" s="4"/>
      <c r="AP159" s="4"/>
      <c r="AQ159" s="4"/>
      <c r="AR159" s="33"/>
      <c r="AS159" s="4"/>
      <c r="AT159" s="43"/>
      <c r="AU159" s="26"/>
      <c r="AV159" s="26"/>
      <c r="AW159" s="26"/>
      <c r="AX159" s="26"/>
      <c r="AY159" s="26"/>
      <c r="AZ159" s="26"/>
      <c r="BA159" s="26"/>
      <c r="BB159" s="26"/>
      <c r="BC159" s="26"/>
      <c r="BD159" s="26"/>
      <c r="BE159" s="300">
        <f t="shared" si="9"/>
        <v>0</v>
      </c>
      <c r="BF159" s="5"/>
      <c r="BG159" s="5"/>
      <c r="BH159" s="5"/>
      <c r="BI159" s="69"/>
      <c r="BJ159" s="69"/>
      <c r="BK159" s="69"/>
      <c r="BL159" s="69"/>
      <c r="BM159" s="69"/>
      <c r="BN159" s="69"/>
      <c r="BO159" s="26"/>
      <c r="BP159" s="245"/>
      <c r="BQ159" s="26"/>
      <c r="BR159" s="11"/>
      <c r="BS159" s="44">
        <v>155</v>
      </c>
      <c r="BT159" s="26"/>
      <c r="BU159" s="26"/>
      <c r="BV159" s="26"/>
      <c r="BW159" s="26"/>
      <c r="BX159" s="26"/>
      <c r="BY159" s="26"/>
      <c r="BZ159" s="26"/>
      <c r="CA159" s="44">
        <v>155</v>
      </c>
      <c r="CB159" s="5">
        <v>0</v>
      </c>
      <c r="CC159" s="5">
        <v>0</v>
      </c>
      <c r="CD159" s="5"/>
      <c r="CE159" s="26"/>
      <c r="CF159" s="26"/>
      <c r="CG159" s="246"/>
      <c r="CH159" s="26"/>
      <c r="CI159" s="26"/>
      <c r="CJ159" s="26"/>
      <c r="CK159" s="26"/>
      <c r="CL159" s="26"/>
      <c r="CM159" s="26"/>
      <c r="CN159" s="26"/>
      <c r="CO159" s="26"/>
      <c r="CP159" s="26"/>
      <c r="CQ159" s="69"/>
      <c r="CR159" s="79" t="s">
        <v>659</v>
      </c>
    </row>
    <row r="160" spans="1:96" ht="15" x14ac:dyDescent="0.25">
      <c r="A160" s="10">
        <v>156</v>
      </c>
      <c r="B160" s="15" t="s">
        <v>559</v>
      </c>
      <c r="C160" s="42"/>
      <c r="D160" s="59"/>
      <c r="E160" s="69"/>
      <c r="F160" s="70"/>
      <c r="G160" s="33"/>
      <c r="H160" s="4"/>
      <c r="I160" s="4"/>
      <c r="J160" s="4"/>
      <c r="K160" s="4"/>
      <c r="L160" s="4"/>
      <c r="M160" s="4"/>
      <c r="N160" s="4"/>
      <c r="O160" s="4"/>
      <c r="P160" s="299">
        <f t="shared" si="8"/>
        <v>0</v>
      </c>
      <c r="Q160" s="4"/>
      <c r="R160" s="4"/>
      <c r="S160" s="4"/>
      <c r="T160" s="4"/>
      <c r="U160" s="4"/>
      <c r="V160" s="4"/>
      <c r="W160" s="4"/>
      <c r="X160" s="4"/>
      <c r="Y160" s="4"/>
      <c r="Z160" s="33"/>
      <c r="AA160" s="4"/>
      <c r="AB160" s="4"/>
      <c r="AC160" s="4"/>
      <c r="AD160" s="4"/>
      <c r="AE160" s="4"/>
      <c r="AF160" s="4"/>
      <c r="AG160" s="4"/>
      <c r="AH160" s="4"/>
      <c r="AI160" s="33"/>
      <c r="AJ160" s="4"/>
      <c r="AK160" s="4"/>
      <c r="AL160" s="4"/>
      <c r="AM160" s="4"/>
      <c r="AN160" s="4"/>
      <c r="AO160" s="4"/>
      <c r="AP160" s="4"/>
      <c r="AQ160" s="4"/>
      <c r="AR160" s="33"/>
      <c r="AS160" s="4"/>
      <c r="AT160" s="43"/>
      <c r="AU160" s="26"/>
      <c r="AV160" s="26"/>
      <c r="AW160" s="26"/>
      <c r="AX160" s="26"/>
      <c r="AY160" s="26"/>
      <c r="AZ160" s="26"/>
      <c r="BA160" s="26"/>
      <c r="BB160" s="26"/>
      <c r="BC160" s="26"/>
      <c r="BD160" s="26"/>
      <c r="BE160" s="300">
        <f t="shared" si="9"/>
        <v>0</v>
      </c>
      <c r="BF160" s="5"/>
      <c r="BG160" s="5"/>
      <c r="BH160" s="5"/>
      <c r="BI160" s="69"/>
      <c r="BJ160" s="69"/>
      <c r="BK160" s="69"/>
      <c r="BL160" s="69"/>
      <c r="BM160" s="69"/>
      <c r="BN160" s="69"/>
      <c r="BO160" s="26"/>
      <c r="BP160" s="245"/>
      <c r="BQ160" s="26"/>
      <c r="BR160" s="11"/>
      <c r="BS160" s="44">
        <v>156</v>
      </c>
      <c r="BT160" s="26"/>
      <c r="BU160" s="26"/>
      <c r="BV160" s="26"/>
      <c r="BW160" s="26"/>
      <c r="BX160" s="26"/>
      <c r="BY160" s="26"/>
      <c r="BZ160" s="26"/>
      <c r="CA160" s="44">
        <v>156</v>
      </c>
      <c r="CB160" s="5">
        <v>0</v>
      </c>
      <c r="CC160" s="5">
        <v>0</v>
      </c>
      <c r="CD160" s="5"/>
      <c r="CE160" s="26"/>
      <c r="CF160" s="26"/>
      <c r="CG160" s="246"/>
      <c r="CH160" s="26"/>
      <c r="CI160" s="26"/>
      <c r="CJ160" s="26"/>
      <c r="CK160" s="26"/>
      <c r="CL160" s="26"/>
      <c r="CM160" s="26"/>
      <c r="CN160" s="26"/>
      <c r="CO160" s="26"/>
      <c r="CP160" s="26"/>
      <c r="CQ160" s="69"/>
      <c r="CR160" s="79" t="s">
        <v>659</v>
      </c>
    </row>
    <row r="161" spans="1:96" ht="15" x14ac:dyDescent="0.25">
      <c r="A161" s="10">
        <v>157</v>
      </c>
      <c r="B161" s="15"/>
      <c r="C161" s="42"/>
      <c r="D161" s="59"/>
      <c r="E161" s="69"/>
      <c r="F161" s="70"/>
      <c r="G161" s="33"/>
      <c r="H161" s="4"/>
      <c r="I161" s="4"/>
      <c r="J161" s="4"/>
      <c r="K161" s="4"/>
      <c r="L161" s="4"/>
      <c r="M161" s="4"/>
      <c r="N161" s="4"/>
      <c r="O161" s="4"/>
      <c r="P161" s="299">
        <f t="shared" si="8"/>
        <v>0</v>
      </c>
      <c r="Q161" s="4"/>
      <c r="R161" s="4"/>
      <c r="S161" s="4"/>
      <c r="T161" s="4"/>
      <c r="U161" s="4"/>
      <c r="V161" s="4"/>
      <c r="W161" s="4"/>
      <c r="X161" s="4"/>
      <c r="Y161" s="4"/>
      <c r="Z161" s="33"/>
      <c r="AA161" s="4"/>
      <c r="AB161" s="4"/>
      <c r="AC161" s="4"/>
      <c r="AD161" s="4"/>
      <c r="AE161" s="4"/>
      <c r="AF161" s="4"/>
      <c r="AG161" s="4"/>
      <c r="AH161" s="4"/>
      <c r="AI161" s="33"/>
      <c r="AJ161" s="4"/>
      <c r="AK161" s="4"/>
      <c r="AL161" s="4"/>
      <c r="AM161" s="4"/>
      <c r="AN161" s="4"/>
      <c r="AO161" s="4"/>
      <c r="AP161" s="4"/>
      <c r="AQ161" s="4"/>
      <c r="AR161" s="33"/>
      <c r="AS161" s="4"/>
      <c r="AT161" s="43"/>
      <c r="AU161" s="26"/>
      <c r="AV161" s="26"/>
      <c r="AW161" s="26"/>
      <c r="AX161" s="26"/>
      <c r="AY161" s="26"/>
      <c r="AZ161" s="26"/>
      <c r="BA161" s="26"/>
      <c r="BB161" s="26"/>
      <c r="BC161" s="26"/>
      <c r="BD161" s="26"/>
      <c r="BE161" s="300">
        <f t="shared" si="9"/>
        <v>0</v>
      </c>
      <c r="BF161" s="5"/>
      <c r="BG161" s="5"/>
      <c r="BH161" s="5"/>
      <c r="BI161" s="69"/>
      <c r="BJ161" s="69"/>
      <c r="BK161" s="69"/>
      <c r="BL161" s="69"/>
      <c r="BM161" s="69"/>
      <c r="BN161" s="69"/>
      <c r="BO161" s="26"/>
      <c r="BP161" s="245"/>
      <c r="BQ161" s="26"/>
      <c r="BR161" s="11"/>
      <c r="BS161" s="44">
        <v>157</v>
      </c>
      <c r="BT161" s="26"/>
      <c r="BU161" s="26"/>
      <c r="BV161" s="26"/>
      <c r="BW161" s="26"/>
      <c r="BX161" s="26"/>
      <c r="BY161" s="26"/>
      <c r="BZ161" s="26"/>
      <c r="CA161" s="44">
        <v>157</v>
      </c>
      <c r="CB161" s="5">
        <v>0</v>
      </c>
      <c r="CC161" s="5">
        <v>0</v>
      </c>
      <c r="CD161" s="5"/>
      <c r="CE161" s="26"/>
      <c r="CF161" s="26"/>
      <c r="CG161" s="246"/>
      <c r="CH161" s="26"/>
      <c r="CI161" s="26"/>
      <c r="CJ161" s="26"/>
      <c r="CK161" s="26"/>
      <c r="CL161" s="26"/>
      <c r="CM161" s="26"/>
      <c r="CN161" s="26"/>
      <c r="CO161" s="26"/>
      <c r="CP161" s="26"/>
      <c r="CQ161" s="69"/>
      <c r="CR161" s="79" t="s">
        <v>656</v>
      </c>
    </row>
    <row r="162" spans="1:96" ht="15" x14ac:dyDescent="0.25">
      <c r="A162" s="10">
        <v>158</v>
      </c>
      <c r="B162" s="15"/>
      <c r="C162" s="42"/>
      <c r="D162" s="59"/>
      <c r="E162" s="69"/>
      <c r="F162" s="70"/>
      <c r="G162" s="33"/>
      <c r="H162" s="4"/>
      <c r="I162" s="4"/>
      <c r="J162" s="4"/>
      <c r="K162" s="4"/>
      <c r="L162" s="4"/>
      <c r="M162" s="4"/>
      <c r="N162" s="4"/>
      <c r="O162" s="4"/>
      <c r="P162" s="299">
        <f t="shared" si="8"/>
        <v>0</v>
      </c>
      <c r="Q162" s="4"/>
      <c r="R162" s="4"/>
      <c r="S162" s="4"/>
      <c r="T162" s="4"/>
      <c r="U162" s="4"/>
      <c r="V162" s="4"/>
      <c r="W162" s="4"/>
      <c r="X162" s="4"/>
      <c r="Y162" s="4"/>
      <c r="Z162" s="33"/>
      <c r="AA162" s="4"/>
      <c r="AB162" s="4"/>
      <c r="AC162" s="4"/>
      <c r="AD162" s="4"/>
      <c r="AE162" s="4"/>
      <c r="AF162" s="4"/>
      <c r="AG162" s="4"/>
      <c r="AH162" s="4"/>
      <c r="AI162" s="33"/>
      <c r="AJ162" s="4"/>
      <c r="AK162" s="4"/>
      <c r="AL162" s="4"/>
      <c r="AM162" s="4"/>
      <c r="AN162" s="4"/>
      <c r="AO162" s="4"/>
      <c r="AP162" s="4"/>
      <c r="AQ162" s="4"/>
      <c r="AR162" s="33"/>
      <c r="AS162" s="4"/>
      <c r="AT162" s="43"/>
      <c r="AU162" s="26"/>
      <c r="AV162" s="26"/>
      <c r="AW162" s="26"/>
      <c r="AX162" s="26"/>
      <c r="AY162" s="26"/>
      <c r="AZ162" s="26"/>
      <c r="BA162" s="26"/>
      <c r="BB162" s="26"/>
      <c r="BC162" s="26"/>
      <c r="BD162" s="26"/>
      <c r="BE162" s="300">
        <f t="shared" si="9"/>
        <v>0</v>
      </c>
      <c r="BF162" s="5"/>
      <c r="BG162" s="5"/>
      <c r="BH162" s="5"/>
      <c r="BI162" s="69"/>
      <c r="BJ162" s="69"/>
      <c r="BK162" s="69"/>
      <c r="BL162" s="69"/>
      <c r="BM162" s="69"/>
      <c r="BN162" s="69"/>
      <c r="BO162" s="26"/>
      <c r="BP162" s="245"/>
      <c r="BQ162" s="26"/>
      <c r="BR162" s="11"/>
      <c r="BS162" s="44">
        <v>158</v>
      </c>
      <c r="BT162" s="26"/>
      <c r="BU162" s="26"/>
      <c r="BV162" s="26"/>
      <c r="BW162" s="26"/>
      <c r="BX162" s="26"/>
      <c r="BY162" s="26"/>
      <c r="BZ162" s="26"/>
      <c r="CA162" s="44">
        <v>158</v>
      </c>
      <c r="CB162" s="5">
        <v>0</v>
      </c>
      <c r="CC162" s="5">
        <v>0</v>
      </c>
      <c r="CD162" s="5"/>
      <c r="CE162" s="26"/>
      <c r="CF162" s="26"/>
      <c r="CG162" s="246"/>
      <c r="CH162" s="26"/>
      <c r="CI162" s="26"/>
      <c r="CJ162" s="26"/>
      <c r="CK162" s="26"/>
      <c r="CL162" s="26"/>
      <c r="CM162" s="26"/>
      <c r="CN162" s="26"/>
      <c r="CO162" s="26"/>
      <c r="CP162" s="26"/>
      <c r="CQ162" s="69"/>
      <c r="CR162" s="79" t="s">
        <v>656</v>
      </c>
    </row>
    <row r="163" spans="1:96" ht="15" x14ac:dyDescent="0.25">
      <c r="A163" s="10">
        <v>159</v>
      </c>
      <c r="B163" s="15"/>
      <c r="C163" s="42"/>
      <c r="D163" s="59"/>
      <c r="E163" s="69"/>
      <c r="F163" s="70"/>
      <c r="G163" s="33"/>
      <c r="H163" s="4"/>
      <c r="I163" s="4"/>
      <c r="J163" s="4"/>
      <c r="K163" s="4"/>
      <c r="L163" s="4"/>
      <c r="M163" s="4"/>
      <c r="N163" s="4"/>
      <c r="O163" s="4"/>
      <c r="P163" s="299">
        <f t="shared" si="8"/>
        <v>0</v>
      </c>
      <c r="Q163" s="4"/>
      <c r="R163" s="4"/>
      <c r="S163" s="4"/>
      <c r="T163" s="4"/>
      <c r="U163" s="4"/>
      <c r="V163" s="4"/>
      <c r="W163" s="4"/>
      <c r="X163" s="4"/>
      <c r="Y163" s="4"/>
      <c r="Z163" s="33"/>
      <c r="AA163" s="4"/>
      <c r="AB163" s="4"/>
      <c r="AC163" s="4"/>
      <c r="AD163" s="4"/>
      <c r="AE163" s="4"/>
      <c r="AF163" s="4"/>
      <c r="AG163" s="4"/>
      <c r="AH163" s="4"/>
      <c r="AI163" s="33"/>
      <c r="AJ163" s="4"/>
      <c r="AK163" s="4"/>
      <c r="AL163" s="4"/>
      <c r="AM163" s="4"/>
      <c r="AN163" s="4"/>
      <c r="AO163" s="4"/>
      <c r="AP163" s="4"/>
      <c r="AQ163" s="4"/>
      <c r="AR163" s="33"/>
      <c r="AS163" s="4"/>
      <c r="AT163" s="43"/>
      <c r="AU163" s="26"/>
      <c r="AV163" s="26"/>
      <c r="AW163" s="26"/>
      <c r="AX163" s="26"/>
      <c r="AY163" s="26"/>
      <c r="AZ163" s="26"/>
      <c r="BA163" s="26"/>
      <c r="BB163" s="26"/>
      <c r="BC163" s="26"/>
      <c r="BD163" s="26"/>
      <c r="BE163" s="300">
        <f t="shared" si="9"/>
        <v>0</v>
      </c>
      <c r="BF163" s="5"/>
      <c r="BG163" s="5"/>
      <c r="BH163" s="5"/>
      <c r="BI163" s="69"/>
      <c r="BJ163" s="69"/>
      <c r="BK163" s="69"/>
      <c r="BL163" s="69"/>
      <c r="BM163" s="69"/>
      <c r="BN163" s="69"/>
      <c r="BO163" s="26"/>
      <c r="BP163" s="245"/>
      <c r="BQ163" s="26"/>
      <c r="BR163" s="11"/>
      <c r="BS163" s="44">
        <v>159</v>
      </c>
      <c r="BT163" s="26"/>
      <c r="BU163" s="26"/>
      <c r="BV163" s="26"/>
      <c r="BW163" s="26"/>
      <c r="BX163" s="26"/>
      <c r="BY163" s="26"/>
      <c r="BZ163" s="26"/>
      <c r="CA163" s="44">
        <v>159</v>
      </c>
      <c r="CB163" s="5">
        <v>0</v>
      </c>
      <c r="CC163" s="5">
        <v>0</v>
      </c>
      <c r="CD163" s="5"/>
      <c r="CE163" s="26"/>
      <c r="CF163" s="26"/>
      <c r="CG163" s="246"/>
      <c r="CH163" s="26"/>
      <c r="CI163" s="26"/>
      <c r="CJ163" s="26"/>
      <c r="CK163" s="26"/>
      <c r="CL163" s="26"/>
      <c r="CM163" s="26"/>
      <c r="CN163" s="26"/>
      <c r="CO163" s="26"/>
      <c r="CP163" s="26"/>
      <c r="CQ163" s="69"/>
      <c r="CR163" s="79" t="s">
        <v>656</v>
      </c>
    </row>
    <row r="164" spans="1:96" ht="15" x14ac:dyDescent="0.25">
      <c r="A164" s="10">
        <v>160</v>
      </c>
      <c r="B164" s="15"/>
      <c r="C164" s="42"/>
      <c r="D164" s="59"/>
      <c r="E164" s="69"/>
      <c r="F164" s="70"/>
      <c r="G164" s="33"/>
      <c r="H164" s="4"/>
      <c r="I164" s="4"/>
      <c r="J164" s="4"/>
      <c r="K164" s="4"/>
      <c r="L164" s="4"/>
      <c r="M164" s="4"/>
      <c r="N164" s="4"/>
      <c r="O164" s="4"/>
      <c r="P164" s="299">
        <f t="shared" si="8"/>
        <v>0</v>
      </c>
      <c r="Q164" s="4"/>
      <c r="R164" s="4"/>
      <c r="S164" s="4"/>
      <c r="T164" s="4"/>
      <c r="U164" s="4"/>
      <c r="V164" s="4"/>
      <c r="W164" s="4"/>
      <c r="X164" s="4"/>
      <c r="Y164" s="4"/>
      <c r="Z164" s="33"/>
      <c r="AA164" s="4"/>
      <c r="AB164" s="4"/>
      <c r="AC164" s="4"/>
      <c r="AD164" s="4"/>
      <c r="AE164" s="4"/>
      <c r="AF164" s="4"/>
      <c r="AG164" s="4"/>
      <c r="AH164" s="4"/>
      <c r="AI164" s="33"/>
      <c r="AJ164" s="4"/>
      <c r="AK164" s="4"/>
      <c r="AL164" s="4"/>
      <c r="AM164" s="4"/>
      <c r="AN164" s="4"/>
      <c r="AO164" s="4"/>
      <c r="AP164" s="4"/>
      <c r="AQ164" s="4"/>
      <c r="AR164" s="33"/>
      <c r="AS164" s="4"/>
      <c r="AT164" s="43"/>
      <c r="AU164" s="26"/>
      <c r="AV164" s="26"/>
      <c r="AW164" s="26"/>
      <c r="AX164" s="26"/>
      <c r="AY164" s="26"/>
      <c r="AZ164" s="26"/>
      <c r="BA164" s="26"/>
      <c r="BB164" s="26"/>
      <c r="BC164" s="26"/>
      <c r="BD164" s="26"/>
      <c r="BE164" s="300">
        <f t="shared" si="9"/>
        <v>0</v>
      </c>
      <c r="BF164" s="5"/>
      <c r="BG164" s="5"/>
      <c r="BH164" s="5"/>
      <c r="BI164" s="69"/>
      <c r="BJ164" s="69"/>
      <c r="BK164" s="69"/>
      <c r="BL164" s="69"/>
      <c r="BM164" s="69"/>
      <c r="BN164" s="69"/>
      <c r="BO164" s="26"/>
      <c r="BP164" s="245"/>
      <c r="BQ164" s="26"/>
      <c r="BR164" s="11"/>
      <c r="BS164" s="44">
        <v>160</v>
      </c>
      <c r="BT164" s="26"/>
      <c r="BU164" s="26"/>
      <c r="BV164" s="26"/>
      <c r="BW164" s="26"/>
      <c r="BX164" s="26"/>
      <c r="BY164" s="26"/>
      <c r="BZ164" s="26"/>
      <c r="CA164" s="44">
        <v>160</v>
      </c>
      <c r="CB164" s="5">
        <v>0</v>
      </c>
      <c r="CC164" s="5">
        <v>0</v>
      </c>
      <c r="CD164" s="5"/>
      <c r="CE164" s="26"/>
      <c r="CF164" s="26"/>
      <c r="CG164" s="246"/>
      <c r="CH164" s="26"/>
      <c r="CI164" s="26"/>
      <c r="CJ164" s="26"/>
      <c r="CK164" s="26"/>
      <c r="CL164" s="26"/>
      <c r="CM164" s="26"/>
      <c r="CN164" s="26"/>
      <c r="CO164" s="26"/>
      <c r="CP164" s="26"/>
      <c r="CQ164" s="69"/>
      <c r="CR164" s="79" t="s">
        <v>656</v>
      </c>
    </row>
    <row r="165" spans="1:96" ht="15" x14ac:dyDescent="0.25">
      <c r="A165" s="10">
        <v>161</v>
      </c>
      <c r="B165" s="15"/>
      <c r="C165" s="42"/>
      <c r="D165" s="59"/>
      <c r="E165" s="69"/>
      <c r="F165" s="70"/>
      <c r="G165" s="33"/>
      <c r="H165" s="4"/>
      <c r="I165" s="4"/>
      <c r="J165" s="4"/>
      <c r="K165" s="4"/>
      <c r="L165" s="4"/>
      <c r="M165" s="4"/>
      <c r="N165" s="4"/>
      <c r="O165" s="4"/>
      <c r="P165" s="299">
        <f t="shared" si="8"/>
        <v>0</v>
      </c>
      <c r="Q165" s="4"/>
      <c r="R165" s="4"/>
      <c r="S165" s="4"/>
      <c r="T165" s="4"/>
      <c r="U165" s="4"/>
      <c r="V165" s="4"/>
      <c r="W165" s="4"/>
      <c r="X165" s="4"/>
      <c r="Y165" s="4"/>
      <c r="Z165" s="33"/>
      <c r="AA165" s="4"/>
      <c r="AB165" s="4"/>
      <c r="AC165" s="4"/>
      <c r="AD165" s="4"/>
      <c r="AE165" s="4"/>
      <c r="AF165" s="4"/>
      <c r="AG165" s="4"/>
      <c r="AH165" s="4"/>
      <c r="AI165" s="33"/>
      <c r="AJ165" s="4"/>
      <c r="AK165" s="4"/>
      <c r="AL165" s="4"/>
      <c r="AM165" s="4"/>
      <c r="AN165" s="4"/>
      <c r="AO165" s="4"/>
      <c r="AP165" s="4"/>
      <c r="AQ165" s="4"/>
      <c r="AR165" s="33"/>
      <c r="AS165" s="4"/>
      <c r="AT165" s="43"/>
      <c r="AU165" s="26"/>
      <c r="AV165" s="26"/>
      <c r="AW165" s="26"/>
      <c r="AX165" s="26"/>
      <c r="AY165" s="26"/>
      <c r="AZ165" s="26"/>
      <c r="BA165" s="26"/>
      <c r="BB165" s="26"/>
      <c r="BC165" s="26"/>
      <c r="BD165" s="26"/>
      <c r="BE165" s="300">
        <f t="shared" si="9"/>
        <v>0</v>
      </c>
      <c r="BF165" s="5"/>
      <c r="BG165" s="5"/>
      <c r="BH165" s="5"/>
      <c r="BI165" s="69"/>
      <c r="BJ165" s="69"/>
      <c r="BK165" s="69"/>
      <c r="BL165" s="69"/>
      <c r="BM165" s="69"/>
      <c r="BN165" s="69"/>
      <c r="BO165" s="26"/>
      <c r="BP165" s="245"/>
      <c r="BQ165" s="26"/>
      <c r="BR165" s="11"/>
      <c r="BS165" s="44">
        <v>161</v>
      </c>
      <c r="BT165" s="26"/>
      <c r="BU165" s="26"/>
      <c r="BV165" s="26"/>
      <c r="BW165" s="26"/>
      <c r="BX165" s="26"/>
      <c r="BY165" s="26"/>
      <c r="BZ165" s="26"/>
      <c r="CA165" s="44">
        <v>161</v>
      </c>
      <c r="CB165" s="5">
        <v>0</v>
      </c>
      <c r="CC165" s="5">
        <v>0</v>
      </c>
      <c r="CD165" s="5"/>
      <c r="CE165" s="26"/>
      <c r="CF165" s="26"/>
      <c r="CG165" s="246"/>
      <c r="CH165" s="26"/>
      <c r="CI165" s="26"/>
      <c r="CJ165" s="26"/>
      <c r="CK165" s="26"/>
      <c r="CL165" s="26"/>
      <c r="CM165" s="26"/>
      <c r="CN165" s="26"/>
      <c r="CO165" s="26"/>
      <c r="CP165" s="26"/>
      <c r="CQ165" s="69"/>
      <c r="CR165" s="79" t="s">
        <v>656</v>
      </c>
    </row>
    <row r="166" spans="1:96" ht="15" x14ac:dyDescent="0.25">
      <c r="A166" s="10">
        <v>162</v>
      </c>
      <c r="B166" s="15"/>
      <c r="C166" s="42"/>
      <c r="D166" s="59"/>
      <c r="E166" s="69"/>
      <c r="F166" s="70"/>
      <c r="G166" s="33"/>
      <c r="H166" s="4"/>
      <c r="I166" s="4"/>
      <c r="J166" s="4"/>
      <c r="K166" s="4"/>
      <c r="L166" s="4"/>
      <c r="M166" s="4"/>
      <c r="N166" s="4"/>
      <c r="O166" s="4"/>
      <c r="P166" s="299">
        <f t="shared" si="8"/>
        <v>0</v>
      </c>
      <c r="Q166" s="4"/>
      <c r="R166" s="4"/>
      <c r="S166" s="4"/>
      <c r="T166" s="4"/>
      <c r="U166" s="4"/>
      <c r="V166" s="4"/>
      <c r="W166" s="4"/>
      <c r="X166" s="4"/>
      <c r="Y166" s="4"/>
      <c r="Z166" s="33"/>
      <c r="AA166" s="4"/>
      <c r="AB166" s="4"/>
      <c r="AC166" s="4"/>
      <c r="AD166" s="4"/>
      <c r="AE166" s="4"/>
      <c r="AF166" s="4"/>
      <c r="AG166" s="4"/>
      <c r="AH166" s="4"/>
      <c r="AI166" s="33"/>
      <c r="AJ166" s="4"/>
      <c r="AK166" s="4"/>
      <c r="AL166" s="4"/>
      <c r="AM166" s="4"/>
      <c r="AN166" s="4"/>
      <c r="AO166" s="4"/>
      <c r="AP166" s="4"/>
      <c r="AQ166" s="4"/>
      <c r="AR166" s="33"/>
      <c r="AS166" s="4"/>
      <c r="AT166" s="43"/>
      <c r="AU166" s="26"/>
      <c r="AV166" s="26"/>
      <c r="AW166" s="26"/>
      <c r="AX166" s="26"/>
      <c r="AY166" s="26"/>
      <c r="AZ166" s="26"/>
      <c r="BA166" s="26"/>
      <c r="BB166" s="26"/>
      <c r="BC166" s="26"/>
      <c r="BD166" s="26"/>
      <c r="BE166" s="300">
        <f t="shared" si="9"/>
        <v>0</v>
      </c>
      <c r="BF166" s="5"/>
      <c r="BG166" s="5"/>
      <c r="BH166" s="5"/>
      <c r="BI166" s="69"/>
      <c r="BJ166" s="69"/>
      <c r="BK166" s="69"/>
      <c r="BL166" s="69"/>
      <c r="BM166" s="69"/>
      <c r="BN166" s="69"/>
      <c r="BO166" s="26"/>
      <c r="BP166" s="245"/>
      <c r="BQ166" s="26"/>
      <c r="BR166" s="11"/>
      <c r="BS166" s="44">
        <v>162</v>
      </c>
      <c r="BT166" s="26"/>
      <c r="BU166" s="26"/>
      <c r="BV166" s="26"/>
      <c r="BW166" s="26"/>
      <c r="BX166" s="26"/>
      <c r="BY166" s="26"/>
      <c r="BZ166" s="26"/>
      <c r="CA166" s="44">
        <v>162</v>
      </c>
      <c r="CB166" s="5">
        <v>0</v>
      </c>
      <c r="CC166" s="5">
        <v>0</v>
      </c>
      <c r="CD166" s="5"/>
      <c r="CE166" s="26"/>
      <c r="CF166" s="26"/>
      <c r="CG166" s="246"/>
      <c r="CH166" s="26"/>
      <c r="CI166" s="26"/>
      <c r="CJ166" s="26"/>
      <c r="CK166" s="26"/>
      <c r="CL166" s="26"/>
      <c r="CM166" s="26"/>
      <c r="CN166" s="26"/>
      <c r="CO166" s="26"/>
      <c r="CP166" s="26"/>
      <c r="CQ166" s="69"/>
      <c r="CR166" s="79" t="s">
        <v>656</v>
      </c>
    </row>
    <row r="167" spans="1:96" ht="15" x14ac:dyDescent="0.25">
      <c r="A167" s="10">
        <v>163</v>
      </c>
      <c r="B167" s="15"/>
      <c r="C167" s="42"/>
      <c r="D167" s="59"/>
      <c r="E167" s="69"/>
      <c r="F167" s="70"/>
      <c r="G167" s="33"/>
      <c r="H167" s="4"/>
      <c r="I167" s="4"/>
      <c r="J167" s="4"/>
      <c r="K167" s="4"/>
      <c r="L167" s="4"/>
      <c r="M167" s="4"/>
      <c r="N167" s="4"/>
      <c r="O167" s="4"/>
      <c r="P167" s="299">
        <f t="shared" si="8"/>
        <v>0</v>
      </c>
      <c r="Q167" s="4"/>
      <c r="R167" s="4"/>
      <c r="S167" s="4"/>
      <c r="T167" s="4"/>
      <c r="U167" s="4"/>
      <c r="V167" s="4"/>
      <c r="W167" s="4"/>
      <c r="X167" s="4"/>
      <c r="Y167" s="4"/>
      <c r="Z167" s="33"/>
      <c r="AA167" s="4"/>
      <c r="AB167" s="4"/>
      <c r="AC167" s="4"/>
      <c r="AD167" s="4"/>
      <c r="AE167" s="4"/>
      <c r="AF167" s="4"/>
      <c r="AG167" s="4"/>
      <c r="AH167" s="4"/>
      <c r="AI167" s="33"/>
      <c r="AJ167" s="4"/>
      <c r="AK167" s="4"/>
      <c r="AL167" s="4"/>
      <c r="AM167" s="4"/>
      <c r="AN167" s="4"/>
      <c r="AO167" s="4"/>
      <c r="AP167" s="4"/>
      <c r="AQ167" s="4"/>
      <c r="AR167" s="33"/>
      <c r="AS167" s="4"/>
      <c r="AT167" s="43"/>
      <c r="AU167" s="26"/>
      <c r="AV167" s="26"/>
      <c r="AW167" s="26"/>
      <c r="AX167" s="26"/>
      <c r="AY167" s="26"/>
      <c r="AZ167" s="26"/>
      <c r="BA167" s="26"/>
      <c r="BB167" s="26"/>
      <c r="BC167" s="26"/>
      <c r="BD167" s="26"/>
      <c r="BE167" s="300">
        <f t="shared" si="9"/>
        <v>0</v>
      </c>
      <c r="BF167" s="5"/>
      <c r="BG167" s="5"/>
      <c r="BH167" s="5"/>
      <c r="BI167" s="69"/>
      <c r="BJ167" s="69"/>
      <c r="BK167" s="69"/>
      <c r="BL167" s="69"/>
      <c r="BM167" s="69"/>
      <c r="BN167" s="69"/>
      <c r="BO167" s="26"/>
      <c r="BP167" s="245"/>
      <c r="BQ167" s="26"/>
      <c r="BR167" s="11"/>
      <c r="BS167" s="44">
        <v>163</v>
      </c>
      <c r="BT167" s="26"/>
      <c r="BU167" s="26"/>
      <c r="BV167" s="26"/>
      <c r="BW167" s="26"/>
      <c r="BX167" s="26"/>
      <c r="BY167" s="26"/>
      <c r="BZ167" s="26"/>
      <c r="CA167" s="44">
        <v>163</v>
      </c>
      <c r="CB167" s="5">
        <v>0</v>
      </c>
      <c r="CC167" s="5">
        <v>0</v>
      </c>
      <c r="CD167" s="5"/>
      <c r="CE167" s="26"/>
      <c r="CF167" s="26"/>
      <c r="CG167" s="246"/>
      <c r="CH167" s="26"/>
      <c r="CI167" s="26"/>
      <c r="CJ167" s="26"/>
      <c r="CK167" s="26"/>
      <c r="CL167" s="26"/>
      <c r="CM167" s="26"/>
      <c r="CN167" s="26"/>
      <c r="CO167" s="26"/>
      <c r="CP167" s="26"/>
      <c r="CQ167" s="69"/>
      <c r="CR167" s="79" t="s">
        <v>656</v>
      </c>
    </row>
    <row r="168" spans="1:96" ht="15" x14ac:dyDescent="0.25">
      <c r="A168" s="10">
        <v>164</v>
      </c>
      <c r="B168" s="15"/>
      <c r="C168" s="42"/>
      <c r="D168" s="59"/>
      <c r="E168" s="69"/>
      <c r="F168" s="70"/>
      <c r="G168" s="33"/>
      <c r="H168" s="4"/>
      <c r="I168" s="4"/>
      <c r="J168" s="4"/>
      <c r="K168" s="4"/>
      <c r="L168" s="4"/>
      <c r="M168" s="4"/>
      <c r="N168" s="4"/>
      <c r="O168" s="4"/>
      <c r="P168" s="299">
        <f t="shared" si="8"/>
        <v>0</v>
      </c>
      <c r="Q168" s="4"/>
      <c r="R168" s="4"/>
      <c r="S168" s="4"/>
      <c r="T168" s="4"/>
      <c r="U168" s="4"/>
      <c r="V168" s="4"/>
      <c r="W168" s="4"/>
      <c r="X168" s="4"/>
      <c r="Y168" s="4"/>
      <c r="Z168" s="33"/>
      <c r="AA168" s="4"/>
      <c r="AB168" s="4"/>
      <c r="AC168" s="4"/>
      <c r="AD168" s="4"/>
      <c r="AE168" s="4"/>
      <c r="AF168" s="4"/>
      <c r="AG168" s="4"/>
      <c r="AH168" s="4"/>
      <c r="AI168" s="33"/>
      <c r="AJ168" s="4"/>
      <c r="AK168" s="4"/>
      <c r="AL168" s="4"/>
      <c r="AM168" s="4"/>
      <c r="AN168" s="4"/>
      <c r="AO168" s="4"/>
      <c r="AP168" s="4"/>
      <c r="AQ168" s="4"/>
      <c r="AR168" s="33"/>
      <c r="AS168" s="4"/>
      <c r="AT168" s="43"/>
      <c r="AU168" s="26"/>
      <c r="AV168" s="26"/>
      <c r="AW168" s="26"/>
      <c r="AX168" s="26"/>
      <c r="AY168" s="26"/>
      <c r="AZ168" s="26"/>
      <c r="BA168" s="26"/>
      <c r="BB168" s="26"/>
      <c r="BC168" s="26"/>
      <c r="BD168" s="26"/>
      <c r="BE168" s="300">
        <f t="shared" si="9"/>
        <v>0</v>
      </c>
      <c r="BF168" s="5"/>
      <c r="BG168" s="5"/>
      <c r="BH168" s="5"/>
      <c r="BI168" s="69"/>
      <c r="BJ168" s="69"/>
      <c r="BK168" s="69"/>
      <c r="BL168" s="69"/>
      <c r="BM168" s="69"/>
      <c r="BN168" s="69"/>
      <c r="BO168" s="26"/>
      <c r="BP168" s="245"/>
      <c r="BQ168" s="26"/>
      <c r="BR168" s="11"/>
      <c r="BS168" s="44">
        <v>164</v>
      </c>
      <c r="BT168" s="26"/>
      <c r="BU168" s="26"/>
      <c r="BV168" s="26"/>
      <c r="BW168" s="26"/>
      <c r="BX168" s="26"/>
      <c r="BY168" s="26"/>
      <c r="BZ168" s="26"/>
      <c r="CA168" s="44">
        <v>164</v>
      </c>
      <c r="CB168" s="5">
        <v>0</v>
      </c>
      <c r="CC168" s="5">
        <v>0</v>
      </c>
      <c r="CD168" s="5"/>
      <c r="CE168" s="26"/>
      <c r="CF168" s="26"/>
      <c r="CG168" s="246"/>
      <c r="CH168" s="26"/>
      <c r="CI168" s="26"/>
      <c r="CJ168" s="26"/>
      <c r="CK168" s="26"/>
      <c r="CL168" s="26"/>
      <c r="CM168" s="26"/>
      <c r="CN168" s="26"/>
      <c r="CO168" s="26"/>
      <c r="CP168" s="26"/>
      <c r="CQ168" s="69"/>
      <c r="CR168" s="79" t="s">
        <v>656</v>
      </c>
    </row>
    <row r="169" spans="1:96" ht="15" x14ac:dyDescent="0.25">
      <c r="A169" s="10">
        <v>165</v>
      </c>
      <c r="B169" s="15"/>
      <c r="C169" s="42"/>
      <c r="D169" s="59"/>
      <c r="E169" s="69"/>
      <c r="F169" s="70"/>
      <c r="G169" s="33"/>
      <c r="H169" s="4"/>
      <c r="I169" s="4"/>
      <c r="J169" s="4"/>
      <c r="K169" s="4"/>
      <c r="L169" s="4"/>
      <c r="M169" s="4"/>
      <c r="N169" s="4"/>
      <c r="O169" s="4"/>
      <c r="P169" s="299">
        <f t="shared" si="8"/>
        <v>0</v>
      </c>
      <c r="Q169" s="4"/>
      <c r="R169" s="4"/>
      <c r="S169" s="4"/>
      <c r="T169" s="4"/>
      <c r="U169" s="4"/>
      <c r="V169" s="4"/>
      <c r="W169" s="4"/>
      <c r="X169" s="4"/>
      <c r="Y169" s="4"/>
      <c r="Z169" s="33"/>
      <c r="AA169" s="4"/>
      <c r="AB169" s="4"/>
      <c r="AC169" s="4"/>
      <c r="AD169" s="4"/>
      <c r="AE169" s="4"/>
      <c r="AF169" s="4"/>
      <c r="AG169" s="4"/>
      <c r="AH169" s="4"/>
      <c r="AI169" s="33"/>
      <c r="AJ169" s="4"/>
      <c r="AK169" s="4"/>
      <c r="AL169" s="4"/>
      <c r="AM169" s="4"/>
      <c r="AN169" s="4"/>
      <c r="AO169" s="4"/>
      <c r="AP169" s="4"/>
      <c r="AQ169" s="4"/>
      <c r="AR169" s="33"/>
      <c r="AS169" s="4"/>
      <c r="AT169" s="43"/>
      <c r="AU169" s="26"/>
      <c r="AV169" s="26"/>
      <c r="AW169" s="26"/>
      <c r="AX169" s="26"/>
      <c r="AY169" s="26"/>
      <c r="AZ169" s="26"/>
      <c r="BA169" s="26"/>
      <c r="BB169" s="26"/>
      <c r="BC169" s="26"/>
      <c r="BD169" s="26"/>
      <c r="BE169" s="300">
        <f t="shared" si="9"/>
        <v>0</v>
      </c>
      <c r="BF169" s="5"/>
      <c r="BG169" s="5"/>
      <c r="BH169" s="5"/>
      <c r="BI169" s="69"/>
      <c r="BJ169" s="69"/>
      <c r="BK169" s="69"/>
      <c r="BL169" s="69"/>
      <c r="BM169" s="69"/>
      <c r="BN169" s="69"/>
      <c r="BO169" s="26"/>
      <c r="BP169" s="245"/>
      <c r="BQ169" s="26"/>
      <c r="BR169" s="11"/>
      <c r="BS169" s="44">
        <v>165</v>
      </c>
      <c r="BT169" s="26"/>
      <c r="BU169" s="26"/>
      <c r="BV169" s="26"/>
      <c r="BW169" s="26"/>
      <c r="BX169" s="26"/>
      <c r="BY169" s="26"/>
      <c r="BZ169" s="26"/>
      <c r="CA169" s="44">
        <v>165</v>
      </c>
      <c r="CB169" s="5">
        <v>0</v>
      </c>
      <c r="CC169" s="5">
        <v>0</v>
      </c>
      <c r="CD169" s="5"/>
      <c r="CE169" s="26"/>
      <c r="CF169" s="26"/>
      <c r="CG169" s="246"/>
      <c r="CH169" s="26"/>
      <c r="CI169" s="26"/>
      <c r="CJ169" s="26"/>
      <c r="CK169" s="26"/>
      <c r="CL169" s="26"/>
      <c r="CM169" s="26"/>
      <c r="CN169" s="26"/>
      <c r="CO169" s="26"/>
      <c r="CP169" s="26"/>
      <c r="CQ169" s="69"/>
      <c r="CR169" s="79" t="s">
        <v>656</v>
      </c>
    </row>
    <row r="170" spans="1:96" ht="15" x14ac:dyDescent="0.25">
      <c r="A170" s="10">
        <v>166</v>
      </c>
      <c r="B170" s="15"/>
      <c r="C170" s="42"/>
      <c r="D170" s="59"/>
      <c r="E170" s="69"/>
      <c r="F170" s="70"/>
      <c r="G170" s="33"/>
      <c r="H170" s="4"/>
      <c r="I170" s="4"/>
      <c r="J170" s="4"/>
      <c r="K170" s="4"/>
      <c r="L170" s="4"/>
      <c r="M170" s="4"/>
      <c r="N170" s="4"/>
      <c r="O170" s="4"/>
      <c r="P170" s="299">
        <f t="shared" si="8"/>
        <v>0</v>
      </c>
      <c r="Q170" s="4"/>
      <c r="R170" s="4"/>
      <c r="S170" s="4"/>
      <c r="T170" s="4"/>
      <c r="U170" s="4"/>
      <c r="V170" s="4"/>
      <c r="W170" s="4"/>
      <c r="X170" s="4"/>
      <c r="Y170" s="4"/>
      <c r="Z170" s="33"/>
      <c r="AA170" s="4"/>
      <c r="AB170" s="4"/>
      <c r="AC170" s="4"/>
      <c r="AD170" s="4"/>
      <c r="AE170" s="4"/>
      <c r="AF170" s="4"/>
      <c r="AG170" s="4"/>
      <c r="AH170" s="4"/>
      <c r="AI170" s="33"/>
      <c r="AJ170" s="4"/>
      <c r="AK170" s="4"/>
      <c r="AL170" s="4"/>
      <c r="AM170" s="4"/>
      <c r="AN170" s="4"/>
      <c r="AO170" s="4"/>
      <c r="AP170" s="4"/>
      <c r="AQ170" s="4"/>
      <c r="AR170" s="33"/>
      <c r="AS170" s="4"/>
      <c r="AT170" s="43"/>
      <c r="AU170" s="26"/>
      <c r="AV170" s="26"/>
      <c r="AW170" s="26"/>
      <c r="AX170" s="26"/>
      <c r="AY170" s="26"/>
      <c r="AZ170" s="26"/>
      <c r="BA170" s="26"/>
      <c r="BB170" s="26"/>
      <c r="BC170" s="26"/>
      <c r="BD170" s="26"/>
      <c r="BE170" s="300">
        <f t="shared" si="9"/>
        <v>0</v>
      </c>
      <c r="BF170" s="5"/>
      <c r="BG170" s="5"/>
      <c r="BH170" s="5"/>
      <c r="BI170" s="69"/>
      <c r="BJ170" s="69"/>
      <c r="BK170" s="69"/>
      <c r="BL170" s="69"/>
      <c r="BM170" s="69"/>
      <c r="BN170" s="69"/>
      <c r="BO170" s="26"/>
      <c r="BP170" s="245"/>
      <c r="BQ170" s="26"/>
      <c r="BR170" s="11"/>
      <c r="BS170" s="44">
        <v>166</v>
      </c>
      <c r="BT170" s="26"/>
      <c r="BU170" s="26"/>
      <c r="BV170" s="26"/>
      <c r="BW170" s="26"/>
      <c r="BX170" s="26"/>
      <c r="BY170" s="26"/>
      <c r="BZ170" s="26"/>
      <c r="CA170" s="44">
        <v>166</v>
      </c>
      <c r="CB170" s="5">
        <v>0</v>
      </c>
      <c r="CC170" s="5">
        <v>0</v>
      </c>
      <c r="CD170" s="5"/>
      <c r="CE170" s="26"/>
      <c r="CF170" s="26"/>
      <c r="CG170" s="246"/>
      <c r="CH170" s="26"/>
      <c r="CI170" s="26"/>
      <c r="CJ170" s="26"/>
      <c r="CK170" s="26"/>
      <c r="CL170" s="26"/>
      <c r="CM170" s="26"/>
      <c r="CN170" s="26"/>
      <c r="CO170" s="26"/>
      <c r="CP170" s="26"/>
      <c r="CQ170" s="69"/>
      <c r="CR170" s="79" t="s">
        <v>656</v>
      </c>
    </row>
    <row r="171" spans="1:96" ht="15" x14ac:dyDescent="0.25">
      <c r="A171" s="10">
        <v>167</v>
      </c>
      <c r="B171" s="15"/>
      <c r="C171" s="42"/>
      <c r="D171" s="59"/>
      <c r="E171" s="69"/>
      <c r="F171" s="70"/>
      <c r="G171" s="33"/>
      <c r="H171" s="4"/>
      <c r="I171" s="4"/>
      <c r="J171" s="4"/>
      <c r="K171" s="4"/>
      <c r="L171" s="4"/>
      <c r="M171" s="4"/>
      <c r="N171" s="4"/>
      <c r="O171" s="4"/>
      <c r="P171" s="299">
        <f t="shared" si="8"/>
        <v>0</v>
      </c>
      <c r="Q171" s="4"/>
      <c r="R171" s="4"/>
      <c r="S171" s="4"/>
      <c r="T171" s="4"/>
      <c r="U171" s="4"/>
      <c r="V171" s="4"/>
      <c r="W171" s="4"/>
      <c r="X171" s="4"/>
      <c r="Y171" s="4"/>
      <c r="Z171" s="33"/>
      <c r="AA171" s="4"/>
      <c r="AB171" s="4"/>
      <c r="AC171" s="4"/>
      <c r="AD171" s="4"/>
      <c r="AE171" s="4"/>
      <c r="AF171" s="4"/>
      <c r="AG171" s="4"/>
      <c r="AH171" s="4"/>
      <c r="AI171" s="33"/>
      <c r="AJ171" s="4"/>
      <c r="AK171" s="4"/>
      <c r="AL171" s="4"/>
      <c r="AM171" s="4"/>
      <c r="AN171" s="4"/>
      <c r="AO171" s="4"/>
      <c r="AP171" s="4"/>
      <c r="AQ171" s="4"/>
      <c r="AR171" s="33"/>
      <c r="AS171" s="4"/>
      <c r="AT171" s="43"/>
      <c r="AU171" s="26"/>
      <c r="AV171" s="26"/>
      <c r="AW171" s="26"/>
      <c r="AX171" s="26"/>
      <c r="AY171" s="26"/>
      <c r="AZ171" s="26"/>
      <c r="BA171" s="26"/>
      <c r="BB171" s="26"/>
      <c r="BC171" s="26"/>
      <c r="BD171" s="26"/>
      <c r="BE171" s="300">
        <f t="shared" si="9"/>
        <v>0</v>
      </c>
      <c r="BF171" s="5"/>
      <c r="BG171" s="5"/>
      <c r="BH171" s="5"/>
      <c r="BI171" s="69"/>
      <c r="BJ171" s="69"/>
      <c r="BK171" s="69"/>
      <c r="BL171" s="69"/>
      <c r="BM171" s="69"/>
      <c r="BN171" s="69"/>
      <c r="BO171" s="26"/>
      <c r="BP171" s="245"/>
      <c r="BQ171" s="26"/>
      <c r="BR171" s="11"/>
      <c r="BS171" s="44">
        <v>167</v>
      </c>
      <c r="BT171" s="26"/>
      <c r="BU171" s="26"/>
      <c r="BV171" s="26"/>
      <c r="BW171" s="26"/>
      <c r="BX171" s="26"/>
      <c r="BY171" s="26"/>
      <c r="BZ171" s="26"/>
      <c r="CA171" s="44">
        <v>167</v>
      </c>
      <c r="CB171" s="5">
        <v>0</v>
      </c>
      <c r="CC171" s="5">
        <v>0</v>
      </c>
      <c r="CD171" s="5"/>
      <c r="CE171" s="26"/>
      <c r="CF171" s="26"/>
      <c r="CG171" s="246"/>
      <c r="CH171" s="26"/>
      <c r="CI171" s="26"/>
      <c r="CJ171" s="26"/>
      <c r="CK171" s="26"/>
      <c r="CL171" s="26"/>
      <c r="CM171" s="26"/>
      <c r="CN171" s="26"/>
      <c r="CO171" s="26"/>
      <c r="CP171" s="26"/>
      <c r="CQ171" s="69"/>
      <c r="CR171" s="79" t="s">
        <v>656</v>
      </c>
    </row>
    <row r="172" spans="1:96" ht="15" x14ac:dyDescent="0.25">
      <c r="A172" s="10">
        <v>168</v>
      </c>
      <c r="B172" s="15"/>
      <c r="C172" s="42"/>
      <c r="D172" s="59"/>
      <c r="E172" s="69"/>
      <c r="F172" s="70"/>
      <c r="G172" s="33"/>
      <c r="H172" s="4"/>
      <c r="I172" s="4"/>
      <c r="J172" s="4"/>
      <c r="K172" s="4"/>
      <c r="L172" s="4"/>
      <c r="M172" s="4"/>
      <c r="N172" s="4"/>
      <c r="O172" s="4"/>
      <c r="P172" s="299">
        <f t="shared" si="8"/>
        <v>0</v>
      </c>
      <c r="Q172" s="4"/>
      <c r="R172" s="4"/>
      <c r="S172" s="4"/>
      <c r="T172" s="4"/>
      <c r="U172" s="4"/>
      <c r="V172" s="4"/>
      <c r="W172" s="4"/>
      <c r="X172" s="4"/>
      <c r="Y172" s="4"/>
      <c r="Z172" s="33"/>
      <c r="AA172" s="4"/>
      <c r="AB172" s="4"/>
      <c r="AC172" s="4"/>
      <c r="AD172" s="4"/>
      <c r="AE172" s="4"/>
      <c r="AF172" s="4"/>
      <c r="AG172" s="4"/>
      <c r="AH172" s="4"/>
      <c r="AI172" s="33"/>
      <c r="AJ172" s="4"/>
      <c r="AK172" s="4"/>
      <c r="AL172" s="4"/>
      <c r="AM172" s="4"/>
      <c r="AN172" s="4"/>
      <c r="AO172" s="4"/>
      <c r="AP172" s="4"/>
      <c r="AQ172" s="4"/>
      <c r="AR172" s="33"/>
      <c r="AS172" s="4"/>
      <c r="AT172" s="43"/>
      <c r="AU172" s="26"/>
      <c r="AV172" s="26"/>
      <c r="AW172" s="26"/>
      <c r="AX172" s="26"/>
      <c r="AY172" s="26"/>
      <c r="AZ172" s="26"/>
      <c r="BA172" s="26"/>
      <c r="BB172" s="26"/>
      <c r="BC172" s="26"/>
      <c r="BD172" s="26"/>
      <c r="BE172" s="300">
        <f t="shared" si="9"/>
        <v>0</v>
      </c>
      <c r="BF172" s="5"/>
      <c r="BG172" s="5"/>
      <c r="BH172" s="5"/>
      <c r="BI172" s="69"/>
      <c r="BJ172" s="69"/>
      <c r="BK172" s="69"/>
      <c r="BL172" s="69"/>
      <c r="BM172" s="69"/>
      <c r="BN172" s="69"/>
      <c r="BO172" s="26"/>
      <c r="BP172" s="245"/>
      <c r="BQ172" s="26"/>
      <c r="BR172" s="11"/>
      <c r="BS172" s="44">
        <v>168</v>
      </c>
      <c r="BT172" s="26"/>
      <c r="BU172" s="26"/>
      <c r="BV172" s="26"/>
      <c r="BW172" s="26"/>
      <c r="BX172" s="26"/>
      <c r="BY172" s="26"/>
      <c r="BZ172" s="26"/>
      <c r="CA172" s="44">
        <v>168</v>
      </c>
      <c r="CB172" s="5">
        <v>0</v>
      </c>
      <c r="CC172" s="5">
        <v>0</v>
      </c>
      <c r="CD172" s="5"/>
      <c r="CE172" s="26"/>
      <c r="CF172" s="26"/>
      <c r="CG172" s="246"/>
      <c r="CH172" s="26"/>
      <c r="CI172" s="26"/>
      <c r="CJ172" s="26"/>
      <c r="CK172" s="26"/>
      <c r="CL172" s="26"/>
      <c r="CM172" s="26"/>
      <c r="CN172" s="26"/>
      <c r="CO172" s="26"/>
      <c r="CP172" s="26"/>
      <c r="CQ172" s="69"/>
      <c r="CR172" s="79" t="s">
        <v>656</v>
      </c>
    </row>
    <row r="173" spans="1:96" ht="15" x14ac:dyDescent="0.25">
      <c r="A173" s="10">
        <v>169</v>
      </c>
      <c r="B173" s="15"/>
      <c r="C173" s="42"/>
      <c r="D173" s="59"/>
      <c r="E173" s="69"/>
      <c r="F173" s="70"/>
      <c r="G173" s="33"/>
      <c r="H173" s="4"/>
      <c r="I173" s="4"/>
      <c r="J173" s="4"/>
      <c r="K173" s="4"/>
      <c r="L173" s="4"/>
      <c r="M173" s="4"/>
      <c r="N173" s="4"/>
      <c r="O173" s="4"/>
      <c r="P173" s="299">
        <f t="shared" si="8"/>
        <v>0</v>
      </c>
      <c r="Q173" s="4"/>
      <c r="R173" s="4"/>
      <c r="S173" s="4"/>
      <c r="T173" s="4"/>
      <c r="U173" s="4"/>
      <c r="V173" s="4"/>
      <c r="W173" s="4"/>
      <c r="X173" s="4"/>
      <c r="Y173" s="4"/>
      <c r="Z173" s="33"/>
      <c r="AA173" s="4"/>
      <c r="AB173" s="4"/>
      <c r="AC173" s="4"/>
      <c r="AD173" s="4"/>
      <c r="AE173" s="4"/>
      <c r="AF173" s="4"/>
      <c r="AG173" s="4"/>
      <c r="AH173" s="4"/>
      <c r="AI173" s="33"/>
      <c r="AJ173" s="4"/>
      <c r="AK173" s="4"/>
      <c r="AL173" s="4"/>
      <c r="AM173" s="4"/>
      <c r="AN173" s="4"/>
      <c r="AO173" s="4"/>
      <c r="AP173" s="4"/>
      <c r="AQ173" s="4"/>
      <c r="AR173" s="33"/>
      <c r="AS173" s="4"/>
      <c r="AT173" s="43"/>
      <c r="AU173" s="26"/>
      <c r="AV173" s="26"/>
      <c r="AW173" s="26"/>
      <c r="AX173" s="26"/>
      <c r="AY173" s="26"/>
      <c r="AZ173" s="26"/>
      <c r="BA173" s="26"/>
      <c r="BB173" s="26"/>
      <c r="BC173" s="26"/>
      <c r="BD173" s="26"/>
      <c r="BE173" s="300">
        <f t="shared" si="9"/>
        <v>0</v>
      </c>
      <c r="BF173" s="5"/>
      <c r="BG173" s="5"/>
      <c r="BH173" s="5"/>
      <c r="BI173" s="69"/>
      <c r="BJ173" s="69"/>
      <c r="BK173" s="69"/>
      <c r="BL173" s="69"/>
      <c r="BM173" s="69"/>
      <c r="BN173" s="69"/>
      <c r="BO173" s="26"/>
      <c r="BP173" s="245"/>
      <c r="BQ173" s="26"/>
      <c r="BR173" s="11"/>
      <c r="BS173" s="44">
        <v>169</v>
      </c>
      <c r="BT173" s="26"/>
      <c r="BU173" s="26"/>
      <c r="BV173" s="26"/>
      <c r="BW173" s="26"/>
      <c r="BX173" s="26"/>
      <c r="BY173" s="26"/>
      <c r="BZ173" s="26"/>
      <c r="CA173" s="44">
        <v>169</v>
      </c>
      <c r="CB173" s="5">
        <v>0</v>
      </c>
      <c r="CC173" s="5">
        <v>0</v>
      </c>
      <c r="CD173" s="5"/>
      <c r="CE173" s="26"/>
      <c r="CF173" s="26"/>
      <c r="CG173" s="246"/>
      <c r="CH173" s="26"/>
      <c r="CI173" s="26"/>
      <c r="CJ173" s="26"/>
      <c r="CK173" s="26"/>
      <c r="CL173" s="26"/>
      <c r="CM173" s="26"/>
      <c r="CN173" s="26"/>
      <c r="CO173" s="26"/>
      <c r="CP173" s="26"/>
      <c r="CQ173" s="69"/>
      <c r="CR173" s="79" t="s">
        <v>656</v>
      </c>
    </row>
    <row r="174" spans="1:96" ht="15" x14ac:dyDescent="0.25">
      <c r="A174" s="10">
        <v>170</v>
      </c>
      <c r="B174" s="15"/>
      <c r="C174" s="42"/>
      <c r="D174" s="59"/>
      <c r="E174" s="69"/>
      <c r="F174" s="70"/>
      <c r="G174" s="33"/>
      <c r="H174" s="4"/>
      <c r="I174" s="4"/>
      <c r="J174" s="4"/>
      <c r="K174" s="4"/>
      <c r="L174" s="4"/>
      <c r="M174" s="4"/>
      <c r="N174" s="4"/>
      <c r="O174" s="4"/>
      <c r="P174" s="299">
        <f t="shared" si="8"/>
        <v>0</v>
      </c>
      <c r="Q174" s="4"/>
      <c r="R174" s="4"/>
      <c r="S174" s="4"/>
      <c r="T174" s="4"/>
      <c r="U174" s="4"/>
      <c r="V174" s="4"/>
      <c r="W174" s="4"/>
      <c r="X174" s="4"/>
      <c r="Y174" s="4"/>
      <c r="Z174" s="33"/>
      <c r="AA174" s="4"/>
      <c r="AB174" s="4"/>
      <c r="AC174" s="4"/>
      <c r="AD174" s="4"/>
      <c r="AE174" s="4"/>
      <c r="AF174" s="4"/>
      <c r="AG174" s="4"/>
      <c r="AH174" s="4"/>
      <c r="AI174" s="33"/>
      <c r="AJ174" s="4"/>
      <c r="AK174" s="4"/>
      <c r="AL174" s="4"/>
      <c r="AM174" s="4"/>
      <c r="AN174" s="4"/>
      <c r="AO174" s="4"/>
      <c r="AP174" s="4"/>
      <c r="AQ174" s="4"/>
      <c r="AR174" s="33"/>
      <c r="AS174" s="4"/>
      <c r="AT174" s="43"/>
      <c r="AU174" s="26"/>
      <c r="AV174" s="26"/>
      <c r="AW174" s="26"/>
      <c r="AX174" s="26"/>
      <c r="AY174" s="26"/>
      <c r="AZ174" s="26"/>
      <c r="BA174" s="26"/>
      <c r="BB174" s="26"/>
      <c r="BC174" s="26"/>
      <c r="BD174" s="26"/>
      <c r="BE174" s="300">
        <f t="shared" si="9"/>
        <v>0</v>
      </c>
      <c r="BF174" s="5"/>
      <c r="BG174" s="5"/>
      <c r="BH174" s="5"/>
      <c r="BI174" s="69"/>
      <c r="BJ174" s="69"/>
      <c r="BK174" s="69"/>
      <c r="BL174" s="69"/>
      <c r="BM174" s="69"/>
      <c r="BN174" s="69"/>
      <c r="BO174" s="26"/>
      <c r="BP174" s="245"/>
      <c r="BQ174" s="26"/>
      <c r="BR174" s="11"/>
      <c r="BS174" s="44">
        <v>170</v>
      </c>
      <c r="BT174" s="26"/>
      <c r="BU174" s="26"/>
      <c r="BV174" s="26"/>
      <c r="BW174" s="26"/>
      <c r="BX174" s="26"/>
      <c r="BY174" s="26"/>
      <c r="BZ174" s="26"/>
      <c r="CA174" s="44">
        <v>170</v>
      </c>
      <c r="CB174" s="5">
        <v>0</v>
      </c>
      <c r="CC174" s="5">
        <v>0</v>
      </c>
      <c r="CD174" s="5"/>
      <c r="CE174" s="26"/>
      <c r="CF174" s="26"/>
      <c r="CG174" s="246"/>
      <c r="CH174" s="26"/>
      <c r="CI174" s="26"/>
      <c r="CJ174" s="26"/>
      <c r="CK174" s="26"/>
      <c r="CL174" s="26"/>
      <c r="CM174" s="26"/>
      <c r="CN174" s="26"/>
      <c r="CO174" s="26"/>
      <c r="CP174" s="26"/>
      <c r="CQ174" s="69"/>
      <c r="CR174" s="79" t="s">
        <v>656</v>
      </c>
    </row>
    <row r="175" spans="1:96" ht="15" x14ac:dyDescent="0.25">
      <c r="A175" s="10">
        <v>171</v>
      </c>
      <c r="B175" s="15"/>
      <c r="C175" s="42"/>
      <c r="D175" s="59"/>
      <c r="E175" s="69"/>
      <c r="F175" s="70"/>
      <c r="G175" s="33"/>
      <c r="H175" s="4"/>
      <c r="I175" s="4"/>
      <c r="J175" s="4"/>
      <c r="K175" s="4"/>
      <c r="L175" s="4"/>
      <c r="M175" s="4"/>
      <c r="N175" s="4"/>
      <c r="O175" s="4"/>
      <c r="P175" s="299">
        <f t="shared" si="8"/>
        <v>0</v>
      </c>
      <c r="Q175" s="4"/>
      <c r="R175" s="4"/>
      <c r="S175" s="4"/>
      <c r="T175" s="4"/>
      <c r="U175" s="4"/>
      <c r="V175" s="4"/>
      <c r="W175" s="4"/>
      <c r="X175" s="4"/>
      <c r="Y175" s="4"/>
      <c r="Z175" s="33"/>
      <c r="AA175" s="4"/>
      <c r="AB175" s="4"/>
      <c r="AC175" s="4"/>
      <c r="AD175" s="4"/>
      <c r="AE175" s="4"/>
      <c r="AF175" s="4"/>
      <c r="AG175" s="4"/>
      <c r="AH175" s="4"/>
      <c r="AI175" s="33"/>
      <c r="AJ175" s="4"/>
      <c r="AK175" s="4"/>
      <c r="AL175" s="4"/>
      <c r="AM175" s="4"/>
      <c r="AN175" s="4"/>
      <c r="AO175" s="4"/>
      <c r="AP175" s="4"/>
      <c r="AQ175" s="4"/>
      <c r="AR175" s="33"/>
      <c r="AS175" s="4"/>
      <c r="AT175" s="43"/>
      <c r="AU175" s="26"/>
      <c r="AV175" s="26"/>
      <c r="AW175" s="26"/>
      <c r="AX175" s="26"/>
      <c r="AY175" s="26"/>
      <c r="AZ175" s="26"/>
      <c r="BA175" s="26"/>
      <c r="BB175" s="26"/>
      <c r="BC175" s="26"/>
      <c r="BD175" s="26"/>
      <c r="BE175" s="300">
        <f t="shared" si="9"/>
        <v>0</v>
      </c>
      <c r="BF175" s="5"/>
      <c r="BG175" s="5"/>
      <c r="BH175" s="5"/>
      <c r="BI175" s="69"/>
      <c r="BJ175" s="69"/>
      <c r="BK175" s="69"/>
      <c r="BL175" s="69"/>
      <c r="BM175" s="69"/>
      <c r="BN175" s="69"/>
      <c r="BO175" s="26"/>
      <c r="BP175" s="245"/>
      <c r="BQ175" s="26"/>
      <c r="BR175" s="11"/>
      <c r="BS175" s="44">
        <v>171</v>
      </c>
      <c r="BT175" s="26"/>
      <c r="BU175" s="26"/>
      <c r="BV175" s="26"/>
      <c r="BW175" s="26"/>
      <c r="BX175" s="26"/>
      <c r="BY175" s="26"/>
      <c r="BZ175" s="26"/>
      <c r="CA175" s="44">
        <v>171</v>
      </c>
      <c r="CB175" s="5">
        <v>0</v>
      </c>
      <c r="CC175" s="5">
        <v>0</v>
      </c>
      <c r="CD175" s="5"/>
      <c r="CE175" s="26"/>
      <c r="CF175" s="26"/>
      <c r="CG175" s="246"/>
      <c r="CH175" s="26"/>
      <c r="CI175" s="26"/>
      <c r="CJ175" s="26"/>
      <c r="CK175" s="26"/>
      <c r="CL175" s="26"/>
      <c r="CM175" s="26"/>
      <c r="CN175" s="26"/>
      <c r="CO175" s="26"/>
      <c r="CP175" s="26"/>
      <c r="CQ175" s="69"/>
      <c r="CR175" s="79" t="s">
        <v>656</v>
      </c>
    </row>
    <row r="176" spans="1:96" ht="15" x14ac:dyDescent="0.25">
      <c r="A176" s="10">
        <v>172</v>
      </c>
      <c r="B176" s="15"/>
      <c r="C176" s="42"/>
      <c r="D176" s="59"/>
      <c r="E176" s="69"/>
      <c r="F176" s="70"/>
      <c r="G176" s="33"/>
      <c r="H176" s="4"/>
      <c r="I176" s="4"/>
      <c r="J176" s="4"/>
      <c r="K176" s="4"/>
      <c r="L176" s="4"/>
      <c r="M176" s="4"/>
      <c r="N176" s="4"/>
      <c r="O176" s="4"/>
      <c r="P176" s="299">
        <f t="shared" si="8"/>
        <v>0</v>
      </c>
      <c r="Q176" s="4"/>
      <c r="R176" s="4"/>
      <c r="S176" s="4"/>
      <c r="T176" s="4"/>
      <c r="U176" s="4"/>
      <c r="V176" s="4"/>
      <c r="W176" s="4"/>
      <c r="X176" s="4"/>
      <c r="Y176" s="4"/>
      <c r="Z176" s="33"/>
      <c r="AA176" s="4"/>
      <c r="AB176" s="4"/>
      <c r="AC176" s="4"/>
      <c r="AD176" s="4"/>
      <c r="AE176" s="4"/>
      <c r="AF176" s="4"/>
      <c r="AG176" s="4"/>
      <c r="AH176" s="4"/>
      <c r="AI176" s="33"/>
      <c r="AJ176" s="4"/>
      <c r="AK176" s="4"/>
      <c r="AL176" s="4"/>
      <c r="AM176" s="4"/>
      <c r="AN176" s="4"/>
      <c r="AO176" s="4"/>
      <c r="AP176" s="4"/>
      <c r="AQ176" s="4"/>
      <c r="AR176" s="33"/>
      <c r="AS176" s="4"/>
      <c r="AT176" s="43"/>
      <c r="AU176" s="26"/>
      <c r="AV176" s="26"/>
      <c r="AW176" s="26"/>
      <c r="AX176" s="26"/>
      <c r="AY176" s="26"/>
      <c r="AZ176" s="26"/>
      <c r="BA176" s="26"/>
      <c r="BB176" s="26"/>
      <c r="BC176" s="26"/>
      <c r="BD176" s="26"/>
      <c r="BE176" s="300">
        <f t="shared" si="9"/>
        <v>0</v>
      </c>
      <c r="BF176" s="5"/>
      <c r="BG176" s="5"/>
      <c r="BH176" s="5"/>
      <c r="BI176" s="69"/>
      <c r="BJ176" s="69"/>
      <c r="BK176" s="69"/>
      <c r="BL176" s="69"/>
      <c r="BM176" s="69"/>
      <c r="BN176" s="69"/>
      <c r="BO176" s="26"/>
      <c r="BP176" s="245"/>
      <c r="BQ176" s="26"/>
      <c r="BR176" s="11"/>
      <c r="BS176" s="44">
        <v>172</v>
      </c>
      <c r="BT176" s="26"/>
      <c r="BU176" s="26"/>
      <c r="BV176" s="26"/>
      <c r="BW176" s="26"/>
      <c r="BX176" s="26"/>
      <c r="BY176" s="26"/>
      <c r="BZ176" s="26"/>
      <c r="CA176" s="44">
        <v>172</v>
      </c>
      <c r="CB176" s="5">
        <v>0</v>
      </c>
      <c r="CC176" s="5">
        <v>0</v>
      </c>
      <c r="CD176" s="5"/>
      <c r="CE176" s="26"/>
      <c r="CF176" s="26"/>
      <c r="CG176" s="246"/>
      <c r="CH176" s="26"/>
      <c r="CI176" s="26"/>
      <c r="CJ176" s="26"/>
      <c r="CK176" s="26"/>
      <c r="CL176" s="26"/>
      <c r="CM176" s="26"/>
      <c r="CN176" s="26"/>
      <c r="CO176" s="26"/>
      <c r="CP176" s="26"/>
      <c r="CQ176" s="69"/>
      <c r="CR176" s="79" t="s">
        <v>656</v>
      </c>
    </row>
    <row r="177" spans="1:96" ht="15" x14ac:dyDescent="0.25">
      <c r="A177" s="10">
        <v>173</v>
      </c>
      <c r="B177" s="15"/>
      <c r="C177" s="42"/>
      <c r="D177" s="59"/>
      <c r="E177" s="69"/>
      <c r="F177" s="70"/>
      <c r="G177" s="33"/>
      <c r="H177" s="4"/>
      <c r="I177" s="4"/>
      <c r="J177" s="4"/>
      <c r="K177" s="4"/>
      <c r="L177" s="4"/>
      <c r="M177" s="4"/>
      <c r="N177" s="4"/>
      <c r="O177" s="4"/>
      <c r="P177" s="299">
        <f t="shared" si="8"/>
        <v>0</v>
      </c>
      <c r="Q177" s="4"/>
      <c r="R177" s="4"/>
      <c r="S177" s="4"/>
      <c r="T177" s="4"/>
      <c r="U177" s="4"/>
      <c r="V177" s="4"/>
      <c r="W177" s="4"/>
      <c r="X177" s="4"/>
      <c r="Y177" s="4"/>
      <c r="Z177" s="33"/>
      <c r="AA177" s="4"/>
      <c r="AB177" s="4"/>
      <c r="AC177" s="4"/>
      <c r="AD177" s="4"/>
      <c r="AE177" s="4"/>
      <c r="AF177" s="4"/>
      <c r="AG177" s="4"/>
      <c r="AH177" s="4"/>
      <c r="AI177" s="33"/>
      <c r="AJ177" s="4"/>
      <c r="AK177" s="4"/>
      <c r="AL177" s="4"/>
      <c r="AM177" s="4"/>
      <c r="AN177" s="4"/>
      <c r="AO177" s="4"/>
      <c r="AP177" s="4"/>
      <c r="AQ177" s="4"/>
      <c r="AR177" s="33"/>
      <c r="AS177" s="4"/>
      <c r="AT177" s="43"/>
      <c r="AU177" s="26"/>
      <c r="AV177" s="26"/>
      <c r="AW177" s="26"/>
      <c r="AX177" s="26"/>
      <c r="AY177" s="26"/>
      <c r="AZ177" s="26"/>
      <c r="BA177" s="26"/>
      <c r="BB177" s="26"/>
      <c r="BC177" s="26"/>
      <c r="BD177" s="26"/>
      <c r="BE177" s="300">
        <f t="shared" si="9"/>
        <v>0</v>
      </c>
      <c r="BF177" s="5"/>
      <c r="BG177" s="5"/>
      <c r="BH177" s="5"/>
      <c r="BI177" s="69"/>
      <c r="BJ177" s="69"/>
      <c r="BK177" s="69"/>
      <c r="BL177" s="69"/>
      <c r="BM177" s="69"/>
      <c r="BN177" s="69"/>
      <c r="BO177" s="26"/>
      <c r="BP177" s="245"/>
      <c r="BQ177" s="26"/>
      <c r="BR177" s="11"/>
      <c r="BS177" s="44">
        <v>173</v>
      </c>
      <c r="BT177" s="26"/>
      <c r="BU177" s="26"/>
      <c r="BV177" s="26"/>
      <c r="BW177" s="26"/>
      <c r="BX177" s="26"/>
      <c r="BY177" s="26"/>
      <c r="BZ177" s="26"/>
      <c r="CA177" s="44">
        <v>173</v>
      </c>
      <c r="CB177" s="5">
        <v>0</v>
      </c>
      <c r="CC177" s="5">
        <v>0</v>
      </c>
      <c r="CD177" s="5"/>
      <c r="CE177" s="26"/>
      <c r="CF177" s="26"/>
      <c r="CG177" s="246"/>
      <c r="CH177" s="26"/>
      <c r="CI177" s="26"/>
      <c r="CJ177" s="26"/>
      <c r="CK177" s="26"/>
      <c r="CL177" s="26"/>
      <c r="CM177" s="26"/>
      <c r="CN177" s="26"/>
      <c r="CO177" s="26"/>
      <c r="CP177" s="26"/>
      <c r="CQ177" s="69"/>
      <c r="CR177" s="79" t="s">
        <v>656</v>
      </c>
    </row>
    <row r="178" spans="1:96" ht="15" x14ac:dyDescent="0.25">
      <c r="A178" s="10">
        <v>174</v>
      </c>
      <c r="B178" s="15"/>
      <c r="C178" s="42"/>
      <c r="D178" s="59"/>
      <c r="E178" s="69"/>
      <c r="F178" s="70"/>
      <c r="G178" s="33"/>
      <c r="H178" s="4"/>
      <c r="I178" s="4"/>
      <c r="J178" s="4"/>
      <c r="K178" s="4"/>
      <c r="L178" s="4"/>
      <c r="M178" s="4"/>
      <c r="N178" s="4"/>
      <c r="O178" s="4"/>
      <c r="P178" s="299">
        <f t="shared" si="8"/>
        <v>0</v>
      </c>
      <c r="Q178" s="4"/>
      <c r="R178" s="4"/>
      <c r="S178" s="4"/>
      <c r="T178" s="4"/>
      <c r="U178" s="4"/>
      <c r="V178" s="4"/>
      <c r="W178" s="4"/>
      <c r="X178" s="4"/>
      <c r="Y178" s="4"/>
      <c r="Z178" s="33"/>
      <c r="AA178" s="4"/>
      <c r="AB178" s="4"/>
      <c r="AC178" s="4"/>
      <c r="AD178" s="4"/>
      <c r="AE178" s="4"/>
      <c r="AF178" s="4"/>
      <c r="AG178" s="4"/>
      <c r="AH178" s="4"/>
      <c r="AI178" s="33"/>
      <c r="AJ178" s="4"/>
      <c r="AK178" s="4"/>
      <c r="AL178" s="4"/>
      <c r="AM178" s="4"/>
      <c r="AN178" s="4"/>
      <c r="AO178" s="4"/>
      <c r="AP178" s="4"/>
      <c r="AQ178" s="4"/>
      <c r="AR178" s="33"/>
      <c r="AS178" s="4"/>
      <c r="AT178" s="43"/>
      <c r="AU178" s="26"/>
      <c r="AV178" s="26"/>
      <c r="AW178" s="26"/>
      <c r="AX178" s="26"/>
      <c r="AY178" s="26"/>
      <c r="AZ178" s="26"/>
      <c r="BA178" s="26"/>
      <c r="BB178" s="26"/>
      <c r="BC178" s="26"/>
      <c r="BD178" s="26"/>
      <c r="BE178" s="300">
        <f t="shared" si="9"/>
        <v>0</v>
      </c>
      <c r="BF178" s="5"/>
      <c r="BG178" s="5"/>
      <c r="BH178" s="5"/>
      <c r="BI178" s="69"/>
      <c r="BJ178" s="69"/>
      <c r="BK178" s="69"/>
      <c r="BL178" s="69"/>
      <c r="BM178" s="69"/>
      <c r="BN178" s="69"/>
      <c r="BO178" s="26"/>
      <c r="BP178" s="245"/>
      <c r="BQ178" s="26"/>
      <c r="BR178" s="11"/>
      <c r="BS178" s="44">
        <v>174</v>
      </c>
      <c r="BT178" s="26"/>
      <c r="BU178" s="26"/>
      <c r="BV178" s="26"/>
      <c r="BW178" s="26"/>
      <c r="BX178" s="26"/>
      <c r="BY178" s="26"/>
      <c r="BZ178" s="26"/>
      <c r="CA178" s="44">
        <v>174</v>
      </c>
      <c r="CB178" s="5">
        <v>0</v>
      </c>
      <c r="CC178" s="5">
        <v>0</v>
      </c>
      <c r="CD178" s="5"/>
      <c r="CE178" s="26"/>
      <c r="CF178" s="26"/>
      <c r="CG178" s="246"/>
      <c r="CH178" s="26"/>
      <c r="CI178" s="26"/>
      <c r="CJ178" s="26"/>
      <c r="CK178" s="26"/>
      <c r="CL178" s="26"/>
      <c r="CM178" s="26"/>
      <c r="CN178" s="26"/>
      <c r="CO178" s="26"/>
      <c r="CP178" s="26"/>
      <c r="CQ178" s="69"/>
      <c r="CR178" s="79" t="s">
        <v>656</v>
      </c>
    </row>
    <row r="179" spans="1:96" ht="15" x14ac:dyDescent="0.25">
      <c r="A179" s="10">
        <v>175</v>
      </c>
      <c r="B179" s="15"/>
      <c r="C179" s="42"/>
      <c r="D179" s="59"/>
      <c r="E179" s="69"/>
      <c r="F179" s="70"/>
      <c r="G179" s="33"/>
      <c r="H179" s="4"/>
      <c r="I179" s="4"/>
      <c r="J179" s="4"/>
      <c r="K179" s="4"/>
      <c r="L179" s="4"/>
      <c r="M179" s="4"/>
      <c r="N179" s="4"/>
      <c r="O179" s="4"/>
      <c r="P179" s="299">
        <f t="shared" si="8"/>
        <v>0</v>
      </c>
      <c r="Q179" s="4"/>
      <c r="R179" s="4"/>
      <c r="S179" s="4"/>
      <c r="T179" s="4"/>
      <c r="U179" s="4"/>
      <c r="V179" s="4"/>
      <c r="W179" s="4"/>
      <c r="X179" s="4"/>
      <c r="Y179" s="4"/>
      <c r="Z179" s="33"/>
      <c r="AA179" s="4"/>
      <c r="AB179" s="4"/>
      <c r="AC179" s="4"/>
      <c r="AD179" s="4"/>
      <c r="AE179" s="4"/>
      <c r="AF179" s="4"/>
      <c r="AG179" s="4"/>
      <c r="AH179" s="4"/>
      <c r="AI179" s="33"/>
      <c r="AJ179" s="4"/>
      <c r="AK179" s="4"/>
      <c r="AL179" s="4"/>
      <c r="AM179" s="4"/>
      <c r="AN179" s="4"/>
      <c r="AO179" s="4"/>
      <c r="AP179" s="4"/>
      <c r="AQ179" s="4"/>
      <c r="AR179" s="33"/>
      <c r="AS179" s="4"/>
      <c r="AT179" s="43"/>
      <c r="AU179" s="26"/>
      <c r="AV179" s="26"/>
      <c r="AW179" s="26"/>
      <c r="AX179" s="26"/>
      <c r="AY179" s="26"/>
      <c r="AZ179" s="26"/>
      <c r="BA179" s="26"/>
      <c r="BB179" s="26"/>
      <c r="BC179" s="26"/>
      <c r="BD179" s="26"/>
      <c r="BE179" s="300">
        <f t="shared" si="9"/>
        <v>0</v>
      </c>
      <c r="BF179" s="5"/>
      <c r="BG179" s="5"/>
      <c r="BH179" s="5"/>
      <c r="BI179" s="69"/>
      <c r="BJ179" s="69"/>
      <c r="BK179" s="69"/>
      <c r="BL179" s="69"/>
      <c r="BM179" s="69"/>
      <c r="BN179" s="69"/>
      <c r="BO179" s="26"/>
      <c r="BP179" s="245"/>
      <c r="BQ179" s="26"/>
      <c r="BR179" s="11"/>
      <c r="BS179" s="44">
        <v>175</v>
      </c>
      <c r="BT179" s="26"/>
      <c r="BU179" s="26"/>
      <c r="BV179" s="26"/>
      <c r="BW179" s="26"/>
      <c r="BX179" s="26"/>
      <c r="BY179" s="26"/>
      <c r="BZ179" s="26"/>
      <c r="CA179" s="44">
        <v>175</v>
      </c>
      <c r="CB179" s="5">
        <v>0</v>
      </c>
      <c r="CC179" s="5">
        <v>0</v>
      </c>
      <c r="CD179" s="5"/>
      <c r="CE179" s="26"/>
      <c r="CF179" s="26"/>
      <c r="CG179" s="246"/>
      <c r="CH179" s="26"/>
      <c r="CI179" s="26"/>
      <c r="CJ179" s="26"/>
      <c r="CK179" s="26"/>
      <c r="CL179" s="26"/>
      <c r="CM179" s="26"/>
      <c r="CN179" s="26"/>
      <c r="CO179" s="26"/>
      <c r="CP179" s="26"/>
      <c r="CQ179" s="69"/>
      <c r="CR179" s="26" t="s">
        <v>656</v>
      </c>
    </row>
    <row r="180" spans="1:96" ht="15" x14ac:dyDescent="0.25">
      <c r="A180" s="10">
        <v>176</v>
      </c>
      <c r="B180" s="15"/>
      <c r="C180" s="42"/>
      <c r="D180" s="59"/>
      <c r="E180" s="69"/>
      <c r="F180" s="70"/>
      <c r="G180" s="33"/>
      <c r="H180" s="4"/>
      <c r="I180" s="4"/>
      <c r="J180" s="4"/>
      <c r="K180" s="4"/>
      <c r="L180" s="4"/>
      <c r="M180" s="4"/>
      <c r="N180" s="4"/>
      <c r="O180" s="4"/>
      <c r="P180" s="299">
        <f t="shared" si="8"/>
        <v>0</v>
      </c>
      <c r="Q180" s="4"/>
      <c r="R180" s="4"/>
      <c r="S180" s="4"/>
      <c r="T180" s="4"/>
      <c r="U180" s="4"/>
      <c r="V180" s="4"/>
      <c r="W180" s="4"/>
      <c r="X180" s="4"/>
      <c r="Y180" s="4"/>
      <c r="Z180" s="33"/>
      <c r="AA180" s="4"/>
      <c r="AB180" s="4"/>
      <c r="AC180" s="4"/>
      <c r="AD180" s="4"/>
      <c r="AE180" s="4"/>
      <c r="AF180" s="4"/>
      <c r="AG180" s="4"/>
      <c r="AH180" s="4"/>
      <c r="AI180" s="33"/>
      <c r="AJ180" s="4"/>
      <c r="AK180" s="4"/>
      <c r="AL180" s="4"/>
      <c r="AM180" s="4"/>
      <c r="AN180" s="4"/>
      <c r="AO180" s="4"/>
      <c r="AP180" s="4"/>
      <c r="AQ180" s="4"/>
      <c r="AR180" s="33"/>
      <c r="AS180" s="4"/>
      <c r="AT180" s="43"/>
      <c r="AU180" s="26"/>
      <c r="AV180" s="26"/>
      <c r="AW180" s="26"/>
      <c r="AX180" s="26"/>
      <c r="AY180" s="26"/>
      <c r="AZ180" s="26"/>
      <c r="BA180" s="26"/>
      <c r="BB180" s="26"/>
      <c r="BC180" s="26"/>
      <c r="BD180" s="26"/>
      <c r="BE180" s="300">
        <f t="shared" si="9"/>
        <v>0</v>
      </c>
      <c r="BF180" s="5"/>
      <c r="BG180" s="5"/>
      <c r="BH180" s="5"/>
      <c r="BI180" s="69"/>
      <c r="BJ180" s="69"/>
      <c r="BK180" s="69"/>
      <c r="BL180" s="69"/>
      <c r="BM180" s="69"/>
      <c r="BN180" s="69"/>
      <c r="BO180" s="26"/>
      <c r="BP180" s="245"/>
      <c r="BQ180" s="26"/>
      <c r="BR180" s="11"/>
      <c r="BS180" s="44">
        <v>176</v>
      </c>
      <c r="BT180" s="26"/>
      <c r="BU180" s="26"/>
      <c r="BV180" s="26"/>
      <c r="BW180" s="26"/>
      <c r="BX180" s="26"/>
      <c r="BY180" s="26"/>
      <c r="BZ180" s="26"/>
      <c r="CA180" s="44">
        <v>176</v>
      </c>
      <c r="CB180" s="5">
        <v>0</v>
      </c>
      <c r="CC180" s="5">
        <v>0</v>
      </c>
      <c r="CD180" s="5"/>
      <c r="CE180" s="26"/>
      <c r="CF180" s="26"/>
      <c r="CG180" s="246"/>
      <c r="CH180" s="26"/>
      <c r="CI180" s="26"/>
      <c r="CJ180" s="26"/>
      <c r="CK180" s="26"/>
      <c r="CL180" s="26"/>
      <c r="CM180" s="26"/>
      <c r="CN180" s="26"/>
      <c r="CO180" s="26"/>
      <c r="CP180" s="26"/>
      <c r="CQ180" s="69"/>
      <c r="CR180" s="26" t="s">
        <v>656</v>
      </c>
    </row>
    <row r="181" spans="1:96" ht="15" x14ac:dyDescent="0.25">
      <c r="A181" s="10">
        <v>177</v>
      </c>
      <c r="B181" s="15"/>
      <c r="C181" s="42"/>
      <c r="D181" s="59"/>
      <c r="E181" s="69"/>
      <c r="F181" s="70"/>
      <c r="G181" s="33"/>
      <c r="H181" s="4"/>
      <c r="I181" s="4"/>
      <c r="J181" s="4"/>
      <c r="K181" s="4"/>
      <c r="L181" s="4"/>
      <c r="M181" s="4"/>
      <c r="N181" s="4"/>
      <c r="O181" s="4"/>
      <c r="P181" s="299">
        <f t="shared" si="8"/>
        <v>0</v>
      </c>
      <c r="Q181" s="4"/>
      <c r="R181" s="4"/>
      <c r="S181" s="4"/>
      <c r="T181" s="4"/>
      <c r="U181" s="4"/>
      <c r="V181" s="4"/>
      <c r="W181" s="4"/>
      <c r="X181" s="4"/>
      <c r="Y181" s="4"/>
      <c r="Z181" s="33"/>
      <c r="AA181" s="4"/>
      <c r="AB181" s="4"/>
      <c r="AC181" s="4"/>
      <c r="AD181" s="4"/>
      <c r="AE181" s="4"/>
      <c r="AF181" s="4"/>
      <c r="AG181" s="4"/>
      <c r="AH181" s="4"/>
      <c r="AI181" s="33"/>
      <c r="AJ181" s="4"/>
      <c r="AK181" s="4"/>
      <c r="AL181" s="4"/>
      <c r="AM181" s="4"/>
      <c r="AN181" s="4"/>
      <c r="AO181" s="4"/>
      <c r="AP181" s="4"/>
      <c r="AQ181" s="4"/>
      <c r="AR181" s="33"/>
      <c r="AS181" s="4"/>
      <c r="AT181" s="43"/>
      <c r="AU181" s="26"/>
      <c r="AV181" s="26"/>
      <c r="AW181" s="26"/>
      <c r="AX181" s="26"/>
      <c r="AY181" s="26"/>
      <c r="AZ181" s="26"/>
      <c r="BA181" s="26"/>
      <c r="BB181" s="26"/>
      <c r="BC181" s="26"/>
      <c r="BD181" s="26"/>
      <c r="BE181" s="300">
        <f t="shared" si="9"/>
        <v>0</v>
      </c>
      <c r="BF181" s="5"/>
      <c r="BG181" s="5"/>
      <c r="BH181" s="5"/>
      <c r="BI181" s="69"/>
      <c r="BJ181" s="69"/>
      <c r="BK181" s="69"/>
      <c r="BL181" s="69"/>
      <c r="BM181" s="69"/>
      <c r="BN181" s="69"/>
      <c r="BO181" s="26"/>
      <c r="BP181" s="245"/>
      <c r="BQ181" s="26"/>
      <c r="BR181" s="11"/>
      <c r="BS181" s="44">
        <v>177</v>
      </c>
      <c r="BT181" s="26"/>
      <c r="BU181" s="26"/>
      <c r="BV181" s="26"/>
      <c r="BW181" s="26"/>
      <c r="BX181" s="26"/>
      <c r="BY181" s="26"/>
      <c r="BZ181" s="26"/>
      <c r="CA181" s="44">
        <v>177</v>
      </c>
      <c r="CB181" s="5">
        <v>0</v>
      </c>
      <c r="CC181" s="5">
        <v>0</v>
      </c>
      <c r="CD181" s="5"/>
      <c r="CE181" s="26"/>
      <c r="CF181" s="26"/>
      <c r="CG181" s="246"/>
      <c r="CH181" s="26"/>
      <c r="CI181" s="26"/>
      <c r="CJ181" s="26"/>
      <c r="CK181" s="26"/>
      <c r="CL181" s="26"/>
      <c r="CM181" s="26"/>
      <c r="CN181" s="26"/>
      <c r="CO181" s="26"/>
      <c r="CP181" s="26"/>
      <c r="CQ181" s="69"/>
      <c r="CR181" s="26" t="s">
        <v>656</v>
      </c>
    </row>
    <row r="182" spans="1:96" ht="15" x14ac:dyDescent="0.25">
      <c r="A182" s="10">
        <v>178</v>
      </c>
      <c r="B182" s="15"/>
      <c r="C182" s="42"/>
      <c r="D182" s="59"/>
      <c r="E182" s="69"/>
      <c r="F182" s="70"/>
      <c r="G182" s="33"/>
      <c r="H182" s="4"/>
      <c r="I182" s="4"/>
      <c r="J182" s="4"/>
      <c r="K182" s="4"/>
      <c r="L182" s="4"/>
      <c r="M182" s="4"/>
      <c r="N182" s="4"/>
      <c r="O182" s="4"/>
      <c r="P182" s="299">
        <f t="shared" si="8"/>
        <v>0</v>
      </c>
      <c r="Q182" s="4"/>
      <c r="R182" s="4"/>
      <c r="S182" s="4"/>
      <c r="T182" s="4"/>
      <c r="U182" s="4"/>
      <c r="V182" s="4"/>
      <c r="W182" s="4"/>
      <c r="X182" s="4"/>
      <c r="Y182" s="4"/>
      <c r="Z182" s="33"/>
      <c r="AA182" s="4"/>
      <c r="AB182" s="4"/>
      <c r="AC182" s="4"/>
      <c r="AD182" s="4"/>
      <c r="AE182" s="4"/>
      <c r="AF182" s="4"/>
      <c r="AG182" s="4"/>
      <c r="AH182" s="4"/>
      <c r="AI182" s="33"/>
      <c r="AJ182" s="4"/>
      <c r="AK182" s="4"/>
      <c r="AL182" s="4"/>
      <c r="AM182" s="4"/>
      <c r="AN182" s="4"/>
      <c r="AO182" s="4"/>
      <c r="AP182" s="4"/>
      <c r="AQ182" s="4"/>
      <c r="AR182" s="33"/>
      <c r="AS182" s="4"/>
      <c r="AT182" s="43"/>
      <c r="AU182" s="26"/>
      <c r="AV182" s="26"/>
      <c r="AW182" s="26"/>
      <c r="AX182" s="26"/>
      <c r="AY182" s="26"/>
      <c r="AZ182" s="26"/>
      <c r="BA182" s="26"/>
      <c r="BB182" s="26"/>
      <c r="BC182" s="26"/>
      <c r="BD182" s="26"/>
      <c r="BE182" s="300">
        <f t="shared" si="9"/>
        <v>0</v>
      </c>
      <c r="BF182" s="5"/>
      <c r="BG182" s="5"/>
      <c r="BH182" s="5"/>
      <c r="BI182" s="69"/>
      <c r="BJ182" s="69"/>
      <c r="BK182" s="69"/>
      <c r="BL182" s="69"/>
      <c r="BM182" s="69"/>
      <c r="BN182" s="69"/>
      <c r="BO182" s="26"/>
      <c r="BP182" s="245"/>
      <c r="BQ182" s="26"/>
      <c r="BR182" s="11"/>
      <c r="BS182" s="44">
        <v>178</v>
      </c>
      <c r="BT182" s="26"/>
      <c r="BU182" s="26"/>
      <c r="BV182" s="26"/>
      <c r="BW182" s="26"/>
      <c r="BX182" s="26"/>
      <c r="BY182" s="26"/>
      <c r="BZ182" s="26"/>
      <c r="CA182" s="44">
        <v>178</v>
      </c>
      <c r="CB182" s="5">
        <v>0</v>
      </c>
      <c r="CC182" s="5">
        <v>0</v>
      </c>
      <c r="CD182" s="5"/>
      <c r="CE182" s="26"/>
      <c r="CF182" s="26"/>
      <c r="CG182" s="246"/>
      <c r="CH182" s="26"/>
      <c r="CI182" s="26"/>
      <c r="CJ182" s="26"/>
      <c r="CK182" s="26"/>
      <c r="CL182" s="26"/>
      <c r="CM182" s="26"/>
      <c r="CN182" s="26"/>
      <c r="CO182" s="26"/>
      <c r="CP182" s="26"/>
      <c r="CQ182" s="69"/>
      <c r="CR182" s="26" t="s">
        <v>656</v>
      </c>
    </row>
    <row r="183" spans="1:96" ht="15" x14ac:dyDescent="0.25">
      <c r="A183" s="10">
        <v>179</v>
      </c>
      <c r="B183" s="15"/>
      <c r="C183" s="42"/>
      <c r="D183" s="59"/>
      <c r="E183" s="69"/>
      <c r="F183" s="70"/>
      <c r="G183" s="33"/>
      <c r="H183" s="4"/>
      <c r="I183" s="4"/>
      <c r="J183" s="4"/>
      <c r="K183" s="4"/>
      <c r="L183" s="4"/>
      <c r="M183" s="4"/>
      <c r="N183" s="4"/>
      <c r="O183" s="4"/>
      <c r="P183" s="299">
        <f t="shared" si="8"/>
        <v>0</v>
      </c>
      <c r="Q183" s="4"/>
      <c r="R183" s="4"/>
      <c r="S183" s="4"/>
      <c r="T183" s="4"/>
      <c r="U183" s="4"/>
      <c r="V183" s="4"/>
      <c r="W183" s="4"/>
      <c r="X183" s="4"/>
      <c r="Y183" s="4"/>
      <c r="Z183" s="33"/>
      <c r="AA183" s="4"/>
      <c r="AB183" s="4"/>
      <c r="AC183" s="4"/>
      <c r="AD183" s="4"/>
      <c r="AE183" s="4"/>
      <c r="AF183" s="4"/>
      <c r="AG183" s="4"/>
      <c r="AH183" s="4"/>
      <c r="AI183" s="33"/>
      <c r="AJ183" s="4"/>
      <c r="AK183" s="4"/>
      <c r="AL183" s="4"/>
      <c r="AM183" s="4"/>
      <c r="AN183" s="4"/>
      <c r="AO183" s="4"/>
      <c r="AP183" s="4"/>
      <c r="AQ183" s="4"/>
      <c r="AR183" s="33"/>
      <c r="AS183" s="4"/>
      <c r="AT183" s="43"/>
      <c r="AU183" s="26"/>
      <c r="AV183" s="26"/>
      <c r="AW183" s="26"/>
      <c r="AX183" s="26"/>
      <c r="AY183" s="26"/>
      <c r="AZ183" s="26"/>
      <c r="BA183" s="26"/>
      <c r="BB183" s="26"/>
      <c r="BC183" s="26"/>
      <c r="BD183" s="26"/>
      <c r="BE183" s="300">
        <f t="shared" si="9"/>
        <v>0</v>
      </c>
      <c r="BF183" s="5"/>
      <c r="BG183" s="5"/>
      <c r="BH183" s="5"/>
      <c r="BI183" s="69"/>
      <c r="BJ183" s="69"/>
      <c r="BK183" s="69"/>
      <c r="BL183" s="69"/>
      <c r="BM183" s="69"/>
      <c r="BN183" s="69"/>
      <c r="BO183" s="26"/>
      <c r="BP183" s="245"/>
      <c r="BQ183" s="26"/>
      <c r="BR183" s="11"/>
      <c r="BS183" s="44">
        <v>179</v>
      </c>
      <c r="BT183" s="26"/>
      <c r="BU183" s="26"/>
      <c r="BV183" s="26"/>
      <c r="BW183" s="26"/>
      <c r="BX183" s="26"/>
      <c r="BY183" s="26"/>
      <c r="BZ183" s="26"/>
      <c r="CA183" s="44">
        <v>179</v>
      </c>
      <c r="CB183" s="5">
        <v>0</v>
      </c>
      <c r="CC183" s="5">
        <v>0</v>
      </c>
      <c r="CD183" s="5"/>
      <c r="CE183" s="26"/>
      <c r="CF183" s="26"/>
      <c r="CG183" s="246"/>
      <c r="CH183" s="26"/>
      <c r="CI183" s="26"/>
      <c r="CJ183" s="26"/>
      <c r="CK183" s="26"/>
      <c r="CL183" s="26"/>
      <c r="CM183" s="26"/>
      <c r="CN183" s="26"/>
      <c r="CO183" s="26"/>
      <c r="CP183" s="26"/>
      <c r="CQ183" s="69"/>
      <c r="CR183" s="26" t="s">
        <v>656</v>
      </c>
    </row>
    <row r="184" spans="1:96" ht="15" x14ac:dyDescent="0.25">
      <c r="A184" s="10">
        <v>180</v>
      </c>
      <c r="B184" s="15"/>
      <c r="C184" s="42"/>
      <c r="D184" s="59"/>
      <c r="E184" s="69"/>
      <c r="F184" s="70"/>
      <c r="G184" s="33"/>
      <c r="H184" s="4"/>
      <c r="I184" s="4"/>
      <c r="J184" s="4"/>
      <c r="K184" s="4"/>
      <c r="L184" s="4"/>
      <c r="M184" s="4"/>
      <c r="N184" s="4"/>
      <c r="O184" s="4"/>
      <c r="P184" s="299">
        <f t="shared" si="8"/>
        <v>0</v>
      </c>
      <c r="Q184" s="4"/>
      <c r="R184" s="4"/>
      <c r="S184" s="4"/>
      <c r="T184" s="4"/>
      <c r="U184" s="4"/>
      <c r="V184" s="4"/>
      <c r="W184" s="4"/>
      <c r="X184" s="4"/>
      <c r="Y184" s="4"/>
      <c r="Z184" s="33"/>
      <c r="AA184" s="4"/>
      <c r="AB184" s="4"/>
      <c r="AC184" s="4"/>
      <c r="AD184" s="4"/>
      <c r="AE184" s="4"/>
      <c r="AF184" s="4"/>
      <c r="AG184" s="4"/>
      <c r="AH184" s="4"/>
      <c r="AI184" s="33"/>
      <c r="AJ184" s="4"/>
      <c r="AK184" s="4"/>
      <c r="AL184" s="4"/>
      <c r="AM184" s="4"/>
      <c r="AN184" s="4"/>
      <c r="AO184" s="4"/>
      <c r="AP184" s="4"/>
      <c r="AQ184" s="4"/>
      <c r="AR184" s="33"/>
      <c r="AS184" s="4"/>
      <c r="AT184" s="43"/>
      <c r="AU184" s="26"/>
      <c r="AV184" s="26"/>
      <c r="AW184" s="26"/>
      <c r="AX184" s="26"/>
      <c r="AY184" s="26"/>
      <c r="AZ184" s="26"/>
      <c r="BA184" s="26"/>
      <c r="BB184" s="26"/>
      <c r="BC184" s="26"/>
      <c r="BD184" s="26"/>
      <c r="BE184" s="300">
        <f t="shared" si="9"/>
        <v>0</v>
      </c>
      <c r="BF184" s="5"/>
      <c r="BG184" s="5"/>
      <c r="BH184" s="5"/>
      <c r="BI184" s="69"/>
      <c r="BJ184" s="69"/>
      <c r="BK184" s="69"/>
      <c r="BL184" s="69"/>
      <c r="BM184" s="69"/>
      <c r="BN184" s="69"/>
      <c r="BO184" s="26"/>
      <c r="BP184" s="245"/>
      <c r="BQ184" s="26"/>
      <c r="BR184" s="11"/>
      <c r="BS184" s="44">
        <v>180</v>
      </c>
      <c r="BT184" s="26"/>
      <c r="BU184" s="26"/>
      <c r="BV184" s="26"/>
      <c r="BW184" s="26"/>
      <c r="BX184" s="26"/>
      <c r="BY184" s="26"/>
      <c r="BZ184" s="26"/>
      <c r="CA184" s="44">
        <v>180</v>
      </c>
      <c r="CB184" s="5">
        <v>0</v>
      </c>
      <c r="CC184" s="5">
        <v>0</v>
      </c>
      <c r="CD184" s="5"/>
      <c r="CE184" s="26"/>
      <c r="CF184" s="26"/>
      <c r="CG184" s="246"/>
      <c r="CH184" s="26"/>
      <c r="CI184" s="26"/>
      <c r="CJ184" s="26"/>
      <c r="CK184" s="26"/>
      <c r="CL184" s="26"/>
      <c r="CM184" s="26"/>
      <c r="CN184" s="26"/>
      <c r="CO184" s="26"/>
      <c r="CP184" s="26"/>
      <c r="CQ184" s="69"/>
      <c r="CR184" s="26" t="s">
        <v>656</v>
      </c>
    </row>
    <row r="185" spans="1:96" ht="15" x14ac:dyDescent="0.25">
      <c r="A185" s="10">
        <v>181</v>
      </c>
      <c r="B185" s="15"/>
      <c r="C185" s="42"/>
      <c r="D185" s="59"/>
      <c r="E185" s="69"/>
      <c r="F185" s="70"/>
      <c r="G185" s="33"/>
      <c r="H185" s="4"/>
      <c r="I185" s="4"/>
      <c r="J185" s="4"/>
      <c r="K185" s="4"/>
      <c r="L185" s="4"/>
      <c r="M185" s="4"/>
      <c r="N185" s="4"/>
      <c r="O185" s="4"/>
      <c r="P185" s="299">
        <f t="shared" si="8"/>
        <v>0</v>
      </c>
      <c r="Q185" s="4"/>
      <c r="R185" s="4"/>
      <c r="S185" s="4"/>
      <c r="T185" s="4"/>
      <c r="U185" s="4"/>
      <c r="V185" s="4"/>
      <c r="W185" s="4"/>
      <c r="X185" s="4"/>
      <c r="Y185" s="4"/>
      <c r="Z185" s="33"/>
      <c r="AA185" s="4"/>
      <c r="AB185" s="4"/>
      <c r="AC185" s="4"/>
      <c r="AD185" s="4"/>
      <c r="AE185" s="4"/>
      <c r="AF185" s="4"/>
      <c r="AG185" s="4"/>
      <c r="AH185" s="4"/>
      <c r="AI185" s="33"/>
      <c r="AJ185" s="4"/>
      <c r="AK185" s="4"/>
      <c r="AL185" s="4"/>
      <c r="AM185" s="4"/>
      <c r="AN185" s="4"/>
      <c r="AO185" s="4"/>
      <c r="AP185" s="4"/>
      <c r="AQ185" s="4"/>
      <c r="AR185" s="33"/>
      <c r="AS185" s="4"/>
      <c r="AT185" s="43"/>
      <c r="AU185" s="26"/>
      <c r="AV185" s="26"/>
      <c r="AW185" s="26"/>
      <c r="AX185" s="26"/>
      <c r="AY185" s="26"/>
      <c r="AZ185" s="26"/>
      <c r="BA185" s="26"/>
      <c r="BB185" s="26"/>
      <c r="BC185" s="26"/>
      <c r="BD185" s="26"/>
      <c r="BE185" s="300">
        <f t="shared" si="9"/>
        <v>0</v>
      </c>
      <c r="BF185" s="5"/>
      <c r="BG185" s="5"/>
      <c r="BH185" s="5"/>
      <c r="BI185" s="69"/>
      <c r="BJ185" s="69"/>
      <c r="BK185" s="69"/>
      <c r="BL185" s="69"/>
      <c r="BM185" s="69"/>
      <c r="BN185" s="69"/>
      <c r="BO185" s="26"/>
      <c r="BP185" s="245"/>
      <c r="BQ185" s="26"/>
      <c r="BR185" s="11"/>
      <c r="BS185" s="44">
        <v>181</v>
      </c>
      <c r="BT185" s="26"/>
      <c r="BU185" s="26"/>
      <c r="BV185" s="26"/>
      <c r="BW185" s="26"/>
      <c r="BX185" s="26"/>
      <c r="BY185" s="26"/>
      <c r="BZ185" s="26"/>
      <c r="CA185" s="44">
        <v>181</v>
      </c>
      <c r="CB185" s="5">
        <v>0</v>
      </c>
      <c r="CC185" s="5">
        <v>0</v>
      </c>
      <c r="CD185" s="5"/>
      <c r="CE185" s="26"/>
      <c r="CF185" s="26"/>
      <c r="CG185" s="246"/>
      <c r="CH185" s="26"/>
      <c r="CI185" s="26"/>
      <c r="CJ185" s="26"/>
      <c r="CK185" s="26"/>
      <c r="CL185" s="26"/>
      <c r="CM185" s="26"/>
      <c r="CN185" s="26"/>
      <c r="CO185" s="26"/>
      <c r="CP185" s="26"/>
      <c r="CQ185" s="69"/>
      <c r="CR185" s="26" t="s">
        <v>656</v>
      </c>
    </row>
    <row r="186" spans="1:96" ht="15" x14ac:dyDescent="0.25">
      <c r="A186" s="10">
        <v>182</v>
      </c>
      <c r="B186" s="15"/>
      <c r="C186" s="42"/>
      <c r="D186" s="59"/>
      <c r="E186" s="69"/>
      <c r="F186" s="70"/>
      <c r="G186" s="33"/>
      <c r="H186" s="4"/>
      <c r="I186" s="4"/>
      <c r="J186" s="4"/>
      <c r="K186" s="4"/>
      <c r="L186" s="4"/>
      <c r="M186" s="4"/>
      <c r="N186" s="4"/>
      <c r="O186" s="4"/>
      <c r="P186" s="299">
        <f t="shared" si="8"/>
        <v>0</v>
      </c>
      <c r="Q186" s="4"/>
      <c r="R186" s="4"/>
      <c r="S186" s="4"/>
      <c r="T186" s="4"/>
      <c r="U186" s="4"/>
      <c r="V186" s="4"/>
      <c r="W186" s="4"/>
      <c r="X186" s="4"/>
      <c r="Y186" s="4"/>
      <c r="Z186" s="33"/>
      <c r="AA186" s="4"/>
      <c r="AB186" s="4"/>
      <c r="AC186" s="4"/>
      <c r="AD186" s="4"/>
      <c r="AE186" s="4"/>
      <c r="AF186" s="4"/>
      <c r="AG186" s="4"/>
      <c r="AH186" s="4"/>
      <c r="AI186" s="33"/>
      <c r="AJ186" s="4"/>
      <c r="AK186" s="4"/>
      <c r="AL186" s="4"/>
      <c r="AM186" s="4"/>
      <c r="AN186" s="4"/>
      <c r="AO186" s="4"/>
      <c r="AP186" s="4"/>
      <c r="AQ186" s="4"/>
      <c r="AR186" s="33"/>
      <c r="AS186" s="4"/>
      <c r="AT186" s="43"/>
      <c r="AU186" s="26"/>
      <c r="AV186" s="26"/>
      <c r="AW186" s="26"/>
      <c r="AX186" s="26"/>
      <c r="AY186" s="26"/>
      <c r="AZ186" s="26"/>
      <c r="BA186" s="26"/>
      <c r="BB186" s="26"/>
      <c r="BC186" s="26"/>
      <c r="BD186" s="26"/>
      <c r="BE186" s="300">
        <f t="shared" si="9"/>
        <v>0</v>
      </c>
      <c r="BF186" s="5"/>
      <c r="BG186" s="5"/>
      <c r="BH186" s="5"/>
      <c r="BI186" s="69"/>
      <c r="BJ186" s="69"/>
      <c r="BK186" s="69"/>
      <c r="BL186" s="69"/>
      <c r="BM186" s="69"/>
      <c r="BN186" s="69"/>
      <c r="BO186" s="26"/>
      <c r="BP186" s="245"/>
      <c r="BQ186" s="26"/>
      <c r="BR186" s="11"/>
      <c r="BS186" s="44">
        <v>182</v>
      </c>
      <c r="BT186" s="26"/>
      <c r="BU186" s="26"/>
      <c r="BV186" s="26"/>
      <c r="BW186" s="26"/>
      <c r="BX186" s="26"/>
      <c r="BY186" s="26"/>
      <c r="BZ186" s="26"/>
      <c r="CA186" s="44">
        <v>182</v>
      </c>
      <c r="CB186" s="5">
        <v>0</v>
      </c>
      <c r="CC186" s="5">
        <v>0</v>
      </c>
      <c r="CD186" s="5"/>
      <c r="CE186" s="26"/>
      <c r="CF186" s="26"/>
      <c r="CG186" s="246"/>
      <c r="CH186" s="26"/>
      <c r="CI186" s="26"/>
      <c r="CJ186" s="26"/>
      <c r="CK186" s="26"/>
      <c r="CL186" s="26"/>
      <c r="CM186" s="26"/>
      <c r="CN186" s="26"/>
      <c r="CO186" s="26"/>
      <c r="CP186" s="26"/>
      <c r="CQ186" s="69"/>
      <c r="CR186" s="26" t="s">
        <v>656</v>
      </c>
    </row>
    <row r="187" spans="1:96" ht="15" x14ac:dyDescent="0.25">
      <c r="A187" s="10">
        <v>183</v>
      </c>
      <c r="B187" s="15"/>
      <c r="C187" s="42"/>
      <c r="D187" s="59"/>
      <c r="E187" s="69"/>
      <c r="F187" s="70"/>
      <c r="G187" s="33"/>
      <c r="H187" s="4"/>
      <c r="I187" s="4"/>
      <c r="J187" s="4"/>
      <c r="K187" s="4"/>
      <c r="L187" s="4"/>
      <c r="M187" s="4"/>
      <c r="N187" s="4"/>
      <c r="O187" s="4"/>
      <c r="P187" s="299">
        <f t="shared" si="8"/>
        <v>0</v>
      </c>
      <c r="Q187" s="4"/>
      <c r="R187" s="4"/>
      <c r="S187" s="4"/>
      <c r="T187" s="4"/>
      <c r="U187" s="4"/>
      <c r="V187" s="4"/>
      <c r="W187" s="4"/>
      <c r="X187" s="4"/>
      <c r="Y187" s="4"/>
      <c r="Z187" s="33"/>
      <c r="AA187" s="4"/>
      <c r="AB187" s="4"/>
      <c r="AC187" s="4"/>
      <c r="AD187" s="4"/>
      <c r="AE187" s="4"/>
      <c r="AF187" s="4"/>
      <c r="AG187" s="4"/>
      <c r="AH187" s="4"/>
      <c r="AI187" s="33"/>
      <c r="AJ187" s="4"/>
      <c r="AK187" s="4"/>
      <c r="AL187" s="4"/>
      <c r="AM187" s="4"/>
      <c r="AN187" s="4"/>
      <c r="AO187" s="4"/>
      <c r="AP187" s="4"/>
      <c r="AQ187" s="4"/>
      <c r="AR187" s="33"/>
      <c r="AS187" s="4"/>
      <c r="AT187" s="43"/>
      <c r="AU187" s="26"/>
      <c r="AV187" s="26"/>
      <c r="AW187" s="26"/>
      <c r="AX187" s="26"/>
      <c r="AY187" s="26"/>
      <c r="AZ187" s="26"/>
      <c r="BA187" s="26"/>
      <c r="BB187" s="26"/>
      <c r="BC187" s="26"/>
      <c r="BD187" s="26"/>
      <c r="BE187" s="300">
        <f t="shared" si="9"/>
        <v>0</v>
      </c>
      <c r="BF187" s="5"/>
      <c r="BG187" s="5"/>
      <c r="BH187" s="5"/>
      <c r="BI187" s="69"/>
      <c r="BJ187" s="69"/>
      <c r="BK187" s="69"/>
      <c r="BL187" s="69"/>
      <c r="BM187" s="69"/>
      <c r="BN187" s="69"/>
      <c r="BO187" s="26"/>
      <c r="BP187" s="245"/>
      <c r="BQ187" s="26"/>
      <c r="BR187" s="11"/>
      <c r="BS187" s="44">
        <v>183</v>
      </c>
      <c r="BT187" s="26"/>
      <c r="BU187" s="26"/>
      <c r="BV187" s="26"/>
      <c r="BW187" s="26"/>
      <c r="BX187" s="26"/>
      <c r="BY187" s="26"/>
      <c r="BZ187" s="26"/>
      <c r="CA187" s="44">
        <v>183</v>
      </c>
      <c r="CB187" s="5">
        <v>0</v>
      </c>
      <c r="CC187" s="5">
        <v>0</v>
      </c>
      <c r="CD187" s="5"/>
      <c r="CE187" s="26"/>
      <c r="CF187" s="26"/>
      <c r="CG187" s="246"/>
      <c r="CH187" s="26"/>
      <c r="CI187" s="26"/>
      <c r="CJ187" s="26"/>
      <c r="CK187" s="26"/>
      <c r="CL187" s="26"/>
      <c r="CM187" s="26"/>
      <c r="CN187" s="26"/>
      <c r="CO187" s="26"/>
      <c r="CP187" s="26"/>
      <c r="CQ187" s="69"/>
      <c r="CR187" s="26" t="s">
        <v>656</v>
      </c>
    </row>
    <row r="188" spans="1:96" ht="15" x14ac:dyDescent="0.25">
      <c r="A188" s="10">
        <v>184</v>
      </c>
      <c r="B188" s="15"/>
      <c r="C188" s="42"/>
      <c r="D188" s="59"/>
      <c r="E188" s="69"/>
      <c r="F188" s="70"/>
      <c r="G188" s="33"/>
      <c r="H188" s="4"/>
      <c r="I188" s="4"/>
      <c r="J188" s="4"/>
      <c r="K188" s="4"/>
      <c r="L188" s="4"/>
      <c r="M188" s="4"/>
      <c r="N188" s="4"/>
      <c r="O188" s="4"/>
      <c r="P188" s="299">
        <f t="shared" si="8"/>
        <v>0</v>
      </c>
      <c r="Q188" s="4"/>
      <c r="R188" s="4"/>
      <c r="S188" s="4"/>
      <c r="T188" s="4"/>
      <c r="U188" s="4"/>
      <c r="V188" s="4"/>
      <c r="W188" s="4"/>
      <c r="X188" s="4"/>
      <c r="Y188" s="4"/>
      <c r="Z188" s="33"/>
      <c r="AA188" s="4"/>
      <c r="AB188" s="4"/>
      <c r="AC188" s="4"/>
      <c r="AD188" s="4"/>
      <c r="AE188" s="4"/>
      <c r="AF188" s="4"/>
      <c r="AG188" s="4"/>
      <c r="AH188" s="4"/>
      <c r="AI188" s="33"/>
      <c r="AJ188" s="4"/>
      <c r="AK188" s="4"/>
      <c r="AL188" s="4"/>
      <c r="AM188" s="4"/>
      <c r="AN188" s="4"/>
      <c r="AO188" s="4"/>
      <c r="AP188" s="4"/>
      <c r="AQ188" s="4"/>
      <c r="AR188" s="33"/>
      <c r="AS188" s="4"/>
      <c r="AT188" s="43"/>
      <c r="AU188" s="26"/>
      <c r="AV188" s="26"/>
      <c r="AW188" s="26"/>
      <c r="AX188" s="26"/>
      <c r="AY188" s="26"/>
      <c r="AZ188" s="26"/>
      <c r="BA188" s="26"/>
      <c r="BB188" s="26"/>
      <c r="BC188" s="26"/>
      <c r="BD188" s="26"/>
      <c r="BE188" s="300">
        <f t="shared" si="9"/>
        <v>0</v>
      </c>
      <c r="BF188" s="5"/>
      <c r="BG188" s="5"/>
      <c r="BH188" s="5"/>
      <c r="BI188" s="69"/>
      <c r="BJ188" s="69"/>
      <c r="BK188" s="69"/>
      <c r="BL188" s="69"/>
      <c r="BM188" s="69"/>
      <c r="BN188" s="69"/>
      <c r="BO188" s="26"/>
      <c r="BP188" s="245"/>
      <c r="BQ188" s="26"/>
      <c r="BR188" s="11"/>
      <c r="BS188" s="44">
        <v>184</v>
      </c>
      <c r="BT188" s="26"/>
      <c r="BU188" s="26"/>
      <c r="BV188" s="26"/>
      <c r="BW188" s="26"/>
      <c r="BX188" s="26"/>
      <c r="BY188" s="26"/>
      <c r="BZ188" s="26"/>
      <c r="CA188" s="44">
        <v>184</v>
      </c>
      <c r="CB188" s="5">
        <v>0</v>
      </c>
      <c r="CC188" s="5">
        <v>0</v>
      </c>
      <c r="CD188" s="5"/>
      <c r="CE188" s="26"/>
      <c r="CF188" s="26"/>
      <c r="CG188" s="246"/>
      <c r="CH188" s="26"/>
      <c r="CI188" s="26"/>
      <c r="CJ188" s="26"/>
      <c r="CK188" s="26"/>
      <c r="CL188" s="26"/>
      <c r="CM188" s="26"/>
      <c r="CN188" s="26"/>
      <c r="CO188" s="26"/>
      <c r="CP188" s="26"/>
      <c r="CQ188" s="69"/>
      <c r="CR188" s="26" t="s">
        <v>656</v>
      </c>
    </row>
    <row r="189" spans="1:96" ht="15" x14ac:dyDescent="0.25">
      <c r="A189" s="10">
        <v>185</v>
      </c>
      <c r="B189" s="15"/>
      <c r="C189" s="42"/>
      <c r="D189" s="59"/>
      <c r="E189" s="69"/>
      <c r="F189" s="70"/>
      <c r="G189" s="33"/>
      <c r="H189" s="4"/>
      <c r="I189" s="4"/>
      <c r="J189" s="4"/>
      <c r="K189" s="4"/>
      <c r="L189" s="4"/>
      <c r="M189" s="4"/>
      <c r="N189" s="4"/>
      <c r="O189" s="4"/>
      <c r="P189" s="299">
        <f t="shared" si="8"/>
        <v>0</v>
      </c>
      <c r="Q189" s="4"/>
      <c r="R189" s="4"/>
      <c r="S189" s="4"/>
      <c r="T189" s="4"/>
      <c r="U189" s="4"/>
      <c r="V189" s="4"/>
      <c r="W189" s="4"/>
      <c r="X189" s="4"/>
      <c r="Y189" s="4"/>
      <c r="Z189" s="33"/>
      <c r="AA189" s="4"/>
      <c r="AB189" s="4"/>
      <c r="AC189" s="4"/>
      <c r="AD189" s="4"/>
      <c r="AE189" s="4"/>
      <c r="AF189" s="4"/>
      <c r="AG189" s="4"/>
      <c r="AH189" s="4"/>
      <c r="AI189" s="33"/>
      <c r="AJ189" s="4"/>
      <c r="AK189" s="4"/>
      <c r="AL189" s="4"/>
      <c r="AM189" s="4"/>
      <c r="AN189" s="4"/>
      <c r="AO189" s="4"/>
      <c r="AP189" s="4"/>
      <c r="AQ189" s="4"/>
      <c r="AR189" s="33"/>
      <c r="AS189" s="4"/>
      <c r="AT189" s="43"/>
      <c r="AU189" s="26"/>
      <c r="AV189" s="26"/>
      <c r="AW189" s="26"/>
      <c r="AX189" s="26"/>
      <c r="AY189" s="26"/>
      <c r="AZ189" s="26"/>
      <c r="BA189" s="26"/>
      <c r="BB189" s="26"/>
      <c r="BC189" s="26"/>
      <c r="BD189" s="26"/>
      <c r="BE189" s="300">
        <f t="shared" si="9"/>
        <v>0</v>
      </c>
      <c r="BF189" s="5"/>
      <c r="BG189" s="5"/>
      <c r="BH189" s="5"/>
      <c r="BI189" s="69"/>
      <c r="BJ189" s="69"/>
      <c r="BK189" s="69"/>
      <c r="BL189" s="69"/>
      <c r="BM189" s="69"/>
      <c r="BN189" s="69"/>
      <c r="BO189" s="26"/>
      <c r="BP189" s="245"/>
      <c r="BQ189" s="26"/>
      <c r="BR189" s="11"/>
      <c r="BS189" s="44">
        <v>185</v>
      </c>
      <c r="BT189" s="26"/>
      <c r="BU189" s="26"/>
      <c r="BV189" s="26"/>
      <c r="BW189" s="26"/>
      <c r="BX189" s="26"/>
      <c r="BY189" s="26"/>
      <c r="BZ189" s="26"/>
      <c r="CA189" s="44">
        <v>185</v>
      </c>
      <c r="CB189" s="5">
        <v>0</v>
      </c>
      <c r="CC189" s="5">
        <v>0</v>
      </c>
      <c r="CD189" s="5"/>
      <c r="CE189" s="26"/>
      <c r="CF189" s="26"/>
      <c r="CG189" s="246"/>
      <c r="CH189" s="26"/>
      <c r="CI189" s="26"/>
      <c r="CJ189" s="26"/>
      <c r="CK189" s="26"/>
      <c r="CL189" s="26"/>
      <c r="CM189" s="26"/>
      <c r="CN189" s="26"/>
      <c r="CO189" s="26"/>
      <c r="CP189" s="26"/>
      <c r="CQ189" s="69"/>
      <c r="CR189" s="26" t="s">
        <v>656</v>
      </c>
    </row>
    <row r="190" spans="1:96" ht="15" x14ac:dyDescent="0.25">
      <c r="A190" s="10">
        <v>186</v>
      </c>
      <c r="B190" s="15"/>
      <c r="C190" s="42"/>
      <c r="D190" s="59"/>
      <c r="E190" s="69"/>
      <c r="F190" s="70"/>
      <c r="G190" s="33"/>
      <c r="H190" s="4"/>
      <c r="I190" s="4"/>
      <c r="J190" s="4"/>
      <c r="K190" s="4"/>
      <c r="L190" s="4"/>
      <c r="M190" s="4"/>
      <c r="N190" s="4"/>
      <c r="O190" s="4"/>
      <c r="P190" s="299">
        <f t="shared" si="8"/>
        <v>0</v>
      </c>
      <c r="Q190" s="4"/>
      <c r="R190" s="4"/>
      <c r="S190" s="4"/>
      <c r="T190" s="4"/>
      <c r="U190" s="4"/>
      <c r="V190" s="4"/>
      <c r="W190" s="4"/>
      <c r="X190" s="4"/>
      <c r="Y190" s="4"/>
      <c r="Z190" s="33"/>
      <c r="AA190" s="4"/>
      <c r="AB190" s="4"/>
      <c r="AC190" s="4"/>
      <c r="AD190" s="4"/>
      <c r="AE190" s="4"/>
      <c r="AF190" s="4"/>
      <c r="AG190" s="4"/>
      <c r="AH190" s="4"/>
      <c r="AI190" s="33"/>
      <c r="AJ190" s="4"/>
      <c r="AK190" s="4"/>
      <c r="AL190" s="4"/>
      <c r="AM190" s="4"/>
      <c r="AN190" s="4"/>
      <c r="AO190" s="4"/>
      <c r="AP190" s="4"/>
      <c r="AQ190" s="4"/>
      <c r="AR190" s="33"/>
      <c r="AS190" s="4"/>
      <c r="AT190" s="43"/>
      <c r="AU190" s="26"/>
      <c r="AV190" s="26"/>
      <c r="AW190" s="26"/>
      <c r="AX190" s="26"/>
      <c r="AY190" s="26"/>
      <c r="AZ190" s="26"/>
      <c r="BA190" s="26"/>
      <c r="BB190" s="26"/>
      <c r="BC190" s="26"/>
      <c r="BD190" s="26"/>
      <c r="BE190" s="300">
        <f t="shared" si="9"/>
        <v>0</v>
      </c>
      <c r="BF190" s="5"/>
      <c r="BG190" s="5"/>
      <c r="BH190" s="5"/>
      <c r="BI190" s="69"/>
      <c r="BJ190" s="69"/>
      <c r="BK190" s="69"/>
      <c r="BL190" s="69"/>
      <c r="BM190" s="69"/>
      <c r="BN190" s="69"/>
      <c r="BO190" s="26"/>
      <c r="BP190" s="245"/>
      <c r="BQ190" s="26"/>
      <c r="BR190" s="11"/>
      <c r="BS190" s="44">
        <v>186</v>
      </c>
      <c r="BT190" s="26"/>
      <c r="BU190" s="26"/>
      <c r="BV190" s="26"/>
      <c r="BW190" s="26"/>
      <c r="BX190" s="26"/>
      <c r="BY190" s="26"/>
      <c r="BZ190" s="26"/>
      <c r="CA190" s="44">
        <v>186</v>
      </c>
      <c r="CB190" s="5">
        <v>0</v>
      </c>
      <c r="CC190" s="5">
        <v>0</v>
      </c>
      <c r="CD190" s="5"/>
      <c r="CE190" s="26"/>
      <c r="CF190" s="26"/>
      <c r="CG190" s="246"/>
      <c r="CH190" s="26"/>
      <c r="CI190" s="26"/>
      <c r="CJ190" s="26"/>
      <c r="CK190" s="26"/>
      <c r="CL190" s="26"/>
      <c r="CM190" s="26"/>
      <c r="CN190" s="26"/>
      <c r="CO190" s="26"/>
      <c r="CP190" s="26"/>
      <c r="CQ190" s="69"/>
      <c r="CR190" s="26" t="s">
        <v>656</v>
      </c>
    </row>
    <row r="191" spans="1:96" ht="15" x14ac:dyDescent="0.25">
      <c r="A191" s="10">
        <v>187</v>
      </c>
      <c r="B191" s="15"/>
      <c r="C191" s="42"/>
      <c r="D191" s="59"/>
      <c r="E191" s="69"/>
      <c r="F191" s="70"/>
      <c r="G191" s="33"/>
      <c r="H191" s="4"/>
      <c r="I191" s="4"/>
      <c r="J191" s="4"/>
      <c r="K191" s="4"/>
      <c r="L191" s="4"/>
      <c r="M191" s="4"/>
      <c r="N191" s="4"/>
      <c r="O191" s="4"/>
      <c r="P191" s="299">
        <f t="shared" si="8"/>
        <v>0</v>
      </c>
      <c r="Q191" s="4"/>
      <c r="R191" s="4"/>
      <c r="S191" s="4"/>
      <c r="T191" s="4"/>
      <c r="U191" s="4"/>
      <c r="V191" s="4"/>
      <c r="W191" s="4"/>
      <c r="X191" s="4"/>
      <c r="Y191" s="4"/>
      <c r="Z191" s="33"/>
      <c r="AA191" s="4"/>
      <c r="AB191" s="4"/>
      <c r="AC191" s="4"/>
      <c r="AD191" s="4"/>
      <c r="AE191" s="4"/>
      <c r="AF191" s="4"/>
      <c r="AG191" s="4"/>
      <c r="AH191" s="4"/>
      <c r="AI191" s="33"/>
      <c r="AJ191" s="4"/>
      <c r="AK191" s="4"/>
      <c r="AL191" s="4"/>
      <c r="AM191" s="4"/>
      <c r="AN191" s="4"/>
      <c r="AO191" s="4"/>
      <c r="AP191" s="4"/>
      <c r="AQ191" s="4"/>
      <c r="AR191" s="33"/>
      <c r="AS191" s="4"/>
      <c r="AT191" s="43"/>
      <c r="AU191" s="26"/>
      <c r="AV191" s="26"/>
      <c r="AW191" s="26"/>
      <c r="AX191" s="26"/>
      <c r="AY191" s="26"/>
      <c r="AZ191" s="26"/>
      <c r="BA191" s="26"/>
      <c r="BB191" s="26"/>
      <c r="BC191" s="26"/>
      <c r="BD191" s="26"/>
      <c r="BE191" s="300">
        <f t="shared" si="9"/>
        <v>0</v>
      </c>
      <c r="BF191" s="5"/>
      <c r="BG191" s="5"/>
      <c r="BH191" s="5"/>
      <c r="BI191" s="69"/>
      <c r="BJ191" s="69"/>
      <c r="BK191" s="69"/>
      <c r="BL191" s="69"/>
      <c r="BM191" s="69"/>
      <c r="BN191" s="69"/>
      <c r="BO191" s="26"/>
      <c r="BP191" s="245"/>
      <c r="BQ191" s="26"/>
      <c r="BR191" s="11"/>
      <c r="BS191" s="44">
        <v>187</v>
      </c>
      <c r="BT191" s="26"/>
      <c r="BU191" s="26"/>
      <c r="BV191" s="26"/>
      <c r="BW191" s="26"/>
      <c r="BX191" s="26"/>
      <c r="BY191" s="26"/>
      <c r="BZ191" s="26"/>
      <c r="CA191" s="44">
        <v>187</v>
      </c>
      <c r="CB191" s="5">
        <v>0</v>
      </c>
      <c r="CC191" s="5">
        <v>0</v>
      </c>
      <c r="CD191" s="5"/>
      <c r="CE191" s="26"/>
      <c r="CF191" s="26"/>
      <c r="CG191" s="246"/>
      <c r="CH191" s="26"/>
      <c r="CI191" s="26"/>
      <c r="CJ191" s="26"/>
      <c r="CK191" s="26"/>
      <c r="CL191" s="26"/>
      <c r="CM191" s="26"/>
      <c r="CN191" s="26"/>
      <c r="CO191" s="26"/>
      <c r="CP191" s="26"/>
      <c r="CQ191" s="69"/>
      <c r="CR191" s="26" t="s">
        <v>656</v>
      </c>
    </row>
    <row r="192" spans="1:96" ht="15" x14ac:dyDescent="0.25">
      <c r="A192" s="10">
        <v>188</v>
      </c>
      <c r="B192" s="15"/>
      <c r="C192" s="42"/>
      <c r="D192" s="59"/>
      <c r="E192" s="69"/>
      <c r="F192" s="70"/>
      <c r="G192" s="33"/>
      <c r="H192" s="4"/>
      <c r="I192" s="4"/>
      <c r="J192" s="4"/>
      <c r="K192" s="4"/>
      <c r="L192" s="4"/>
      <c r="M192" s="4"/>
      <c r="N192" s="4"/>
      <c r="O192" s="4"/>
      <c r="P192" s="299">
        <f t="shared" si="8"/>
        <v>0</v>
      </c>
      <c r="Q192" s="4"/>
      <c r="R192" s="4"/>
      <c r="S192" s="4"/>
      <c r="T192" s="4"/>
      <c r="U192" s="4"/>
      <c r="V192" s="4"/>
      <c r="W192" s="4"/>
      <c r="X192" s="4"/>
      <c r="Y192" s="4"/>
      <c r="Z192" s="33"/>
      <c r="AA192" s="4"/>
      <c r="AB192" s="4"/>
      <c r="AC192" s="4"/>
      <c r="AD192" s="4"/>
      <c r="AE192" s="4"/>
      <c r="AF192" s="4"/>
      <c r="AG192" s="4"/>
      <c r="AH192" s="4"/>
      <c r="AI192" s="33"/>
      <c r="AJ192" s="4"/>
      <c r="AK192" s="4"/>
      <c r="AL192" s="4"/>
      <c r="AM192" s="4"/>
      <c r="AN192" s="4"/>
      <c r="AO192" s="4"/>
      <c r="AP192" s="4"/>
      <c r="AQ192" s="4"/>
      <c r="AR192" s="33"/>
      <c r="AS192" s="4"/>
      <c r="AT192" s="43"/>
      <c r="AU192" s="26"/>
      <c r="AV192" s="26"/>
      <c r="AW192" s="26"/>
      <c r="AX192" s="26"/>
      <c r="AY192" s="26"/>
      <c r="AZ192" s="26"/>
      <c r="BA192" s="26"/>
      <c r="BB192" s="26"/>
      <c r="BC192" s="26"/>
      <c r="BD192" s="26"/>
      <c r="BE192" s="300">
        <f t="shared" si="9"/>
        <v>0</v>
      </c>
      <c r="BF192" s="5"/>
      <c r="BG192" s="5"/>
      <c r="BH192" s="5"/>
      <c r="BI192" s="69"/>
      <c r="BJ192" s="69"/>
      <c r="BK192" s="69"/>
      <c r="BL192" s="69"/>
      <c r="BM192" s="69"/>
      <c r="BN192" s="69"/>
      <c r="BO192" s="26"/>
      <c r="BP192" s="245"/>
      <c r="BQ192" s="26"/>
      <c r="BR192" s="11"/>
      <c r="BS192" s="44">
        <v>188</v>
      </c>
      <c r="BT192" s="26"/>
      <c r="BU192" s="26"/>
      <c r="BV192" s="26"/>
      <c r="BW192" s="26"/>
      <c r="BX192" s="26"/>
      <c r="BY192" s="26"/>
      <c r="BZ192" s="26"/>
      <c r="CA192" s="44">
        <v>188</v>
      </c>
      <c r="CB192" s="5">
        <v>0</v>
      </c>
      <c r="CC192" s="5">
        <v>0</v>
      </c>
      <c r="CD192" s="5"/>
      <c r="CE192" s="26"/>
      <c r="CF192" s="26"/>
      <c r="CG192" s="246"/>
      <c r="CH192" s="26"/>
      <c r="CI192" s="26"/>
      <c r="CJ192" s="26"/>
      <c r="CK192" s="26"/>
      <c r="CL192" s="26"/>
      <c r="CM192" s="26"/>
      <c r="CN192" s="26"/>
      <c r="CO192" s="26"/>
      <c r="CP192" s="26"/>
      <c r="CQ192" s="69"/>
      <c r="CR192" s="26" t="s">
        <v>656</v>
      </c>
    </row>
    <row r="193" spans="1:96" ht="15" x14ac:dyDescent="0.25">
      <c r="A193" s="10">
        <v>189</v>
      </c>
      <c r="B193" s="15"/>
      <c r="C193" s="42"/>
      <c r="D193" s="59"/>
      <c r="E193" s="69"/>
      <c r="F193" s="70"/>
      <c r="G193" s="33"/>
      <c r="H193" s="4"/>
      <c r="I193" s="4"/>
      <c r="J193" s="4"/>
      <c r="K193" s="4"/>
      <c r="L193" s="4"/>
      <c r="M193" s="4"/>
      <c r="N193" s="4"/>
      <c r="O193" s="4"/>
      <c r="P193" s="299">
        <f t="shared" si="8"/>
        <v>0</v>
      </c>
      <c r="Q193" s="4"/>
      <c r="R193" s="4"/>
      <c r="S193" s="4"/>
      <c r="T193" s="4"/>
      <c r="U193" s="4"/>
      <c r="V193" s="4"/>
      <c r="W193" s="4"/>
      <c r="X193" s="4"/>
      <c r="Y193" s="4"/>
      <c r="Z193" s="33"/>
      <c r="AA193" s="4"/>
      <c r="AB193" s="4"/>
      <c r="AC193" s="4"/>
      <c r="AD193" s="4"/>
      <c r="AE193" s="4"/>
      <c r="AF193" s="4"/>
      <c r="AG193" s="4"/>
      <c r="AH193" s="4"/>
      <c r="AI193" s="33"/>
      <c r="AJ193" s="4"/>
      <c r="AK193" s="4"/>
      <c r="AL193" s="4"/>
      <c r="AM193" s="4"/>
      <c r="AN193" s="4"/>
      <c r="AO193" s="4"/>
      <c r="AP193" s="4"/>
      <c r="AQ193" s="4"/>
      <c r="AR193" s="33"/>
      <c r="AS193" s="4"/>
      <c r="AT193" s="43"/>
      <c r="AU193" s="26"/>
      <c r="AV193" s="26"/>
      <c r="AW193" s="26"/>
      <c r="AX193" s="26"/>
      <c r="AY193" s="26"/>
      <c r="AZ193" s="26"/>
      <c r="BA193" s="26"/>
      <c r="BB193" s="26"/>
      <c r="BC193" s="26"/>
      <c r="BD193" s="26"/>
      <c r="BE193" s="300">
        <f t="shared" si="9"/>
        <v>0</v>
      </c>
      <c r="BF193" s="5"/>
      <c r="BG193" s="5"/>
      <c r="BH193" s="5"/>
      <c r="BI193" s="69"/>
      <c r="BJ193" s="69"/>
      <c r="BK193" s="69"/>
      <c r="BL193" s="69"/>
      <c r="BM193" s="69"/>
      <c r="BN193" s="69"/>
      <c r="BO193" s="26"/>
      <c r="BP193" s="245"/>
      <c r="BQ193" s="26"/>
      <c r="BR193" s="11"/>
      <c r="BS193" s="44">
        <v>189</v>
      </c>
      <c r="BT193" s="26"/>
      <c r="BU193" s="26"/>
      <c r="BV193" s="26"/>
      <c r="BW193" s="26"/>
      <c r="BX193" s="26"/>
      <c r="BY193" s="26"/>
      <c r="BZ193" s="26"/>
      <c r="CA193" s="44">
        <v>189</v>
      </c>
      <c r="CB193" s="5">
        <v>0</v>
      </c>
      <c r="CC193" s="5">
        <v>0</v>
      </c>
      <c r="CD193" s="5"/>
      <c r="CE193" s="26"/>
      <c r="CF193" s="26"/>
      <c r="CG193" s="246"/>
      <c r="CH193" s="26"/>
      <c r="CI193" s="26"/>
      <c r="CJ193" s="26"/>
      <c r="CK193" s="26"/>
      <c r="CL193" s="26"/>
      <c r="CM193" s="26"/>
      <c r="CN193" s="26"/>
      <c r="CO193" s="26"/>
      <c r="CP193" s="26"/>
      <c r="CQ193" s="69"/>
      <c r="CR193" s="26" t="s">
        <v>656</v>
      </c>
    </row>
    <row r="194" spans="1:96" ht="15" x14ac:dyDescent="0.25">
      <c r="A194" s="10">
        <v>190</v>
      </c>
      <c r="B194" s="15"/>
      <c r="C194" s="42"/>
      <c r="D194" s="59"/>
      <c r="E194" s="69"/>
      <c r="F194" s="70"/>
      <c r="G194" s="33"/>
      <c r="H194" s="4"/>
      <c r="I194" s="4"/>
      <c r="J194" s="4"/>
      <c r="K194" s="4"/>
      <c r="L194" s="4"/>
      <c r="M194" s="4"/>
      <c r="N194" s="4"/>
      <c r="O194" s="4"/>
      <c r="P194" s="299">
        <f t="shared" si="8"/>
        <v>0</v>
      </c>
      <c r="Q194" s="4"/>
      <c r="R194" s="4"/>
      <c r="S194" s="4"/>
      <c r="T194" s="4"/>
      <c r="U194" s="4"/>
      <c r="V194" s="4"/>
      <c r="W194" s="4"/>
      <c r="X194" s="4"/>
      <c r="Y194" s="4"/>
      <c r="Z194" s="33"/>
      <c r="AA194" s="4"/>
      <c r="AB194" s="4"/>
      <c r="AC194" s="4"/>
      <c r="AD194" s="4"/>
      <c r="AE194" s="4"/>
      <c r="AF194" s="4"/>
      <c r="AG194" s="4"/>
      <c r="AH194" s="4"/>
      <c r="AI194" s="33"/>
      <c r="AJ194" s="4"/>
      <c r="AK194" s="4"/>
      <c r="AL194" s="4"/>
      <c r="AM194" s="4"/>
      <c r="AN194" s="4"/>
      <c r="AO194" s="4"/>
      <c r="AP194" s="4"/>
      <c r="AQ194" s="4"/>
      <c r="AR194" s="33"/>
      <c r="AS194" s="4"/>
      <c r="AT194" s="43"/>
      <c r="AU194" s="26"/>
      <c r="AV194" s="26"/>
      <c r="AW194" s="26"/>
      <c r="AX194" s="26"/>
      <c r="AY194" s="26"/>
      <c r="AZ194" s="26"/>
      <c r="BA194" s="26"/>
      <c r="BB194" s="26"/>
      <c r="BC194" s="26"/>
      <c r="BD194" s="26"/>
      <c r="BE194" s="300">
        <f t="shared" si="9"/>
        <v>0</v>
      </c>
      <c r="BF194" s="5"/>
      <c r="BG194" s="5"/>
      <c r="BH194" s="5"/>
      <c r="BI194" s="69"/>
      <c r="BJ194" s="69"/>
      <c r="BK194" s="69"/>
      <c r="BL194" s="69"/>
      <c r="BM194" s="69"/>
      <c r="BN194" s="69"/>
      <c r="BO194" s="26"/>
      <c r="BP194" s="245"/>
      <c r="BQ194" s="26"/>
      <c r="BR194" s="11"/>
      <c r="BS194" s="44">
        <v>190</v>
      </c>
      <c r="BT194" s="26"/>
      <c r="BU194" s="26"/>
      <c r="BV194" s="26"/>
      <c r="BW194" s="26"/>
      <c r="BX194" s="26"/>
      <c r="BY194" s="26"/>
      <c r="BZ194" s="26"/>
      <c r="CA194" s="44">
        <v>190</v>
      </c>
      <c r="CB194" s="5">
        <v>0</v>
      </c>
      <c r="CC194" s="5">
        <v>0</v>
      </c>
      <c r="CD194" s="5"/>
      <c r="CE194" s="26"/>
      <c r="CF194" s="26"/>
      <c r="CG194" s="246"/>
      <c r="CH194" s="26"/>
      <c r="CI194" s="26"/>
      <c r="CJ194" s="26"/>
      <c r="CK194" s="26"/>
      <c r="CL194" s="26"/>
      <c r="CM194" s="26"/>
      <c r="CN194" s="26"/>
      <c r="CO194" s="26"/>
      <c r="CP194" s="26"/>
      <c r="CQ194" s="69"/>
      <c r="CR194" s="26" t="s">
        <v>656</v>
      </c>
    </row>
    <row r="195" spans="1:96" ht="15" x14ac:dyDescent="0.25">
      <c r="A195" s="10">
        <v>191</v>
      </c>
      <c r="B195" s="15"/>
      <c r="C195" s="42"/>
      <c r="D195" s="59"/>
      <c r="E195" s="69"/>
      <c r="F195" s="70"/>
      <c r="G195" s="33"/>
      <c r="H195" s="4"/>
      <c r="I195" s="4"/>
      <c r="J195" s="4"/>
      <c r="K195" s="4"/>
      <c r="L195" s="4"/>
      <c r="M195" s="4"/>
      <c r="N195" s="4"/>
      <c r="O195" s="4"/>
      <c r="P195" s="299">
        <f t="shared" si="8"/>
        <v>0</v>
      </c>
      <c r="Q195" s="4"/>
      <c r="R195" s="4"/>
      <c r="S195" s="4"/>
      <c r="T195" s="4"/>
      <c r="U195" s="4"/>
      <c r="V195" s="4"/>
      <c r="W195" s="4"/>
      <c r="X195" s="4"/>
      <c r="Y195" s="4"/>
      <c r="Z195" s="33"/>
      <c r="AA195" s="4"/>
      <c r="AB195" s="4"/>
      <c r="AC195" s="4"/>
      <c r="AD195" s="4"/>
      <c r="AE195" s="4"/>
      <c r="AF195" s="4"/>
      <c r="AG195" s="4"/>
      <c r="AH195" s="4"/>
      <c r="AI195" s="33"/>
      <c r="AJ195" s="4"/>
      <c r="AK195" s="4"/>
      <c r="AL195" s="4"/>
      <c r="AM195" s="4"/>
      <c r="AN195" s="4"/>
      <c r="AO195" s="4"/>
      <c r="AP195" s="4"/>
      <c r="AQ195" s="4"/>
      <c r="AR195" s="33"/>
      <c r="AS195" s="4"/>
      <c r="AT195" s="43"/>
      <c r="AU195" s="26"/>
      <c r="AV195" s="26"/>
      <c r="AW195" s="26"/>
      <c r="AX195" s="26"/>
      <c r="AY195" s="26"/>
      <c r="AZ195" s="26"/>
      <c r="BA195" s="26"/>
      <c r="BB195" s="26"/>
      <c r="BC195" s="26"/>
      <c r="BD195" s="26"/>
      <c r="BE195" s="300">
        <f t="shared" si="9"/>
        <v>0</v>
      </c>
      <c r="BF195" s="5"/>
      <c r="BG195" s="5"/>
      <c r="BH195" s="5"/>
      <c r="BI195" s="69"/>
      <c r="BJ195" s="69"/>
      <c r="BK195" s="69"/>
      <c r="BL195" s="69"/>
      <c r="BM195" s="69"/>
      <c r="BN195" s="69"/>
      <c r="BO195" s="26"/>
      <c r="BP195" s="245"/>
      <c r="BQ195" s="26"/>
      <c r="BR195" s="11"/>
      <c r="BS195" s="44">
        <v>191</v>
      </c>
      <c r="BT195" s="26"/>
      <c r="BU195" s="26"/>
      <c r="BV195" s="26"/>
      <c r="BW195" s="26"/>
      <c r="BX195" s="26"/>
      <c r="BY195" s="26"/>
      <c r="BZ195" s="26"/>
      <c r="CA195" s="44">
        <v>191</v>
      </c>
      <c r="CB195" s="5">
        <v>0</v>
      </c>
      <c r="CC195" s="5">
        <v>0</v>
      </c>
      <c r="CD195" s="5"/>
      <c r="CE195" s="26"/>
      <c r="CF195" s="26"/>
      <c r="CG195" s="246"/>
      <c r="CH195" s="26"/>
      <c r="CI195" s="26"/>
      <c r="CJ195" s="26"/>
      <c r="CK195" s="26"/>
      <c r="CL195" s="26"/>
      <c r="CM195" s="26"/>
      <c r="CN195" s="26"/>
      <c r="CO195" s="26"/>
      <c r="CP195" s="26"/>
      <c r="CQ195" s="69"/>
      <c r="CR195" s="26" t="s">
        <v>656</v>
      </c>
    </row>
    <row r="196" spans="1:96" ht="15" x14ac:dyDescent="0.25">
      <c r="A196" s="10">
        <v>192</v>
      </c>
      <c r="B196" s="15"/>
      <c r="C196" s="42"/>
      <c r="D196" s="59"/>
      <c r="E196" s="69"/>
      <c r="F196" s="70"/>
      <c r="G196" s="33"/>
      <c r="H196" s="4"/>
      <c r="I196" s="4"/>
      <c r="J196" s="4"/>
      <c r="K196" s="4"/>
      <c r="L196" s="4"/>
      <c r="M196" s="4"/>
      <c r="N196" s="4"/>
      <c r="O196" s="4"/>
      <c r="P196" s="299">
        <f t="shared" si="8"/>
        <v>0</v>
      </c>
      <c r="Q196" s="4"/>
      <c r="R196" s="4"/>
      <c r="S196" s="4"/>
      <c r="T196" s="4"/>
      <c r="U196" s="4"/>
      <c r="V196" s="4"/>
      <c r="W196" s="4"/>
      <c r="X196" s="4"/>
      <c r="Y196" s="4"/>
      <c r="Z196" s="33"/>
      <c r="AA196" s="4"/>
      <c r="AB196" s="4"/>
      <c r="AC196" s="4"/>
      <c r="AD196" s="4"/>
      <c r="AE196" s="4"/>
      <c r="AF196" s="4"/>
      <c r="AG196" s="4"/>
      <c r="AH196" s="4"/>
      <c r="AI196" s="33"/>
      <c r="AJ196" s="4"/>
      <c r="AK196" s="4"/>
      <c r="AL196" s="4"/>
      <c r="AM196" s="4"/>
      <c r="AN196" s="4"/>
      <c r="AO196" s="4"/>
      <c r="AP196" s="4"/>
      <c r="AQ196" s="4"/>
      <c r="AR196" s="33"/>
      <c r="AS196" s="4"/>
      <c r="AT196" s="43"/>
      <c r="AU196" s="26"/>
      <c r="AV196" s="26"/>
      <c r="AW196" s="26"/>
      <c r="AX196" s="26"/>
      <c r="AY196" s="26"/>
      <c r="AZ196" s="26"/>
      <c r="BA196" s="26"/>
      <c r="BB196" s="26"/>
      <c r="BC196" s="26"/>
      <c r="BD196" s="26"/>
      <c r="BE196" s="300">
        <f t="shared" si="9"/>
        <v>0</v>
      </c>
      <c r="BF196" s="5"/>
      <c r="BG196" s="5"/>
      <c r="BH196" s="5"/>
      <c r="BI196" s="69"/>
      <c r="BJ196" s="69"/>
      <c r="BK196" s="69"/>
      <c r="BL196" s="69"/>
      <c r="BM196" s="69"/>
      <c r="BN196" s="69"/>
      <c r="BO196" s="26"/>
      <c r="BP196" s="245"/>
      <c r="BQ196" s="26"/>
      <c r="BR196" s="11"/>
      <c r="BS196" s="44">
        <v>192</v>
      </c>
      <c r="BT196" s="26"/>
      <c r="BU196" s="26"/>
      <c r="BV196" s="26"/>
      <c r="BW196" s="26"/>
      <c r="BX196" s="26"/>
      <c r="BY196" s="26"/>
      <c r="BZ196" s="26"/>
      <c r="CA196" s="44">
        <v>192</v>
      </c>
      <c r="CB196" s="5">
        <v>0</v>
      </c>
      <c r="CC196" s="5">
        <v>0</v>
      </c>
      <c r="CD196" s="5"/>
      <c r="CE196" s="26"/>
      <c r="CF196" s="26"/>
      <c r="CG196" s="246"/>
      <c r="CH196" s="26"/>
      <c r="CI196" s="26"/>
      <c r="CJ196" s="26"/>
      <c r="CK196" s="26"/>
      <c r="CL196" s="26"/>
      <c r="CM196" s="26"/>
      <c r="CN196" s="26"/>
      <c r="CO196" s="26"/>
      <c r="CP196" s="26"/>
      <c r="CQ196" s="69"/>
      <c r="CR196" s="26" t="s">
        <v>656</v>
      </c>
    </row>
    <row r="197" spans="1:96" ht="15" x14ac:dyDescent="0.25">
      <c r="A197" s="10">
        <v>193</v>
      </c>
      <c r="B197" s="15"/>
      <c r="C197" s="42"/>
      <c r="D197" s="59"/>
      <c r="E197" s="69"/>
      <c r="F197" s="70"/>
      <c r="G197" s="33"/>
      <c r="H197" s="4"/>
      <c r="I197" s="4"/>
      <c r="J197" s="4"/>
      <c r="K197" s="4"/>
      <c r="L197" s="4"/>
      <c r="M197" s="4"/>
      <c r="N197" s="4"/>
      <c r="O197" s="4"/>
      <c r="P197" s="299">
        <f t="shared" si="8"/>
        <v>0</v>
      </c>
      <c r="Q197" s="4"/>
      <c r="R197" s="4"/>
      <c r="S197" s="4"/>
      <c r="T197" s="4"/>
      <c r="U197" s="4"/>
      <c r="V197" s="4"/>
      <c r="W197" s="4"/>
      <c r="X197" s="4"/>
      <c r="Y197" s="4"/>
      <c r="Z197" s="33"/>
      <c r="AA197" s="4"/>
      <c r="AB197" s="4"/>
      <c r="AC197" s="4"/>
      <c r="AD197" s="4"/>
      <c r="AE197" s="4"/>
      <c r="AF197" s="4"/>
      <c r="AG197" s="4"/>
      <c r="AH197" s="4"/>
      <c r="AI197" s="33"/>
      <c r="AJ197" s="4"/>
      <c r="AK197" s="4"/>
      <c r="AL197" s="4"/>
      <c r="AM197" s="4"/>
      <c r="AN197" s="4"/>
      <c r="AO197" s="4"/>
      <c r="AP197" s="4"/>
      <c r="AQ197" s="4"/>
      <c r="AR197" s="33"/>
      <c r="AS197" s="4"/>
      <c r="AT197" s="43"/>
      <c r="AU197" s="26"/>
      <c r="AV197" s="26"/>
      <c r="AW197" s="26"/>
      <c r="AX197" s="26"/>
      <c r="AY197" s="26"/>
      <c r="AZ197" s="26"/>
      <c r="BA197" s="26"/>
      <c r="BB197" s="26"/>
      <c r="BC197" s="26"/>
      <c r="BD197" s="26"/>
      <c r="BE197" s="300">
        <f t="shared" si="9"/>
        <v>0</v>
      </c>
      <c r="BF197" s="5"/>
      <c r="BG197" s="5"/>
      <c r="BH197" s="5"/>
      <c r="BI197" s="69"/>
      <c r="BJ197" s="69"/>
      <c r="BK197" s="69"/>
      <c r="BL197" s="69"/>
      <c r="BM197" s="69"/>
      <c r="BN197" s="69"/>
      <c r="BO197" s="26"/>
      <c r="BP197" s="245"/>
      <c r="BQ197" s="26"/>
      <c r="BR197" s="11"/>
      <c r="BS197" s="44">
        <v>193</v>
      </c>
      <c r="BT197" s="26"/>
      <c r="BU197" s="26"/>
      <c r="BV197" s="26"/>
      <c r="BW197" s="26"/>
      <c r="BX197" s="26"/>
      <c r="BY197" s="26"/>
      <c r="BZ197" s="26"/>
      <c r="CA197" s="44">
        <v>193</v>
      </c>
      <c r="CB197" s="5">
        <v>0</v>
      </c>
      <c r="CC197" s="5">
        <v>0</v>
      </c>
      <c r="CD197" s="5"/>
      <c r="CE197" s="26"/>
      <c r="CF197" s="26"/>
      <c r="CG197" s="246"/>
      <c r="CH197" s="26"/>
      <c r="CI197" s="26"/>
      <c r="CJ197" s="26"/>
      <c r="CK197" s="26"/>
      <c r="CL197" s="26"/>
      <c r="CM197" s="26"/>
      <c r="CN197" s="26"/>
      <c r="CO197" s="26"/>
      <c r="CP197" s="26"/>
      <c r="CQ197" s="69"/>
      <c r="CR197" s="26" t="s">
        <v>656</v>
      </c>
    </row>
    <row r="198" spans="1:96" ht="15" x14ac:dyDescent="0.25">
      <c r="A198" s="10">
        <v>194</v>
      </c>
      <c r="B198" s="15"/>
      <c r="C198" s="42"/>
      <c r="D198" s="59"/>
      <c r="E198" s="69"/>
      <c r="F198" s="70"/>
      <c r="G198" s="33"/>
      <c r="H198" s="4"/>
      <c r="I198" s="4"/>
      <c r="J198" s="4"/>
      <c r="K198" s="4"/>
      <c r="L198" s="4"/>
      <c r="M198" s="4"/>
      <c r="N198" s="4"/>
      <c r="O198" s="4"/>
      <c r="P198" s="299">
        <f t="shared" ref="P198:P249" si="12">MAX(G198:O198)</f>
        <v>0</v>
      </c>
      <c r="Q198" s="4"/>
      <c r="R198" s="4"/>
      <c r="S198" s="4"/>
      <c r="T198" s="4"/>
      <c r="U198" s="4"/>
      <c r="V198" s="4"/>
      <c r="W198" s="4"/>
      <c r="X198" s="4"/>
      <c r="Y198" s="4"/>
      <c r="Z198" s="33"/>
      <c r="AA198" s="4"/>
      <c r="AB198" s="4"/>
      <c r="AC198" s="4"/>
      <c r="AD198" s="4"/>
      <c r="AE198" s="4"/>
      <c r="AF198" s="4"/>
      <c r="AG198" s="4"/>
      <c r="AH198" s="4"/>
      <c r="AI198" s="33"/>
      <c r="AJ198" s="4"/>
      <c r="AK198" s="4"/>
      <c r="AL198" s="4"/>
      <c r="AM198" s="4"/>
      <c r="AN198" s="4"/>
      <c r="AO198" s="4"/>
      <c r="AP198" s="4"/>
      <c r="AQ198" s="4"/>
      <c r="AR198" s="33"/>
      <c r="AS198" s="4"/>
      <c r="AT198" s="43"/>
      <c r="AU198" s="26"/>
      <c r="AV198" s="26"/>
      <c r="AW198" s="26"/>
      <c r="AX198" s="26"/>
      <c r="AY198" s="26"/>
      <c r="AZ198" s="26"/>
      <c r="BA198" s="26"/>
      <c r="BB198" s="26"/>
      <c r="BC198" s="26"/>
      <c r="BD198" s="26"/>
      <c r="BE198" s="300">
        <f t="shared" ref="BE198:BE249" si="13">BF198+BJ198</f>
        <v>0</v>
      </c>
      <c r="BF198" s="5"/>
      <c r="BG198" s="5"/>
      <c r="BH198" s="5"/>
      <c r="BI198" s="69"/>
      <c r="BJ198" s="69"/>
      <c r="BK198" s="69"/>
      <c r="BL198" s="69"/>
      <c r="BM198" s="69"/>
      <c r="BN198" s="69"/>
      <c r="BO198" s="26"/>
      <c r="BP198" s="245"/>
      <c r="BQ198" s="26"/>
      <c r="BR198" s="11"/>
      <c r="BS198" s="44">
        <v>194</v>
      </c>
      <c r="BT198" s="26"/>
      <c r="BU198" s="26"/>
      <c r="BV198" s="26"/>
      <c r="BW198" s="26"/>
      <c r="BX198" s="26"/>
      <c r="BY198" s="26"/>
      <c r="BZ198" s="26"/>
      <c r="CA198" s="44">
        <v>194</v>
      </c>
      <c r="CB198" s="5">
        <v>0</v>
      </c>
      <c r="CC198" s="5">
        <v>0</v>
      </c>
      <c r="CD198" s="5"/>
      <c r="CE198" s="26"/>
      <c r="CF198" s="26"/>
      <c r="CG198" s="246"/>
      <c r="CH198" s="26"/>
      <c r="CI198" s="26"/>
      <c r="CJ198" s="26"/>
      <c r="CK198" s="26"/>
      <c r="CL198" s="26"/>
      <c r="CM198" s="26"/>
      <c r="CN198" s="26"/>
      <c r="CO198" s="26"/>
      <c r="CP198" s="26"/>
      <c r="CQ198" s="69"/>
      <c r="CR198" s="26" t="s">
        <v>656</v>
      </c>
    </row>
    <row r="199" spans="1:96" ht="15" x14ac:dyDescent="0.25">
      <c r="A199" s="10">
        <v>195</v>
      </c>
      <c r="B199" s="15"/>
      <c r="C199" s="42"/>
      <c r="D199" s="59"/>
      <c r="E199" s="69"/>
      <c r="F199" s="70"/>
      <c r="G199" s="33"/>
      <c r="H199" s="4"/>
      <c r="I199" s="4"/>
      <c r="J199" s="4"/>
      <c r="K199" s="4"/>
      <c r="L199" s="4"/>
      <c r="M199" s="4"/>
      <c r="N199" s="4"/>
      <c r="O199" s="4"/>
      <c r="P199" s="299">
        <f t="shared" si="12"/>
        <v>0</v>
      </c>
      <c r="Q199" s="4"/>
      <c r="R199" s="4"/>
      <c r="S199" s="4"/>
      <c r="T199" s="4"/>
      <c r="U199" s="4"/>
      <c r="V199" s="4"/>
      <c r="W199" s="4"/>
      <c r="X199" s="4"/>
      <c r="Y199" s="4"/>
      <c r="Z199" s="33"/>
      <c r="AA199" s="4"/>
      <c r="AB199" s="4"/>
      <c r="AC199" s="4"/>
      <c r="AD199" s="4"/>
      <c r="AE199" s="4"/>
      <c r="AF199" s="4"/>
      <c r="AG199" s="4"/>
      <c r="AH199" s="4"/>
      <c r="AI199" s="33"/>
      <c r="AJ199" s="4"/>
      <c r="AK199" s="4"/>
      <c r="AL199" s="4"/>
      <c r="AM199" s="4"/>
      <c r="AN199" s="4"/>
      <c r="AO199" s="4"/>
      <c r="AP199" s="4"/>
      <c r="AQ199" s="4"/>
      <c r="AR199" s="33"/>
      <c r="AS199" s="4"/>
      <c r="AT199" s="43"/>
      <c r="AU199" s="26"/>
      <c r="AV199" s="26"/>
      <c r="AW199" s="26"/>
      <c r="AX199" s="26"/>
      <c r="AY199" s="26"/>
      <c r="AZ199" s="26"/>
      <c r="BA199" s="26"/>
      <c r="BB199" s="26"/>
      <c r="BC199" s="26"/>
      <c r="BD199" s="26"/>
      <c r="BE199" s="300">
        <f t="shared" si="13"/>
        <v>0</v>
      </c>
      <c r="BF199" s="5"/>
      <c r="BG199" s="5"/>
      <c r="BH199" s="5"/>
      <c r="BI199" s="69"/>
      <c r="BJ199" s="69"/>
      <c r="BK199" s="69"/>
      <c r="BL199" s="69"/>
      <c r="BM199" s="69"/>
      <c r="BN199" s="69"/>
      <c r="BO199" s="26"/>
      <c r="BP199" s="245"/>
      <c r="BQ199" s="26"/>
      <c r="BR199" s="11"/>
      <c r="BS199" s="44">
        <v>195</v>
      </c>
      <c r="BT199" s="26"/>
      <c r="BU199" s="26"/>
      <c r="BV199" s="26"/>
      <c r="BW199" s="26"/>
      <c r="BX199" s="26"/>
      <c r="BY199" s="26"/>
      <c r="BZ199" s="26"/>
      <c r="CA199" s="44">
        <v>195</v>
      </c>
      <c r="CB199" s="5">
        <v>0</v>
      </c>
      <c r="CC199" s="5">
        <v>0</v>
      </c>
      <c r="CD199" s="5"/>
      <c r="CE199" s="26"/>
      <c r="CF199" s="26"/>
      <c r="CG199" s="246"/>
      <c r="CH199" s="26"/>
      <c r="CI199" s="26"/>
      <c r="CJ199" s="26"/>
      <c r="CK199" s="26"/>
      <c r="CL199" s="26"/>
      <c r="CM199" s="26"/>
      <c r="CN199" s="26"/>
      <c r="CO199" s="26"/>
      <c r="CP199" s="26"/>
      <c r="CQ199" s="69"/>
      <c r="CR199" s="26" t="s">
        <v>656</v>
      </c>
    </row>
    <row r="200" spans="1:96" ht="15" x14ac:dyDescent="0.25">
      <c r="A200" s="10">
        <v>196</v>
      </c>
      <c r="B200" s="15"/>
      <c r="C200" s="42"/>
      <c r="D200" s="59"/>
      <c r="E200" s="69"/>
      <c r="F200" s="70"/>
      <c r="G200" s="33"/>
      <c r="H200" s="4"/>
      <c r="I200" s="4"/>
      <c r="J200" s="4"/>
      <c r="K200" s="4"/>
      <c r="L200" s="4"/>
      <c r="M200" s="4"/>
      <c r="N200" s="4"/>
      <c r="O200" s="4"/>
      <c r="P200" s="299">
        <f t="shared" si="12"/>
        <v>0</v>
      </c>
      <c r="Q200" s="4"/>
      <c r="R200" s="4"/>
      <c r="S200" s="4"/>
      <c r="T200" s="4"/>
      <c r="U200" s="4"/>
      <c r="V200" s="4"/>
      <c r="W200" s="4"/>
      <c r="X200" s="4"/>
      <c r="Y200" s="4"/>
      <c r="Z200" s="33"/>
      <c r="AA200" s="4"/>
      <c r="AB200" s="4"/>
      <c r="AC200" s="4"/>
      <c r="AD200" s="4"/>
      <c r="AE200" s="4"/>
      <c r="AF200" s="4"/>
      <c r="AG200" s="4"/>
      <c r="AH200" s="4"/>
      <c r="AI200" s="33"/>
      <c r="AJ200" s="4"/>
      <c r="AK200" s="4"/>
      <c r="AL200" s="4"/>
      <c r="AM200" s="4"/>
      <c r="AN200" s="4"/>
      <c r="AO200" s="4"/>
      <c r="AP200" s="4"/>
      <c r="AQ200" s="4"/>
      <c r="AR200" s="33"/>
      <c r="AS200" s="4"/>
      <c r="AT200" s="43"/>
      <c r="AU200" s="26"/>
      <c r="AV200" s="26"/>
      <c r="AW200" s="26"/>
      <c r="AX200" s="26"/>
      <c r="AY200" s="26"/>
      <c r="AZ200" s="26"/>
      <c r="BA200" s="26"/>
      <c r="BB200" s="26"/>
      <c r="BC200" s="26"/>
      <c r="BD200" s="26"/>
      <c r="BE200" s="300">
        <f t="shared" si="13"/>
        <v>0</v>
      </c>
      <c r="BF200" s="5"/>
      <c r="BG200" s="5"/>
      <c r="BH200" s="5"/>
      <c r="BI200" s="69"/>
      <c r="BJ200" s="69"/>
      <c r="BK200" s="69"/>
      <c r="BL200" s="69"/>
      <c r="BM200" s="69"/>
      <c r="BN200" s="69"/>
      <c r="BO200" s="26"/>
      <c r="BP200" s="245"/>
      <c r="BQ200" s="26"/>
      <c r="BR200" s="11"/>
      <c r="BS200" s="44">
        <v>196</v>
      </c>
      <c r="BT200" s="26"/>
      <c r="BU200" s="26"/>
      <c r="BV200" s="26"/>
      <c r="BW200" s="26"/>
      <c r="BX200" s="26"/>
      <c r="BY200" s="26"/>
      <c r="BZ200" s="26"/>
      <c r="CA200" s="44">
        <v>196</v>
      </c>
      <c r="CB200" s="5">
        <v>0</v>
      </c>
      <c r="CC200" s="5">
        <v>0</v>
      </c>
      <c r="CD200" s="5"/>
      <c r="CE200" s="26"/>
      <c r="CF200" s="26"/>
      <c r="CG200" s="246"/>
      <c r="CH200" s="26"/>
      <c r="CI200" s="26"/>
      <c r="CJ200" s="26"/>
      <c r="CK200" s="26"/>
      <c r="CL200" s="26"/>
      <c r="CM200" s="26"/>
      <c r="CN200" s="26"/>
      <c r="CO200" s="26"/>
      <c r="CP200" s="26"/>
      <c r="CQ200" s="69"/>
      <c r="CR200" s="26" t="s">
        <v>656</v>
      </c>
    </row>
    <row r="201" spans="1:96" ht="15" x14ac:dyDescent="0.25">
      <c r="A201" s="10">
        <v>197</v>
      </c>
      <c r="B201" s="15"/>
      <c r="C201" s="42"/>
      <c r="D201" s="59"/>
      <c r="E201" s="69"/>
      <c r="F201" s="70"/>
      <c r="G201" s="33"/>
      <c r="H201" s="4"/>
      <c r="I201" s="4"/>
      <c r="J201" s="4"/>
      <c r="K201" s="4"/>
      <c r="L201" s="4"/>
      <c r="M201" s="4"/>
      <c r="N201" s="4"/>
      <c r="O201" s="4"/>
      <c r="P201" s="299">
        <f t="shared" si="12"/>
        <v>0</v>
      </c>
      <c r="Q201" s="4"/>
      <c r="R201" s="4"/>
      <c r="S201" s="4"/>
      <c r="T201" s="4"/>
      <c r="U201" s="4"/>
      <c r="V201" s="4"/>
      <c r="W201" s="4"/>
      <c r="X201" s="4"/>
      <c r="Y201" s="4"/>
      <c r="Z201" s="33"/>
      <c r="AA201" s="4"/>
      <c r="AB201" s="4"/>
      <c r="AC201" s="4"/>
      <c r="AD201" s="4"/>
      <c r="AE201" s="4"/>
      <c r="AF201" s="4"/>
      <c r="AG201" s="4"/>
      <c r="AH201" s="4"/>
      <c r="AI201" s="33"/>
      <c r="AJ201" s="4"/>
      <c r="AK201" s="4"/>
      <c r="AL201" s="4"/>
      <c r="AM201" s="4"/>
      <c r="AN201" s="4"/>
      <c r="AO201" s="4"/>
      <c r="AP201" s="4"/>
      <c r="AQ201" s="4"/>
      <c r="AR201" s="33"/>
      <c r="AS201" s="4"/>
      <c r="AT201" s="43"/>
      <c r="AU201" s="26"/>
      <c r="AV201" s="26"/>
      <c r="AW201" s="26"/>
      <c r="AX201" s="26"/>
      <c r="AY201" s="26"/>
      <c r="AZ201" s="26"/>
      <c r="BA201" s="26"/>
      <c r="BB201" s="26"/>
      <c r="BC201" s="26"/>
      <c r="BD201" s="26"/>
      <c r="BE201" s="300">
        <f t="shared" si="13"/>
        <v>0</v>
      </c>
      <c r="BF201" s="5"/>
      <c r="BG201" s="5"/>
      <c r="BH201" s="5"/>
      <c r="BI201" s="69"/>
      <c r="BJ201" s="69"/>
      <c r="BK201" s="69"/>
      <c r="BL201" s="69"/>
      <c r="BM201" s="69"/>
      <c r="BN201" s="69"/>
      <c r="BO201" s="26"/>
      <c r="BP201" s="245"/>
      <c r="BQ201" s="26"/>
      <c r="BR201" s="11"/>
      <c r="BS201" s="44">
        <v>197</v>
      </c>
      <c r="BT201" s="26"/>
      <c r="BU201" s="26"/>
      <c r="BV201" s="26"/>
      <c r="BW201" s="26"/>
      <c r="BX201" s="26"/>
      <c r="BY201" s="26"/>
      <c r="BZ201" s="26"/>
      <c r="CA201" s="44">
        <v>197</v>
      </c>
      <c r="CB201" s="5">
        <v>0</v>
      </c>
      <c r="CC201" s="5">
        <v>0</v>
      </c>
      <c r="CD201" s="5"/>
      <c r="CE201" s="26"/>
      <c r="CF201" s="26"/>
      <c r="CG201" s="246"/>
      <c r="CH201" s="26"/>
      <c r="CI201" s="26"/>
      <c r="CJ201" s="26"/>
      <c r="CK201" s="26"/>
      <c r="CL201" s="26"/>
      <c r="CM201" s="26"/>
      <c r="CN201" s="26"/>
      <c r="CO201" s="26"/>
      <c r="CP201" s="26"/>
      <c r="CQ201" s="69"/>
      <c r="CR201" s="26" t="s">
        <v>656</v>
      </c>
    </row>
    <row r="202" spans="1:96" ht="15" x14ac:dyDescent="0.25">
      <c r="A202" s="10">
        <v>198</v>
      </c>
      <c r="B202" s="15"/>
      <c r="C202" s="42"/>
      <c r="D202" s="59"/>
      <c r="E202" s="69"/>
      <c r="F202" s="70"/>
      <c r="G202" s="33"/>
      <c r="H202" s="4"/>
      <c r="I202" s="4"/>
      <c r="J202" s="4"/>
      <c r="K202" s="4"/>
      <c r="L202" s="4"/>
      <c r="M202" s="4"/>
      <c r="N202" s="4"/>
      <c r="O202" s="4"/>
      <c r="P202" s="299">
        <f t="shared" si="12"/>
        <v>0</v>
      </c>
      <c r="Q202" s="4"/>
      <c r="R202" s="4"/>
      <c r="S202" s="4"/>
      <c r="T202" s="4"/>
      <c r="U202" s="4"/>
      <c r="V202" s="4"/>
      <c r="W202" s="4"/>
      <c r="X202" s="4"/>
      <c r="Y202" s="4"/>
      <c r="Z202" s="33"/>
      <c r="AA202" s="4"/>
      <c r="AB202" s="4"/>
      <c r="AC202" s="4"/>
      <c r="AD202" s="4"/>
      <c r="AE202" s="4"/>
      <c r="AF202" s="4"/>
      <c r="AG202" s="4"/>
      <c r="AH202" s="4"/>
      <c r="AI202" s="33"/>
      <c r="AJ202" s="4"/>
      <c r="AK202" s="4"/>
      <c r="AL202" s="4"/>
      <c r="AM202" s="4"/>
      <c r="AN202" s="4"/>
      <c r="AO202" s="4"/>
      <c r="AP202" s="4"/>
      <c r="AQ202" s="4"/>
      <c r="AR202" s="33"/>
      <c r="AS202" s="4"/>
      <c r="AT202" s="4"/>
      <c r="AU202" s="33"/>
      <c r="AV202" s="26"/>
      <c r="AW202" s="26"/>
      <c r="AX202" s="26"/>
      <c r="AY202" s="26"/>
      <c r="AZ202" s="26"/>
      <c r="BA202" s="26"/>
      <c r="BB202" s="26"/>
      <c r="BC202" s="26"/>
      <c r="BD202" s="26"/>
      <c r="BE202" s="300">
        <f t="shared" si="13"/>
        <v>0</v>
      </c>
      <c r="BF202" s="5"/>
      <c r="BG202" s="5"/>
      <c r="BH202" s="5"/>
      <c r="BI202" s="69"/>
      <c r="BJ202" s="69"/>
      <c r="BK202" s="69"/>
      <c r="BL202" s="69"/>
      <c r="BM202" s="69"/>
      <c r="BN202" s="69"/>
      <c r="BO202" s="26"/>
      <c r="BP202" s="245"/>
      <c r="BQ202" s="26"/>
      <c r="BR202" s="11"/>
      <c r="BS202" s="44">
        <v>198</v>
      </c>
      <c r="BT202" s="26"/>
      <c r="BU202" s="26"/>
      <c r="BV202" s="26"/>
      <c r="BW202" s="26"/>
      <c r="BX202" s="26"/>
      <c r="BY202" s="26"/>
      <c r="BZ202" s="26"/>
      <c r="CA202" s="44">
        <v>198</v>
      </c>
      <c r="CB202" s="5">
        <v>0</v>
      </c>
      <c r="CC202" s="5">
        <v>0</v>
      </c>
      <c r="CD202" s="5"/>
      <c r="CE202" s="26"/>
      <c r="CF202" s="26"/>
      <c r="CG202" s="246"/>
      <c r="CH202" s="26"/>
      <c r="CI202" s="26"/>
      <c r="CJ202" s="26"/>
      <c r="CK202" s="26"/>
      <c r="CL202" s="26"/>
      <c r="CM202" s="26"/>
      <c r="CN202" s="26"/>
      <c r="CO202" s="26"/>
      <c r="CP202" s="26"/>
      <c r="CQ202" s="69"/>
      <c r="CR202" s="26" t="s">
        <v>656</v>
      </c>
    </row>
    <row r="203" spans="1:96" ht="15" x14ac:dyDescent="0.25">
      <c r="A203" s="10">
        <v>199</v>
      </c>
      <c r="B203" s="15"/>
      <c r="C203" s="42"/>
      <c r="D203" s="59"/>
      <c r="E203" s="69"/>
      <c r="F203" s="70"/>
      <c r="G203" s="33"/>
      <c r="H203" s="4"/>
      <c r="I203" s="4"/>
      <c r="J203" s="4"/>
      <c r="K203" s="4"/>
      <c r="L203" s="4"/>
      <c r="M203" s="4"/>
      <c r="N203" s="4"/>
      <c r="O203" s="4"/>
      <c r="P203" s="299">
        <f t="shared" si="12"/>
        <v>0</v>
      </c>
      <c r="Q203" s="4"/>
      <c r="R203" s="4"/>
      <c r="S203" s="4"/>
      <c r="T203" s="4"/>
      <c r="U203" s="4"/>
      <c r="V203" s="4"/>
      <c r="W203" s="4"/>
      <c r="X203" s="4"/>
      <c r="Y203" s="4"/>
      <c r="Z203" s="33"/>
      <c r="AA203" s="4"/>
      <c r="AB203" s="4"/>
      <c r="AC203" s="4"/>
      <c r="AD203" s="4"/>
      <c r="AE203" s="4"/>
      <c r="AF203" s="4"/>
      <c r="AG203" s="4"/>
      <c r="AH203" s="4"/>
      <c r="AI203" s="33"/>
      <c r="AJ203" s="4"/>
      <c r="AK203" s="4"/>
      <c r="AL203" s="4"/>
      <c r="AM203" s="4"/>
      <c r="AN203" s="4"/>
      <c r="AO203" s="4"/>
      <c r="AP203" s="4"/>
      <c r="AQ203" s="4"/>
      <c r="AR203" s="33"/>
      <c r="AS203" s="4"/>
      <c r="AT203" s="4"/>
      <c r="AU203" s="33"/>
      <c r="AV203" s="26"/>
      <c r="AW203" s="26"/>
      <c r="AX203" s="26"/>
      <c r="AY203" s="26"/>
      <c r="AZ203" s="26"/>
      <c r="BA203" s="26"/>
      <c r="BB203" s="26"/>
      <c r="BC203" s="26"/>
      <c r="BD203" s="26"/>
      <c r="BE203" s="300">
        <f t="shared" si="13"/>
        <v>0</v>
      </c>
      <c r="BF203" s="5"/>
      <c r="BG203" s="5"/>
      <c r="BH203" s="5"/>
      <c r="BI203" s="69"/>
      <c r="BJ203" s="69"/>
      <c r="BK203" s="69"/>
      <c r="BL203" s="69"/>
      <c r="BM203" s="69"/>
      <c r="BN203" s="69"/>
      <c r="BO203" s="26"/>
      <c r="BP203" s="245"/>
      <c r="BQ203" s="26"/>
      <c r="BR203" s="11"/>
      <c r="BS203" s="44">
        <v>199</v>
      </c>
      <c r="BT203" s="26"/>
      <c r="BU203" s="26"/>
      <c r="BV203" s="26"/>
      <c r="BW203" s="26"/>
      <c r="BX203" s="26"/>
      <c r="BY203" s="26"/>
      <c r="BZ203" s="26"/>
      <c r="CA203" s="44">
        <v>199</v>
      </c>
      <c r="CB203" s="5">
        <v>0</v>
      </c>
      <c r="CC203" s="5">
        <v>0</v>
      </c>
      <c r="CD203" s="5"/>
      <c r="CE203" s="26"/>
      <c r="CF203" s="26"/>
      <c r="CG203" s="246"/>
      <c r="CH203" s="26"/>
      <c r="CI203" s="26"/>
      <c r="CJ203" s="26"/>
      <c r="CK203" s="26"/>
      <c r="CL203" s="26"/>
      <c r="CM203" s="26"/>
      <c r="CN203" s="26"/>
      <c r="CO203" s="26"/>
      <c r="CP203" s="26"/>
      <c r="CQ203" s="69"/>
      <c r="CR203" s="26" t="s">
        <v>656</v>
      </c>
    </row>
    <row r="204" spans="1:96" ht="15" x14ac:dyDescent="0.25">
      <c r="A204" s="10">
        <v>200</v>
      </c>
      <c r="B204" s="15"/>
      <c r="C204" s="42"/>
      <c r="D204" s="59"/>
      <c r="E204" s="69"/>
      <c r="F204" s="70"/>
      <c r="G204" s="33"/>
      <c r="H204" s="4"/>
      <c r="I204" s="4"/>
      <c r="J204" s="4"/>
      <c r="K204" s="4"/>
      <c r="L204" s="4"/>
      <c r="M204" s="4"/>
      <c r="N204" s="4"/>
      <c r="O204" s="4"/>
      <c r="P204" s="299">
        <f t="shared" si="12"/>
        <v>0</v>
      </c>
      <c r="Q204" s="4"/>
      <c r="R204" s="4"/>
      <c r="S204" s="4"/>
      <c r="T204" s="4"/>
      <c r="U204" s="4"/>
      <c r="V204" s="4"/>
      <c r="W204" s="4"/>
      <c r="X204" s="4"/>
      <c r="Y204" s="4"/>
      <c r="Z204" s="33"/>
      <c r="AA204" s="4"/>
      <c r="AB204" s="4"/>
      <c r="AC204" s="4"/>
      <c r="AD204" s="4"/>
      <c r="AE204" s="4"/>
      <c r="AF204" s="4"/>
      <c r="AG204" s="4"/>
      <c r="AH204" s="4"/>
      <c r="AI204" s="33"/>
      <c r="AJ204" s="4"/>
      <c r="AK204" s="4"/>
      <c r="AL204" s="4"/>
      <c r="AM204" s="4"/>
      <c r="AN204" s="4"/>
      <c r="AO204" s="4"/>
      <c r="AP204" s="4"/>
      <c r="AQ204" s="4"/>
      <c r="AR204" s="33"/>
      <c r="AS204" s="4"/>
      <c r="AT204" s="4"/>
      <c r="AU204" s="33"/>
      <c r="AV204" s="26"/>
      <c r="AW204" s="26"/>
      <c r="AX204" s="26"/>
      <c r="AY204" s="26"/>
      <c r="AZ204" s="26"/>
      <c r="BA204" s="26"/>
      <c r="BB204" s="26"/>
      <c r="BC204" s="26"/>
      <c r="BD204" s="26"/>
      <c r="BE204" s="300">
        <f t="shared" si="13"/>
        <v>0</v>
      </c>
      <c r="BF204" s="5"/>
      <c r="BG204" s="5"/>
      <c r="BH204" s="5"/>
      <c r="BI204" s="69"/>
      <c r="BJ204" s="69"/>
      <c r="BK204" s="69"/>
      <c r="BL204" s="69"/>
      <c r="BM204" s="69"/>
      <c r="BN204" s="69"/>
      <c r="BO204" s="26"/>
      <c r="BP204" s="245"/>
      <c r="BQ204" s="26"/>
      <c r="BR204" s="11"/>
      <c r="BS204" s="44">
        <v>200</v>
      </c>
      <c r="BT204" s="26"/>
      <c r="BU204" s="26"/>
      <c r="BV204" s="26"/>
      <c r="BW204" s="26"/>
      <c r="BX204" s="26"/>
      <c r="BY204" s="26"/>
      <c r="BZ204" s="26"/>
      <c r="CA204" s="44">
        <v>200</v>
      </c>
      <c r="CB204" s="5">
        <v>0</v>
      </c>
      <c r="CC204" s="5">
        <v>0</v>
      </c>
      <c r="CD204" s="5"/>
      <c r="CE204" s="26"/>
      <c r="CF204" s="26"/>
      <c r="CG204" s="246"/>
      <c r="CH204" s="26"/>
      <c r="CI204" s="26"/>
      <c r="CJ204" s="26"/>
      <c r="CK204" s="26"/>
      <c r="CL204" s="26"/>
      <c r="CM204" s="26"/>
      <c r="CN204" s="26"/>
      <c r="CO204" s="26"/>
      <c r="CP204" s="26"/>
      <c r="CQ204" s="69"/>
      <c r="CR204" s="26" t="s">
        <v>656</v>
      </c>
    </row>
    <row r="205" spans="1:96" ht="15" x14ac:dyDescent="0.25">
      <c r="A205" s="10">
        <v>201</v>
      </c>
      <c r="B205" s="15"/>
      <c r="C205" s="42"/>
      <c r="D205" s="59"/>
      <c r="E205" s="69"/>
      <c r="F205" s="70"/>
      <c r="G205" s="33"/>
      <c r="H205" s="4"/>
      <c r="I205" s="4"/>
      <c r="J205" s="4"/>
      <c r="K205" s="4"/>
      <c r="L205" s="4"/>
      <c r="M205" s="4"/>
      <c r="N205" s="4"/>
      <c r="O205" s="4"/>
      <c r="P205" s="299">
        <f t="shared" si="12"/>
        <v>0</v>
      </c>
      <c r="Q205" s="4"/>
      <c r="R205" s="4"/>
      <c r="S205" s="4"/>
      <c r="T205" s="4"/>
      <c r="U205" s="4"/>
      <c r="V205" s="4"/>
      <c r="W205" s="4"/>
      <c r="X205" s="4"/>
      <c r="Y205" s="4"/>
      <c r="Z205" s="33"/>
      <c r="AA205" s="4"/>
      <c r="AB205" s="4"/>
      <c r="AC205" s="4"/>
      <c r="AD205" s="4"/>
      <c r="AE205" s="4"/>
      <c r="AF205" s="4"/>
      <c r="AG205" s="4"/>
      <c r="AH205" s="4"/>
      <c r="AI205" s="33"/>
      <c r="AJ205" s="4"/>
      <c r="AK205" s="4"/>
      <c r="AL205" s="4"/>
      <c r="AM205" s="4"/>
      <c r="AN205" s="4"/>
      <c r="AO205" s="4"/>
      <c r="AP205" s="4"/>
      <c r="AQ205" s="4"/>
      <c r="AR205" s="33"/>
      <c r="AS205" s="4"/>
      <c r="AT205" s="4"/>
      <c r="AU205" s="33"/>
      <c r="AV205" s="26"/>
      <c r="AW205" s="26"/>
      <c r="AX205" s="26"/>
      <c r="AY205" s="26"/>
      <c r="AZ205" s="26"/>
      <c r="BA205" s="26"/>
      <c r="BB205" s="26"/>
      <c r="BC205" s="26"/>
      <c r="BD205" s="26"/>
      <c r="BE205" s="300">
        <f t="shared" si="13"/>
        <v>0</v>
      </c>
      <c r="BF205" s="5"/>
      <c r="BG205" s="5"/>
      <c r="BH205" s="5"/>
      <c r="BI205" s="69"/>
      <c r="BJ205" s="69"/>
      <c r="BK205" s="69"/>
      <c r="BL205" s="69"/>
      <c r="BM205" s="69"/>
      <c r="BN205" s="69"/>
      <c r="BO205" s="26"/>
      <c r="BP205" s="245"/>
      <c r="BQ205" s="26"/>
      <c r="BR205" s="11"/>
      <c r="BS205" s="44">
        <v>201</v>
      </c>
      <c r="BT205" s="26"/>
      <c r="BU205" s="26"/>
      <c r="BV205" s="26"/>
      <c r="BW205" s="26"/>
      <c r="BX205" s="26"/>
      <c r="BY205" s="26"/>
      <c r="BZ205" s="26"/>
      <c r="CA205" s="44">
        <v>201</v>
      </c>
      <c r="CB205" s="5">
        <v>0</v>
      </c>
      <c r="CC205" s="5">
        <v>0</v>
      </c>
      <c r="CD205" s="5"/>
      <c r="CE205" s="26"/>
      <c r="CF205" s="26"/>
      <c r="CG205" s="246"/>
      <c r="CH205" s="26"/>
      <c r="CI205" s="26"/>
      <c r="CJ205" s="26"/>
      <c r="CK205" s="26"/>
      <c r="CL205" s="26"/>
      <c r="CM205" s="26"/>
      <c r="CN205" s="26"/>
      <c r="CO205" s="26"/>
      <c r="CP205" s="26"/>
      <c r="CQ205" s="69"/>
      <c r="CR205" s="26" t="s">
        <v>656</v>
      </c>
    </row>
    <row r="206" spans="1:96" ht="15" x14ac:dyDescent="0.25">
      <c r="A206" s="10">
        <v>202</v>
      </c>
      <c r="B206" s="15"/>
      <c r="C206" s="42"/>
      <c r="D206" s="59"/>
      <c r="E206" s="69"/>
      <c r="F206" s="70"/>
      <c r="G206" s="33"/>
      <c r="H206" s="4"/>
      <c r="I206" s="4"/>
      <c r="J206" s="4"/>
      <c r="K206" s="4"/>
      <c r="L206" s="4"/>
      <c r="M206" s="4"/>
      <c r="N206" s="4"/>
      <c r="O206" s="4"/>
      <c r="P206" s="299">
        <f t="shared" si="12"/>
        <v>0</v>
      </c>
      <c r="Q206" s="4"/>
      <c r="R206" s="4"/>
      <c r="S206" s="4"/>
      <c r="T206" s="4"/>
      <c r="U206" s="4"/>
      <c r="V206" s="4"/>
      <c r="W206" s="4"/>
      <c r="X206" s="4"/>
      <c r="Y206" s="4"/>
      <c r="Z206" s="33"/>
      <c r="AA206" s="4"/>
      <c r="AB206" s="4"/>
      <c r="AC206" s="4"/>
      <c r="AD206" s="4"/>
      <c r="AE206" s="4"/>
      <c r="AF206" s="4"/>
      <c r="AG206" s="4"/>
      <c r="AH206" s="4"/>
      <c r="AI206" s="33"/>
      <c r="AJ206" s="4"/>
      <c r="AK206" s="4"/>
      <c r="AL206" s="4"/>
      <c r="AM206" s="4"/>
      <c r="AN206" s="4"/>
      <c r="AO206" s="4"/>
      <c r="AP206" s="4"/>
      <c r="AQ206" s="4"/>
      <c r="AR206" s="33"/>
      <c r="AS206" s="4"/>
      <c r="AT206" s="4"/>
      <c r="AU206" s="33"/>
      <c r="AV206" s="26"/>
      <c r="AW206" s="26"/>
      <c r="AX206" s="26"/>
      <c r="AY206" s="26"/>
      <c r="AZ206" s="26"/>
      <c r="BA206" s="26"/>
      <c r="BB206" s="26"/>
      <c r="BC206" s="26"/>
      <c r="BD206" s="26"/>
      <c r="BE206" s="300">
        <f t="shared" si="13"/>
        <v>0</v>
      </c>
      <c r="BF206" s="5"/>
      <c r="BG206" s="5"/>
      <c r="BH206" s="5"/>
      <c r="BI206" s="69"/>
      <c r="BJ206" s="69"/>
      <c r="BK206" s="69"/>
      <c r="BL206" s="69"/>
      <c r="BM206" s="69"/>
      <c r="BN206" s="69"/>
      <c r="BO206" s="26"/>
      <c r="BP206" s="245"/>
      <c r="BQ206" s="26"/>
      <c r="BR206" s="11"/>
      <c r="BS206" s="44">
        <v>202</v>
      </c>
      <c r="BT206" s="26"/>
      <c r="BU206" s="26"/>
      <c r="BV206" s="26"/>
      <c r="BW206" s="26"/>
      <c r="BX206" s="26"/>
      <c r="BY206" s="26"/>
      <c r="BZ206" s="26"/>
      <c r="CA206" s="44">
        <v>202</v>
      </c>
      <c r="CB206" s="5">
        <v>0</v>
      </c>
      <c r="CC206" s="5">
        <v>0</v>
      </c>
      <c r="CD206" s="5"/>
      <c r="CE206" s="26"/>
      <c r="CF206" s="26"/>
      <c r="CG206" s="246"/>
      <c r="CH206" s="26"/>
      <c r="CI206" s="26"/>
      <c r="CJ206" s="26"/>
      <c r="CK206" s="26"/>
      <c r="CL206" s="26"/>
      <c r="CM206" s="26"/>
      <c r="CN206" s="26"/>
      <c r="CO206" s="26"/>
      <c r="CP206" s="26"/>
      <c r="CQ206" s="69"/>
      <c r="CR206" s="26" t="s">
        <v>656</v>
      </c>
    </row>
    <row r="207" spans="1:96" ht="15" x14ac:dyDescent="0.25">
      <c r="A207" s="10">
        <v>203</v>
      </c>
      <c r="B207" s="15"/>
      <c r="C207" s="42"/>
      <c r="D207" s="59"/>
      <c r="E207" s="69"/>
      <c r="F207" s="70"/>
      <c r="G207" s="33"/>
      <c r="H207" s="4"/>
      <c r="I207" s="4"/>
      <c r="J207" s="4"/>
      <c r="K207" s="4"/>
      <c r="L207" s="4"/>
      <c r="M207" s="4"/>
      <c r="N207" s="4"/>
      <c r="O207" s="4"/>
      <c r="P207" s="299">
        <f t="shared" si="12"/>
        <v>0</v>
      </c>
      <c r="Q207" s="4"/>
      <c r="R207" s="4"/>
      <c r="S207" s="4"/>
      <c r="T207" s="4"/>
      <c r="U207" s="4"/>
      <c r="V207" s="4"/>
      <c r="W207" s="4"/>
      <c r="X207" s="4"/>
      <c r="Y207" s="4"/>
      <c r="Z207" s="33"/>
      <c r="AA207" s="4"/>
      <c r="AB207" s="4"/>
      <c r="AC207" s="4"/>
      <c r="AD207" s="4"/>
      <c r="AE207" s="4"/>
      <c r="AF207" s="4"/>
      <c r="AG207" s="4"/>
      <c r="AH207" s="4"/>
      <c r="AI207" s="33"/>
      <c r="AJ207" s="4"/>
      <c r="AK207" s="4"/>
      <c r="AL207" s="4"/>
      <c r="AM207" s="4"/>
      <c r="AN207" s="4"/>
      <c r="AO207" s="4"/>
      <c r="AP207" s="4"/>
      <c r="AQ207" s="4"/>
      <c r="AR207" s="33"/>
      <c r="AS207" s="4"/>
      <c r="AT207" s="4"/>
      <c r="AU207" s="33"/>
      <c r="AV207" s="26"/>
      <c r="AW207" s="26"/>
      <c r="AX207" s="26"/>
      <c r="AY207" s="26"/>
      <c r="AZ207" s="26"/>
      <c r="BA207" s="26"/>
      <c r="BB207" s="26"/>
      <c r="BC207" s="26"/>
      <c r="BD207" s="26"/>
      <c r="BE207" s="300">
        <f t="shared" si="13"/>
        <v>0</v>
      </c>
      <c r="BF207" s="5"/>
      <c r="BG207" s="5"/>
      <c r="BH207" s="5"/>
      <c r="BI207" s="69"/>
      <c r="BJ207" s="69"/>
      <c r="BK207" s="69"/>
      <c r="BL207" s="69"/>
      <c r="BM207" s="69"/>
      <c r="BN207" s="69"/>
      <c r="BO207" s="26"/>
      <c r="BP207" s="245"/>
      <c r="BQ207" s="26"/>
      <c r="BR207" s="11"/>
      <c r="BS207" s="44">
        <v>203</v>
      </c>
      <c r="BT207" s="26"/>
      <c r="BU207" s="26"/>
      <c r="BV207" s="26"/>
      <c r="BW207" s="26"/>
      <c r="BX207" s="26"/>
      <c r="BY207" s="26"/>
      <c r="BZ207" s="26"/>
      <c r="CA207" s="44">
        <v>203</v>
      </c>
      <c r="CB207" s="5">
        <v>0</v>
      </c>
      <c r="CC207" s="5">
        <v>0</v>
      </c>
      <c r="CD207" s="5"/>
      <c r="CE207" s="26"/>
      <c r="CF207" s="26"/>
      <c r="CG207" s="246"/>
      <c r="CH207" s="26"/>
      <c r="CI207" s="26"/>
      <c r="CJ207" s="26"/>
      <c r="CK207" s="26"/>
      <c r="CL207" s="26"/>
      <c r="CM207" s="26"/>
      <c r="CN207" s="26"/>
      <c r="CO207" s="26"/>
      <c r="CP207" s="26"/>
      <c r="CQ207" s="69"/>
      <c r="CR207" s="26" t="s">
        <v>656</v>
      </c>
    </row>
    <row r="208" spans="1:96" ht="15" x14ac:dyDescent="0.25">
      <c r="A208" s="10">
        <v>204</v>
      </c>
      <c r="B208" s="15"/>
      <c r="C208" s="42"/>
      <c r="D208" s="59"/>
      <c r="E208" s="69"/>
      <c r="F208" s="70"/>
      <c r="G208" s="33"/>
      <c r="H208" s="4"/>
      <c r="I208" s="4"/>
      <c r="J208" s="4"/>
      <c r="K208" s="4"/>
      <c r="L208" s="4"/>
      <c r="M208" s="4"/>
      <c r="N208" s="4"/>
      <c r="O208" s="4"/>
      <c r="P208" s="299">
        <f t="shared" si="12"/>
        <v>0</v>
      </c>
      <c r="Q208" s="4"/>
      <c r="R208" s="4"/>
      <c r="S208" s="4"/>
      <c r="T208" s="4"/>
      <c r="U208" s="4"/>
      <c r="V208" s="4"/>
      <c r="W208" s="4"/>
      <c r="X208" s="4"/>
      <c r="Y208" s="4"/>
      <c r="Z208" s="33"/>
      <c r="AA208" s="4"/>
      <c r="AB208" s="4"/>
      <c r="AC208" s="4"/>
      <c r="AD208" s="4"/>
      <c r="AE208" s="4"/>
      <c r="AF208" s="4"/>
      <c r="AG208" s="4"/>
      <c r="AH208" s="4"/>
      <c r="AI208" s="33"/>
      <c r="AJ208" s="4"/>
      <c r="AK208" s="4"/>
      <c r="AL208" s="4"/>
      <c r="AM208" s="4"/>
      <c r="AN208" s="4"/>
      <c r="AO208" s="4"/>
      <c r="AP208" s="4"/>
      <c r="AQ208" s="4"/>
      <c r="AR208" s="33"/>
      <c r="AS208" s="4"/>
      <c r="AT208" s="4"/>
      <c r="AU208" s="33"/>
      <c r="AV208" s="26"/>
      <c r="AW208" s="26"/>
      <c r="AX208" s="26"/>
      <c r="AY208" s="26"/>
      <c r="AZ208" s="26"/>
      <c r="BA208" s="26"/>
      <c r="BB208" s="26"/>
      <c r="BC208" s="26"/>
      <c r="BD208" s="26"/>
      <c r="BE208" s="300">
        <f t="shared" si="13"/>
        <v>0</v>
      </c>
      <c r="BF208" s="5"/>
      <c r="BG208" s="5"/>
      <c r="BH208" s="5"/>
      <c r="BI208" s="69"/>
      <c r="BJ208" s="69"/>
      <c r="BK208" s="69"/>
      <c r="BL208" s="69"/>
      <c r="BM208" s="69"/>
      <c r="BN208" s="69"/>
      <c r="BO208" s="26"/>
      <c r="BP208" s="245"/>
      <c r="BQ208" s="26"/>
      <c r="BR208" s="11"/>
      <c r="BS208" s="44">
        <v>204</v>
      </c>
      <c r="BT208" s="26"/>
      <c r="BU208" s="26"/>
      <c r="BV208" s="26"/>
      <c r="BW208" s="26"/>
      <c r="BX208" s="26"/>
      <c r="BY208" s="26"/>
      <c r="BZ208" s="26"/>
      <c r="CA208" s="44">
        <v>204</v>
      </c>
      <c r="CB208" s="5">
        <v>0</v>
      </c>
      <c r="CC208" s="5">
        <v>0</v>
      </c>
      <c r="CD208" s="5"/>
      <c r="CE208" s="26"/>
      <c r="CF208" s="26"/>
      <c r="CG208" s="246"/>
      <c r="CH208" s="26"/>
      <c r="CI208" s="26"/>
      <c r="CJ208" s="26"/>
      <c r="CK208" s="26"/>
      <c r="CL208" s="26"/>
      <c r="CM208" s="26"/>
      <c r="CN208" s="26"/>
      <c r="CO208" s="26"/>
      <c r="CP208" s="26"/>
      <c r="CQ208" s="69"/>
      <c r="CR208" s="26" t="s">
        <v>656</v>
      </c>
    </row>
    <row r="209" spans="1:96" ht="15" x14ac:dyDescent="0.25">
      <c r="A209" s="10">
        <v>205</v>
      </c>
      <c r="B209" s="15"/>
      <c r="C209" s="42"/>
      <c r="D209" s="59"/>
      <c r="E209" s="69"/>
      <c r="F209" s="70"/>
      <c r="G209" s="33"/>
      <c r="H209" s="4"/>
      <c r="I209" s="4"/>
      <c r="J209" s="4"/>
      <c r="K209" s="4"/>
      <c r="L209" s="4"/>
      <c r="M209" s="4"/>
      <c r="N209" s="4"/>
      <c r="O209" s="4"/>
      <c r="P209" s="299">
        <f t="shared" si="12"/>
        <v>0</v>
      </c>
      <c r="Q209" s="4"/>
      <c r="R209" s="4"/>
      <c r="S209" s="4"/>
      <c r="T209" s="4"/>
      <c r="U209" s="4"/>
      <c r="V209" s="4"/>
      <c r="W209" s="4"/>
      <c r="X209" s="4"/>
      <c r="Y209" s="4"/>
      <c r="Z209" s="33"/>
      <c r="AA209" s="4"/>
      <c r="AB209" s="4"/>
      <c r="AC209" s="4"/>
      <c r="AD209" s="4"/>
      <c r="AE209" s="4"/>
      <c r="AF209" s="4"/>
      <c r="AG209" s="4"/>
      <c r="AH209" s="4"/>
      <c r="AI209" s="33"/>
      <c r="AJ209" s="4"/>
      <c r="AK209" s="4"/>
      <c r="AL209" s="4"/>
      <c r="AM209" s="4"/>
      <c r="AN209" s="4"/>
      <c r="AO209" s="4"/>
      <c r="AP209" s="4"/>
      <c r="AQ209" s="4"/>
      <c r="AR209" s="33"/>
      <c r="AS209" s="4"/>
      <c r="AT209" s="4"/>
      <c r="AU209" s="33"/>
      <c r="AV209" s="26"/>
      <c r="AW209" s="26"/>
      <c r="AX209" s="26"/>
      <c r="AY209" s="26"/>
      <c r="AZ209" s="26"/>
      <c r="BA209" s="26"/>
      <c r="BB209" s="26"/>
      <c r="BC209" s="26"/>
      <c r="BD209" s="26"/>
      <c r="BE209" s="300">
        <f t="shared" si="13"/>
        <v>0</v>
      </c>
      <c r="BF209" s="5"/>
      <c r="BG209" s="5"/>
      <c r="BH209" s="5"/>
      <c r="BI209" s="69"/>
      <c r="BJ209" s="69"/>
      <c r="BK209" s="69"/>
      <c r="BL209" s="69"/>
      <c r="BM209" s="69"/>
      <c r="BN209" s="69"/>
      <c r="BO209" s="26"/>
      <c r="BP209" s="245"/>
      <c r="BQ209" s="26"/>
      <c r="BR209" s="11"/>
      <c r="BS209" s="44">
        <v>205</v>
      </c>
      <c r="BT209" s="26"/>
      <c r="BU209" s="26"/>
      <c r="BV209" s="26"/>
      <c r="BW209" s="26"/>
      <c r="BX209" s="26"/>
      <c r="BY209" s="26"/>
      <c r="BZ209" s="26"/>
      <c r="CA209" s="44">
        <v>205</v>
      </c>
      <c r="CB209" s="5">
        <v>0</v>
      </c>
      <c r="CC209" s="5">
        <v>0</v>
      </c>
      <c r="CD209" s="5"/>
      <c r="CE209" s="26"/>
      <c r="CF209" s="26"/>
      <c r="CG209" s="246"/>
      <c r="CH209" s="26"/>
      <c r="CI209" s="26"/>
      <c r="CJ209" s="26"/>
      <c r="CK209" s="26"/>
      <c r="CL209" s="26"/>
      <c r="CM209" s="26"/>
      <c r="CN209" s="26"/>
      <c r="CO209" s="26"/>
      <c r="CP209" s="26"/>
      <c r="CQ209" s="69"/>
      <c r="CR209" s="26" t="s">
        <v>656</v>
      </c>
    </row>
    <row r="210" spans="1:96" ht="15" x14ac:dyDescent="0.25">
      <c r="A210" s="10">
        <v>206</v>
      </c>
      <c r="B210" s="15"/>
      <c r="C210" s="42"/>
      <c r="D210" s="59"/>
      <c r="E210" s="69"/>
      <c r="F210" s="70"/>
      <c r="G210" s="33"/>
      <c r="H210" s="4"/>
      <c r="I210" s="4"/>
      <c r="J210" s="4"/>
      <c r="K210" s="4"/>
      <c r="L210" s="4"/>
      <c r="M210" s="4"/>
      <c r="N210" s="4"/>
      <c r="O210" s="4"/>
      <c r="P210" s="299">
        <f t="shared" si="12"/>
        <v>0</v>
      </c>
      <c r="Q210" s="4"/>
      <c r="R210" s="4"/>
      <c r="S210" s="4"/>
      <c r="T210" s="4"/>
      <c r="U210" s="4"/>
      <c r="V210" s="4"/>
      <c r="W210" s="4"/>
      <c r="X210" s="4"/>
      <c r="Y210" s="4"/>
      <c r="Z210" s="33"/>
      <c r="AA210" s="4"/>
      <c r="AB210" s="4"/>
      <c r="AC210" s="4"/>
      <c r="AD210" s="4"/>
      <c r="AE210" s="4"/>
      <c r="AF210" s="4"/>
      <c r="AG210" s="4"/>
      <c r="AH210" s="4"/>
      <c r="AI210" s="33"/>
      <c r="AJ210" s="4"/>
      <c r="AK210" s="4"/>
      <c r="AL210" s="4"/>
      <c r="AM210" s="4"/>
      <c r="AN210" s="4"/>
      <c r="AO210" s="4"/>
      <c r="AP210" s="4"/>
      <c r="AQ210" s="4"/>
      <c r="AR210" s="33"/>
      <c r="AS210" s="4"/>
      <c r="AT210" s="4"/>
      <c r="AU210" s="33"/>
      <c r="AV210" s="26"/>
      <c r="AW210" s="26"/>
      <c r="AX210" s="26"/>
      <c r="AY210" s="26"/>
      <c r="AZ210" s="26"/>
      <c r="BA210" s="26"/>
      <c r="BB210" s="26"/>
      <c r="BC210" s="26"/>
      <c r="BD210" s="26"/>
      <c r="BE210" s="300">
        <f t="shared" si="13"/>
        <v>0</v>
      </c>
      <c r="BF210" s="5"/>
      <c r="BG210" s="5"/>
      <c r="BH210" s="5"/>
      <c r="BI210" s="69"/>
      <c r="BJ210" s="69"/>
      <c r="BK210" s="69"/>
      <c r="BL210" s="69"/>
      <c r="BM210" s="69"/>
      <c r="BN210" s="69"/>
      <c r="BO210" s="26"/>
      <c r="BP210" s="245"/>
      <c r="BQ210" s="26"/>
      <c r="BR210" s="11"/>
      <c r="BS210" s="44">
        <v>206</v>
      </c>
      <c r="BT210" s="26"/>
      <c r="BU210" s="26"/>
      <c r="BV210" s="26"/>
      <c r="BW210" s="26"/>
      <c r="BX210" s="26"/>
      <c r="BY210" s="26"/>
      <c r="BZ210" s="26"/>
      <c r="CA210" s="44">
        <v>206</v>
      </c>
      <c r="CB210" s="5">
        <v>0</v>
      </c>
      <c r="CC210" s="5">
        <v>0</v>
      </c>
      <c r="CD210" s="5"/>
      <c r="CE210" s="26"/>
      <c r="CF210" s="26"/>
      <c r="CG210" s="246"/>
      <c r="CH210" s="26"/>
      <c r="CI210" s="26"/>
      <c r="CJ210" s="26"/>
      <c r="CK210" s="26"/>
      <c r="CL210" s="26"/>
      <c r="CM210" s="26"/>
      <c r="CN210" s="26"/>
      <c r="CO210" s="26"/>
      <c r="CP210" s="26"/>
      <c r="CQ210" s="69"/>
      <c r="CR210" s="26" t="s">
        <v>656</v>
      </c>
    </row>
    <row r="211" spans="1:96" ht="15" x14ac:dyDescent="0.25">
      <c r="A211" s="10">
        <v>207</v>
      </c>
      <c r="B211" s="15"/>
      <c r="C211" s="42"/>
      <c r="D211" s="59"/>
      <c r="E211" s="69"/>
      <c r="F211" s="70"/>
      <c r="G211" s="33"/>
      <c r="H211" s="4"/>
      <c r="I211" s="4"/>
      <c r="J211" s="4"/>
      <c r="K211" s="4"/>
      <c r="L211" s="4"/>
      <c r="M211" s="4"/>
      <c r="N211" s="4"/>
      <c r="O211" s="4"/>
      <c r="P211" s="299">
        <f t="shared" si="12"/>
        <v>0</v>
      </c>
      <c r="Q211" s="4"/>
      <c r="R211" s="4"/>
      <c r="S211" s="4"/>
      <c r="T211" s="4"/>
      <c r="U211" s="4"/>
      <c r="V211" s="4"/>
      <c r="W211" s="4"/>
      <c r="X211" s="4"/>
      <c r="Y211" s="4"/>
      <c r="Z211" s="33"/>
      <c r="AA211" s="4"/>
      <c r="AB211" s="4"/>
      <c r="AC211" s="4"/>
      <c r="AD211" s="4"/>
      <c r="AE211" s="4"/>
      <c r="AF211" s="4"/>
      <c r="AG211" s="4"/>
      <c r="AH211" s="4"/>
      <c r="AI211" s="33"/>
      <c r="AJ211" s="4"/>
      <c r="AK211" s="4"/>
      <c r="AL211" s="4"/>
      <c r="AM211" s="4"/>
      <c r="AN211" s="4"/>
      <c r="AO211" s="4"/>
      <c r="AP211" s="4"/>
      <c r="AQ211" s="4"/>
      <c r="AR211" s="33"/>
      <c r="AS211" s="4"/>
      <c r="AT211" s="4"/>
      <c r="AU211" s="33"/>
      <c r="AV211" s="26"/>
      <c r="AW211" s="26"/>
      <c r="AX211" s="26"/>
      <c r="AY211" s="26"/>
      <c r="AZ211" s="26"/>
      <c r="BA211" s="26"/>
      <c r="BB211" s="26"/>
      <c r="BC211" s="26"/>
      <c r="BD211" s="26"/>
      <c r="BE211" s="300">
        <f t="shared" si="13"/>
        <v>0</v>
      </c>
      <c r="BF211" s="5"/>
      <c r="BG211" s="5"/>
      <c r="BH211" s="5"/>
      <c r="BI211" s="69"/>
      <c r="BJ211" s="69"/>
      <c r="BK211" s="69"/>
      <c r="BL211" s="69"/>
      <c r="BM211" s="69"/>
      <c r="BN211" s="69"/>
      <c r="BO211" s="26"/>
      <c r="BP211" s="245"/>
      <c r="BQ211" s="26"/>
      <c r="BR211" s="11"/>
      <c r="BS211" s="44">
        <v>207</v>
      </c>
      <c r="BT211" s="26"/>
      <c r="BU211" s="26"/>
      <c r="BV211" s="26"/>
      <c r="BW211" s="26"/>
      <c r="BX211" s="26"/>
      <c r="BY211" s="26"/>
      <c r="BZ211" s="26"/>
      <c r="CA211" s="44">
        <v>207</v>
      </c>
      <c r="CB211" s="5">
        <v>0</v>
      </c>
      <c r="CC211" s="5">
        <v>0</v>
      </c>
      <c r="CD211" s="5"/>
      <c r="CE211" s="26"/>
      <c r="CF211" s="26"/>
      <c r="CG211" s="246"/>
      <c r="CH211" s="26"/>
      <c r="CI211" s="26"/>
      <c r="CJ211" s="26"/>
      <c r="CK211" s="26"/>
      <c r="CL211" s="26"/>
      <c r="CM211" s="26"/>
      <c r="CN211" s="26"/>
      <c r="CO211" s="26"/>
      <c r="CP211" s="26"/>
      <c r="CQ211" s="69"/>
      <c r="CR211" s="26" t="s">
        <v>656</v>
      </c>
    </row>
    <row r="212" spans="1:96" ht="15" x14ac:dyDescent="0.25">
      <c r="A212" s="10">
        <v>208</v>
      </c>
      <c r="B212" s="15"/>
      <c r="C212" s="42"/>
      <c r="D212" s="59"/>
      <c r="E212" s="69"/>
      <c r="F212" s="70"/>
      <c r="G212" s="33"/>
      <c r="H212" s="4"/>
      <c r="I212" s="4"/>
      <c r="J212" s="4"/>
      <c r="K212" s="4"/>
      <c r="L212" s="4"/>
      <c r="M212" s="4"/>
      <c r="N212" s="4"/>
      <c r="O212" s="4"/>
      <c r="P212" s="299">
        <f t="shared" si="12"/>
        <v>0</v>
      </c>
      <c r="Q212" s="4"/>
      <c r="R212" s="4"/>
      <c r="S212" s="4"/>
      <c r="T212" s="4"/>
      <c r="U212" s="4"/>
      <c r="V212" s="4"/>
      <c r="W212" s="4"/>
      <c r="X212" s="4"/>
      <c r="Y212" s="4"/>
      <c r="Z212" s="33"/>
      <c r="AA212" s="4"/>
      <c r="AB212" s="4"/>
      <c r="AC212" s="4"/>
      <c r="AD212" s="4"/>
      <c r="AE212" s="4"/>
      <c r="AF212" s="4"/>
      <c r="AG212" s="4"/>
      <c r="AH212" s="4"/>
      <c r="AI212" s="33"/>
      <c r="AJ212" s="4"/>
      <c r="AK212" s="4"/>
      <c r="AL212" s="4"/>
      <c r="AM212" s="4"/>
      <c r="AN212" s="4"/>
      <c r="AO212" s="4"/>
      <c r="AP212" s="4"/>
      <c r="AQ212" s="4"/>
      <c r="AR212" s="33"/>
      <c r="AS212" s="4"/>
      <c r="AT212" s="4"/>
      <c r="AU212" s="33"/>
      <c r="AV212" s="26"/>
      <c r="AW212" s="26"/>
      <c r="AX212" s="26"/>
      <c r="AY212" s="26"/>
      <c r="AZ212" s="26"/>
      <c r="BA212" s="26"/>
      <c r="BB212" s="26"/>
      <c r="BC212" s="26"/>
      <c r="BD212" s="26"/>
      <c r="BE212" s="300">
        <f t="shared" si="13"/>
        <v>0</v>
      </c>
      <c r="BF212" s="5"/>
      <c r="BG212" s="5"/>
      <c r="BH212" s="5"/>
      <c r="BI212" s="69"/>
      <c r="BJ212" s="69"/>
      <c r="BK212" s="69"/>
      <c r="BL212" s="69"/>
      <c r="BM212" s="69"/>
      <c r="BN212" s="69"/>
      <c r="BO212" s="26"/>
      <c r="BP212" s="245"/>
      <c r="BQ212" s="26"/>
      <c r="BR212" s="11"/>
      <c r="BS212" s="44">
        <v>208</v>
      </c>
      <c r="BT212" s="26"/>
      <c r="BU212" s="26"/>
      <c r="BV212" s="26"/>
      <c r="BW212" s="26"/>
      <c r="BX212" s="26"/>
      <c r="BY212" s="26"/>
      <c r="BZ212" s="26"/>
      <c r="CA212" s="44">
        <v>208</v>
      </c>
      <c r="CB212" s="5">
        <v>0</v>
      </c>
      <c r="CC212" s="5">
        <v>0</v>
      </c>
      <c r="CD212" s="5"/>
      <c r="CE212" s="26"/>
      <c r="CF212" s="26"/>
      <c r="CG212" s="246"/>
      <c r="CH212" s="26"/>
      <c r="CI212" s="26"/>
      <c r="CJ212" s="26"/>
      <c r="CK212" s="26"/>
      <c r="CL212" s="26"/>
      <c r="CM212" s="26"/>
      <c r="CN212" s="26"/>
      <c r="CO212" s="26"/>
      <c r="CP212" s="26"/>
      <c r="CQ212" s="69"/>
      <c r="CR212" s="26" t="s">
        <v>656</v>
      </c>
    </row>
    <row r="213" spans="1:96" ht="15" x14ac:dyDescent="0.25">
      <c r="A213" s="10">
        <v>209</v>
      </c>
      <c r="B213" s="15"/>
      <c r="C213" s="42"/>
      <c r="D213" s="59"/>
      <c r="E213" s="69"/>
      <c r="F213" s="70"/>
      <c r="G213" s="33"/>
      <c r="H213" s="4"/>
      <c r="I213" s="4"/>
      <c r="J213" s="4"/>
      <c r="K213" s="4"/>
      <c r="L213" s="4"/>
      <c r="M213" s="4"/>
      <c r="N213" s="4"/>
      <c r="O213" s="4"/>
      <c r="P213" s="299">
        <f t="shared" si="12"/>
        <v>0</v>
      </c>
      <c r="Q213" s="4"/>
      <c r="R213" s="4"/>
      <c r="S213" s="4"/>
      <c r="T213" s="4"/>
      <c r="U213" s="4"/>
      <c r="V213" s="4"/>
      <c r="W213" s="4"/>
      <c r="X213" s="4"/>
      <c r="Y213" s="4"/>
      <c r="Z213" s="33"/>
      <c r="AA213" s="4"/>
      <c r="AB213" s="4"/>
      <c r="AC213" s="4"/>
      <c r="AD213" s="4"/>
      <c r="AE213" s="4"/>
      <c r="AF213" s="4"/>
      <c r="AG213" s="4"/>
      <c r="AH213" s="4"/>
      <c r="AI213" s="33"/>
      <c r="AJ213" s="4"/>
      <c r="AK213" s="4"/>
      <c r="AL213" s="4"/>
      <c r="AM213" s="4"/>
      <c r="AN213" s="4"/>
      <c r="AO213" s="4"/>
      <c r="AP213" s="4"/>
      <c r="AQ213" s="4"/>
      <c r="AR213" s="33"/>
      <c r="AS213" s="4"/>
      <c r="AT213" s="4"/>
      <c r="AU213" s="33"/>
      <c r="AV213" s="26"/>
      <c r="AW213" s="26"/>
      <c r="AX213" s="26"/>
      <c r="AY213" s="26"/>
      <c r="AZ213" s="26"/>
      <c r="BA213" s="26"/>
      <c r="BB213" s="26"/>
      <c r="BC213" s="26"/>
      <c r="BD213" s="26"/>
      <c r="BE213" s="300">
        <f t="shared" si="13"/>
        <v>0</v>
      </c>
      <c r="BF213" s="5"/>
      <c r="BG213" s="5"/>
      <c r="BH213" s="5"/>
      <c r="BI213" s="69"/>
      <c r="BJ213" s="69"/>
      <c r="BK213" s="69"/>
      <c r="BL213" s="69"/>
      <c r="BM213" s="69"/>
      <c r="BN213" s="69"/>
      <c r="BO213" s="26"/>
      <c r="BP213" s="245"/>
      <c r="BQ213" s="26"/>
      <c r="BR213" s="11"/>
      <c r="BS213" s="44">
        <v>209</v>
      </c>
      <c r="BT213" s="26"/>
      <c r="BU213" s="26"/>
      <c r="BV213" s="26"/>
      <c r="BW213" s="26"/>
      <c r="BX213" s="26"/>
      <c r="BY213" s="26"/>
      <c r="BZ213" s="26"/>
      <c r="CA213" s="44">
        <v>209</v>
      </c>
      <c r="CB213" s="5">
        <v>0</v>
      </c>
      <c r="CC213" s="5">
        <v>0</v>
      </c>
      <c r="CD213" s="5"/>
      <c r="CE213" s="26"/>
      <c r="CF213" s="26"/>
      <c r="CG213" s="246"/>
      <c r="CH213" s="26"/>
      <c r="CI213" s="26"/>
      <c r="CJ213" s="26"/>
      <c r="CK213" s="26"/>
      <c r="CL213" s="26"/>
      <c r="CM213" s="26"/>
      <c r="CN213" s="26"/>
      <c r="CO213" s="26"/>
      <c r="CP213" s="26"/>
      <c r="CQ213" s="69"/>
      <c r="CR213" s="26" t="s">
        <v>656</v>
      </c>
    </row>
    <row r="214" spans="1:96" ht="15" x14ac:dyDescent="0.25">
      <c r="A214" s="10">
        <v>210</v>
      </c>
      <c r="B214" s="15"/>
      <c r="C214" s="42"/>
      <c r="D214" s="59"/>
      <c r="E214" s="69"/>
      <c r="F214" s="70"/>
      <c r="G214" s="33"/>
      <c r="H214" s="4"/>
      <c r="I214" s="4"/>
      <c r="J214" s="4"/>
      <c r="K214" s="4"/>
      <c r="L214" s="4"/>
      <c r="M214" s="4"/>
      <c r="N214" s="4"/>
      <c r="O214" s="4"/>
      <c r="P214" s="299">
        <f t="shared" si="12"/>
        <v>0</v>
      </c>
      <c r="Q214" s="4"/>
      <c r="R214" s="4"/>
      <c r="S214" s="4"/>
      <c r="T214" s="4"/>
      <c r="U214" s="4"/>
      <c r="V214" s="4"/>
      <c r="W214" s="4"/>
      <c r="X214" s="4"/>
      <c r="Y214" s="4"/>
      <c r="Z214" s="33"/>
      <c r="AA214" s="4"/>
      <c r="AB214" s="4"/>
      <c r="AC214" s="4"/>
      <c r="AD214" s="4"/>
      <c r="AE214" s="4"/>
      <c r="AF214" s="4"/>
      <c r="AG214" s="4"/>
      <c r="AH214" s="4"/>
      <c r="AI214" s="33"/>
      <c r="AJ214" s="4"/>
      <c r="AK214" s="4"/>
      <c r="AL214" s="4"/>
      <c r="AM214" s="4"/>
      <c r="AN214" s="4"/>
      <c r="AO214" s="4"/>
      <c r="AP214" s="4"/>
      <c r="AQ214" s="4"/>
      <c r="AR214" s="33"/>
      <c r="AS214" s="4"/>
      <c r="AT214" s="4"/>
      <c r="AU214" s="33"/>
      <c r="AV214" s="26"/>
      <c r="AW214" s="26"/>
      <c r="AX214" s="26"/>
      <c r="AY214" s="26"/>
      <c r="AZ214" s="26"/>
      <c r="BA214" s="26"/>
      <c r="BB214" s="26"/>
      <c r="BC214" s="26"/>
      <c r="BD214" s="26"/>
      <c r="BE214" s="300">
        <f t="shared" si="13"/>
        <v>0</v>
      </c>
      <c r="BF214" s="5"/>
      <c r="BG214" s="5"/>
      <c r="BH214" s="5"/>
      <c r="BI214" s="69"/>
      <c r="BJ214" s="69"/>
      <c r="BK214" s="69"/>
      <c r="BL214" s="69"/>
      <c r="BM214" s="69"/>
      <c r="BN214" s="69"/>
      <c r="BO214" s="26"/>
      <c r="BP214" s="245"/>
      <c r="BQ214" s="26"/>
      <c r="BR214" s="11"/>
      <c r="BS214" s="44">
        <v>210</v>
      </c>
      <c r="BT214" s="26"/>
      <c r="BU214" s="26"/>
      <c r="BV214" s="26"/>
      <c r="BW214" s="26"/>
      <c r="BX214" s="26"/>
      <c r="BY214" s="26"/>
      <c r="BZ214" s="26"/>
      <c r="CA214" s="44">
        <v>210</v>
      </c>
      <c r="CB214" s="5">
        <v>0</v>
      </c>
      <c r="CC214" s="5">
        <v>0</v>
      </c>
      <c r="CD214" s="5"/>
      <c r="CE214" s="26"/>
      <c r="CF214" s="26"/>
      <c r="CG214" s="246"/>
      <c r="CH214" s="26"/>
      <c r="CI214" s="26"/>
      <c r="CJ214" s="26"/>
      <c r="CK214" s="26"/>
      <c r="CL214" s="26"/>
      <c r="CM214" s="26"/>
      <c r="CN214" s="26"/>
      <c r="CO214" s="26"/>
      <c r="CP214" s="26"/>
      <c r="CQ214" s="69"/>
      <c r="CR214" s="26" t="s">
        <v>656</v>
      </c>
    </row>
    <row r="215" spans="1:96" ht="15" x14ac:dyDescent="0.25">
      <c r="A215" s="10">
        <v>211</v>
      </c>
      <c r="B215" s="15"/>
      <c r="C215" s="42"/>
      <c r="D215" s="16">
        <v>39196</v>
      </c>
      <c r="E215" s="28">
        <v>1</v>
      </c>
      <c r="F215" s="28">
        <v>1</v>
      </c>
      <c r="G215" s="32">
        <v>4</v>
      </c>
      <c r="H215" s="5"/>
      <c r="I215" s="5"/>
      <c r="J215" s="5"/>
      <c r="K215" s="5"/>
      <c r="L215" s="5"/>
      <c r="M215" s="5"/>
      <c r="N215" s="5"/>
      <c r="O215" s="5"/>
      <c r="P215" s="299">
        <f t="shared" si="12"/>
        <v>4</v>
      </c>
      <c r="Q215" s="5" t="s">
        <v>118</v>
      </c>
      <c r="R215" s="5"/>
      <c r="S215" s="5"/>
      <c r="T215" s="5"/>
      <c r="U215" s="5"/>
      <c r="V215" s="5"/>
      <c r="W215" s="5"/>
      <c r="X215" s="5"/>
      <c r="Y215" s="5"/>
      <c r="Z215" s="32">
        <v>25</v>
      </c>
      <c r="AA215" s="5"/>
      <c r="AB215" s="5">
        <v>40</v>
      </c>
      <c r="AC215" s="5">
        <v>60</v>
      </c>
      <c r="AD215" s="5">
        <v>68</v>
      </c>
      <c r="AE215" s="5"/>
      <c r="AF215" s="5"/>
      <c r="AG215" s="5"/>
      <c r="AH215" s="5"/>
      <c r="AI215" s="32"/>
      <c r="AJ215" s="5"/>
      <c r="AK215" s="5"/>
      <c r="AL215" s="5"/>
      <c r="AM215" s="5"/>
      <c r="AN215" s="5"/>
      <c r="AO215" s="5">
        <v>67</v>
      </c>
      <c r="AP215" s="5"/>
      <c r="AQ215" s="5"/>
      <c r="AR215" s="76">
        <v>39209</v>
      </c>
      <c r="AS215" s="9">
        <v>39223</v>
      </c>
      <c r="AT215" s="73">
        <v>39234</v>
      </c>
      <c r="AU215" s="5"/>
      <c r="AV215" s="5"/>
      <c r="AW215" s="5"/>
      <c r="AX215" s="14"/>
      <c r="AY215" s="5"/>
      <c r="AZ215" s="5"/>
      <c r="BA215" s="5"/>
      <c r="BB215" s="5"/>
      <c r="BC215" s="5"/>
      <c r="BD215" s="10" t="s">
        <v>430</v>
      </c>
      <c r="BE215" s="300">
        <f t="shared" si="13"/>
        <v>4</v>
      </c>
      <c r="BF215" s="5">
        <v>4</v>
      </c>
      <c r="BG215" s="11">
        <v>2.16</v>
      </c>
      <c r="BH215" s="5">
        <v>200</v>
      </c>
      <c r="BI215" s="27">
        <v>0.1</v>
      </c>
      <c r="BJ215" s="5"/>
      <c r="BK215" s="5"/>
      <c r="BL215" s="28"/>
      <c r="BM215" s="5"/>
      <c r="BN215" s="5"/>
      <c r="BO215" s="13"/>
      <c r="BP215" s="245">
        <f>(BG215^2*PI()*BH215*BF215)/4</f>
        <v>2931.4829369177078</v>
      </c>
      <c r="BQ215" s="13"/>
      <c r="BR215" s="11">
        <f t="shared" ref="BR215" si="14">BP215+BQ215</f>
        <v>2931.4829369177078</v>
      </c>
      <c r="BS215" s="44">
        <v>21</v>
      </c>
      <c r="BT215" s="26">
        <v>9</v>
      </c>
      <c r="BU215" s="26">
        <v>76</v>
      </c>
      <c r="BV215" s="26">
        <v>41</v>
      </c>
      <c r="BW215" s="26">
        <v>39</v>
      </c>
      <c r="BX215" s="26">
        <v>29</v>
      </c>
      <c r="BY215" s="26"/>
      <c r="BZ215" s="26"/>
      <c r="CA215" s="44">
        <v>211</v>
      </c>
      <c r="CB215" s="5">
        <v>4</v>
      </c>
      <c r="CC215" s="5">
        <v>4</v>
      </c>
      <c r="CD215" s="5">
        <v>4</v>
      </c>
      <c r="CE215" s="11">
        <v>2.16</v>
      </c>
      <c r="CF215" s="5">
        <v>200</v>
      </c>
      <c r="CG215" s="18">
        <v>2931.4829369177078</v>
      </c>
      <c r="CH215" s="5">
        <v>67</v>
      </c>
      <c r="CI215" s="9">
        <v>39209</v>
      </c>
      <c r="CJ215" s="9">
        <v>39223</v>
      </c>
      <c r="CK215" s="9">
        <v>39234</v>
      </c>
      <c r="CL215" s="4">
        <v>9</v>
      </c>
      <c r="CM215" s="26">
        <v>76</v>
      </c>
      <c r="CN215" s="26">
        <v>41</v>
      </c>
      <c r="CO215" s="26">
        <v>29</v>
      </c>
      <c r="CP215" s="26"/>
      <c r="CQ215" s="69"/>
      <c r="CR215" s="26" t="s">
        <v>353</v>
      </c>
    </row>
    <row r="216" spans="1:96" ht="15" x14ac:dyDescent="0.25">
      <c r="A216" s="10">
        <v>212</v>
      </c>
      <c r="B216" s="15"/>
      <c r="C216" s="42"/>
      <c r="D216" s="59"/>
      <c r="E216" s="69"/>
      <c r="F216" s="70"/>
      <c r="G216" s="33"/>
      <c r="H216" s="4"/>
      <c r="I216" s="4"/>
      <c r="J216" s="4"/>
      <c r="K216" s="4"/>
      <c r="L216" s="4"/>
      <c r="M216" s="4"/>
      <c r="N216" s="4"/>
      <c r="O216" s="4"/>
      <c r="P216" s="299">
        <f t="shared" si="12"/>
        <v>0</v>
      </c>
      <c r="Q216" s="4"/>
      <c r="R216" s="4"/>
      <c r="S216" s="4"/>
      <c r="T216" s="4"/>
      <c r="U216" s="4"/>
      <c r="V216" s="4"/>
      <c r="W216" s="4"/>
      <c r="X216" s="4"/>
      <c r="Y216" s="4"/>
      <c r="Z216" s="33"/>
      <c r="AA216" s="4"/>
      <c r="AB216" s="4"/>
      <c r="AC216" s="4"/>
      <c r="AD216" s="4"/>
      <c r="AE216" s="4"/>
      <c r="AF216" s="4"/>
      <c r="AG216" s="4"/>
      <c r="AH216" s="4"/>
      <c r="AI216" s="33"/>
      <c r="AJ216" s="4"/>
      <c r="AK216" s="4"/>
      <c r="AL216" s="4"/>
      <c r="AM216" s="4"/>
      <c r="AN216" s="4"/>
      <c r="AO216" s="4"/>
      <c r="AP216" s="4"/>
      <c r="AQ216" s="4"/>
      <c r="AR216" s="33"/>
      <c r="AS216" s="4"/>
      <c r="AT216" s="4"/>
      <c r="AU216" s="33"/>
      <c r="AV216" s="26"/>
      <c r="AW216" s="26"/>
      <c r="AX216" s="26"/>
      <c r="AY216" s="26"/>
      <c r="AZ216" s="26"/>
      <c r="BA216" s="26"/>
      <c r="BB216" s="26"/>
      <c r="BC216" s="26"/>
      <c r="BD216" s="26"/>
      <c r="BE216" s="300">
        <f t="shared" si="13"/>
        <v>0</v>
      </c>
      <c r="BF216" s="5"/>
      <c r="BG216" s="5"/>
      <c r="BH216" s="5"/>
      <c r="BI216" s="69"/>
      <c r="BJ216" s="69"/>
      <c r="BK216" s="69"/>
      <c r="BL216" s="69"/>
      <c r="BM216" s="69"/>
      <c r="BN216" s="69"/>
      <c r="BO216" s="26"/>
      <c r="BP216" s="245"/>
      <c r="BQ216" s="26"/>
      <c r="BR216" s="11"/>
      <c r="BS216" s="44">
        <v>212</v>
      </c>
      <c r="BT216" s="26"/>
      <c r="BU216" s="26"/>
      <c r="BV216" s="26"/>
      <c r="BW216" s="26"/>
      <c r="BX216" s="26"/>
      <c r="BY216" s="26"/>
      <c r="BZ216" s="26"/>
      <c r="CA216" s="44">
        <v>212</v>
      </c>
      <c r="CB216" s="5">
        <v>0</v>
      </c>
      <c r="CC216" s="5">
        <v>0</v>
      </c>
      <c r="CD216" s="5"/>
      <c r="CE216" s="26"/>
      <c r="CF216" s="26"/>
      <c r="CG216" s="246"/>
      <c r="CH216" s="26"/>
      <c r="CI216" s="26"/>
      <c r="CJ216" s="26"/>
      <c r="CK216" s="26"/>
      <c r="CL216" s="26"/>
      <c r="CM216" s="26"/>
      <c r="CN216" s="26"/>
      <c r="CO216" s="26"/>
      <c r="CP216" s="26"/>
      <c r="CQ216" s="26"/>
      <c r="CR216" s="26"/>
    </row>
    <row r="217" spans="1:96" ht="15" x14ac:dyDescent="0.25">
      <c r="A217" s="10">
        <v>213</v>
      </c>
      <c r="B217" s="15"/>
      <c r="C217" s="42"/>
      <c r="D217" s="59"/>
      <c r="E217" s="69"/>
      <c r="F217" s="70"/>
      <c r="G217" s="33"/>
      <c r="H217" s="4"/>
      <c r="I217" s="4"/>
      <c r="J217" s="4"/>
      <c r="K217" s="4"/>
      <c r="L217" s="4"/>
      <c r="M217" s="4"/>
      <c r="N217" s="4"/>
      <c r="O217" s="4"/>
      <c r="P217" s="299">
        <f t="shared" si="12"/>
        <v>0</v>
      </c>
      <c r="Q217" s="4"/>
      <c r="R217" s="4"/>
      <c r="S217" s="4"/>
      <c r="T217" s="4"/>
      <c r="U217" s="4"/>
      <c r="V217" s="4"/>
      <c r="W217" s="4"/>
      <c r="X217" s="4"/>
      <c r="Y217" s="4"/>
      <c r="Z217" s="33"/>
      <c r="AA217" s="4"/>
      <c r="AB217" s="4"/>
      <c r="AC217" s="4"/>
      <c r="AD217" s="4"/>
      <c r="AE217" s="4"/>
      <c r="AF217" s="4"/>
      <c r="AG217" s="4"/>
      <c r="AH217" s="4"/>
      <c r="AI217" s="33"/>
      <c r="AJ217" s="4"/>
      <c r="AK217" s="4"/>
      <c r="AL217" s="4"/>
      <c r="AM217" s="4"/>
      <c r="AN217" s="4"/>
      <c r="AO217" s="4"/>
      <c r="AP217" s="4"/>
      <c r="AQ217" s="4"/>
      <c r="AR217" s="33"/>
      <c r="AS217" s="4"/>
      <c r="AT217" s="4"/>
      <c r="AU217" s="33"/>
      <c r="AV217" s="26"/>
      <c r="AW217" s="26"/>
      <c r="AX217" s="26"/>
      <c r="AY217" s="26"/>
      <c r="AZ217" s="26"/>
      <c r="BA217" s="26"/>
      <c r="BB217" s="26"/>
      <c r="BC217" s="26"/>
      <c r="BD217" s="26"/>
      <c r="BE217" s="300">
        <f t="shared" si="13"/>
        <v>0</v>
      </c>
      <c r="BF217" s="5"/>
      <c r="BG217" s="5"/>
      <c r="BH217" s="5"/>
      <c r="BI217" s="69"/>
      <c r="BJ217" s="69"/>
      <c r="BK217" s="69"/>
      <c r="BL217" s="69"/>
      <c r="BM217" s="69"/>
      <c r="BN217" s="69"/>
      <c r="BO217" s="26"/>
      <c r="BP217" s="245"/>
      <c r="BQ217" s="26"/>
      <c r="BR217" s="11"/>
      <c r="BS217" s="44">
        <v>213</v>
      </c>
      <c r="BT217" s="26"/>
      <c r="BU217" s="26"/>
      <c r="BV217" s="26"/>
      <c r="BW217" s="26"/>
      <c r="BX217" s="26"/>
      <c r="BY217" s="26"/>
      <c r="BZ217" s="26"/>
      <c r="CA217" s="44">
        <v>213</v>
      </c>
      <c r="CB217" s="5">
        <v>0</v>
      </c>
      <c r="CC217" s="5">
        <v>0</v>
      </c>
      <c r="CD217" s="5"/>
      <c r="CE217" s="26"/>
      <c r="CF217" s="26"/>
      <c r="CG217" s="246"/>
      <c r="CH217" s="26"/>
      <c r="CI217" s="26"/>
      <c r="CJ217" s="26"/>
      <c r="CK217" s="26"/>
      <c r="CL217" s="26"/>
      <c r="CM217" s="26"/>
      <c r="CN217" s="26"/>
      <c r="CO217" s="26"/>
      <c r="CP217" s="26"/>
      <c r="CQ217" s="26"/>
      <c r="CR217" s="26"/>
    </row>
    <row r="218" spans="1:96" ht="15" x14ac:dyDescent="0.25">
      <c r="A218" s="10">
        <v>214</v>
      </c>
      <c r="B218" s="15"/>
      <c r="C218" s="42"/>
      <c r="D218" s="59"/>
      <c r="E218" s="69"/>
      <c r="F218" s="70"/>
      <c r="G218" s="33"/>
      <c r="H218" s="4"/>
      <c r="I218" s="4"/>
      <c r="J218" s="4"/>
      <c r="K218" s="4"/>
      <c r="L218" s="4"/>
      <c r="M218" s="4"/>
      <c r="N218" s="4"/>
      <c r="O218" s="4"/>
      <c r="P218" s="299">
        <f t="shared" si="12"/>
        <v>0</v>
      </c>
      <c r="Q218" s="4"/>
      <c r="R218" s="4"/>
      <c r="S218" s="4"/>
      <c r="T218" s="4"/>
      <c r="U218" s="4"/>
      <c r="V218" s="4"/>
      <c r="W218" s="4"/>
      <c r="X218" s="4"/>
      <c r="Y218" s="4"/>
      <c r="Z218" s="33"/>
      <c r="AA218" s="4"/>
      <c r="AB218" s="4"/>
      <c r="AC218" s="4"/>
      <c r="AD218" s="4"/>
      <c r="AE218" s="4"/>
      <c r="AF218" s="4"/>
      <c r="AG218" s="4"/>
      <c r="AH218" s="4"/>
      <c r="AI218" s="33"/>
      <c r="AJ218" s="4"/>
      <c r="AK218" s="4"/>
      <c r="AL218" s="4"/>
      <c r="AM218" s="4"/>
      <c r="AN218" s="4"/>
      <c r="AO218" s="4"/>
      <c r="AP218" s="4"/>
      <c r="AQ218" s="4"/>
      <c r="AR218" s="33"/>
      <c r="AS218" s="4"/>
      <c r="AT218" s="4"/>
      <c r="AU218" s="33"/>
      <c r="AV218" s="26"/>
      <c r="AW218" s="26"/>
      <c r="AX218" s="26"/>
      <c r="AY218" s="26"/>
      <c r="AZ218" s="26"/>
      <c r="BA218" s="26"/>
      <c r="BB218" s="26"/>
      <c r="BC218" s="26"/>
      <c r="BD218" s="26"/>
      <c r="BE218" s="300">
        <f t="shared" si="13"/>
        <v>0</v>
      </c>
      <c r="BF218" s="5"/>
      <c r="BG218" s="5"/>
      <c r="BH218" s="5"/>
      <c r="BI218" s="69"/>
      <c r="BJ218" s="69"/>
      <c r="BK218" s="69"/>
      <c r="BL218" s="69"/>
      <c r="BM218" s="69"/>
      <c r="BN218" s="69"/>
      <c r="BO218" s="26"/>
      <c r="BP218" s="245"/>
      <c r="BQ218" s="26"/>
      <c r="BR218" s="11"/>
      <c r="BS218" s="44">
        <v>214</v>
      </c>
      <c r="BT218" s="26"/>
      <c r="BU218" s="26"/>
      <c r="BV218" s="26"/>
      <c r="BW218" s="26"/>
      <c r="BX218" s="26"/>
      <c r="BY218" s="26"/>
      <c r="BZ218" s="26"/>
      <c r="CA218" s="44">
        <v>214</v>
      </c>
      <c r="CB218" s="5">
        <v>0</v>
      </c>
      <c r="CC218" s="5">
        <v>0</v>
      </c>
      <c r="CD218" s="5"/>
      <c r="CE218" s="26"/>
      <c r="CF218" s="26"/>
      <c r="CG218" s="246"/>
      <c r="CH218" s="26"/>
      <c r="CI218" s="26"/>
      <c r="CJ218" s="26"/>
      <c r="CK218" s="26"/>
      <c r="CL218" s="26"/>
      <c r="CM218" s="26"/>
      <c r="CN218" s="26"/>
      <c r="CO218" s="26"/>
      <c r="CP218" s="26"/>
      <c r="CQ218" s="26"/>
      <c r="CR218" s="26"/>
    </row>
    <row r="219" spans="1:96" ht="15" x14ac:dyDescent="0.25">
      <c r="A219" s="10">
        <v>215</v>
      </c>
      <c r="B219" s="15"/>
      <c r="C219" s="42"/>
      <c r="D219" s="59"/>
      <c r="E219" s="69"/>
      <c r="F219" s="70"/>
      <c r="G219" s="33"/>
      <c r="H219" s="4"/>
      <c r="I219" s="4"/>
      <c r="J219" s="4"/>
      <c r="K219" s="4"/>
      <c r="L219" s="4"/>
      <c r="M219" s="4"/>
      <c r="N219" s="4"/>
      <c r="O219" s="4"/>
      <c r="P219" s="299">
        <f t="shared" si="12"/>
        <v>0</v>
      </c>
      <c r="Q219" s="4"/>
      <c r="R219" s="4"/>
      <c r="S219" s="4"/>
      <c r="T219" s="4"/>
      <c r="U219" s="4"/>
      <c r="V219" s="4"/>
      <c r="W219" s="4"/>
      <c r="X219" s="4"/>
      <c r="Y219" s="4"/>
      <c r="Z219" s="33"/>
      <c r="AA219" s="4"/>
      <c r="AB219" s="4"/>
      <c r="AC219" s="4"/>
      <c r="AD219" s="4"/>
      <c r="AE219" s="4"/>
      <c r="AF219" s="4"/>
      <c r="AG219" s="4"/>
      <c r="AH219" s="4"/>
      <c r="AI219" s="33"/>
      <c r="AJ219" s="4"/>
      <c r="AK219" s="4"/>
      <c r="AL219" s="4"/>
      <c r="AM219" s="4"/>
      <c r="AN219" s="4"/>
      <c r="AO219" s="4"/>
      <c r="AP219" s="4"/>
      <c r="AQ219" s="4"/>
      <c r="AR219" s="33"/>
      <c r="AS219" s="4"/>
      <c r="AT219" s="4"/>
      <c r="AU219" s="33"/>
      <c r="AV219" s="26"/>
      <c r="AW219" s="26"/>
      <c r="AX219" s="26"/>
      <c r="AY219" s="26"/>
      <c r="AZ219" s="26"/>
      <c r="BA219" s="26"/>
      <c r="BB219" s="26"/>
      <c r="BC219" s="26"/>
      <c r="BD219" s="26"/>
      <c r="BE219" s="300">
        <f t="shared" si="13"/>
        <v>0</v>
      </c>
      <c r="BF219" s="5"/>
      <c r="BG219" s="5"/>
      <c r="BH219" s="5"/>
      <c r="BI219" s="69"/>
      <c r="BJ219" s="69"/>
      <c r="BK219" s="69"/>
      <c r="BL219" s="69"/>
      <c r="BM219" s="69"/>
      <c r="BN219" s="69"/>
      <c r="BO219" s="26"/>
      <c r="BP219" s="245"/>
      <c r="BQ219" s="26"/>
      <c r="BR219" s="11"/>
      <c r="BS219" s="44">
        <v>215</v>
      </c>
      <c r="BT219" s="26"/>
      <c r="BU219" s="26"/>
      <c r="BV219" s="26"/>
      <c r="BW219" s="26"/>
      <c r="BX219" s="26"/>
      <c r="BY219" s="26"/>
      <c r="BZ219" s="26"/>
      <c r="CA219" s="44">
        <v>215</v>
      </c>
      <c r="CB219" s="5">
        <v>0</v>
      </c>
      <c r="CC219" s="5">
        <v>0</v>
      </c>
      <c r="CD219" s="5"/>
      <c r="CE219" s="26"/>
      <c r="CF219" s="26"/>
      <c r="CG219" s="246"/>
      <c r="CH219" s="26"/>
      <c r="CI219" s="26"/>
      <c r="CJ219" s="26"/>
      <c r="CK219" s="26"/>
      <c r="CL219" s="26"/>
      <c r="CM219" s="26"/>
      <c r="CN219" s="26"/>
      <c r="CO219" s="26"/>
      <c r="CP219" s="26"/>
      <c r="CQ219" s="26"/>
      <c r="CR219" s="26"/>
    </row>
    <row r="220" spans="1:96" ht="15" x14ac:dyDescent="0.25">
      <c r="A220" s="10">
        <v>216</v>
      </c>
      <c r="B220" s="15"/>
      <c r="C220" s="42"/>
      <c r="D220" s="59"/>
      <c r="E220" s="69"/>
      <c r="F220" s="70"/>
      <c r="G220" s="33"/>
      <c r="H220" s="4"/>
      <c r="I220" s="4"/>
      <c r="J220" s="4"/>
      <c r="K220" s="4"/>
      <c r="L220" s="4"/>
      <c r="M220" s="4"/>
      <c r="N220" s="4"/>
      <c r="O220" s="4"/>
      <c r="P220" s="299">
        <f t="shared" si="12"/>
        <v>0</v>
      </c>
      <c r="Q220" s="4"/>
      <c r="R220" s="4"/>
      <c r="S220" s="4"/>
      <c r="T220" s="4"/>
      <c r="U220" s="4"/>
      <c r="V220" s="4"/>
      <c r="W220" s="4"/>
      <c r="X220" s="4"/>
      <c r="Y220" s="4"/>
      <c r="Z220" s="33"/>
      <c r="AA220" s="4"/>
      <c r="AB220" s="4"/>
      <c r="AC220" s="4"/>
      <c r="AD220" s="4"/>
      <c r="AE220" s="4"/>
      <c r="AF220" s="4"/>
      <c r="AG220" s="4"/>
      <c r="AH220" s="4"/>
      <c r="AI220" s="33"/>
      <c r="AJ220" s="4"/>
      <c r="AK220" s="4"/>
      <c r="AL220" s="4"/>
      <c r="AM220" s="4"/>
      <c r="AN220" s="4"/>
      <c r="AO220" s="4"/>
      <c r="AP220" s="4"/>
      <c r="AQ220" s="4"/>
      <c r="AR220" s="33"/>
      <c r="AS220" s="4"/>
      <c r="AT220" s="4"/>
      <c r="AU220" s="33"/>
      <c r="AV220" s="26"/>
      <c r="AW220" s="26"/>
      <c r="AX220" s="26"/>
      <c r="AY220" s="26"/>
      <c r="AZ220" s="26"/>
      <c r="BA220" s="26"/>
      <c r="BB220" s="26"/>
      <c r="BC220" s="26"/>
      <c r="BD220" s="26"/>
      <c r="BE220" s="300">
        <f t="shared" si="13"/>
        <v>0</v>
      </c>
      <c r="BF220" s="5"/>
      <c r="BG220" s="5"/>
      <c r="BH220" s="5"/>
      <c r="BI220" s="69"/>
      <c r="BJ220" s="69"/>
      <c r="BK220" s="69"/>
      <c r="BL220" s="69"/>
      <c r="BM220" s="69"/>
      <c r="BN220" s="69"/>
      <c r="BO220" s="26"/>
      <c r="BP220" s="245"/>
      <c r="BQ220" s="26"/>
      <c r="BR220" s="11"/>
      <c r="BS220" s="44">
        <v>216</v>
      </c>
      <c r="BT220" s="26"/>
      <c r="BU220" s="26"/>
      <c r="BV220" s="26"/>
      <c r="BW220" s="26"/>
      <c r="BX220" s="26"/>
      <c r="BY220" s="26"/>
      <c r="BZ220" s="26"/>
      <c r="CA220" s="44">
        <v>216</v>
      </c>
      <c r="CB220" s="5">
        <v>0</v>
      </c>
      <c r="CC220" s="5">
        <v>0</v>
      </c>
      <c r="CD220" s="5"/>
      <c r="CE220" s="26"/>
      <c r="CF220" s="26"/>
      <c r="CG220" s="246"/>
      <c r="CH220" s="26"/>
      <c r="CI220" s="26"/>
      <c r="CJ220" s="26"/>
      <c r="CK220" s="26"/>
      <c r="CL220" s="26"/>
      <c r="CM220" s="26"/>
      <c r="CN220" s="26"/>
      <c r="CO220" s="26"/>
      <c r="CP220" s="26"/>
      <c r="CQ220" s="26"/>
      <c r="CR220" s="26"/>
    </row>
    <row r="221" spans="1:96" ht="15" x14ac:dyDescent="0.25">
      <c r="A221" s="10">
        <v>217</v>
      </c>
      <c r="B221" s="15"/>
      <c r="C221" s="42"/>
      <c r="D221" s="59"/>
      <c r="E221" s="69"/>
      <c r="F221" s="70"/>
      <c r="G221" s="33"/>
      <c r="H221" s="4"/>
      <c r="I221" s="4"/>
      <c r="J221" s="4"/>
      <c r="K221" s="4"/>
      <c r="L221" s="4"/>
      <c r="M221" s="4"/>
      <c r="N221" s="4"/>
      <c r="O221" s="4"/>
      <c r="P221" s="299">
        <f t="shared" si="12"/>
        <v>0</v>
      </c>
      <c r="Q221" s="4"/>
      <c r="R221" s="4"/>
      <c r="S221" s="4"/>
      <c r="T221" s="4"/>
      <c r="U221" s="4"/>
      <c r="V221" s="4"/>
      <c r="W221" s="4"/>
      <c r="X221" s="4"/>
      <c r="Y221" s="4"/>
      <c r="Z221" s="33"/>
      <c r="AA221" s="4"/>
      <c r="AB221" s="4"/>
      <c r="AC221" s="4"/>
      <c r="AD221" s="4"/>
      <c r="AE221" s="4"/>
      <c r="AF221" s="4"/>
      <c r="AG221" s="4"/>
      <c r="AH221" s="4"/>
      <c r="AI221" s="33"/>
      <c r="AJ221" s="4"/>
      <c r="AK221" s="4"/>
      <c r="AL221" s="4"/>
      <c r="AM221" s="4"/>
      <c r="AN221" s="4"/>
      <c r="AO221" s="4"/>
      <c r="AP221" s="4"/>
      <c r="AQ221" s="4"/>
      <c r="AR221" s="33"/>
      <c r="AS221" s="4"/>
      <c r="AT221" s="4"/>
      <c r="AU221" s="33"/>
      <c r="AV221" s="26"/>
      <c r="AW221" s="26"/>
      <c r="AX221" s="26"/>
      <c r="AY221" s="26"/>
      <c r="AZ221" s="26"/>
      <c r="BA221" s="26"/>
      <c r="BB221" s="26"/>
      <c r="BC221" s="26"/>
      <c r="BD221" s="26"/>
      <c r="BE221" s="300">
        <f t="shared" si="13"/>
        <v>0</v>
      </c>
      <c r="BF221" s="5"/>
      <c r="BG221" s="5"/>
      <c r="BH221" s="5"/>
      <c r="BI221" s="69"/>
      <c r="BJ221" s="69"/>
      <c r="BK221" s="69"/>
      <c r="BL221" s="69"/>
      <c r="BM221" s="69"/>
      <c r="BN221" s="69"/>
      <c r="BO221" s="26"/>
      <c r="BP221" s="245"/>
      <c r="BQ221" s="26"/>
      <c r="BR221" s="11"/>
      <c r="BS221" s="44">
        <v>217</v>
      </c>
      <c r="BT221" s="26"/>
      <c r="BU221" s="26"/>
      <c r="BV221" s="26"/>
      <c r="BW221" s="26"/>
      <c r="BX221" s="26"/>
      <c r="BY221" s="26"/>
      <c r="BZ221" s="26"/>
      <c r="CA221" s="44">
        <v>217</v>
      </c>
      <c r="CB221" s="5">
        <v>0</v>
      </c>
      <c r="CC221" s="5">
        <v>0</v>
      </c>
      <c r="CD221" s="5"/>
      <c r="CE221" s="26"/>
      <c r="CF221" s="26"/>
      <c r="CG221" s="246"/>
      <c r="CH221" s="26"/>
      <c r="CI221" s="26"/>
      <c r="CJ221" s="26"/>
      <c r="CK221" s="26"/>
      <c r="CL221" s="26"/>
      <c r="CM221" s="26"/>
      <c r="CN221" s="26"/>
      <c r="CO221" s="26"/>
      <c r="CP221" s="26"/>
      <c r="CQ221" s="26"/>
      <c r="CR221" s="26"/>
    </row>
    <row r="222" spans="1:96" ht="15" x14ac:dyDescent="0.25">
      <c r="A222" s="10">
        <v>219</v>
      </c>
      <c r="B222" s="15"/>
      <c r="C222" s="42"/>
      <c r="D222" s="59"/>
      <c r="E222" s="69"/>
      <c r="F222" s="70"/>
      <c r="G222" s="33"/>
      <c r="H222" s="4"/>
      <c r="I222" s="4"/>
      <c r="J222" s="4"/>
      <c r="K222" s="4"/>
      <c r="L222" s="4"/>
      <c r="M222" s="4"/>
      <c r="N222" s="4"/>
      <c r="O222" s="4"/>
      <c r="P222" s="299">
        <f t="shared" si="12"/>
        <v>0</v>
      </c>
      <c r="Q222" s="4"/>
      <c r="R222" s="4"/>
      <c r="S222" s="4"/>
      <c r="T222" s="4"/>
      <c r="U222" s="4"/>
      <c r="V222" s="4"/>
      <c r="W222" s="4"/>
      <c r="X222" s="4"/>
      <c r="Y222" s="4"/>
      <c r="Z222" s="33"/>
      <c r="AA222" s="4"/>
      <c r="AB222" s="4"/>
      <c r="AC222" s="4"/>
      <c r="AD222" s="4"/>
      <c r="AE222" s="4"/>
      <c r="AF222" s="4"/>
      <c r="AG222" s="4"/>
      <c r="AH222" s="4"/>
      <c r="AI222" s="33"/>
      <c r="AJ222" s="4"/>
      <c r="AK222" s="4"/>
      <c r="AL222" s="4"/>
      <c r="AM222" s="4"/>
      <c r="AN222" s="4"/>
      <c r="AO222" s="4"/>
      <c r="AP222" s="4"/>
      <c r="AQ222" s="4"/>
      <c r="AR222" s="33"/>
      <c r="AS222" s="4"/>
      <c r="AT222" s="4"/>
      <c r="AU222" s="33"/>
      <c r="AV222" s="26"/>
      <c r="AW222" s="26"/>
      <c r="AX222" s="26"/>
      <c r="AY222" s="26"/>
      <c r="AZ222" s="26"/>
      <c r="BA222" s="26"/>
      <c r="BB222" s="26"/>
      <c r="BC222" s="26"/>
      <c r="BD222" s="26"/>
      <c r="BE222" s="300">
        <f t="shared" si="13"/>
        <v>0</v>
      </c>
      <c r="BF222" s="5"/>
      <c r="BG222" s="5"/>
      <c r="BH222" s="5"/>
      <c r="BI222" s="69"/>
      <c r="BJ222" s="69"/>
      <c r="BK222" s="69"/>
      <c r="BL222" s="69"/>
      <c r="BM222" s="69"/>
      <c r="BN222" s="69"/>
      <c r="BO222" s="26"/>
      <c r="BP222" s="245"/>
      <c r="BQ222" s="26"/>
      <c r="BR222" s="11"/>
      <c r="BS222" s="44">
        <v>219</v>
      </c>
      <c r="BT222" s="26"/>
      <c r="BU222" s="26"/>
      <c r="BV222" s="26"/>
      <c r="BW222" s="26"/>
      <c r="BX222" s="26"/>
      <c r="BY222" s="26"/>
      <c r="BZ222" s="26"/>
      <c r="CA222" s="44">
        <v>219</v>
      </c>
      <c r="CB222" s="5">
        <v>0</v>
      </c>
      <c r="CC222" s="5">
        <v>0</v>
      </c>
      <c r="CD222" s="5"/>
      <c r="CE222" s="26"/>
      <c r="CF222" s="26"/>
      <c r="CG222" s="246"/>
      <c r="CH222" s="26"/>
      <c r="CI222" s="26"/>
      <c r="CJ222" s="26"/>
      <c r="CK222" s="26"/>
      <c r="CL222" s="26"/>
      <c r="CM222" s="26"/>
      <c r="CN222" s="26"/>
      <c r="CO222" s="26"/>
      <c r="CP222" s="26"/>
      <c r="CQ222" s="26"/>
      <c r="CR222" s="26"/>
    </row>
    <row r="223" spans="1:96" ht="15" x14ac:dyDescent="0.25">
      <c r="A223" s="10">
        <v>220</v>
      </c>
      <c r="B223" s="15"/>
      <c r="C223" s="42"/>
      <c r="D223" s="59"/>
      <c r="E223" s="69"/>
      <c r="F223" s="70"/>
      <c r="G223" s="33"/>
      <c r="H223" s="4"/>
      <c r="I223" s="4"/>
      <c r="J223" s="4"/>
      <c r="K223" s="4"/>
      <c r="L223" s="4"/>
      <c r="M223" s="4"/>
      <c r="N223" s="4"/>
      <c r="O223" s="4"/>
      <c r="P223" s="299">
        <f t="shared" si="12"/>
        <v>0</v>
      </c>
      <c r="Q223" s="4"/>
      <c r="R223" s="4"/>
      <c r="S223" s="4"/>
      <c r="T223" s="4"/>
      <c r="U223" s="4"/>
      <c r="V223" s="4"/>
      <c r="W223" s="4"/>
      <c r="X223" s="4"/>
      <c r="Y223" s="4"/>
      <c r="Z223" s="33"/>
      <c r="AA223" s="4"/>
      <c r="AB223" s="4"/>
      <c r="AC223" s="4"/>
      <c r="AD223" s="4"/>
      <c r="AE223" s="4"/>
      <c r="AF223" s="4"/>
      <c r="AG223" s="4"/>
      <c r="AH223" s="4"/>
      <c r="AI223" s="33"/>
      <c r="AJ223" s="4"/>
      <c r="AK223" s="4"/>
      <c r="AL223" s="4"/>
      <c r="AM223" s="4"/>
      <c r="AN223" s="4"/>
      <c r="AO223" s="4"/>
      <c r="AP223" s="4"/>
      <c r="AQ223" s="4"/>
      <c r="AR223" s="33"/>
      <c r="AS223" s="4"/>
      <c r="AT223" s="4"/>
      <c r="AU223" s="33"/>
      <c r="AV223" s="26"/>
      <c r="AW223" s="26"/>
      <c r="AX223" s="26"/>
      <c r="AY223" s="26"/>
      <c r="AZ223" s="26"/>
      <c r="BA223" s="26"/>
      <c r="BB223" s="26"/>
      <c r="BC223" s="26"/>
      <c r="BD223" s="26"/>
      <c r="BE223" s="300">
        <f t="shared" si="13"/>
        <v>0</v>
      </c>
      <c r="BF223" s="5"/>
      <c r="BG223" s="5"/>
      <c r="BH223" s="5"/>
      <c r="BI223" s="69"/>
      <c r="BJ223" s="69"/>
      <c r="BK223" s="69"/>
      <c r="BL223" s="69"/>
      <c r="BM223" s="69"/>
      <c r="BN223" s="69"/>
      <c r="BO223" s="26"/>
      <c r="BP223" s="245"/>
      <c r="BQ223" s="26"/>
      <c r="BR223" s="11"/>
      <c r="BS223" s="44">
        <v>220</v>
      </c>
      <c r="BT223" s="26"/>
      <c r="BU223" s="26"/>
      <c r="BV223" s="26"/>
      <c r="BW223" s="26"/>
      <c r="BX223" s="26"/>
      <c r="BY223" s="26"/>
      <c r="BZ223" s="26"/>
      <c r="CA223" s="44">
        <v>220</v>
      </c>
      <c r="CB223" s="5">
        <v>0</v>
      </c>
      <c r="CC223" s="5">
        <v>0</v>
      </c>
      <c r="CD223" s="5"/>
      <c r="CE223" s="26"/>
      <c r="CF223" s="26"/>
      <c r="CG223" s="246"/>
      <c r="CH223" s="26"/>
      <c r="CI223" s="26"/>
      <c r="CJ223" s="26"/>
      <c r="CK223" s="26"/>
      <c r="CL223" s="26"/>
      <c r="CM223" s="26"/>
      <c r="CN223" s="26"/>
      <c r="CO223" s="26"/>
      <c r="CP223" s="26"/>
      <c r="CQ223" s="26"/>
      <c r="CR223" s="26"/>
    </row>
    <row r="224" spans="1:96" ht="15" x14ac:dyDescent="0.25">
      <c r="A224" s="10">
        <v>221</v>
      </c>
      <c r="B224" s="15"/>
      <c r="C224" s="42"/>
      <c r="D224" s="59"/>
      <c r="E224" s="69"/>
      <c r="F224" s="70"/>
      <c r="G224" s="33"/>
      <c r="H224" s="4"/>
      <c r="I224" s="4"/>
      <c r="J224" s="4"/>
      <c r="K224" s="4"/>
      <c r="L224" s="4"/>
      <c r="M224" s="4"/>
      <c r="N224" s="4"/>
      <c r="O224" s="4"/>
      <c r="P224" s="299">
        <f t="shared" si="12"/>
        <v>0</v>
      </c>
      <c r="Q224" s="4"/>
      <c r="R224" s="4"/>
      <c r="S224" s="4"/>
      <c r="T224" s="4"/>
      <c r="U224" s="4"/>
      <c r="V224" s="4"/>
      <c r="W224" s="4"/>
      <c r="X224" s="4"/>
      <c r="Y224" s="4"/>
      <c r="Z224" s="33"/>
      <c r="AA224" s="4"/>
      <c r="AB224" s="4"/>
      <c r="AC224" s="4"/>
      <c r="AD224" s="4"/>
      <c r="AE224" s="4"/>
      <c r="AF224" s="4"/>
      <c r="AG224" s="4"/>
      <c r="AH224" s="4"/>
      <c r="AI224" s="33"/>
      <c r="AJ224" s="4"/>
      <c r="AK224" s="4"/>
      <c r="AL224" s="4"/>
      <c r="AM224" s="4"/>
      <c r="AN224" s="4"/>
      <c r="AO224" s="4"/>
      <c r="AP224" s="4"/>
      <c r="AQ224" s="4"/>
      <c r="AR224" s="33"/>
      <c r="AS224" s="4"/>
      <c r="AT224" s="4"/>
      <c r="AU224" s="33"/>
      <c r="AV224" s="26"/>
      <c r="AW224" s="26"/>
      <c r="AX224" s="26"/>
      <c r="AY224" s="26"/>
      <c r="AZ224" s="26"/>
      <c r="BA224" s="26"/>
      <c r="BB224" s="26"/>
      <c r="BC224" s="26"/>
      <c r="BD224" s="26"/>
      <c r="BE224" s="300">
        <f t="shared" si="13"/>
        <v>0</v>
      </c>
      <c r="BF224" s="5"/>
      <c r="BG224" s="5"/>
      <c r="BH224" s="5"/>
      <c r="BI224" s="69"/>
      <c r="BJ224" s="69"/>
      <c r="BK224" s="69"/>
      <c r="BL224" s="69"/>
      <c r="BM224" s="69"/>
      <c r="BN224" s="69"/>
      <c r="BO224" s="26"/>
      <c r="BP224" s="245"/>
      <c r="BQ224" s="26"/>
      <c r="BR224" s="11"/>
      <c r="BS224" s="44">
        <v>221</v>
      </c>
      <c r="BT224" s="26"/>
      <c r="BU224" s="26"/>
      <c r="BV224" s="26"/>
      <c r="BW224" s="26"/>
      <c r="BX224" s="26"/>
      <c r="BY224" s="26"/>
      <c r="BZ224" s="26"/>
      <c r="CA224" s="44">
        <v>221</v>
      </c>
      <c r="CB224" s="5">
        <v>0</v>
      </c>
      <c r="CC224" s="5">
        <v>0</v>
      </c>
      <c r="CD224" s="5"/>
      <c r="CE224" s="26"/>
      <c r="CF224" s="26"/>
      <c r="CG224" s="246"/>
      <c r="CH224" s="26"/>
      <c r="CI224" s="26"/>
      <c r="CJ224" s="26"/>
      <c r="CK224" s="26"/>
      <c r="CL224" s="26"/>
      <c r="CM224" s="26"/>
      <c r="CN224" s="26"/>
      <c r="CO224" s="26"/>
      <c r="CP224" s="26"/>
      <c r="CQ224" s="26"/>
      <c r="CR224" s="26"/>
    </row>
    <row r="225" spans="1:148" ht="15" x14ac:dyDescent="0.25">
      <c r="A225" s="10">
        <v>222</v>
      </c>
      <c r="B225" s="15"/>
      <c r="C225" s="42"/>
      <c r="D225" s="59"/>
      <c r="E225" s="69"/>
      <c r="F225" s="70"/>
      <c r="G225" s="33"/>
      <c r="H225" s="4"/>
      <c r="I225" s="4"/>
      <c r="J225" s="4"/>
      <c r="K225" s="4"/>
      <c r="L225" s="4"/>
      <c r="M225" s="4"/>
      <c r="N225" s="4"/>
      <c r="O225" s="4"/>
      <c r="P225" s="299">
        <f t="shared" si="12"/>
        <v>0</v>
      </c>
      <c r="Q225" s="4"/>
      <c r="R225" s="4"/>
      <c r="S225" s="4"/>
      <c r="T225" s="4"/>
      <c r="U225" s="4"/>
      <c r="V225" s="4"/>
      <c r="W225" s="4"/>
      <c r="X225" s="4"/>
      <c r="Y225" s="4"/>
      <c r="Z225" s="33"/>
      <c r="AA225" s="4"/>
      <c r="AB225" s="4"/>
      <c r="AC225" s="4"/>
      <c r="AD225" s="4"/>
      <c r="AE225" s="4"/>
      <c r="AF225" s="4"/>
      <c r="AG225" s="4"/>
      <c r="AH225" s="4"/>
      <c r="AI225" s="33"/>
      <c r="AJ225" s="4"/>
      <c r="AK225" s="4"/>
      <c r="AL225" s="4"/>
      <c r="AM225" s="4"/>
      <c r="AN225" s="4"/>
      <c r="AO225" s="4"/>
      <c r="AP225" s="4"/>
      <c r="AQ225" s="4"/>
      <c r="AR225" s="33"/>
      <c r="AS225" s="4"/>
      <c r="AT225" s="4"/>
      <c r="AU225" s="33"/>
      <c r="AV225" s="26"/>
      <c r="AW225" s="26"/>
      <c r="AX225" s="26"/>
      <c r="AY225" s="26"/>
      <c r="AZ225" s="26"/>
      <c r="BA225" s="26"/>
      <c r="BB225" s="26"/>
      <c r="BC225" s="26"/>
      <c r="BD225" s="26"/>
      <c r="BE225" s="300">
        <f t="shared" si="13"/>
        <v>0</v>
      </c>
      <c r="BF225" s="5"/>
      <c r="BG225" s="5"/>
      <c r="BH225" s="5"/>
      <c r="BI225" s="69"/>
      <c r="BJ225" s="69"/>
      <c r="BK225" s="69"/>
      <c r="BL225" s="69"/>
      <c r="BM225" s="69"/>
      <c r="BN225" s="69"/>
      <c r="BO225" s="26"/>
      <c r="BP225" s="245"/>
      <c r="BQ225" s="26"/>
      <c r="BR225" s="11"/>
      <c r="BS225" s="44">
        <v>222</v>
      </c>
      <c r="BT225" s="26"/>
      <c r="BU225" s="26"/>
      <c r="BV225" s="26"/>
      <c r="BW225" s="26"/>
      <c r="BX225" s="26"/>
      <c r="BY225" s="26"/>
      <c r="BZ225" s="26"/>
      <c r="CA225" s="44">
        <v>222</v>
      </c>
      <c r="CB225" s="5">
        <v>0</v>
      </c>
      <c r="CC225" s="5">
        <v>0</v>
      </c>
      <c r="CD225" s="5"/>
      <c r="CE225" s="26"/>
      <c r="CF225" s="26"/>
      <c r="CG225" s="246"/>
      <c r="CH225" s="26"/>
      <c r="CI225" s="26"/>
      <c r="CJ225" s="26"/>
      <c r="CK225" s="26"/>
      <c r="CL225" s="26"/>
      <c r="CM225" s="26"/>
      <c r="CN225" s="26"/>
      <c r="CO225" s="26"/>
      <c r="CP225" s="26"/>
      <c r="CQ225" s="26"/>
      <c r="CR225" s="26"/>
    </row>
    <row r="226" spans="1:148" ht="15" x14ac:dyDescent="0.25">
      <c r="A226" s="10">
        <v>223</v>
      </c>
      <c r="B226" s="15"/>
      <c r="C226" s="42"/>
      <c r="D226" s="59"/>
      <c r="E226" s="69"/>
      <c r="F226" s="70"/>
      <c r="G226" s="33"/>
      <c r="H226" s="4"/>
      <c r="I226" s="4"/>
      <c r="J226" s="4"/>
      <c r="K226" s="4"/>
      <c r="L226" s="4"/>
      <c r="M226" s="4"/>
      <c r="N226" s="4"/>
      <c r="O226" s="4"/>
      <c r="P226" s="299">
        <f t="shared" si="12"/>
        <v>0</v>
      </c>
      <c r="Q226" s="4"/>
      <c r="R226" s="4"/>
      <c r="S226" s="4"/>
      <c r="T226" s="4"/>
      <c r="U226" s="4"/>
      <c r="V226" s="4"/>
      <c r="W226" s="4"/>
      <c r="X226" s="4"/>
      <c r="Y226" s="4"/>
      <c r="Z226" s="33"/>
      <c r="AA226" s="4"/>
      <c r="AB226" s="4"/>
      <c r="AC226" s="4"/>
      <c r="AD226" s="4"/>
      <c r="AE226" s="4"/>
      <c r="AF226" s="4"/>
      <c r="AG226" s="4"/>
      <c r="AH226" s="4"/>
      <c r="AI226" s="33"/>
      <c r="AJ226" s="4"/>
      <c r="AK226" s="4"/>
      <c r="AL226" s="4"/>
      <c r="AM226" s="4"/>
      <c r="AN226" s="4"/>
      <c r="AO226" s="4"/>
      <c r="AP226" s="4"/>
      <c r="AQ226" s="4"/>
      <c r="AR226" s="33"/>
      <c r="AS226" s="4"/>
      <c r="AT226" s="4"/>
      <c r="AU226" s="33"/>
      <c r="AV226" s="26"/>
      <c r="AW226" s="26"/>
      <c r="AX226" s="26"/>
      <c r="AY226" s="26"/>
      <c r="AZ226" s="26"/>
      <c r="BA226" s="26"/>
      <c r="BB226" s="26"/>
      <c r="BC226" s="26"/>
      <c r="BD226" s="26"/>
      <c r="BE226" s="300">
        <f t="shared" si="13"/>
        <v>0</v>
      </c>
      <c r="BF226" s="5"/>
      <c r="BG226" s="5"/>
      <c r="BH226" s="5"/>
      <c r="BI226" s="69"/>
      <c r="BJ226" s="69"/>
      <c r="BK226" s="69"/>
      <c r="BL226" s="69"/>
      <c r="BM226" s="69"/>
      <c r="BN226" s="69"/>
      <c r="BO226" s="26"/>
      <c r="BP226" s="245"/>
      <c r="BQ226" s="26"/>
      <c r="BR226" s="11"/>
      <c r="BS226" s="44">
        <v>223</v>
      </c>
      <c r="BT226" s="26"/>
      <c r="BU226" s="26"/>
      <c r="BV226" s="26"/>
      <c r="BW226" s="26"/>
      <c r="BX226" s="26"/>
      <c r="BY226" s="26"/>
      <c r="BZ226" s="26"/>
      <c r="CA226" s="44">
        <v>223</v>
      </c>
      <c r="CB226" s="5">
        <v>0</v>
      </c>
      <c r="CC226" s="5">
        <v>0</v>
      </c>
      <c r="CD226" s="5"/>
      <c r="CE226" s="26"/>
      <c r="CF226" s="26"/>
      <c r="CG226" s="246"/>
      <c r="CH226" s="26"/>
      <c r="CI226" s="26"/>
      <c r="CJ226" s="26"/>
      <c r="CK226" s="26"/>
      <c r="CL226" s="26"/>
      <c r="CM226" s="26"/>
      <c r="CN226" s="26"/>
      <c r="CO226" s="26"/>
      <c r="CP226" s="26"/>
      <c r="CQ226" s="26"/>
      <c r="CR226" s="26"/>
    </row>
    <row r="227" spans="1:148" ht="15" x14ac:dyDescent="0.25">
      <c r="A227" s="10">
        <v>224</v>
      </c>
      <c r="B227" s="15"/>
      <c r="C227" s="42"/>
      <c r="D227" s="59"/>
      <c r="E227" s="69"/>
      <c r="F227" s="70"/>
      <c r="G227" s="33"/>
      <c r="H227" s="4"/>
      <c r="I227" s="4"/>
      <c r="J227" s="4"/>
      <c r="K227" s="4"/>
      <c r="L227" s="4"/>
      <c r="M227" s="4"/>
      <c r="N227" s="4"/>
      <c r="O227" s="4"/>
      <c r="P227" s="299">
        <f t="shared" si="12"/>
        <v>0</v>
      </c>
      <c r="Q227" s="4"/>
      <c r="R227" s="4"/>
      <c r="S227" s="4"/>
      <c r="T227" s="4"/>
      <c r="U227" s="4"/>
      <c r="V227" s="4"/>
      <c r="W227" s="4"/>
      <c r="X227" s="4"/>
      <c r="Y227" s="4"/>
      <c r="Z227" s="33"/>
      <c r="AA227" s="4"/>
      <c r="AB227" s="4"/>
      <c r="AC227" s="4"/>
      <c r="AD227" s="4"/>
      <c r="AE227" s="4"/>
      <c r="AF227" s="4"/>
      <c r="AG227" s="4"/>
      <c r="AH227" s="4"/>
      <c r="AI227" s="33"/>
      <c r="AJ227" s="4"/>
      <c r="AK227" s="4"/>
      <c r="AL227" s="4"/>
      <c r="AM227" s="4"/>
      <c r="AN227" s="4"/>
      <c r="AO227" s="4"/>
      <c r="AP227" s="4"/>
      <c r="AQ227" s="4"/>
      <c r="AR227" s="33"/>
      <c r="AS227" s="4"/>
      <c r="AT227" s="4"/>
      <c r="AU227" s="33"/>
      <c r="AV227" s="26"/>
      <c r="AW227" s="26"/>
      <c r="AX227" s="26"/>
      <c r="AY227" s="26"/>
      <c r="AZ227" s="26"/>
      <c r="BA227" s="26"/>
      <c r="BB227" s="26"/>
      <c r="BC227" s="26"/>
      <c r="BD227" s="26"/>
      <c r="BE227" s="300">
        <f t="shared" si="13"/>
        <v>0</v>
      </c>
      <c r="BF227" s="5"/>
      <c r="BG227" s="5"/>
      <c r="BH227" s="5"/>
      <c r="BI227" s="69"/>
      <c r="BJ227" s="69"/>
      <c r="BK227" s="69"/>
      <c r="BL227" s="69"/>
      <c r="BM227" s="69"/>
      <c r="BN227" s="69"/>
      <c r="BO227" s="26"/>
      <c r="BP227" s="245"/>
      <c r="BQ227" s="26"/>
      <c r="BR227" s="11"/>
      <c r="BS227" s="44">
        <v>224</v>
      </c>
      <c r="BT227" s="26"/>
      <c r="BU227" s="26"/>
      <c r="BV227" s="26"/>
      <c r="BW227" s="26"/>
      <c r="BX227" s="26"/>
      <c r="BY227" s="26"/>
      <c r="BZ227" s="26"/>
      <c r="CA227" s="44">
        <v>224</v>
      </c>
      <c r="CB227" s="5">
        <v>0</v>
      </c>
      <c r="CC227" s="5">
        <v>0</v>
      </c>
      <c r="CD227" s="5"/>
      <c r="CE227" s="26"/>
      <c r="CF227" s="26"/>
      <c r="CG227" s="246"/>
      <c r="CH227" s="26"/>
      <c r="CI227" s="26"/>
      <c r="CJ227" s="26"/>
      <c r="CK227" s="26"/>
      <c r="CL227" s="26"/>
      <c r="CM227" s="26"/>
      <c r="CN227" s="26"/>
      <c r="CO227" s="26"/>
      <c r="CP227" s="26"/>
      <c r="CQ227" s="26"/>
      <c r="CR227" s="26"/>
    </row>
    <row r="228" spans="1:148" ht="15" x14ac:dyDescent="0.25">
      <c r="A228" s="10">
        <v>225</v>
      </c>
      <c r="B228" s="15"/>
      <c r="C228" s="42"/>
      <c r="D228" s="59"/>
      <c r="E228" s="69"/>
      <c r="F228" s="70"/>
      <c r="G228" s="33"/>
      <c r="H228" s="4"/>
      <c r="I228" s="4"/>
      <c r="J228" s="4"/>
      <c r="K228" s="4"/>
      <c r="L228" s="4"/>
      <c r="M228" s="4"/>
      <c r="N228" s="4"/>
      <c r="O228" s="4"/>
      <c r="P228" s="299">
        <f t="shared" si="12"/>
        <v>0</v>
      </c>
      <c r="Q228" s="4"/>
      <c r="R228" s="4"/>
      <c r="S228" s="4"/>
      <c r="T228" s="4"/>
      <c r="U228" s="4"/>
      <c r="V228" s="4"/>
      <c r="W228" s="4"/>
      <c r="X228" s="4"/>
      <c r="Y228" s="4"/>
      <c r="Z228" s="33"/>
      <c r="AA228" s="4"/>
      <c r="AB228" s="4"/>
      <c r="AC228" s="4"/>
      <c r="AD228" s="4"/>
      <c r="AE228" s="4"/>
      <c r="AF228" s="4"/>
      <c r="AG228" s="4"/>
      <c r="AH228" s="4"/>
      <c r="AI228" s="33"/>
      <c r="AJ228" s="4"/>
      <c r="AK228" s="4"/>
      <c r="AL228" s="4"/>
      <c r="AM228" s="4"/>
      <c r="AN228" s="4"/>
      <c r="AO228" s="4"/>
      <c r="AP228" s="4"/>
      <c r="AQ228" s="4"/>
      <c r="AR228" s="33"/>
      <c r="AS228" s="4"/>
      <c r="AT228" s="4"/>
      <c r="AU228" s="33"/>
      <c r="AV228" s="26"/>
      <c r="AW228" s="26"/>
      <c r="AX228" s="26"/>
      <c r="AY228" s="26"/>
      <c r="AZ228" s="26"/>
      <c r="BA228" s="26"/>
      <c r="BB228" s="26"/>
      <c r="BC228" s="26"/>
      <c r="BD228" s="26"/>
      <c r="BE228" s="300">
        <f t="shared" si="13"/>
        <v>0</v>
      </c>
      <c r="BF228" s="5"/>
      <c r="BG228" s="5"/>
      <c r="BH228" s="5"/>
      <c r="BI228" s="69"/>
      <c r="BJ228" s="69"/>
      <c r="BK228" s="69"/>
      <c r="BL228" s="69"/>
      <c r="BM228" s="69"/>
      <c r="BN228" s="69"/>
      <c r="BO228" s="26"/>
      <c r="BP228" s="245"/>
      <c r="BQ228" s="26"/>
      <c r="BR228" s="11"/>
      <c r="BS228" s="44">
        <v>225</v>
      </c>
      <c r="BT228" s="26"/>
      <c r="BU228" s="26"/>
      <c r="BV228" s="26"/>
      <c r="BW228" s="26"/>
      <c r="BX228" s="26"/>
      <c r="BY228" s="26"/>
      <c r="BZ228" s="26"/>
      <c r="CA228" s="44">
        <v>225</v>
      </c>
      <c r="CB228" s="5">
        <v>0</v>
      </c>
      <c r="CC228" s="5">
        <v>0</v>
      </c>
      <c r="CD228" s="5"/>
      <c r="CE228" s="26"/>
      <c r="CF228" s="26"/>
      <c r="CG228" s="246"/>
      <c r="CH228" s="26"/>
      <c r="CI228" s="26"/>
      <c r="CJ228" s="26"/>
      <c r="CK228" s="26"/>
      <c r="CL228" s="26"/>
      <c r="CM228" s="26"/>
      <c r="CN228" s="26"/>
      <c r="CO228" s="26"/>
      <c r="CP228" s="26"/>
      <c r="CQ228" s="26"/>
      <c r="CR228" s="26"/>
    </row>
    <row r="229" spans="1:148" ht="15" x14ac:dyDescent="0.25">
      <c r="A229" s="10">
        <v>226</v>
      </c>
      <c r="B229" s="15"/>
      <c r="C229" s="42"/>
      <c r="D229" s="59"/>
      <c r="E229" s="69"/>
      <c r="F229" s="70"/>
      <c r="G229" s="33"/>
      <c r="H229" s="4"/>
      <c r="I229" s="4"/>
      <c r="J229" s="4"/>
      <c r="K229" s="4"/>
      <c r="L229" s="4"/>
      <c r="M229" s="4"/>
      <c r="N229" s="4"/>
      <c r="O229" s="4"/>
      <c r="P229" s="299">
        <f t="shared" si="12"/>
        <v>0</v>
      </c>
      <c r="Q229" s="4"/>
      <c r="R229" s="4"/>
      <c r="S229" s="4"/>
      <c r="T229" s="4"/>
      <c r="U229" s="4"/>
      <c r="V229" s="4"/>
      <c r="W229" s="4"/>
      <c r="X229" s="4"/>
      <c r="Y229" s="4"/>
      <c r="Z229" s="33"/>
      <c r="AA229" s="4"/>
      <c r="AB229" s="4"/>
      <c r="AC229" s="4"/>
      <c r="AD229" s="4"/>
      <c r="AE229" s="4"/>
      <c r="AF229" s="4"/>
      <c r="AG229" s="4"/>
      <c r="AH229" s="4"/>
      <c r="AI229" s="33"/>
      <c r="AJ229" s="4"/>
      <c r="AK229" s="4"/>
      <c r="AL229" s="4"/>
      <c r="AM229" s="4"/>
      <c r="AN229" s="4"/>
      <c r="AO229" s="4"/>
      <c r="AP229" s="4"/>
      <c r="AQ229" s="4"/>
      <c r="AR229" s="33"/>
      <c r="AS229" s="4"/>
      <c r="AT229" s="4"/>
      <c r="AU229" s="33"/>
      <c r="AV229" s="26"/>
      <c r="AW229" s="26"/>
      <c r="AX229" s="26"/>
      <c r="AY229" s="26"/>
      <c r="AZ229" s="26"/>
      <c r="BA229" s="26"/>
      <c r="BB229" s="26"/>
      <c r="BC229" s="26"/>
      <c r="BD229" s="26"/>
      <c r="BE229" s="300">
        <f t="shared" si="13"/>
        <v>0</v>
      </c>
      <c r="BF229" s="5"/>
      <c r="BG229" s="5"/>
      <c r="BH229" s="5"/>
      <c r="BI229" s="69"/>
      <c r="BJ229" s="69"/>
      <c r="BK229" s="69"/>
      <c r="BL229" s="69"/>
      <c r="BM229" s="69"/>
      <c r="BN229" s="69"/>
      <c r="BO229" s="26"/>
      <c r="BP229" s="245"/>
      <c r="BQ229" s="26"/>
      <c r="BR229" s="11"/>
      <c r="BS229" s="44">
        <v>226</v>
      </c>
      <c r="BT229" s="26"/>
      <c r="BU229" s="26"/>
      <c r="BV229" s="26"/>
      <c r="BW229" s="26"/>
      <c r="BX229" s="26"/>
      <c r="BY229" s="26"/>
      <c r="BZ229" s="26"/>
      <c r="CA229" s="44">
        <v>226</v>
      </c>
      <c r="CB229" s="5">
        <v>0</v>
      </c>
      <c r="CC229" s="5">
        <v>0</v>
      </c>
      <c r="CD229" s="5"/>
      <c r="CE229" s="26"/>
      <c r="CF229" s="26"/>
      <c r="CG229" s="246"/>
      <c r="CH229" s="26"/>
      <c r="CI229" s="26"/>
      <c r="CJ229" s="26"/>
      <c r="CK229" s="26"/>
      <c r="CL229" s="26"/>
      <c r="CM229" s="26"/>
      <c r="CN229" s="26"/>
      <c r="CO229" s="26"/>
      <c r="CP229" s="26"/>
      <c r="CQ229" s="26"/>
      <c r="CR229" s="26"/>
    </row>
    <row r="230" spans="1:148" ht="15" x14ac:dyDescent="0.25">
      <c r="A230" s="10">
        <v>227</v>
      </c>
      <c r="B230" s="15"/>
      <c r="C230" s="42"/>
      <c r="D230" s="59"/>
      <c r="E230" s="69"/>
      <c r="F230" s="70"/>
      <c r="G230" s="33"/>
      <c r="H230" s="4"/>
      <c r="I230" s="4"/>
      <c r="J230" s="4"/>
      <c r="K230" s="4"/>
      <c r="L230" s="4"/>
      <c r="M230" s="4"/>
      <c r="N230" s="4"/>
      <c r="O230" s="4"/>
      <c r="P230" s="299">
        <f t="shared" si="12"/>
        <v>0</v>
      </c>
      <c r="Q230" s="4"/>
      <c r="R230" s="4"/>
      <c r="S230" s="4"/>
      <c r="T230" s="4"/>
      <c r="U230" s="4"/>
      <c r="V230" s="4"/>
      <c r="W230" s="4"/>
      <c r="X230" s="4"/>
      <c r="Y230" s="4"/>
      <c r="Z230" s="33"/>
      <c r="AA230" s="4"/>
      <c r="AB230" s="4"/>
      <c r="AC230" s="4"/>
      <c r="AD230" s="4"/>
      <c r="AE230" s="4"/>
      <c r="AF230" s="4"/>
      <c r="AG230" s="4"/>
      <c r="AH230" s="4"/>
      <c r="AI230" s="33"/>
      <c r="AJ230" s="4"/>
      <c r="AK230" s="4"/>
      <c r="AL230" s="4"/>
      <c r="AM230" s="4"/>
      <c r="AN230" s="4"/>
      <c r="AO230" s="4"/>
      <c r="AP230" s="4"/>
      <c r="AQ230" s="4"/>
      <c r="AR230" s="33"/>
      <c r="AS230" s="4"/>
      <c r="AT230" s="4"/>
      <c r="AU230" s="33"/>
      <c r="AV230" s="26"/>
      <c r="AW230" s="26"/>
      <c r="AX230" s="26"/>
      <c r="AY230" s="26"/>
      <c r="AZ230" s="26"/>
      <c r="BA230" s="26"/>
      <c r="BB230" s="26"/>
      <c r="BC230" s="26"/>
      <c r="BD230" s="26"/>
      <c r="BE230" s="300">
        <f t="shared" si="13"/>
        <v>0</v>
      </c>
      <c r="BF230" s="5"/>
      <c r="BG230" s="5"/>
      <c r="BH230" s="5"/>
      <c r="BI230" s="69"/>
      <c r="BJ230" s="69"/>
      <c r="BK230" s="69"/>
      <c r="BL230" s="69"/>
      <c r="BM230" s="69"/>
      <c r="BN230" s="69"/>
      <c r="BO230" s="26"/>
      <c r="BP230" s="245"/>
      <c r="BQ230" s="26"/>
      <c r="BR230" s="11"/>
      <c r="BS230" s="44">
        <v>227</v>
      </c>
      <c r="BT230" s="26"/>
      <c r="BU230" s="26"/>
      <c r="BV230" s="26"/>
      <c r="BW230" s="26"/>
      <c r="BX230" s="26"/>
      <c r="BY230" s="26"/>
      <c r="BZ230" s="26"/>
      <c r="CA230" s="44">
        <v>227</v>
      </c>
      <c r="CB230" s="5">
        <v>0</v>
      </c>
      <c r="CC230" s="5">
        <v>0</v>
      </c>
      <c r="CD230" s="5"/>
      <c r="CE230" s="26"/>
      <c r="CF230" s="26"/>
      <c r="CG230" s="246"/>
      <c r="CH230" s="26"/>
      <c r="CI230" s="26"/>
      <c r="CJ230" s="26"/>
      <c r="CK230" s="26"/>
      <c r="CL230" s="26"/>
      <c r="CM230" s="26"/>
      <c r="CN230" s="26"/>
      <c r="CO230" s="26"/>
      <c r="CP230" s="26"/>
      <c r="CQ230" s="26"/>
      <c r="CR230" s="26"/>
    </row>
    <row r="231" spans="1:148" ht="15" x14ac:dyDescent="0.25">
      <c r="A231" s="10">
        <v>228</v>
      </c>
      <c r="B231" s="15"/>
      <c r="C231" s="42"/>
      <c r="D231" s="59"/>
      <c r="E231" s="69"/>
      <c r="F231" s="70"/>
      <c r="G231" s="33"/>
      <c r="H231" s="4"/>
      <c r="I231" s="4"/>
      <c r="J231" s="4"/>
      <c r="K231" s="4"/>
      <c r="L231" s="4"/>
      <c r="M231" s="4"/>
      <c r="N231" s="4"/>
      <c r="O231" s="4"/>
      <c r="P231" s="299">
        <f t="shared" si="12"/>
        <v>0</v>
      </c>
      <c r="Q231" s="4"/>
      <c r="R231" s="4"/>
      <c r="S231" s="4"/>
      <c r="T231" s="4"/>
      <c r="U231" s="4"/>
      <c r="V231" s="4"/>
      <c r="W231" s="4"/>
      <c r="X231" s="4"/>
      <c r="Y231" s="4"/>
      <c r="Z231" s="33"/>
      <c r="AA231" s="4"/>
      <c r="AB231" s="4"/>
      <c r="AC231" s="4"/>
      <c r="AD231" s="4"/>
      <c r="AE231" s="4"/>
      <c r="AF231" s="4"/>
      <c r="AG231" s="4"/>
      <c r="AH231" s="4"/>
      <c r="AI231" s="33"/>
      <c r="AJ231" s="4"/>
      <c r="AK231" s="4"/>
      <c r="AL231" s="4"/>
      <c r="AM231" s="4"/>
      <c r="AN231" s="4"/>
      <c r="AO231" s="4"/>
      <c r="AP231" s="4"/>
      <c r="AQ231" s="4"/>
      <c r="AR231" s="33"/>
      <c r="AS231" s="4"/>
      <c r="AT231" s="4"/>
      <c r="AU231" s="33"/>
      <c r="AV231" s="26"/>
      <c r="AW231" s="26"/>
      <c r="AX231" s="26"/>
      <c r="AY231" s="26"/>
      <c r="AZ231" s="26"/>
      <c r="BA231" s="26"/>
      <c r="BB231" s="26"/>
      <c r="BC231" s="26"/>
      <c r="BD231" s="26"/>
      <c r="BE231" s="300">
        <f t="shared" si="13"/>
        <v>0</v>
      </c>
      <c r="BF231" s="5"/>
      <c r="BG231" s="5"/>
      <c r="BH231" s="5"/>
      <c r="BI231" s="69"/>
      <c r="BJ231" s="69"/>
      <c r="BK231" s="69"/>
      <c r="BL231" s="69"/>
      <c r="BM231" s="69"/>
      <c r="BN231" s="69"/>
      <c r="BO231" s="26"/>
      <c r="BP231" s="245"/>
      <c r="BQ231" s="26"/>
      <c r="BR231" s="11"/>
      <c r="BS231" s="44">
        <v>228</v>
      </c>
      <c r="BT231" s="26"/>
      <c r="BU231" s="26"/>
      <c r="BV231" s="26"/>
      <c r="BW231" s="26"/>
      <c r="BX231" s="26"/>
      <c r="BY231" s="26"/>
      <c r="BZ231" s="26"/>
      <c r="CA231" s="44">
        <v>228</v>
      </c>
      <c r="CB231" s="5">
        <v>0</v>
      </c>
      <c r="CC231" s="5">
        <v>0</v>
      </c>
      <c r="CD231" s="5"/>
      <c r="CE231" s="26"/>
      <c r="CF231" s="26"/>
      <c r="CG231" s="246"/>
      <c r="CH231" s="26"/>
      <c r="CI231" s="26"/>
      <c r="CJ231" s="26"/>
      <c r="CK231" s="26"/>
      <c r="CL231" s="26"/>
      <c r="CM231" s="26"/>
      <c r="CN231" s="26"/>
      <c r="CO231" s="26"/>
      <c r="CP231" s="26"/>
      <c r="CQ231" s="26"/>
      <c r="CR231" s="26"/>
    </row>
    <row r="232" spans="1:148" s="1" customFormat="1" ht="15" x14ac:dyDescent="0.25">
      <c r="A232" s="152">
        <v>229</v>
      </c>
      <c r="C232" s="31"/>
      <c r="D232" s="8"/>
      <c r="E232" s="28"/>
      <c r="F232" s="28"/>
      <c r="G232" s="32"/>
      <c r="H232" s="5"/>
      <c r="I232" s="5"/>
      <c r="J232" s="5"/>
      <c r="K232" s="5"/>
      <c r="L232" s="5"/>
      <c r="M232" s="5"/>
      <c r="N232" s="5"/>
      <c r="O232" s="5"/>
      <c r="P232" s="299">
        <f t="shared" si="12"/>
        <v>0</v>
      </c>
      <c r="Q232" s="5"/>
      <c r="R232" s="5"/>
      <c r="S232" s="5"/>
      <c r="T232" s="5"/>
      <c r="U232" s="5"/>
      <c r="V232" s="5"/>
      <c r="W232" s="5"/>
      <c r="X232" s="5"/>
      <c r="Y232" s="5"/>
      <c r="Z232" s="32"/>
      <c r="AA232" s="5"/>
      <c r="AB232" s="5"/>
      <c r="AC232" s="5"/>
      <c r="AD232" s="5"/>
      <c r="AE232" s="5"/>
      <c r="AF232" s="5"/>
      <c r="AG232" s="5"/>
      <c r="AH232" s="46"/>
      <c r="AI232" s="5"/>
      <c r="AJ232" s="5"/>
      <c r="AK232" s="5"/>
      <c r="AL232" s="5"/>
      <c r="AM232" s="5"/>
      <c r="AN232" s="5"/>
      <c r="AO232" s="5"/>
      <c r="AP232" s="5"/>
      <c r="AQ232" s="5"/>
      <c r="AR232" s="32"/>
      <c r="AS232" s="5"/>
      <c r="AT232" s="5"/>
      <c r="AU232" s="32"/>
      <c r="AV232" s="5"/>
      <c r="AW232" s="5"/>
      <c r="AX232" s="5"/>
      <c r="AY232" s="5"/>
      <c r="AZ232" s="5"/>
      <c r="BA232" s="5"/>
      <c r="BB232" s="5"/>
      <c r="BC232" s="5"/>
      <c r="BD232" s="5"/>
      <c r="BE232" s="300">
        <f t="shared" si="13"/>
        <v>0</v>
      </c>
      <c r="BF232" s="5"/>
      <c r="BG232" s="8"/>
      <c r="BH232" s="8"/>
      <c r="BI232" s="8"/>
      <c r="BJ232" s="8"/>
      <c r="BK232" s="8"/>
      <c r="BL232" s="8"/>
      <c r="BM232" s="8"/>
      <c r="BN232" s="8"/>
      <c r="BO232" s="8"/>
      <c r="BP232" s="245"/>
      <c r="BQ232" s="8"/>
      <c r="BR232" s="11"/>
      <c r="BS232" s="155">
        <v>229</v>
      </c>
      <c r="BT232" s="5"/>
      <c r="BU232" s="28"/>
      <c r="BV232" s="28"/>
      <c r="BW232" s="28"/>
      <c r="BX232" s="28"/>
      <c r="BY232" s="5"/>
      <c r="BZ232" s="28"/>
      <c r="CA232" s="155">
        <v>229</v>
      </c>
      <c r="CB232" s="282">
        <v>0</v>
      </c>
      <c r="CC232" s="282">
        <v>0</v>
      </c>
      <c r="CD232" s="28"/>
      <c r="CE232" s="28"/>
      <c r="CF232" s="28"/>
      <c r="CG232" s="18"/>
      <c r="CH232" s="28"/>
      <c r="CI232" s="5"/>
      <c r="CJ232" s="5"/>
      <c r="CK232" s="5"/>
      <c r="CL232" s="5"/>
      <c r="CM232" s="5"/>
      <c r="CN232" s="5"/>
      <c r="CO232" s="5"/>
      <c r="CP232" s="5"/>
      <c r="CQ232" s="5"/>
      <c r="CR232" s="28"/>
      <c r="CS232" s="28"/>
      <c r="CT232" s="87"/>
      <c r="CU232" s="87"/>
      <c r="CV232" s="87"/>
      <c r="CW232" s="87"/>
      <c r="CX232" s="28"/>
      <c r="CY232" s="5"/>
      <c r="CZ232" s="5"/>
      <c r="DA232" s="10"/>
      <c r="DB232" s="89"/>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5"/>
      <c r="EC232" s="11"/>
      <c r="ED232" s="87"/>
      <c r="EE232" s="5"/>
      <c r="EF232" s="9"/>
      <c r="EG232" s="5"/>
      <c r="EH232" s="90"/>
      <c r="EI232" s="91"/>
      <c r="EJ232" s="4"/>
      <c r="EK232" s="4"/>
      <c r="EL232" s="4"/>
      <c r="EM232" s="4"/>
      <c r="EN232" s="28"/>
      <c r="EO232" s="4"/>
      <c r="EP232" s="4"/>
      <c r="EQ232" s="4"/>
      <c r="ER232" s="4"/>
    </row>
    <row r="233" spans="1:148" ht="15" x14ac:dyDescent="0.25">
      <c r="A233" s="152">
        <v>230</v>
      </c>
      <c r="B233" s="5"/>
      <c r="C233" s="32"/>
      <c r="D233" s="54"/>
      <c r="E233" s="26"/>
      <c r="F233" s="60"/>
      <c r="G233" s="33"/>
      <c r="H233" s="4"/>
      <c r="I233" s="4"/>
      <c r="J233" s="4"/>
      <c r="K233" s="4"/>
      <c r="L233" s="4"/>
      <c r="M233" s="4"/>
      <c r="N233" s="4"/>
      <c r="O233" s="4"/>
      <c r="P233" s="299">
        <f t="shared" si="12"/>
        <v>0</v>
      </c>
      <c r="Q233" s="4"/>
      <c r="R233" s="4"/>
      <c r="S233" s="4"/>
      <c r="T233" s="4"/>
      <c r="U233" s="4"/>
      <c r="V233" s="4"/>
      <c r="W233" s="4"/>
      <c r="X233" s="4"/>
      <c r="Y233" s="4"/>
      <c r="Z233" s="33"/>
      <c r="AA233" s="4"/>
      <c r="AB233" s="4"/>
      <c r="AC233" s="4"/>
      <c r="AD233" s="4"/>
      <c r="AE233" s="4"/>
      <c r="AF233" s="4"/>
      <c r="AG233" s="4"/>
      <c r="AH233" s="43"/>
      <c r="AI233" s="4"/>
      <c r="AJ233" s="4"/>
      <c r="AK233" s="4"/>
      <c r="AL233" s="4"/>
      <c r="AM233" s="4"/>
      <c r="AN233" s="4"/>
      <c r="AO233" s="4"/>
      <c r="AP233" s="4"/>
      <c r="AQ233" s="4"/>
      <c r="AR233" s="33"/>
      <c r="AS233" s="4"/>
      <c r="AT233" s="4"/>
      <c r="AU233" s="33"/>
      <c r="AV233" s="4"/>
      <c r="AW233" s="4"/>
      <c r="AX233" s="4"/>
      <c r="AY233" s="4"/>
      <c r="AZ233" s="4"/>
      <c r="BA233" s="4"/>
      <c r="BB233" s="4"/>
      <c r="BC233" s="4"/>
      <c r="BD233" s="4"/>
      <c r="BE233" s="300">
        <f t="shared" si="13"/>
        <v>0</v>
      </c>
      <c r="BF233" s="5"/>
      <c r="BG233" s="5"/>
      <c r="BH233" s="5"/>
      <c r="BI233" s="69"/>
      <c r="BJ233" s="69"/>
      <c r="BK233" s="69"/>
      <c r="BL233" s="69"/>
      <c r="BM233" s="69"/>
      <c r="BN233" s="69"/>
      <c r="BO233" s="26"/>
      <c r="BP233" s="245"/>
      <c r="BQ233" s="26"/>
      <c r="BR233" s="11"/>
      <c r="BS233" s="155">
        <v>230</v>
      </c>
      <c r="BT233" s="26"/>
      <c r="BU233" s="26"/>
      <c r="BV233" s="26"/>
      <c r="BW233" s="26"/>
      <c r="BX233" s="26"/>
      <c r="BY233" s="26"/>
      <c r="BZ233" s="26"/>
      <c r="CA233" s="155">
        <v>230</v>
      </c>
      <c r="CB233" s="282">
        <v>0</v>
      </c>
      <c r="CC233" s="282">
        <v>0</v>
      </c>
      <c r="CD233" s="26"/>
      <c r="CE233" s="26"/>
      <c r="CF233" s="26"/>
      <c r="CG233" s="246"/>
      <c r="CH233" s="26"/>
      <c r="CI233" s="26"/>
      <c r="CJ233" s="26"/>
      <c r="CK233" s="26"/>
      <c r="CL233" s="26"/>
      <c r="CM233" s="26"/>
      <c r="CN233" s="26"/>
      <c r="CO233" s="26"/>
      <c r="CP233" s="26"/>
      <c r="CQ233" s="26"/>
      <c r="CR233" s="26"/>
    </row>
    <row r="234" spans="1:148" ht="15" x14ac:dyDescent="0.25">
      <c r="A234" s="152">
        <v>231</v>
      </c>
      <c r="C234" s="31"/>
      <c r="D234" s="26"/>
      <c r="E234" s="26"/>
      <c r="F234" s="26"/>
      <c r="G234" s="33"/>
      <c r="H234" s="4"/>
      <c r="I234" s="4"/>
      <c r="J234" s="4"/>
      <c r="K234" s="4"/>
      <c r="L234" s="4"/>
      <c r="M234" s="4"/>
      <c r="N234" s="4"/>
      <c r="O234" s="4"/>
      <c r="P234" s="299">
        <f t="shared" si="12"/>
        <v>0</v>
      </c>
      <c r="Q234" s="26"/>
      <c r="R234" s="26"/>
      <c r="S234" s="26"/>
      <c r="T234" s="26"/>
      <c r="U234" s="26"/>
      <c r="V234" s="26"/>
      <c r="W234" s="26"/>
      <c r="X234" s="26"/>
      <c r="Y234" s="26"/>
      <c r="Z234" s="33"/>
      <c r="AA234" s="4"/>
      <c r="AB234" s="4"/>
      <c r="AC234" s="4"/>
      <c r="AD234" s="4"/>
      <c r="AE234" s="4"/>
      <c r="AF234" s="4"/>
      <c r="AG234" s="4"/>
      <c r="AH234" s="43"/>
      <c r="AI234" s="26"/>
      <c r="AJ234" s="26"/>
      <c r="AK234" s="26"/>
      <c r="AL234" s="26"/>
      <c r="AM234" s="26"/>
      <c r="AN234" s="26"/>
      <c r="AO234" s="26"/>
      <c r="AP234" s="26"/>
      <c r="AQ234" s="26"/>
      <c r="AR234" s="33"/>
      <c r="AS234" s="26"/>
      <c r="AT234" s="26"/>
      <c r="AU234" s="33"/>
      <c r="AV234" s="4"/>
      <c r="AW234" s="4"/>
      <c r="AX234" s="4"/>
      <c r="AY234" s="4"/>
      <c r="AZ234" s="4"/>
      <c r="BA234" s="4"/>
      <c r="BB234" s="4"/>
      <c r="BC234" s="4"/>
      <c r="BD234" s="4"/>
      <c r="BE234" s="300">
        <f t="shared" si="13"/>
        <v>0</v>
      </c>
      <c r="BI234" s="112"/>
      <c r="BJ234" s="112"/>
      <c r="BK234" s="112"/>
      <c r="BL234" s="112"/>
      <c r="BM234" s="112"/>
      <c r="BN234" s="112"/>
      <c r="BO234" s="26"/>
      <c r="BP234" s="245"/>
      <c r="BQ234" s="26"/>
      <c r="BR234" s="11"/>
      <c r="BS234" s="155">
        <v>231</v>
      </c>
      <c r="BT234" s="26"/>
      <c r="BU234" s="26"/>
      <c r="BV234" s="26"/>
      <c r="BW234" s="26"/>
      <c r="BX234" s="26"/>
      <c r="BY234" s="26"/>
      <c r="BZ234" s="26"/>
      <c r="CA234" s="155">
        <v>231</v>
      </c>
      <c r="CB234" s="282">
        <v>0</v>
      </c>
      <c r="CC234" s="282">
        <v>0</v>
      </c>
      <c r="CD234" s="26"/>
      <c r="CE234" s="26"/>
      <c r="CF234" s="26"/>
      <c r="CG234" s="246"/>
      <c r="CH234" s="26"/>
      <c r="CI234" s="26"/>
      <c r="CJ234" s="26"/>
      <c r="CK234" s="26"/>
      <c r="CL234" s="26"/>
      <c r="CM234" s="26"/>
      <c r="CN234" s="26"/>
      <c r="CO234" s="26"/>
      <c r="CP234" s="26"/>
      <c r="CQ234" s="26"/>
      <c r="CR234" s="26"/>
    </row>
    <row r="235" spans="1:148" ht="15" x14ac:dyDescent="0.25">
      <c r="A235" s="152">
        <v>232</v>
      </c>
      <c r="C235" s="31"/>
      <c r="D235" s="26"/>
      <c r="E235" s="26"/>
      <c r="F235" s="26"/>
      <c r="G235" s="33"/>
      <c r="H235" s="4"/>
      <c r="I235" s="4"/>
      <c r="J235" s="4"/>
      <c r="K235" s="4"/>
      <c r="L235" s="4"/>
      <c r="M235" s="4"/>
      <c r="N235" s="4"/>
      <c r="O235" s="4"/>
      <c r="P235" s="299">
        <f t="shared" si="12"/>
        <v>0</v>
      </c>
      <c r="Q235" s="26"/>
      <c r="R235" s="26"/>
      <c r="S235" s="26"/>
      <c r="T235" s="26"/>
      <c r="U235" s="26"/>
      <c r="V235" s="26"/>
      <c r="W235" s="26"/>
      <c r="X235" s="26"/>
      <c r="Y235" s="26"/>
      <c r="Z235" s="33"/>
      <c r="AA235" s="4"/>
      <c r="AB235" s="4"/>
      <c r="AC235" s="4"/>
      <c r="AD235" s="4"/>
      <c r="AE235" s="4"/>
      <c r="AF235" s="4"/>
      <c r="AG235" s="4"/>
      <c r="AH235" s="43"/>
      <c r="AI235" s="26"/>
      <c r="AJ235" s="26"/>
      <c r="AK235" s="26"/>
      <c r="AL235" s="26"/>
      <c r="AM235" s="26"/>
      <c r="AN235" s="26"/>
      <c r="AO235" s="26"/>
      <c r="AP235" s="26"/>
      <c r="AQ235" s="26"/>
      <c r="AR235" s="33"/>
      <c r="AS235" s="26"/>
      <c r="AT235" s="26"/>
      <c r="AU235" s="33"/>
      <c r="AV235" s="4"/>
      <c r="AW235" s="4"/>
      <c r="AX235" s="4"/>
      <c r="AY235" s="4"/>
      <c r="AZ235" s="4"/>
      <c r="BA235" s="4"/>
      <c r="BB235" s="4"/>
      <c r="BC235" s="4"/>
      <c r="BD235" s="4"/>
      <c r="BE235" s="300">
        <f t="shared" si="13"/>
        <v>0</v>
      </c>
      <c r="BI235" s="113"/>
      <c r="BJ235" s="113"/>
      <c r="BK235" s="113"/>
      <c r="BL235" s="113"/>
      <c r="BM235" s="113"/>
      <c r="BN235" s="113"/>
      <c r="BO235" s="26"/>
      <c r="BP235" s="245"/>
      <c r="BQ235" s="26"/>
      <c r="BR235" s="11"/>
      <c r="BS235" s="155">
        <v>232</v>
      </c>
      <c r="BT235" s="26"/>
      <c r="BU235" s="26"/>
      <c r="BV235" s="26"/>
      <c r="BW235" s="26"/>
      <c r="BX235" s="26"/>
      <c r="BY235" s="26"/>
      <c r="BZ235" s="26"/>
      <c r="CA235" s="155">
        <v>232</v>
      </c>
      <c r="CB235" s="282">
        <v>0</v>
      </c>
      <c r="CC235" s="282">
        <v>0</v>
      </c>
      <c r="CD235" s="26"/>
      <c r="CE235" s="26"/>
      <c r="CF235" s="26"/>
      <c r="CG235" s="246"/>
      <c r="CH235" s="26"/>
      <c r="CI235" s="26"/>
      <c r="CJ235" s="26"/>
      <c r="CK235" s="26"/>
      <c r="CL235" s="26"/>
      <c r="CM235" s="26"/>
      <c r="CN235" s="26"/>
      <c r="CO235" s="26"/>
      <c r="CP235" s="26"/>
      <c r="CQ235" s="26"/>
      <c r="CR235" s="26"/>
    </row>
    <row r="236" spans="1:148" ht="15" x14ac:dyDescent="0.25">
      <c r="A236" s="152">
        <v>233</v>
      </c>
      <c r="C236" s="31"/>
      <c r="D236" s="26"/>
      <c r="E236" s="26"/>
      <c r="F236" s="26"/>
      <c r="G236" s="33"/>
      <c r="H236" s="4"/>
      <c r="I236" s="4"/>
      <c r="J236" s="4"/>
      <c r="K236" s="4"/>
      <c r="L236" s="4"/>
      <c r="M236" s="4"/>
      <c r="N236" s="4"/>
      <c r="O236" s="4"/>
      <c r="P236" s="299">
        <f t="shared" si="12"/>
        <v>0</v>
      </c>
      <c r="Q236" s="26"/>
      <c r="R236" s="26"/>
      <c r="S236" s="26"/>
      <c r="T236" s="26"/>
      <c r="U236" s="26"/>
      <c r="V236" s="26"/>
      <c r="W236" s="26"/>
      <c r="X236" s="26"/>
      <c r="Y236" s="26"/>
      <c r="Z236" s="33"/>
      <c r="AA236" s="4"/>
      <c r="AB236" s="4"/>
      <c r="AC236" s="4"/>
      <c r="AD236" s="4"/>
      <c r="AE236" s="4"/>
      <c r="AF236" s="4"/>
      <c r="AG236" s="4"/>
      <c r="AH236" s="43"/>
      <c r="AI236" s="26"/>
      <c r="AJ236" s="26"/>
      <c r="AK236" s="26"/>
      <c r="AL236" s="26"/>
      <c r="AM236" s="26"/>
      <c r="AN236" s="26"/>
      <c r="AO236" s="26"/>
      <c r="AP236" s="26"/>
      <c r="AQ236" s="26"/>
      <c r="AR236" s="33"/>
      <c r="AS236" s="26"/>
      <c r="AT236" s="26"/>
      <c r="AU236" s="33"/>
      <c r="AV236" s="4"/>
      <c r="AW236" s="4"/>
      <c r="AX236" s="4"/>
      <c r="AY236" s="4"/>
      <c r="AZ236" s="4"/>
      <c r="BA236" s="4"/>
      <c r="BB236" s="4"/>
      <c r="BC236" s="4"/>
      <c r="BD236" s="4"/>
      <c r="BE236" s="300">
        <f t="shared" si="13"/>
        <v>0</v>
      </c>
      <c r="BF236" s="26"/>
      <c r="BG236" s="26"/>
      <c r="BH236" s="26"/>
      <c r="BI236" s="26"/>
      <c r="BJ236" s="26"/>
      <c r="BK236" s="26"/>
      <c r="BL236" s="26"/>
      <c r="BM236" s="26"/>
      <c r="BN236" s="26"/>
      <c r="BO236" s="26"/>
      <c r="BP236" s="245"/>
      <c r="BQ236" s="26"/>
      <c r="BR236" s="11"/>
      <c r="BS236" s="155">
        <v>233</v>
      </c>
      <c r="BT236" s="26"/>
      <c r="BU236" s="26"/>
      <c r="BV236" s="26"/>
      <c r="BW236" s="26"/>
      <c r="BX236" s="26"/>
      <c r="BY236" s="26"/>
      <c r="BZ236" s="26"/>
      <c r="CA236" s="155">
        <v>233</v>
      </c>
      <c r="CB236" s="282">
        <v>0</v>
      </c>
      <c r="CC236" s="282">
        <v>0</v>
      </c>
      <c r="CD236" s="26"/>
      <c r="CE236" s="26"/>
      <c r="CF236" s="26"/>
      <c r="CG236" s="246"/>
      <c r="CH236" s="26"/>
      <c r="CI236" s="26"/>
      <c r="CJ236" s="26"/>
      <c r="CK236" s="26"/>
      <c r="CL236" s="26"/>
      <c r="CM236" s="26"/>
      <c r="CN236" s="26"/>
      <c r="CO236" s="26"/>
      <c r="CP236" s="26"/>
      <c r="CQ236" s="26"/>
      <c r="CR236" s="26"/>
    </row>
    <row r="237" spans="1:148" ht="15" x14ac:dyDescent="0.25">
      <c r="A237" s="152">
        <v>234</v>
      </c>
      <c r="B237" s="26"/>
      <c r="C237" s="33"/>
      <c r="D237" s="26"/>
      <c r="E237" s="26"/>
      <c r="F237" s="26"/>
      <c r="G237" s="33"/>
      <c r="H237" s="4"/>
      <c r="I237" s="4"/>
      <c r="J237" s="4"/>
      <c r="K237" s="4"/>
      <c r="L237" s="4"/>
      <c r="M237" s="4"/>
      <c r="N237" s="4"/>
      <c r="O237" s="4"/>
      <c r="P237" s="299">
        <f t="shared" si="12"/>
        <v>0</v>
      </c>
      <c r="Q237" s="26"/>
      <c r="R237" s="26"/>
      <c r="S237" s="26"/>
      <c r="T237" s="26"/>
      <c r="U237" s="26"/>
      <c r="V237" s="26"/>
      <c r="W237" s="26"/>
      <c r="X237" s="26"/>
      <c r="Y237" s="26"/>
      <c r="Z237" s="33"/>
      <c r="AA237" s="4"/>
      <c r="AB237" s="4"/>
      <c r="AC237" s="4"/>
      <c r="AD237" s="4"/>
      <c r="AE237" s="4"/>
      <c r="AF237" s="4"/>
      <c r="AG237" s="4"/>
      <c r="AH237" s="43"/>
      <c r="AI237" s="26"/>
      <c r="AJ237" s="26"/>
      <c r="AK237" s="26"/>
      <c r="AL237" s="26"/>
      <c r="AM237" s="26"/>
      <c r="AN237" s="26"/>
      <c r="AO237" s="26"/>
      <c r="AP237" s="26"/>
      <c r="AQ237" s="26"/>
      <c r="AR237" s="33"/>
      <c r="AS237" s="26"/>
      <c r="AT237" s="26"/>
      <c r="AU237" s="33"/>
      <c r="AV237" s="4"/>
      <c r="AW237" s="4"/>
      <c r="AX237" s="4"/>
      <c r="AY237" s="4"/>
      <c r="AZ237" s="4"/>
      <c r="BA237" s="4"/>
      <c r="BB237" s="4"/>
      <c r="BC237" s="4"/>
      <c r="BD237" s="4"/>
      <c r="BE237" s="300">
        <f t="shared" si="13"/>
        <v>0</v>
      </c>
      <c r="BF237" s="26"/>
      <c r="BG237" s="26"/>
      <c r="BH237" s="26"/>
      <c r="BI237" s="26"/>
      <c r="BJ237" s="26"/>
      <c r="BK237" s="26"/>
      <c r="BL237" s="26"/>
      <c r="BM237" s="26"/>
      <c r="BN237" s="26"/>
      <c r="BO237" s="26"/>
      <c r="BP237" s="245"/>
      <c r="BQ237" s="26"/>
      <c r="BR237" s="11"/>
      <c r="BS237" s="155">
        <v>234</v>
      </c>
      <c r="BT237" s="26"/>
      <c r="BU237" s="26"/>
      <c r="BV237" s="26"/>
      <c r="BW237" s="26"/>
      <c r="BX237" s="26"/>
      <c r="BY237" s="26"/>
      <c r="BZ237" s="26"/>
      <c r="CA237" s="155">
        <v>234</v>
      </c>
      <c r="CB237" s="282">
        <v>0</v>
      </c>
      <c r="CC237" s="282">
        <v>0</v>
      </c>
      <c r="CD237" s="26"/>
      <c r="CE237" s="26"/>
      <c r="CF237" s="26"/>
      <c r="CG237" s="246"/>
      <c r="CH237" s="26"/>
      <c r="CI237" s="26"/>
      <c r="CJ237" s="26"/>
      <c r="CK237" s="26"/>
      <c r="CL237" s="26"/>
      <c r="CM237" s="26"/>
      <c r="CN237" s="26"/>
      <c r="CO237" s="26"/>
      <c r="CP237" s="26"/>
      <c r="CQ237" s="26"/>
      <c r="CR237" s="26"/>
    </row>
    <row r="238" spans="1:148" ht="15" x14ac:dyDescent="0.25">
      <c r="A238" s="152">
        <v>235</v>
      </c>
      <c r="C238" s="31"/>
      <c r="G238" s="31"/>
      <c r="H238" s="1"/>
      <c r="I238" s="1"/>
      <c r="J238" s="1"/>
      <c r="K238" s="1"/>
      <c r="L238" s="1"/>
      <c r="M238" s="1"/>
      <c r="N238" s="1"/>
      <c r="O238" s="1"/>
      <c r="P238" s="299">
        <f t="shared" si="12"/>
        <v>0</v>
      </c>
      <c r="Z238" s="31"/>
      <c r="AA238" s="1"/>
      <c r="AB238" s="1"/>
      <c r="AC238" s="1"/>
      <c r="AD238" s="1"/>
      <c r="AE238" s="1"/>
      <c r="AF238" s="1"/>
      <c r="AG238" s="1"/>
      <c r="AH238" s="125"/>
      <c r="AR238" s="31"/>
      <c r="AU238" s="31"/>
      <c r="AV238" s="1"/>
      <c r="AW238" s="1"/>
      <c r="AX238" s="1"/>
      <c r="AY238" s="1"/>
      <c r="AZ238" s="1"/>
      <c r="BA238" s="1"/>
      <c r="BB238" s="1"/>
      <c r="BC238" s="1"/>
      <c r="BD238" s="1"/>
      <c r="BE238" s="300">
        <f t="shared" si="13"/>
        <v>0</v>
      </c>
      <c r="BP238" s="245"/>
      <c r="BR238" s="11"/>
      <c r="BS238" s="155">
        <v>235</v>
      </c>
      <c r="CA238" s="155">
        <v>235</v>
      </c>
      <c r="CB238" s="282">
        <v>0</v>
      </c>
      <c r="CC238" s="282">
        <v>0</v>
      </c>
      <c r="CG238" s="258"/>
    </row>
    <row r="239" spans="1:148" ht="15" x14ac:dyDescent="0.25">
      <c r="A239" s="152">
        <v>236</v>
      </c>
      <c r="C239" s="31"/>
      <c r="G239" s="31"/>
      <c r="H239" s="1"/>
      <c r="I239" s="1"/>
      <c r="J239" s="1"/>
      <c r="K239" s="1"/>
      <c r="L239" s="1"/>
      <c r="M239" s="1"/>
      <c r="N239" s="1"/>
      <c r="O239" s="1"/>
      <c r="P239" s="299">
        <f t="shared" si="12"/>
        <v>0</v>
      </c>
      <c r="Z239" s="31"/>
      <c r="AA239" s="1"/>
      <c r="AB239" s="1"/>
      <c r="AC239" s="1"/>
      <c r="AD239" s="1"/>
      <c r="AE239" s="1"/>
      <c r="AF239" s="1"/>
      <c r="AG239" s="1"/>
      <c r="AH239" s="125"/>
      <c r="AR239" s="31"/>
      <c r="AU239" s="31"/>
      <c r="AV239" s="1"/>
      <c r="AW239" s="1"/>
      <c r="AX239" s="1"/>
      <c r="AY239" s="1"/>
      <c r="AZ239" s="1"/>
      <c r="BA239" s="1"/>
      <c r="BB239" s="1"/>
      <c r="BC239" s="1"/>
      <c r="BD239" s="1"/>
      <c r="BE239" s="300">
        <f t="shared" si="13"/>
        <v>0</v>
      </c>
      <c r="BP239" s="245"/>
      <c r="BR239" s="11"/>
      <c r="BS239" s="155">
        <v>236</v>
      </c>
      <c r="CA239" s="155">
        <v>236</v>
      </c>
      <c r="CB239" s="282">
        <v>0</v>
      </c>
      <c r="CC239" s="282">
        <v>0</v>
      </c>
      <c r="CG239" s="258"/>
    </row>
    <row r="240" spans="1:148" ht="15" x14ac:dyDescent="0.25">
      <c r="A240" s="152">
        <v>237</v>
      </c>
      <c r="C240" s="31"/>
      <c r="G240" s="31"/>
      <c r="H240" s="1"/>
      <c r="I240" s="1"/>
      <c r="J240" s="1"/>
      <c r="K240" s="1"/>
      <c r="L240" s="1"/>
      <c r="M240" s="1"/>
      <c r="N240" s="1"/>
      <c r="O240" s="1"/>
      <c r="P240" s="299">
        <f t="shared" si="12"/>
        <v>0</v>
      </c>
      <c r="Z240" s="31"/>
      <c r="AA240" s="1"/>
      <c r="AB240" s="1"/>
      <c r="AC240" s="1"/>
      <c r="AD240" s="1"/>
      <c r="AE240" s="1"/>
      <c r="AF240" s="1"/>
      <c r="AG240" s="1"/>
      <c r="AH240" s="125"/>
      <c r="AR240" s="31"/>
      <c r="AU240" s="31"/>
      <c r="AV240" s="1"/>
      <c r="AW240" s="1"/>
      <c r="AX240" s="1"/>
      <c r="AY240" s="1"/>
      <c r="AZ240" s="1"/>
      <c r="BA240" s="1"/>
      <c r="BB240" s="1"/>
      <c r="BC240" s="1"/>
      <c r="BD240" s="1"/>
      <c r="BE240" s="300">
        <f t="shared" si="13"/>
        <v>0</v>
      </c>
      <c r="BP240" s="245"/>
      <c r="BR240" s="11"/>
      <c r="BS240" s="155">
        <v>237</v>
      </c>
      <c r="CA240" s="155">
        <v>237</v>
      </c>
      <c r="CB240" s="282">
        <v>0</v>
      </c>
      <c r="CC240" s="282">
        <v>0</v>
      </c>
      <c r="CG240" s="258"/>
    </row>
    <row r="241" spans="1:85" ht="15" x14ac:dyDescent="0.25">
      <c r="A241" s="152">
        <v>238</v>
      </c>
      <c r="C241" s="31"/>
      <c r="G241" s="31"/>
      <c r="H241" s="1"/>
      <c r="I241" s="1"/>
      <c r="J241" s="1"/>
      <c r="K241" s="1"/>
      <c r="L241" s="1"/>
      <c r="M241" s="1"/>
      <c r="N241" s="1"/>
      <c r="O241" s="1"/>
      <c r="P241" s="299">
        <f t="shared" si="12"/>
        <v>0</v>
      </c>
      <c r="Z241" s="31"/>
      <c r="AA241" s="1"/>
      <c r="AB241" s="1"/>
      <c r="AC241" s="1"/>
      <c r="AD241" s="1"/>
      <c r="AE241" s="1"/>
      <c r="AF241" s="1"/>
      <c r="AG241" s="1"/>
      <c r="AH241" s="125"/>
      <c r="AR241" s="31"/>
      <c r="AU241" s="31"/>
      <c r="AV241" s="1"/>
      <c r="AW241" s="1"/>
      <c r="AX241" s="1"/>
      <c r="AY241" s="1"/>
      <c r="AZ241" s="1"/>
      <c r="BA241" s="1"/>
      <c r="BB241" s="1"/>
      <c r="BC241" s="1"/>
      <c r="BD241" s="1"/>
      <c r="BE241" s="300">
        <f t="shared" si="13"/>
        <v>0</v>
      </c>
      <c r="BP241" s="245"/>
      <c r="BR241" s="11"/>
      <c r="BS241" s="155">
        <v>238</v>
      </c>
      <c r="CA241" s="155">
        <v>238</v>
      </c>
      <c r="CB241" s="282">
        <v>0</v>
      </c>
      <c r="CC241" s="282">
        <v>0</v>
      </c>
      <c r="CG241" s="258"/>
    </row>
    <row r="242" spans="1:85" ht="15" x14ac:dyDescent="0.25">
      <c r="A242" s="152">
        <v>239</v>
      </c>
      <c r="C242" s="31"/>
      <c r="G242" s="31"/>
      <c r="H242" s="1"/>
      <c r="I242" s="1"/>
      <c r="J242" s="1"/>
      <c r="K242" s="1"/>
      <c r="L242" s="1"/>
      <c r="M242" s="1"/>
      <c r="N242" s="1"/>
      <c r="O242" s="1"/>
      <c r="P242" s="299">
        <f t="shared" si="12"/>
        <v>0</v>
      </c>
      <c r="Z242" s="31"/>
      <c r="AA242" s="1"/>
      <c r="AB242" s="1"/>
      <c r="AC242" s="1"/>
      <c r="AD242" s="1"/>
      <c r="AE242" s="1"/>
      <c r="AF242" s="1"/>
      <c r="AG242" s="1"/>
      <c r="AH242" s="125"/>
      <c r="AR242" s="31"/>
      <c r="AU242" s="31"/>
      <c r="AV242" s="1"/>
      <c r="AW242" s="1"/>
      <c r="AX242" s="1"/>
      <c r="AY242" s="1"/>
      <c r="AZ242" s="1"/>
      <c r="BA242" s="1"/>
      <c r="BB242" s="1"/>
      <c r="BC242" s="1"/>
      <c r="BD242" s="1"/>
      <c r="BE242" s="300">
        <f t="shared" si="13"/>
        <v>0</v>
      </c>
      <c r="BP242" s="245"/>
      <c r="BR242" s="11"/>
      <c r="BS242" s="155">
        <v>239</v>
      </c>
      <c r="CA242" s="155">
        <v>239</v>
      </c>
      <c r="CB242" s="282">
        <v>0</v>
      </c>
      <c r="CC242" s="282">
        <v>0</v>
      </c>
      <c r="CG242" s="258"/>
    </row>
    <row r="243" spans="1:85" ht="15" x14ac:dyDescent="0.25">
      <c r="A243" s="152">
        <v>240</v>
      </c>
      <c r="C243" s="31"/>
      <c r="G243" s="31"/>
      <c r="H243" s="1"/>
      <c r="I243" s="1"/>
      <c r="J243" s="1"/>
      <c r="K243" s="1"/>
      <c r="L243" s="1"/>
      <c r="M243" s="1"/>
      <c r="N243" s="1"/>
      <c r="O243" s="1"/>
      <c r="P243" s="299">
        <f t="shared" si="12"/>
        <v>0</v>
      </c>
      <c r="Z243" s="31"/>
      <c r="AA243" s="1"/>
      <c r="AB243" s="1"/>
      <c r="AC243" s="1"/>
      <c r="AD243" s="1"/>
      <c r="AE243" s="1"/>
      <c r="AF243" s="1"/>
      <c r="AG243" s="1"/>
      <c r="AH243" s="125"/>
      <c r="AR243" s="31"/>
      <c r="AU243" s="31"/>
      <c r="AV243" s="1"/>
      <c r="AW243" s="1"/>
      <c r="AX243" s="1"/>
      <c r="AY243" s="1"/>
      <c r="AZ243" s="1"/>
      <c r="BA243" s="1"/>
      <c r="BB243" s="1"/>
      <c r="BC243" s="1"/>
      <c r="BD243" s="1"/>
      <c r="BE243" s="300">
        <f t="shared" si="13"/>
        <v>0</v>
      </c>
      <c r="BP243" s="245"/>
      <c r="BR243" s="11"/>
      <c r="BS243" s="155">
        <v>240</v>
      </c>
      <c r="CA243" s="155">
        <v>240</v>
      </c>
      <c r="CB243" s="282">
        <v>0</v>
      </c>
      <c r="CC243" s="282">
        <v>0</v>
      </c>
      <c r="CG243" s="258"/>
    </row>
    <row r="244" spans="1:85" ht="15" x14ac:dyDescent="0.25">
      <c r="A244" s="152">
        <v>241</v>
      </c>
      <c r="C244" s="31"/>
      <c r="G244" s="31"/>
      <c r="H244" s="1"/>
      <c r="I244" s="1"/>
      <c r="J244" s="1"/>
      <c r="K244" s="1"/>
      <c r="L244" s="1"/>
      <c r="M244" s="1"/>
      <c r="N244" s="1"/>
      <c r="O244" s="1"/>
      <c r="P244" s="299">
        <f t="shared" si="12"/>
        <v>0</v>
      </c>
      <c r="Z244" s="31"/>
      <c r="AA244" s="1"/>
      <c r="AB244" s="1"/>
      <c r="AC244" s="1"/>
      <c r="AD244" s="1"/>
      <c r="AE244" s="1"/>
      <c r="AF244" s="1"/>
      <c r="AG244" s="1"/>
      <c r="AH244" s="125"/>
      <c r="AR244" s="31"/>
      <c r="AU244" s="31"/>
      <c r="AV244" s="1"/>
      <c r="AW244" s="1"/>
      <c r="AX244" s="1"/>
      <c r="AY244" s="1"/>
      <c r="AZ244" s="1"/>
      <c r="BA244" s="1"/>
      <c r="BB244" s="1"/>
      <c r="BC244" s="1"/>
      <c r="BD244" s="1"/>
      <c r="BE244" s="300">
        <f t="shared" si="13"/>
        <v>0</v>
      </c>
      <c r="BP244" s="245"/>
      <c r="BR244" s="11"/>
      <c r="BS244" s="155">
        <v>241</v>
      </c>
      <c r="CA244" s="155">
        <v>241</v>
      </c>
      <c r="CB244" s="282">
        <v>0</v>
      </c>
      <c r="CC244" s="282">
        <v>0</v>
      </c>
      <c r="CG244" s="258"/>
    </row>
    <row r="245" spans="1:85" ht="15" x14ac:dyDescent="0.25">
      <c r="A245" s="152">
        <v>242</v>
      </c>
      <c r="C245" s="31"/>
      <c r="G245" s="31"/>
      <c r="H245" s="1"/>
      <c r="I245" s="1"/>
      <c r="J245" s="1"/>
      <c r="K245" s="1"/>
      <c r="L245" s="1"/>
      <c r="M245" s="1"/>
      <c r="N245" s="1"/>
      <c r="O245" s="1"/>
      <c r="P245" s="299">
        <f t="shared" si="12"/>
        <v>0</v>
      </c>
      <c r="Z245" s="31"/>
      <c r="AA245" s="1"/>
      <c r="AB245" s="1"/>
      <c r="AC245" s="1"/>
      <c r="AD245" s="1"/>
      <c r="AE245" s="1"/>
      <c r="AF245" s="1"/>
      <c r="AG245" s="1"/>
      <c r="AH245" s="125"/>
      <c r="AR245" s="31"/>
      <c r="AU245" s="31"/>
      <c r="AV245" s="1"/>
      <c r="AW245" s="1"/>
      <c r="AX245" s="1"/>
      <c r="AY245" s="1"/>
      <c r="AZ245" s="1"/>
      <c r="BA245" s="1"/>
      <c r="BB245" s="1"/>
      <c r="BC245" s="1"/>
      <c r="BD245" s="1"/>
      <c r="BE245" s="300">
        <f t="shared" si="13"/>
        <v>0</v>
      </c>
      <c r="BP245" s="245"/>
      <c r="BR245" s="11"/>
      <c r="BS245" s="155">
        <v>242</v>
      </c>
      <c r="CA245" s="155">
        <v>242</v>
      </c>
      <c r="CB245" s="282">
        <v>0</v>
      </c>
      <c r="CC245" s="282">
        <v>0</v>
      </c>
      <c r="CG245" s="258"/>
    </row>
    <row r="246" spans="1:85" ht="15" x14ac:dyDescent="0.25">
      <c r="A246" s="152">
        <v>243</v>
      </c>
      <c r="C246" s="31"/>
      <c r="G246" s="31"/>
      <c r="H246" s="1"/>
      <c r="I246" s="1"/>
      <c r="J246" s="1"/>
      <c r="K246" s="1"/>
      <c r="L246" s="1"/>
      <c r="M246" s="1"/>
      <c r="N246" s="1"/>
      <c r="O246" s="1"/>
      <c r="P246" s="299">
        <f t="shared" si="12"/>
        <v>0</v>
      </c>
      <c r="Z246" s="31"/>
      <c r="AA246" s="1"/>
      <c r="AB246" s="1"/>
      <c r="AC246" s="1"/>
      <c r="AD246" s="1"/>
      <c r="AE246" s="1"/>
      <c r="AF246" s="1"/>
      <c r="AG246" s="1"/>
      <c r="AH246" s="125"/>
      <c r="AR246" s="31"/>
      <c r="AU246" s="31"/>
      <c r="AV246" s="1"/>
      <c r="AW246" s="1"/>
      <c r="AX246" s="1"/>
      <c r="AY246" s="1"/>
      <c r="AZ246" s="1"/>
      <c r="BA246" s="1"/>
      <c r="BB246" s="1"/>
      <c r="BC246" s="1"/>
      <c r="BD246" s="1"/>
      <c r="BE246" s="300">
        <f t="shared" si="13"/>
        <v>0</v>
      </c>
      <c r="BP246" s="245"/>
      <c r="BR246" s="11"/>
      <c r="BS246" s="155">
        <v>243</v>
      </c>
      <c r="CA246" s="155">
        <v>243</v>
      </c>
      <c r="CB246" s="282">
        <v>0</v>
      </c>
      <c r="CC246" s="282">
        <v>0</v>
      </c>
      <c r="CG246" s="258"/>
    </row>
    <row r="247" spans="1:85" ht="15" x14ac:dyDescent="0.25">
      <c r="A247" s="152">
        <v>244</v>
      </c>
      <c r="C247" s="31"/>
      <c r="G247" s="31"/>
      <c r="H247" s="1"/>
      <c r="I247" s="1"/>
      <c r="J247" s="1"/>
      <c r="K247" s="1"/>
      <c r="L247" s="1"/>
      <c r="M247" s="1"/>
      <c r="N247" s="1"/>
      <c r="O247" s="1"/>
      <c r="P247" s="299">
        <f t="shared" si="12"/>
        <v>0</v>
      </c>
      <c r="Z247" s="31"/>
      <c r="AA247" s="1"/>
      <c r="AB247" s="1"/>
      <c r="AC247" s="1"/>
      <c r="AD247" s="1"/>
      <c r="AE247" s="1"/>
      <c r="AF247" s="1"/>
      <c r="AG247" s="1"/>
      <c r="AH247" s="125"/>
      <c r="AR247" s="31"/>
      <c r="AU247" s="31"/>
      <c r="AV247" s="1"/>
      <c r="AW247" s="1"/>
      <c r="AX247" s="1"/>
      <c r="AY247" s="1"/>
      <c r="AZ247" s="1"/>
      <c r="BA247" s="1"/>
      <c r="BB247" s="1"/>
      <c r="BC247" s="1"/>
      <c r="BD247" s="1"/>
      <c r="BE247" s="300">
        <f t="shared" si="13"/>
        <v>0</v>
      </c>
      <c r="BP247" s="245"/>
      <c r="BR247" s="11"/>
      <c r="BS247" s="155">
        <v>244</v>
      </c>
      <c r="CA247" s="155">
        <v>244</v>
      </c>
      <c r="CB247" s="282">
        <v>0</v>
      </c>
      <c r="CC247" s="282">
        <v>0</v>
      </c>
      <c r="CG247" s="258"/>
    </row>
    <row r="248" spans="1:85" ht="15" x14ac:dyDescent="0.25">
      <c r="A248" s="152">
        <v>245</v>
      </c>
      <c r="C248" s="31"/>
      <c r="G248" s="31"/>
      <c r="H248" s="1"/>
      <c r="I248" s="1"/>
      <c r="J248" s="1"/>
      <c r="K248" s="1"/>
      <c r="L248" s="1"/>
      <c r="M248" s="1"/>
      <c r="N248" s="1"/>
      <c r="O248" s="1"/>
      <c r="P248" s="299">
        <f t="shared" si="12"/>
        <v>0</v>
      </c>
      <c r="Z248" s="31"/>
      <c r="AA248" s="1"/>
      <c r="AB248" s="1"/>
      <c r="AC248" s="1"/>
      <c r="AD248" s="1"/>
      <c r="AE248" s="1"/>
      <c r="AF248" s="1"/>
      <c r="AG248" s="1"/>
      <c r="AH248" s="125"/>
      <c r="AR248" s="31"/>
      <c r="AU248" s="31"/>
      <c r="AV248" s="1"/>
      <c r="AW248" s="1"/>
      <c r="AX248" s="1"/>
      <c r="AY248" s="1"/>
      <c r="AZ248" s="1"/>
      <c r="BA248" s="1"/>
      <c r="BB248" s="1"/>
      <c r="BC248" s="1"/>
      <c r="BD248" s="1"/>
      <c r="BE248" s="300">
        <f t="shared" si="13"/>
        <v>0</v>
      </c>
      <c r="BP248" s="245"/>
      <c r="BR248" s="11"/>
      <c r="BS248" s="155">
        <v>245</v>
      </c>
      <c r="CA248" s="155">
        <v>245</v>
      </c>
      <c r="CB248" s="282">
        <v>0</v>
      </c>
      <c r="CC248" s="282">
        <v>0</v>
      </c>
      <c r="CG248" s="258"/>
    </row>
    <row r="249" spans="1:85" ht="15" x14ac:dyDescent="0.25">
      <c r="A249" s="152">
        <v>246</v>
      </c>
      <c r="C249" s="31"/>
      <c r="G249" s="31"/>
      <c r="H249" s="1"/>
      <c r="I249" s="1"/>
      <c r="J249" s="1"/>
      <c r="K249" s="1"/>
      <c r="L249" s="1"/>
      <c r="M249" s="1"/>
      <c r="N249" s="1"/>
      <c r="O249" s="1"/>
      <c r="P249" s="299">
        <f t="shared" si="12"/>
        <v>0</v>
      </c>
      <c r="Z249" s="31"/>
      <c r="AA249" s="1"/>
      <c r="AB249" s="1"/>
      <c r="AC249" s="1"/>
      <c r="AD249" s="1"/>
      <c r="AE249" s="1"/>
      <c r="AF249" s="1"/>
      <c r="AG249" s="1"/>
      <c r="AH249" s="125"/>
      <c r="AR249" s="31"/>
      <c r="AU249" s="31"/>
      <c r="AV249" s="1"/>
      <c r="AW249" s="1"/>
      <c r="AX249" s="1"/>
      <c r="AY249" s="1"/>
      <c r="AZ249" s="1"/>
      <c r="BA249" s="1"/>
      <c r="BB249" s="1"/>
      <c r="BC249" s="1"/>
      <c r="BD249" s="1"/>
      <c r="BE249" s="300">
        <f t="shared" si="13"/>
        <v>0</v>
      </c>
      <c r="BP249" s="245"/>
      <c r="BR249" s="11"/>
      <c r="BS249" s="155">
        <v>246</v>
      </c>
      <c r="CA249" s="155">
        <v>246</v>
      </c>
      <c r="CB249" s="282">
        <v>0</v>
      </c>
      <c r="CC249" s="282">
        <v>0</v>
      </c>
      <c r="CG249" s="258"/>
    </row>
    <row r="250" spans="1:85" ht="15" x14ac:dyDescent="0.25">
      <c r="A250" s="152">
        <v>247</v>
      </c>
      <c r="C250" s="31"/>
      <c r="D250" s="1"/>
      <c r="E250" s="1"/>
      <c r="F250" s="125"/>
      <c r="P250" s="325"/>
      <c r="Z250" s="31"/>
      <c r="AA250" s="1"/>
      <c r="AB250" s="1"/>
      <c r="AC250" s="1"/>
      <c r="AD250" s="1"/>
      <c r="AE250" s="1"/>
      <c r="AF250" s="1"/>
      <c r="AG250" s="1"/>
      <c r="AH250" s="125"/>
      <c r="AR250" s="31"/>
      <c r="AS250" s="1"/>
      <c r="AT250" s="125"/>
      <c r="BE250" s="325"/>
      <c r="BP250" s="245"/>
      <c r="BQ250" s="1"/>
      <c r="BR250" s="11"/>
      <c r="BS250" s="155">
        <v>247</v>
      </c>
      <c r="CA250" s="155">
        <v>247</v>
      </c>
    </row>
    <row r="251" spans="1:85" ht="15" x14ac:dyDescent="0.25">
      <c r="A251" s="152">
        <v>248</v>
      </c>
      <c r="C251" s="266"/>
      <c r="D251" s="1"/>
      <c r="E251" s="1"/>
      <c r="F251" s="125"/>
      <c r="P251" s="325"/>
      <c r="Z251" s="31"/>
      <c r="AA251" s="1"/>
      <c r="AB251" s="1"/>
      <c r="AC251" s="1"/>
      <c r="AD251" s="1"/>
      <c r="AE251" s="1"/>
      <c r="AF251" s="1"/>
      <c r="AG251" s="1"/>
      <c r="AH251" s="125"/>
      <c r="AR251" s="31"/>
      <c r="AS251" s="1"/>
      <c r="AT251" s="125"/>
      <c r="BE251" s="325"/>
      <c r="BP251" s="245"/>
      <c r="BQ251" s="1"/>
      <c r="BR251" s="11"/>
      <c r="BS251" s="155">
        <v>248</v>
      </c>
      <c r="CA251" s="155">
        <v>248</v>
      </c>
    </row>
    <row r="252" spans="1:85" ht="15" x14ac:dyDescent="0.25">
      <c r="A252" s="152">
        <v>249</v>
      </c>
      <c r="C252" s="297"/>
      <c r="D252" s="1"/>
      <c r="E252" s="1"/>
      <c r="F252" s="125"/>
      <c r="P252" s="325"/>
      <c r="Z252" s="31"/>
      <c r="AA252" s="1"/>
      <c r="AB252" s="1"/>
      <c r="AC252" s="1"/>
      <c r="AD252" s="1"/>
      <c r="AE252" s="1"/>
      <c r="AF252" s="1"/>
      <c r="AG252" s="1"/>
      <c r="AH252" s="125"/>
      <c r="AR252" s="31"/>
      <c r="AS252" s="1"/>
      <c r="AT252" s="125"/>
      <c r="BE252" s="325"/>
      <c r="BP252" s="245"/>
      <c r="BQ252" s="1"/>
      <c r="BR252" s="11"/>
      <c r="BS252" s="155">
        <v>249</v>
      </c>
      <c r="CA252" s="155">
        <v>249</v>
      </c>
    </row>
    <row r="253" spans="1:85" ht="15" x14ac:dyDescent="0.25">
      <c r="A253" s="152">
        <v>250</v>
      </c>
      <c r="C253" s="266"/>
      <c r="D253" s="1"/>
      <c r="E253" s="1"/>
      <c r="F253" s="125"/>
      <c r="P253" s="325"/>
      <c r="Z253" s="31"/>
      <c r="AA253" s="1"/>
      <c r="AB253" s="1"/>
      <c r="AC253" s="1"/>
      <c r="AD253" s="1"/>
      <c r="AE253" s="1"/>
      <c r="AF253" s="1"/>
      <c r="AG253" s="1"/>
      <c r="AH253" s="125"/>
      <c r="AR253" s="31"/>
      <c r="AS253" s="1"/>
      <c r="AT253" s="125"/>
      <c r="BE253" s="325"/>
      <c r="BP253" s="245"/>
      <c r="BQ253" s="1"/>
      <c r="BR253" s="11"/>
      <c r="BS253" s="155">
        <v>250</v>
      </c>
      <c r="CA253" s="155">
        <v>250</v>
      </c>
    </row>
    <row r="254" spans="1:85" ht="15" x14ac:dyDescent="0.25">
      <c r="A254" s="152">
        <v>251</v>
      </c>
      <c r="C254" s="31"/>
      <c r="D254" s="1"/>
      <c r="E254" s="1"/>
      <c r="F254" s="125"/>
      <c r="P254" s="325"/>
      <c r="Z254" s="31"/>
      <c r="AA254" s="1"/>
      <c r="AB254" s="1"/>
      <c r="AC254" s="1"/>
      <c r="AD254" s="1"/>
      <c r="AE254" s="1"/>
      <c r="AF254" s="1"/>
      <c r="AG254" s="1"/>
      <c r="AH254" s="125"/>
      <c r="AR254" s="31"/>
      <c r="AS254" s="1"/>
      <c r="AT254" s="125"/>
      <c r="BE254" s="325"/>
      <c r="BP254" s="31"/>
      <c r="BQ254" s="1"/>
      <c r="BR254" s="1"/>
      <c r="BS254" s="155">
        <v>251</v>
      </c>
      <c r="CA254" s="155">
        <v>251</v>
      </c>
    </row>
    <row r="255" spans="1:85" ht="15" x14ac:dyDescent="0.25">
      <c r="A255" s="152">
        <v>252</v>
      </c>
      <c r="C255" s="31"/>
      <c r="D255" s="1"/>
      <c r="E255" s="1"/>
      <c r="F255" s="125"/>
      <c r="P255" s="325"/>
      <c r="Z255" s="31"/>
      <c r="AA255" s="1"/>
      <c r="AB255" s="1"/>
      <c r="AC255" s="1"/>
      <c r="AD255" s="1"/>
      <c r="AE255" s="1"/>
      <c r="AF255" s="1"/>
      <c r="AG255" s="1"/>
      <c r="AH255" s="125"/>
      <c r="AR255" s="31"/>
      <c r="AS255" s="1"/>
      <c r="AT255" s="125"/>
      <c r="BE255" s="325"/>
      <c r="BP255" s="31"/>
      <c r="BQ255" s="1"/>
      <c r="BR255" s="1"/>
      <c r="BS255" s="155">
        <v>252</v>
      </c>
      <c r="CA255" s="155">
        <v>252</v>
      </c>
    </row>
    <row r="256" spans="1:85" ht="15" x14ac:dyDescent="0.25">
      <c r="A256" s="152">
        <v>253</v>
      </c>
      <c r="C256" s="31"/>
      <c r="D256" s="1"/>
      <c r="E256" s="1"/>
      <c r="F256" s="125"/>
      <c r="P256" s="325"/>
      <c r="Z256" s="31"/>
      <c r="AA256" s="1"/>
      <c r="AB256" s="1"/>
      <c r="AC256" s="1"/>
      <c r="AD256" s="1"/>
      <c r="AE256" s="1"/>
      <c r="AF256" s="1"/>
      <c r="AG256" s="1"/>
      <c r="AH256" s="125"/>
      <c r="AR256" s="31"/>
      <c r="AS256" s="1"/>
      <c r="AT256" s="125"/>
      <c r="BE256" s="325"/>
      <c r="BP256" s="31"/>
      <c r="BQ256" s="1"/>
      <c r="BR256" s="1"/>
      <c r="BS256" s="155">
        <v>253</v>
      </c>
      <c r="CA256" s="155">
        <v>253</v>
      </c>
    </row>
    <row r="257" spans="2:60" ht="15" x14ac:dyDescent="0.25">
      <c r="B257" s="23" t="s">
        <v>24</v>
      </c>
      <c r="BF257" s="777" t="s">
        <v>13</v>
      </c>
      <c r="BG257" s="777"/>
      <c r="BH257" s="777"/>
    </row>
    <row r="258" spans="2:60" ht="15" x14ac:dyDescent="0.25">
      <c r="B258" s="24" t="s">
        <v>20</v>
      </c>
      <c r="BF258" s="50" t="s">
        <v>15</v>
      </c>
      <c r="BG258" s="50"/>
      <c r="BH258" s="50"/>
    </row>
    <row r="259" spans="2:60" ht="15" x14ac:dyDescent="0.25">
      <c r="B259" s="23" t="s">
        <v>21</v>
      </c>
    </row>
  </sheetData>
  <mergeCells count="50">
    <mergeCell ref="CB3:CB4"/>
    <mergeCell ref="CC3:CC4"/>
    <mergeCell ref="BT3:BT4"/>
    <mergeCell ref="BF257:BH257"/>
    <mergeCell ref="BJ3:BJ4"/>
    <mergeCell ref="BR3:BR4"/>
    <mergeCell ref="BY3:BY4"/>
    <mergeCell ref="BZ3:BZ4"/>
    <mergeCell ref="BW3:BW4"/>
    <mergeCell ref="BU3:BU4"/>
    <mergeCell ref="BX3:BX4"/>
    <mergeCell ref="BV3:BV4"/>
    <mergeCell ref="CA3:CA4"/>
    <mergeCell ref="A3:A4"/>
    <mergeCell ref="B3:B4"/>
    <mergeCell ref="D3:D4"/>
    <mergeCell ref="E3:E4"/>
    <mergeCell ref="F3:F4"/>
    <mergeCell ref="BD3:BD4"/>
    <mergeCell ref="BH3:BH4"/>
    <mergeCell ref="C3:C4"/>
    <mergeCell ref="BP3:BP4"/>
    <mergeCell ref="BQ3:BQ4"/>
    <mergeCell ref="BN3:BN4"/>
    <mergeCell ref="P3:P4"/>
    <mergeCell ref="BE3:BE4"/>
    <mergeCell ref="BF2:BH2"/>
    <mergeCell ref="BF3:BF4"/>
    <mergeCell ref="BG3:BG4"/>
    <mergeCell ref="BK3:BK4"/>
    <mergeCell ref="BS3:BS4"/>
    <mergeCell ref="BM3:BM4"/>
    <mergeCell ref="BL3:BL4"/>
    <mergeCell ref="BO3:BO4"/>
    <mergeCell ref="BI3:BI4"/>
    <mergeCell ref="CD3:CD4"/>
    <mergeCell ref="CE3:CE4"/>
    <mergeCell ref="CH3:CH4"/>
    <mergeCell ref="CI3:CI4"/>
    <mergeCell ref="CR3:CR4"/>
    <mergeCell ref="CO3:CO4"/>
    <mergeCell ref="CP3:CP4"/>
    <mergeCell ref="CQ3:CQ4"/>
    <mergeCell ref="CN3:CN4"/>
    <mergeCell ref="CM3:CM4"/>
    <mergeCell ref="CK3:CK4"/>
    <mergeCell ref="CF3:CF4"/>
    <mergeCell ref="CJ3:CJ4"/>
    <mergeCell ref="CG3:CG4"/>
    <mergeCell ref="CL3:CL4"/>
  </mergeCells>
  <phoneticPr fontId="6" type="noConversion"/>
  <pageMargins left="0.75" right="0.75" top="1" bottom="1" header="0.5" footer="0.5"/>
  <pageSetup paperSize="9" orientation="portrait" horizontalDpi="4294967293" verticalDpi="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256"/>
  <sheetViews>
    <sheetView workbookViewId="0">
      <pane ySplit="4" topLeftCell="A5" activePane="bottomLeft" state="frozen"/>
      <selection pane="bottomLeft" activeCell="AW4" sqref="AW4"/>
    </sheetView>
  </sheetViews>
  <sheetFormatPr defaultColWidth="8.85546875" defaultRowHeight="12.75" x14ac:dyDescent="0.2"/>
  <cols>
    <col min="4" max="4" width="10.42578125" bestFit="1" customWidth="1"/>
    <col min="5" max="5" width="10.140625" customWidth="1"/>
    <col min="6" max="6" width="10.5703125" bestFit="1" customWidth="1"/>
    <col min="7" max="15" width="10.42578125" bestFit="1" customWidth="1"/>
    <col min="16" max="16" width="10.42578125" customWidth="1"/>
    <col min="17" max="23" width="10.42578125" bestFit="1" customWidth="1"/>
    <col min="24" max="24" width="10.42578125" customWidth="1"/>
    <col min="25" max="34" width="10.42578125" bestFit="1" customWidth="1"/>
    <col min="35" max="35" width="10.42578125" style="631" customWidth="1"/>
    <col min="36" max="45" width="10.42578125" bestFit="1" customWidth="1"/>
    <col min="46" max="46" width="10.42578125" style="631" customWidth="1"/>
    <col min="47" max="47" width="19.28515625" style="631" bestFit="1" customWidth="1"/>
    <col min="48" max="48" width="50.42578125" style="634" bestFit="1" customWidth="1"/>
    <col min="49" max="49" width="8.28515625" style="634" bestFit="1" customWidth="1"/>
    <col min="50" max="51" width="10.42578125" bestFit="1" customWidth="1"/>
    <col min="52" max="60" width="10.5703125" bestFit="1" customWidth="1"/>
    <col min="61" max="61" width="10.5703125" style="631" customWidth="1"/>
    <col min="62" max="62" width="155.28515625" bestFit="1" customWidth="1"/>
    <col min="72" max="72" width="11.42578125" customWidth="1"/>
    <col min="74" max="74" width="9.7109375" customWidth="1"/>
    <col min="92" max="92" width="6.140625" customWidth="1"/>
    <col min="93" max="94" width="10.42578125" bestFit="1" customWidth="1"/>
    <col min="95" max="95" width="10.42578125" customWidth="1"/>
    <col min="100" max="100" width="6.28515625" customWidth="1"/>
    <col min="101" max="101" width="6" customWidth="1"/>
  </cols>
  <sheetData>
    <row r="1" spans="1:102" ht="15" x14ac:dyDescent="0.25">
      <c r="A1" s="35" t="s">
        <v>102</v>
      </c>
      <c r="B1" s="4"/>
      <c r="C1" s="4"/>
      <c r="D1" s="36" t="s">
        <v>51</v>
      </c>
      <c r="E1" s="36"/>
      <c r="F1" s="4"/>
      <c r="G1" s="33"/>
      <c r="H1" s="26"/>
      <c r="I1" s="26"/>
      <c r="J1" s="26"/>
      <c r="K1" s="26"/>
      <c r="L1" s="26"/>
      <c r="M1" s="26"/>
      <c r="N1" s="26"/>
      <c r="O1" s="26"/>
      <c r="P1" s="298"/>
      <c r="Q1" s="4"/>
      <c r="R1" s="4"/>
      <c r="S1" s="4"/>
      <c r="T1" s="4"/>
      <c r="U1" s="4"/>
      <c r="V1" s="4"/>
      <c r="W1" s="4"/>
      <c r="X1" s="4"/>
      <c r="Y1" s="4"/>
      <c r="Z1" s="33"/>
      <c r="AA1" s="4"/>
      <c r="AB1" s="4"/>
      <c r="AC1" s="4"/>
      <c r="AD1" s="4"/>
      <c r="AE1" s="4"/>
      <c r="AF1" s="4"/>
      <c r="AG1" s="4"/>
      <c r="AH1" s="4"/>
      <c r="AI1" s="627"/>
      <c r="AJ1" s="33"/>
      <c r="AK1" s="4"/>
      <c r="AL1" s="4"/>
      <c r="AM1" s="4"/>
      <c r="AN1" s="4"/>
      <c r="AO1" s="4"/>
      <c r="AP1" s="4"/>
      <c r="AQ1" s="4"/>
      <c r="AR1" s="4"/>
      <c r="AS1" s="33"/>
      <c r="AT1" s="627"/>
      <c r="AU1" s="627"/>
      <c r="AV1" s="628"/>
      <c r="AW1" s="628"/>
      <c r="AX1" s="4"/>
      <c r="AY1" s="43"/>
      <c r="AZ1" s="26"/>
      <c r="BA1" s="26"/>
      <c r="BB1" s="26"/>
      <c r="BC1" s="26"/>
      <c r="BD1" s="26"/>
      <c r="BE1" s="26"/>
      <c r="BF1" s="26"/>
      <c r="BG1" s="26"/>
      <c r="BH1" s="26"/>
      <c r="BI1" s="636"/>
      <c r="BJ1" s="26"/>
      <c r="BK1" s="298"/>
      <c r="BL1" s="36" t="s">
        <v>80</v>
      </c>
      <c r="BM1" s="4"/>
      <c r="BN1" s="4"/>
      <c r="BO1" s="26"/>
      <c r="BP1" s="26"/>
      <c r="BQ1" s="26"/>
      <c r="BR1" s="26"/>
      <c r="BS1" s="26"/>
      <c r="BT1" s="26"/>
      <c r="BU1" s="26"/>
      <c r="BV1" s="26"/>
      <c r="BW1" s="26"/>
      <c r="BX1" s="26"/>
      <c r="BY1" s="30" t="s">
        <v>43</v>
      </c>
      <c r="BZ1" s="26"/>
      <c r="CA1" s="26"/>
      <c r="CB1" s="26"/>
      <c r="CC1" s="26"/>
      <c r="CD1" s="26"/>
      <c r="CE1" s="26"/>
      <c r="CF1" s="26"/>
      <c r="CG1" s="30" t="s">
        <v>82</v>
      </c>
      <c r="CH1" s="36"/>
      <c r="CI1" s="36"/>
      <c r="CJ1" s="26"/>
      <c r="CK1" s="26"/>
      <c r="CL1" s="26"/>
      <c r="CM1" s="26"/>
      <c r="CN1" s="26"/>
      <c r="CO1" s="26"/>
      <c r="CP1" s="26"/>
      <c r="CQ1" s="26"/>
      <c r="CR1" s="26"/>
      <c r="CS1" s="26"/>
      <c r="CT1" s="26"/>
      <c r="CU1" s="26"/>
      <c r="CV1" s="26"/>
      <c r="CW1" s="26"/>
      <c r="CX1" s="26"/>
    </row>
    <row r="2" spans="1:102" ht="15" x14ac:dyDescent="0.25">
      <c r="A2" s="26"/>
      <c r="B2" s="2"/>
      <c r="C2" s="2"/>
      <c r="D2" s="3"/>
      <c r="E2" s="3"/>
      <c r="F2" s="3"/>
      <c r="G2" s="34"/>
      <c r="H2" s="4"/>
      <c r="I2" s="4"/>
      <c r="J2" s="4"/>
      <c r="K2" s="4"/>
      <c r="L2" s="4"/>
      <c r="M2" s="4"/>
      <c r="N2" s="4"/>
      <c r="O2" s="4"/>
      <c r="P2" s="298"/>
      <c r="Q2" s="4"/>
      <c r="R2" s="4"/>
      <c r="S2" s="4"/>
      <c r="T2" s="4"/>
      <c r="U2" s="4"/>
      <c r="V2" s="4"/>
      <c r="W2" s="4"/>
      <c r="X2" s="4"/>
      <c r="Y2" s="4"/>
      <c r="Z2" s="32"/>
      <c r="AA2" s="5"/>
      <c r="AB2" s="5"/>
      <c r="AC2" s="5"/>
      <c r="AD2" s="5"/>
      <c r="AE2" s="5"/>
      <c r="AF2" s="5"/>
      <c r="AG2" s="5"/>
      <c r="AH2" s="5"/>
      <c r="AI2" s="632"/>
      <c r="AJ2" s="33"/>
      <c r="AK2" s="4"/>
      <c r="AL2" s="4"/>
      <c r="AM2" s="4"/>
      <c r="AN2" s="4"/>
      <c r="AO2" s="4"/>
      <c r="AP2" s="4"/>
      <c r="AQ2" s="4"/>
      <c r="AR2" s="4"/>
      <c r="AS2" s="33"/>
      <c r="AT2" s="627"/>
      <c r="AU2" s="627"/>
      <c r="AV2" s="628"/>
      <c r="AW2" s="628"/>
      <c r="AX2" s="4"/>
      <c r="AY2" s="43"/>
      <c r="AZ2" s="4"/>
      <c r="BA2" s="4"/>
      <c r="BB2" s="4"/>
      <c r="BC2" s="4"/>
      <c r="BD2" s="4"/>
      <c r="BE2" s="4"/>
      <c r="BF2" s="4"/>
      <c r="BG2" s="4"/>
      <c r="BH2" s="4"/>
      <c r="BI2" s="627"/>
      <c r="BJ2" s="4"/>
      <c r="BK2" s="298"/>
      <c r="BL2" s="774"/>
      <c r="BM2" s="774"/>
      <c r="BN2" s="774"/>
      <c r="BO2" s="4"/>
      <c r="BP2" s="7"/>
      <c r="BQ2" s="4"/>
      <c r="BR2" s="4"/>
      <c r="BS2" s="4"/>
      <c r="BT2" s="4"/>
      <c r="BU2" s="4"/>
      <c r="BV2" s="4"/>
      <c r="BW2" s="4"/>
      <c r="BX2" s="4"/>
      <c r="BY2" s="33"/>
      <c r="BZ2" s="26"/>
      <c r="CA2" s="26" t="s">
        <v>39</v>
      </c>
      <c r="CB2" s="75" t="s">
        <v>75</v>
      </c>
      <c r="CC2" s="26"/>
      <c r="CD2" s="26"/>
      <c r="CE2" s="26"/>
      <c r="CF2" s="26"/>
      <c r="CG2" s="33"/>
      <c r="CH2" s="4"/>
      <c r="CI2" s="4"/>
      <c r="CJ2" s="4"/>
      <c r="CK2" s="4"/>
      <c r="CL2" s="4"/>
      <c r="CM2" s="4"/>
      <c r="CN2" s="26"/>
      <c r="CO2" s="26"/>
      <c r="CP2" s="26"/>
      <c r="CQ2" s="26"/>
      <c r="CR2" s="26"/>
      <c r="CS2" s="26"/>
      <c r="CT2" s="26"/>
      <c r="CU2" s="26"/>
      <c r="CV2" s="26"/>
      <c r="CW2" s="26"/>
      <c r="CX2" s="26"/>
    </row>
    <row r="3" spans="1:102" ht="21.75" customHeight="1" x14ac:dyDescent="0.25">
      <c r="A3" s="746" t="s">
        <v>78</v>
      </c>
      <c r="B3" s="747" t="s">
        <v>18</v>
      </c>
      <c r="C3" s="749" t="s">
        <v>966</v>
      </c>
      <c r="D3" s="748" t="s">
        <v>0</v>
      </c>
      <c r="E3" s="748" t="s">
        <v>79</v>
      </c>
      <c r="F3" s="776" t="s">
        <v>77</v>
      </c>
      <c r="G3" s="37" t="s">
        <v>45</v>
      </c>
      <c r="H3" s="13"/>
      <c r="I3" s="13"/>
      <c r="J3" s="13"/>
      <c r="K3" s="13"/>
      <c r="L3" s="13"/>
      <c r="M3" s="13"/>
      <c r="N3" s="13"/>
      <c r="O3" s="13"/>
      <c r="P3" s="751" t="s">
        <v>993</v>
      </c>
      <c r="Q3" s="13" t="s">
        <v>1</v>
      </c>
      <c r="R3" s="13"/>
      <c r="S3" s="13"/>
      <c r="T3" s="13"/>
      <c r="U3" s="13"/>
      <c r="V3" s="13"/>
      <c r="W3" s="13"/>
      <c r="X3" s="13"/>
      <c r="Y3" s="13"/>
      <c r="Z3" s="37" t="s">
        <v>64</v>
      </c>
      <c r="AA3" s="13"/>
      <c r="AB3" s="13"/>
      <c r="AC3" s="13"/>
      <c r="AD3" s="13"/>
      <c r="AE3" s="13"/>
      <c r="AF3" s="13"/>
      <c r="AG3" s="13"/>
      <c r="AH3" s="13"/>
      <c r="AI3" s="635"/>
      <c r="AJ3" s="37" t="s">
        <v>65</v>
      </c>
      <c r="AK3" s="13"/>
      <c r="AL3" s="13"/>
      <c r="AM3" s="13"/>
      <c r="AN3" s="13"/>
      <c r="AO3" s="13"/>
      <c r="AP3" s="13"/>
      <c r="AQ3" s="13"/>
      <c r="AR3" s="13"/>
      <c r="AS3" s="37" t="s">
        <v>2</v>
      </c>
      <c r="AT3" s="635"/>
      <c r="AU3" s="635"/>
      <c r="AV3" s="628"/>
      <c r="AW3" s="628"/>
      <c r="AX3" s="13"/>
      <c r="AY3" s="38"/>
      <c r="AZ3" s="37" t="s">
        <v>3</v>
      </c>
      <c r="BA3" s="13"/>
      <c r="BB3" s="13"/>
      <c r="BC3" s="13"/>
      <c r="BD3" s="13"/>
      <c r="BE3" s="13"/>
      <c r="BF3" s="13"/>
      <c r="BG3" s="13"/>
      <c r="BH3" s="13"/>
      <c r="BI3" s="635"/>
      <c r="BJ3" s="746" t="s">
        <v>4</v>
      </c>
      <c r="BK3" s="753" t="s">
        <v>994</v>
      </c>
      <c r="BL3" s="744" t="s">
        <v>45</v>
      </c>
      <c r="BM3" s="744" t="s">
        <v>5</v>
      </c>
      <c r="BN3" s="775" t="s">
        <v>81</v>
      </c>
      <c r="BO3" s="775" t="s">
        <v>6</v>
      </c>
      <c r="BP3" s="775" t="s">
        <v>66</v>
      </c>
      <c r="BQ3" s="746" t="s">
        <v>22</v>
      </c>
      <c r="BR3" s="775" t="s">
        <v>23</v>
      </c>
      <c r="BS3" s="775" t="s">
        <v>19</v>
      </c>
      <c r="BT3" s="775" t="s">
        <v>980</v>
      </c>
      <c r="BU3" s="746" t="s">
        <v>4</v>
      </c>
      <c r="BV3" s="749" t="s">
        <v>976</v>
      </c>
      <c r="BW3" s="747" t="s">
        <v>977</v>
      </c>
      <c r="BX3" s="747" t="s">
        <v>978</v>
      </c>
      <c r="BY3" s="749" t="s">
        <v>38</v>
      </c>
      <c r="BZ3" s="747" t="s">
        <v>59</v>
      </c>
      <c r="CA3" s="747" t="s">
        <v>53</v>
      </c>
      <c r="CB3" s="747" t="s">
        <v>54</v>
      </c>
      <c r="CC3" s="747" t="s">
        <v>55</v>
      </c>
      <c r="CD3" s="747" t="s">
        <v>56</v>
      </c>
      <c r="CE3" s="747" t="s">
        <v>57</v>
      </c>
      <c r="CF3" s="778" t="s">
        <v>58</v>
      </c>
      <c r="CG3" s="749" t="s">
        <v>38</v>
      </c>
      <c r="CH3" s="757" t="s">
        <v>993</v>
      </c>
      <c r="CI3" s="757" t="s">
        <v>994</v>
      </c>
      <c r="CJ3" s="747" t="s">
        <v>995</v>
      </c>
      <c r="CK3" s="744" t="s">
        <v>5</v>
      </c>
      <c r="CL3" s="744" t="s">
        <v>52</v>
      </c>
      <c r="CM3" s="747" t="s">
        <v>978</v>
      </c>
      <c r="CN3" s="760" t="s">
        <v>46</v>
      </c>
      <c r="CO3" s="760" t="s">
        <v>47</v>
      </c>
      <c r="CP3" s="760" t="s">
        <v>48</v>
      </c>
      <c r="CQ3" s="760" t="s">
        <v>49</v>
      </c>
      <c r="CR3" s="760" t="s">
        <v>60</v>
      </c>
      <c r="CS3" s="760" t="s">
        <v>63</v>
      </c>
      <c r="CT3" s="760" t="s">
        <v>74</v>
      </c>
      <c r="CU3" s="760" t="s">
        <v>62</v>
      </c>
      <c r="CV3" s="760" t="s">
        <v>61</v>
      </c>
      <c r="CW3" s="773" t="s">
        <v>979</v>
      </c>
      <c r="CX3" s="759" t="s">
        <v>58</v>
      </c>
    </row>
    <row r="4" spans="1:102" ht="21.75" customHeight="1" x14ac:dyDescent="0.25">
      <c r="A4" s="746"/>
      <c r="B4" s="747"/>
      <c r="C4" s="749"/>
      <c r="D4" s="748"/>
      <c r="E4" s="748"/>
      <c r="F4" s="776"/>
      <c r="G4" s="40">
        <v>39196</v>
      </c>
      <c r="H4" s="8">
        <v>39199</v>
      </c>
      <c r="I4" s="8">
        <v>39204</v>
      </c>
      <c r="J4" s="8">
        <v>39209</v>
      </c>
      <c r="K4" s="8">
        <v>39212</v>
      </c>
      <c r="L4" s="8">
        <v>39217</v>
      </c>
      <c r="M4" s="8">
        <v>39223</v>
      </c>
      <c r="N4" s="8">
        <v>39227</v>
      </c>
      <c r="O4" s="8">
        <v>39234</v>
      </c>
      <c r="P4" s="752"/>
      <c r="Q4" s="8">
        <v>39196</v>
      </c>
      <c r="R4" s="8">
        <v>39199</v>
      </c>
      <c r="S4" s="8">
        <v>39204</v>
      </c>
      <c r="T4" s="8">
        <v>39209</v>
      </c>
      <c r="U4" s="8">
        <v>39212</v>
      </c>
      <c r="V4" s="8">
        <v>39217</v>
      </c>
      <c r="W4" s="8">
        <v>39223</v>
      </c>
      <c r="X4" s="8">
        <v>39227</v>
      </c>
      <c r="Y4" s="8">
        <v>39234</v>
      </c>
      <c r="Z4" s="40">
        <v>39196</v>
      </c>
      <c r="AA4" s="8">
        <v>39199</v>
      </c>
      <c r="AB4" s="8">
        <v>39204</v>
      </c>
      <c r="AC4" s="8">
        <v>39209</v>
      </c>
      <c r="AD4" s="8">
        <v>39212</v>
      </c>
      <c r="AE4" s="8">
        <v>39217</v>
      </c>
      <c r="AF4" s="8">
        <v>39223</v>
      </c>
      <c r="AG4" s="8">
        <v>39227</v>
      </c>
      <c r="AH4" s="8">
        <v>39234</v>
      </c>
      <c r="AI4" s="629" t="s">
        <v>1782</v>
      </c>
      <c r="AJ4" s="40">
        <v>39196</v>
      </c>
      <c r="AK4" s="8">
        <v>39199</v>
      </c>
      <c r="AL4" s="8">
        <v>39204</v>
      </c>
      <c r="AM4" s="8">
        <v>39209</v>
      </c>
      <c r="AN4" s="8">
        <v>39212</v>
      </c>
      <c r="AO4" s="8">
        <v>39217</v>
      </c>
      <c r="AP4" s="8">
        <v>39223</v>
      </c>
      <c r="AQ4" s="8">
        <v>39227</v>
      </c>
      <c r="AR4" s="8">
        <v>39234</v>
      </c>
      <c r="AS4" s="32" t="s">
        <v>9</v>
      </c>
      <c r="AT4" s="632" t="s">
        <v>1777</v>
      </c>
      <c r="AU4" s="632" t="s">
        <v>1779</v>
      </c>
      <c r="AV4" s="632" t="s">
        <v>1784</v>
      </c>
      <c r="AW4" s="632" t="s">
        <v>1808</v>
      </c>
      <c r="AX4" s="5" t="s">
        <v>10</v>
      </c>
      <c r="AY4" s="46" t="s">
        <v>11</v>
      </c>
      <c r="AZ4" s="40">
        <v>39196</v>
      </c>
      <c r="BA4" s="8">
        <v>39199</v>
      </c>
      <c r="BB4" s="8">
        <v>39204</v>
      </c>
      <c r="BC4" s="8">
        <v>39209</v>
      </c>
      <c r="BD4" s="8">
        <v>39212</v>
      </c>
      <c r="BE4" s="8">
        <v>39217</v>
      </c>
      <c r="BF4" s="8">
        <v>39223</v>
      </c>
      <c r="BG4" s="8">
        <v>39227</v>
      </c>
      <c r="BH4" s="8">
        <v>39234</v>
      </c>
      <c r="BI4" s="629" t="s">
        <v>86</v>
      </c>
      <c r="BJ4" s="746"/>
      <c r="BK4" s="754"/>
      <c r="BL4" s="744"/>
      <c r="BM4" s="744"/>
      <c r="BN4" s="775"/>
      <c r="BO4" s="775"/>
      <c r="BP4" s="775"/>
      <c r="BQ4" s="746"/>
      <c r="BR4" s="775"/>
      <c r="BS4" s="775"/>
      <c r="BT4" s="775"/>
      <c r="BU4" s="746"/>
      <c r="BV4" s="749"/>
      <c r="BW4" s="747"/>
      <c r="BX4" s="747"/>
      <c r="BY4" s="749"/>
      <c r="BZ4" s="747"/>
      <c r="CA4" s="747"/>
      <c r="CB4" s="747"/>
      <c r="CC4" s="747"/>
      <c r="CD4" s="747"/>
      <c r="CE4" s="747"/>
      <c r="CF4" s="778"/>
      <c r="CG4" s="749"/>
      <c r="CH4" s="758"/>
      <c r="CI4" s="758"/>
      <c r="CJ4" s="755"/>
      <c r="CK4" s="761"/>
      <c r="CL4" s="761"/>
      <c r="CM4" s="755"/>
      <c r="CN4" s="760"/>
      <c r="CO4" s="760"/>
      <c r="CP4" s="760"/>
      <c r="CQ4" s="760"/>
      <c r="CR4" s="760"/>
      <c r="CS4" s="760"/>
      <c r="CT4" s="760"/>
      <c r="CU4" s="760"/>
      <c r="CV4" s="760"/>
      <c r="CW4" s="773"/>
      <c r="CX4" s="759"/>
    </row>
    <row r="5" spans="1:102" ht="15" x14ac:dyDescent="0.25">
      <c r="A5" s="10">
        <v>1</v>
      </c>
      <c r="B5" s="15" t="s">
        <v>540</v>
      </c>
      <c r="C5" s="42"/>
      <c r="D5" s="16"/>
      <c r="E5" s="28"/>
      <c r="F5" s="28"/>
      <c r="G5" s="32"/>
      <c r="H5" s="5"/>
      <c r="I5" s="5"/>
      <c r="J5" s="5"/>
      <c r="K5" s="5"/>
      <c r="L5" s="5"/>
      <c r="M5" s="5"/>
      <c r="N5" s="5"/>
      <c r="O5" s="5"/>
      <c r="P5" s="299">
        <f t="shared" ref="P5:P68" si="0">MAX(G5:O5)</f>
        <v>0</v>
      </c>
      <c r="Q5" s="5"/>
      <c r="R5" s="5"/>
      <c r="S5" s="5"/>
      <c r="T5" s="5"/>
      <c r="U5" s="5"/>
      <c r="V5" s="5"/>
      <c r="W5" s="5"/>
      <c r="X5" s="5"/>
      <c r="Y5" s="5"/>
      <c r="Z5" s="32"/>
      <c r="AA5" s="5"/>
      <c r="AB5" s="5"/>
      <c r="AC5" s="5"/>
      <c r="AD5" s="5"/>
      <c r="AE5" s="5"/>
      <c r="AF5" s="5"/>
      <c r="AG5" s="5"/>
      <c r="AH5" s="5"/>
      <c r="AI5" s="632">
        <f t="shared" ref="AI5:AI68" si="1">MAX(Z5:AH5)</f>
        <v>0</v>
      </c>
      <c r="AJ5" s="32"/>
      <c r="AK5" s="5"/>
      <c r="AL5" s="5"/>
      <c r="AM5" s="5"/>
      <c r="AN5" s="5"/>
      <c r="AO5" s="5"/>
      <c r="AP5" s="5"/>
      <c r="AQ5" s="5"/>
      <c r="AR5" s="5"/>
      <c r="AS5" s="76"/>
      <c r="AT5" s="630" t="str">
        <f t="shared" ref="AT5:AT68" si="2">IF(COUNTBLANK(AS5)=1,"NA",AS5)</f>
        <v>NA</v>
      </c>
      <c r="AU5" s="630" t="s">
        <v>1783</v>
      </c>
      <c r="AV5" s="633"/>
      <c r="AW5" s="633"/>
      <c r="AX5" s="9"/>
      <c r="AY5" s="73"/>
      <c r="AZ5" s="5"/>
      <c r="BA5" s="5"/>
      <c r="BB5" s="5"/>
      <c r="BC5" s="5"/>
      <c r="BD5" s="5"/>
      <c r="BE5" s="5"/>
      <c r="BF5" s="5"/>
      <c r="BG5" s="5"/>
      <c r="BH5" s="5"/>
      <c r="BI5" s="632" t="str">
        <f t="shared" ref="BI5:BI68" si="3">IF(COUNTBLANK(AZ5:BH5)=9,"no","yes")</f>
        <v>no</v>
      </c>
      <c r="BJ5" s="10"/>
      <c r="BK5" s="300">
        <f t="shared" ref="BK5:BK68" si="4">BL5+BP5</f>
        <v>0</v>
      </c>
      <c r="BL5" s="5"/>
      <c r="BM5" s="11"/>
      <c r="BN5" s="5"/>
      <c r="BO5" s="27"/>
      <c r="BP5" s="5"/>
      <c r="BQ5" s="5"/>
      <c r="BR5" s="28"/>
      <c r="BS5" s="5"/>
      <c r="BT5" s="5"/>
      <c r="BU5" s="13"/>
      <c r="BV5" s="245"/>
      <c r="BW5" s="13"/>
      <c r="BX5" s="11"/>
      <c r="BY5" s="44">
        <v>1</v>
      </c>
      <c r="BZ5" s="26"/>
      <c r="CA5" s="26"/>
      <c r="CB5" s="26"/>
      <c r="CC5" s="26"/>
      <c r="CD5" s="26"/>
      <c r="CE5" s="26"/>
      <c r="CF5" s="26"/>
      <c r="CG5" s="44">
        <v>1</v>
      </c>
      <c r="CH5" s="5">
        <v>0</v>
      </c>
      <c r="CI5" s="5">
        <v>0</v>
      </c>
      <c r="CJ5" s="5"/>
      <c r="CK5" s="11"/>
      <c r="CL5" s="5"/>
      <c r="CM5" s="18"/>
      <c r="CN5" s="5"/>
      <c r="CO5" s="9"/>
      <c r="CP5" s="9"/>
      <c r="CQ5" s="9"/>
      <c r="CR5" s="4"/>
      <c r="CS5" s="26"/>
      <c r="CT5" s="26"/>
      <c r="CU5" s="26"/>
      <c r="CV5" s="26"/>
      <c r="CW5" s="26"/>
      <c r="CX5" s="26" t="s">
        <v>655</v>
      </c>
    </row>
    <row r="6" spans="1:102" ht="15" x14ac:dyDescent="0.25">
      <c r="A6" s="10">
        <v>2</v>
      </c>
      <c r="B6" s="15" t="s">
        <v>110</v>
      </c>
      <c r="C6" s="42">
        <v>1</v>
      </c>
      <c r="D6" s="16">
        <v>39196</v>
      </c>
      <c r="E6" s="28">
        <v>1</v>
      </c>
      <c r="F6" s="28">
        <v>1</v>
      </c>
      <c r="G6" s="32">
        <v>1</v>
      </c>
      <c r="H6" s="5"/>
      <c r="I6" s="5"/>
      <c r="J6" s="5"/>
      <c r="K6" s="5"/>
      <c r="L6" s="5"/>
      <c r="M6" s="5"/>
      <c r="N6" s="5"/>
      <c r="O6" s="5"/>
      <c r="P6" s="299">
        <f t="shared" si="0"/>
        <v>1</v>
      </c>
      <c r="Q6" s="5" t="s">
        <v>117</v>
      </c>
      <c r="R6" s="5"/>
      <c r="S6" s="5"/>
      <c r="T6" s="5"/>
      <c r="U6" s="5" t="s">
        <v>118</v>
      </c>
      <c r="V6" s="5"/>
      <c r="W6" s="5"/>
      <c r="X6" s="5"/>
      <c r="Y6" s="5"/>
      <c r="Z6" s="32">
        <v>4</v>
      </c>
      <c r="AA6" s="5"/>
      <c r="AB6" s="5"/>
      <c r="AC6" s="5"/>
      <c r="AD6" s="5"/>
      <c r="AE6" s="5"/>
      <c r="AF6" s="5"/>
      <c r="AG6" s="5"/>
      <c r="AH6" s="5"/>
      <c r="AI6" s="632">
        <f t="shared" si="1"/>
        <v>4</v>
      </c>
      <c r="AJ6" s="32"/>
      <c r="AK6" s="5"/>
      <c r="AL6" s="5"/>
      <c r="AM6" s="5"/>
      <c r="AN6" s="5"/>
      <c r="AO6" s="5"/>
      <c r="AP6" s="5">
        <v>4</v>
      </c>
      <c r="AQ6" s="5"/>
      <c r="AR6" s="5"/>
      <c r="AS6" s="76"/>
      <c r="AT6" s="630" t="str">
        <f t="shared" si="2"/>
        <v>NA</v>
      </c>
      <c r="AU6" s="630" t="s">
        <v>1780</v>
      </c>
      <c r="AV6" s="633" t="s">
        <v>1807</v>
      </c>
      <c r="AW6" s="633"/>
      <c r="AX6" s="9"/>
      <c r="AY6" s="73">
        <v>39223</v>
      </c>
      <c r="AZ6" s="5"/>
      <c r="BA6" s="5"/>
      <c r="BB6" s="5"/>
      <c r="BC6" s="5"/>
      <c r="BD6" s="5"/>
      <c r="BE6" s="5"/>
      <c r="BF6" s="5"/>
      <c r="BG6" s="5"/>
      <c r="BH6" s="5"/>
      <c r="BI6" s="632" t="str">
        <f t="shared" si="3"/>
        <v>no</v>
      </c>
      <c r="BJ6" s="4"/>
      <c r="BK6" s="300">
        <f t="shared" si="4"/>
        <v>1</v>
      </c>
      <c r="BL6" s="5">
        <v>1</v>
      </c>
      <c r="BM6" s="11">
        <v>1.42</v>
      </c>
      <c r="BN6" s="5">
        <v>160</v>
      </c>
      <c r="BO6" s="27">
        <v>0.1</v>
      </c>
      <c r="BP6" s="5"/>
      <c r="BQ6" s="5"/>
      <c r="BR6" s="28"/>
      <c r="BS6" s="5"/>
      <c r="BT6" s="5"/>
      <c r="BU6" s="13"/>
      <c r="BV6" s="245">
        <f>(BM6^2*PI()*BN6*BL6)/4</f>
        <v>253.38829706793834</v>
      </c>
      <c r="BW6" s="13"/>
      <c r="BX6" s="11">
        <f>BV6+BW6</f>
        <v>253.38829706793834</v>
      </c>
      <c r="BY6" s="44">
        <v>2</v>
      </c>
      <c r="BZ6" s="26">
        <v>2</v>
      </c>
      <c r="CA6" s="26">
        <v>15</v>
      </c>
      <c r="CB6" s="26">
        <v>8</v>
      </c>
      <c r="CC6" s="26">
        <v>8</v>
      </c>
      <c r="CD6" s="26">
        <v>8</v>
      </c>
      <c r="CE6" s="26"/>
      <c r="CF6" s="26" t="s">
        <v>661</v>
      </c>
      <c r="CG6" s="44">
        <v>2</v>
      </c>
      <c r="CH6" s="5">
        <v>1</v>
      </c>
      <c r="CI6" s="5">
        <v>1</v>
      </c>
      <c r="CJ6" s="5">
        <v>1</v>
      </c>
      <c r="CK6" s="11">
        <v>1.42</v>
      </c>
      <c r="CL6" s="5">
        <v>160</v>
      </c>
      <c r="CM6" s="18">
        <v>253.38829706793834</v>
      </c>
      <c r="CN6" s="5">
        <v>4</v>
      </c>
      <c r="CO6" s="252">
        <v>39214</v>
      </c>
      <c r="CP6" s="9"/>
      <c r="CQ6" s="9">
        <v>39223</v>
      </c>
      <c r="CR6" s="4">
        <v>2</v>
      </c>
      <c r="CS6" s="26">
        <v>15</v>
      </c>
      <c r="CT6" s="26">
        <v>8</v>
      </c>
      <c r="CU6" s="26">
        <v>8</v>
      </c>
      <c r="CV6" s="26"/>
      <c r="CW6" s="69"/>
      <c r="CX6" s="26"/>
    </row>
    <row r="7" spans="1:102" ht="15" x14ac:dyDescent="0.25">
      <c r="A7" s="10">
        <v>3</v>
      </c>
      <c r="B7" s="15" t="s">
        <v>116</v>
      </c>
      <c r="C7" s="42"/>
      <c r="D7" s="16">
        <v>39196</v>
      </c>
      <c r="E7" s="28">
        <v>1</v>
      </c>
      <c r="F7" s="28">
        <v>1</v>
      </c>
      <c r="G7" s="32">
        <v>2</v>
      </c>
      <c r="H7" s="5"/>
      <c r="I7" s="5"/>
      <c r="J7" s="5">
        <v>3</v>
      </c>
      <c r="K7" s="5"/>
      <c r="L7" s="5"/>
      <c r="M7" s="5"/>
      <c r="N7" s="5"/>
      <c r="O7" s="5"/>
      <c r="P7" s="299">
        <f t="shared" si="0"/>
        <v>3</v>
      </c>
      <c r="Q7" s="5" t="s">
        <v>117</v>
      </c>
      <c r="R7" s="5"/>
      <c r="S7" s="5"/>
      <c r="T7" s="5"/>
      <c r="U7" s="5" t="s">
        <v>118</v>
      </c>
      <c r="V7" s="5"/>
      <c r="W7" s="5"/>
      <c r="X7" s="5"/>
      <c r="Y7" s="5"/>
      <c r="Z7" s="32">
        <v>25</v>
      </c>
      <c r="AA7" s="5"/>
      <c r="AB7" s="5"/>
      <c r="AC7" s="5"/>
      <c r="AD7" s="5">
        <v>27</v>
      </c>
      <c r="AE7" s="5"/>
      <c r="AF7" s="5"/>
      <c r="AG7" s="5"/>
      <c r="AH7" s="5"/>
      <c r="AI7" s="632">
        <f t="shared" si="1"/>
        <v>27</v>
      </c>
      <c r="AJ7" s="32"/>
      <c r="AK7" s="5"/>
      <c r="AL7" s="5"/>
      <c r="AM7" s="5"/>
      <c r="AN7" s="5"/>
      <c r="AO7" s="5">
        <v>28</v>
      </c>
      <c r="AP7" s="5"/>
      <c r="AQ7" s="5"/>
      <c r="AR7" s="5"/>
      <c r="AS7" s="76">
        <v>39217</v>
      </c>
      <c r="AT7" s="630">
        <f t="shared" si="2"/>
        <v>39217</v>
      </c>
      <c r="AU7" s="633" t="s">
        <v>1795</v>
      </c>
      <c r="AX7" s="9">
        <v>39223</v>
      </c>
      <c r="AY7" s="73">
        <v>39234</v>
      </c>
      <c r="AZ7" s="5"/>
      <c r="BA7" s="5"/>
      <c r="BB7" s="5"/>
      <c r="BC7" s="5"/>
      <c r="BD7" s="14"/>
      <c r="BE7" s="5"/>
      <c r="BF7" s="5"/>
      <c r="BG7" s="5"/>
      <c r="BH7" s="14"/>
      <c r="BI7" s="632" t="str">
        <f t="shared" si="3"/>
        <v>no</v>
      </c>
      <c r="BJ7" s="10" t="s">
        <v>414</v>
      </c>
      <c r="BK7" s="300">
        <f t="shared" si="4"/>
        <v>1</v>
      </c>
      <c r="BL7" s="5">
        <v>1</v>
      </c>
      <c r="BM7" s="11">
        <v>2.44</v>
      </c>
      <c r="BN7" s="5">
        <v>270</v>
      </c>
      <c r="BO7" s="27"/>
      <c r="BP7" s="5"/>
      <c r="BQ7" s="14"/>
      <c r="BR7" s="28"/>
      <c r="BS7" s="5"/>
      <c r="BT7" s="5"/>
      <c r="BU7" s="13" t="s">
        <v>672</v>
      </c>
      <c r="BV7" s="245">
        <f>(BM7^2*PI()*BN7*BL7)/4</f>
        <v>1262.505556512823</v>
      </c>
      <c r="BW7" s="13"/>
      <c r="BX7" s="11">
        <f>BV7+BW7</f>
        <v>1262.505556512823</v>
      </c>
      <c r="BY7" s="44">
        <v>3</v>
      </c>
      <c r="BZ7" s="26">
        <v>7</v>
      </c>
      <c r="CA7" s="26">
        <v>67</v>
      </c>
      <c r="CB7" s="26">
        <v>20</v>
      </c>
      <c r="CC7" s="26">
        <v>18</v>
      </c>
      <c r="CD7" s="26">
        <v>14</v>
      </c>
      <c r="CE7" s="26"/>
      <c r="CF7" s="26"/>
      <c r="CG7" s="44">
        <v>3</v>
      </c>
      <c r="CH7" s="5">
        <v>3</v>
      </c>
      <c r="CI7" s="5">
        <v>1</v>
      </c>
      <c r="CJ7" s="5">
        <v>3</v>
      </c>
      <c r="CK7" s="11">
        <v>2.44</v>
      </c>
      <c r="CL7" s="5">
        <v>270</v>
      </c>
      <c r="CM7" s="18">
        <v>1262.505556512823</v>
      </c>
      <c r="CN7" s="5">
        <v>28</v>
      </c>
      <c r="CO7" s="9">
        <v>39217</v>
      </c>
      <c r="CP7" s="9">
        <v>39223</v>
      </c>
      <c r="CQ7" s="9">
        <v>39234</v>
      </c>
      <c r="CR7" s="4">
        <v>7</v>
      </c>
      <c r="CS7" s="26">
        <v>67</v>
      </c>
      <c r="CT7" s="26">
        <v>20</v>
      </c>
      <c r="CU7" s="26">
        <v>14</v>
      </c>
      <c r="CV7" s="26"/>
      <c r="CW7" s="69"/>
      <c r="CX7" s="26"/>
    </row>
    <row r="8" spans="1:102" ht="15" x14ac:dyDescent="0.25">
      <c r="A8" s="10">
        <v>4</v>
      </c>
      <c r="B8" s="15">
        <v>4</v>
      </c>
      <c r="C8" s="42"/>
      <c r="D8" s="16">
        <v>39196</v>
      </c>
      <c r="E8" s="28">
        <v>1</v>
      </c>
      <c r="F8" s="28">
        <v>1</v>
      </c>
      <c r="G8" s="32">
        <v>3</v>
      </c>
      <c r="H8" s="5"/>
      <c r="I8" s="5"/>
      <c r="J8" s="5">
        <v>4</v>
      </c>
      <c r="K8" s="5"/>
      <c r="L8" s="5"/>
      <c r="M8" s="5" t="s">
        <v>415</v>
      </c>
      <c r="N8" s="5"/>
      <c r="O8" s="5"/>
      <c r="P8" s="299">
        <f t="shared" si="0"/>
        <v>4</v>
      </c>
      <c r="Q8" s="5" t="s">
        <v>118</v>
      </c>
      <c r="R8" s="5"/>
      <c r="S8" s="5"/>
      <c r="T8" s="5"/>
      <c r="U8" s="5"/>
      <c r="V8" s="5"/>
      <c r="W8" s="5"/>
      <c r="X8" s="5"/>
      <c r="Y8" s="5"/>
      <c r="Z8" s="32">
        <v>20</v>
      </c>
      <c r="AA8" s="5"/>
      <c r="AB8" s="5">
        <v>30</v>
      </c>
      <c r="AC8" s="5">
        <v>41</v>
      </c>
      <c r="AD8" s="5"/>
      <c r="AE8" s="5"/>
      <c r="AF8" s="5"/>
      <c r="AG8" s="5"/>
      <c r="AH8" s="5"/>
      <c r="AI8" s="632">
        <f t="shared" si="1"/>
        <v>41</v>
      </c>
      <c r="AJ8" s="32"/>
      <c r="AK8" s="5"/>
      <c r="AL8" s="5"/>
      <c r="AM8" s="5"/>
      <c r="AN8" s="5">
        <v>46</v>
      </c>
      <c r="AO8" s="5"/>
      <c r="AP8" s="5"/>
      <c r="AQ8" s="5"/>
      <c r="AR8" s="5"/>
      <c r="AS8" s="76">
        <v>39209</v>
      </c>
      <c r="AT8" s="630">
        <f t="shared" si="2"/>
        <v>39209</v>
      </c>
      <c r="AU8" s="630" t="s">
        <v>1783</v>
      </c>
      <c r="AV8" s="633"/>
      <c r="AW8" s="633"/>
      <c r="AX8" s="9">
        <v>39223</v>
      </c>
      <c r="AY8" s="73">
        <v>39227</v>
      </c>
      <c r="AZ8" s="5"/>
      <c r="BA8" s="5"/>
      <c r="BB8" s="5"/>
      <c r="BC8" s="5"/>
      <c r="BD8" s="5"/>
      <c r="BE8" s="5"/>
      <c r="BF8" s="5"/>
      <c r="BG8" s="5"/>
      <c r="BH8" s="5"/>
      <c r="BI8" s="632" t="str">
        <f t="shared" si="3"/>
        <v>no</v>
      </c>
      <c r="BJ8" s="10"/>
      <c r="BK8" s="300">
        <f t="shared" si="4"/>
        <v>4</v>
      </c>
      <c r="BL8" s="5">
        <v>4</v>
      </c>
      <c r="BM8" s="11">
        <v>2.25</v>
      </c>
      <c r="BN8" s="5">
        <v>220</v>
      </c>
      <c r="BO8" s="27">
        <v>0.1</v>
      </c>
      <c r="BP8" s="5"/>
      <c r="BQ8" s="5"/>
      <c r="BR8" s="28"/>
      <c r="BS8" s="5"/>
      <c r="BT8" s="5"/>
      <c r="BU8" s="13"/>
      <c r="BV8" s="245">
        <f>(BM8^2*PI()*BN8*BL8)/4</f>
        <v>3498.9488179356317</v>
      </c>
      <c r="BW8" s="13"/>
      <c r="BX8" s="11">
        <f>BV8+BW8</f>
        <v>3498.9488179356317</v>
      </c>
      <c r="BY8" s="44">
        <v>4</v>
      </c>
      <c r="BZ8" s="26">
        <v>1</v>
      </c>
      <c r="CA8" s="26">
        <v>10</v>
      </c>
      <c r="CB8" s="26">
        <v>4</v>
      </c>
      <c r="CC8" s="26">
        <v>4</v>
      </c>
      <c r="CD8" s="26">
        <v>2</v>
      </c>
      <c r="CE8" s="26"/>
      <c r="CF8" s="26"/>
      <c r="CG8" s="44">
        <v>4</v>
      </c>
      <c r="CH8" s="5">
        <v>4</v>
      </c>
      <c r="CI8" s="5">
        <v>4</v>
      </c>
      <c r="CJ8" s="5">
        <v>4</v>
      </c>
      <c r="CK8" s="11">
        <v>2.25</v>
      </c>
      <c r="CL8" s="5">
        <v>220</v>
      </c>
      <c r="CM8" s="18">
        <v>3498.9488179356317</v>
      </c>
      <c r="CN8" s="5">
        <v>46</v>
      </c>
      <c r="CO8" s="9">
        <v>39209</v>
      </c>
      <c r="CP8" s="9">
        <v>39223</v>
      </c>
      <c r="CQ8" s="9">
        <v>39227</v>
      </c>
      <c r="CR8" s="4">
        <v>1</v>
      </c>
      <c r="CS8" s="26">
        <v>10</v>
      </c>
      <c r="CT8" s="26">
        <v>4</v>
      </c>
      <c r="CU8" s="26">
        <v>2</v>
      </c>
      <c r="CV8" s="26"/>
      <c r="CW8" s="69"/>
      <c r="CX8" s="26"/>
    </row>
    <row r="9" spans="1:102" ht="15" x14ac:dyDescent="0.25">
      <c r="A9" s="10">
        <v>5</v>
      </c>
      <c r="B9" s="15" t="s">
        <v>541</v>
      </c>
      <c r="C9" s="42"/>
      <c r="D9" s="16"/>
      <c r="E9" s="28"/>
      <c r="F9" s="28"/>
      <c r="G9" s="32"/>
      <c r="H9" s="5"/>
      <c r="I9" s="5"/>
      <c r="J9" s="5"/>
      <c r="K9" s="5"/>
      <c r="L9" s="5"/>
      <c r="M9" s="5"/>
      <c r="N9" s="5"/>
      <c r="O9" s="5"/>
      <c r="P9" s="299">
        <f t="shared" si="0"/>
        <v>0</v>
      </c>
      <c r="Q9" s="5"/>
      <c r="R9" s="5"/>
      <c r="S9" s="5"/>
      <c r="T9" s="5"/>
      <c r="U9" s="5"/>
      <c r="V9" s="5"/>
      <c r="W9" s="5"/>
      <c r="X9" s="5"/>
      <c r="Y9" s="5"/>
      <c r="Z9" s="32"/>
      <c r="AA9" s="5"/>
      <c r="AB9" s="5"/>
      <c r="AC9" s="5"/>
      <c r="AD9" s="5"/>
      <c r="AE9" s="5"/>
      <c r="AF9" s="5"/>
      <c r="AG9" s="5"/>
      <c r="AH9" s="5"/>
      <c r="AI9" s="632">
        <f t="shared" si="1"/>
        <v>0</v>
      </c>
      <c r="AJ9" s="32"/>
      <c r="AK9" s="5"/>
      <c r="AL9" s="5"/>
      <c r="AM9" s="5"/>
      <c r="AN9" s="5"/>
      <c r="AO9" s="5"/>
      <c r="AP9" s="5"/>
      <c r="AQ9" s="5"/>
      <c r="AR9" s="5"/>
      <c r="AS9" s="76"/>
      <c r="AT9" s="630" t="str">
        <f t="shared" si="2"/>
        <v>NA</v>
      </c>
      <c r="AU9" s="630" t="s">
        <v>1783</v>
      </c>
      <c r="AV9" s="633"/>
      <c r="AW9" s="633"/>
      <c r="AX9" s="9"/>
      <c r="AY9" s="73"/>
      <c r="AZ9" s="5"/>
      <c r="BA9" s="5"/>
      <c r="BB9" s="5"/>
      <c r="BC9" s="14"/>
      <c r="BD9" s="5"/>
      <c r="BE9" s="5"/>
      <c r="BF9" s="5"/>
      <c r="BG9" s="5"/>
      <c r="BH9" s="5"/>
      <c r="BI9" s="632" t="str">
        <f t="shared" si="3"/>
        <v>no</v>
      </c>
      <c r="BJ9" s="10"/>
      <c r="BK9" s="300">
        <f t="shared" si="4"/>
        <v>0</v>
      </c>
      <c r="BL9" s="5"/>
      <c r="BM9" s="11"/>
      <c r="BN9" s="5"/>
      <c r="BO9" s="27"/>
      <c r="BP9" s="5"/>
      <c r="BQ9" s="5"/>
      <c r="BR9" s="28"/>
      <c r="BS9" s="5"/>
      <c r="BT9" s="5"/>
      <c r="BU9" s="13"/>
      <c r="BV9" s="245"/>
      <c r="BW9" s="13"/>
      <c r="BX9" s="11"/>
      <c r="BY9" s="44">
        <v>5</v>
      </c>
      <c r="BZ9" s="26"/>
      <c r="CA9" s="26"/>
      <c r="CB9" s="26"/>
      <c r="CC9" s="26"/>
      <c r="CD9" s="26"/>
      <c r="CE9" s="26"/>
      <c r="CF9" s="26"/>
      <c r="CG9" s="44">
        <v>5</v>
      </c>
      <c r="CH9" s="5">
        <v>0</v>
      </c>
      <c r="CI9" s="5">
        <v>0</v>
      </c>
      <c r="CJ9" s="5"/>
      <c r="CK9" s="11"/>
      <c r="CL9" s="5"/>
      <c r="CM9" s="18"/>
      <c r="CN9" s="5"/>
      <c r="CO9" s="9"/>
      <c r="CP9" s="9"/>
      <c r="CQ9" s="9"/>
      <c r="CR9" s="4"/>
      <c r="CS9" s="26"/>
      <c r="CT9" s="26"/>
      <c r="CU9" s="26"/>
      <c r="CV9" s="26"/>
      <c r="CW9" s="69"/>
      <c r="CX9" s="26"/>
    </row>
    <row r="10" spans="1:102" ht="15" x14ac:dyDescent="0.25">
      <c r="A10" s="10">
        <v>6</v>
      </c>
      <c r="B10" s="15" t="s">
        <v>123</v>
      </c>
      <c r="C10" s="42"/>
      <c r="D10" s="16">
        <v>39196</v>
      </c>
      <c r="E10" s="28">
        <v>1</v>
      </c>
      <c r="F10" s="28">
        <v>1</v>
      </c>
      <c r="G10" s="32">
        <v>3</v>
      </c>
      <c r="H10" s="5"/>
      <c r="I10" s="5"/>
      <c r="J10" s="5"/>
      <c r="K10" s="5"/>
      <c r="L10" s="5"/>
      <c r="M10" s="5"/>
      <c r="N10" s="5"/>
      <c r="O10" s="5"/>
      <c r="P10" s="299">
        <f t="shared" si="0"/>
        <v>3</v>
      </c>
      <c r="Q10" s="5" t="s">
        <v>117</v>
      </c>
      <c r="R10" s="5"/>
      <c r="S10" s="5"/>
      <c r="T10" s="5"/>
      <c r="U10" s="5" t="s">
        <v>118</v>
      </c>
      <c r="V10" s="5"/>
      <c r="W10" s="5"/>
      <c r="X10" s="5"/>
      <c r="Y10" s="5"/>
      <c r="Z10" s="32">
        <v>30</v>
      </c>
      <c r="AA10" s="5"/>
      <c r="AB10" s="5"/>
      <c r="AC10" s="5">
        <v>27</v>
      </c>
      <c r="AD10" s="5">
        <v>28</v>
      </c>
      <c r="AE10" s="5"/>
      <c r="AF10" s="5"/>
      <c r="AG10" s="5"/>
      <c r="AH10" s="5"/>
      <c r="AI10" s="632">
        <f t="shared" si="1"/>
        <v>30</v>
      </c>
      <c r="AJ10" s="32"/>
      <c r="AK10" s="5"/>
      <c r="AL10" s="5"/>
      <c r="AM10" s="5"/>
      <c r="AN10" s="5"/>
      <c r="AO10" s="5">
        <v>27</v>
      </c>
      <c r="AP10" s="5"/>
      <c r="AQ10" s="5"/>
      <c r="AR10" s="5"/>
      <c r="AS10" s="76">
        <v>39217</v>
      </c>
      <c r="AT10" s="630">
        <f t="shared" si="2"/>
        <v>39217</v>
      </c>
      <c r="AU10" s="630" t="s">
        <v>1783</v>
      </c>
      <c r="AV10" s="633"/>
      <c r="AW10" s="633"/>
      <c r="AX10" s="9">
        <v>39223</v>
      </c>
      <c r="AY10" s="73">
        <v>39234</v>
      </c>
      <c r="AZ10" s="5"/>
      <c r="BA10" s="5"/>
      <c r="BB10" s="5"/>
      <c r="BC10" s="5"/>
      <c r="BD10" s="5"/>
      <c r="BE10" s="5"/>
      <c r="BF10" s="5"/>
      <c r="BG10" s="5"/>
      <c r="BH10" s="5"/>
      <c r="BI10" s="632" t="str">
        <f t="shared" si="3"/>
        <v>no</v>
      </c>
      <c r="BJ10" s="10" t="s">
        <v>416</v>
      </c>
      <c r="BK10" s="300">
        <f t="shared" si="4"/>
        <v>2</v>
      </c>
      <c r="BL10" s="5">
        <v>2</v>
      </c>
      <c r="BM10" s="11">
        <v>3.19</v>
      </c>
      <c r="BN10" s="5">
        <v>240</v>
      </c>
      <c r="BO10" s="27">
        <v>0.1</v>
      </c>
      <c r="BP10" s="5"/>
      <c r="BQ10" s="5"/>
      <c r="BR10" s="28"/>
      <c r="BS10" s="5"/>
      <c r="BT10" s="5"/>
      <c r="BU10" s="13"/>
      <c r="BV10" s="245">
        <f t="shared" ref="BV10:BV24" si="5">(BM10^2*PI()*BN10*BL10)/4</f>
        <v>3836.2993202634111</v>
      </c>
      <c r="BW10" s="13"/>
      <c r="BX10" s="11">
        <f t="shared" ref="BX10:BX24" si="6">BV10+BW10</f>
        <v>3836.2993202634111</v>
      </c>
      <c r="BY10" s="44">
        <v>6</v>
      </c>
      <c r="BZ10" s="26">
        <v>1</v>
      </c>
      <c r="CA10" s="26">
        <v>8</v>
      </c>
      <c r="CB10" s="26">
        <v>5</v>
      </c>
      <c r="CC10" s="26">
        <v>5</v>
      </c>
      <c r="CD10" s="26">
        <v>3</v>
      </c>
      <c r="CE10" s="26"/>
      <c r="CF10" s="26"/>
      <c r="CG10" s="44">
        <v>6</v>
      </c>
      <c r="CH10" s="5">
        <v>3</v>
      </c>
      <c r="CI10" s="5">
        <v>2</v>
      </c>
      <c r="CJ10" s="5">
        <v>3</v>
      </c>
      <c r="CK10" s="11">
        <v>3.19</v>
      </c>
      <c r="CL10" s="5">
        <v>240</v>
      </c>
      <c r="CM10" s="18">
        <v>3836.2993202634111</v>
      </c>
      <c r="CN10" s="15">
        <v>27</v>
      </c>
      <c r="CO10" s="9">
        <v>39217</v>
      </c>
      <c r="CP10" s="9">
        <v>39223</v>
      </c>
      <c r="CQ10" s="9">
        <v>39234</v>
      </c>
      <c r="CR10" s="4">
        <v>1</v>
      </c>
      <c r="CS10" s="26">
        <v>8</v>
      </c>
      <c r="CT10" s="26">
        <v>5</v>
      </c>
      <c r="CU10" s="26">
        <v>3</v>
      </c>
      <c r="CV10" s="26"/>
      <c r="CW10" s="69"/>
      <c r="CX10" s="26"/>
    </row>
    <row r="11" spans="1:102" ht="15" x14ac:dyDescent="0.25">
      <c r="A11" s="10">
        <v>7</v>
      </c>
      <c r="B11" s="15">
        <v>7</v>
      </c>
      <c r="C11" s="42"/>
      <c r="D11" s="16">
        <v>39196</v>
      </c>
      <c r="E11" s="28">
        <v>1</v>
      </c>
      <c r="F11" s="28">
        <v>1</v>
      </c>
      <c r="G11" s="32">
        <v>3</v>
      </c>
      <c r="H11" s="5"/>
      <c r="I11" s="5"/>
      <c r="J11" s="5"/>
      <c r="K11" s="5"/>
      <c r="L11" s="5"/>
      <c r="M11" s="5"/>
      <c r="N11" s="5"/>
      <c r="O11" s="5"/>
      <c r="P11" s="299">
        <f t="shared" si="0"/>
        <v>3</v>
      </c>
      <c r="Q11" s="5" t="s">
        <v>117</v>
      </c>
      <c r="R11" s="5"/>
      <c r="S11" s="5"/>
      <c r="T11" s="5"/>
      <c r="U11" s="5" t="s">
        <v>118</v>
      </c>
      <c r="V11" s="5"/>
      <c r="W11" s="5"/>
      <c r="X11" s="5"/>
      <c r="Y11" s="5"/>
      <c r="Z11" s="32">
        <v>19</v>
      </c>
      <c r="AA11" s="5"/>
      <c r="AB11" s="5"/>
      <c r="AC11" s="5">
        <v>25</v>
      </c>
      <c r="AD11" s="5"/>
      <c r="AE11" s="5"/>
      <c r="AF11" s="5"/>
      <c r="AG11" s="5"/>
      <c r="AH11" s="5"/>
      <c r="AI11" s="632">
        <f t="shared" si="1"/>
        <v>25</v>
      </c>
      <c r="AJ11" s="32"/>
      <c r="AK11" s="5"/>
      <c r="AL11" s="5"/>
      <c r="AM11" s="5"/>
      <c r="AN11" s="5"/>
      <c r="AO11" s="5"/>
      <c r="AP11" s="5">
        <v>27</v>
      </c>
      <c r="AQ11" s="5"/>
      <c r="AR11" s="5"/>
      <c r="AS11" s="76">
        <v>39223</v>
      </c>
      <c r="AT11" s="630">
        <f t="shared" si="2"/>
        <v>39223</v>
      </c>
      <c r="AU11" s="630" t="s">
        <v>1783</v>
      </c>
      <c r="AV11" s="633"/>
      <c r="AW11" s="633"/>
      <c r="AX11" s="9">
        <v>39223</v>
      </c>
      <c r="AY11" s="73">
        <v>39234</v>
      </c>
      <c r="AZ11" s="5"/>
      <c r="BA11" s="5"/>
      <c r="BB11" s="5"/>
      <c r="BC11" s="5"/>
      <c r="BD11" s="5"/>
      <c r="BE11" s="5"/>
      <c r="BF11" s="5"/>
      <c r="BG11" s="5"/>
      <c r="BH11" s="5"/>
      <c r="BI11" s="632" t="str">
        <f t="shared" si="3"/>
        <v>no</v>
      </c>
      <c r="BJ11" s="10" t="s">
        <v>417</v>
      </c>
      <c r="BK11" s="300">
        <f t="shared" si="4"/>
        <v>2</v>
      </c>
      <c r="BL11" s="5">
        <v>2</v>
      </c>
      <c r="BM11" s="11">
        <v>1.79</v>
      </c>
      <c r="BN11" s="5">
        <v>250</v>
      </c>
      <c r="BO11" s="27">
        <v>0.1</v>
      </c>
      <c r="BP11" s="5"/>
      <c r="BQ11" s="5"/>
      <c r="BR11" s="28"/>
      <c r="BS11" s="5"/>
      <c r="BT11" s="5"/>
      <c r="BU11" s="13"/>
      <c r="BV11" s="245">
        <f t="shared" si="5"/>
        <v>1258.247127670882</v>
      </c>
      <c r="BW11" s="13"/>
      <c r="BX11" s="11">
        <f t="shared" si="6"/>
        <v>1258.247127670882</v>
      </c>
      <c r="BY11" s="44">
        <v>7</v>
      </c>
      <c r="BZ11" s="26"/>
      <c r="CA11" s="26"/>
      <c r="CB11" s="26"/>
      <c r="CC11" s="26"/>
      <c r="CD11" s="26"/>
      <c r="CE11" s="26"/>
      <c r="CF11" s="26"/>
      <c r="CG11" s="44">
        <v>7</v>
      </c>
      <c r="CH11" s="5">
        <v>3</v>
      </c>
      <c r="CI11" s="5">
        <v>2</v>
      </c>
      <c r="CJ11" s="5">
        <v>3</v>
      </c>
      <c r="CK11" s="11">
        <v>1.79</v>
      </c>
      <c r="CL11" s="5">
        <v>250</v>
      </c>
      <c r="CM11" s="18">
        <v>1258.247127670882</v>
      </c>
      <c r="CN11" s="5">
        <v>27</v>
      </c>
      <c r="CO11" s="9">
        <v>39223</v>
      </c>
      <c r="CP11" s="9">
        <v>39223</v>
      </c>
      <c r="CQ11" s="9">
        <v>39234</v>
      </c>
      <c r="CR11" s="4"/>
      <c r="CS11" s="26"/>
      <c r="CT11" s="26"/>
      <c r="CU11" s="26"/>
      <c r="CV11" s="26"/>
      <c r="CW11" s="69"/>
      <c r="CX11" s="26"/>
    </row>
    <row r="12" spans="1:102" ht="15" x14ac:dyDescent="0.25">
      <c r="A12" s="10">
        <v>8</v>
      </c>
      <c r="B12" s="15" t="s">
        <v>126</v>
      </c>
      <c r="C12" s="42">
        <v>1</v>
      </c>
      <c r="D12" s="16">
        <v>39196</v>
      </c>
      <c r="E12" s="28">
        <v>1</v>
      </c>
      <c r="F12" s="28">
        <v>1</v>
      </c>
      <c r="G12" s="32">
        <v>3</v>
      </c>
      <c r="H12" s="5"/>
      <c r="I12" s="5"/>
      <c r="J12" s="5"/>
      <c r="K12" s="5"/>
      <c r="L12" s="5"/>
      <c r="M12" s="5"/>
      <c r="N12" s="5"/>
      <c r="O12" s="5"/>
      <c r="P12" s="299">
        <f t="shared" si="0"/>
        <v>3</v>
      </c>
      <c r="Q12" s="5" t="s">
        <v>117</v>
      </c>
      <c r="R12" s="5"/>
      <c r="S12" s="5"/>
      <c r="T12" s="5"/>
      <c r="U12" s="5"/>
      <c r="V12" s="5" t="s">
        <v>118</v>
      </c>
      <c r="W12" s="5"/>
      <c r="X12" s="5"/>
      <c r="Y12" s="5"/>
      <c r="Z12" s="32">
        <v>18</v>
      </c>
      <c r="AA12" s="5"/>
      <c r="AB12" s="5"/>
      <c r="AC12" s="5"/>
      <c r="AD12" s="5"/>
      <c r="AE12" s="5"/>
      <c r="AF12" s="5"/>
      <c r="AG12" s="5"/>
      <c r="AH12" s="5"/>
      <c r="AI12" s="632">
        <f t="shared" si="1"/>
        <v>18</v>
      </c>
      <c r="AJ12" s="32"/>
      <c r="AK12" s="5"/>
      <c r="AL12" s="5"/>
      <c r="AM12" s="5"/>
      <c r="AN12" s="5"/>
      <c r="AO12" s="5"/>
      <c r="AP12" s="5">
        <v>17</v>
      </c>
      <c r="AQ12" s="5"/>
      <c r="AR12" s="5"/>
      <c r="AS12" s="76">
        <v>39223</v>
      </c>
      <c r="AT12" s="630">
        <f t="shared" si="2"/>
        <v>39223</v>
      </c>
      <c r="AU12" s="630" t="s">
        <v>1783</v>
      </c>
      <c r="AV12" s="633"/>
      <c r="AW12" s="633"/>
      <c r="AX12" s="9"/>
      <c r="AY12" s="73"/>
      <c r="AZ12" s="14"/>
      <c r="BA12" s="14"/>
      <c r="BB12" s="14"/>
      <c r="BC12" s="14"/>
      <c r="BD12" s="14"/>
      <c r="BE12" s="14"/>
      <c r="BF12" s="14"/>
      <c r="BG12" s="14"/>
      <c r="BH12" s="14"/>
      <c r="BI12" s="632" t="str">
        <f t="shared" si="3"/>
        <v>no</v>
      </c>
      <c r="BJ12" s="10"/>
      <c r="BK12" s="300">
        <f t="shared" si="4"/>
        <v>2</v>
      </c>
      <c r="BL12" s="5">
        <v>2</v>
      </c>
      <c r="BM12" s="11">
        <v>1.87</v>
      </c>
      <c r="BN12" s="5">
        <v>240</v>
      </c>
      <c r="BO12" s="27">
        <v>0.1</v>
      </c>
      <c r="BP12" s="5"/>
      <c r="BQ12" s="5"/>
      <c r="BR12" s="28"/>
      <c r="BS12" s="5"/>
      <c r="BT12" s="5"/>
      <c r="BU12" s="13"/>
      <c r="BV12" s="245">
        <f t="shared" si="5"/>
        <v>1318.3002420405778</v>
      </c>
      <c r="BW12" s="13"/>
      <c r="BX12" s="11">
        <f t="shared" si="6"/>
        <v>1318.3002420405778</v>
      </c>
      <c r="BY12" s="44">
        <v>8</v>
      </c>
      <c r="BZ12" s="26"/>
      <c r="CA12" s="26"/>
      <c r="CB12" s="26"/>
      <c r="CC12" s="26"/>
      <c r="CD12" s="26"/>
      <c r="CE12" s="26"/>
      <c r="CF12" s="26"/>
      <c r="CG12" s="44">
        <v>8</v>
      </c>
      <c r="CH12" s="5">
        <v>3</v>
      </c>
      <c r="CI12" s="5">
        <v>2</v>
      </c>
      <c r="CJ12" s="5">
        <v>3</v>
      </c>
      <c r="CK12" s="11">
        <v>1.87</v>
      </c>
      <c r="CL12" s="5">
        <v>240</v>
      </c>
      <c r="CM12" s="18">
        <v>1318.3002420405778</v>
      </c>
      <c r="CN12" s="5">
        <v>17</v>
      </c>
      <c r="CO12" s="9">
        <v>39223</v>
      </c>
      <c r="CP12" s="9"/>
      <c r="CQ12" s="252">
        <v>39234</v>
      </c>
      <c r="CR12" s="4"/>
      <c r="CS12" s="26"/>
      <c r="CT12" s="26"/>
      <c r="CU12" s="26"/>
      <c r="CV12" s="26"/>
      <c r="CW12" s="69"/>
      <c r="CX12" s="10"/>
    </row>
    <row r="13" spans="1:102" ht="15" x14ac:dyDescent="0.25">
      <c r="A13" s="10">
        <v>9</v>
      </c>
      <c r="B13" s="15">
        <v>9</v>
      </c>
      <c r="C13" s="42"/>
      <c r="D13" s="16">
        <v>39196</v>
      </c>
      <c r="E13" s="28">
        <v>1</v>
      </c>
      <c r="F13" s="28">
        <v>1</v>
      </c>
      <c r="G13" s="32">
        <v>7</v>
      </c>
      <c r="H13" s="5"/>
      <c r="I13" s="5"/>
      <c r="J13" s="5">
        <v>8</v>
      </c>
      <c r="K13" s="5"/>
      <c r="L13" s="5"/>
      <c r="M13" s="5"/>
      <c r="N13" s="5"/>
      <c r="O13" s="5"/>
      <c r="P13" s="299">
        <f t="shared" si="0"/>
        <v>8</v>
      </c>
      <c r="Q13" s="5" t="s">
        <v>117</v>
      </c>
      <c r="R13" s="5"/>
      <c r="S13" s="5"/>
      <c r="T13" s="5" t="s">
        <v>118</v>
      </c>
      <c r="U13" s="5"/>
      <c r="V13" s="5"/>
      <c r="W13" s="5"/>
      <c r="X13" s="5"/>
      <c r="Y13" s="5"/>
      <c r="Z13" s="32">
        <v>30</v>
      </c>
      <c r="AA13" s="5"/>
      <c r="AB13" s="5">
        <v>55</v>
      </c>
      <c r="AC13" s="5">
        <v>73</v>
      </c>
      <c r="AD13" s="5">
        <v>83</v>
      </c>
      <c r="AE13" s="5">
        <v>88</v>
      </c>
      <c r="AF13" s="5"/>
      <c r="AG13" s="5"/>
      <c r="AH13" s="5"/>
      <c r="AI13" s="632">
        <f t="shared" si="1"/>
        <v>88</v>
      </c>
      <c r="AJ13" s="32"/>
      <c r="AK13" s="5"/>
      <c r="AL13" s="5"/>
      <c r="AM13" s="5"/>
      <c r="AN13" s="5"/>
      <c r="AO13" s="5"/>
      <c r="AP13" s="5">
        <v>85</v>
      </c>
      <c r="AQ13" s="5"/>
      <c r="AR13" s="5"/>
      <c r="AS13" s="76">
        <v>39209</v>
      </c>
      <c r="AT13" s="630">
        <f t="shared" si="2"/>
        <v>39209</v>
      </c>
      <c r="AU13" s="630" t="s">
        <v>1783</v>
      </c>
      <c r="AV13" s="633"/>
      <c r="AW13" s="633"/>
      <c r="AX13" s="9">
        <v>39217</v>
      </c>
      <c r="AY13" s="73">
        <v>39234</v>
      </c>
      <c r="AZ13" s="5"/>
      <c r="BA13" s="5"/>
      <c r="BB13" s="5"/>
      <c r="BC13" s="5"/>
      <c r="BD13" s="5"/>
      <c r="BE13" s="5"/>
      <c r="BF13" s="5"/>
      <c r="BG13" s="5"/>
      <c r="BH13" s="5"/>
      <c r="BI13" s="632" t="str">
        <f t="shared" si="3"/>
        <v>no</v>
      </c>
      <c r="BJ13" s="10" t="s">
        <v>418</v>
      </c>
      <c r="BK13" s="300">
        <f t="shared" si="4"/>
        <v>7</v>
      </c>
      <c r="BL13" s="5">
        <v>7</v>
      </c>
      <c r="BM13" s="11">
        <v>2.5299999999999998</v>
      </c>
      <c r="BN13" s="5">
        <v>260</v>
      </c>
      <c r="BO13" s="27">
        <v>0.1</v>
      </c>
      <c r="BP13" s="5"/>
      <c r="BQ13" s="5"/>
      <c r="BR13" s="28"/>
      <c r="BS13" s="5"/>
      <c r="BT13" s="5"/>
      <c r="BU13" s="13"/>
      <c r="BV13" s="245">
        <f t="shared" si="5"/>
        <v>9149.6042894451202</v>
      </c>
      <c r="BW13" s="13"/>
      <c r="BX13" s="11">
        <f t="shared" si="6"/>
        <v>9149.6042894451202</v>
      </c>
      <c r="BY13" s="44">
        <v>9</v>
      </c>
      <c r="BZ13" s="26">
        <v>7</v>
      </c>
      <c r="CA13" s="26">
        <v>54</v>
      </c>
      <c r="CB13" s="26">
        <v>25</v>
      </c>
      <c r="CC13" s="26">
        <v>18</v>
      </c>
      <c r="CD13" s="26">
        <v>12</v>
      </c>
      <c r="CE13" s="26"/>
      <c r="CF13" s="26" t="s">
        <v>662</v>
      </c>
      <c r="CG13" s="44">
        <v>9</v>
      </c>
      <c r="CH13" s="5">
        <v>8</v>
      </c>
      <c r="CI13" s="5">
        <v>7</v>
      </c>
      <c r="CJ13" s="5">
        <v>8</v>
      </c>
      <c r="CK13" s="11">
        <v>2.5299999999999998</v>
      </c>
      <c r="CL13" s="5">
        <v>260</v>
      </c>
      <c r="CM13" s="18">
        <v>9149.6042894451202</v>
      </c>
      <c r="CN13" s="5">
        <v>85</v>
      </c>
      <c r="CO13" s="9">
        <v>39209</v>
      </c>
      <c r="CP13" s="9">
        <v>39217</v>
      </c>
      <c r="CQ13" s="9">
        <v>39234</v>
      </c>
      <c r="CR13" s="4">
        <v>7</v>
      </c>
      <c r="CS13" s="26">
        <v>54</v>
      </c>
      <c r="CT13" s="26">
        <v>25</v>
      </c>
      <c r="CU13" s="26">
        <v>12</v>
      </c>
      <c r="CV13" s="26"/>
      <c r="CW13" s="69"/>
      <c r="CX13" s="26"/>
    </row>
    <row r="14" spans="1:102" ht="15" x14ac:dyDescent="0.25">
      <c r="A14" s="10">
        <v>10</v>
      </c>
      <c r="B14" s="15">
        <v>10</v>
      </c>
      <c r="C14" s="42"/>
      <c r="D14" s="16">
        <v>39196</v>
      </c>
      <c r="E14" s="28">
        <v>1</v>
      </c>
      <c r="F14" s="28">
        <v>1</v>
      </c>
      <c r="G14" s="32">
        <v>9</v>
      </c>
      <c r="H14" s="5"/>
      <c r="I14" s="5">
        <v>13</v>
      </c>
      <c r="J14" s="5">
        <v>15</v>
      </c>
      <c r="K14" s="5"/>
      <c r="L14" s="5"/>
      <c r="M14" s="5">
        <v>18</v>
      </c>
      <c r="N14" s="5"/>
      <c r="O14" s="5"/>
      <c r="P14" s="299">
        <f t="shared" si="0"/>
        <v>18</v>
      </c>
      <c r="Q14" s="5" t="s">
        <v>118</v>
      </c>
      <c r="R14" s="5"/>
      <c r="S14" s="5"/>
      <c r="T14" s="5"/>
      <c r="U14" s="5"/>
      <c r="V14" s="5"/>
      <c r="W14" s="5"/>
      <c r="X14" s="5"/>
      <c r="Y14" s="5"/>
      <c r="Z14" s="32">
        <v>60</v>
      </c>
      <c r="AA14" s="5"/>
      <c r="AB14" s="5">
        <v>90</v>
      </c>
      <c r="AC14" s="5">
        <v>195</v>
      </c>
      <c r="AD14" s="5">
        <v>270</v>
      </c>
      <c r="AE14" s="5">
        <v>280</v>
      </c>
      <c r="AF14" s="5"/>
      <c r="AG14" s="5"/>
      <c r="AH14" s="5"/>
      <c r="AI14" s="632">
        <f t="shared" si="1"/>
        <v>280</v>
      </c>
      <c r="AJ14" s="32"/>
      <c r="AK14" s="5"/>
      <c r="AL14" s="5"/>
      <c r="AM14" s="5"/>
      <c r="AN14" s="5"/>
      <c r="AO14" s="5"/>
      <c r="AP14" s="5">
        <v>290</v>
      </c>
      <c r="AQ14" s="5"/>
      <c r="AR14" s="5"/>
      <c r="AS14" s="76">
        <v>39209</v>
      </c>
      <c r="AT14" s="630">
        <f t="shared" si="2"/>
        <v>39209</v>
      </c>
      <c r="AU14" s="630" t="s">
        <v>1783</v>
      </c>
      <c r="AV14" s="633"/>
      <c r="AW14" s="633"/>
      <c r="AX14" s="9"/>
      <c r="AY14" s="73">
        <v>39234</v>
      </c>
      <c r="AZ14" s="5"/>
      <c r="BA14" s="14"/>
      <c r="BB14" s="5"/>
      <c r="BC14" s="5"/>
      <c r="BD14" s="5"/>
      <c r="BE14" s="5"/>
      <c r="BF14" s="5"/>
      <c r="BG14" s="5"/>
      <c r="BH14" s="5"/>
      <c r="BI14" s="632" t="str">
        <f t="shared" si="3"/>
        <v>no</v>
      </c>
      <c r="BJ14" s="10" t="s">
        <v>419</v>
      </c>
      <c r="BK14" s="300">
        <f t="shared" si="4"/>
        <v>12</v>
      </c>
      <c r="BL14" s="5">
        <v>12</v>
      </c>
      <c r="BM14" s="11">
        <v>2.19</v>
      </c>
      <c r="BN14" s="5">
        <v>290</v>
      </c>
      <c r="BO14" s="27">
        <v>0.1</v>
      </c>
      <c r="BP14" s="5"/>
      <c r="BQ14" s="5"/>
      <c r="BR14" s="28"/>
      <c r="BS14" s="5"/>
      <c r="BT14" s="5"/>
      <c r="BU14" s="13"/>
      <c r="BV14" s="245">
        <f t="shared" si="5"/>
        <v>13108.631497517346</v>
      </c>
      <c r="BW14" s="13"/>
      <c r="BX14" s="11">
        <f t="shared" si="6"/>
        <v>13108.631497517346</v>
      </c>
      <c r="BY14" s="44">
        <v>10</v>
      </c>
      <c r="BZ14" s="26">
        <v>5</v>
      </c>
      <c r="CA14" s="26">
        <v>40</v>
      </c>
      <c r="CB14" s="26">
        <v>22</v>
      </c>
      <c r="CC14" s="26">
        <v>22</v>
      </c>
      <c r="CD14" s="26">
        <v>15</v>
      </c>
      <c r="CE14" s="26"/>
      <c r="CF14" s="26"/>
      <c r="CG14" s="44">
        <v>10</v>
      </c>
      <c r="CH14" s="5">
        <v>18</v>
      </c>
      <c r="CI14" s="5">
        <v>12</v>
      </c>
      <c r="CJ14" s="5">
        <v>18</v>
      </c>
      <c r="CK14" s="11">
        <v>2.19</v>
      </c>
      <c r="CL14" s="5">
        <v>290</v>
      </c>
      <c r="CM14" s="18">
        <v>13108.631497517346</v>
      </c>
      <c r="CN14" s="5">
        <v>290</v>
      </c>
      <c r="CO14" s="9">
        <v>39209</v>
      </c>
      <c r="CP14" s="9"/>
      <c r="CQ14" s="9">
        <v>39234</v>
      </c>
      <c r="CR14" s="4">
        <v>5</v>
      </c>
      <c r="CS14" s="26">
        <v>40</v>
      </c>
      <c r="CT14" s="26">
        <v>22</v>
      </c>
      <c r="CU14" s="26">
        <v>15</v>
      </c>
      <c r="CV14" s="26"/>
      <c r="CW14" s="69"/>
      <c r="CX14" s="26"/>
    </row>
    <row r="15" spans="1:102" ht="15" x14ac:dyDescent="0.25">
      <c r="A15" s="10">
        <v>11</v>
      </c>
      <c r="B15" s="15" t="s">
        <v>130</v>
      </c>
      <c r="C15" s="42"/>
      <c r="D15" s="16">
        <v>39196</v>
      </c>
      <c r="E15" s="28">
        <v>1</v>
      </c>
      <c r="F15" s="28">
        <v>1</v>
      </c>
      <c r="G15" s="32">
        <v>2</v>
      </c>
      <c r="H15" s="5"/>
      <c r="I15" s="5"/>
      <c r="J15" s="5"/>
      <c r="K15" s="5"/>
      <c r="L15" s="5"/>
      <c r="M15" s="5"/>
      <c r="N15" s="5"/>
      <c r="O15" s="5"/>
      <c r="P15" s="299">
        <f t="shared" si="0"/>
        <v>2</v>
      </c>
      <c r="Q15" s="5" t="s">
        <v>117</v>
      </c>
      <c r="R15" s="5"/>
      <c r="S15" s="5"/>
      <c r="T15" s="5"/>
      <c r="U15" s="5"/>
      <c r="V15" s="5"/>
      <c r="W15" s="5"/>
      <c r="X15" s="5"/>
      <c r="Y15" s="5"/>
      <c r="Z15" s="32">
        <v>10</v>
      </c>
      <c r="AA15" s="5"/>
      <c r="AB15" s="5"/>
      <c r="AC15" s="5"/>
      <c r="AD15" s="5"/>
      <c r="AE15" s="5">
        <v>8</v>
      </c>
      <c r="AF15" s="5"/>
      <c r="AG15" s="5"/>
      <c r="AH15" s="5"/>
      <c r="AI15" s="632">
        <f t="shared" si="1"/>
        <v>10</v>
      </c>
      <c r="AJ15" s="32"/>
      <c r="AK15" s="5"/>
      <c r="AL15" s="5"/>
      <c r="AM15" s="5"/>
      <c r="AN15" s="5"/>
      <c r="AO15" s="5"/>
      <c r="AP15" s="5">
        <v>8</v>
      </c>
      <c r="AQ15" s="5"/>
      <c r="AR15" s="5"/>
      <c r="AS15" s="76">
        <v>39209</v>
      </c>
      <c r="AT15" s="630">
        <f t="shared" si="2"/>
        <v>39209</v>
      </c>
      <c r="AU15" s="630" t="s">
        <v>1786</v>
      </c>
      <c r="AV15" s="633" t="s">
        <v>1796</v>
      </c>
      <c r="AW15" s="633"/>
      <c r="AX15" s="9"/>
      <c r="AY15" s="73">
        <v>39223</v>
      </c>
      <c r="AZ15" s="5"/>
      <c r="BA15" s="5"/>
      <c r="BB15" s="5">
        <v>0.5</v>
      </c>
      <c r="BC15" s="5"/>
      <c r="BD15" s="5"/>
      <c r="BE15" s="5"/>
      <c r="BF15" s="5"/>
      <c r="BG15" s="5"/>
      <c r="BH15" s="5"/>
      <c r="BI15" s="632" t="str">
        <f t="shared" si="3"/>
        <v>yes</v>
      </c>
      <c r="BJ15" s="10" t="s">
        <v>420</v>
      </c>
      <c r="BK15" s="300">
        <f t="shared" si="4"/>
        <v>1</v>
      </c>
      <c r="BL15" s="5">
        <v>1</v>
      </c>
      <c r="BM15" s="11">
        <v>1.6</v>
      </c>
      <c r="BN15" s="5">
        <v>120</v>
      </c>
      <c r="BO15" s="27"/>
      <c r="BP15" s="5"/>
      <c r="BQ15" s="5"/>
      <c r="BR15" s="28"/>
      <c r="BS15" s="5"/>
      <c r="BT15" s="5"/>
      <c r="BU15" s="13"/>
      <c r="BV15" s="245">
        <f t="shared" si="5"/>
        <v>241.27431579569614</v>
      </c>
      <c r="BW15" s="13"/>
      <c r="BX15" s="11">
        <f t="shared" si="6"/>
        <v>241.27431579569614</v>
      </c>
      <c r="BY15" s="44">
        <v>11</v>
      </c>
      <c r="BZ15" s="26">
        <v>2</v>
      </c>
      <c r="CA15" s="26">
        <v>14</v>
      </c>
      <c r="CB15" s="26">
        <v>14</v>
      </c>
      <c r="CC15" s="26">
        <v>14</v>
      </c>
      <c r="CD15" s="26">
        <v>6</v>
      </c>
      <c r="CE15" s="26"/>
      <c r="CF15" s="26"/>
      <c r="CG15" s="44">
        <v>11</v>
      </c>
      <c r="CH15" s="5">
        <v>2</v>
      </c>
      <c r="CI15" s="5">
        <v>1</v>
      </c>
      <c r="CJ15" s="5">
        <v>2</v>
      </c>
      <c r="CK15" s="11">
        <v>1.6</v>
      </c>
      <c r="CL15" s="5">
        <v>120</v>
      </c>
      <c r="CM15" s="18">
        <v>241.27431579569614</v>
      </c>
      <c r="CN15" s="5">
        <v>8</v>
      </c>
      <c r="CO15" s="9">
        <v>39209</v>
      </c>
      <c r="CP15" s="9"/>
      <c r="CQ15" s="9">
        <v>39223</v>
      </c>
      <c r="CR15" s="4">
        <v>2</v>
      </c>
      <c r="CS15" s="26">
        <v>14</v>
      </c>
      <c r="CT15" s="26">
        <v>14</v>
      </c>
      <c r="CU15" s="26">
        <v>6</v>
      </c>
      <c r="CV15" s="26"/>
      <c r="CW15" s="69">
        <v>0.5</v>
      </c>
      <c r="CX15" s="26"/>
    </row>
    <row r="16" spans="1:102" ht="15" x14ac:dyDescent="0.25">
      <c r="A16" s="10">
        <v>12</v>
      </c>
      <c r="B16" s="15" t="s">
        <v>131</v>
      </c>
      <c r="C16" s="42"/>
      <c r="D16" s="16">
        <v>39196</v>
      </c>
      <c r="E16" s="28">
        <v>1</v>
      </c>
      <c r="F16" s="28">
        <v>1</v>
      </c>
      <c r="G16" s="32">
        <v>4</v>
      </c>
      <c r="H16" s="5"/>
      <c r="I16" s="5"/>
      <c r="J16" s="5"/>
      <c r="K16" s="5"/>
      <c r="L16" s="5"/>
      <c r="M16" s="5"/>
      <c r="N16" s="5"/>
      <c r="O16" s="5"/>
      <c r="P16" s="299">
        <f t="shared" si="0"/>
        <v>4</v>
      </c>
      <c r="Q16" s="5" t="s">
        <v>111</v>
      </c>
      <c r="R16" s="5"/>
      <c r="S16" s="5"/>
      <c r="T16" s="5"/>
      <c r="U16" s="5" t="s">
        <v>118</v>
      </c>
      <c r="V16" s="5"/>
      <c r="W16" s="5"/>
      <c r="X16" s="5"/>
      <c r="Y16" s="5"/>
      <c r="Z16" s="32">
        <v>25</v>
      </c>
      <c r="AA16" s="5"/>
      <c r="AB16" s="5"/>
      <c r="AC16" s="5">
        <v>36</v>
      </c>
      <c r="AD16" s="5">
        <v>37</v>
      </c>
      <c r="AE16" s="5">
        <v>45</v>
      </c>
      <c r="AF16" s="5"/>
      <c r="AG16" s="5"/>
      <c r="AH16" s="5"/>
      <c r="AI16" s="632">
        <f t="shared" si="1"/>
        <v>45</v>
      </c>
      <c r="AJ16" s="32"/>
      <c r="AK16" s="5"/>
      <c r="AL16" s="5"/>
      <c r="AM16" s="5"/>
      <c r="AN16" s="5"/>
      <c r="AO16" s="5"/>
      <c r="AP16" s="5">
        <v>51</v>
      </c>
      <c r="AQ16" s="5"/>
      <c r="AR16" s="5"/>
      <c r="AS16" s="76">
        <v>39217</v>
      </c>
      <c r="AT16" s="630">
        <f t="shared" si="2"/>
        <v>39217</v>
      </c>
      <c r="AU16" s="630" t="s">
        <v>1783</v>
      </c>
      <c r="AV16" s="633"/>
      <c r="AW16" s="633"/>
      <c r="AX16" s="9">
        <v>39223</v>
      </c>
      <c r="AY16" s="73">
        <v>39234</v>
      </c>
      <c r="AZ16" s="5"/>
      <c r="BA16" s="5"/>
      <c r="BB16" s="5"/>
      <c r="BC16" s="5"/>
      <c r="BD16" s="5"/>
      <c r="BE16" s="5"/>
      <c r="BF16" s="5"/>
      <c r="BG16" s="5"/>
      <c r="BH16" s="5"/>
      <c r="BI16" s="632" t="str">
        <f t="shared" si="3"/>
        <v>no</v>
      </c>
      <c r="BJ16" s="10" t="s">
        <v>421</v>
      </c>
      <c r="BK16" s="300">
        <f t="shared" si="4"/>
        <v>3</v>
      </c>
      <c r="BL16" s="5">
        <v>3</v>
      </c>
      <c r="BM16" s="11">
        <v>2.0099999999999998</v>
      </c>
      <c r="BN16" s="5">
        <v>230</v>
      </c>
      <c r="BO16" s="27"/>
      <c r="BP16" s="5"/>
      <c r="BQ16" s="5"/>
      <c r="BR16" s="28"/>
      <c r="BS16" s="5"/>
      <c r="BT16" s="5"/>
      <c r="BU16" s="13"/>
      <c r="BV16" s="245">
        <f t="shared" si="5"/>
        <v>2189.4301127600006</v>
      </c>
      <c r="BW16" s="13"/>
      <c r="BX16" s="11">
        <f t="shared" si="6"/>
        <v>2189.4301127600006</v>
      </c>
      <c r="BY16" s="44">
        <v>12</v>
      </c>
      <c r="BZ16" s="26">
        <v>8</v>
      </c>
      <c r="CA16" s="26">
        <v>55</v>
      </c>
      <c r="CB16" s="26">
        <v>38</v>
      </c>
      <c r="CC16" s="26">
        <v>38</v>
      </c>
      <c r="CD16" s="26">
        <v>26</v>
      </c>
      <c r="CE16" s="26"/>
      <c r="CF16" s="26" t="s">
        <v>663</v>
      </c>
      <c r="CG16" s="44">
        <v>12</v>
      </c>
      <c r="CH16" s="5">
        <v>4</v>
      </c>
      <c r="CI16" s="5">
        <v>3</v>
      </c>
      <c r="CJ16" s="5">
        <v>4</v>
      </c>
      <c r="CK16" s="11">
        <v>2.0099999999999998</v>
      </c>
      <c r="CL16" s="5">
        <v>230</v>
      </c>
      <c r="CM16" s="18">
        <v>2189.4301127600006</v>
      </c>
      <c r="CN16" s="5">
        <v>51</v>
      </c>
      <c r="CO16" s="9">
        <v>39217</v>
      </c>
      <c r="CP16" s="9">
        <v>39223</v>
      </c>
      <c r="CQ16" s="9">
        <v>39234</v>
      </c>
      <c r="CR16" s="4">
        <v>8</v>
      </c>
      <c r="CS16" s="26">
        <v>55</v>
      </c>
      <c r="CT16" s="26">
        <v>38</v>
      </c>
      <c r="CU16" s="26">
        <v>26</v>
      </c>
      <c r="CV16" s="26"/>
      <c r="CW16" s="69"/>
      <c r="CX16" s="26"/>
    </row>
    <row r="17" spans="1:102" ht="15" x14ac:dyDescent="0.25">
      <c r="A17" s="10">
        <v>13</v>
      </c>
      <c r="B17" s="15" t="s">
        <v>133</v>
      </c>
      <c r="C17" s="42"/>
      <c r="D17" s="16">
        <v>39196</v>
      </c>
      <c r="E17" s="28">
        <v>1</v>
      </c>
      <c r="F17" s="28">
        <v>1</v>
      </c>
      <c r="G17" s="32">
        <v>8</v>
      </c>
      <c r="H17" s="5"/>
      <c r="I17" s="5"/>
      <c r="J17" s="5"/>
      <c r="K17" s="5"/>
      <c r="L17" s="5"/>
      <c r="M17" s="5"/>
      <c r="N17" s="5"/>
      <c r="O17" s="5"/>
      <c r="P17" s="299">
        <f t="shared" si="0"/>
        <v>8</v>
      </c>
      <c r="Q17" s="5" t="s">
        <v>118</v>
      </c>
      <c r="R17" s="5"/>
      <c r="S17" s="5"/>
      <c r="T17" s="5"/>
      <c r="U17" s="5"/>
      <c r="V17" s="5"/>
      <c r="W17" s="5"/>
      <c r="X17" s="5"/>
      <c r="Y17" s="5"/>
      <c r="Z17" s="32">
        <v>32</v>
      </c>
      <c r="AA17" s="5"/>
      <c r="AB17" s="5"/>
      <c r="AC17" s="5"/>
      <c r="AD17" s="5">
        <v>28</v>
      </c>
      <c r="AE17" s="5"/>
      <c r="AF17" s="5">
        <v>14</v>
      </c>
      <c r="AG17" s="5"/>
      <c r="AH17" s="5"/>
      <c r="AI17" s="632">
        <f t="shared" si="1"/>
        <v>32</v>
      </c>
      <c r="AJ17" s="32"/>
      <c r="AK17" s="5"/>
      <c r="AL17" s="5"/>
      <c r="AM17" s="5"/>
      <c r="AN17" s="5"/>
      <c r="AO17" s="5"/>
      <c r="AP17" s="5"/>
      <c r="AQ17" s="5">
        <v>16</v>
      </c>
      <c r="AR17" s="5"/>
      <c r="AS17" s="76">
        <v>39212</v>
      </c>
      <c r="AT17" s="630">
        <f t="shared" si="2"/>
        <v>39212</v>
      </c>
      <c r="AU17" s="630" t="s">
        <v>1786</v>
      </c>
      <c r="AV17" s="633" t="s">
        <v>1799</v>
      </c>
      <c r="AW17" s="633"/>
      <c r="AX17" s="9"/>
      <c r="AY17" s="73">
        <v>39234</v>
      </c>
      <c r="AZ17" s="5"/>
      <c r="BA17" s="5"/>
      <c r="BB17" s="5"/>
      <c r="BC17" s="5">
        <v>0.2</v>
      </c>
      <c r="BD17" s="5"/>
      <c r="BE17" s="5"/>
      <c r="BF17" s="5"/>
      <c r="BG17" s="5"/>
      <c r="BH17" s="5"/>
      <c r="BI17" s="632" t="str">
        <f t="shared" si="3"/>
        <v>yes</v>
      </c>
      <c r="BJ17" s="10" t="s">
        <v>422</v>
      </c>
      <c r="BK17" s="300">
        <f t="shared" si="4"/>
        <v>3</v>
      </c>
      <c r="BL17" s="5">
        <v>3</v>
      </c>
      <c r="BM17" s="11">
        <v>1.69</v>
      </c>
      <c r="BN17" s="5">
        <v>195</v>
      </c>
      <c r="BO17" s="27">
        <v>0.1</v>
      </c>
      <c r="BP17" s="5"/>
      <c r="BQ17" s="5"/>
      <c r="BR17" s="28"/>
      <c r="BS17" s="5"/>
      <c r="BT17" s="5"/>
      <c r="BU17" s="13"/>
      <c r="BV17" s="245">
        <f t="shared" si="5"/>
        <v>1312.2577812704792</v>
      </c>
      <c r="BW17" s="13"/>
      <c r="BX17" s="11">
        <f t="shared" si="6"/>
        <v>1312.2577812704792</v>
      </c>
      <c r="BY17" s="44">
        <v>13</v>
      </c>
      <c r="BZ17" s="26"/>
      <c r="CA17" s="26"/>
      <c r="CB17" s="26"/>
      <c r="CC17" s="26"/>
      <c r="CD17" s="26"/>
      <c r="CE17" s="26"/>
      <c r="CF17" s="26"/>
      <c r="CG17" s="44">
        <v>13</v>
      </c>
      <c r="CH17" s="5">
        <v>8</v>
      </c>
      <c r="CI17" s="5">
        <v>3</v>
      </c>
      <c r="CJ17" s="5">
        <v>8</v>
      </c>
      <c r="CK17" s="11">
        <v>1.69</v>
      </c>
      <c r="CL17" s="5">
        <v>195</v>
      </c>
      <c r="CM17" s="18">
        <v>1312.2577812704792</v>
      </c>
      <c r="CN17" s="5">
        <v>16</v>
      </c>
      <c r="CO17" s="9">
        <v>39212</v>
      </c>
      <c r="CP17" s="9"/>
      <c r="CQ17" s="9">
        <v>39234</v>
      </c>
      <c r="CR17" s="4"/>
      <c r="CS17" s="26"/>
      <c r="CT17" s="26"/>
      <c r="CU17" s="26"/>
      <c r="CV17" s="26"/>
      <c r="CW17" s="69">
        <v>0.2</v>
      </c>
      <c r="CX17" s="26"/>
    </row>
    <row r="18" spans="1:102" ht="15" x14ac:dyDescent="0.25">
      <c r="A18" s="10">
        <v>14</v>
      </c>
      <c r="B18" s="15">
        <v>14</v>
      </c>
      <c r="C18" s="42"/>
      <c r="D18" s="16">
        <v>39196</v>
      </c>
      <c r="E18" s="28">
        <v>1</v>
      </c>
      <c r="F18" s="28">
        <v>1</v>
      </c>
      <c r="G18" s="32">
        <v>2</v>
      </c>
      <c r="H18" s="5"/>
      <c r="I18" s="5"/>
      <c r="J18" s="5"/>
      <c r="K18" s="5"/>
      <c r="L18" s="5"/>
      <c r="M18" s="5"/>
      <c r="N18" s="5"/>
      <c r="O18" s="5"/>
      <c r="P18" s="299">
        <f t="shared" si="0"/>
        <v>2</v>
      </c>
      <c r="Q18" s="5" t="s">
        <v>118</v>
      </c>
      <c r="R18" s="5"/>
      <c r="S18" s="5"/>
      <c r="T18" s="5"/>
      <c r="U18" s="5"/>
      <c r="V18" s="5"/>
      <c r="W18" s="5"/>
      <c r="X18" s="5"/>
      <c r="Y18" s="5"/>
      <c r="Z18" s="32">
        <v>25</v>
      </c>
      <c r="AA18" s="5"/>
      <c r="AB18" s="5"/>
      <c r="AC18" s="5">
        <v>30</v>
      </c>
      <c r="AD18" s="5">
        <v>31</v>
      </c>
      <c r="AE18" s="5"/>
      <c r="AF18" s="5"/>
      <c r="AG18" s="5"/>
      <c r="AH18" s="5"/>
      <c r="AI18" s="632">
        <f t="shared" si="1"/>
        <v>31</v>
      </c>
      <c r="AJ18" s="32"/>
      <c r="AK18" s="5"/>
      <c r="AL18" s="5"/>
      <c r="AM18" s="5"/>
      <c r="AN18" s="5"/>
      <c r="AO18" s="5"/>
      <c r="AP18" s="5">
        <v>32</v>
      </c>
      <c r="AQ18" s="5"/>
      <c r="AR18" s="5"/>
      <c r="AS18" s="76">
        <v>39209</v>
      </c>
      <c r="AT18" s="630">
        <f t="shared" si="2"/>
        <v>39209</v>
      </c>
      <c r="AU18" s="630" t="s">
        <v>1783</v>
      </c>
      <c r="AV18" s="633"/>
      <c r="AW18" s="633"/>
      <c r="AX18" s="9">
        <v>39217</v>
      </c>
      <c r="AY18" s="73">
        <v>39234</v>
      </c>
      <c r="AZ18" s="5"/>
      <c r="BA18" s="5"/>
      <c r="BB18" s="5"/>
      <c r="BC18" s="5"/>
      <c r="BD18" s="5"/>
      <c r="BE18" s="5"/>
      <c r="BF18" s="5"/>
      <c r="BG18" s="5"/>
      <c r="BH18" s="5"/>
      <c r="BI18" s="632" t="str">
        <f t="shared" si="3"/>
        <v>no</v>
      </c>
      <c r="BJ18" s="10" t="s">
        <v>423</v>
      </c>
      <c r="BK18" s="300">
        <f t="shared" si="4"/>
        <v>1</v>
      </c>
      <c r="BL18" s="5">
        <v>1</v>
      </c>
      <c r="BM18" s="11">
        <v>2.95</v>
      </c>
      <c r="BN18" s="5">
        <v>210</v>
      </c>
      <c r="BO18" s="27"/>
      <c r="BP18" s="5"/>
      <c r="BQ18" s="5"/>
      <c r="BR18" s="28"/>
      <c r="BS18" s="5"/>
      <c r="BT18" s="5"/>
      <c r="BU18" s="13"/>
      <c r="BV18" s="245">
        <f t="shared" si="5"/>
        <v>1435.3347785629219</v>
      </c>
      <c r="BW18" s="13"/>
      <c r="BX18" s="11">
        <f t="shared" si="6"/>
        <v>1435.3347785629219</v>
      </c>
      <c r="BY18" s="44">
        <v>14</v>
      </c>
      <c r="BZ18" s="26">
        <v>5</v>
      </c>
      <c r="CA18" s="26">
        <v>51</v>
      </c>
      <c r="CB18" s="26">
        <v>11</v>
      </c>
      <c r="CC18" s="26">
        <v>2</v>
      </c>
      <c r="CD18" s="26">
        <v>2</v>
      </c>
      <c r="CE18" s="26"/>
      <c r="CF18" s="26"/>
      <c r="CG18" s="44">
        <v>14</v>
      </c>
      <c r="CH18" s="5">
        <v>2</v>
      </c>
      <c r="CI18" s="5">
        <v>1</v>
      </c>
      <c r="CJ18" s="5">
        <v>2</v>
      </c>
      <c r="CK18" s="11">
        <v>2.95</v>
      </c>
      <c r="CL18" s="5">
        <v>210</v>
      </c>
      <c r="CM18" s="18">
        <v>1435.3347785629219</v>
      </c>
      <c r="CN18" s="5">
        <v>32</v>
      </c>
      <c r="CO18" s="9">
        <v>39209</v>
      </c>
      <c r="CP18" s="9">
        <v>39217</v>
      </c>
      <c r="CQ18" s="9">
        <v>39234</v>
      </c>
      <c r="CR18" s="4">
        <v>5</v>
      </c>
      <c r="CS18" s="26">
        <v>51</v>
      </c>
      <c r="CT18" s="26">
        <v>11</v>
      </c>
      <c r="CU18" s="26">
        <v>2</v>
      </c>
      <c r="CV18" s="26"/>
      <c r="CW18" s="69"/>
      <c r="CX18" s="26"/>
    </row>
    <row r="19" spans="1:102" ht="15" x14ac:dyDescent="0.25">
      <c r="A19" s="10">
        <v>15</v>
      </c>
      <c r="B19" s="15">
        <v>15</v>
      </c>
      <c r="C19" s="42"/>
      <c r="D19" s="16">
        <v>39196</v>
      </c>
      <c r="E19" s="28">
        <v>1</v>
      </c>
      <c r="F19" s="28">
        <v>1</v>
      </c>
      <c r="G19" s="32">
        <v>1</v>
      </c>
      <c r="H19" s="5"/>
      <c r="I19" s="5"/>
      <c r="J19" s="5">
        <v>2</v>
      </c>
      <c r="K19" s="5"/>
      <c r="L19" s="5"/>
      <c r="M19" s="5" t="s">
        <v>424</v>
      </c>
      <c r="N19" s="5"/>
      <c r="O19" s="5"/>
      <c r="P19" s="299">
        <f t="shared" si="0"/>
        <v>2</v>
      </c>
      <c r="Q19" s="5" t="s">
        <v>117</v>
      </c>
      <c r="R19" s="5"/>
      <c r="S19" s="5"/>
      <c r="T19" s="5"/>
      <c r="U19" s="5" t="s">
        <v>118</v>
      </c>
      <c r="V19" s="5"/>
      <c r="W19" s="5"/>
      <c r="X19" s="5"/>
      <c r="Y19" s="5"/>
      <c r="Z19" s="32">
        <v>7</v>
      </c>
      <c r="AA19" s="5"/>
      <c r="AB19" s="5"/>
      <c r="AC19" s="5">
        <v>10</v>
      </c>
      <c r="AD19" s="5">
        <v>16</v>
      </c>
      <c r="AE19" s="5"/>
      <c r="AF19" s="5"/>
      <c r="AG19" s="5"/>
      <c r="AH19" s="5"/>
      <c r="AI19" s="632">
        <f t="shared" si="1"/>
        <v>16</v>
      </c>
      <c r="AJ19" s="32"/>
      <c r="AK19" s="5"/>
      <c r="AL19" s="5"/>
      <c r="AM19" s="5"/>
      <c r="AN19" s="5"/>
      <c r="AO19" s="5"/>
      <c r="AP19" s="5">
        <v>16</v>
      </c>
      <c r="AQ19" s="5"/>
      <c r="AR19" s="5"/>
      <c r="AS19" s="76">
        <v>39223</v>
      </c>
      <c r="AT19" s="630">
        <f t="shared" si="2"/>
        <v>39223</v>
      </c>
      <c r="AU19" s="630" t="s">
        <v>1783</v>
      </c>
      <c r="AV19" s="633"/>
      <c r="AW19" s="633"/>
      <c r="AX19" s="9">
        <v>39227</v>
      </c>
      <c r="AY19" s="73">
        <v>39234</v>
      </c>
      <c r="AZ19" s="5"/>
      <c r="BA19" s="5"/>
      <c r="BB19" s="5"/>
      <c r="BC19" s="5"/>
      <c r="BD19" s="5"/>
      <c r="BE19" s="5"/>
      <c r="BF19" s="5"/>
      <c r="BG19" s="5"/>
      <c r="BH19" s="5"/>
      <c r="BI19" s="632" t="str">
        <f t="shared" si="3"/>
        <v>no</v>
      </c>
      <c r="BJ19" s="10" t="s">
        <v>425</v>
      </c>
      <c r="BK19" s="300">
        <f t="shared" si="4"/>
        <v>4</v>
      </c>
      <c r="BL19" s="5">
        <v>4</v>
      </c>
      <c r="BM19" s="11">
        <v>1.82</v>
      </c>
      <c r="BN19" s="5">
        <v>200</v>
      </c>
      <c r="BO19" s="27"/>
      <c r="BP19" s="5"/>
      <c r="BQ19" s="5"/>
      <c r="BR19" s="28"/>
      <c r="BS19" s="5"/>
      <c r="BT19" s="5"/>
      <c r="BU19" s="13"/>
      <c r="BV19" s="245">
        <f t="shared" si="5"/>
        <v>2081.2423011501664</v>
      </c>
      <c r="BW19" s="13"/>
      <c r="BX19" s="11">
        <f t="shared" si="6"/>
        <v>2081.2423011501664</v>
      </c>
      <c r="BY19" s="44">
        <v>15</v>
      </c>
      <c r="BZ19" s="26">
        <v>2</v>
      </c>
      <c r="CA19" s="26">
        <v>10</v>
      </c>
      <c r="CB19" s="26">
        <v>18</v>
      </c>
      <c r="CC19" s="26">
        <v>18</v>
      </c>
      <c r="CD19" s="26">
        <v>4</v>
      </c>
      <c r="CE19" s="26"/>
      <c r="CF19" s="26"/>
      <c r="CG19" s="44">
        <v>15</v>
      </c>
      <c r="CH19" s="5">
        <v>2</v>
      </c>
      <c r="CI19" s="5">
        <v>4</v>
      </c>
      <c r="CJ19" s="5">
        <v>4</v>
      </c>
      <c r="CK19" s="11">
        <v>1.82</v>
      </c>
      <c r="CL19" s="5">
        <v>200</v>
      </c>
      <c r="CM19" s="18">
        <v>2081.2423011501664</v>
      </c>
      <c r="CN19" s="15">
        <v>16</v>
      </c>
      <c r="CO19" s="9">
        <v>39223</v>
      </c>
      <c r="CP19" s="9">
        <v>39227</v>
      </c>
      <c r="CQ19" s="9">
        <v>39234</v>
      </c>
      <c r="CR19" s="4">
        <v>2</v>
      </c>
      <c r="CS19" s="26">
        <v>10</v>
      </c>
      <c r="CT19" s="26">
        <v>18</v>
      </c>
      <c r="CU19" s="26">
        <v>4</v>
      </c>
      <c r="CV19" s="26"/>
      <c r="CW19" s="69"/>
      <c r="CX19" s="26"/>
    </row>
    <row r="20" spans="1:102" ht="15" x14ac:dyDescent="0.25">
      <c r="A20" s="10">
        <v>16</v>
      </c>
      <c r="B20" s="15">
        <v>16</v>
      </c>
      <c r="C20" s="42"/>
      <c r="D20" s="16">
        <v>39196</v>
      </c>
      <c r="E20" s="28">
        <v>1</v>
      </c>
      <c r="F20" s="28">
        <v>1</v>
      </c>
      <c r="G20" s="32">
        <v>2</v>
      </c>
      <c r="H20" s="5"/>
      <c r="I20" s="5"/>
      <c r="J20" s="5"/>
      <c r="K20" s="5"/>
      <c r="L20" s="5"/>
      <c r="M20" s="5"/>
      <c r="N20" s="5"/>
      <c r="O20" s="5"/>
      <c r="P20" s="299">
        <f t="shared" si="0"/>
        <v>2</v>
      </c>
      <c r="Q20" s="5" t="s">
        <v>117</v>
      </c>
      <c r="R20" s="5"/>
      <c r="S20" s="5"/>
      <c r="T20" s="5" t="s">
        <v>111</v>
      </c>
      <c r="U20" s="5"/>
      <c r="V20" s="5"/>
      <c r="W20" s="5"/>
      <c r="X20" s="5"/>
      <c r="Y20" s="5"/>
      <c r="Z20" s="32">
        <v>10</v>
      </c>
      <c r="AA20" s="5"/>
      <c r="AB20" s="5"/>
      <c r="AC20" s="5">
        <v>25</v>
      </c>
      <c r="AD20" s="5">
        <v>28</v>
      </c>
      <c r="AE20" s="5"/>
      <c r="AF20" s="5"/>
      <c r="AG20" s="5"/>
      <c r="AH20" s="5"/>
      <c r="AI20" s="632">
        <f t="shared" si="1"/>
        <v>28</v>
      </c>
      <c r="AJ20" s="32"/>
      <c r="AK20" s="5"/>
      <c r="AL20" s="5"/>
      <c r="AM20" s="5"/>
      <c r="AN20" s="5"/>
      <c r="AO20" s="5"/>
      <c r="AP20" s="5">
        <v>37</v>
      </c>
      <c r="AQ20" s="5"/>
      <c r="AR20" s="5"/>
      <c r="AS20" s="76">
        <v>39217</v>
      </c>
      <c r="AT20" s="630">
        <f t="shared" si="2"/>
        <v>39217</v>
      </c>
      <c r="AU20" s="630" t="s">
        <v>1783</v>
      </c>
      <c r="AV20" s="633"/>
      <c r="AW20" s="633"/>
      <c r="AX20" s="9">
        <v>39227</v>
      </c>
      <c r="AY20" s="73">
        <v>39234</v>
      </c>
      <c r="AZ20" s="5"/>
      <c r="BA20" s="5"/>
      <c r="BB20" s="5"/>
      <c r="BC20" s="5"/>
      <c r="BD20" s="5"/>
      <c r="BE20" s="5"/>
      <c r="BF20" s="5"/>
      <c r="BG20" s="5"/>
      <c r="BH20" s="5"/>
      <c r="BI20" s="632" t="str">
        <f t="shared" si="3"/>
        <v>no</v>
      </c>
      <c r="BJ20" s="10" t="s">
        <v>426</v>
      </c>
      <c r="BK20" s="300">
        <f t="shared" si="4"/>
        <v>2</v>
      </c>
      <c r="BL20" s="5">
        <v>2</v>
      </c>
      <c r="BM20" s="11">
        <v>1.81</v>
      </c>
      <c r="BN20" s="5">
        <v>210</v>
      </c>
      <c r="BO20" s="27"/>
      <c r="BP20" s="5"/>
      <c r="BQ20" s="5"/>
      <c r="BR20" s="28"/>
      <c r="BS20" s="5"/>
      <c r="BT20" s="5"/>
      <c r="BU20" s="13"/>
      <c r="BV20" s="245">
        <f t="shared" si="5"/>
        <v>1080.6780277046796</v>
      </c>
      <c r="BW20" s="13"/>
      <c r="BX20" s="11">
        <f t="shared" si="6"/>
        <v>1080.6780277046796</v>
      </c>
      <c r="BY20" s="44">
        <v>16</v>
      </c>
      <c r="BZ20" s="26"/>
      <c r="CA20" s="26"/>
      <c r="CB20" s="26"/>
      <c r="CC20" s="26"/>
      <c r="CD20" s="26"/>
      <c r="CE20" s="26"/>
      <c r="CF20" s="26"/>
      <c r="CG20" s="44">
        <v>16</v>
      </c>
      <c r="CH20" s="5">
        <v>2</v>
      </c>
      <c r="CI20" s="5">
        <v>2</v>
      </c>
      <c r="CJ20" s="5">
        <v>2</v>
      </c>
      <c r="CK20" s="11">
        <v>1.81</v>
      </c>
      <c r="CL20" s="5">
        <v>210</v>
      </c>
      <c r="CM20" s="18">
        <v>1080.6780277046796</v>
      </c>
      <c r="CN20" s="15">
        <v>37</v>
      </c>
      <c r="CO20" s="9">
        <v>39217</v>
      </c>
      <c r="CP20" s="9">
        <v>39227</v>
      </c>
      <c r="CQ20" s="9">
        <v>39234</v>
      </c>
      <c r="CR20" s="4"/>
      <c r="CS20" s="26"/>
      <c r="CT20" s="26"/>
      <c r="CU20" s="26"/>
      <c r="CV20" s="26"/>
      <c r="CW20" s="69"/>
      <c r="CX20" s="26"/>
    </row>
    <row r="21" spans="1:102" ht="15" x14ac:dyDescent="0.25">
      <c r="A21" s="10">
        <v>17</v>
      </c>
      <c r="B21" s="15">
        <v>17</v>
      </c>
      <c r="C21" s="42"/>
      <c r="D21" s="16">
        <v>39196</v>
      </c>
      <c r="E21" s="28">
        <v>1</v>
      </c>
      <c r="F21" s="28">
        <v>1</v>
      </c>
      <c r="G21" s="32">
        <v>1</v>
      </c>
      <c r="H21" s="5"/>
      <c r="I21" s="5"/>
      <c r="J21" s="5">
        <v>2</v>
      </c>
      <c r="K21" s="5"/>
      <c r="L21" s="5"/>
      <c r="M21" s="5"/>
      <c r="N21" s="5">
        <v>3</v>
      </c>
      <c r="O21" s="5"/>
      <c r="P21" s="299">
        <f t="shared" si="0"/>
        <v>3</v>
      </c>
      <c r="Q21" s="5" t="s">
        <v>111</v>
      </c>
      <c r="R21" s="5"/>
      <c r="S21" s="5"/>
      <c r="T21" s="5"/>
      <c r="U21" s="5" t="s">
        <v>118</v>
      </c>
      <c r="V21" s="5"/>
      <c r="W21" s="5"/>
      <c r="X21" s="5"/>
      <c r="Y21" s="5"/>
      <c r="Z21" s="32">
        <v>8</v>
      </c>
      <c r="AA21" s="5"/>
      <c r="AB21" s="5"/>
      <c r="AC21" s="5"/>
      <c r="AD21" s="5">
        <v>7</v>
      </c>
      <c r="AE21" s="5"/>
      <c r="AF21" s="5"/>
      <c r="AG21" s="5"/>
      <c r="AH21" s="5"/>
      <c r="AI21" s="632">
        <f t="shared" si="1"/>
        <v>8</v>
      </c>
      <c r="AJ21" s="32"/>
      <c r="AK21" s="5"/>
      <c r="AL21" s="5"/>
      <c r="AM21" s="5"/>
      <c r="AN21" s="5"/>
      <c r="AO21" s="5"/>
      <c r="AP21" s="5">
        <v>7</v>
      </c>
      <c r="AQ21" s="5"/>
      <c r="AR21" s="5"/>
      <c r="AS21" s="76">
        <v>39217</v>
      </c>
      <c r="AT21" s="630">
        <f t="shared" si="2"/>
        <v>39217</v>
      </c>
      <c r="AU21" s="630" t="s">
        <v>1786</v>
      </c>
      <c r="AV21" s="633" t="s">
        <v>1797</v>
      </c>
      <c r="AW21" s="633"/>
      <c r="AX21" s="9"/>
      <c r="AY21" s="73">
        <v>39223</v>
      </c>
      <c r="AZ21" s="5"/>
      <c r="BA21" s="5"/>
      <c r="BB21" s="5"/>
      <c r="BC21" s="5"/>
      <c r="BD21" s="5">
        <v>0.3</v>
      </c>
      <c r="BE21" s="14"/>
      <c r="BF21" s="5"/>
      <c r="BG21" s="5"/>
      <c r="BH21" s="5"/>
      <c r="BI21" s="632" t="str">
        <f t="shared" si="3"/>
        <v>yes</v>
      </c>
      <c r="BJ21" s="10" t="s">
        <v>427</v>
      </c>
      <c r="BK21" s="300">
        <f t="shared" si="4"/>
        <v>1</v>
      </c>
      <c r="BL21" s="5">
        <v>1</v>
      </c>
      <c r="BM21" s="11">
        <v>2.0099999999999998</v>
      </c>
      <c r="BN21" s="5">
        <v>160</v>
      </c>
      <c r="BO21" s="27"/>
      <c r="BP21" s="5"/>
      <c r="BQ21" s="5"/>
      <c r="BR21" s="28"/>
      <c r="BS21" s="5"/>
      <c r="BT21" s="5"/>
      <c r="BU21" s="13"/>
      <c r="BV21" s="245">
        <f t="shared" si="5"/>
        <v>507.69393919072479</v>
      </c>
      <c r="BW21" s="13"/>
      <c r="BX21" s="11">
        <f t="shared" si="6"/>
        <v>507.69393919072479</v>
      </c>
      <c r="BY21" s="44">
        <v>17</v>
      </c>
      <c r="BZ21" s="26"/>
      <c r="CA21" s="26"/>
      <c r="CB21" s="26"/>
      <c r="CC21" s="26"/>
      <c r="CD21" s="26"/>
      <c r="CE21" s="26"/>
      <c r="CF21" s="26"/>
      <c r="CG21" s="44">
        <v>17</v>
      </c>
      <c r="CH21" s="5">
        <v>3</v>
      </c>
      <c r="CI21" s="5">
        <v>1</v>
      </c>
      <c r="CJ21" s="5">
        <v>3</v>
      </c>
      <c r="CK21" s="11">
        <v>2.0099999999999998</v>
      </c>
      <c r="CL21" s="5">
        <v>160</v>
      </c>
      <c r="CM21" s="18">
        <v>507.69393919072479</v>
      </c>
      <c r="CN21" s="5">
        <v>7</v>
      </c>
      <c r="CO21" s="9">
        <v>39217</v>
      </c>
      <c r="CP21" s="9"/>
      <c r="CQ21" s="9">
        <v>39223</v>
      </c>
      <c r="CR21" s="4"/>
      <c r="CS21" s="26"/>
      <c r="CT21" s="26"/>
      <c r="CU21" s="26"/>
      <c r="CV21" s="26"/>
      <c r="CW21" s="69">
        <v>0.3</v>
      </c>
      <c r="CX21" s="26"/>
    </row>
    <row r="22" spans="1:102" ht="15" x14ac:dyDescent="0.25">
      <c r="A22" s="10">
        <v>18</v>
      </c>
      <c r="B22" s="15">
        <v>18</v>
      </c>
      <c r="C22" s="42"/>
      <c r="D22" s="16">
        <v>39196</v>
      </c>
      <c r="E22" s="28">
        <v>1</v>
      </c>
      <c r="F22" s="28">
        <v>1</v>
      </c>
      <c r="G22" s="32">
        <v>2</v>
      </c>
      <c r="H22" s="5"/>
      <c r="I22" s="5"/>
      <c r="J22" s="5"/>
      <c r="K22" s="5"/>
      <c r="L22" s="5"/>
      <c r="M22" s="5" t="s">
        <v>424</v>
      </c>
      <c r="N22" s="5"/>
      <c r="O22" s="5"/>
      <c r="P22" s="299">
        <f t="shared" si="0"/>
        <v>2</v>
      </c>
      <c r="Q22" s="5" t="s">
        <v>118</v>
      </c>
      <c r="R22" s="5"/>
      <c r="S22" s="5"/>
      <c r="T22" s="5"/>
      <c r="U22" s="5"/>
      <c r="V22" s="5"/>
      <c r="W22" s="5"/>
      <c r="X22" s="5"/>
      <c r="Y22" s="5"/>
      <c r="Z22" s="32">
        <v>11</v>
      </c>
      <c r="AA22" s="5"/>
      <c r="AB22" s="5"/>
      <c r="AC22" s="5"/>
      <c r="AD22" s="5"/>
      <c r="AE22" s="5"/>
      <c r="AF22" s="5"/>
      <c r="AG22" s="5"/>
      <c r="AH22" s="5"/>
      <c r="AI22" s="632">
        <f t="shared" si="1"/>
        <v>11</v>
      </c>
      <c r="AJ22" s="32"/>
      <c r="AK22" s="5"/>
      <c r="AL22" s="5"/>
      <c r="AM22" s="5"/>
      <c r="AN22" s="5"/>
      <c r="AO22" s="5"/>
      <c r="AP22" s="5">
        <v>10</v>
      </c>
      <c r="AQ22" s="5"/>
      <c r="AR22" s="5"/>
      <c r="AS22" s="76">
        <v>39209</v>
      </c>
      <c r="AT22" s="630">
        <f t="shared" si="2"/>
        <v>39209</v>
      </c>
      <c r="AU22" s="630" t="s">
        <v>1783</v>
      </c>
      <c r="AV22" s="633"/>
      <c r="AW22" s="633"/>
      <c r="AX22" s="9">
        <v>39217</v>
      </c>
      <c r="AY22" s="73">
        <v>39223</v>
      </c>
      <c r="AZ22" s="5"/>
      <c r="BA22" s="5"/>
      <c r="BB22" s="5"/>
      <c r="BC22" s="5"/>
      <c r="BD22" s="14"/>
      <c r="BE22" s="5"/>
      <c r="BF22" s="5"/>
      <c r="BG22" s="5"/>
      <c r="BH22" s="5"/>
      <c r="BI22" s="632" t="str">
        <f t="shared" si="3"/>
        <v>no</v>
      </c>
      <c r="BJ22" s="10"/>
      <c r="BK22" s="300">
        <f t="shared" si="4"/>
        <v>2</v>
      </c>
      <c r="BL22" s="5">
        <v>2</v>
      </c>
      <c r="BM22" s="11">
        <v>1.33</v>
      </c>
      <c r="BN22" s="5">
        <v>120</v>
      </c>
      <c r="BO22" s="27">
        <v>0.1</v>
      </c>
      <c r="BP22" s="5"/>
      <c r="BQ22" s="5"/>
      <c r="BR22" s="28"/>
      <c r="BS22" s="5"/>
      <c r="BT22" s="5"/>
      <c r="BU22" s="13"/>
      <c r="BV22" s="245">
        <f t="shared" si="5"/>
        <v>333.42979469609912</v>
      </c>
      <c r="BW22" s="13"/>
      <c r="BX22" s="11">
        <f t="shared" si="6"/>
        <v>333.42979469609912</v>
      </c>
      <c r="BY22" s="44">
        <v>18</v>
      </c>
      <c r="BZ22" s="26"/>
      <c r="CA22" s="26"/>
      <c r="CB22" s="26"/>
      <c r="CC22" s="26"/>
      <c r="CD22" s="26"/>
      <c r="CE22" s="26"/>
      <c r="CF22" s="26"/>
      <c r="CG22" s="44">
        <v>18</v>
      </c>
      <c r="CH22" s="5">
        <v>2</v>
      </c>
      <c r="CI22" s="5">
        <v>2</v>
      </c>
      <c r="CJ22" s="5">
        <v>2</v>
      </c>
      <c r="CK22" s="11">
        <v>1.33</v>
      </c>
      <c r="CL22" s="5">
        <v>120</v>
      </c>
      <c r="CM22" s="18">
        <v>333.42979469609912</v>
      </c>
      <c r="CN22" s="15">
        <v>10</v>
      </c>
      <c r="CO22" s="9">
        <v>39209</v>
      </c>
      <c r="CP22" s="9">
        <v>39217</v>
      </c>
      <c r="CQ22" s="9">
        <v>39223</v>
      </c>
      <c r="CR22" s="4"/>
      <c r="CS22" s="26"/>
      <c r="CT22" s="26"/>
      <c r="CU22" s="26"/>
      <c r="CV22" s="26"/>
      <c r="CW22" s="69"/>
      <c r="CX22" s="26"/>
    </row>
    <row r="23" spans="1:102" ht="15" x14ac:dyDescent="0.25">
      <c r="A23" s="10">
        <v>19</v>
      </c>
      <c r="B23" s="15">
        <v>19</v>
      </c>
      <c r="C23" s="42"/>
      <c r="D23" s="16">
        <v>39196</v>
      </c>
      <c r="E23" s="28">
        <v>1</v>
      </c>
      <c r="F23" s="28">
        <v>1</v>
      </c>
      <c r="G23" s="32">
        <v>2</v>
      </c>
      <c r="H23" s="5"/>
      <c r="I23" s="5"/>
      <c r="J23" s="5"/>
      <c r="K23" s="5"/>
      <c r="L23" s="5"/>
      <c r="M23" s="5"/>
      <c r="N23" s="5"/>
      <c r="O23" s="5"/>
      <c r="P23" s="299">
        <f t="shared" si="0"/>
        <v>2</v>
      </c>
      <c r="Q23" s="5" t="s">
        <v>117</v>
      </c>
      <c r="R23" s="5"/>
      <c r="S23" s="5"/>
      <c r="T23" s="5" t="s">
        <v>118</v>
      </c>
      <c r="U23" s="5"/>
      <c r="V23" s="5"/>
      <c r="W23" s="5"/>
      <c r="X23" s="5"/>
      <c r="Y23" s="5"/>
      <c r="Z23" s="32">
        <v>10</v>
      </c>
      <c r="AA23" s="5"/>
      <c r="AB23" s="5"/>
      <c r="AC23" s="5"/>
      <c r="AD23" s="5">
        <v>9</v>
      </c>
      <c r="AE23" s="5"/>
      <c r="AF23" s="5"/>
      <c r="AG23" s="5"/>
      <c r="AH23" s="5"/>
      <c r="AI23" s="632">
        <f t="shared" si="1"/>
        <v>10</v>
      </c>
      <c r="AJ23" s="32"/>
      <c r="AK23" s="5"/>
      <c r="AL23" s="5"/>
      <c r="AM23" s="5"/>
      <c r="AN23" s="5"/>
      <c r="AO23" s="5"/>
      <c r="AP23" s="5">
        <v>9</v>
      </c>
      <c r="AQ23" s="5"/>
      <c r="AR23" s="5"/>
      <c r="AS23" s="76">
        <v>39209</v>
      </c>
      <c r="AT23" s="630">
        <f t="shared" si="2"/>
        <v>39209</v>
      </c>
      <c r="AU23" s="630" t="s">
        <v>1783</v>
      </c>
      <c r="AV23" s="633"/>
      <c r="AW23" s="633"/>
      <c r="AX23" s="9">
        <v>39217</v>
      </c>
      <c r="AY23" s="73">
        <v>39223</v>
      </c>
      <c r="AZ23" s="5"/>
      <c r="BA23" s="5"/>
      <c r="BB23" s="5"/>
      <c r="BC23" s="5"/>
      <c r="BD23" s="5"/>
      <c r="BE23" s="5"/>
      <c r="BF23" s="5"/>
      <c r="BG23" s="5"/>
      <c r="BH23" s="5"/>
      <c r="BI23" s="632" t="str">
        <f t="shared" si="3"/>
        <v>no</v>
      </c>
      <c r="BJ23" s="10"/>
      <c r="BK23" s="300">
        <f t="shared" si="4"/>
        <v>2</v>
      </c>
      <c r="BL23" s="5">
        <v>2</v>
      </c>
      <c r="BM23" s="11">
        <v>2.04</v>
      </c>
      <c r="BN23" s="5">
        <v>200</v>
      </c>
      <c r="BO23" s="27">
        <v>0.2</v>
      </c>
      <c r="BP23" s="5"/>
      <c r="BQ23" s="5"/>
      <c r="BR23" s="28"/>
      <c r="BS23" s="5"/>
      <c r="BT23" s="5"/>
      <c r="BU23" s="13"/>
      <c r="BV23" s="245">
        <f t="shared" si="5"/>
        <v>1307.4051987179282</v>
      </c>
      <c r="BW23" s="13"/>
      <c r="BX23" s="11">
        <f t="shared" si="6"/>
        <v>1307.4051987179282</v>
      </c>
      <c r="BY23" s="44">
        <v>19</v>
      </c>
      <c r="BZ23" s="26">
        <v>6</v>
      </c>
      <c r="CA23" s="26">
        <v>44</v>
      </c>
      <c r="CB23" s="26">
        <v>26</v>
      </c>
      <c r="CC23" s="26">
        <v>24</v>
      </c>
      <c r="CD23" s="26">
        <v>6</v>
      </c>
      <c r="CE23" s="26"/>
      <c r="CF23" s="26"/>
      <c r="CG23" s="44">
        <v>19</v>
      </c>
      <c r="CH23" s="5">
        <v>2</v>
      </c>
      <c r="CI23" s="5">
        <v>2</v>
      </c>
      <c r="CJ23" s="5">
        <v>2</v>
      </c>
      <c r="CK23" s="11">
        <v>2.04</v>
      </c>
      <c r="CL23" s="5">
        <v>200</v>
      </c>
      <c r="CM23" s="18">
        <v>1307.4051987179282</v>
      </c>
      <c r="CN23" s="15">
        <v>9</v>
      </c>
      <c r="CO23" s="9">
        <v>39209</v>
      </c>
      <c r="CP23" s="9">
        <v>39217</v>
      </c>
      <c r="CQ23" s="9">
        <v>39223</v>
      </c>
      <c r="CR23" s="4">
        <v>6</v>
      </c>
      <c r="CS23" s="26">
        <v>44</v>
      </c>
      <c r="CT23" s="26">
        <v>26</v>
      </c>
      <c r="CU23" s="26">
        <v>6</v>
      </c>
      <c r="CV23" s="26"/>
      <c r="CW23" s="69"/>
      <c r="CX23" s="26"/>
    </row>
    <row r="24" spans="1:102" ht="15" x14ac:dyDescent="0.25">
      <c r="A24" s="10">
        <v>20</v>
      </c>
      <c r="B24" s="15">
        <v>20</v>
      </c>
      <c r="C24" s="42"/>
      <c r="D24" s="16">
        <v>39196</v>
      </c>
      <c r="E24" s="28">
        <v>1</v>
      </c>
      <c r="F24" s="28">
        <v>1</v>
      </c>
      <c r="G24" s="32">
        <v>5</v>
      </c>
      <c r="H24" s="5"/>
      <c r="I24" s="5"/>
      <c r="J24" s="5">
        <v>7</v>
      </c>
      <c r="K24" s="5"/>
      <c r="L24" s="5"/>
      <c r="M24" s="5"/>
      <c r="N24" s="5"/>
      <c r="O24" s="5"/>
      <c r="P24" s="299">
        <f t="shared" si="0"/>
        <v>7</v>
      </c>
      <c r="Q24" s="5" t="s">
        <v>118</v>
      </c>
      <c r="R24" s="5"/>
      <c r="S24" s="5"/>
      <c r="T24" s="5"/>
      <c r="U24" s="5"/>
      <c r="V24" s="5"/>
      <c r="W24" s="5"/>
      <c r="X24" s="5"/>
      <c r="Y24" s="5"/>
      <c r="Z24" s="32">
        <v>40</v>
      </c>
      <c r="AA24" s="5"/>
      <c r="AB24" s="5">
        <v>45</v>
      </c>
      <c r="AC24" s="5">
        <v>65</v>
      </c>
      <c r="AD24" s="5">
        <v>64</v>
      </c>
      <c r="AE24" s="5">
        <v>66</v>
      </c>
      <c r="AF24" s="5"/>
      <c r="AG24" s="5"/>
      <c r="AH24" s="5"/>
      <c r="AI24" s="632">
        <f t="shared" si="1"/>
        <v>66</v>
      </c>
      <c r="AJ24" s="32"/>
      <c r="AK24" s="5"/>
      <c r="AL24" s="5"/>
      <c r="AM24" s="5"/>
      <c r="AN24" s="5"/>
      <c r="AO24" s="5"/>
      <c r="AP24" s="5">
        <v>66</v>
      </c>
      <c r="AQ24" s="5"/>
      <c r="AR24" s="5"/>
      <c r="AS24" s="76">
        <v>39209</v>
      </c>
      <c r="AT24" s="630">
        <f t="shared" si="2"/>
        <v>39209</v>
      </c>
      <c r="AU24" s="630" t="s">
        <v>1801</v>
      </c>
      <c r="AV24" s="633" t="s">
        <v>1798</v>
      </c>
      <c r="AW24" s="633"/>
      <c r="AX24" s="9">
        <v>39217</v>
      </c>
      <c r="AY24" s="73" t="s">
        <v>428</v>
      </c>
      <c r="AZ24" s="5"/>
      <c r="BA24" s="5"/>
      <c r="BB24" s="5"/>
      <c r="BC24" s="5">
        <v>0.1</v>
      </c>
      <c r="BD24" s="5"/>
      <c r="BE24" s="5"/>
      <c r="BF24" s="5">
        <v>0.2</v>
      </c>
      <c r="BG24" s="5"/>
      <c r="BH24" s="5"/>
      <c r="BI24" s="632" t="str">
        <f t="shared" si="3"/>
        <v>yes</v>
      </c>
      <c r="BJ24" s="10" t="s">
        <v>429</v>
      </c>
      <c r="BK24" s="300">
        <f t="shared" si="4"/>
        <v>5</v>
      </c>
      <c r="BL24" s="5">
        <v>5</v>
      </c>
      <c r="BM24" s="11">
        <v>2.36</v>
      </c>
      <c r="BN24" s="5">
        <v>235</v>
      </c>
      <c r="BO24" s="27">
        <v>0.1</v>
      </c>
      <c r="BP24" s="5"/>
      <c r="BQ24" s="5"/>
      <c r="BR24" s="28"/>
      <c r="BS24" s="5"/>
      <c r="BT24" s="5"/>
      <c r="BU24" s="13"/>
      <c r="BV24" s="245">
        <f t="shared" si="5"/>
        <v>5139.8654927586522</v>
      </c>
      <c r="BW24" s="13"/>
      <c r="BX24" s="11">
        <f t="shared" si="6"/>
        <v>5139.8654927586522</v>
      </c>
      <c r="BY24" s="44">
        <v>20</v>
      </c>
      <c r="BZ24" s="26">
        <v>20</v>
      </c>
      <c r="CA24" s="26">
        <v>189</v>
      </c>
      <c r="CB24" s="26">
        <v>79</v>
      </c>
      <c r="CC24" s="26">
        <v>79</v>
      </c>
      <c r="CD24" s="26">
        <v>55</v>
      </c>
      <c r="CE24" s="26"/>
      <c r="CF24" s="26" t="s">
        <v>664</v>
      </c>
      <c r="CG24" s="44">
        <v>20</v>
      </c>
      <c r="CH24" s="5">
        <v>7</v>
      </c>
      <c r="CI24" s="5">
        <v>5</v>
      </c>
      <c r="CJ24" s="5">
        <v>7</v>
      </c>
      <c r="CK24" s="11">
        <v>2.36</v>
      </c>
      <c r="CL24" s="5">
        <v>235</v>
      </c>
      <c r="CM24" s="18">
        <v>5139.8654927586522</v>
      </c>
      <c r="CN24" s="15">
        <v>66</v>
      </c>
      <c r="CO24" s="9">
        <v>39209</v>
      </c>
      <c r="CP24" s="9">
        <v>39217</v>
      </c>
      <c r="CQ24" s="9">
        <v>39225</v>
      </c>
      <c r="CR24" s="4">
        <v>20</v>
      </c>
      <c r="CS24" s="26">
        <v>189</v>
      </c>
      <c r="CT24" s="26">
        <v>79</v>
      </c>
      <c r="CU24" s="26">
        <v>55</v>
      </c>
      <c r="CV24" s="26"/>
      <c r="CW24" s="69">
        <v>0.3</v>
      </c>
      <c r="CX24" s="26"/>
    </row>
    <row r="25" spans="1:102" ht="15" x14ac:dyDescent="0.25">
      <c r="A25" s="10">
        <v>21</v>
      </c>
      <c r="B25" s="15">
        <v>21</v>
      </c>
      <c r="C25" s="42"/>
      <c r="D25" s="16"/>
      <c r="E25" s="28"/>
      <c r="F25" s="28"/>
      <c r="G25" s="32"/>
      <c r="H25" s="5"/>
      <c r="I25" s="5"/>
      <c r="J25" s="5"/>
      <c r="K25" s="5"/>
      <c r="L25" s="5"/>
      <c r="M25" s="5"/>
      <c r="N25" s="5"/>
      <c r="O25" s="5"/>
      <c r="P25" s="299">
        <f t="shared" si="0"/>
        <v>0</v>
      </c>
      <c r="Q25" s="5"/>
      <c r="R25" s="5"/>
      <c r="S25" s="5"/>
      <c r="T25" s="5"/>
      <c r="U25" s="5"/>
      <c r="V25" s="5"/>
      <c r="W25" s="5"/>
      <c r="X25" s="5"/>
      <c r="Y25" s="5"/>
      <c r="Z25" s="32"/>
      <c r="AA25" s="5"/>
      <c r="AB25" s="5"/>
      <c r="AC25" s="5"/>
      <c r="AD25" s="5"/>
      <c r="AE25" s="5"/>
      <c r="AF25" s="5"/>
      <c r="AG25" s="5"/>
      <c r="AH25" s="5"/>
      <c r="AI25" s="632">
        <f t="shared" si="1"/>
        <v>0</v>
      </c>
      <c r="AJ25" s="32"/>
      <c r="AK25" s="5"/>
      <c r="AL25" s="5"/>
      <c r="AM25" s="5"/>
      <c r="AN25" s="5"/>
      <c r="AO25" s="5"/>
      <c r="AP25" s="5"/>
      <c r="AQ25" s="5"/>
      <c r="AR25" s="5"/>
      <c r="AS25" s="76"/>
      <c r="AT25" s="630" t="str">
        <f t="shared" si="2"/>
        <v>NA</v>
      </c>
      <c r="AU25" s="630" t="s">
        <v>1783</v>
      </c>
      <c r="AV25" s="633"/>
      <c r="AW25" s="633"/>
      <c r="AX25" s="9"/>
      <c r="AY25" s="73"/>
      <c r="AZ25" s="5"/>
      <c r="BA25" s="5"/>
      <c r="BB25" s="5"/>
      <c r="BC25" s="14"/>
      <c r="BD25" s="5"/>
      <c r="BE25" s="5"/>
      <c r="BF25" s="5"/>
      <c r="BG25" s="5"/>
      <c r="BH25" s="5"/>
      <c r="BI25" s="632" t="str">
        <f t="shared" si="3"/>
        <v>no</v>
      </c>
      <c r="BJ25" s="10"/>
      <c r="BK25" s="300">
        <f t="shared" si="4"/>
        <v>0</v>
      </c>
      <c r="BL25" s="5"/>
      <c r="BM25" s="11"/>
      <c r="BN25" s="5"/>
      <c r="BO25" s="27"/>
      <c r="BP25" s="5"/>
      <c r="BQ25" s="5"/>
      <c r="BR25" s="28"/>
      <c r="BS25" s="5"/>
      <c r="BT25" s="5"/>
      <c r="BU25" s="13"/>
      <c r="BV25" s="245"/>
      <c r="BW25" s="13"/>
      <c r="BX25" s="11"/>
      <c r="BY25" s="44"/>
      <c r="BZ25" s="26"/>
      <c r="CA25" s="26"/>
      <c r="CB25" s="26"/>
      <c r="CC25" s="26"/>
      <c r="CD25" s="26"/>
      <c r="CE25" s="26"/>
      <c r="CF25" s="26"/>
      <c r="CG25" s="44">
        <v>21</v>
      </c>
      <c r="CH25" s="5">
        <v>0</v>
      </c>
      <c r="CI25" s="5">
        <v>0</v>
      </c>
      <c r="CJ25" s="5"/>
      <c r="CK25" s="11"/>
      <c r="CL25" s="5"/>
      <c r="CM25" s="18"/>
      <c r="CN25" s="5"/>
      <c r="CO25" s="9"/>
      <c r="CP25" s="9"/>
      <c r="CQ25" s="9"/>
      <c r="CR25" s="4"/>
      <c r="CS25" s="26"/>
      <c r="CT25" s="26"/>
      <c r="CU25" s="26"/>
      <c r="CV25" s="26"/>
      <c r="CW25" s="69"/>
      <c r="CX25" s="26"/>
    </row>
    <row r="26" spans="1:102" ht="15" x14ac:dyDescent="0.25">
      <c r="A26" s="10">
        <v>22</v>
      </c>
      <c r="B26" s="15">
        <v>22</v>
      </c>
      <c r="C26" s="42">
        <v>1</v>
      </c>
      <c r="D26" s="16">
        <v>39196</v>
      </c>
      <c r="E26" s="28">
        <v>1</v>
      </c>
      <c r="F26" s="28">
        <v>1</v>
      </c>
      <c r="G26" s="32">
        <v>10</v>
      </c>
      <c r="H26" s="5"/>
      <c r="I26" s="5">
        <v>15</v>
      </c>
      <c r="J26" s="5">
        <v>16</v>
      </c>
      <c r="K26" s="5"/>
      <c r="L26" s="5"/>
      <c r="M26" s="5"/>
      <c r="N26" s="5"/>
      <c r="O26" s="5"/>
      <c r="P26" s="299">
        <f t="shared" si="0"/>
        <v>16</v>
      </c>
      <c r="Q26" s="5" t="s">
        <v>118</v>
      </c>
      <c r="R26" s="5"/>
      <c r="S26" s="5"/>
      <c r="T26" s="5"/>
      <c r="U26" s="5"/>
      <c r="V26" s="5"/>
      <c r="W26" s="5"/>
      <c r="X26" s="5"/>
      <c r="Y26" s="5"/>
      <c r="Z26" s="32">
        <v>100</v>
      </c>
      <c r="AA26" s="5"/>
      <c r="AB26" s="5">
        <v>120</v>
      </c>
      <c r="AC26" s="5">
        <v>155</v>
      </c>
      <c r="AD26" s="5">
        <v>175</v>
      </c>
      <c r="AE26" s="5">
        <v>190</v>
      </c>
      <c r="AF26" s="5"/>
      <c r="AG26" s="5"/>
      <c r="AH26" s="5"/>
      <c r="AI26" s="632">
        <f t="shared" si="1"/>
        <v>190</v>
      </c>
      <c r="AJ26" s="32"/>
      <c r="AK26" s="5"/>
      <c r="AL26" s="5"/>
      <c r="AM26" s="5"/>
      <c r="AN26" s="5"/>
      <c r="AO26" s="5"/>
      <c r="AP26" s="5">
        <v>211</v>
      </c>
      <c r="AQ26" s="5"/>
      <c r="AR26" s="5"/>
      <c r="AS26" s="76">
        <v>39209</v>
      </c>
      <c r="AT26" s="630">
        <f t="shared" si="2"/>
        <v>39209</v>
      </c>
      <c r="AU26" s="630" t="s">
        <v>1801</v>
      </c>
      <c r="AV26" s="633" t="s">
        <v>1798</v>
      </c>
      <c r="AW26" s="633"/>
      <c r="AX26" s="9">
        <v>39223</v>
      </c>
      <c r="AY26" s="73"/>
      <c r="AZ26" s="5"/>
      <c r="BA26" s="5"/>
      <c r="BB26" s="5"/>
      <c r="BC26" s="5">
        <v>0.1</v>
      </c>
      <c r="BD26" s="14"/>
      <c r="BE26" s="5"/>
      <c r="BF26" s="5"/>
      <c r="BG26" s="5"/>
      <c r="BH26" s="5"/>
      <c r="BI26" s="632" t="str">
        <f t="shared" si="3"/>
        <v>yes</v>
      </c>
      <c r="BJ26" s="10" t="s">
        <v>431</v>
      </c>
      <c r="BK26" s="300">
        <f t="shared" si="4"/>
        <v>10</v>
      </c>
      <c r="BL26" s="5">
        <v>10</v>
      </c>
      <c r="BM26" s="11">
        <v>2.23</v>
      </c>
      <c r="BN26" s="5">
        <v>290</v>
      </c>
      <c r="BO26" s="27"/>
      <c r="BP26" s="5"/>
      <c r="BQ26" s="5"/>
      <c r="BR26" s="28"/>
      <c r="BS26" s="5"/>
      <c r="BT26" s="5"/>
      <c r="BU26" s="13"/>
      <c r="BV26" s="245">
        <f t="shared" ref="BV26:BV31" si="7">(BM26^2*PI()*BN26*BL26)/4</f>
        <v>11326.548927601594</v>
      </c>
      <c r="BW26" s="13"/>
      <c r="BX26" s="11">
        <f t="shared" ref="BX26:BX31" si="8">BV26+BW26</f>
        <v>11326.548927601594</v>
      </c>
      <c r="BY26" s="44">
        <v>22</v>
      </c>
      <c r="BZ26" s="26">
        <v>1</v>
      </c>
      <c r="CA26" s="26">
        <v>8</v>
      </c>
      <c r="CB26" s="26">
        <v>6</v>
      </c>
      <c r="CC26" s="26">
        <v>5</v>
      </c>
      <c r="CD26" s="26"/>
      <c r="CE26" s="26"/>
      <c r="CF26" s="26"/>
      <c r="CG26" s="44">
        <v>22</v>
      </c>
      <c r="CH26" s="5">
        <v>16</v>
      </c>
      <c r="CI26" s="5">
        <v>10</v>
      </c>
      <c r="CJ26" s="5">
        <v>16</v>
      </c>
      <c r="CK26" s="11">
        <v>2.23</v>
      </c>
      <c r="CL26" s="5">
        <v>290</v>
      </c>
      <c r="CM26" s="18">
        <v>11326.548927601594</v>
      </c>
      <c r="CN26" s="5">
        <v>211</v>
      </c>
      <c r="CO26" s="9">
        <v>39209</v>
      </c>
      <c r="CP26" s="9">
        <v>39223</v>
      </c>
      <c r="CQ26" s="252">
        <v>39236</v>
      </c>
      <c r="CR26" s="4">
        <v>1</v>
      </c>
      <c r="CS26" s="26">
        <v>8</v>
      </c>
      <c r="CT26" s="26">
        <v>6</v>
      </c>
      <c r="CU26" s="26"/>
      <c r="CV26" s="26"/>
      <c r="CW26" s="69">
        <v>0.1</v>
      </c>
      <c r="CX26" s="26"/>
    </row>
    <row r="27" spans="1:102" ht="15" x14ac:dyDescent="0.25">
      <c r="A27" s="10">
        <v>23</v>
      </c>
      <c r="B27" s="15">
        <v>23</v>
      </c>
      <c r="C27" s="42"/>
      <c r="D27" s="16">
        <v>39196</v>
      </c>
      <c r="E27" s="28">
        <v>1</v>
      </c>
      <c r="F27" s="28">
        <v>1</v>
      </c>
      <c r="G27" s="32">
        <v>1</v>
      </c>
      <c r="H27" s="5"/>
      <c r="I27" s="5">
        <v>4</v>
      </c>
      <c r="J27" s="5"/>
      <c r="K27" s="5"/>
      <c r="L27" s="5"/>
      <c r="M27" s="5"/>
      <c r="N27" s="5"/>
      <c r="O27" s="5"/>
      <c r="P27" s="299">
        <f t="shared" si="0"/>
        <v>4</v>
      </c>
      <c r="Q27" s="5" t="s">
        <v>117</v>
      </c>
      <c r="R27" s="5"/>
      <c r="S27" s="5"/>
      <c r="T27" s="5"/>
      <c r="U27" s="5" t="s">
        <v>118</v>
      </c>
      <c r="V27" s="5"/>
      <c r="W27" s="5"/>
      <c r="X27" s="5"/>
      <c r="Y27" s="5"/>
      <c r="Z27" s="32">
        <v>40</v>
      </c>
      <c r="AA27" s="5"/>
      <c r="AB27" s="5"/>
      <c r="AC27" s="5"/>
      <c r="AD27" s="5">
        <v>52</v>
      </c>
      <c r="AE27" s="5">
        <v>60</v>
      </c>
      <c r="AF27" s="5"/>
      <c r="AG27" s="5"/>
      <c r="AH27" s="5"/>
      <c r="AI27" s="632">
        <f t="shared" si="1"/>
        <v>60</v>
      </c>
      <c r="AJ27" s="32"/>
      <c r="AK27" s="5"/>
      <c r="AL27" s="5"/>
      <c r="AM27" s="5"/>
      <c r="AN27" s="5"/>
      <c r="AO27" s="5"/>
      <c r="AP27" s="5">
        <v>61</v>
      </c>
      <c r="AQ27" s="5"/>
      <c r="AR27" s="5"/>
      <c r="AS27" s="76">
        <v>39217</v>
      </c>
      <c r="AT27" s="630">
        <f t="shared" si="2"/>
        <v>39217</v>
      </c>
      <c r="AU27" s="630" t="s">
        <v>1783</v>
      </c>
      <c r="AV27" s="633"/>
      <c r="AW27" s="633"/>
      <c r="AX27" s="9">
        <v>39223</v>
      </c>
      <c r="AY27" s="73">
        <v>39234</v>
      </c>
      <c r="AZ27" s="5"/>
      <c r="BA27" s="5"/>
      <c r="BB27" s="5"/>
      <c r="BC27" s="5"/>
      <c r="BD27" s="5"/>
      <c r="BE27" s="5"/>
      <c r="BF27" s="5"/>
      <c r="BG27" s="5"/>
      <c r="BH27" s="5"/>
      <c r="BI27" s="632" t="str">
        <f t="shared" si="3"/>
        <v>no</v>
      </c>
      <c r="BJ27" s="10" t="s">
        <v>432</v>
      </c>
      <c r="BK27" s="300">
        <f t="shared" si="4"/>
        <v>2</v>
      </c>
      <c r="BL27" s="5">
        <v>2</v>
      </c>
      <c r="BM27" s="11">
        <v>2.2200000000000002</v>
      </c>
      <c r="BN27" s="5">
        <v>300</v>
      </c>
      <c r="BO27" s="27">
        <v>0.1</v>
      </c>
      <c r="BP27" s="5"/>
      <c r="BQ27" s="5"/>
      <c r="BR27" s="28"/>
      <c r="BS27" s="5"/>
      <c r="BT27" s="5"/>
      <c r="BU27" s="13"/>
      <c r="BV27" s="245">
        <f t="shared" si="7"/>
        <v>2322.4537850927909</v>
      </c>
      <c r="BW27" s="13"/>
      <c r="BX27" s="11">
        <f t="shared" si="8"/>
        <v>2322.4537850927909</v>
      </c>
      <c r="BY27" s="44">
        <v>23</v>
      </c>
      <c r="BZ27" s="26"/>
      <c r="CA27" s="26"/>
      <c r="CB27" s="26"/>
      <c r="CC27" s="26"/>
      <c r="CD27" s="26"/>
      <c r="CE27" s="26"/>
      <c r="CF27" s="26"/>
      <c r="CG27" s="44">
        <v>23</v>
      </c>
      <c r="CH27" s="5">
        <v>4</v>
      </c>
      <c r="CI27" s="5">
        <v>2</v>
      </c>
      <c r="CJ27" s="5">
        <v>4</v>
      </c>
      <c r="CK27" s="11">
        <v>2.2200000000000002</v>
      </c>
      <c r="CL27" s="5">
        <v>300</v>
      </c>
      <c r="CM27" s="18">
        <v>2322.4537850927909</v>
      </c>
      <c r="CN27" s="15">
        <v>61</v>
      </c>
      <c r="CO27" s="9">
        <v>39217</v>
      </c>
      <c r="CP27" s="9">
        <v>39223</v>
      </c>
      <c r="CQ27" s="9">
        <v>39234</v>
      </c>
      <c r="CR27" s="4"/>
      <c r="CS27" s="26"/>
      <c r="CT27" s="26"/>
      <c r="CU27" s="26"/>
      <c r="CV27" s="26"/>
      <c r="CW27" s="69"/>
      <c r="CX27" s="26"/>
    </row>
    <row r="28" spans="1:102" ht="15" x14ac:dyDescent="0.25">
      <c r="A28" s="10">
        <v>24</v>
      </c>
      <c r="B28" s="15">
        <v>24</v>
      </c>
      <c r="C28" s="42">
        <v>1</v>
      </c>
      <c r="D28" s="16">
        <v>39196</v>
      </c>
      <c r="E28" s="28">
        <v>1</v>
      </c>
      <c r="F28" s="28">
        <v>1</v>
      </c>
      <c r="G28" s="32">
        <v>3</v>
      </c>
      <c r="H28" s="5"/>
      <c r="I28" s="5"/>
      <c r="J28" s="5">
        <v>4</v>
      </c>
      <c r="K28" s="5">
        <v>5</v>
      </c>
      <c r="L28" s="5"/>
      <c r="M28" s="5"/>
      <c r="N28" s="5">
        <v>6</v>
      </c>
      <c r="O28" s="5"/>
      <c r="P28" s="299">
        <f t="shared" si="0"/>
        <v>6</v>
      </c>
      <c r="Q28" s="5" t="s">
        <v>117</v>
      </c>
      <c r="R28" s="5"/>
      <c r="S28" s="5"/>
      <c r="T28" s="5" t="s">
        <v>118</v>
      </c>
      <c r="U28" s="5"/>
      <c r="V28" s="5"/>
      <c r="W28" s="5"/>
      <c r="X28" s="5"/>
      <c r="Y28" s="5"/>
      <c r="Z28" s="32">
        <v>23</v>
      </c>
      <c r="AA28" s="5"/>
      <c r="AB28" s="5">
        <v>32</v>
      </c>
      <c r="AC28" s="5"/>
      <c r="AD28" s="5">
        <v>41</v>
      </c>
      <c r="AE28" s="5">
        <v>11</v>
      </c>
      <c r="AF28" s="5"/>
      <c r="AG28" s="5"/>
      <c r="AH28" s="5"/>
      <c r="AI28" s="632">
        <f t="shared" si="1"/>
        <v>41</v>
      </c>
      <c r="AJ28" s="32"/>
      <c r="AK28" s="5"/>
      <c r="AL28" s="5"/>
      <c r="AM28" s="5"/>
      <c r="AN28" s="5"/>
      <c r="AO28" s="5"/>
      <c r="AP28" s="5">
        <v>11</v>
      </c>
      <c r="AQ28" s="5"/>
      <c r="AR28" s="5"/>
      <c r="AS28" s="76">
        <v>39212</v>
      </c>
      <c r="AT28" s="630">
        <f t="shared" si="2"/>
        <v>39212</v>
      </c>
      <c r="AU28" s="630" t="s">
        <v>1801</v>
      </c>
      <c r="AV28" s="633" t="s">
        <v>1800</v>
      </c>
      <c r="AW28" s="633"/>
      <c r="AX28" s="9"/>
      <c r="AY28" s="73">
        <v>39234</v>
      </c>
      <c r="AZ28" s="5"/>
      <c r="BA28" s="5"/>
      <c r="BB28" s="5"/>
      <c r="BC28" s="5"/>
      <c r="BD28" s="5">
        <v>0.4</v>
      </c>
      <c r="BE28" s="5"/>
      <c r="BF28" s="5"/>
      <c r="BG28" s="5"/>
      <c r="BH28" s="5"/>
      <c r="BI28" s="632" t="str">
        <f t="shared" si="3"/>
        <v>yes</v>
      </c>
      <c r="BJ28" s="10" t="s">
        <v>433</v>
      </c>
      <c r="BK28" s="300">
        <f t="shared" si="4"/>
        <v>1</v>
      </c>
      <c r="BL28" s="5">
        <v>1</v>
      </c>
      <c r="BM28" s="11">
        <v>1.31</v>
      </c>
      <c r="BN28" s="5">
        <v>145</v>
      </c>
      <c r="BO28" s="27"/>
      <c r="BP28" s="5"/>
      <c r="BQ28" s="5"/>
      <c r="BR28" s="28"/>
      <c r="BS28" s="5"/>
      <c r="BT28" s="5"/>
      <c r="BU28" s="13"/>
      <c r="BV28" s="245">
        <f t="shared" si="7"/>
        <v>195.43415928992238</v>
      </c>
      <c r="BW28" s="13"/>
      <c r="BX28" s="11">
        <f t="shared" si="8"/>
        <v>195.43415928992238</v>
      </c>
      <c r="BY28" s="44">
        <v>24</v>
      </c>
      <c r="BZ28" s="26"/>
      <c r="CA28" s="26"/>
      <c r="CB28" s="26"/>
      <c r="CC28" s="26"/>
      <c r="CD28" s="26"/>
      <c r="CE28" s="26"/>
      <c r="CF28" s="26"/>
      <c r="CG28" s="44">
        <v>24</v>
      </c>
      <c r="CH28" s="5">
        <v>6</v>
      </c>
      <c r="CI28" s="5">
        <v>1</v>
      </c>
      <c r="CJ28" s="5">
        <v>6</v>
      </c>
      <c r="CK28" s="11">
        <v>1.31</v>
      </c>
      <c r="CL28" s="5">
        <v>145</v>
      </c>
      <c r="CM28" s="18">
        <v>195.43415928992238</v>
      </c>
      <c r="CN28" s="253">
        <v>41</v>
      </c>
      <c r="CO28" s="9">
        <v>39212</v>
      </c>
      <c r="CP28" s="9"/>
      <c r="CQ28" s="252">
        <v>39234</v>
      </c>
      <c r="CR28" s="4"/>
      <c r="CS28" s="26"/>
      <c r="CT28" s="26"/>
      <c r="CU28" s="26"/>
      <c r="CV28" s="26"/>
      <c r="CW28" s="69">
        <v>0.4</v>
      </c>
      <c r="CX28" s="26"/>
    </row>
    <row r="29" spans="1:102" ht="15" x14ac:dyDescent="0.25">
      <c r="A29" s="10">
        <v>25</v>
      </c>
      <c r="B29" s="15">
        <v>25</v>
      </c>
      <c r="C29" s="42"/>
      <c r="D29" s="16">
        <v>39196</v>
      </c>
      <c r="E29" s="28">
        <v>1</v>
      </c>
      <c r="F29" s="28">
        <v>1</v>
      </c>
      <c r="G29" s="32">
        <v>1</v>
      </c>
      <c r="H29" s="5"/>
      <c r="I29" s="5"/>
      <c r="J29" s="5"/>
      <c r="K29" s="5"/>
      <c r="L29" s="5"/>
      <c r="M29" s="5">
        <v>2</v>
      </c>
      <c r="N29" s="5"/>
      <c r="O29" s="5"/>
      <c r="P29" s="299">
        <f t="shared" si="0"/>
        <v>2</v>
      </c>
      <c r="Q29" s="5" t="s">
        <v>117</v>
      </c>
      <c r="R29" s="5"/>
      <c r="S29" s="5" t="s">
        <v>111</v>
      </c>
      <c r="T29" s="5"/>
      <c r="U29" s="5" t="s">
        <v>118</v>
      </c>
      <c r="V29" s="5"/>
      <c r="W29" s="5"/>
      <c r="X29" s="5"/>
      <c r="Y29" s="5"/>
      <c r="Z29" s="32">
        <v>5</v>
      </c>
      <c r="AA29" s="5"/>
      <c r="AB29" s="5">
        <v>9</v>
      </c>
      <c r="AC29" s="5"/>
      <c r="AD29" s="5"/>
      <c r="AE29" s="5"/>
      <c r="AF29" s="5"/>
      <c r="AG29" s="5"/>
      <c r="AH29" s="5"/>
      <c r="AI29" s="632">
        <f t="shared" si="1"/>
        <v>9</v>
      </c>
      <c r="AJ29" s="32"/>
      <c r="AK29" s="5"/>
      <c r="AL29" s="5"/>
      <c r="AM29" s="5"/>
      <c r="AN29" s="5"/>
      <c r="AO29" s="5"/>
      <c r="AP29" s="5">
        <v>9</v>
      </c>
      <c r="AQ29" s="5"/>
      <c r="AR29" s="5"/>
      <c r="AS29" s="76">
        <v>39217</v>
      </c>
      <c r="AT29" s="630">
        <f t="shared" si="2"/>
        <v>39217</v>
      </c>
      <c r="AU29" s="630" t="s">
        <v>1783</v>
      </c>
      <c r="AV29" s="633"/>
      <c r="AW29" s="633"/>
      <c r="AX29" s="9"/>
      <c r="AY29" s="73">
        <v>39223</v>
      </c>
      <c r="AZ29" s="5"/>
      <c r="BA29" s="5"/>
      <c r="BB29" s="5"/>
      <c r="BC29" s="5"/>
      <c r="BD29" s="5"/>
      <c r="BE29" s="5">
        <v>0.1</v>
      </c>
      <c r="BF29" s="5"/>
      <c r="BG29" s="5"/>
      <c r="BH29" s="5"/>
      <c r="BI29" s="632" t="str">
        <f t="shared" si="3"/>
        <v>yes</v>
      </c>
      <c r="BJ29" s="10" t="s">
        <v>434</v>
      </c>
      <c r="BK29" s="300">
        <f t="shared" si="4"/>
        <v>1</v>
      </c>
      <c r="BL29" s="5">
        <v>1</v>
      </c>
      <c r="BM29" s="11">
        <v>1.47</v>
      </c>
      <c r="BN29" s="5">
        <v>180</v>
      </c>
      <c r="BO29" s="27">
        <v>0.1</v>
      </c>
      <c r="BP29" s="5"/>
      <c r="BQ29" s="5"/>
      <c r="BR29" s="28"/>
      <c r="BS29" s="5"/>
      <c r="BT29" s="5"/>
      <c r="BU29" s="13"/>
      <c r="BV29" s="245">
        <f t="shared" si="7"/>
        <v>305.49004043139826</v>
      </c>
      <c r="BW29" s="13"/>
      <c r="BX29" s="11">
        <f t="shared" si="8"/>
        <v>305.49004043139826</v>
      </c>
      <c r="BY29" s="44">
        <v>25</v>
      </c>
      <c r="BZ29" s="26">
        <v>3</v>
      </c>
      <c r="CA29" s="26">
        <v>16</v>
      </c>
      <c r="CB29" s="26">
        <v>21</v>
      </c>
      <c r="CC29" s="26">
        <v>21</v>
      </c>
      <c r="CD29" s="26">
        <v>5</v>
      </c>
      <c r="CE29" s="26"/>
      <c r="CF29" s="26"/>
      <c r="CG29" s="44">
        <v>25</v>
      </c>
      <c r="CH29" s="5">
        <v>2</v>
      </c>
      <c r="CI29" s="5">
        <v>1</v>
      </c>
      <c r="CJ29" s="5">
        <v>2</v>
      </c>
      <c r="CK29" s="11">
        <v>1.47</v>
      </c>
      <c r="CL29" s="5">
        <v>180</v>
      </c>
      <c r="CM29" s="18">
        <v>305.49004043139826</v>
      </c>
      <c r="CN29" s="5">
        <v>9</v>
      </c>
      <c r="CO29" s="9">
        <v>39217</v>
      </c>
      <c r="CP29" s="9"/>
      <c r="CQ29" s="9">
        <v>39223</v>
      </c>
      <c r="CR29" s="4">
        <v>3</v>
      </c>
      <c r="CS29" s="26">
        <v>16</v>
      </c>
      <c r="CT29" s="26">
        <v>21</v>
      </c>
      <c r="CU29" s="26">
        <v>5</v>
      </c>
      <c r="CV29" s="26"/>
      <c r="CW29" s="69">
        <v>0.1</v>
      </c>
      <c r="CX29" s="26"/>
    </row>
    <row r="30" spans="1:102" ht="15" x14ac:dyDescent="0.25">
      <c r="A30" s="10">
        <v>26</v>
      </c>
      <c r="B30" s="15">
        <v>26</v>
      </c>
      <c r="C30" s="42"/>
      <c r="D30" s="16">
        <v>39196</v>
      </c>
      <c r="E30" s="28">
        <v>1</v>
      </c>
      <c r="F30" s="28">
        <v>1</v>
      </c>
      <c r="G30" s="32">
        <v>3</v>
      </c>
      <c r="H30" s="5"/>
      <c r="I30" s="5"/>
      <c r="J30" s="5"/>
      <c r="K30" s="5"/>
      <c r="L30" s="5"/>
      <c r="M30" s="5"/>
      <c r="N30" s="5"/>
      <c r="O30" s="5"/>
      <c r="P30" s="299">
        <f t="shared" si="0"/>
        <v>3</v>
      </c>
      <c r="Q30" s="5" t="s">
        <v>117</v>
      </c>
      <c r="R30" s="5"/>
      <c r="S30" s="5"/>
      <c r="T30" s="5"/>
      <c r="U30" s="5"/>
      <c r="V30" s="5"/>
      <c r="W30" s="5"/>
      <c r="X30" s="5"/>
      <c r="Y30" s="5"/>
      <c r="Z30" s="32">
        <v>10</v>
      </c>
      <c r="AA30" s="5"/>
      <c r="AB30" s="5"/>
      <c r="AC30" s="5"/>
      <c r="AD30" s="5"/>
      <c r="AE30" s="5"/>
      <c r="AF30" s="5"/>
      <c r="AG30" s="5"/>
      <c r="AH30" s="5"/>
      <c r="AI30" s="632">
        <f t="shared" si="1"/>
        <v>10</v>
      </c>
      <c r="AJ30" s="32"/>
      <c r="AK30" s="5"/>
      <c r="AL30" s="5"/>
      <c r="AM30" s="5"/>
      <c r="AN30" s="5"/>
      <c r="AO30" s="5"/>
      <c r="AP30" s="5">
        <v>9</v>
      </c>
      <c r="AQ30" s="5"/>
      <c r="AR30" s="5"/>
      <c r="AS30" s="76">
        <v>39209</v>
      </c>
      <c r="AT30" s="630">
        <f t="shared" si="2"/>
        <v>39209</v>
      </c>
      <c r="AU30" s="630" t="s">
        <v>1783</v>
      </c>
      <c r="AV30" s="633"/>
      <c r="AW30" s="633"/>
      <c r="AX30" s="9">
        <v>39227</v>
      </c>
      <c r="AY30" s="73">
        <v>39234</v>
      </c>
      <c r="AZ30" s="5"/>
      <c r="BA30" s="5"/>
      <c r="BB30" s="5"/>
      <c r="BC30" s="14"/>
      <c r="BD30" s="5">
        <v>0.3</v>
      </c>
      <c r="BE30" s="5"/>
      <c r="BF30" s="5"/>
      <c r="BG30" s="5"/>
      <c r="BH30" s="5"/>
      <c r="BI30" s="632" t="str">
        <f t="shared" si="3"/>
        <v>yes</v>
      </c>
      <c r="BJ30" s="10" t="s">
        <v>435</v>
      </c>
      <c r="BK30" s="300">
        <f t="shared" si="4"/>
        <v>1</v>
      </c>
      <c r="BL30" s="5">
        <v>1</v>
      </c>
      <c r="BM30" s="11">
        <v>2.12</v>
      </c>
      <c r="BN30" s="5">
        <v>230</v>
      </c>
      <c r="BO30" s="27"/>
      <c r="BP30" s="5"/>
      <c r="BQ30" s="5"/>
      <c r="BR30" s="28"/>
      <c r="BS30" s="5"/>
      <c r="BT30" s="5"/>
      <c r="BU30" s="13"/>
      <c r="BV30" s="245">
        <f t="shared" si="7"/>
        <v>811.87550628190309</v>
      </c>
      <c r="BW30" s="13"/>
      <c r="BX30" s="11">
        <f t="shared" si="8"/>
        <v>811.87550628190309</v>
      </c>
      <c r="BY30" s="44">
        <v>26</v>
      </c>
      <c r="BZ30" s="26">
        <v>2</v>
      </c>
      <c r="CA30" s="26">
        <v>5</v>
      </c>
      <c r="CB30" s="26">
        <v>21</v>
      </c>
      <c r="CC30" s="26">
        <v>21</v>
      </c>
      <c r="CD30" s="26">
        <v>10</v>
      </c>
      <c r="CE30" s="26"/>
      <c r="CF30" s="26"/>
      <c r="CG30" s="44">
        <v>26</v>
      </c>
      <c r="CH30" s="5">
        <v>3</v>
      </c>
      <c r="CI30" s="5">
        <v>1</v>
      </c>
      <c r="CJ30" s="5">
        <v>3</v>
      </c>
      <c r="CK30" s="11">
        <v>2.12</v>
      </c>
      <c r="CL30" s="5">
        <v>230</v>
      </c>
      <c r="CM30" s="18">
        <v>811.87550628190309</v>
      </c>
      <c r="CN30" s="5">
        <v>9</v>
      </c>
      <c r="CO30" s="9">
        <v>39209</v>
      </c>
      <c r="CP30" s="9">
        <v>39227</v>
      </c>
      <c r="CQ30" s="9">
        <v>39234</v>
      </c>
      <c r="CR30" s="4">
        <v>2</v>
      </c>
      <c r="CS30" s="26">
        <v>5</v>
      </c>
      <c r="CT30" s="26">
        <v>21</v>
      </c>
      <c r="CU30" s="26">
        <v>10</v>
      </c>
      <c r="CV30" s="26"/>
      <c r="CW30" s="69">
        <v>0.3</v>
      </c>
      <c r="CX30" s="26"/>
    </row>
    <row r="31" spans="1:102" ht="15" x14ac:dyDescent="0.25">
      <c r="A31" s="10">
        <v>27</v>
      </c>
      <c r="B31" s="15">
        <v>27</v>
      </c>
      <c r="C31" s="42"/>
      <c r="D31" s="16">
        <v>39196</v>
      </c>
      <c r="E31" s="28">
        <v>1</v>
      </c>
      <c r="F31" s="28">
        <v>1</v>
      </c>
      <c r="G31" s="32">
        <v>2</v>
      </c>
      <c r="H31" s="5"/>
      <c r="I31" s="5"/>
      <c r="J31" s="5"/>
      <c r="K31" s="5"/>
      <c r="L31" s="5">
        <v>3</v>
      </c>
      <c r="M31" s="5"/>
      <c r="N31" s="5"/>
      <c r="O31" s="5"/>
      <c r="P31" s="299">
        <f t="shared" si="0"/>
        <v>3</v>
      </c>
      <c r="Q31" s="5" t="s">
        <v>118</v>
      </c>
      <c r="R31" s="5"/>
      <c r="S31" s="5"/>
      <c r="T31" s="5"/>
      <c r="U31" s="5"/>
      <c r="V31" s="5"/>
      <c r="W31" s="5"/>
      <c r="X31" s="5"/>
      <c r="Y31" s="5"/>
      <c r="Z31" s="32">
        <v>28</v>
      </c>
      <c r="AA31" s="5"/>
      <c r="AB31" s="5"/>
      <c r="AC31" s="5"/>
      <c r="AD31" s="5"/>
      <c r="AE31" s="5">
        <v>34</v>
      </c>
      <c r="AF31" s="5"/>
      <c r="AG31" s="5"/>
      <c r="AH31" s="5"/>
      <c r="AI31" s="632">
        <f t="shared" si="1"/>
        <v>34</v>
      </c>
      <c r="AJ31" s="32"/>
      <c r="AK31" s="5"/>
      <c r="AL31" s="5"/>
      <c r="AM31" s="5"/>
      <c r="AN31" s="5"/>
      <c r="AO31" s="5"/>
      <c r="AP31" s="5">
        <v>34</v>
      </c>
      <c r="AQ31" s="5"/>
      <c r="AR31" s="5"/>
      <c r="AS31" s="76">
        <v>39212</v>
      </c>
      <c r="AT31" s="630">
        <f t="shared" si="2"/>
        <v>39212</v>
      </c>
      <c r="AU31" s="630" t="s">
        <v>1786</v>
      </c>
      <c r="AV31" s="633" t="s">
        <v>1802</v>
      </c>
      <c r="AW31" s="633"/>
      <c r="AX31" s="9">
        <v>39217</v>
      </c>
      <c r="AY31" s="73" t="s">
        <v>428</v>
      </c>
      <c r="AZ31" s="5"/>
      <c r="BA31" s="5"/>
      <c r="BB31" s="5">
        <v>0.1</v>
      </c>
      <c r="BC31" s="5"/>
      <c r="BD31" s="5"/>
      <c r="BE31" s="5"/>
      <c r="BF31" s="5"/>
      <c r="BG31" s="5"/>
      <c r="BH31" s="5"/>
      <c r="BI31" s="632" t="str">
        <f t="shared" si="3"/>
        <v>yes</v>
      </c>
      <c r="BJ31" s="10" t="s">
        <v>436</v>
      </c>
      <c r="BK31" s="300">
        <f t="shared" si="4"/>
        <v>2</v>
      </c>
      <c r="BL31" s="5">
        <v>2</v>
      </c>
      <c r="BM31" s="11">
        <v>2.4</v>
      </c>
      <c r="BN31" s="5">
        <v>175</v>
      </c>
      <c r="BO31" s="27">
        <v>0.1</v>
      </c>
      <c r="BP31" s="5"/>
      <c r="BQ31" s="5"/>
      <c r="BR31" s="28"/>
      <c r="BS31" s="5"/>
      <c r="BT31" s="5"/>
      <c r="BU31" s="13"/>
      <c r="BV31" s="245">
        <f t="shared" si="7"/>
        <v>1583.3626974092558</v>
      </c>
      <c r="BW31" s="13"/>
      <c r="BX31" s="11">
        <f t="shared" si="8"/>
        <v>1583.3626974092558</v>
      </c>
      <c r="BY31" s="44">
        <v>27</v>
      </c>
      <c r="BZ31" s="26">
        <v>6</v>
      </c>
      <c r="CA31" s="26">
        <v>46</v>
      </c>
      <c r="CB31" s="26">
        <v>27</v>
      </c>
      <c r="CC31" s="26">
        <v>27</v>
      </c>
      <c r="CD31" s="26">
        <v>15</v>
      </c>
      <c r="CE31" s="26"/>
      <c r="CF31" s="26" t="s">
        <v>665</v>
      </c>
      <c r="CG31" s="44">
        <v>27</v>
      </c>
      <c r="CH31" s="5">
        <v>3</v>
      </c>
      <c r="CI31" s="5">
        <v>2</v>
      </c>
      <c r="CJ31" s="5">
        <v>3</v>
      </c>
      <c r="CK31" s="11">
        <v>2.4</v>
      </c>
      <c r="CL31" s="5">
        <v>175</v>
      </c>
      <c r="CM31" s="18">
        <v>1583.3626974092558</v>
      </c>
      <c r="CN31" s="5">
        <v>34</v>
      </c>
      <c r="CO31" s="9">
        <v>39212</v>
      </c>
      <c r="CP31" s="9">
        <v>39217</v>
      </c>
      <c r="CQ31" s="9">
        <v>39225</v>
      </c>
      <c r="CR31" s="4">
        <v>6</v>
      </c>
      <c r="CS31" s="26">
        <v>46</v>
      </c>
      <c r="CT31" s="26">
        <v>27</v>
      </c>
      <c r="CU31" s="26">
        <v>15</v>
      </c>
      <c r="CV31" s="26"/>
      <c r="CW31" s="69">
        <v>0.1</v>
      </c>
      <c r="CX31" s="26"/>
    </row>
    <row r="32" spans="1:102" ht="15" x14ac:dyDescent="0.25">
      <c r="A32" s="10">
        <v>28</v>
      </c>
      <c r="B32" s="15"/>
      <c r="C32" s="42"/>
      <c r="D32" s="16"/>
      <c r="E32" s="28"/>
      <c r="F32" s="28"/>
      <c r="G32" s="32"/>
      <c r="H32" s="5"/>
      <c r="I32" s="5"/>
      <c r="J32" s="5"/>
      <c r="K32" s="5"/>
      <c r="L32" s="5"/>
      <c r="M32" s="5"/>
      <c r="N32" s="5"/>
      <c r="O32" s="5"/>
      <c r="P32" s="299">
        <f t="shared" si="0"/>
        <v>0</v>
      </c>
      <c r="Q32" s="5"/>
      <c r="R32" s="5"/>
      <c r="S32" s="5"/>
      <c r="T32" s="5"/>
      <c r="U32" s="5"/>
      <c r="V32" s="5"/>
      <c r="W32" s="5"/>
      <c r="X32" s="5"/>
      <c r="Y32" s="5"/>
      <c r="Z32" s="32"/>
      <c r="AA32" s="5"/>
      <c r="AB32" s="5"/>
      <c r="AC32" s="5"/>
      <c r="AD32" s="5"/>
      <c r="AE32" s="5"/>
      <c r="AF32" s="5"/>
      <c r="AG32" s="5"/>
      <c r="AH32" s="5"/>
      <c r="AI32" s="632">
        <f t="shared" si="1"/>
        <v>0</v>
      </c>
      <c r="AJ32" s="32"/>
      <c r="AK32" s="5"/>
      <c r="AL32" s="5"/>
      <c r="AM32" s="5"/>
      <c r="AN32" s="5"/>
      <c r="AO32" s="5"/>
      <c r="AP32" s="5"/>
      <c r="AQ32" s="5"/>
      <c r="AR32" s="5"/>
      <c r="AS32" s="76"/>
      <c r="AT32" s="630" t="str">
        <f t="shared" si="2"/>
        <v>NA</v>
      </c>
      <c r="AU32" s="630" t="s">
        <v>1783</v>
      </c>
      <c r="AV32" s="633"/>
      <c r="AW32" s="633"/>
      <c r="AX32" s="9"/>
      <c r="AY32" s="73"/>
      <c r="AZ32" s="5"/>
      <c r="BA32" s="5"/>
      <c r="BB32" s="5"/>
      <c r="BC32" s="5"/>
      <c r="BD32" s="5"/>
      <c r="BE32" s="5"/>
      <c r="BF32" s="5"/>
      <c r="BG32" s="5"/>
      <c r="BH32" s="5"/>
      <c r="BI32" s="632" t="str">
        <f t="shared" si="3"/>
        <v>no</v>
      </c>
      <c r="BJ32" s="10"/>
      <c r="BK32" s="300">
        <f t="shared" si="4"/>
        <v>0</v>
      </c>
      <c r="BL32" s="5"/>
      <c r="BM32" s="11"/>
      <c r="BN32" s="5"/>
      <c r="BO32" s="27"/>
      <c r="BP32" s="5"/>
      <c r="BQ32" s="5"/>
      <c r="BR32" s="28"/>
      <c r="BS32" s="5"/>
      <c r="BT32" s="5"/>
      <c r="BU32" s="13"/>
      <c r="BV32" s="245"/>
      <c r="BW32" s="13"/>
      <c r="BX32" s="11"/>
      <c r="BY32" s="44">
        <v>28</v>
      </c>
      <c r="BZ32" s="26"/>
      <c r="CA32" s="26"/>
      <c r="CB32" s="26"/>
      <c r="CC32" s="26"/>
      <c r="CD32" s="26"/>
      <c r="CE32" s="26"/>
      <c r="CF32" s="26"/>
      <c r="CG32" s="44">
        <v>28</v>
      </c>
      <c r="CH32" s="5">
        <v>0</v>
      </c>
      <c r="CI32" s="5">
        <v>0</v>
      </c>
      <c r="CJ32" s="5"/>
      <c r="CK32" s="11"/>
      <c r="CL32" s="5"/>
      <c r="CM32" s="18"/>
      <c r="CN32" s="5"/>
      <c r="CO32" s="9"/>
      <c r="CP32" s="9"/>
      <c r="CQ32" s="9"/>
      <c r="CR32" s="4"/>
      <c r="CS32" s="26"/>
      <c r="CT32" s="26"/>
      <c r="CU32" s="26"/>
      <c r="CV32" s="26"/>
      <c r="CW32" s="69"/>
      <c r="CX32" s="26" t="s">
        <v>656</v>
      </c>
    </row>
    <row r="33" spans="1:102" ht="15" x14ac:dyDescent="0.25">
      <c r="A33" s="10">
        <v>29</v>
      </c>
      <c r="B33" s="15">
        <v>29</v>
      </c>
      <c r="C33" s="42">
        <v>1</v>
      </c>
      <c r="D33" s="16">
        <v>39196</v>
      </c>
      <c r="E33" s="28">
        <v>1</v>
      </c>
      <c r="F33" s="28">
        <v>1</v>
      </c>
      <c r="G33" s="32">
        <v>1</v>
      </c>
      <c r="H33" s="5"/>
      <c r="I33" s="5"/>
      <c r="J33" s="5"/>
      <c r="K33" s="5"/>
      <c r="L33" s="5"/>
      <c r="M33" s="5"/>
      <c r="N33" s="5"/>
      <c r="O33" s="5"/>
      <c r="P33" s="299">
        <f t="shared" si="0"/>
        <v>1</v>
      </c>
      <c r="Q33" s="5" t="s">
        <v>111</v>
      </c>
      <c r="R33" s="5"/>
      <c r="S33" s="5"/>
      <c r="T33" s="5"/>
      <c r="U33" s="5" t="s">
        <v>118</v>
      </c>
      <c r="V33" s="5"/>
      <c r="W33" s="5"/>
      <c r="X33" s="5"/>
      <c r="Y33" s="5"/>
      <c r="Z33" s="32">
        <v>17</v>
      </c>
      <c r="AA33" s="5"/>
      <c r="AB33" s="5"/>
      <c r="AC33" s="5">
        <v>19</v>
      </c>
      <c r="AD33" s="5"/>
      <c r="AE33" s="5">
        <v>22</v>
      </c>
      <c r="AF33" s="5"/>
      <c r="AG33" s="5"/>
      <c r="AH33" s="5"/>
      <c r="AI33" s="632">
        <f t="shared" si="1"/>
        <v>22</v>
      </c>
      <c r="AJ33" s="32"/>
      <c r="AK33" s="5"/>
      <c r="AL33" s="5"/>
      <c r="AM33" s="5"/>
      <c r="AN33" s="5"/>
      <c r="AO33" s="5"/>
      <c r="AP33" s="5">
        <v>22</v>
      </c>
      <c r="AQ33" s="5"/>
      <c r="AR33" s="5"/>
      <c r="AS33" s="76">
        <v>39217</v>
      </c>
      <c r="AT33" s="630">
        <f t="shared" si="2"/>
        <v>39217</v>
      </c>
      <c r="AU33" s="630" t="s">
        <v>1783</v>
      </c>
      <c r="AV33" s="633"/>
      <c r="AW33" s="633"/>
      <c r="AX33" s="9">
        <v>39223</v>
      </c>
      <c r="AY33" s="73"/>
      <c r="AZ33" s="5"/>
      <c r="BA33" s="5"/>
      <c r="BB33" s="5"/>
      <c r="BC33" s="5"/>
      <c r="BD33" s="5"/>
      <c r="BE33" s="14"/>
      <c r="BF33" s="5"/>
      <c r="BG33" s="5"/>
      <c r="BH33" s="14"/>
      <c r="BI33" s="632" t="str">
        <f t="shared" si="3"/>
        <v>no</v>
      </c>
      <c r="BJ33" s="10" t="s">
        <v>437</v>
      </c>
      <c r="BK33" s="300">
        <f t="shared" si="4"/>
        <v>0</v>
      </c>
      <c r="BL33" s="5"/>
      <c r="BM33" s="11"/>
      <c r="BN33" s="5"/>
      <c r="BO33" s="27"/>
      <c r="BP33" s="5"/>
      <c r="BQ33" s="5"/>
      <c r="BR33" s="28"/>
      <c r="BS33" s="5"/>
      <c r="BT33" s="5"/>
      <c r="BU33" s="13"/>
      <c r="BV33" s="245"/>
      <c r="BW33" s="13"/>
      <c r="BX33" s="11"/>
      <c r="BY33" s="44">
        <v>29</v>
      </c>
      <c r="BZ33" s="26"/>
      <c r="CA33" s="26"/>
      <c r="CB33" s="26"/>
      <c r="CC33" s="26"/>
      <c r="CD33" s="26"/>
      <c r="CE33" s="26"/>
      <c r="CF33" s="26"/>
      <c r="CG33" s="44">
        <v>29</v>
      </c>
      <c r="CH33" s="5">
        <v>1</v>
      </c>
      <c r="CI33" s="5">
        <v>0</v>
      </c>
      <c r="CJ33" s="5">
        <v>1</v>
      </c>
      <c r="CK33" s="11"/>
      <c r="CL33" s="5"/>
      <c r="CM33" s="18"/>
      <c r="CN33" s="256">
        <v>22</v>
      </c>
      <c r="CO33" s="9">
        <v>39217</v>
      </c>
      <c r="CP33" s="9">
        <v>39223</v>
      </c>
      <c r="CQ33" s="252">
        <v>39234</v>
      </c>
      <c r="CR33" s="4"/>
      <c r="CS33" s="26"/>
      <c r="CT33" s="26"/>
      <c r="CU33" s="26"/>
      <c r="CV33" s="26"/>
      <c r="CW33" s="69"/>
      <c r="CX33" s="10" t="s">
        <v>437</v>
      </c>
    </row>
    <row r="34" spans="1:102" ht="15" x14ac:dyDescent="0.25">
      <c r="A34" s="10">
        <v>30</v>
      </c>
      <c r="B34" s="15">
        <v>30</v>
      </c>
      <c r="C34" s="42"/>
      <c r="D34" s="16">
        <v>39196</v>
      </c>
      <c r="E34" s="28">
        <v>1</v>
      </c>
      <c r="F34" s="28">
        <v>1</v>
      </c>
      <c r="G34" s="32">
        <v>1</v>
      </c>
      <c r="H34" s="5"/>
      <c r="I34" s="5"/>
      <c r="J34" s="5"/>
      <c r="K34" s="5"/>
      <c r="L34" s="5"/>
      <c r="M34" s="5"/>
      <c r="N34" s="5"/>
      <c r="O34" s="5"/>
      <c r="P34" s="299">
        <f t="shared" si="0"/>
        <v>1</v>
      </c>
      <c r="Q34" s="5" t="s">
        <v>117</v>
      </c>
      <c r="R34" s="5"/>
      <c r="S34" s="5"/>
      <c r="T34" s="5"/>
      <c r="U34" s="5" t="s">
        <v>118</v>
      </c>
      <c r="V34" s="5"/>
      <c r="W34" s="5"/>
      <c r="X34" s="5"/>
      <c r="Y34" s="5"/>
      <c r="Z34" s="32">
        <v>17</v>
      </c>
      <c r="AA34" s="5"/>
      <c r="AB34" s="5"/>
      <c r="AC34" s="5">
        <v>19</v>
      </c>
      <c r="AD34" s="5"/>
      <c r="AE34" s="5"/>
      <c r="AF34" s="5"/>
      <c r="AG34" s="5"/>
      <c r="AH34" s="5"/>
      <c r="AI34" s="632">
        <f t="shared" si="1"/>
        <v>19</v>
      </c>
      <c r="AJ34" s="32"/>
      <c r="AK34" s="5"/>
      <c r="AL34" s="5"/>
      <c r="AM34" s="5"/>
      <c r="AN34" s="5"/>
      <c r="AO34" s="5"/>
      <c r="AP34" s="5">
        <v>24</v>
      </c>
      <c r="AQ34" s="5"/>
      <c r="AR34" s="5"/>
      <c r="AS34" s="76">
        <v>39217</v>
      </c>
      <c r="AT34" s="630">
        <f t="shared" si="2"/>
        <v>39217</v>
      </c>
      <c r="AU34" s="630" t="s">
        <v>1783</v>
      </c>
      <c r="AV34" s="633"/>
      <c r="AW34" s="633"/>
      <c r="AX34" s="9">
        <v>39223</v>
      </c>
      <c r="AY34" s="73">
        <v>39234</v>
      </c>
      <c r="AZ34" s="5"/>
      <c r="BA34" s="5"/>
      <c r="BB34" s="5"/>
      <c r="BC34" s="5"/>
      <c r="BD34" s="5"/>
      <c r="BE34" s="14"/>
      <c r="BF34" s="5"/>
      <c r="BG34" s="5"/>
      <c r="BH34" s="5"/>
      <c r="BI34" s="632" t="str">
        <f t="shared" si="3"/>
        <v>no</v>
      </c>
      <c r="BJ34" s="10" t="s">
        <v>438</v>
      </c>
      <c r="BK34" s="300">
        <f t="shared" si="4"/>
        <v>1</v>
      </c>
      <c r="BL34" s="5">
        <v>1</v>
      </c>
      <c r="BM34" s="11">
        <v>2.29</v>
      </c>
      <c r="BN34" s="5">
        <v>255</v>
      </c>
      <c r="BO34" s="27"/>
      <c r="BP34" s="5"/>
      <c r="BQ34" s="5"/>
      <c r="BR34" s="28"/>
      <c r="BS34" s="5"/>
      <c r="BT34" s="5"/>
      <c r="BU34" s="13"/>
      <c r="BV34" s="245">
        <f>(BM34^2*PI()*BN34*BL34)/4</f>
        <v>1050.2701597115024</v>
      </c>
      <c r="BW34" s="13"/>
      <c r="BX34" s="11">
        <f>BV34+BW34</f>
        <v>1050.2701597115024</v>
      </c>
      <c r="BY34" s="44">
        <v>30</v>
      </c>
      <c r="BZ34" s="26">
        <v>3</v>
      </c>
      <c r="CA34" s="26">
        <v>29</v>
      </c>
      <c r="CB34" s="26">
        <v>20</v>
      </c>
      <c r="CC34" s="26">
        <v>19</v>
      </c>
      <c r="CD34" s="26">
        <v>18</v>
      </c>
      <c r="CE34" s="26"/>
      <c r="CF34" s="26"/>
      <c r="CG34" s="44">
        <v>30</v>
      </c>
      <c r="CH34" s="5">
        <v>1</v>
      </c>
      <c r="CI34" s="5">
        <v>1</v>
      </c>
      <c r="CJ34" s="5">
        <v>1</v>
      </c>
      <c r="CK34" s="11">
        <v>2.29</v>
      </c>
      <c r="CL34" s="5">
        <v>255</v>
      </c>
      <c r="CM34" s="18">
        <v>1050.2701597115024</v>
      </c>
      <c r="CN34" s="5">
        <v>24</v>
      </c>
      <c r="CO34" s="9">
        <v>39217</v>
      </c>
      <c r="CP34" s="9">
        <v>39223</v>
      </c>
      <c r="CQ34" s="9">
        <v>39234</v>
      </c>
      <c r="CR34" s="4">
        <v>3</v>
      </c>
      <c r="CS34" s="26">
        <v>29</v>
      </c>
      <c r="CT34" s="26">
        <v>20</v>
      </c>
      <c r="CU34" s="26">
        <v>18</v>
      </c>
      <c r="CV34" s="26"/>
      <c r="CW34" s="69"/>
      <c r="CX34" s="26"/>
    </row>
    <row r="35" spans="1:102" ht="15" x14ac:dyDescent="0.25">
      <c r="A35" s="10">
        <v>31</v>
      </c>
      <c r="B35" s="15">
        <v>31</v>
      </c>
      <c r="C35" s="42">
        <v>1</v>
      </c>
      <c r="D35" s="16">
        <v>39196</v>
      </c>
      <c r="E35" s="28">
        <v>1</v>
      </c>
      <c r="F35" s="28">
        <v>1</v>
      </c>
      <c r="G35" s="32">
        <v>4</v>
      </c>
      <c r="H35" s="5"/>
      <c r="I35" s="5"/>
      <c r="J35" s="5"/>
      <c r="K35" s="5"/>
      <c r="L35" s="5"/>
      <c r="M35" s="5"/>
      <c r="N35" s="5"/>
      <c r="O35" s="5"/>
      <c r="P35" s="299">
        <f t="shared" si="0"/>
        <v>4</v>
      </c>
      <c r="Q35" s="5" t="s">
        <v>117</v>
      </c>
      <c r="R35" s="5"/>
      <c r="S35" s="5"/>
      <c r="T35" s="5"/>
      <c r="U35" s="5"/>
      <c r="V35" s="5" t="s">
        <v>118</v>
      </c>
      <c r="W35" s="5"/>
      <c r="X35" s="5"/>
      <c r="Y35" s="5"/>
      <c r="Z35" s="32">
        <v>50</v>
      </c>
      <c r="AA35" s="5"/>
      <c r="AB35" s="5"/>
      <c r="AC35" s="5"/>
      <c r="AD35" s="5">
        <v>83</v>
      </c>
      <c r="AE35" s="5">
        <v>87</v>
      </c>
      <c r="AF35" s="5"/>
      <c r="AG35" s="5"/>
      <c r="AH35" s="5"/>
      <c r="AI35" s="632">
        <f t="shared" si="1"/>
        <v>87</v>
      </c>
      <c r="AJ35" s="32"/>
      <c r="AK35" s="5"/>
      <c r="AL35" s="5"/>
      <c r="AM35" s="5"/>
      <c r="AN35" s="5"/>
      <c r="AO35" s="5"/>
      <c r="AP35" s="5">
        <v>43</v>
      </c>
      <c r="AQ35" s="5"/>
      <c r="AR35" s="5"/>
      <c r="AS35" s="76">
        <v>39217</v>
      </c>
      <c r="AT35" s="630">
        <f t="shared" si="2"/>
        <v>39217</v>
      </c>
      <c r="AU35" s="630" t="s">
        <v>1783</v>
      </c>
      <c r="AV35" s="633"/>
      <c r="AW35" s="633"/>
      <c r="AX35" s="9">
        <v>39223</v>
      </c>
      <c r="AY35" s="73">
        <v>39227</v>
      </c>
      <c r="AZ35" s="5"/>
      <c r="BA35" s="5"/>
      <c r="BB35" s="5"/>
      <c r="BC35" s="5"/>
      <c r="BD35" s="5"/>
      <c r="BE35" s="5"/>
      <c r="BF35" s="5">
        <v>0.3</v>
      </c>
      <c r="BG35" s="5">
        <v>0.3</v>
      </c>
      <c r="BH35" s="5"/>
      <c r="BI35" s="632" t="str">
        <f t="shared" si="3"/>
        <v>yes</v>
      </c>
      <c r="BJ35" s="10" t="s">
        <v>439</v>
      </c>
      <c r="BK35" s="300">
        <f t="shared" si="4"/>
        <v>2</v>
      </c>
      <c r="BL35" s="5">
        <v>2</v>
      </c>
      <c r="BM35" s="11">
        <v>2.2200000000000002</v>
      </c>
      <c r="BN35" s="5">
        <v>220</v>
      </c>
      <c r="BO35" s="27"/>
      <c r="BP35" s="5"/>
      <c r="BQ35" s="5"/>
      <c r="BR35" s="28"/>
      <c r="BS35" s="5"/>
      <c r="BT35" s="5"/>
      <c r="BU35" s="13"/>
      <c r="BV35" s="245">
        <f>(BM35^2*PI()*BN35*BL35)/4</f>
        <v>1703.1327757347133</v>
      </c>
      <c r="BW35" s="13"/>
      <c r="BX35" s="11">
        <f>BV35+BW35</f>
        <v>1703.1327757347133</v>
      </c>
      <c r="BY35" s="44">
        <v>31</v>
      </c>
      <c r="BZ35" s="26">
        <v>5</v>
      </c>
      <c r="CA35" s="26">
        <v>47</v>
      </c>
      <c r="CB35" s="26">
        <v>22</v>
      </c>
      <c r="CC35" s="26">
        <v>22</v>
      </c>
      <c r="CD35" s="26">
        <v>5</v>
      </c>
      <c r="CE35" s="26"/>
      <c r="CF35" s="26"/>
      <c r="CG35" s="44">
        <v>31</v>
      </c>
      <c r="CH35" s="5">
        <v>4</v>
      </c>
      <c r="CI35" s="5">
        <v>2</v>
      </c>
      <c r="CJ35" s="5">
        <v>4</v>
      </c>
      <c r="CK35" s="11">
        <v>2.2200000000000002</v>
      </c>
      <c r="CL35" s="5">
        <v>220</v>
      </c>
      <c r="CM35" s="18">
        <v>1703.1327757347133</v>
      </c>
      <c r="CN35" s="253">
        <v>87</v>
      </c>
      <c r="CO35" s="9">
        <v>39217</v>
      </c>
      <c r="CP35" s="9">
        <v>39223</v>
      </c>
      <c r="CQ35" s="252">
        <v>39234</v>
      </c>
      <c r="CR35" s="4">
        <v>5</v>
      </c>
      <c r="CS35" s="26">
        <v>47</v>
      </c>
      <c r="CT35" s="26">
        <v>22</v>
      </c>
      <c r="CU35" s="26">
        <v>5</v>
      </c>
      <c r="CV35" s="26"/>
      <c r="CW35" s="69">
        <v>0.6</v>
      </c>
      <c r="CX35" s="26"/>
    </row>
    <row r="36" spans="1:102" ht="15" x14ac:dyDescent="0.25">
      <c r="A36" s="10">
        <v>32</v>
      </c>
      <c r="B36" s="15">
        <v>32</v>
      </c>
      <c r="C36" s="42"/>
      <c r="D36" s="16"/>
      <c r="E36" s="28"/>
      <c r="F36" s="28"/>
      <c r="G36" s="32"/>
      <c r="H36" s="5"/>
      <c r="I36" s="5"/>
      <c r="J36" s="5"/>
      <c r="K36" s="5"/>
      <c r="L36" s="5"/>
      <c r="M36" s="5"/>
      <c r="N36" s="5"/>
      <c r="O36" s="5"/>
      <c r="P36" s="299">
        <f t="shared" si="0"/>
        <v>0</v>
      </c>
      <c r="Q36" s="5"/>
      <c r="R36" s="5"/>
      <c r="S36" s="5"/>
      <c r="T36" s="5"/>
      <c r="U36" s="5"/>
      <c r="V36" s="5"/>
      <c r="W36" s="5"/>
      <c r="X36" s="5"/>
      <c r="Y36" s="5"/>
      <c r="Z36" s="32"/>
      <c r="AA36" s="5"/>
      <c r="AB36" s="5"/>
      <c r="AC36" s="5"/>
      <c r="AD36" s="5"/>
      <c r="AE36" s="5"/>
      <c r="AF36" s="5"/>
      <c r="AG36" s="5"/>
      <c r="AH36" s="5"/>
      <c r="AI36" s="632">
        <f t="shared" si="1"/>
        <v>0</v>
      </c>
      <c r="AJ36" s="32"/>
      <c r="AK36" s="5"/>
      <c r="AL36" s="5"/>
      <c r="AM36" s="5"/>
      <c r="AN36" s="5"/>
      <c r="AO36" s="5"/>
      <c r="AP36" s="5"/>
      <c r="AQ36" s="5"/>
      <c r="AR36" s="5"/>
      <c r="AS36" s="76"/>
      <c r="AT36" s="630" t="str">
        <f t="shared" si="2"/>
        <v>NA</v>
      </c>
      <c r="AU36" s="630" t="s">
        <v>1783</v>
      </c>
      <c r="AV36" s="633"/>
      <c r="AW36" s="633"/>
      <c r="AX36" s="9"/>
      <c r="AY36" s="73"/>
      <c r="AZ36" s="5"/>
      <c r="BA36" s="5"/>
      <c r="BB36" s="5"/>
      <c r="BC36" s="5"/>
      <c r="BD36" s="5"/>
      <c r="BE36" s="5"/>
      <c r="BF36" s="5"/>
      <c r="BG36" s="5"/>
      <c r="BH36" s="5"/>
      <c r="BI36" s="632" t="str">
        <f t="shared" si="3"/>
        <v>no</v>
      </c>
      <c r="BJ36" s="10"/>
      <c r="BK36" s="300">
        <f t="shared" si="4"/>
        <v>0</v>
      </c>
      <c r="BL36" s="5"/>
      <c r="BM36" s="11"/>
      <c r="BN36" s="5"/>
      <c r="BO36" s="27"/>
      <c r="BP36" s="5"/>
      <c r="BQ36" s="5"/>
      <c r="BR36" s="28"/>
      <c r="BS36" s="5"/>
      <c r="BT36" s="5"/>
      <c r="BU36" s="13"/>
      <c r="BV36" s="245"/>
      <c r="BW36" s="13"/>
      <c r="BX36" s="11"/>
      <c r="BY36" s="44">
        <v>32</v>
      </c>
      <c r="BZ36" s="26"/>
      <c r="CA36" s="26"/>
      <c r="CB36" s="26"/>
      <c r="CC36" s="26"/>
      <c r="CD36" s="26"/>
      <c r="CE36" s="26"/>
      <c r="CF36" s="26"/>
      <c r="CG36" s="44">
        <v>32</v>
      </c>
      <c r="CH36" s="5">
        <v>0</v>
      </c>
      <c r="CI36" s="5">
        <v>0</v>
      </c>
      <c r="CJ36" s="5"/>
      <c r="CK36" s="11"/>
      <c r="CL36" s="5"/>
      <c r="CM36" s="18"/>
      <c r="CN36" s="15"/>
      <c r="CO36" s="9"/>
      <c r="CP36" s="9"/>
      <c r="CQ36" s="9"/>
      <c r="CR36" s="4"/>
      <c r="CS36" s="26"/>
      <c r="CT36" s="26"/>
      <c r="CU36" s="26"/>
      <c r="CV36" s="26"/>
      <c r="CW36" s="69"/>
      <c r="CX36" s="26"/>
    </row>
    <row r="37" spans="1:102" ht="15" x14ac:dyDescent="0.25">
      <c r="A37" s="10">
        <v>33</v>
      </c>
      <c r="B37" s="15">
        <v>33</v>
      </c>
      <c r="C37" s="42"/>
      <c r="D37" s="16"/>
      <c r="E37" s="28"/>
      <c r="F37" s="28"/>
      <c r="G37" s="32"/>
      <c r="H37" s="5"/>
      <c r="I37" s="5"/>
      <c r="J37" s="5"/>
      <c r="K37" s="5"/>
      <c r="L37" s="5"/>
      <c r="M37" s="5"/>
      <c r="N37" s="5"/>
      <c r="O37" s="5"/>
      <c r="P37" s="299">
        <f t="shared" si="0"/>
        <v>0</v>
      </c>
      <c r="Q37" s="5"/>
      <c r="R37" s="5"/>
      <c r="S37" s="5"/>
      <c r="T37" s="5"/>
      <c r="U37" s="5"/>
      <c r="V37" s="5"/>
      <c r="W37" s="5"/>
      <c r="X37" s="5"/>
      <c r="Y37" s="5"/>
      <c r="Z37" s="32"/>
      <c r="AA37" s="5"/>
      <c r="AB37" s="5"/>
      <c r="AC37" s="5"/>
      <c r="AD37" s="5"/>
      <c r="AE37" s="5"/>
      <c r="AF37" s="5"/>
      <c r="AG37" s="5"/>
      <c r="AH37" s="5"/>
      <c r="AI37" s="632">
        <f t="shared" si="1"/>
        <v>0</v>
      </c>
      <c r="AJ37" s="32"/>
      <c r="AK37" s="5"/>
      <c r="AL37" s="5"/>
      <c r="AM37" s="5"/>
      <c r="AN37" s="5"/>
      <c r="AO37" s="5"/>
      <c r="AP37" s="5"/>
      <c r="AQ37" s="5"/>
      <c r="AR37" s="5"/>
      <c r="AS37" s="76"/>
      <c r="AT37" s="630" t="str">
        <f t="shared" si="2"/>
        <v>NA</v>
      </c>
      <c r="AU37" s="630" t="s">
        <v>1783</v>
      </c>
      <c r="AV37" s="633"/>
      <c r="AW37" s="633"/>
      <c r="AX37" s="9"/>
      <c r="AY37" s="73"/>
      <c r="AZ37" s="5"/>
      <c r="BA37" s="5"/>
      <c r="BB37" s="5"/>
      <c r="BC37" s="5"/>
      <c r="BD37" s="5"/>
      <c r="BE37" s="5"/>
      <c r="BF37" s="5"/>
      <c r="BG37" s="5"/>
      <c r="BH37" s="5"/>
      <c r="BI37" s="632" t="str">
        <f t="shared" si="3"/>
        <v>no</v>
      </c>
      <c r="BJ37" s="10"/>
      <c r="BK37" s="300">
        <f t="shared" si="4"/>
        <v>0</v>
      </c>
      <c r="BL37" s="5"/>
      <c r="BM37" s="11"/>
      <c r="BN37" s="5"/>
      <c r="BO37" s="27"/>
      <c r="BP37" s="5"/>
      <c r="BQ37" s="5"/>
      <c r="BR37" s="28"/>
      <c r="BS37" s="5"/>
      <c r="BT37" s="5"/>
      <c r="BU37" s="13"/>
      <c r="BV37" s="245"/>
      <c r="BW37" s="13"/>
      <c r="BX37" s="11"/>
      <c r="BY37" s="44">
        <v>33</v>
      </c>
      <c r="BZ37" s="26"/>
      <c r="CA37" s="26"/>
      <c r="CB37" s="26"/>
      <c r="CC37" s="26"/>
      <c r="CD37" s="26"/>
      <c r="CE37" s="26"/>
      <c r="CF37" s="26"/>
      <c r="CG37" s="44">
        <v>33</v>
      </c>
      <c r="CH37" s="5">
        <v>0</v>
      </c>
      <c r="CI37" s="5">
        <v>0</v>
      </c>
      <c r="CJ37" s="5"/>
      <c r="CK37" s="11"/>
      <c r="CL37" s="5"/>
      <c r="CM37" s="18"/>
      <c r="CN37" s="5"/>
      <c r="CO37" s="9"/>
      <c r="CP37" s="9"/>
      <c r="CQ37" s="9"/>
      <c r="CR37" s="4"/>
      <c r="CS37" s="26"/>
      <c r="CT37" s="26"/>
      <c r="CU37" s="26"/>
      <c r="CV37" s="26"/>
      <c r="CW37" s="69"/>
      <c r="CX37" s="26"/>
    </row>
    <row r="38" spans="1:102" ht="15" x14ac:dyDescent="0.25">
      <c r="A38" s="10">
        <v>34</v>
      </c>
      <c r="B38" s="15">
        <v>34</v>
      </c>
      <c r="C38" s="42">
        <v>1</v>
      </c>
      <c r="D38" s="16">
        <v>39196</v>
      </c>
      <c r="E38" s="28">
        <v>1</v>
      </c>
      <c r="F38" s="28">
        <v>1</v>
      </c>
      <c r="G38" s="32">
        <v>1</v>
      </c>
      <c r="H38" s="5"/>
      <c r="I38" s="5"/>
      <c r="J38" s="5"/>
      <c r="K38" s="5"/>
      <c r="L38" s="5"/>
      <c r="M38" s="5"/>
      <c r="N38" s="5"/>
      <c r="O38" s="5"/>
      <c r="P38" s="299">
        <f t="shared" si="0"/>
        <v>1</v>
      </c>
      <c r="Q38" s="5" t="s">
        <v>117</v>
      </c>
      <c r="R38" s="5"/>
      <c r="S38" s="5"/>
      <c r="T38" s="5" t="s">
        <v>111</v>
      </c>
      <c r="U38" s="5"/>
      <c r="V38" s="5" t="s">
        <v>118</v>
      </c>
      <c r="W38" s="5"/>
      <c r="X38" s="5"/>
      <c r="Y38" s="5"/>
      <c r="Z38" s="32">
        <v>8</v>
      </c>
      <c r="AA38" s="5"/>
      <c r="AB38" s="5"/>
      <c r="AC38" s="5">
        <v>10</v>
      </c>
      <c r="AD38" s="5">
        <v>11</v>
      </c>
      <c r="AE38" s="5"/>
      <c r="AF38" s="5"/>
      <c r="AG38" s="5"/>
      <c r="AH38" s="5"/>
      <c r="AI38" s="632">
        <f t="shared" si="1"/>
        <v>11</v>
      </c>
      <c r="AJ38" s="32"/>
      <c r="AK38" s="5"/>
      <c r="AL38" s="5"/>
      <c r="AM38" s="5"/>
      <c r="AN38" s="5"/>
      <c r="AO38" s="5"/>
      <c r="AP38" s="5">
        <v>11</v>
      </c>
      <c r="AQ38" s="5"/>
      <c r="AR38" s="5"/>
      <c r="AS38" s="76">
        <v>39223</v>
      </c>
      <c r="AT38" s="630">
        <f t="shared" si="2"/>
        <v>39223</v>
      </c>
      <c r="AU38" s="630" t="s">
        <v>1783</v>
      </c>
      <c r="AV38" s="633"/>
      <c r="AW38" s="633"/>
      <c r="AX38" s="9">
        <v>39223</v>
      </c>
      <c r="AY38" s="73" t="s">
        <v>428</v>
      </c>
      <c r="AZ38" s="5"/>
      <c r="BA38" s="5"/>
      <c r="BB38" s="5"/>
      <c r="BC38" s="5"/>
      <c r="BD38" s="5"/>
      <c r="BE38" s="5"/>
      <c r="BF38" s="5"/>
      <c r="BG38" s="5"/>
      <c r="BH38" s="5"/>
      <c r="BI38" s="632" t="str">
        <f t="shared" si="3"/>
        <v>no</v>
      </c>
      <c r="BJ38" s="10" t="s">
        <v>440</v>
      </c>
      <c r="BK38" s="300">
        <f t="shared" si="4"/>
        <v>1</v>
      </c>
      <c r="BL38" s="5">
        <v>1</v>
      </c>
      <c r="BM38" s="11">
        <v>1.79</v>
      </c>
      <c r="BN38" s="5">
        <v>200</v>
      </c>
      <c r="BO38" s="27">
        <v>0.1</v>
      </c>
      <c r="BP38" s="5"/>
      <c r="BQ38" s="5"/>
      <c r="BR38" s="28"/>
      <c r="BS38" s="5"/>
      <c r="BT38" s="5"/>
      <c r="BU38" s="13"/>
      <c r="BV38" s="245">
        <f t="shared" ref="BV38:BV43" si="9">(BM38^2*PI()*BN38*BL38)/4</f>
        <v>503.2988510683528</v>
      </c>
      <c r="BW38" s="13"/>
      <c r="BX38" s="11">
        <f t="shared" ref="BX38:BX43" si="10">BV38+BW38</f>
        <v>503.2988510683528</v>
      </c>
      <c r="BY38" s="44">
        <v>34</v>
      </c>
      <c r="BZ38" s="26">
        <v>3</v>
      </c>
      <c r="CA38" s="26">
        <v>19</v>
      </c>
      <c r="CB38" s="26">
        <v>18</v>
      </c>
      <c r="CC38" s="26">
        <v>18</v>
      </c>
      <c r="CD38" s="26">
        <v>13</v>
      </c>
      <c r="CE38" s="26"/>
      <c r="CF38" s="26"/>
      <c r="CG38" s="44">
        <v>34</v>
      </c>
      <c r="CH38" s="5">
        <v>1</v>
      </c>
      <c r="CI38" s="5">
        <v>1</v>
      </c>
      <c r="CJ38" s="5">
        <v>1</v>
      </c>
      <c r="CK38" s="11">
        <v>1.79</v>
      </c>
      <c r="CL38" s="5">
        <v>200</v>
      </c>
      <c r="CM38" s="18">
        <v>503.2988510683528</v>
      </c>
      <c r="CN38" s="5">
        <v>11</v>
      </c>
      <c r="CO38" s="9">
        <v>39223</v>
      </c>
      <c r="CP38" s="9">
        <v>39223</v>
      </c>
      <c r="CQ38" s="252">
        <v>39225</v>
      </c>
      <c r="CR38" s="4">
        <v>3</v>
      </c>
      <c r="CS38" s="26">
        <v>19</v>
      </c>
      <c r="CT38" s="26">
        <v>18</v>
      </c>
      <c r="CU38" s="26">
        <v>13</v>
      </c>
      <c r="CV38" s="26"/>
      <c r="CW38" s="69"/>
      <c r="CX38" s="26"/>
    </row>
    <row r="39" spans="1:102" ht="15" x14ac:dyDescent="0.25">
      <c r="A39" s="10">
        <v>35</v>
      </c>
      <c r="B39" s="15">
        <v>35</v>
      </c>
      <c r="C39" s="42"/>
      <c r="D39" s="16">
        <v>39196</v>
      </c>
      <c r="E39" s="28">
        <v>1</v>
      </c>
      <c r="F39" s="28">
        <v>1</v>
      </c>
      <c r="G39" s="32">
        <v>7</v>
      </c>
      <c r="H39" s="5"/>
      <c r="I39" s="5"/>
      <c r="J39" s="5"/>
      <c r="K39" s="5"/>
      <c r="L39" s="5"/>
      <c r="M39" s="5"/>
      <c r="N39" s="5"/>
      <c r="O39" s="5"/>
      <c r="P39" s="299">
        <f t="shared" si="0"/>
        <v>7</v>
      </c>
      <c r="Q39" s="5" t="s">
        <v>118</v>
      </c>
      <c r="R39" s="5"/>
      <c r="S39" s="5"/>
      <c r="T39" s="5"/>
      <c r="U39" s="5"/>
      <c r="V39" s="5"/>
      <c r="W39" s="5"/>
      <c r="X39" s="5"/>
      <c r="Y39" s="5"/>
      <c r="Z39" s="32">
        <v>110</v>
      </c>
      <c r="AA39" s="5"/>
      <c r="AB39" s="5"/>
      <c r="AC39" s="5"/>
      <c r="AD39" s="5">
        <v>147</v>
      </c>
      <c r="AE39" s="5">
        <v>143</v>
      </c>
      <c r="AF39" s="5"/>
      <c r="AG39" s="5"/>
      <c r="AH39" s="5"/>
      <c r="AI39" s="632">
        <f t="shared" si="1"/>
        <v>147</v>
      </c>
      <c r="AJ39" s="32"/>
      <c r="AK39" s="5"/>
      <c r="AL39" s="5"/>
      <c r="AM39" s="5"/>
      <c r="AN39" s="5"/>
      <c r="AO39" s="5"/>
      <c r="AP39" s="5">
        <v>155</v>
      </c>
      <c r="AQ39" s="5"/>
      <c r="AR39" s="5"/>
      <c r="AS39" s="76">
        <v>39204</v>
      </c>
      <c r="AT39" s="630">
        <f t="shared" si="2"/>
        <v>39204</v>
      </c>
      <c r="AU39" s="630" t="s">
        <v>1783</v>
      </c>
      <c r="AV39" s="633"/>
      <c r="AW39" s="633"/>
      <c r="AX39" s="9">
        <v>39223</v>
      </c>
      <c r="AY39" s="73">
        <v>39234</v>
      </c>
      <c r="AZ39" s="5"/>
      <c r="BA39" s="5"/>
      <c r="BB39" s="5"/>
      <c r="BC39" s="5"/>
      <c r="BD39" s="5"/>
      <c r="BE39" s="5"/>
      <c r="BF39" s="5"/>
      <c r="BG39" s="5"/>
      <c r="BH39" s="5"/>
      <c r="BI39" s="632" t="str">
        <f t="shared" si="3"/>
        <v>no</v>
      </c>
      <c r="BJ39" s="10" t="s">
        <v>441</v>
      </c>
      <c r="BK39" s="300">
        <f t="shared" si="4"/>
        <v>6</v>
      </c>
      <c r="BL39" s="5">
        <v>6</v>
      </c>
      <c r="BM39" s="11">
        <v>2.0699999999999998</v>
      </c>
      <c r="BN39" s="5">
        <v>220</v>
      </c>
      <c r="BO39" s="27">
        <v>0.1</v>
      </c>
      <c r="BP39" s="5"/>
      <c r="BQ39" s="5"/>
      <c r="BR39" s="28"/>
      <c r="BS39" s="5"/>
      <c r="BT39" s="5"/>
      <c r="BU39" s="13"/>
      <c r="BV39" s="245">
        <f t="shared" si="9"/>
        <v>4442.2654192510781</v>
      </c>
      <c r="BW39" s="13"/>
      <c r="BX39" s="11">
        <f t="shared" si="10"/>
        <v>4442.2654192510781</v>
      </c>
      <c r="BY39" s="44">
        <v>35</v>
      </c>
      <c r="BZ39" s="26">
        <v>12</v>
      </c>
      <c r="CA39" s="26">
        <v>107</v>
      </c>
      <c r="CB39" s="26">
        <v>51</v>
      </c>
      <c r="CC39" s="26">
        <v>51</v>
      </c>
      <c r="CD39" s="26">
        <v>36</v>
      </c>
      <c r="CE39" s="26"/>
      <c r="CF39" s="26" t="s">
        <v>662</v>
      </c>
      <c r="CG39" s="44">
        <v>35</v>
      </c>
      <c r="CH39" s="5">
        <v>7</v>
      </c>
      <c r="CI39" s="5">
        <v>6</v>
      </c>
      <c r="CJ39" s="5">
        <v>7</v>
      </c>
      <c r="CK39" s="11">
        <v>2.0699999999999998</v>
      </c>
      <c r="CL39" s="5">
        <v>220</v>
      </c>
      <c r="CM39" s="18">
        <v>4442.2654192510781</v>
      </c>
      <c r="CN39" s="15">
        <v>155</v>
      </c>
      <c r="CO39" s="9">
        <v>39204</v>
      </c>
      <c r="CP39" s="9">
        <v>39223</v>
      </c>
      <c r="CQ39" s="9">
        <v>39234</v>
      </c>
      <c r="CR39" s="4">
        <v>12</v>
      </c>
      <c r="CS39" s="26">
        <v>107</v>
      </c>
      <c r="CT39" s="26">
        <v>51</v>
      </c>
      <c r="CU39" s="26">
        <v>36</v>
      </c>
      <c r="CV39" s="26"/>
      <c r="CW39" s="69"/>
      <c r="CX39" s="26"/>
    </row>
    <row r="40" spans="1:102" ht="15" x14ac:dyDescent="0.25">
      <c r="A40" s="10">
        <v>36</v>
      </c>
      <c r="B40" s="15">
        <v>36</v>
      </c>
      <c r="C40" s="42">
        <v>1</v>
      </c>
      <c r="D40" s="16">
        <v>39196</v>
      </c>
      <c r="E40" s="28">
        <v>1</v>
      </c>
      <c r="F40" s="28">
        <v>1</v>
      </c>
      <c r="G40" s="32">
        <v>2</v>
      </c>
      <c r="H40" s="5"/>
      <c r="I40" s="5"/>
      <c r="J40" s="5"/>
      <c r="K40" s="5"/>
      <c r="L40" s="5"/>
      <c r="M40" s="5">
        <v>1</v>
      </c>
      <c r="N40" s="5"/>
      <c r="O40" s="5"/>
      <c r="P40" s="299">
        <f t="shared" si="0"/>
        <v>2</v>
      </c>
      <c r="Q40" s="5" t="s">
        <v>117</v>
      </c>
      <c r="R40" s="5"/>
      <c r="S40" s="5"/>
      <c r="T40" s="5"/>
      <c r="U40" s="5"/>
      <c r="V40" s="5" t="s">
        <v>111</v>
      </c>
      <c r="W40" s="5" t="s">
        <v>117</v>
      </c>
      <c r="X40" s="5"/>
      <c r="Y40" s="5"/>
      <c r="Z40" s="32">
        <v>2</v>
      </c>
      <c r="AA40" s="5"/>
      <c r="AB40" s="5"/>
      <c r="AC40" s="5"/>
      <c r="AD40" s="5"/>
      <c r="AE40" s="5">
        <v>1</v>
      </c>
      <c r="AF40" s="5">
        <v>2</v>
      </c>
      <c r="AG40" s="5"/>
      <c r="AH40" s="5"/>
      <c r="AI40" s="632">
        <f t="shared" si="1"/>
        <v>2</v>
      </c>
      <c r="AJ40" s="32"/>
      <c r="AK40" s="5"/>
      <c r="AL40" s="5"/>
      <c r="AM40" s="5"/>
      <c r="AN40" s="5"/>
      <c r="AO40" s="5"/>
      <c r="AP40" s="5"/>
      <c r="AQ40" s="5"/>
      <c r="AR40" s="5"/>
      <c r="AS40" s="76"/>
      <c r="AT40" s="630" t="str">
        <f t="shared" si="2"/>
        <v>NA</v>
      </c>
      <c r="AU40" s="630" t="s">
        <v>1780</v>
      </c>
      <c r="AV40" s="633" t="s">
        <v>1807</v>
      </c>
      <c r="AW40" s="633"/>
      <c r="AX40" s="9"/>
      <c r="AY40" s="73">
        <v>39234</v>
      </c>
      <c r="AZ40" s="5"/>
      <c r="BA40" s="5"/>
      <c r="BB40" s="5"/>
      <c r="BC40" s="5"/>
      <c r="BD40" s="5"/>
      <c r="BE40" s="5"/>
      <c r="BF40" s="5">
        <v>0.5</v>
      </c>
      <c r="BG40" s="5"/>
      <c r="BH40" s="5"/>
      <c r="BI40" s="632" t="str">
        <f t="shared" si="3"/>
        <v>yes</v>
      </c>
      <c r="BJ40" s="10" t="s">
        <v>442</v>
      </c>
      <c r="BK40" s="300">
        <f t="shared" si="4"/>
        <v>2</v>
      </c>
      <c r="BL40" s="5">
        <v>2</v>
      </c>
      <c r="BM40" s="11">
        <v>2.17</v>
      </c>
      <c r="BN40" s="5">
        <v>220</v>
      </c>
      <c r="BO40" s="27"/>
      <c r="BP40" s="5"/>
      <c r="BQ40" s="5"/>
      <c r="BR40" s="28"/>
      <c r="BS40" s="5"/>
      <c r="BT40" s="5"/>
      <c r="BU40" s="13"/>
      <c r="BV40" s="245">
        <f t="shared" si="9"/>
        <v>1627.2790211137874</v>
      </c>
      <c r="BW40" s="13"/>
      <c r="BX40" s="11">
        <f t="shared" si="10"/>
        <v>1627.2790211137874</v>
      </c>
      <c r="BY40" s="44">
        <v>36</v>
      </c>
      <c r="BZ40" s="26"/>
      <c r="CA40" s="26"/>
      <c r="CB40" s="26"/>
      <c r="CC40" s="26"/>
      <c r="CD40" s="26"/>
      <c r="CE40" s="26"/>
      <c r="CF40" s="26"/>
      <c r="CG40" s="44">
        <v>36</v>
      </c>
      <c r="CH40" s="5">
        <v>2</v>
      </c>
      <c r="CI40" s="5">
        <v>2</v>
      </c>
      <c r="CJ40" s="5">
        <v>2</v>
      </c>
      <c r="CK40" s="11">
        <v>2.17</v>
      </c>
      <c r="CL40" s="5">
        <v>220</v>
      </c>
      <c r="CM40" s="18">
        <v>1627.2790211137874</v>
      </c>
      <c r="CN40" s="5">
        <v>2</v>
      </c>
      <c r="CO40" s="252">
        <v>39232</v>
      </c>
      <c r="CP40" s="9"/>
      <c r="CQ40" s="9">
        <v>39234</v>
      </c>
      <c r="CR40" s="4"/>
      <c r="CS40" s="26"/>
      <c r="CT40" s="26"/>
      <c r="CU40" s="26"/>
      <c r="CV40" s="26"/>
      <c r="CW40" s="69">
        <v>0.5</v>
      </c>
      <c r="CX40" s="26"/>
    </row>
    <row r="41" spans="1:102" ht="15" x14ac:dyDescent="0.25">
      <c r="A41" s="10">
        <v>37</v>
      </c>
      <c r="B41" s="15">
        <v>37</v>
      </c>
      <c r="C41" s="42"/>
      <c r="D41" s="16">
        <v>39196</v>
      </c>
      <c r="E41" s="28">
        <v>1</v>
      </c>
      <c r="F41" s="28">
        <v>1</v>
      </c>
      <c r="G41" s="32">
        <v>2</v>
      </c>
      <c r="H41" s="5"/>
      <c r="I41" s="5"/>
      <c r="J41" s="5"/>
      <c r="K41" s="5"/>
      <c r="L41" s="5"/>
      <c r="M41" s="5"/>
      <c r="N41" s="5"/>
      <c r="O41" s="5"/>
      <c r="P41" s="299">
        <f t="shared" si="0"/>
        <v>2</v>
      </c>
      <c r="Q41" s="5" t="s">
        <v>111</v>
      </c>
      <c r="R41" s="5"/>
      <c r="S41" s="5"/>
      <c r="T41" s="5" t="s">
        <v>118</v>
      </c>
      <c r="U41" s="5"/>
      <c r="V41" s="5"/>
      <c r="W41" s="5"/>
      <c r="X41" s="5"/>
      <c r="Y41" s="5"/>
      <c r="Z41" s="32">
        <v>15</v>
      </c>
      <c r="AA41" s="5"/>
      <c r="AB41" s="5"/>
      <c r="AC41" s="5">
        <v>17</v>
      </c>
      <c r="AD41" s="5">
        <v>16</v>
      </c>
      <c r="AE41" s="5">
        <v>18</v>
      </c>
      <c r="AF41" s="5"/>
      <c r="AG41" s="5"/>
      <c r="AH41" s="5"/>
      <c r="AI41" s="632">
        <f t="shared" si="1"/>
        <v>18</v>
      </c>
      <c r="AJ41" s="32"/>
      <c r="AK41" s="5"/>
      <c r="AL41" s="5"/>
      <c r="AM41" s="5"/>
      <c r="AN41" s="5"/>
      <c r="AO41" s="5"/>
      <c r="AP41" s="5">
        <v>19</v>
      </c>
      <c r="AQ41" s="5"/>
      <c r="AR41" s="5"/>
      <c r="AS41" s="76">
        <v>39212</v>
      </c>
      <c r="AT41" s="630">
        <f t="shared" si="2"/>
        <v>39212</v>
      </c>
      <c r="AU41" s="630" t="s">
        <v>1783</v>
      </c>
      <c r="AV41" s="633"/>
      <c r="AW41" s="633"/>
      <c r="AX41" s="9">
        <v>39223</v>
      </c>
      <c r="AY41" s="73">
        <v>39234</v>
      </c>
      <c r="AZ41" s="5"/>
      <c r="BA41" s="5"/>
      <c r="BB41" s="5"/>
      <c r="BC41" s="5"/>
      <c r="BD41" s="5"/>
      <c r="BE41" s="5"/>
      <c r="BF41" s="5"/>
      <c r="BG41" s="5"/>
      <c r="BH41" s="5"/>
      <c r="BI41" s="632" t="str">
        <f t="shared" si="3"/>
        <v>no</v>
      </c>
      <c r="BJ41" s="10" t="s">
        <v>416</v>
      </c>
      <c r="BK41" s="300">
        <f t="shared" si="4"/>
        <v>2</v>
      </c>
      <c r="BL41" s="5">
        <v>2</v>
      </c>
      <c r="BM41" s="11">
        <v>2.3199999999999998</v>
      </c>
      <c r="BN41" s="5">
        <v>210</v>
      </c>
      <c r="BO41" s="27"/>
      <c r="BP41" s="5"/>
      <c r="BQ41" s="5"/>
      <c r="BR41" s="28"/>
      <c r="BS41" s="5"/>
      <c r="BT41" s="5"/>
      <c r="BU41" s="13"/>
      <c r="BV41" s="245">
        <f t="shared" si="9"/>
        <v>1775.4773713615787</v>
      </c>
      <c r="BW41" s="13"/>
      <c r="BX41" s="11">
        <f t="shared" si="10"/>
        <v>1775.4773713615787</v>
      </c>
      <c r="BY41" s="44">
        <v>37</v>
      </c>
      <c r="BZ41" s="26">
        <v>3</v>
      </c>
      <c r="CA41" s="26">
        <v>19</v>
      </c>
      <c r="CB41" s="26">
        <v>17</v>
      </c>
      <c r="CC41" s="26">
        <v>17</v>
      </c>
      <c r="CD41" s="26">
        <v>9</v>
      </c>
      <c r="CE41" s="26"/>
      <c r="CF41" s="26"/>
      <c r="CG41" s="44">
        <v>37</v>
      </c>
      <c r="CH41" s="5">
        <v>2</v>
      </c>
      <c r="CI41" s="5">
        <v>2</v>
      </c>
      <c r="CJ41" s="5">
        <v>2</v>
      </c>
      <c r="CK41" s="11">
        <v>2.3199999999999998</v>
      </c>
      <c r="CL41" s="5">
        <v>210</v>
      </c>
      <c r="CM41" s="18">
        <v>1775.4773713615787</v>
      </c>
      <c r="CN41" s="5">
        <v>19</v>
      </c>
      <c r="CO41" s="9">
        <v>39212</v>
      </c>
      <c r="CP41" s="9">
        <v>39223</v>
      </c>
      <c r="CQ41" s="9">
        <v>39234</v>
      </c>
      <c r="CR41" s="4">
        <v>3</v>
      </c>
      <c r="CS41" s="26">
        <v>19</v>
      </c>
      <c r="CT41" s="26">
        <v>17</v>
      </c>
      <c r="CU41" s="26">
        <v>9</v>
      </c>
      <c r="CV41" s="26"/>
      <c r="CW41" s="69"/>
      <c r="CX41" s="26"/>
    </row>
    <row r="42" spans="1:102" ht="15" x14ac:dyDescent="0.25">
      <c r="A42" s="10">
        <v>38</v>
      </c>
      <c r="B42" s="15" t="s">
        <v>154</v>
      </c>
      <c r="C42" s="42">
        <v>1</v>
      </c>
      <c r="D42" s="16">
        <v>39196</v>
      </c>
      <c r="E42" s="28">
        <v>1</v>
      </c>
      <c r="F42" s="28">
        <v>1</v>
      </c>
      <c r="G42" s="32">
        <v>1</v>
      </c>
      <c r="H42" s="5"/>
      <c r="I42" s="5"/>
      <c r="J42" s="5"/>
      <c r="K42" s="5"/>
      <c r="L42" s="5"/>
      <c r="M42" s="5"/>
      <c r="N42" s="5"/>
      <c r="O42" s="5"/>
      <c r="P42" s="299">
        <f t="shared" si="0"/>
        <v>1</v>
      </c>
      <c r="Q42" s="5" t="s">
        <v>111</v>
      </c>
      <c r="R42" s="5"/>
      <c r="S42" s="5"/>
      <c r="T42" s="5"/>
      <c r="U42" s="5" t="s">
        <v>118</v>
      </c>
      <c r="V42" s="5"/>
      <c r="W42" s="5"/>
      <c r="X42" s="5"/>
      <c r="Y42" s="5"/>
      <c r="Z42" s="32">
        <v>9</v>
      </c>
      <c r="AA42" s="5"/>
      <c r="AB42" s="5"/>
      <c r="AC42" s="5">
        <v>12</v>
      </c>
      <c r="AD42" s="5"/>
      <c r="AE42" s="5"/>
      <c r="AF42" s="5"/>
      <c r="AG42" s="5"/>
      <c r="AH42" s="5"/>
      <c r="AI42" s="632">
        <f t="shared" si="1"/>
        <v>12</v>
      </c>
      <c r="AJ42" s="32"/>
      <c r="AK42" s="5"/>
      <c r="AL42" s="5"/>
      <c r="AM42" s="5"/>
      <c r="AN42" s="5"/>
      <c r="AO42" s="5"/>
      <c r="AP42" s="5">
        <v>11</v>
      </c>
      <c r="AQ42" s="5"/>
      <c r="AR42" s="5"/>
      <c r="AS42" s="76">
        <v>39217</v>
      </c>
      <c r="AT42" s="630">
        <f t="shared" si="2"/>
        <v>39217</v>
      </c>
      <c r="AU42" s="630" t="s">
        <v>1783</v>
      </c>
      <c r="AV42" s="633"/>
      <c r="AW42" s="633"/>
      <c r="AX42" s="9">
        <v>39223</v>
      </c>
      <c r="AY42" s="73" t="s">
        <v>428</v>
      </c>
      <c r="AZ42" s="5"/>
      <c r="BA42" s="5"/>
      <c r="BB42" s="5"/>
      <c r="BC42" s="5"/>
      <c r="BD42" s="5"/>
      <c r="BE42" s="5"/>
      <c r="BF42" s="5"/>
      <c r="BG42" s="5"/>
      <c r="BH42" s="5"/>
      <c r="BI42" s="632" t="str">
        <f t="shared" si="3"/>
        <v>no</v>
      </c>
      <c r="BJ42" s="10" t="s">
        <v>443</v>
      </c>
      <c r="BK42" s="300">
        <f t="shared" si="4"/>
        <v>1</v>
      </c>
      <c r="BL42" s="5">
        <v>1</v>
      </c>
      <c r="BM42" s="11">
        <v>1.93</v>
      </c>
      <c r="BN42" s="5">
        <v>220</v>
      </c>
      <c r="BO42" s="27"/>
      <c r="BP42" s="5"/>
      <c r="BQ42" s="5"/>
      <c r="BR42" s="28"/>
      <c r="BS42" s="5"/>
      <c r="BT42" s="5"/>
      <c r="BU42" s="13"/>
      <c r="BV42" s="245">
        <f t="shared" si="9"/>
        <v>643.61651614461414</v>
      </c>
      <c r="BW42" s="13"/>
      <c r="BX42" s="11">
        <f t="shared" si="10"/>
        <v>643.61651614461414</v>
      </c>
      <c r="BY42" s="44">
        <v>38</v>
      </c>
      <c r="BZ42" s="26">
        <v>2</v>
      </c>
      <c r="CA42" s="26">
        <v>11</v>
      </c>
      <c r="CB42" s="26">
        <v>13</v>
      </c>
      <c r="CC42" s="26">
        <v>13</v>
      </c>
      <c r="CD42" s="26">
        <v>10</v>
      </c>
      <c r="CE42" s="26"/>
      <c r="CF42" s="26"/>
      <c r="CG42" s="44">
        <v>38</v>
      </c>
      <c r="CH42" s="5">
        <v>1</v>
      </c>
      <c r="CI42" s="5">
        <v>1</v>
      </c>
      <c r="CJ42" s="5">
        <v>1</v>
      </c>
      <c r="CK42" s="11">
        <v>1.93</v>
      </c>
      <c r="CL42" s="5">
        <v>220</v>
      </c>
      <c r="CM42" s="18">
        <v>643.61651614461414</v>
      </c>
      <c r="CN42" s="15">
        <v>11</v>
      </c>
      <c r="CO42" s="9">
        <v>39217</v>
      </c>
      <c r="CP42" s="9">
        <v>39223</v>
      </c>
      <c r="CQ42" s="252">
        <v>39225</v>
      </c>
      <c r="CR42" s="4">
        <v>2</v>
      </c>
      <c r="CS42" s="26">
        <v>11</v>
      </c>
      <c r="CT42" s="26">
        <v>13</v>
      </c>
      <c r="CU42" s="26">
        <v>10</v>
      </c>
      <c r="CV42" s="26"/>
      <c r="CW42" s="69"/>
      <c r="CX42" s="26"/>
    </row>
    <row r="43" spans="1:102" ht="15" x14ac:dyDescent="0.25">
      <c r="A43" s="10">
        <v>39</v>
      </c>
      <c r="B43" s="15" t="s">
        <v>156</v>
      </c>
      <c r="C43" s="42"/>
      <c r="D43" s="16">
        <v>39196</v>
      </c>
      <c r="E43" s="28">
        <v>1</v>
      </c>
      <c r="F43" s="28">
        <v>1</v>
      </c>
      <c r="G43" s="32">
        <v>4</v>
      </c>
      <c r="H43" s="5"/>
      <c r="I43" s="5">
        <v>6</v>
      </c>
      <c r="J43" s="5"/>
      <c r="K43" s="5"/>
      <c r="L43" s="5"/>
      <c r="M43" s="5"/>
      <c r="N43" s="5"/>
      <c r="O43" s="5"/>
      <c r="P43" s="299">
        <f t="shared" si="0"/>
        <v>6</v>
      </c>
      <c r="Q43" s="5" t="s">
        <v>117</v>
      </c>
      <c r="R43" s="5"/>
      <c r="S43" s="5"/>
      <c r="T43" s="5"/>
      <c r="U43" s="5" t="s">
        <v>118</v>
      </c>
      <c r="V43" s="5"/>
      <c r="W43" s="5"/>
      <c r="X43" s="5"/>
      <c r="Y43" s="5"/>
      <c r="Z43" s="32">
        <v>20</v>
      </c>
      <c r="AA43" s="5"/>
      <c r="AB43" s="5"/>
      <c r="AC43" s="5"/>
      <c r="AD43" s="5">
        <v>38</v>
      </c>
      <c r="AE43" s="5">
        <v>50</v>
      </c>
      <c r="AF43" s="5"/>
      <c r="AG43" s="5"/>
      <c r="AH43" s="5"/>
      <c r="AI43" s="632">
        <f t="shared" si="1"/>
        <v>50</v>
      </c>
      <c r="AJ43" s="32"/>
      <c r="AK43" s="5"/>
      <c r="AL43" s="5"/>
      <c r="AM43" s="5"/>
      <c r="AN43" s="5"/>
      <c r="AO43" s="5"/>
      <c r="AP43" s="5">
        <v>53</v>
      </c>
      <c r="AQ43" s="5"/>
      <c r="AR43" s="5"/>
      <c r="AS43" s="76">
        <v>39217</v>
      </c>
      <c r="AT43" s="630">
        <f t="shared" si="2"/>
        <v>39217</v>
      </c>
      <c r="AU43" s="630" t="s">
        <v>1783</v>
      </c>
      <c r="AV43" s="633"/>
      <c r="AW43" s="633"/>
      <c r="AX43" s="9">
        <v>39227</v>
      </c>
      <c r="AY43" s="73">
        <v>39234</v>
      </c>
      <c r="AZ43" s="5"/>
      <c r="BA43" s="5"/>
      <c r="BB43" s="5"/>
      <c r="BC43" s="5"/>
      <c r="BD43" s="5"/>
      <c r="BE43" s="5"/>
      <c r="BF43" s="5"/>
      <c r="BG43" s="5"/>
      <c r="BH43" s="5"/>
      <c r="BI43" s="632" t="str">
        <f t="shared" si="3"/>
        <v>no</v>
      </c>
      <c r="BJ43" s="10" t="s">
        <v>444</v>
      </c>
      <c r="BK43" s="300">
        <f t="shared" si="4"/>
        <v>6</v>
      </c>
      <c r="BL43" s="5">
        <v>6</v>
      </c>
      <c r="BM43" s="11">
        <v>1.68</v>
      </c>
      <c r="BN43" s="5">
        <v>210</v>
      </c>
      <c r="BO43" s="27"/>
      <c r="BP43" s="5"/>
      <c r="BQ43" s="5"/>
      <c r="BR43" s="28"/>
      <c r="BS43" s="5"/>
      <c r="BT43" s="5"/>
      <c r="BU43" s="13"/>
      <c r="BV43" s="245">
        <f t="shared" si="9"/>
        <v>2793.051798229927</v>
      </c>
      <c r="BW43" s="13"/>
      <c r="BX43" s="11">
        <f t="shared" si="10"/>
        <v>2793.051798229927</v>
      </c>
      <c r="BY43" s="44">
        <v>39</v>
      </c>
      <c r="BZ43" s="26"/>
      <c r="CA43" s="26"/>
      <c r="CB43" s="26"/>
      <c r="CC43" s="26"/>
      <c r="CD43" s="26"/>
      <c r="CE43" s="26"/>
      <c r="CF43" s="26"/>
      <c r="CG43" s="44">
        <v>39</v>
      </c>
      <c r="CH43" s="5">
        <v>6</v>
      </c>
      <c r="CI43" s="5">
        <v>6</v>
      </c>
      <c r="CJ43" s="5">
        <v>6</v>
      </c>
      <c r="CK43" s="11">
        <v>1.68</v>
      </c>
      <c r="CL43" s="5">
        <v>210</v>
      </c>
      <c r="CM43" s="18">
        <v>2793.051798229927</v>
      </c>
      <c r="CN43" s="15">
        <v>53</v>
      </c>
      <c r="CO43" s="9">
        <v>39217</v>
      </c>
      <c r="CP43" s="9">
        <v>39227</v>
      </c>
      <c r="CQ43" s="9">
        <v>39234</v>
      </c>
      <c r="CR43" s="4"/>
      <c r="CS43" s="26"/>
      <c r="CT43" s="26"/>
      <c r="CU43" s="26"/>
      <c r="CV43" s="26"/>
      <c r="CW43" s="69"/>
      <c r="CX43" s="26"/>
    </row>
    <row r="44" spans="1:102" ht="15" x14ac:dyDescent="0.25">
      <c r="A44" s="10">
        <v>40</v>
      </c>
      <c r="B44" s="15">
        <v>40</v>
      </c>
      <c r="C44" s="42"/>
      <c r="D44" s="16"/>
      <c r="E44" s="28"/>
      <c r="F44" s="28"/>
      <c r="G44" s="32"/>
      <c r="H44" s="5"/>
      <c r="I44" s="5"/>
      <c r="J44" s="5"/>
      <c r="K44" s="5"/>
      <c r="L44" s="5"/>
      <c r="M44" s="5"/>
      <c r="N44" s="5"/>
      <c r="O44" s="5"/>
      <c r="P44" s="299">
        <f t="shared" si="0"/>
        <v>0</v>
      </c>
      <c r="Q44" s="5"/>
      <c r="R44" s="5"/>
      <c r="S44" s="5"/>
      <c r="T44" s="5"/>
      <c r="U44" s="5"/>
      <c r="V44" s="5"/>
      <c r="W44" s="5"/>
      <c r="X44" s="5"/>
      <c r="Y44" s="5"/>
      <c r="Z44" s="32"/>
      <c r="AA44" s="5"/>
      <c r="AB44" s="5"/>
      <c r="AC44" s="5"/>
      <c r="AD44" s="5"/>
      <c r="AE44" s="5"/>
      <c r="AF44" s="5"/>
      <c r="AG44" s="5"/>
      <c r="AH44" s="5"/>
      <c r="AI44" s="632">
        <f t="shared" si="1"/>
        <v>0</v>
      </c>
      <c r="AJ44" s="32"/>
      <c r="AK44" s="5"/>
      <c r="AL44" s="5"/>
      <c r="AM44" s="5"/>
      <c r="AN44" s="5"/>
      <c r="AO44" s="5"/>
      <c r="AP44" s="5"/>
      <c r="AQ44" s="5"/>
      <c r="AR44" s="5"/>
      <c r="AS44" s="76"/>
      <c r="AT44" s="630" t="str">
        <f t="shared" si="2"/>
        <v>NA</v>
      </c>
      <c r="AU44" s="630" t="s">
        <v>1783</v>
      </c>
      <c r="AV44" s="633"/>
      <c r="AW44" s="633"/>
      <c r="AX44" s="9"/>
      <c r="AY44" s="73"/>
      <c r="AZ44" s="5"/>
      <c r="BA44" s="5"/>
      <c r="BB44" s="5"/>
      <c r="BC44" s="5"/>
      <c r="BD44" s="5"/>
      <c r="BE44" s="5"/>
      <c r="BF44" s="5"/>
      <c r="BG44" s="5"/>
      <c r="BH44" s="5"/>
      <c r="BI44" s="632" t="str">
        <f t="shared" si="3"/>
        <v>no</v>
      </c>
      <c r="BJ44" s="10"/>
      <c r="BK44" s="300">
        <f t="shared" si="4"/>
        <v>0</v>
      </c>
      <c r="BL44" s="5"/>
      <c r="BM44" s="11"/>
      <c r="BN44" s="5"/>
      <c r="BO44" s="27"/>
      <c r="BP44" s="5"/>
      <c r="BQ44" s="5"/>
      <c r="BR44" s="28"/>
      <c r="BS44" s="5"/>
      <c r="BT44" s="5"/>
      <c r="BU44" s="13"/>
      <c r="BV44" s="245"/>
      <c r="BW44" s="13"/>
      <c r="BX44" s="11"/>
      <c r="BY44" s="44">
        <v>40</v>
      </c>
      <c r="BZ44" s="26"/>
      <c r="CA44" s="26"/>
      <c r="CB44" s="26"/>
      <c r="CC44" s="26"/>
      <c r="CD44" s="26"/>
      <c r="CE44" s="26"/>
      <c r="CF44" s="26"/>
      <c r="CG44" s="44">
        <v>40</v>
      </c>
      <c r="CH44" s="5">
        <v>0</v>
      </c>
      <c r="CI44" s="5">
        <v>0</v>
      </c>
      <c r="CJ44" s="5"/>
      <c r="CK44" s="11"/>
      <c r="CL44" s="5"/>
      <c r="CM44" s="18"/>
      <c r="CN44" s="15"/>
      <c r="CO44" s="9"/>
      <c r="CP44" s="9"/>
      <c r="CQ44" s="9"/>
      <c r="CR44" s="4"/>
      <c r="CS44" s="26"/>
      <c r="CT44" s="26"/>
      <c r="CU44" s="26"/>
      <c r="CV44" s="26"/>
      <c r="CW44" s="69"/>
      <c r="CX44" s="26"/>
    </row>
    <row r="45" spans="1:102" ht="15" x14ac:dyDescent="0.25">
      <c r="A45" s="10">
        <v>41</v>
      </c>
      <c r="B45" s="15"/>
      <c r="C45" s="42"/>
      <c r="D45" s="16"/>
      <c r="E45" s="28"/>
      <c r="F45" s="28"/>
      <c r="G45" s="32"/>
      <c r="H45" s="5"/>
      <c r="I45" s="5"/>
      <c r="J45" s="5"/>
      <c r="K45" s="5"/>
      <c r="L45" s="5"/>
      <c r="M45" s="5"/>
      <c r="N45" s="5"/>
      <c r="O45" s="5"/>
      <c r="P45" s="299">
        <f t="shared" si="0"/>
        <v>0</v>
      </c>
      <c r="Q45" s="5"/>
      <c r="R45" s="5"/>
      <c r="S45" s="5"/>
      <c r="T45" s="5"/>
      <c r="U45" s="5"/>
      <c r="V45" s="5"/>
      <c r="W45" s="5"/>
      <c r="X45" s="5"/>
      <c r="Y45" s="5"/>
      <c r="Z45" s="32"/>
      <c r="AA45" s="5"/>
      <c r="AB45" s="5"/>
      <c r="AC45" s="5"/>
      <c r="AD45" s="5"/>
      <c r="AE45" s="5"/>
      <c r="AF45" s="5"/>
      <c r="AG45" s="5"/>
      <c r="AH45" s="5"/>
      <c r="AI45" s="632">
        <f t="shared" si="1"/>
        <v>0</v>
      </c>
      <c r="AJ45" s="32"/>
      <c r="AK45" s="5"/>
      <c r="AL45" s="5"/>
      <c r="AM45" s="5"/>
      <c r="AN45" s="5"/>
      <c r="AO45" s="5"/>
      <c r="AP45" s="5"/>
      <c r="AQ45" s="5"/>
      <c r="AR45" s="5"/>
      <c r="AS45" s="76"/>
      <c r="AT45" s="630" t="str">
        <f t="shared" si="2"/>
        <v>NA</v>
      </c>
      <c r="AU45" s="630" t="s">
        <v>1783</v>
      </c>
      <c r="AV45" s="633"/>
      <c r="AW45" s="633"/>
      <c r="AX45" s="9"/>
      <c r="AY45" s="73"/>
      <c r="AZ45" s="5"/>
      <c r="BA45" s="5"/>
      <c r="BB45" s="5"/>
      <c r="BC45" s="5"/>
      <c r="BD45" s="5"/>
      <c r="BE45" s="5"/>
      <c r="BF45" s="5"/>
      <c r="BG45" s="5"/>
      <c r="BH45" s="5"/>
      <c r="BI45" s="632" t="str">
        <f t="shared" si="3"/>
        <v>no</v>
      </c>
      <c r="BJ45" s="10"/>
      <c r="BK45" s="300">
        <f t="shared" si="4"/>
        <v>0</v>
      </c>
      <c r="BL45" s="5"/>
      <c r="BM45" s="11"/>
      <c r="BN45" s="5"/>
      <c r="BO45" s="27"/>
      <c r="BP45" s="5"/>
      <c r="BQ45" s="5"/>
      <c r="BR45" s="28"/>
      <c r="BS45" s="5"/>
      <c r="BT45" s="5"/>
      <c r="BU45" s="13"/>
      <c r="BV45" s="245"/>
      <c r="BW45" s="13"/>
      <c r="BX45" s="11"/>
      <c r="BY45" s="44">
        <v>41</v>
      </c>
      <c r="BZ45" s="26"/>
      <c r="CA45" s="26"/>
      <c r="CB45" s="26"/>
      <c r="CC45" s="26"/>
      <c r="CD45" s="26"/>
      <c r="CE45" s="26"/>
      <c r="CF45" s="26"/>
      <c r="CG45" s="44">
        <v>41</v>
      </c>
      <c r="CH45" s="5">
        <v>0</v>
      </c>
      <c r="CI45" s="5">
        <v>0</v>
      </c>
      <c r="CJ45" s="5"/>
      <c r="CK45" s="11"/>
      <c r="CL45" s="5"/>
      <c r="CM45" s="18"/>
      <c r="CN45" s="5"/>
      <c r="CO45" s="9"/>
      <c r="CP45" s="9"/>
      <c r="CQ45" s="9"/>
      <c r="CR45" s="4"/>
      <c r="CS45" s="26"/>
      <c r="CT45" s="26"/>
      <c r="CU45" s="26"/>
      <c r="CV45" s="26"/>
      <c r="CW45" s="69"/>
      <c r="CX45" s="26" t="s">
        <v>656</v>
      </c>
    </row>
    <row r="46" spans="1:102" ht="15" x14ac:dyDescent="0.25">
      <c r="A46" s="10">
        <v>42</v>
      </c>
      <c r="B46" s="15"/>
      <c r="C46" s="42"/>
      <c r="D46" s="16"/>
      <c r="E46" s="28"/>
      <c r="F46" s="28"/>
      <c r="G46" s="32"/>
      <c r="H46" s="5"/>
      <c r="I46" s="5"/>
      <c r="J46" s="5"/>
      <c r="K46" s="5"/>
      <c r="L46" s="5"/>
      <c r="M46" s="5"/>
      <c r="N46" s="5"/>
      <c r="O46" s="5"/>
      <c r="P46" s="299">
        <f t="shared" si="0"/>
        <v>0</v>
      </c>
      <c r="Q46" s="5"/>
      <c r="R46" s="5"/>
      <c r="S46" s="5"/>
      <c r="T46" s="5"/>
      <c r="U46" s="5"/>
      <c r="V46" s="5"/>
      <c r="W46" s="5"/>
      <c r="X46" s="5"/>
      <c r="Y46" s="5"/>
      <c r="Z46" s="32"/>
      <c r="AA46" s="5"/>
      <c r="AB46" s="5"/>
      <c r="AC46" s="5"/>
      <c r="AD46" s="5"/>
      <c r="AE46" s="5"/>
      <c r="AF46" s="5"/>
      <c r="AG46" s="5"/>
      <c r="AH46" s="5"/>
      <c r="AI46" s="632">
        <f t="shared" si="1"/>
        <v>0</v>
      </c>
      <c r="AJ46" s="32"/>
      <c r="AK46" s="5"/>
      <c r="AL46" s="5"/>
      <c r="AM46" s="5"/>
      <c r="AN46" s="5"/>
      <c r="AO46" s="5"/>
      <c r="AP46" s="5"/>
      <c r="AQ46" s="5"/>
      <c r="AR46" s="5"/>
      <c r="AS46" s="76"/>
      <c r="AT46" s="630" t="str">
        <f t="shared" si="2"/>
        <v>NA</v>
      </c>
      <c r="AU46" s="630" t="s">
        <v>1783</v>
      </c>
      <c r="AV46" s="633"/>
      <c r="AW46" s="633"/>
      <c r="AX46" s="9"/>
      <c r="AY46" s="73"/>
      <c r="AZ46" s="5"/>
      <c r="BA46" s="5"/>
      <c r="BB46" s="5"/>
      <c r="BC46" s="5"/>
      <c r="BD46" s="5"/>
      <c r="BE46" s="5"/>
      <c r="BF46" s="5"/>
      <c r="BG46" s="5"/>
      <c r="BH46" s="5"/>
      <c r="BI46" s="632" t="str">
        <f t="shared" si="3"/>
        <v>no</v>
      </c>
      <c r="BJ46" s="10"/>
      <c r="BK46" s="300">
        <f t="shared" si="4"/>
        <v>0</v>
      </c>
      <c r="BL46" s="5"/>
      <c r="BM46" s="11"/>
      <c r="BN46" s="5"/>
      <c r="BO46" s="27"/>
      <c r="BP46" s="5"/>
      <c r="BQ46" s="5"/>
      <c r="BR46" s="28"/>
      <c r="BS46" s="5"/>
      <c r="BT46" s="5"/>
      <c r="BU46" s="13"/>
      <c r="BV46" s="245"/>
      <c r="BW46" s="13"/>
      <c r="BX46" s="11"/>
      <c r="BY46" s="44">
        <v>42</v>
      </c>
      <c r="BZ46" s="26"/>
      <c r="CA46" s="26"/>
      <c r="CB46" s="26"/>
      <c r="CC46" s="26"/>
      <c r="CD46" s="26"/>
      <c r="CE46" s="26"/>
      <c r="CF46" s="26"/>
      <c r="CG46" s="44">
        <v>42</v>
      </c>
      <c r="CH46" s="5">
        <v>0</v>
      </c>
      <c r="CI46" s="5">
        <v>0</v>
      </c>
      <c r="CJ46" s="5"/>
      <c r="CK46" s="11"/>
      <c r="CL46" s="5"/>
      <c r="CM46" s="18"/>
      <c r="CN46" s="15"/>
      <c r="CO46" s="9"/>
      <c r="CP46" s="9"/>
      <c r="CQ46" s="9"/>
      <c r="CR46" s="4"/>
      <c r="CS46" s="26"/>
      <c r="CT46" s="26"/>
      <c r="CU46" s="26"/>
      <c r="CV46" s="26"/>
      <c r="CW46" s="69"/>
      <c r="CX46" s="26" t="s">
        <v>656</v>
      </c>
    </row>
    <row r="47" spans="1:102" ht="15" x14ac:dyDescent="0.25">
      <c r="A47" s="10">
        <v>43</v>
      </c>
      <c r="B47" s="15">
        <v>43</v>
      </c>
      <c r="C47" s="42"/>
      <c r="D47" s="16"/>
      <c r="E47" s="28"/>
      <c r="F47" s="28"/>
      <c r="G47" s="32"/>
      <c r="H47" s="5"/>
      <c r="I47" s="5"/>
      <c r="J47" s="5"/>
      <c r="K47" s="5"/>
      <c r="L47" s="5"/>
      <c r="M47" s="5"/>
      <c r="N47" s="5"/>
      <c r="O47" s="5"/>
      <c r="P47" s="299">
        <f t="shared" si="0"/>
        <v>0</v>
      </c>
      <c r="Q47" s="5"/>
      <c r="R47" s="5"/>
      <c r="S47" s="5"/>
      <c r="T47" s="5"/>
      <c r="U47" s="5"/>
      <c r="V47" s="5"/>
      <c r="W47" s="5"/>
      <c r="X47" s="5"/>
      <c r="Y47" s="5"/>
      <c r="Z47" s="32"/>
      <c r="AA47" s="5"/>
      <c r="AB47" s="5"/>
      <c r="AC47" s="5"/>
      <c r="AD47" s="5"/>
      <c r="AE47" s="5"/>
      <c r="AF47" s="5"/>
      <c r="AG47" s="5"/>
      <c r="AH47" s="5"/>
      <c r="AI47" s="632">
        <f t="shared" si="1"/>
        <v>0</v>
      </c>
      <c r="AJ47" s="32"/>
      <c r="AK47" s="5"/>
      <c r="AL47" s="5"/>
      <c r="AM47" s="5"/>
      <c r="AN47" s="5"/>
      <c r="AO47" s="5"/>
      <c r="AP47" s="5"/>
      <c r="AQ47" s="5"/>
      <c r="AR47" s="5"/>
      <c r="AS47" s="76"/>
      <c r="AT47" s="630" t="str">
        <f t="shared" si="2"/>
        <v>NA</v>
      </c>
      <c r="AU47" s="630" t="s">
        <v>1783</v>
      </c>
      <c r="AV47" s="633"/>
      <c r="AW47" s="633"/>
      <c r="AX47" s="9"/>
      <c r="AY47" s="73"/>
      <c r="AZ47" s="5"/>
      <c r="BA47" s="5"/>
      <c r="BB47" s="5"/>
      <c r="BC47" s="5"/>
      <c r="BD47" s="5"/>
      <c r="BE47" s="5"/>
      <c r="BF47" s="5"/>
      <c r="BG47" s="5"/>
      <c r="BH47" s="5"/>
      <c r="BI47" s="632" t="str">
        <f t="shared" si="3"/>
        <v>no</v>
      </c>
      <c r="BJ47" s="10"/>
      <c r="BK47" s="300">
        <f t="shared" si="4"/>
        <v>0</v>
      </c>
      <c r="BL47" s="5"/>
      <c r="BM47" s="11"/>
      <c r="BN47" s="5"/>
      <c r="BO47" s="27"/>
      <c r="BP47" s="5"/>
      <c r="BQ47" s="5"/>
      <c r="BR47" s="28"/>
      <c r="BS47" s="5"/>
      <c r="BT47" s="5"/>
      <c r="BU47" s="13"/>
      <c r="BV47" s="245"/>
      <c r="BW47" s="13"/>
      <c r="BX47" s="11"/>
      <c r="BY47" s="44">
        <v>43</v>
      </c>
      <c r="BZ47" s="26"/>
      <c r="CA47" s="26"/>
      <c r="CB47" s="26"/>
      <c r="CC47" s="26"/>
      <c r="CD47" s="26"/>
      <c r="CE47" s="26"/>
      <c r="CF47" s="26"/>
      <c r="CG47" s="44">
        <v>43</v>
      </c>
      <c r="CH47" s="5">
        <v>0</v>
      </c>
      <c r="CI47" s="5">
        <v>0</v>
      </c>
      <c r="CJ47" s="5"/>
      <c r="CK47" s="11"/>
      <c r="CL47" s="5"/>
      <c r="CM47" s="18"/>
      <c r="CN47" s="5"/>
      <c r="CO47" s="9"/>
      <c r="CP47" s="9"/>
      <c r="CQ47" s="9"/>
      <c r="CR47" s="4"/>
      <c r="CS47" s="26"/>
      <c r="CT47" s="26"/>
      <c r="CU47" s="26"/>
      <c r="CV47" s="26"/>
      <c r="CW47" s="69"/>
      <c r="CX47" s="26"/>
    </row>
    <row r="48" spans="1:102" ht="15" x14ac:dyDescent="0.25">
      <c r="A48" s="10">
        <v>44</v>
      </c>
      <c r="B48" s="15"/>
      <c r="C48" s="42"/>
      <c r="D48" s="16"/>
      <c r="E48" s="28"/>
      <c r="F48" s="28"/>
      <c r="G48" s="32"/>
      <c r="H48" s="5"/>
      <c r="I48" s="5"/>
      <c r="J48" s="5"/>
      <c r="K48" s="5"/>
      <c r="L48" s="5"/>
      <c r="M48" s="5"/>
      <c r="N48" s="5"/>
      <c r="O48" s="5"/>
      <c r="P48" s="299">
        <f t="shared" si="0"/>
        <v>0</v>
      </c>
      <c r="Q48" s="5"/>
      <c r="R48" s="5"/>
      <c r="S48" s="5"/>
      <c r="T48" s="5"/>
      <c r="U48" s="5"/>
      <c r="V48" s="5"/>
      <c r="W48" s="5"/>
      <c r="X48" s="5"/>
      <c r="Y48" s="5"/>
      <c r="Z48" s="32"/>
      <c r="AA48" s="5"/>
      <c r="AB48" s="5"/>
      <c r="AC48" s="5"/>
      <c r="AD48" s="5"/>
      <c r="AE48" s="5"/>
      <c r="AF48" s="5"/>
      <c r="AG48" s="5"/>
      <c r="AH48" s="5"/>
      <c r="AI48" s="632">
        <f t="shared" si="1"/>
        <v>0</v>
      </c>
      <c r="AJ48" s="32"/>
      <c r="AK48" s="5"/>
      <c r="AL48" s="5"/>
      <c r="AM48" s="5"/>
      <c r="AN48" s="5"/>
      <c r="AO48" s="5"/>
      <c r="AP48" s="5"/>
      <c r="AQ48" s="5"/>
      <c r="AR48" s="5"/>
      <c r="AS48" s="76"/>
      <c r="AT48" s="630" t="str">
        <f t="shared" si="2"/>
        <v>NA</v>
      </c>
      <c r="AU48" s="630" t="s">
        <v>1783</v>
      </c>
      <c r="AV48" s="633"/>
      <c r="AW48" s="633"/>
      <c r="AX48" s="9"/>
      <c r="AY48" s="73"/>
      <c r="AZ48" s="5"/>
      <c r="BA48" s="5"/>
      <c r="BB48" s="5"/>
      <c r="BC48" s="5"/>
      <c r="BD48" s="5"/>
      <c r="BE48" s="5"/>
      <c r="BF48" s="5"/>
      <c r="BG48" s="5"/>
      <c r="BH48" s="5"/>
      <c r="BI48" s="632" t="str">
        <f t="shared" si="3"/>
        <v>no</v>
      </c>
      <c r="BJ48" s="10"/>
      <c r="BK48" s="300">
        <f t="shared" si="4"/>
        <v>0</v>
      </c>
      <c r="BL48" s="5"/>
      <c r="BM48" s="11"/>
      <c r="BN48" s="5"/>
      <c r="BO48" s="27"/>
      <c r="BP48" s="5"/>
      <c r="BQ48" s="5"/>
      <c r="BR48" s="28"/>
      <c r="BS48" s="5"/>
      <c r="BT48" s="5"/>
      <c r="BU48" s="13"/>
      <c r="BV48" s="245"/>
      <c r="BW48" s="13"/>
      <c r="BX48" s="11"/>
      <c r="BY48" s="44">
        <v>44</v>
      </c>
      <c r="BZ48" s="26"/>
      <c r="CA48" s="26"/>
      <c r="CB48" s="26"/>
      <c r="CC48" s="26"/>
      <c r="CD48" s="26"/>
      <c r="CE48" s="26"/>
      <c r="CF48" s="26"/>
      <c r="CG48" s="44">
        <v>44</v>
      </c>
      <c r="CH48" s="5">
        <v>0</v>
      </c>
      <c r="CI48" s="5">
        <v>0</v>
      </c>
      <c r="CJ48" s="5"/>
      <c r="CK48" s="11"/>
      <c r="CL48" s="5"/>
      <c r="CM48" s="18"/>
      <c r="CN48" s="5"/>
      <c r="CO48" s="9"/>
      <c r="CP48" s="9"/>
      <c r="CQ48" s="9"/>
      <c r="CR48" s="4"/>
      <c r="CS48" s="26"/>
      <c r="CT48" s="26"/>
      <c r="CU48" s="26"/>
      <c r="CV48" s="26"/>
      <c r="CW48" s="69"/>
      <c r="CX48" s="26" t="s">
        <v>656</v>
      </c>
    </row>
    <row r="49" spans="1:102" ht="15" x14ac:dyDescent="0.25">
      <c r="A49" s="10">
        <v>45</v>
      </c>
      <c r="B49" s="15"/>
      <c r="C49" s="42"/>
      <c r="D49" s="16"/>
      <c r="E49" s="28"/>
      <c r="F49" s="28"/>
      <c r="G49" s="32"/>
      <c r="H49" s="5"/>
      <c r="I49" s="5"/>
      <c r="J49" s="5"/>
      <c r="K49" s="5"/>
      <c r="L49" s="5"/>
      <c r="M49" s="5"/>
      <c r="N49" s="5"/>
      <c r="O49" s="5"/>
      <c r="P49" s="299">
        <f t="shared" si="0"/>
        <v>0</v>
      </c>
      <c r="Q49" s="5"/>
      <c r="R49" s="5"/>
      <c r="S49" s="5"/>
      <c r="T49" s="5"/>
      <c r="U49" s="5"/>
      <c r="V49" s="5"/>
      <c r="W49" s="5"/>
      <c r="X49" s="5"/>
      <c r="Y49" s="5"/>
      <c r="Z49" s="32"/>
      <c r="AA49" s="5"/>
      <c r="AB49" s="5"/>
      <c r="AC49" s="5"/>
      <c r="AD49" s="5"/>
      <c r="AE49" s="5"/>
      <c r="AF49" s="5"/>
      <c r="AG49" s="5"/>
      <c r="AH49" s="5"/>
      <c r="AI49" s="632">
        <f t="shared" si="1"/>
        <v>0</v>
      </c>
      <c r="AJ49" s="32"/>
      <c r="AK49" s="5"/>
      <c r="AL49" s="5"/>
      <c r="AM49" s="5"/>
      <c r="AN49" s="5"/>
      <c r="AO49" s="5"/>
      <c r="AP49" s="5"/>
      <c r="AQ49" s="5"/>
      <c r="AR49" s="5"/>
      <c r="AS49" s="76"/>
      <c r="AT49" s="630" t="str">
        <f t="shared" si="2"/>
        <v>NA</v>
      </c>
      <c r="AU49" s="630" t="s">
        <v>1783</v>
      </c>
      <c r="AV49" s="633"/>
      <c r="AW49" s="633"/>
      <c r="AX49" s="9"/>
      <c r="AY49" s="73"/>
      <c r="AZ49" s="14"/>
      <c r="BA49" s="14"/>
      <c r="BB49" s="14"/>
      <c r="BC49" s="14"/>
      <c r="BD49" s="14"/>
      <c r="BE49" s="14"/>
      <c r="BF49" s="14"/>
      <c r="BG49" s="14"/>
      <c r="BH49" s="14"/>
      <c r="BI49" s="632" t="str">
        <f t="shared" si="3"/>
        <v>no</v>
      </c>
      <c r="BJ49" s="10"/>
      <c r="BK49" s="300">
        <f t="shared" si="4"/>
        <v>0</v>
      </c>
      <c r="BL49" s="5"/>
      <c r="BM49" s="11"/>
      <c r="BN49" s="5"/>
      <c r="BO49" s="27"/>
      <c r="BP49" s="5"/>
      <c r="BQ49" s="5"/>
      <c r="BR49" s="28"/>
      <c r="BS49" s="5"/>
      <c r="BT49" s="5"/>
      <c r="BU49" s="13"/>
      <c r="BV49" s="245"/>
      <c r="BW49" s="13"/>
      <c r="BX49" s="11"/>
      <c r="BY49" s="44">
        <v>45</v>
      </c>
      <c r="BZ49" s="26"/>
      <c r="CA49" s="26"/>
      <c r="CB49" s="26"/>
      <c r="CC49" s="26"/>
      <c r="CD49" s="26"/>
      <c r="CE49" s="26"/>
      <c r="CF49" s="26"/>
      <c r="CG49" s="44">
        <v>45</v>
      </c>
      <c r="CH49" s="5">
        <v>0</v>
      </c>
      <c r="CI49" s="5">
        <v>0</v>
      </c>
      <c r="CJ49" s="5"/>
      <c r="CK49" s="11"/>
      <c r="CL49" s="5"/>
      <c r="CM49" s="18"/>
      <c r="CN49" s="15"/>
      <c r="CO49" s="9"/>
      <c r="CP49" s="9"/>
      <c r="CQ49" s="9"/>
      <c r="CR49" s="4"/>
      <c r="CS49" s="26"/>
      <c r="CT49" s="26"/>
      <c r="CU49" s="26"/>
      <c r="CV49" s="26"/>
      <c r="CW49" s="69"/>
      <c r="CX49" s="26" t="s">
        <v>656</v>
      </c>
    </row>
    <row r="50" spans="1:102" ht="15" x14ac:dyDescent="0.25">
      <c r="A50" s="10">
        <v>46</v>
      </c>
      <c r="B50" s="15">
        <v>46</v>
      </c>
      <c r="C50" s="42">
        <v>1</v>
      </c>
      <c r="D50" s="16">
        <v>39196</v>
      </c>
      <c r="E50" s="28">
        <v>1</v>
      </c>
      <c r="F50" s="28">
        <v>1</v>
      </c>
      <c r="G50" s="32">
        <v>2</v>
      </c>
      <c r="H50" s="5"/>
      <c r="I50" s="5"/>
      <c r="J50" s="5"/>
      <c r="K50" s="5"/>
      <c r="L50" s="5"/>
      <c r="M50" s="5"/>
      <c r="N50" s="5"/>
      <c r="O50" s="5"/>
      <c r="P50" s="299">
        <f t="shared" si="0"/>
        <v>2</v>
      </c>
      <c r="Q50" s="5" t="s">
        <v>118</v>
      </c>
      <c r="R50" s="5"/>
      <c r="S50" s="5"/>
      <c r="T50" s="5"/>
      <c r="U50" s="5"/>
      <c r="V50" s="5"/>
      <c r="W50" s="5"/>
      <c r="X50" s="5"/>
      <c r="Y50" s="5"/>
      <c r="Z50" s="32">
        <v>13</v>
      </c>
      <c r="AA50" s="5"/>
      <c r="AB50" s="5"/>
      <c r="AC50" s="5"/>
      <c r="AD50" s="5"/>
      <c r="AE50" s="5">
        <v>12</v>
      </c>
      <c r="AF50" s="5"/>
      <c r="AG50" s="5"/>
      <c r="AH50" s="5"/>
      <c r="AI50" s="632">
        <f t="shared" si="1"/>
        <v>13</v>
      </c>
      <c r="AJ50" s="32"/>
      <c r="AK50" s="5"/>
      <c r="AL50" s="5"/>
      <c r="AM50" s="5"/>
      <c r="AN50" s="5"/>
      <c r="AO50" s="5"/>
      <c r="AP50" s="5">
        <v>13</v>
      </c>
      <c r="AQ50" s="5"/>
      <c r="AR50" s="5"/>
      <c r="AS50" s="76">
        <v>39209</v>
      </c>
      <c r="AT50" s="630">
        <f t="shared" si="2"/>
        <v>39209</v>
      </c>
      <c r="AU50" s="630" t="s">
        <v>1783</v>
      </c>
      <c r="AV50" s="633"/>
      <c r="AW50" s="633"/>
      <c r="AX50" s="9">
        <v>39217</v>
      </c>
      <c r="AY50" s="73" t="s">
        <v>445</v>
      </c>
      <c r="AZ50" s="5"/>
      <c r="BA50" s="5"/>
      <c r="BB50" s="5"/>
      <c r="BC50" s="5"/>
      <c r="BD50" s="5"/>
      <c r="BE50" s="5"/>
      <c r="BF50" s="5"/>
      <c r="BG50" s="5"/>
      <c r="BH50" s="5"/>
      <c r="BI50" s="632" t="str">
        <f t="shared" si="3"/>
        <v>no</v>
      </c>
      <c r="BJ50" s="10"/>
      <c r="BK50" s="300">
        <f t="shared" si="4"/>
        <v>1</v>
      </c>
      <c r="BL50" s="5">
        <v>1</v>
      </c>
      <c r="BM50" s="11">
        <v>1.52</v>
      </c>
      <c r="BN50" s="5">
        <v>200</v>
      </c>
      <c r="BO50" s="27"/>
      <c r="BP50" s="5"/>
      <c r="BQ50" s="5"/>
      <c r="BR50" s="28"/>
      <c r="BS50" s="5"/>
      <c r="BT50" s="5"/>
      <c r="BU50" s="13" t="s">
        <v>673</v>
      </c>
      <c r="BV50" s="245">
        <f>(BM50^2*PI()*BN50*BL50)/4</f>
        <v>362.9167833426929</v>
      </c>
      <c r="BW50" s="13"/>
      <c r="BX50" s="11">
        <f>BV50+BW50</f>
        <v>362.9167833426929</v>
      </c>
      <c r="BY50" s="44">
        <v>46</v>
      </c>
      <c r="BZ50" s="26">
        <v>5</v>
      </c>
      <c r="CA50" s="26">
        <v>38</v>
      </c>
      <c r="CB50" s="26">
        <v>28</v>
      </c>
      <c r="CC50" s="26">
        <v>28</v>
      </c>
      <c r="CD50" s="26">
        <v>19</v>
      </c>
      <c r="CE50" s="26"/>
      <c r="CF50" s="26"/>
      <c r="CG50" s="44">
        <v>46</v>
      </c>
      <c r="CH50" s="5">
        <v>2</v>
      </c>
      <c r="CI50" s="5">
        <v>1</v>
      </c>
      <c r="CJ50" s="5">
        <v>2</v>
      </c>
      <c r="CK50" s="11">
        <v>1.52</v>
      </c>
      <c r="CL50" s="5">
        <v>200</v>
      </c>
      <c r="CM50" s="18">
        <v>362.9167833426929</v>
      </c>
      <c r="CN50" s="5">
        <v>13</v>
      </c>
      <c r="CO50" s="9">
        <v>39209</v>
      </c>
      <c r="CP50" s="9">
        <v>39217</v>
      </c>
      <c r="CQ50" s="252">
        <v>39221</v>
      </c>
      <c r="CR50" s="4">
        <v>5</v>
      </c>
      <c r="CS50" s="26">
        <v>38</v>
      </c>
      <c r="CT50" s="26">
        <v>28</v>
      </c>
      <c r="CU50" s="26">
        <v>19</v>
      </c>
      <c r="CV50" s="26"/>
      <c r="CW50" s="69"/>
      <c r="CX50" s="26"/>
    </row>
    <row r="51" spans="1:102" ht="15" x14ac:dyDescent="0.25">
      <c r="A51" s="10">
        <v>47</v>
      </c>
      <c r="B51" s="15">
        <v>47</v>
      </c>
      <c r="C51" s="42">
        <v>1</v>
      </c>
      <c r="D51" s="16">
        <v>39196</v>
      </c>
      <c r="E51" s="28">
        <v>1</v>
      </c>
      <c r="F51" s="28">
        <v>1</v>
      </c>
      <c r="G51" s="32">
        <v>1</v>
      </c>
      <c r="H51" s="5"/>
      <c r="I51" s="5"/>
      <c r="J51" s="5"/>
      <c r="K51" s="5"/>
      <c r="L51" s="5"/>
      <c r="M51" s="5"/>
      <c r="N51" s="5"/>
      <c r="O51" s="5"/>
      <c r="P51" s="299">
        <f t="shared" si="0"/>
        <v>1</v>
      </c>
      <c r="Q51" s="5" t="s">
        <v>111</v>
      </c>
      <c r="R51" s="5"/>
      <c r="S51" s="5"/>
      <c r="T51" s="5"/>
      <c r="U51" s="5" t="s">
        <v>118</v>
      </c>
      <c r="V51" s="5"/>
      <c r="W51" s="5"/>
      <c r="X51" s="5"/>
      <c r="Y51" s="5"/>
      <c r="Z51" s="32">
        <v>10</v>
      </c>
      <c r="AA51" s="5"/>
      <c r="AB51" s="5"/>
      <c r="AC51" s="5">
        <v>13</v>
      </c>
      <c r="AD51" s="5"/>
      <c r="AE51" s="5"/>
      <c r="AF51" s="5"/>
      <c r="AG51" s="5"/>
      <c r="AH51" s="5"/>
      <c r="AI51" s="632">
        <f t="shared" si="1"/>
        <v>13</v>
      </c>
      <c r="AJ51" s="32"/>
      <c r="AK51" s="5"/>
      <c r="AL51" s="5"/>
      <c r="AM51" s="5"/>
      <c r="AN51" s="5"/>
      <c r="AO51" s="5"/>
      <c r="AP51" s="5">
        <v>13</v>
      </c>
      <c r="AQ51" s="5"/>
      <c r="AR51" s="5"/>
      <c r="AS51" s="76">
        <v>39217</v>
      </c>
      <c r="AT51" s="630">
        <f t="shared" si="2"/>
        <v>39217</v>
      </c>
      <c r="AU51" s="630" t="s">
        <v>1783</v>
      </c>
      <c r="AV51" s="633"/>
      <c r="AW51" s="633"/>
      <c r="AX51" s="9">
        <v>39223</v>
      </c>
      <c r="AY51" s="73" t="s">
        <v>428</v>
      </c>
      <c r="AZ51" s="5"/>
      <c r="BA51" s="5"/>
      <c r="BB51" s="5"/>
      <c r="BC51" s="5"/>
      <c r="BD51" s="5"/>
      <c r="BE51" s="5"/>
      <c r="BF51" s="5"/>
      <c r="BG51" s="5"/>
      <c r="BH51" s="5"/>
      <c r="BI51" s="632" t="str">
        <f t="shared" si="3"/>
        <v>no</v>
      </c>
      <c r="BJ51" s="10" t="s">
        <v>446</v>
      </c>
      <c r="BK51" s="300">
        <f t="shared" si="4"/>
        <v>1</v>
      </c>
      <c r="BL51" s="5">
        <v>1</v>
      </c>
      <c r="BM51" s="11">
        <v>1.87</v>
      </c>
      <c r="BN51" s="5">
        <v>190</v>
      </c>
      <c r="BO51" s="27"/>
      <c r="BP51" s="5"/>
      <c r="BQ51" s="5"/>
      <c r="BR51" s="28"/>
      <c r="BS51" s="5"/>
      <c r="BT51" s="5"/>
      <c r="BU51" s="13"/>
      <c r="BV51" s="245">
        <f>(BM51^2*PI()*BN51*BL51)/4</f>
        <v>521.82717914106206</v>
      </c>
      <c r="BW51" s="13"/>
      <c r="BX51" s="11">
        <f>BV51+BW51</f>
        <v>521.82717914106206</v>
      </c>
      <c r="BY51" s="44">
        <v>47</v>
      </c>
      <c r="BZ51" s="26">
        <v>3</v>
      </c>
      <c r="CA51" s="26">
        <v>36</v>
      </c>
      <c r="CB51" s="26">
        <v>12</v>
      </c>
      <c r="CC51" s="26">
        <v>12</v>
      </c>
      <c r="CD51" s="26">
        <v>11</v>
      </c>
      <c r="CE51" s="26"/>
      <c r="CF51" s="26"/>
      <c r="CG51" s="44">
        <v>47</v>
      </c>
      <c r="CH51" s="5">
        <v>1</v>
      </c>
      <c r="CI51" s="5">
        <v>1</v>
      </c>
      <c r="CJ51" s="5">
        <v>1</v>
      </c>
      <c r="CK51" s="11">
        <v>1.87</v>
      </c>
      <c r="CL51" s="5">
        <v>190</v>
      </c>
      <c r="CM51" s="18">
        <v>521.82717914106206</v>
      </c>
      <c r="CN51" s="15">
        <v>13</v>
      </c>
      <c r="CO51" s="9">
        <v>39217</v>
      </c>
      <c r="CP51" s="9">
        <v>39223</v>
      </c>
      <c r="CQ51" s="252">
        <v>39225</v>
      </c>
      <c r="CR51" s="4">
        <v>3</v>
      </c>
      <c r="CS51" s="26">
        <v>36</v>
      </c>
      <c r="CT51" s="26">
        <v>12</v>
      </c>
      <c r="CU51" s="26">
        <v>11</v>
      </c>
      <c r="CV51" s="26"/>
      <c r="CW51" s="69"/>
      <c r="CX51" s="26"/>
    </row>
    <row r="52" spans="1:102" ht="15" x14ac:dyDescent="0.25">
      <c r="A52" s="10">
        <v>48</v>
      </c>
      <c r="B52" s="15">
        <v>48</v>
      </c>
      <c r="C52" s="42"/>
      <c r="D52" s="16">
        <v>39196</v>
      </c>
      <c r="E52" s="28">
        <v>1</v>
      </c>
      <c r="F52" s="28">
        <v>1</v>
      </c>
      <c r="G52" s="32">
        <v>1</v>
      </c>
      <c r="H52" s="5"/>
      <c r="I52" s="5"/>
      <c r="J52" s="5"/>
      <c r="K52" s="5"/>
      <c r="L52" s="5"/>
      <c r="M52" s="5"/>
      <c r="N52" s="5"/>
      <c r="O52" s="5"/>
      <c r="P52" s="299">
        <f t="shared" si="0"/>
        <v>1</v>
      </c>
      <c r="Q52" s="5" t="s">
        <v>111</v>
      </c>
      <c r="R52" s="5"/>
      <c r="S52" s="5" t="s">
        <v>118</v>
      </c>
      <c r="T52" s="5"/>
      <c r="U52" s="5"/>
      <c r="V52" s="5"/>
      <c r="W52" s="5"/>
      <c r="X52" s="5"/>
      <c r="Y52" s="5"/>
      <c r="Z52" s="32">
        <v>12</v>
      </c>
      <c r="AA52" s="5"/>
      <c r="AB52" s="5">
        <v>35</v>
      </c>
      <c r="AC52" s="5"/>
      <c r="AD52" s="5">
        <v>37</v>
      </c>
      <c r="AE52" s="5">
        <v>34</v>
      </c>
      <c r="AF52" s="5"/>
      <c r="AG52" s="5"/>
      <c r="AH52" s="5"/>
      <c r="AI52" s="632">
        <f t="shared" si="1"/>
        <v>37</v>
      </c>
      <c r="AJ52" s="32"/>
      <c r="AK52" s="5"/>
      <c r="AL52" s="5"/>
      <c r="AM52" s="5"/>
      <c r="AN52" s="5"/>
      <c r="AO52" s="5"/>
      <c r="AP52" s="5">
        <v>36</v>
      </c>
      <c r="AQ52" s="5"/>
      <c r="AR52" s="5"/>
      <c r="AS52" s="76">
        <v>39204</v>
      </c>
      <c r="AT52" s="630">
        <f t="shared" si="2"/>
        <v>39204</v>
      </c>
      <c r="AU52" s="630" t="s">
        <v>1783</v>
      </c>
      <c r="AV52" s="633"/>
      <c r="AW52" s="633"/>
      <c r="AX52" s="9">
        <v>39217</v>
      </c>
      <c r="AY52" s="73">
        <v>39227</v>
      </c>
      <c r="AZ52" s="5"/>
      <c r="BA52" s="5"/>
      <c r="BB52" s="5"/>
      <c r="BC52" s="5"/>
      <c r="BD52" s="5"/>
      <c r="BE52" s="5"/>
      <c r="BF52" s="5"/>
      <c r="BG52" s="5"/>
      <c r="BH52" s="5"/>
      <c r="BI52" s="632" t="str">
        <f t="shared" si="3"/>
        <v>no</v>
      </c>
      <c r="BJ52" s="10"/>
      <c r="BK52" s="300">
        <f t="shared" si="4"/>
        <v>1</v>
      </c>
      <c r="BL52" s="5">
        <v>1</v>
      </c>
      <c r="BM52" s="11">
        <v>2.91</v>
      </c>
      <c r="BN52" s="5">
        <v>340</v>
      </c>
      <c r="BO52" s="27"/>
      <c r="BP52" s="5"/>
      <c r="BQ52" s="5"/>
      <c r="BR52" s="28"/>
      <c r="BS52" s="5"/>
      <c r="BT52" s="5"/>
      <c r="BU52" s="13"/>
      <c r="BV52" s="245">
        <f>(BM52^2*PI()*BN52*BL52)/4</f>
        <v>2261.282263738417</v>
      </c>
      <c r="BW52" s="13"/>
      <c r="BX52" s="11">
        <f>BV52+BW52</f>
        <v>2261.282263738417</v>
      </c>
      <c r="BY52" s="44">
        <v>48</v>
      </c>
      <c r="BZ52" s="26">
        <v>4</v>
      </c>
      <c r="CA52" s="26">
        <v>16</v>
      </c>
      <c r="CB52" s="26">
        <v>38</v>
      </c>
      <c r="CC52" s="26">
        <v>38</v>
      </c>
      <c r="CD52" s="26">
        <v>28</v>
      </c>
      <c r="CE52" s="26"/>
      <c r="CF52" s="26"/>
      <c r="CG52" s="44">
        <v>48</v>
      </c>
      <c r="CH52" s="5">
        <v>1</v>
      </c>
      <c r="CI52" s="5">
        <v>1</v>
      </c>
      <c r="CJ52" s="5">
        <v>1</v>
      </c>
      <c r="CK52" s="11">
        <v>2.91</v>
      </c>
      <c r="CL52" s="5">
        <v>340</v>
      </c>
      <c r="CM52" s="18">
        <v>2261.282263738417</v>
      </c>
      <c r="CN52" s="5">
        <v>36</v>
      </c>
      <c r="CO52" s="9">
        <v>39204</v>
      </c>
      <c r="CP52" s="9">
        <v>39217</v>
      </c>
      <c r="CQ52" s="9">
        <v>39227</v>
      </c>
      <c r="CR52" s="4">
        <v>4</v>
      </c>
      <c r="CS52" s="26">
        <v>16</v>
      </c>
      <c r="CT52" s="26">
        <v>38</v>
      </c>
      <c r="CU52" s="26">
        <v>28</v>
      </c>
      <c r="CV52" s="26"/>
      <c r="CW52" s="69"/>
      <c r="CX52" s="26"/>
    </row>
    <row r="53" spans="1:102" ht="15" x14ac:dyDescent="0.25">
      <c r="A53" s="10">
        <v>49</v>
      </c>
      <c r="B53" s="15">
        <v>49</v>
      </c>
      <c r="C53" s="42"/>
      <c r="D53" s="16">
        <v>39196</v>
      </c>
      <c r="E53" s="28">
        <v>1</v>
      </c>
      <c r="F53" s="28">
        <v>1</v>
      </c>
      <c r="G53" s="32">
        <v>2</v>
      </c>
      <c r="H53" s="5"/>
      <c r="I53" s="5"/>
      <c r="J53" s="5"/>
      <c r="K53" s="5"/>
      <c r="L53" s="5"/>
      <c r="M53" s="5"/>
      <c r="N53" s="5"/>
      <c r="O53" s="5"/>
      <c r="P53" s="299">
        <f t="shared" si="0"/>
        <v>2</v>
      </c>
      <c r="Q53" s="5" t="s">
        <v>111</v>
      </c>
      <c r="R53" s="5"/>
      <c r="S53" s="5"/>
      <c r="T53" s="5" t="s">
        <v>118</v>
      </c>
      <c r="U53" s="5"/>
      <c r="V53" s="5"/>
      <c r="W53" s="5"/>
      <c r="X53" s="5"/>
      <c r="Y53" s="5"/>
      <c r="Z53" s="32">
        <v>18</v>
      </c>
      <c r="AA53" s="5"/>
      <c r="AB53" s="5"/>
      <c r="AC53" s="5">
        <v>28</v>
      </c>
      <c r="AD53" s="5">
        <v>29</v>
      </c>
      <c r="AE53" s="5">
        <v>30</v>
      </c>
      <c r="AF53" s="5"/>
      <c r="AG53" s="5"/>
      <c r="AH53" s="5"/>
      <c r="AI53" s="632">
        <f t="shared" si="1"/>
        <v>30</v>
      </c>
      <c r="AJ53" s="32"/>
      <c r="AK53" s="5"/>
      <c r="AL53" s="5"/>
      <c r="AM53" s="5"/>
      <c r="AN53" s="5"/>
      <c r="AO53" s="5"/>
      <c r="AP53" s="5">
        <v>32</v>
      </c>
      <c r="AQ53" s="5"/>
      <c r="AR53" s="5"/>
      <c r="AS53" s="76">
        <v>39212</v>
      </c>
      <c r="AT53" s="630">
        <f t="shared" si="2"/>
        <v>39212</v>
      </c>
      <c r="AU53" s="630" t="s">
        <v>1783</v>
      </c>
      <c r="AV53" s="633"/>
      <c r="AW53" s="633"/>
      <c r="AX53" s="9">
        <v>39223</v>
      </c>
      <c r="AY53" s="73">
        <v>39234</v>
      </c>
      <c r="AZ53" s="14"/>
      <c r="BA53" s="14"/>
      <c r="BB53" s="14"/>
      <c r="BC53" s="14"/>
      <c r="BD53" s="14"/>
      <c r="BE53" s="14"/>
      <c r="BF53" s="14"/>
      <c r="BG53" s="14"/>
      <c r="BH53" s="14"/>
      <c r="BI53" s="632" t="str">
        <f t="shared" si="3"/>
        <v>no</v>
      </c>
      <c r="BJ53" s="10" t="s">
        <v>417</v>
      </c>
      <c r="BK53" s="300">
        <f t="shared" si="4"/>
        <v>1</v>
      </c>
      <c r="BL53" s="5">
        <v>1</v>
      </c>
      <c r="BM53" s="11">
        <v>2.77</v>
      </c>
      <c r="BN53" s="5">
        <v>320</v>
      </c>
      <c r="BO53" s="27">
        <v>0.1</v>
      </c>
      <c r="BP53" s="5"/>
      <c r="BQ53" s="5"/>
      <c r="BR53" s="28"/>
      <c r="BS53" s="5"/>
      <c r="BT53" s="5"/>
      <c r="BU53" s="13"/>
      <c r="BV53" s="245">
        <f>(BM53^2*PI()*BN53*BL53)/4</f>
        <v>1928.4101017383298</v>
      </c>
      <c r="BW53" s="13"/>
      <c r="BX53" s="11">
        <f>BV53+BW53</f>
        <v>1928.4101017383298</v>
      </c>
      <c r="BY53" s="44">
        <v>49</v>
      </c>
      <c r="BZ53" s="26">
        <v>4</v>
      </c>
      <c r="CA53" s="26">
        <v>27</v>
      </c>
      <c r="CB53" s="26">
        <v>24</v>
      </c>
      <c r="CC53" s="26">
        <v>24</v>
      </c>
      <c r="CD53" s="26">
        <v>12</v>
      </c>
      <c r="CE53" s="26"/>
      <c r="CF53" s="26"/>
      <c r="CG53" s="44">
        <v>49</v>
      </c>
      <c r="CH53" s="5">
        <v>2</v>
      </c>
      <c r="CI53" s="5">
        <v>1</v>
      </c>
      <c r="CJ53" s="5">
        <v>2</v>
      </c>
      <c r="CK53" s="11">
        <v>2.77</v>
      </c>
      <c r="CL53" s="5">
        <v>320</v>
      </c>
      <c r="CM53" s="18">
        <v>1928.4101017383298</v>
      </c>
      <c r="CN53" s="5">
        <v>32</v>
      </c>
      <c r="CO53" s="9">
        <v>39212</v>
      </c>
      <c r="CP53" s="9">
        <v>39223</v>
      </c>
      <c r="CQ53" s="9">
        <v>39234</v>
      </c>
      <c r="CR53" s="4">
        <v>4</v>
      </c>
      <c r="CS53" s="26">
        <v>27</v>
      </c>
      <c r="CT53" s="26">
        <v>24</v>
      </c>
      <c r="CU53" s="26">
        <v>12</v>
      </c>
      <c r="CV53" s="26"/>
      <c r="CW53" s="69"/>
      <c r="CX53" s="26"/>
    </row>
    <row r="54" spans="1:102" ht="15" x14ac:dyDescent="0.25">
      <c r="A54" s="10">
        <v>50</v>
      </c>
      <c r="B54" s="15">
        <v>50</v>
      </c>
      <c r="C54" s="42">
        <v>1</v>
      </c>
      <c r="D54" s="16">
        <v>39196</v>
      </c>
      <c r="E54" s="28">
        <v>1</v>
      </c>
      <c r="F54" s="28">
        <v>1</v>
      </c>
      <c r="G54" s="32" t="s">
        <v>447</v>
      </c>
      <c r="H54" s="5">
        <v>1</v>
      </c>
      <c r="I54" s="5"/>
      <c r="J54" s="5"/>
      <c r="K54" s="5"/>
      <c r="L54" s="5"/>
      <c r="M54" s="5"/>
      <c r="N54" s="5"/>
      <c r="O54" s="5"/>
      <c r="P54" s="299">
        <f t="shared" si="0"/>
        <v>1</v>
      </c>
      <c r="Q54" s="5" t="s">
        <v>117</v>
      </c>
      <c r="R54" s="5"/>
      <c r="S54" s="5"/>
      <c r="T54" s="5"/>
      <c r="U54" s="5"/>
      <c r="V54" s="5"/>
      <c r="W54" s="5" t="s">
        <v>118</v>
      </c>
      <c r="X54" s="5"/>
      <c r="Y54" s="5"/>
      <c r="Z54" s="32">
        <v>10</v>
      </c>
      <c r="AA54" s="5"/>
      <c r="AB54" s="5"/>
      <c r="AC54" s="5"/>
      <c r="AD54" s="5">
        <v>13</v>
      </c>
      <c r="AE54" s="5"/>
      <c r="AF54" s="5"/>
      <c r="AG54" s="5"/>
      <c r="AH54" s="5"/>
      <c r="AI54" s="632">
        <f t="shared" si="1"/>
        <v>13</v>
      </c>
      <c r="AJ54" s="32"/>
      <c r="AK54" s="5"/>
      <c r="AL54" s="5"/>
      <c r="AM54" s="5"/>
      <c r="AN54" s="5"/>
      <c r="AO54" s="5"/>
      <c r="AP54" s="5">
        <v>5</v>
      </c>
      <c r="AQ54" s="5"/>
      <c r="AR54" s="5"/>
      <c r="AS54" s="76"/>
      <c r="AT54" s="630" t="str">
        <f t="shared" si="2"/>
        <v>NA</v>
      </c>
      <c r="AU54" s="630" t="s">
        <v>1780</v>
      </c>
      <c r="AV54" s="633" t="s">
        <v>1807</v>
      </c>
      <c r="AW54" s="633"/>
      <c r="AX54" s="9"/>
      <c r="AY54" s="73">
        <v>39234</v>
      </c>
      <c r="AZ54" s="5"/>
      <c r="BA54" s="5"/>
      <c r="BB54" s="5"/>
      <c r="BC54" s="5"/>
      <c r="BD54" s="5"/>
      <c r="BE54" s="5"/>
      <c r="BF54" s="5">
        <v>0.1</v>
      </c>
      <c r="BG54" s="5"/>
      <c r="BH54" s="5"/>
      <c r="BI54" s="632" t="str">
        <f t="shared" si="3"/>
        <v>yes</v>
      </c>
      <c r="BJ54" s="10" t="s">
        <v>448</v>
      </c>
      <c r="BK54" s="300">
        <f t="shared" si="4"/>
        <v>2</v>
      </c>
      <c r="BL54" s="5">
        <v>2</v>
      </c>
      <c r="BM54" s="11">
        <v>1.35</v>
      </c>
      <c r="BN54" s="5">
        <v>160</v>
      </c>
      <c r="BO54" s="27">
        <v>0.1</v>
      </c>
      <c r="BP54" s="5"/>
      <c r="BQ54" s="5"/>
      <c r="BR54" s="28"/>
      <c r="BS54" s="5"/>
      <c r="BT54" s="5"/>
      <c r="BU54" s="13"/>
      <c r="BV54" s="245">
        <f>(BM54^2*PI()*BN54*BL54)/4</f>
        <v>458.0442088933919</v>
      </c>
      <c r="BW54" s="13"/>
      <c r="BX54" s="11">
        <f>BV54+BW54</f>
        <v>458.0442088933919</v>
      </c>
      <c r="BY54" s="44">
        <v>50</v>
      </c>
      <c r="BZ54" s="26"/>
      <c r="CA54" s="26"/>
      <c r="CB54" s="26"/>
      <c r="CC54" s="26"/>
      <c r="CD54" s="26"/>
      <c r="CE54" s="26"/>
      <c r="CF54" s="26"/>
      <c r="CG54" s="44">
        <v>50</v>
      </c>
      <c r="CH54" s="5">
        <v>1</v>
      </c>
      <c r="CI54" s="5">
        <v>2</v>
      </c>
      <c r="CJ54" s="5">
        <v>2</v>
      </c>
      <c r="CK54" s="11">
        <v>1.35</v>
      </c>
      <c r="CL54" s="5">
        <v>160</v>
      </c>
      <c r="CM54" s="18">
        <v>458.0442088933919</v>
      </c>
      <c r="CN54" s="15">
        <v>5</v>
      </c>
      <c r="CO54" s="252">
        <v>39225</v>
      </c>
      <c r="CP54" s="9"/>
      <c r="CQ54" s="9">
        <v>39234</v>
      </c>
      <c r="CR54" s="4"/>
      <c r="CS54" s="26"/>
      <c r="CT54" s="26"/>
      <c r="CU54" s="26"/>
      <c r="CV54" s="26"/>
      <c r="CW54" s="69">
        <v>0.1</v>
      </c>
      <c r="CX54" s="26"/>
    </row>
    <row r="55" spans="1:102" ht="15" x14ac:dyDescent="0.25">
      <c r="A55" s="10">
        <v>51</v>
      </c>
      <c r="B55" s="15">
        <v>51</v>
      </c>
      <c r="C55" s="42"/>
      <c r="D55" s="16"/>
      <c r="E55" s="28"/>
      <c r="F55" s="28"/>
      <c r="G55" s="32"/>
      <c r="H55" s="5"/>
      <c r="I55" s="5"/>
      <c r="J55" s="5"/>
      <c r="K55" s="5"/>
      <c r="L55" s="5"/>
      <c r="M55" s="5"/>
      <c r="N55" s="5"/>
      <c r="O55" s="5"/>
      <c r="P55" s="299">
        <f t="shared" si="0"/>
        <v>0</v>
      </c>
      <c r="Q55" s="5"/>
      <c r="R55" s="5"/>
      <c r="S55" s="5"/>
      <c r="T55" s="5"/>
      <c r="U55" s="5"/>
      <c r="V55" s="5"/>
      <c r="W55" s="5"/>
      <c r="X55" s="5"/>
      <c r="Y55" s="5"/>
      <c r="Z55" s="32"/>
      <c r="AA55" s="5"/>
      <c r="AB55" s="5"/>
      <c r="AC55" s="5"/>
      <c r="AD55" s="5"/>
      <c r="AE55" s="5"/>
      <c r="AF55" s="5"/>
      <c r="AG55" s="5"/>
      <c r="AH55" s="5"/>
      <c r="AI55" s="632">
        <f t="shared" si="1"/>
        <v>0</v>
      </c>
      <c r="AJ55" s="32"/>
      <c r="AK55" s="5"/>
      <c r="AL55" s="5"/>
      <c r="AM55" s="5"/>
      <c r="AN55" s="5"/>
      <c r="AO55" s="5"/>
      <c r="AP55" s="5"/>
      <c r="AQ55" s="5"/>
      <c r="AR55" s="5"/>
      <c r="AS55" s="76"/>
      <c r="AT55" s="630" t="str">
        <f t="shared" si="2"/>
        <v>NA</v>
      </c>
      <c r="AU55" s="630" t="s">
        <v>1783</v>
      </c>
      <c r="AV55" s="633"/>
      <c r="AW55" s="633"/>
      <c r="AX55" s="9"/>
      <c r="AY55" s="73"/>
      <c r="AZ55" s="5"/>
      <c r="BA55" s="5"/>
      <c r="BB55" s="5"/>
      <c r="BC55" s="14"/>
      <c r="BD55" s="5"/>
      <c r="BE55" s="5"/>
      <c r="BF55" s="5"/>
      <c r="BG55" s="5"/>
      <c r="BH55" s="5"/>
      <c r="BI55" s="632" t="str">
        <f t="shared" si="3"/>
        <v>no</v>
      </c>
      <c r="BJ55" s="10"/>
      <c r="BK55" s="300">
        <f t="shared" si="4"/>
        <v>0</v>
      </c>
      <c r="BL55" s="5"/>
      <c r="BM55" s="11"/>
      <c r="BN55" s="5"/>
      <c r="BO55" s="27"/>
      <c r="BP55" s="5"/>
      <c r="BQ55" s="5"/>
      <c r="BR55" s="28"/>
      <c r="BS55" s="5"/>
      <c r="BT55" s="5"/>
      <c r="BU55" s="13"/>
      <c r="BV55" s="245"/>
      <c r="BW55" s="13"/>
      <c r="BX55" s="11"/>
      <c r="BY55" s="44">
        <v>51</v>
      </c>
      <c r="BZ55" s="26"/>
      <c r="CA55" s="26"/>
      <c r="CB55" s="26"/>
      <c r="CC55" s="26"/>
      <c r="CD55" s="26"/>
      <c r="CE55" s="26"/>
      <c r="CF55" s="26"/>
      <c r="CG55" s="44">
        <v>51</v>
      </c>
      <c r="CH55" s="5">
        <v>0</v>
      </c>
      <c r="CI55" s="5">
        <v>0</v>
      </c>
      <c r="CJ55" s="5"/>
      <c r="CK55" s="11"/>
      <c r="CL55" s="5"/>
      <c r="CM55" s="18"/>
      <c r="CN55" s="5"/>
      <c r="CO55" s="9"/>
      <c r="CP55" s="9"/>
      <c r="CQ55" s="9"/>
      <c r="CR55" s="4"/>
      <c r="CS55" s="26"/>
      <c r="CT55" s="26"/>
      <c r="CU55" s="26"/>
      <c r="CV55" s="26"/>
      <c r="CW55" s="69"/>
      <c r="CX55" s="26"/>
    </row>
    <row r="56" spans="1:102" ht="15" x14ac:dyDescent="0.25">
      <c r="A56" s="10">
        <v>52</v>
      </c>
      <c r="B56" s="15">
        <v>52</v>
      </c>
      <c r="C56" s="42"/>
      <c r="D56" s="16">
        <v>39196</v>
      </c>
      <c r="E56" s="28">
        <v>1</v>
      </c>
      <c r="F56" s="28">
        <v>1</v>
      </c>
      <c r="G56" s="32">
        <v>1</v>
      </c>
      <c r="H56" s="5"/>
      <c r="I56" s="5"/>
      <c r="J56" s="5"/>
      <c r="K56" s="5"/>
      <c r="L56" s="5"/>
      <c r="M56" s="5"/>
      <c r="N56" s="5"/>
      <c r="O56" s="5"/>
      <c r="P56" s="299">
        <f t="shared" si="0"/>
        <v>1</v>
      </c>
      <c r="Q56" s="5" t="s">
        <v>117</v>
      </c>
      <c r="R56" s="5"/>
      <c r="S56" s="5"/>
      <c r="T56" s="5"/>
      <c r="U56" s="5" t="s">
        <v>118</v>
      </c>
      <c r="V56" s="5"/>
      <c r="W56" s="5"/>
      <c r="X56" s="5"/>
      <c r="Y56" s="5"/>
      <c r="Z56" s="32">
        <v>12</v>
      </c>
      <c r="AA56" s="5"/>
      <c r="AB56" s="5"/>
      <c r="AC56" s="5">
        <v>17</v>
      </c>
      <c r="AD56" s="5">
        <v>18</v>
      </c>
      <c r="AE56" s="5">
        <v>17</v>
      </c>
      <c r="AF56" s="5"/>
      <c r="AG56" s="5"/>
      <c r="AH56" s="5"/>
      <c r="AI56" s="632">
        <f t="shared" si="1"/>
        <v>18</v>
      </c>
      <c r="AJ56" s="32"/>
      <c r="AK56" s="5"/>
      <c r="AL56" s="5"/>
      <c r="AM56" s="5"/>
      <c r="AN56" s="5"/>
      <c r="AO56" s="5"/>
      <c r="AP56" s="5">
        <v>18</v>
      </c>
      <c r="AQ56" s="5"/>
      <c r="AR56" s="5"/>
      <c r="AS56" s="76">
        <v>39217</v>
      </c>
      <c r="AT56" s="630">
        <f t="shared" si="2"/>
        <v>39217</v>
      </c>
      <c r="AU56" s="630" t="s">
        <v>1783</v>
      </c>
      <c r="AV56" s="633"/>
      <c r="AW56" s="633"/>
      <c r="AX56" s="9">
        <v>39223</v>
      </c>
      <c r="AY56" s="73">
        <v>39234</v>
      </c>
      <c r="AZ56" s="5"/>
      <c r="BA56" s="5"/>
      <c r="BB56" s="5"/>
      <c r="BC56" s="14"/>
      <c r="BD56" s="5"/>
      <c r="BE56" s="5"/>
      <c r="BF56" s="5"/>
      <c r="BG56" s="5"/>
      <c r="BH56" s="14"/>
      <c r="BI56" s="632" t="str">
        <f t="shared" si="3"/>
        <v>no</v>
      </c>
      <c r="BJ56" s="10" t="s">
        <v>417</v>
      </c>
      <c r="BK56" s="300">
        <f t="shared" si="4"/>
        <v>1</v>
      </c>
      <c r="BL56" s="5">
        <v>1</v>
      </c>
      <c r="BM56" s="11">
        <v>2.2000000000000002</v>
      </c>
      <c r="BN56" s="5">
        <v>240</v>
      </c>
      <c r="BO56" s="27"/>
      <c r="BP56" s="5"/>
      <c r="BQ56" s="5"/>
      <c r="BR56" s="28"/>
      <c r="BS56" s="5"/>
      <c r="BT56" s="5"/>
      <c r="BU56" s="13"/>
      <c r="BV56" s="245">
        <f t="shared" ref="BV56:BV61" si="11">(BM56^2*PI()*BN56*BL56)/4</f>
        <v>912.31850660247608</v>
      </c>
      <c r="BW56" s="13"/>
      <c r="BX56" s="11">
        <f t="shared" ref="BX56:BX61" si="12">BV56+BW56</f>
        <v>912.31850660247608</v>
      </c>
      <c r="BY56" s="44">
        <v>52</v>
      </c>
      <c r="BZ56" s="26">
        <v>3</v>
      </c>
      <c r="CA56" s="26">
        <v>15</v>
      </c>
      <c r="CB56" s="26">
        <v>18</v>
      </c>
      <c r="CC56" s="26">
        <v>17</v>
      </c>
      <c r="CD56" s="26">
        <v>14</v>
      </c>
      <c r="CE56" s="26"/>
      <c r="CF56" s="26"/>
      <c r="CG56" s="44">
        <v>52</v>
      </c>
      <c r="CH56" s="5">
        <v>1</v>
      </c>
      <c r="CI56" s="5">
        <v>1</v>
      </c>
      <c r="CJ56" s="5">
        <v>1</v>
      </c>
      <c r="CK56" s="11">
        <v>2.2000000000000002</v>
      </c>
      <c r="CL56" s="5">
        <v>240</v>
      </c>
      <c r="CM56" s="18">
        <v>912.31850660247608</v>
      </c>
      <c r="CN56" s="5">
        <v>18</v>
      </c>
      <c r="CO56" s="9">
        <v>39217</v>
      </c>
      <c r="CP56" s="9">
        <v>39223</v>
      </c>
      <c r="CQ56" s="9">
        <v>39234</v>
      </c>
      <c r="CR56" s="4">
        <v>3</v>
      </c>
      <c r="CS56" s="26">
        <v>15</v>
      </c>
      <c r="CT56" s="26">
        <v>18</v>
      </c>
      <c r="CU56" s="26">
        <v>14</v>
      </c>
      <c r="CV56" s="26"/>
      <c r="CW56" s="69"/>
      <c r="CX56" s="26"/>
    </row>
    <row r="57" spans="1:102" ht="15" x14ac:dyDescent="0.25">
      <c r="A57" s="10">
        <v>53</v>
      </c>
      <c r="B57" s="15">
        <v>53</v>
      </c>
      <c r="C57" s="42">
        <v>1</v>
      </c>
      <c r="D57" s="16">
        <v>39196</v>
      </c>
      <c r="E57" s="28">
        <v>1</v>
      </c>
      <c r="F57" s="28">
        <v>1</v>
      </c>
      <c r="G57" s="32">
        <v>3</v>
      </c>
      <c r="H57" s="5"/>
      <c r="I57" s="5"/>
      <c r="J57" s="5"/>
      <c r="K57" s="5"/>
      <c r="L57" s="5"/>
      <c r="M57" s="5"/>
      <c r="N57" s="5"/>
      <c r="O57" s="5"/>
      <c r="P57" s="299">
        <f t="shared" si="0"/>
        <v>3</v>
      </c>
      <c r="Q57" s="5" t="s">
        <v>118</v>
      </c>
      <c r="R57" s="5"/>
      <c r="S57" s="5"/>
      <c r="T57" s="5"/>
      <c r="U57" s="5"/>
      <c r="V57" s="5"/>
      <c r="W57" s="5"/>
      <c r="X57" s="5"/>
      <c r="Y57" s="5"/>
      <c r="Z57" s="32">
        <v>35</v>
      </c>
      <c r="AA57" s="5"/>
      <c r="AB57" s="5"/>
      <c r="AC57" s="5"/>
      <c r="AD57" s="5">
        <v>32</v>
      </c>
      <c r="AE57" s="5"/>
      <c r="AF57" s="5"/>
      <c r="AG57" s="5"/>
      <c r="AH57" s="5"/>
      <c r="AI57" s="632">
        <f t="shared" si="1"/>
        <v>35</v>
      </c>
      <c r="AJ57" s="32"/>
      <c r="AK57" s="5"/>
      <c r="AL57" s="5"/>
      <c r="AM57" s="5"/>
      <c r="AN57" s="5"/>
      <c r="AO57" s="5"/>
      <c r="AP57" s="5">
        <v>32</v>
      </c>
      <c r="AQ57" s="5"/>
      <c r="AR57" s="5"/>
      <c r="AS57" s="76">
        <v>39217</v>
      </c>
      <c r="AT57" s="630">
        <f t="shared" si="2"/>
        <v>39217</v>
      </c>
      <c r="AU57" s="630" t="s">
        <v>1783</v>
      </c>
      <c r="AV57" s="633"/>
      <c r="AW57" s="633"/>
      <c r="AX57" s="9">
        <v>39223</v>
      </c>
      <c r="AY57" s="73" t="s">
        <v>428</v>
      </c>
      <c r="AZ57" s="5"/>
      <c r="BA57" s="5"/>
      <c r="BB57" s="5"/>
      <c r="BC57" s="5"/>
      <c r="BD57" s="5"/>
      <c r="BE57" s="5"/>
      <c r="BF57" s="5"/>
      <c r="BG57" s="5"/>
      <c r="BH57" s="5"/>
      <c r="BI57" s="632" t="str">
        <f t="shared" si="3"/>
        <v>no</v>
      </c>
      <c r="BJ57" s="10"/>
      <c r="BK57" s="300">
        <f t="shared" si="4"/>
        <v>2</v>
      </c>
      <c r="BL57" s="5">
        <v>2</v>
      </c>
      <c r="BM57" s="11">
        <v>2.5299999999999998</v>
      </c>
      <c r="BN57" s="5">
        <v>290</v>
      </c>
      <c r="BO57" s="27">
        <v>0.1</v>
      </c>
      <c r="BP57" s="5"/>
      <c r="BQ57" s="5"/>
      <c r="BR57" s="28"/>
      <c r="BS57" s="5"/>
      <c r="BT57" s="5"/>
      <c r="BU57" s="13"/>
      <c r="BV57" s="245">
        <f t="shared" si="11"/>
        <v>2915.807960372621</v>
      </c>
      <c r="BW57" s="13"/>
      <c r="BX57" s="11">
        <f t="shared" si="12"/>
        <v>2915.807960372621</v>
      </c>
      <c r="BY57" s="44">
        <v>53</v>
      </c>
      <c r="BZ57" s="26">
        <v>5</v>
      </c>
      <c r="CA57" s="26">
        <v>20</v>
      </c>
      <c r="CB57" s="26">
        <v>26</v>
      </c>
      <c r="CC57" s="26">
        <v>26</v>
      </c>
      <c r="CD57" s="26">
        <v>12</v>
      </c>
      <c r="CE57" s="26"/>
      <c r="CF57" s="26"/>
      <c r="CG57" s="44">
        <v>53</v>
      </c>
      <c r="CH57" s="5">
        <v>3</v>
      </c>
      <c r="CI57" s="5">
        <v>2</v>
      </c>
      <c r="CJ57" s="5">
        <v>3</v>
      </c>
      <c r="CK57" s="11">
        <v>2.5299999999999998</v>
      </c>
      <c r="CL57" s="5">
        <v>290</v>
      </c>
      <c r="CM57" s="18">
        <v>2915.807960372621</v>
      </c>
      <c r="CN57" s="5">
        <v>32</v>
      </c>
      <c r="CO57" s="9">
        <v>39217</v>
      </c>
      <c r="CP57" s="9">
        <v>39223</v>
      </c>
      <c r="CQ57" s="252">
        <v>39225</v>
      </c>
      <c r="CR57" s="4">
        <v>5</v>
      </c>
      <c r="CS57" s="26">
        <v>20</v>
      </c>
      <c r="CT57" s="26">
        <v>26</v>
      </c>
      <c r="CU57" s="26">
        <v>12</v>
      </c>
      <c r="CV57" s="26"/>
      <c r="CW57" s="69"/>
      <c r="CX57" s="26"/>
    </row>
    <row r="58" spans="1:102" ht="15" x14ac:dyDescent="0.25">
      <c r="A58" s="10">
        <v>54</v>
      </c>
      <c r="B58" s="15">
        <v>54</v>
      </c>
      <c r="C58" s="42"/>
      <c r="D58" s="16">
        <v>39196</v>
      </c>
      <c r="E58" s="28">
        <v>1</v>
      </c>
      <c r="F58" s="28">
        <v>1</v>
      </c>
      <c r="G58" s="32">
        <v>4</v>
      </c>
      <c r="H58" s="5"/>
      <c r="I58" s="5">
        <v>6</v>
      </c>
      <c r="J58" s="5">
        <v>7</v>
      </c>
      <c r="K58" s="5"/>
      <c r="L58" s="5"/>
      <c r="M58" s="5"/>
      <c r="N58" s="5"/>
      <c r="O58" s="5"/>
      <c r="P58" s="299">
        <f t="shared" si="0"/>
        <v>7</v>
      </c>
      <c r="Q58" s="5" t="s">
        <v>118</v>
      </c>
      <c r="R58" s="5"/>
      <c r="S58" s="5"/>
      <c r="T58" s="5"/>
      <c r="U58" s="5"/>
      <c r="V58" s="5"/>
      <c r="W58" s="5"/>
      <c r="X58" s="5"/>
      <c r="Y58" s="5"/>
      <c r="Z58" s="32">
        <v>40</v>
      </c>
      <c r="AA58" s="5"/>
      <c r="AB58" s="5">
        <v>60</v>
      </c>
      <c r="AC58" s="5">
        <v>100</v>
      </c>
      <c r="AD58" s="5">
        <v>120</v>
      </c>
      <c r="AE58" s="5">
        <v>117</v>
      </c>
      <c r="AF58" s="5"/>
      <c r="AG58" s="5"/>
      <c r="AH58" s="5"/>
      <c r="AI58" s="632">
        <f t="shared" si="1"/>
        <v>120</v>
      </c>
      <c r="AJ58" s="32"/>
      <c r="AK58" s="5"/>
      <c r="AL58" s="5"/>
      <c r="AM58" s="5"/>
      <c r="AN58" s="5"/>
      <c r="AO58" s="5"/>
      <c r="AP58" s="5">
        <v>133</v>
      </c>
      <c r="AQ58" s="5"/>
      <c r="AR58" s="5"/>
      <c r="AS58" s="76">
        <v>39209</v>
      </c>
      <c r="AT58" s="630">
        <f t="shared" si="2"/>
        <v>39209</v>
      </c>
      <c r="AU58" s="630" t="s">
        <v>1783</v>
      </c>
      <c r="AV58" s="633"/>
      <c r="AW58" s="633"/>
      <c r="AX58" s="9">
        <v>39223</v>
      </c>
      <c r="AY58" s="73">
        <v>39234</v>
      </c>
      <c r="AZ58" s="5"/>
      <c r="BA58" s="5"/>
      <c r="BB58" s="5"/>
      <c r="BC58" s="5"/>
      <c r="BD58" s="5"/>
      <c r="BE58" s="5"/>
      <c r="BF58" s="5"/>
      <c r="BG58" s="5"/>
      <c r="BH58" s="5"/>
      <c r="BI58" s="632" t="str">
        <f t="shared" si="3"/>
        <v>no</v>
      </c>
      <c r="BJ58" s="10" t="s">
        <v>449</v>
      </c>
      <c r="BK58" s="300">
        <f t="shared" si="4"/>
        <v>6</v>
      </c>
      <c r="BL58" s="5">
        <v>6</v>
      </c>
      <c r="BM58" s="11">
        <v>1.74</v>
      </c>
      <c r="BN58" s="5">
        <v>240</v>
      </c>
      <c r="BO58" s="27"/>
      <c r="BP58" s="5"/>
      <c r="BQ58" s="5"/>
      <c r="BR58" s="28"/>
      <c r="BS58" s="5"/>
      <c r="BT58" s="5"/>
      <c r="BU58" s="13"/>
      <c r="BV58" s="245">
        <f t="shared" si="11"/>
        <v>3424.1349304830446</v>
      </c>
      <c r="BW58" s="13"/>
      <c r="BX58" s="11">
        <f t="shared" si="12"/>
        <v>3424.1349304830446</v>
      </c>
      <c r="BY58" s="44">
        <v>54</v>
      </c>
      <c r="BZ58" s="26">
        <v>2</v>
      </c>
      <c r="CA58" s="26">
        <v>16</v>
      </c>
      <c r="CB58" s="26">
        <v>3</v>
      </c>
      <c r="CC58" s="26">
        <v>3</v>
      </c>
      <c r="CD58" s="26"/>
      <c r="CE58" s="26"/>
      <c r="CF58" s="26"/>
      <c r="CG58" s="44">
        <v>54</v>
      </c>
      <c r="CH58" s="5">
        <v>7</v>
      </c>
      <c r="CI58" s="5">
        <v>6</v>
      </c>
      <c r="CJ58" s="5">
        <v>7</v>
      </c>
      <c r="CK58" s="11">
        <v>1.74</v>
      </c>
      <c r="CL58" s="5">
        <v>240</v>
      </c>
      <c r="CM58" s="18">
        <v>3424.1349304830446</v>
      </c>
      <c r="CN58" s="5">
        <v>133</v>
      </c>
      <c r="CO58" s="9">
        <v>39209</v>
      </c>
      <c r="CP58" s="9">
        <v>39223</v>
      </c>
      <c r="CQ58" s="9">
        <v>39234</v>
      </c>
      <c r="CR58" s="4">
        <v>2</v>
      </c>
      <c r="CS58" s="26">
        <v>16</v>
      </c>
      <c r="CT58" s="26">
        <v>3</v>
      </c>
      <c r="CU58" s="26"/>
      <c r="CV58" s="26"/>
      <c r="CW58" s="69"/>
      <c r="CX58" s="26"/>
    </row>
    <row r="59" spans="1:102" ht="15" x14ac:dyDescent="0.25">
      <c r="A59" s="10">
        <v>55</v>
      </c>
      <c r="B59" s="15">
        <v>55</v>
      </c>
      <c r="C59" s="42"/>
      <c r="D59" s="16">
        <v>39196</v>
      </c>
      <c r="E59" s="28">
        <v>1</v>
      </c>
      <c r="F59" s="28">
        <v>1</v>
      </c>
      <c r="G59" s="32">
        <v>1</v>
      </c>
      <c r="H59" s="5"/>
      <c r="I59" s="5"/>
      <c r="J59" s="5"/>
      <c r="K59" s="5"/>
      <c r="L59" s="5"/>
      <c r="M59" s="5"/>
      <c r="N59" s="5"/>
      <c r="O59" s="5"/>
      <c r="P59" s="299">
        <f t="shared" si="0"/>
        <v>1</v>
      </c>
      <c r="Q59" s="5" t="s">
        <v>117</v>
      </c>
      <c r="R59" s="5"/>
      <c r="S59" s="5"/>
      <c r="T59" s="5" t="s">
        <v>118</v>
      </c>
      <c r="U59" s="5"/>
      <c r="V59" s="5"/>
      <c r="W59" s="5"/>
      <c r="X59" s="5"/>
      <c r="Y59" s="5"/>
      <c r="Z59" s="32">
        <v>5</v>
      </c>
      <c r="AA59" s="5"/>
      <c r="AB59" s="5"/>
      <c r="AC59" s="5"/>
      <c r="AD59" s="5">
        <v>6</v>
      </c>
      <c r="AE59" s="5">
        <v>4</v>
      </c>
      <c r="AF59" s="5"/>
      <c r="AG59" s="5"/>
      <c r="AH59" s="5"/>
      <c r="AI59" s="632">
        <f t="shared" si="1"/>
        <v>6</v>
      </c>
      <c r="AJ59" s="32"/>
      <c r="AK59" s="5"/>
      <c r="AL59" s="5"/>
      <c r="AM59" s="5"/>
      <c r="AN59" s="5"/>
      <c r="AO59" s="5"/>
      <c r="AP59" s="5">
        <v>4</v>
      </c>
      <c r="AQ59" s="5"/>
      <c r="AR59" s="5"/>
      <c r="AS59" s="76">
        <v>39209</v>
      </c>
      <c r="AT59" s="630">
        <f t="shared" si="2"/>
        <v>39209</v>
      </c>
      <c r="AU59" s="630" t="s">
        <v>1783</v>
      </c>
      <c r="AV59" s="633"/>
      <c r="AW59" s="633"/>
      <c r="AX59" s="9">
        <v>39212</v>
      </c>
      <c r="AY59" s="73">
        <v>39227</v>
      </c>
      <c r="AZ59" s="5"/>
      <c r="BA59" s="5"/>
      <c r="BB59" s="5"/>
      <c r="BC59" s="5"/>
      <c r="BD59" s="5"/>
      <c r="BE59" s="5"/>
      <c r="BF59" s="5"/>
      <c r="BG59" s="5"/>
      <c r="BH59" s="5"/>
      <c r="BI59" s="632" t="str">
        <f t="shared" si="3"/>
        <v>no</v>
      </c>
      <c r="BJ59" s="10" t="s">
        <v>446</v>
      </c>
      <c r="BK59" s="300">
        <f t="shared" si="4"/>
        <v>1</v>
      </c>
      <c r="BL59" s="5">
        <v>1</v>
      </c>
      <c r="BM59" s="11">
        <v>2.16</v>
      </c>
      <c r="BN59" s="5">
        <v>180</v>
      </c>
      <c r="BO59" s="27"/>
      <c r="BP59" s="5"/>
      <c r="BQ59" s="5"/>
      <c r="BR59" s="28"/>
      <c r="BS59" s="5"/>
      <c r="BT59" s="5"/>
      <c r="BU59" s="13"/>
      <c r="BV59" s="245">
        <f t="shared" si="11"/>
        <v>659.58366080648432</v>
      </c>
      <c r="BW59" s="13"/>
      <c r="BX59" s="11">
        <f t="shared" si="12"/>
        <v>659.58366080648432</v>
      </c>
      <c r="BY59" s="44">
        <v>55</v>
      </c>
      <c r="BZ59" s="26">
        <v>2</v>
      </c>
      <c r="CA59" s="26">
        <v>12</v>
      </c>
      <c r="CB59" s="26">
        <v>7</v>
      </c>
      <c r="CC59" s="26">
        <v>7</v>
      </c>
      <c r="CD59" s="26"/>
      <c r="CE59" s="26"/>
      <c r="CF59" s="26"/>
      <c r="CG59" s="44">
        <v>55</v>
      </c>
      <c r="CH59" s="5">
        <v>1</v>
      </c>
      <c r="CI59" s="5">
        <v>1</v>
      </c>
      <c r="CJ59" s="5">
        <v>1</v>
      </c>
      <c r="CK59" s="11">
        <v>2.16</v>
      </c>
      <c r="CL59" s="5">
        <v>180</v>
      </c>
      <c r="CM59" s="18">
        <v>659.58366080648432</v>
      </c>
      <c r="CN59" s="5">
        <v>4</v>
      </c>
      <c r="CO59" s="9">
        <v>39209</v>
      </c>
      <c r="CP59" s="9">
        <v>39212</v>
      </c>
      <c r="CQ59" s="9">
        <v>39227</v>
      </c>
      <c r="CR59" s="4">
        <v>2</v>
      </c>
      <c r="CS59" s="26">
        <v>12</v>
      </c>
      <c r="CT59" s="26">
        <v>7</v>
      </c>
      <c r="CU59" s="26"/>
      <c r="CV59" s="26"/>
      <c r="CW59" s="69"/>
      <c r="CX59" s="26"/>
    </row>
    <row r="60" spans="1:102" ht="15" x14ac:dyDescent="0.25">
      <c r="A60" s="10">
        <v>56</v>
      </c>
      <c r="B60" s="15">
        <v>56</v>
      </c>
      <c r="C60" s="42"/>
      <c r="D60" s="16">
        <v>39196</v>
      </c>
      <c r="E60" s="28">
        <v>1</v>
      </c>
      <c r="F60" s="28">
        <v>1</v>
      </c>
      <c r="G60" s="32">
        <v>4</v>
      </c>
      <c r="H60" s="5"/>
      <c r="I60" s="5"/>
      <c r="J60" s="5"/>
      <c r="K60" s="5"/>
      <c r="L60" s="5"/>
      <c r="M60" s="5"/>
      <c r="N60" s="5"/>
      <c r="O60" s="5"/>
      <c r="P60" s="299">
        <f t="shared" si="0"/>
        <v>4</v>
      </c>
      <c r="Q60" s="5" t="s">
        <v>111</v>
      </c>
      <c r="R60" s="5"/>
      <c r="S60" s="5"/>
      <c r="T60" s="5"/>
      <c r="U60" s="5" t="s">
        <v>118</v>
      </c>
      <c r="V60" s="5"/>
      <c r="W60" s="5"/>
      <c r="X60" s="5"/>
      <c r="Y60" s="5"/>
      <c r="Z60" s="32">
        <v>20</v>
      </c>
      <c r="AA60" s="5"/>
      <c r="AB60" s="5"/>
      <c r="AC60" s="5"/>
      <c r="AD60" s="5">
        <v>25</v>
      </c>
      <c r="AE60" s="5">
        <v>29</v>
      </c>
      <c r="AF60" s="5"/>
      <c r="AG60" s="5"/>
      <c r="AH60" s="5"/>
      <c r="AI60" s="632">
        <f t="shared" si="1"/>
        <v>29</v>
      </c>
      <c r="AJ60" s="32"/>
      <c r="AK60" s="5"/>
      <c r="AL60" s="5"/>
      <c r="AM60" s="5"/>
      <c r="AN60" s="5"/>
      <c r="AO60" s="5"/>
      <c r="AP60" s="5">
        <v>28</v>
      </c>
      <c r="AQ60" s="5"/>
      <c r="AR60" s="5"/>
      <c r="AS60" s="76">
        <v>39223</v>
      </c>
      <c r="AT60" s="630">
        <f t="shared" si="2"/>
        <v>39223</v>
      </c>
      <c r="AU60" s="630" t="s">
        <v>1783</v>
      </c>
      <c r="AV60" s="633"/>
      <c r="AW60" s="633"/>
      <c r="AX60" s="9">
        <v>39227</v>
      </c>
      <c r="AY60" s="73">
        <v>39234</v>
      </c>
      <c r="AZ60" s="5"/>
      <c r="BA60" s="5"/>
      <c r="BB60" s="5"/>
      <c r="BC60" s="14"/>
      <c r="BD60" s="5"/>
      <c r="BE60" s="5"/>
      <c r="BF60" s="5"/>
      <c r="BG60" s="5"/>
      <c r="BH60" s="5"/>
      <c r="BI60" s="632" t="str">
        <f t="shared" si="3"/>
        <v>no</v>
      </c>
      <c r="BJ60" s="10" t="s">
        <v>416</v>
      </c>
      <c r="BK60" s="300">
        <f t="shared" si="4"/>
        <v>3</v>
      </c>
      <c r="BL60" s="5">
        <v>3</v>
      </c>
      <c r="BM60" s="11">
        <v>0.87</v>
      </c>
      <c r="BN60" s="5">
        <v>175</v>
      </c>
      <c r="BO60" s="27">
        <v>0.1</v>
      </c>
      <c r="BP60" s="5"/>
      <c r="BQ60" s="5"/>
      <c r="BR60" s="28"/>
      <c r="BS60" s="5"/>
      <c r="BT60" s="5"/>
      <c r="BU60" s="13"/>
      <c r="BV60" s="245">
        <f t="shared" si="11"/>
        <v>312.09563168465252</v>
      </c>
      <c r="BW60" s="13"/>
      <c r="BX60" s="11">
        <f t="shared" si="12"/>
        <v>312.09563168465252</v>
      </c>
      <c r="BY60" s="44">
        <v>56</v>
      </c>
      <c r="BZ60" s="26">
        <v>4</v>
      </c>
      <c r="CA60" s="26">
        <v>26</v>
      </c>
      <c r="CB60" s="26">
        <v>30</v>
      </c>
      <c r="CC60" s="26">
        <v>30</v>
      </c>
      <c r="CD60" s="26">
        <v>14</v>
      </c>
      <c r="CE60" s="26"/>
      <c r="CF60" s="26"/>
      <c r="CG60" s="44">
        <v>56</v>
      </c>
      <c r="CH60" s="5">
        <v>4</v>
      </c>
      <c r="CI60" s="5">
        <v>3</v>
      </c>
      <c r="CJ60" s="5">
        <v>4</v>
      </c>
      <c r="CK60" s="11">
        <v>0.87</v>
      </c>
      <c r="CL60" s="5">
        <v>175</v>
      </c>
      <c r="CM60" s="18">
        <v>312.09563168465252</v>
      </c>
      <c r="CN60" s="15">
        <v>28</v>
      </c>
      <c r="CO60" s="9">
        <v>39223</v>
      </c>
      <c r="CP60" s="9">
        <v>39227</v>
      </c>
      <c r="CQ60" s="9">
        <v>39234</v>
      </c>
      <c r="CR60" s="4">
        <v>4</v>
      </c>
      <c r="CS60" s="26">
        <v>26</v>
      </c>
      <c r="CT60" s="26">
        <v>30</v>
      </c>
      <c r="CU60" s="26">
        <v>14</v>
      </c>
      <c r="CV60" s="26"/>
      <c r="CW60" s="69"/>
      <c r="CX60" s="26"/>
    </row>
    <row r="61" spans="1:102" ht="15" x14ac:dyDescent="0.25">
      <c r="A61" s="10">
        <v>57</v>
      </c>
      <c r="B61" s="15">
        <v>57</v>
      </c>
      <c r="C61" s="42">
        <v>1</v>
      </c>
      <c r="D61" s="16">
        <v>39196</v>
      </c>
      <c r="E61" s="28">
        <v>1</v>
      </c>
      <c r="F61" s="28">
        <v>1</v>
      </c>
      <c r="G61" s="32">
        <v>1</v>
      </c>
      <c r="H61" s="5"/>
      <c r="I61" s="5"/>
      <c r="J61" s="5"/>
      <c r="K61" s="5"/>
      <c r="L61" s="5"/>
      <c r="M61" s="5"/>
      <c r="N61" s="5"/>
      <c r="O61" s="5"/>
      <c r="P61" s="299">
        <f t="shared" si="0"/>
        <v>1</v>
      </c>
      <c r="Q61" s="5" t="s">
        <v>117</v>
      </c>
      <c r="R61" s="5"/>
      <c r="S61" s="5" t="s">
        <v>118</v>
      </c>
      <c r="T61" s="5"/>
      <c r="U61" s="5"/>
      <c r="V61" s="5"/>
      <c r="W61" s="5"/>
      <c r="X61" s="5"/>
      <c r="Y61" s="5"/>
      <c r="Z61" s="32">
        <v>5</v>
      </c>
      <c r="AA61" s="5"/>
      <c r="AB61" s="5"/>
      <c r="AC61" s="5"/>
      <c r="AD61" s="5"/>
      <c r="AE61" s="5"/>
      <c r="AF61" s="5"/>
      <c r="AG61" s="5"/>
      <c r="AH61" s="5"/>
      <c r="AI61" s="632">
        <f t="shared" si="1"/>
        <v>5</v>
      </c>
      <c r="AJ61" s="32"/>
      <c r="AK61" s="5"/>
      <c r="AL61" s="5"/>
      <c r="AM61" s="5"/>
      <c r="AN61" s="5"/>
      <c r="AO61" s="5"/>
      <c r="AP61" s="5">
        <v>5</v>
      </c>
      <c r="AQ61" s="5"/>
      <c r="AR61" s="5"/>
      <c r="AS61" s="76"/>
      <c r="AT61" s="630" t="str">
        <f t="shared" si="2"/>
        <v>NA</v>
      </c>
      <c r="AU61" s="630" t="s">
        <v>1780</v>
      </c>
      <c r="AV61" s="633" t="s">
        <v>1807</v>
      </c>
      <c r="AW61" s="633"/>
      <c r="AX61" s="9">
        <v>39217</v>
      </c>
      <c r="AY61" s="73" t="s">
        <v>445</v>
      </c>
      <c r="AZ61" s="5"/>
      <c r="BA61" s="5"/>
      <c r="BB61" s="5"/>
      <c r="BC61" s="5"/>
      <c r="BD61" s="5"/>
      <c r="BE61" s="5"/>
      <c r="BF61" s="5"/>
      <c r="BG61" s="5"/>
      <c r="BH61" s="5"/>
      <c r="BI61" s="632" t="str">
        <f t="shared" si="3"/>
        <v>no</v>
      </c>
      <c r="BJ61" s="10"/>
      <c r="BK61" s="300">
        <f t="shared" si="4"/>
        <v>1</v>
      </c>
      <c r="BL61" s="5">
        <v>1</v>
      </c>
      <c r="BM61" s="11">
        <v>1.5</v>
      </c>
      <c r="BN61" s="5">
        <v>130</v>
      </c>
      <c r="BO61" s="27"/>
      <c r="BP61" s="5"/>
      <c r="BQ61" s="5"/>
      <c r="BR61" s="28"/>
      <c r="BS61" s="5"/>
      <c r="BT61" s="5"/>
      <c r="BU61" s="13"/>
      <c r="BV61" s="245">
        <f t="shared" si="11"/>
        <v>229.72896279375362</v>
      </c>
      <c r="BW61" s="13"/>
      <c r="BX61" s="11">
        <f t="shared" si="12"/>
        <v>229.72896279375362</v>
      </c>
      <c r="BY61" s="44">
        <v>57</v>
      </c>
      <c r="BZ61" s="26">
        <v>4</v>
      </c>
      <c r="CA61" s="26">
        <v>24</v>
      </c>
      <c r="CB61" s="26">
        <v>16</v>
      </c>
      <c r="CC61" s="26">
        <v>3</v>
      </c>
      <c r="CD61" s="26"/>
      <c r="CE61" s="26"/>
      <c r="CF61" s="26"/>
      <c r="CG61" s="44">
        <v>57</v>
      </c>
      <c r="CH61" s="5">
        <v>1</v>
      </c>
      <c r="CI61" s="5">
        <v>1</v>
      </c>
      <c r="CJ61" s="5">
        <v>1</v>
      </c>
      <c r="CK61" s="11">
        <v>1.5</v>
      </c>
      <c r="CL61" s="5">
        <v>130</v>
      </c>
      <c r="CM61" s="18">
        <v>229.72896279375362</v>
      </c>
      <c r="CN61" s="15">
        <v>5</v>
      </c>
      <c r="CO61" s="252">
        <v>39206</v>
      </c>
      <c r="CP61" s="9">
        <v>39217</v>
      </c>
      <c r="CQ61" s="252">
        <v>39221</v>
      </c>
      <c r="CR61" s="4">
        <v>4</v>
      </c>
      <c r="CS61" s="26">
        <v>24</v>
      </c>
      <c r="CT61" s="26">
        <v>16</v>
      </c>
      <c r="CU61" s="26"/>
      <c r="CV61" s="26"/>
      <c r="CW61" s="69"/>
      <c r="CX61" s="79"/>
    </row>
    <row r="62" spans="1:102" ht="15" x14ac:dyDescent="0.25">
      <c r="A62" s="10">
        <v>58</v>
      </c>
      <c r="B62" s="15">
        <v>58</v>
      </c>
      <c r="C62" s="42"/>
      <c r="D62" s="16"/>
      <c r="E62" s="28"/>
      <c r="F62" s="28"/>
      <c r="G62" s="32"/>
      <c r="H62" s="5"/>
      <c r="I62" s="5"/>
      <c r="J62" s="5"/>
      <c r="K62" s="5"/>
      <c r="L62" s="5"/>
      <c r="M62" s="5"/>
      <c r="N62" s="5"/>
      <c r="O62" s="5"/>
      <c r="P62" s="299">
        <f t="shared" si="0"/>
        <v>0</v>
      </c>
      <c r="Q62" s="5"/>
      <c r="R62" s="5"/>
      <c r="S62" s="5"/>
      <c r="T62" s="5"/>
      <c r="U62" s="5"/>
      <c r="V62" s="5"/>
      <c r="W62" s="5"/>
      <c r="X62" s="5"/>
      <c r="Y62" s="5"/>
      <c r="Z62" s="32"/>
      <c r="AA62" s="5"/>
      <c r="AB62" s="5"/>
      <c r="AC62" s="5"/>
      <c r="AD62" s="5"/>
      <c r="AE62" s="5"/>
      <c r="AF62" s="5"/>
      <c r="AG62" s="5"/>
      <c r="AH62" s="5"/>
      <c r="AI62" s="632">
        <f t="shared" si="1"/>
        <v>0</v>
      </c>
      <c r="AJ62" s="32"/>
      <c r="AK62" s="5"/>
      <c r="AL62" s="5"/>
      <c r="AM62" s="5"/>
      <c r="AN62" s="5"/>
      <c r="AO62" s="5"/>
      <c r="AP62" s="5"/>
      <c r="AQ62" s="5"/>
      <c r="AR62" s="5"/>
      <c r="AS62" s="76"/>
      <c r="AT62" s="630" t="str">
        <f t="shared" si="2"/>
        <v>NA</v>
      </c>
      <c r="AU62" s="630" t="s">
        <v>1783</v>
      </c>
      <c r="AV62" s="633"/>
      <c r="AW62" s="633"/>
      <c r="AX62" s="9"/>
      <c r="AY62" s="73"/>
      <c r="AZ62" s="5"/>
      <c r="BA62" s="5"/>
      <c r="BB62" s="5"/>
      <c r="BC62" s="5"/>
      <c r="BD62" s="5"/>
      <c r="BE62" s="5"/>
      <c r="BF62" s="5"/>
      <c r="BG62" s="5"/>
      <c r="BH62" s="5"/>
      <c r="BI62" s="632" t="str">
        <f t="shared" si="3"/>
        <v>no</v>
      </c>
      <c r="BJ62" s="10"/>
      <c r="BK62" s="300">
        <f t="shared" si="4"/>
        <v>0</v>
      </c>
      <c r="BL62" s="5"/>
      <c r="BM62" s="11"/>
      <c r="BN62" s="5"/>
      <c r="BO62" s="27"/>
      <c r="BP62" s="5"/>
      <c r="BQ62" s="5"/>
      <c r="BR62" s="28"/>
      <c r="BS62" s="5"/>
      <c r="BT62" s="5"/>
      <c r="BU62" s="13"/>
      <c r="BV62" s="245"/>
      <c r="BW62" s="13"/>
      <c r="BX62" s="11"/>
      <c r="BY62" s="44">
        <v>58</v>
      </c>
      <c r="BZ62" s="26"/>
      <c r="CA62" s="26"/>
      <c r="CB62" s="26"/>
      <c r="CC62" s="26"/>
      <c r="CD62" s="26"/>
      <c r="CE62" s="26"/>
      <c r="CF62" s="26"/>
      <c r="CG62" s="44">
        <v>58</v>
      </c>
      <c r="CH62" s="5">
        <v>0</v>
      </c>
      <c r="CI62" s="5">
        <v>0</v>
      </c>
      <c r="CJ62" s="5"/>
      <c r="CK62" s="11"/>
      <c r="CL62" s="5"/>
      <c r="CM62" s="18"/>
      <c r="CN62" s="15"/>
      <c r="CO62" s="9"/>
      <c r="CP62" s="9"/>
      <c r="CQ62" s="9"/>
      <c r="CR62" s="4"/>
      <c r="CS62" s="26"/>
      <c r="CT62" s="26"/>
      <c r="CU62" s="26"/>
      <c r="CV62" s="26"/>
      <c r="CW62" s="69"/>
      <c r="CX62" s="79"/>
    </row>
    <row r="63" spans="1:102" ht="15" x14ac:dyDescent="0.25">
      <c r="A63" s="10">
        <v>59</v>
      </c>
      <c r="B63" s="15">
        <v>59</v>
      </c>
      <c r="C63" s="42"/>
      <c r="D63" s="16">
        <v>39196</v>
      </c>
      <c r="E63" s="28">
        <v>1</v>
      </c>
      <c r="F63" s="28">
        <v>1</v>
      </c>
      <c r="G63" s="32">
        <v>2</v>
      </c>
      <c r="H63" s="5"/>
      <c r="I63" s="5"/>
      <c r="J63" s="5"/>
      <c r="K63" s="5"/>
      <c r="L63" s="5"/>
      <c r="M63" s="5"/>
      <c r="N63" s="5"/>
      <c r="O63" s="5"/>
      <c r="P63" s="299">
        <f t="shared" si="0"/>
        <v>2</v>
      </c>
      <c r="Q63" s="5" t="s">
        <v>117</v>
      </c>
      <c r="R63" s="5"/>
      <c r="S63" s="5"/>
      <c r="T63" s="5"/>
      <c r="U63" s="5"/>
      <c r="V63" s="5"/>
      <c r="W63" s="5"/>
      <c r="X63" s="5"/>
      <c r="Y63" s="5"/>
      <c r="Z63" s="32">
        <v>20</v>
      </c>
      <c r="AA63" s="5"/>
      <c r="AB63" s="5"/>
      <c r="AC63" s="5">
        <v>25</v>
      </c>
      <c r="AD63" s="5">
        <v>26</v>
      </c>
      <c r="AE63" s="5">
        <v>27</v>
      </c>
      <c r="AF63" s="5"/>
      <c r="AG63" s="5"/>
      <c r="AH63" s="5"/>
      <c r="AI63" s="632">
        <f t="shared" si="1"/>
        <v>27</v>
      </c>
      <c r="AJ63" s="32"/>
      <c r="AK63" s="5"/>
      <c r="AL63" s="5"/>
      <c r="AM63" s="5"/>
      <c r="AN63" s="5"/>
      <c r="AO63" s="5"/>
      <c r="AP63" s="5">
        <v>26</v>
      </c>
      <c r="AQ63" s="5"/>
      <c r="AR63" s="5"/>
      <c r="AS63" s="76">
        <v>39223</v>
      </c>
      <c r="AT63" s="630">
        <f t="shared" si="2"/>
        <v>39223</v>
      </c>
      <c r="AU63" s="630" t="s">
        <v>1783</v>
      </c>
      <c r="AV63" s="633"/>
      <c r="AW63" s="633"/>
      <c r="AX63" s="9">
        <v>39227</v>
      </c>
      <c r="AY63" s="73">
        <v>39234</v>
      </c>
      <c r="AZ63" s="5"/>
      <c r="BA63" s="5"/>
      <c r="BB63" s="5"/>
      <c r="BC63" s="5"/>
      <c r="BD63" s="5"/>
      <c r="BE63" s="5"/>
      <c r="BF63" s="5"/>
      <c r="BG63" s="5"/>
      <c r="BH63" s="14"/>
      <c r="BI63" s="632" t="str">
        <f t="shared" si="3"/>
        <v>no</v>
      </c>
      <c r="BJ63" s="10" t="s">
        <v>450</v>
      </c>
      <c r="BK63" s="300">
        <f t="shared" si="4"/>
        <v>2</v>
      </c>
      <c r="BL63" s="5">
        <v>2</v>
      </c>
      <c r="BM63" s="11">
        <v>2.48</v>
      </c>
      <c r="BN63" s="5">
        <v>200</v>
      </c>
      <c r="BO63" s="27"/>
      <c r="BP63" s="5"/>
      <c r="BQ63" s="5"/>
      <c r="BR63" s="28"/>
      <c r="BS63" s="5"/>
      <c r="BT63" s="5"/>
      <c r="BU63" s="13"/>
      <c r="BV63" s="245">
        <f>(BM63^2*PI()*BN63*BL63)/4</f>
        <v>1932.2051456638665</v>
      </c>
      <c r="BW63" s="13"/>
      <c r="BX63" s="11">
        <f>BV63+BW63</f>
        <v>1932.2051456638665</v>
      </c>
      <c r="BY63" s="44">
        <v>59</v>
      </c>
      <c r="BZ63" s="26">
        <v>2</v>
      </c>
      <c r="CA63" s="26">
        <v>17</v>
      </c>
      <c r="CB63" s="26">
        <v>9</v>
      </c>
      <c r="CC63" s="26">
        <v>9</v>
      </c>
      <c r="CD63" s="26">
        <v>5</v>
      </c>
      <c r="CE63" s="26"/>
      <c r="CF63" s="26"/>
      <c r="CG63" s="44">
        <v>59</v>
      </c>
      <c r="CH63" s="5">
        <v>2</v>
      </c>
      <c r="CI63" s="5">
        <v>2</v>
      </c>
      <c r="CJ63" s="5">
        <v>2</v>
      </c>
      <c r="CK63" s="11">
        <v>2.48</v>
      </c>
      <c r="CL63" s="5">
        <v>200</v>
      </c>
      <c r="CM63" s="18">
        <v>1932.2051456638665</v>
      </c>
      <c r="CN63" s="5">
        <v>26</v>
      </c>
      <c r="CO63" s="9">
        <v>39223</v>
      </c>
      <c r="CP63" s="9">
        <v>39227</v>
      </c>
      <c r="CQ63" s="9">
        <v>39234</v>
      </c>
      <c r="CR63" s="4">
        <v>2</v>
      </c>
      <c r="CS63" s="26">
        <v>17</v>
      </c>
      <c r="CT63" s="26">
        <v>9</v>
      </c>
      <c r="CU63" s="26">
        <v>5</v>
      </c>
      <c r="CV63" s="26"/>
      <c r="CW63" s="69"/>
      <c r="CX63" s="79"/>
    </row>
    <row r="64" spans="1:102" ht="15" x14ac:dyDescent="0.25">
      <c r="A64" s="10">
        <v>60</v>
      </c>
      <c r="B64" s="15">
        <v>60</v>
      </c>
      <c r="C64" s="42"/>
      <c r="D64" s="16"/>
      <c r="E64" s="28"/>
      <c r="F64" s="28"/>
      <c r="G64" s="32"/>
      <c r="H64" s="5"/>
      <c r="I64" s="5"/>
      <c r="J64" s="5"/>
      <c r="K64" s="5"/>
      <c r="L64" s="5"/>
      <c r="M64" s="5"/>
      <c r="N64" s="5"/>
      <c r="O64" s="5"/>
      <c r="P64" s="299">
        <f t="shared" si="0"/>
        <v>0</v>
      </c>
      <c r="Q64" s="5"/>
      <c r="R64" s="5"/>
      <c r="S64" s="5"/>
      <c r="T64" s="5"/>
      <c r="U64" s="5"/>
      <c r="V64" s="5"/>
      <c r="W64" s="5"/>
      <c r="X64" s="5"/>
      <c r="Y64" s="5"/>
      <c r="Z64" s="32"/>
      <c r="AA64" s="5"/>
      <c r="AB64" s="5"/>
      <c r="AC64" s="5"/>
      <c r="AD64" s="5"/>
      <c r="AE64" s="5"/>
      <c r="AF64" s="5"/>
      <c r="AG64" s="5"/>
      <c r="AH64" s="5"/>
      <c r="AI64" s="632">
        <f t="shared" si="1"/>
        <v>0</v>
      </c>
      <c r="AJ64" s="32"/>
      <c r="AK64" s="5"/>
      <c r="AL64" s="5"/>
      <c r="AM64" s="5"/>
      <c r="AN64" s="5"/>
      <c r="AO64" s="5"/>
      <c r="AP64" s="5"/>
      <c r="AQ64" s="5"/>
      <c r="AR64" s="5"/>
      <c r="AS64" s="76"/>
      <c r="AT64" s="630" t="str">
        <f t="shared" si="2"/>
        <v>NA</v>
      </c>
      <c r="AU64" s="630" t="s">
        <v>1783</v>
      </c>
      <c r="AV64" s="633"/>
      <c r="AW64" s="633"/>
      <c r="AX64" s="9"/>
      <c r="AY64" s="73"/>
      <c r="AZ64" s="5"/>
      <c r="BA64" s="5"/>
      <c r="BB64" s="5"/>
      <c r="BC64" s="5"/>
      <c r="BD64" s="5"/>
      <c r="BE64" s="5"/>
      <c r="BF64" s="5"/>
      <c r="BG64" s="5"/>
      <c r="BH64" s="5"/>
      <c r="BI64" s="632" t="str">
        <f t="shared" si="3"/>
        <v>no</v>
      </c>
      <c r="BJ64" s="10"/>
      <c r="BK64" s="300">
        <f t="shared" si="4"/>
        <v>0</v>
      </c>
      <c r="BL64" s="5"/>
      <c r="BM64" s="11"/>
      <c r="BN64" s="5"/>
      <c r="BO64" s="27"/>
      <c r="BP64" s="5"/>
      <c r="BQ64" s="5"/>
      <c r="BR64" s="28"/>
      <c r="BS64" s="5"/>
      <c r="BT64" s="5"/>
      <c r="BU64" s="13"/>
      <c r="BV64" s="245"/>
      <c r="BW64" s="13"/>
      <c r="BX64" s="11"/>
      <c r="BY64" s="44">
        <v>60</v>
      </c>
      <c r="BZ64" s="26"/>
      <c r="CA64" s="26"/>
      <c r="CB64" s="26"/>
      <c r="CC64" s="26"/>
      <c r="CD64" s="26"/>
      <c r="CE64" s="26"/>
      <c r="CF64" s="26"/>
      <c r="CG64" s="44">
        <v>60</v>
      </c>
      <c r="CH64" s="5">
        <v>0</v>
      </c>
      <c r="CI64" s="5">
        <v>0</v>
      </c>
      <c r="CJ64" s="5"/>
      <c r="CK64" s="11"/>
      <c r="CL64" s="5"/>
      <c r="CM64" s="18"/>
      <c r="CN64" s="15"/>
      <c r="CO64" s="9"/>
      <c r="CP64" s="9"/>
      <c r="CQ64" s="9"/>
      <c r="CR64" s="4"/>
      <c r="CS64" s="26"/>
      <c r="CT64" s="26"/>
      <c r="CU64" s="26"/>
      <c r="CV64" s="26"/>
      <c r="CW64" s="69"/>
      <c r="CX64" s="79"/>
    </row>
    <row r="65" spans="1:102" ht="15" x14ac:dyDescent="0.25">
      <c r="A65" s="10">
        <v>61</v>
      </c>
      <c r="B65" s="15">
        <v>61</v>
      </c>
      <c r="C65" s="42"/>
      <c r="D65" s="16">
        <v>39196</v>
      </c>
      <c r="E65" s="28">
        <v>1</v>
      </c>
      <c r="F65" s="28">
        <v>1</v>
      </c>
      <c r="G65" s="32">
        <v>2</v>
      </c>
      <c r="H65" s="5"/>
      <c r="I65" s="5"/>
      <c r="J65" s="5"/>
      <c r="K65" s="5"/>
      <c r="L65" s="5"/>
      <c r="M65" s="5"/>
      <c r="N65" s="5"/>
      <c r="O65" s="5"/>
      <c r="P65" s="299">
        <f t="shared" si="0"/>
        <v>2</v>
      </c>
      <c r="Q65" s="5" t="s">
        <v>117</v>
      </c>
      <c r="R65" s="5"/>
      <c r="S65" s="5"/>
      <c r="T65" s="5"/>
      <c r="U65" s="5" t="s">
        <v>118</v>
      </c>
      <c r="V65" s="5"/>
      <c r="W65" s="5"/>
      <c r="X65" s="5"/>
      <c r="Y65" s="5"/>
      <c r="Z65" s="32">
        <v>11</v>
      </c>
      <c r="AA65" s="5"/>
      <c r="AB65" s="5"/>
      <c r="AC65" s="5"/>
      <c r="AD65" s="5">
        <v>12</v>
      </c>
      <c r="AE65" s="5">
        <v>15</v>
      </c>
      <c r="AF65" s="5"/>
      <c r="AG65" s="5"/>
      <c r="AH65" s="5"/>
      <c r="AI65" s="632">
        <f t="shared" si="1"/>
        <v>15</v>
      </c>
      <c r="AJ65" s="32"/>
      <c r="AK65" s="5"/>
      <c r="AL65" s="5"/>
      <c r="AM65" s="5"/>
      <c r="AN65" s="5"/>
      <c r="AO65" s="5"/>
      <c r="AP65" s="5">
        <v>13</v>
      </c>
      <c r="AQ65" s="5"/>
      <c r="AR65" s="5"/>
      <c r="AS65" s="76">
        <v>39223</v>
      </c>
      <c r="AT65" s="630">
        <f t="shared" si="2"/>
        <v>39223</v>
      </c>
      <c r="AU65" s="630" t="s">
        <v>1783</v>
      </c>
      <c r="AV65" s="633"/>
      <c r="AW65" s="633"/>
      <c r="AX65" s="9">
        <v>39227</v>
      </c>
      <c r="AY65" s="73">
        <v>39234</v>
      </c>
      <c r="AZ65" s="5"/>
      <c r="BA65" s="5"/>
      <c r="BB65" s="5"/>
      <c r="BC65" s="5"/>
      <c r="BD65" s="5"/>
      <c r="BE65" s="5"/>
      <c r="BF65" s="5"/>
      <c r="BG65" s="5"/>
      <c r="BH65" s="5"/>
      <c r="BI65" s="632" t="str">
        <f t="shared" si="3"/>
        <v>no</v>
      </c>
      <c r="BJ65" s="10" t="s">
        <v>416</v>
      </c>
      <c r="BK65" s="300">
        <f t="shared" si="4"/>
        <v>1</v>
      </c>
      <c r="BL65" s="5">
        <v>1</v>
      </c>
      <c r="BM65" s="11">
        <v>1.64</v>
      </c>
      <c r="BN65" s="5">
        <v>215</v>
      </c>
      <c r="BO65" s="27"/>
      <c r="BP65" s="5"/>
      <c r="BQ65" s="14"/>
      <c r="BR65" s="28"/>
      <c r="BS65" s="5"/>
      <c r="BT65" s="5"/>
      <c r="BU65" s="13"/>
      <c r="BV65" s="245">
        <f>(BM65^2*PI()*BN65*BL65)/4</f>
        <v>454.16748355886193</v>
      </c>
      <c r="BW65" s="13"/>
      <c r="BX65" s="11">
        <f>BV65+BW65</f>
        <v>454.16748355886193</v>
      </c>
      <c r="BY65" s="44">
        <v>61</v>
      </c>
      <c r="BZ65" s="26"/>
      <c r="CA65" s="26"/>
      <c r="CB65" s="26"/>
      <c r="CC65" s="26"/>
      <c r="CD65" s="26"/>
      <c r="CE65" s="26"/>
      <c r="CF65" s="26"/>
      <c r="CG65" s="44">
        <v>61</v>
      </c>
      <c r="CH65" s="5">
        <v>2</v>
      </c>
      <c r="CI65" s="5">
        <v>1</v>
      </c>
      <c r="CJ65" s="5">
        <v>2</v>
      </c>
      <c r="CK65" s="11">
        <v>1.64</v>
      </c>
      <c r="CL65" s="5">
        <v>215</v>
      </c>
      <c r="CM65" s="18">
        <v>454.16748355886193</v>
      </c>
      <c r="CN65" s="15">
        <v>13</v>
      </c>
      <c r="CO65" s="9">
        <v>39223</v>
      </c>
      <c r="CP65" s="9">
        <v>39227</v>
      </c>
      <c r="CQ65" s="9">
        <v>39234</v>
      </c>
      <c r="CR65" s="4"/>
      <c r="CS65" s="26"/>
      <c r="CT65" s="26"/>
      <c r="CU65" s="26"/>
      <c r="CV65" s="26"/>
      <c r="CW65" s="69"/>
      <c r="CX65" s="79"/>
    </row>
    <row r="66" spans="1:102" ht="15" x14ac:dyDescent="0.25">
      <c r="A66" s="10">
        <v>62</v>
      </c>
      <c r="B66" s="15">
        <v>62</v>
      </c>
      <c r="C66" s="42"/>
      <c r="D66" s="16"/>
      <c r="E66" s="28"/>
      <c r="F66" s="28"/>
      <c r="G66" s="32"/>
      <c r="H66" s="5"/>
      <c r="I66" s="5"/>
      <c r="J66" s="5"/>
      <c r="K66" s="5"/>
      <c r="L66" s="5"/>
      <c r="M66" s="5"/>
      <c r="N66" s="5"/>
      <c r="O66" s="5"/>
      <c r="P66" s="299">
        <f t="shared" si="0"/>
        <v>0</v>
      </c>
      <c r="Q66" s="5"/>
      <c r="R66" s="5"/>
      <c r="S66" s="5"/>
      <c r="T66" s="5"/>
      <c r="U66" s="5"/>
      <c r="V66" s="5"/>
      <c r="W66" s="5"/>
      <c r="X66" s="5"/>
      <c r="Y66" s="5"/>
      <c r="Z66" s="32"/>
      <c r="AA66" s="5"/>
      <c r="AB66" s="5"/>
      <c r="AC66" s="5"/>
      <c r="AD66" s="5"/>
      <c r="AE66" s="5"/>
      <c r="AF66" s="5"/>
      <c r="AG66" s="5"/>
      <c r="AH66" s="5"/>
      <c r="AI66" s="632">
        <f t="shared" si="1"/>
        <v>0</v>
      </c>
      <c r="AJ66" s="32"/>
      <c r="AK66" s="5"/>
      <c r="AL66" s="5"/>
      <c r="AM66" s="5"/>
      <c r="AN66" s="5"/>
      <c r="AO66" s="5"/>
      <c r="AP66" s="5"/>
      <c r="AQ66" s="5"/>
      <c r="AR66" s="5"/>
      <c r="AS66" s="76"/>
      <c r="AT66" s="630" t="str">
        <f t="shared" si="2"/>
        <v>NA</v>
      </c>
      <c r="AU66" s="630" t="s">
        <v>1783</v>
      </c>
      <c r="AV66" s="633"/>
      <c r="AW66" s="633"/>
      <c r="AX66" s="9"/>
      <c r="AY66" s="73"/>
      <c r="AZ66" s="5"/>
      <c r="BA66" s="5"/>
      <c r="BB66" s="5"/>
      <c r="BC66" s="5"/>
      <c r="BD66" s="5"/>
      <c r="BE66" s="5"/>
      <c r="BF66" s="5"/>
      <c r="BG66" s="5"/>
      <c r="BH66" s="5"/>
      <c r="BI66" s="632" t="str">
        <f t="shared" si="3"/>
        <v>no</v>
      </c>
      <c r="BJ66" s="10"/>
      <c r="BK66" s="300">
        <f t="shared" si="4"/>
        <v>0</v>
      </c>
      <c r="BL66" s="5"/>
      <c r="BM66" s="11"/>
      <c r="BN66" s="5"/>
      <c r="BO66" s="27"/>
      <c r="BP66" s="5"/>
      <c r="BQ66" s="5"/>
      <c r="BR66" s="28"/>
      <c r="BS66" s="5"/>
      <c r="BT66" s="5"/>
      <c r="BU66" s="13"/>
      <c r="BV66" s="245"/>
      <c r="BW66" s="13"/>
      <c r="BX66" s="11"/>
      <c r="BY66" s="44">
        <v>62</v>
      </c>
      <c r="BZ66" s="26"/>
      <c r="CA66" s="26"/>
      <c r="CB66" s="26"/>
      <c r="CC66" s="26"/>
      <c r="CD66" s="26"/>
      <c r="CE66" s="26"/>
      <c r="CF66" s="26"/>
      <c r="CG66" s="44">
        <v>62</v>
      </c>
      <c r="CH66" s="5">
        <v>0</v>
      </c>
      <c r="CI66" s="5">
        <v>0</v>
      </c>
      <c r="CJ66" s="5"/>
      <c r="CK66" s="11"/>
      <c r="CL66" s="5"/>
      <c r="CM66" s="18"/>
      <c r="CN66" s="5"/>
      <c r="CO66" s="9"/>
      <c r="CP66" s="9"/>
      <c r="CQ66" s="9"/>
      <c r="CR66" s="4"/>
      <c r="CS66" s="26"/>
      <c r="CT66" s="26"/>
      <c r="CU66" s="26"/>
      <c r="CV66" s="26"/>
      <c r="CW66" s="69"/>
      <c r="CX66" s="79"/>
    </row>
    <row r="67" spans="1:102" ht="15" x14ac:dyDescent="0.25">
      <c r="A67" s="10">
        <v>63</v>
      </c>
      <c r="B67" s="15">
        <v>63</v>
      </c>
      <c r="C67" s="42">
        <v>1</v>
      </c>
      <c r="D67" s="16">
        <v>39196</v>
      </c>
      <c r="E67" s="28">
        <v>1</v>
      </c>
      <c r="F67" s="28">
        <v>1</v>
      </c>
      <c r="G67" s="32">
        <v>1</v>
      </c>
      <c r="H67" s="5"/>
      <c r="I67" s="5"/>
      <c r="J67" s="5">
        <v>2</v>
      </c>
      <c r="K67" s="5"/>
      <c r="L67" s="5"/>
      <c r="M67" s="5"/>
      <c r="N67" s="5"/>
      <c r="O67" s="5"/>
      <c r="P67" s="299">
        <f t="shared" si="0"/>
        <v>2</v>
      </c>
      <c r="Q67" s="5" t="s">
        <v>117</v>
      </c>
      <c r="R67" s="5"/>
      <c r="S67" s="5"/>
      <c r="T67" s="5" t="s">
        <v>118</v>
      </c>
      <c r="U67" s="5"/>
      <c r="V67" s="5"/>
      <c r="W67" s="5"/>
      <c r="X67" s="5"/>
      <c r="Y67" s="5"/>
      <c r="Z67" s="32">
        <v>2</v>
      </c>
      <c r="AA67" s="5"/>
      <c r="AB67" s="5"/>
      <c r="AC67" s="5"/>
      <c r="AD67" s="5"/>
      <c r="AE67" s="5"/>
      <c r="AF67" s="5"/>
      <c r="AG67" s="5"/>
      <c r="AH67" s="5"/>
      <c r="AI67" s="632">
        <f t="shared" si="1"/>
        <v>2</v>
      </c>
      <c r="AJ67" s="32"/>
      <c r="AK67" s="5"/>
      <c r="AL67" s="5"/>
      <c r="AM67" s="5"/>
      <c r="AN67" s="5"/>
      <c r="AO67" s="5"/>
      <c r="AP67" s="5">
        <v>2</v>
      </c>
      <c r="AQ67" s="5"/>
      <c r="AR67" s="5"/>
      <c r="AS67" s="76"/>
      <c r="AT67" s="630" t="str">
        <f t="shared" si="2"/>
        <v>NA</v>
      </c>
      <c r="AU67" s="630" t="s">
        <v>1780</v>
      </c>
      <c r="AV67" s="633" t="s">
        <v>1807</v>
      </c>
      <c r="AW67" s="633"/>
      <c r="AX67" s="9"/>
      <c r="AY67" s="73" t="s">
        <v>445</v>
      </c>
      <c r="AZ67" s="5"/>
      <c r="BA67" s="5"/>
      <c r="BB67" s="5"/>
      <c r="BC67" s="5"/>
      <c r="BD67" s="5"/>
      <c r="BE67" s="5"/>
      <c r="BF67" s="5"/>
      <c r="BG67" s="5"/>
      <c r="BH67" s="5"/>
      <c r="BI67" s="632" t="str">
        <f t="shared" si="3"/>
        <v>no</v>
      </c>
      <c r="BJ67" s="10"/>
      <c r="BK67" s="300">
        <f t="shared" si="4"/>
        <v>1</v>
      </c>
      <c r="BL67" s="5">
        <v>1</v>
      </c>
      <c r="BM67" s="11">
        <v>1.1599999999999999</v>
      </c>
      <c r="BN67" s="5">
        <v>140</v>
      </c>
      <c r="BO67" s="27"/>
      <c r="BP67" s="5"/>
      <c r="BQ67" s="5"/>
      <c r="BR67" s="28"/>
      <c r="BS67" s="5"/>
      <c r="BT67" s="5"/>
      <c r="BU67" s="13"/>
      <c r="BV67" s="245">
        <f>(BM67^2*PI()*BN67*BL67)/4</f>
        <v>147.95644761346489</v>
      </c>
      <c r="BW67" s="13"/>
      <c r="BX67" s="11">
        <f>BV67+BW67</f>
        <v>147.95644761346489</v>
      </c>
      <c r="BY67" s="44">
        <v>63</v>
      </c>
      <c r="BZ67" s="26">
        <v>2</v>
      </c>
      <c r="CA67" s="26">
        <v>12</v>
      </c>
      <c r="CB67" s="26">
        <v>12</v>
      </c>
      <c r="CC67" s="26">
        <v>12</v>
      </c>
      <c r="CD67" s="26">
        <v>9</v>
      </c>
      <c r="CE67" s="26"/>
      <c r="CF67" s="26"/>
      <c r="CG67" s="44">
        <v>63</v>
      </c>
      <c r="CH67" s="5">
        <v>2</v>
      </c>
      <c r="CI67" s="5">
        <v>1</v>
      </c>
      <c r="CJ67" s="5">
        <v>2</v>
      </c>
      <c r="CK67" s="11">
        <v>1.1599999999999999</v>
      </c>
      <c r="CL67" s="5">
        <v>140</v>
      </c>
      <c r="CM67" s="18">
        <v>147.95644761346489</v>
      </c>
      <c r="CN67" s="5">
        <v>2</v>
      </c>
      <c r="CO67" s="252">
        <v>39211</v>
      </c>
      <c r="CP67" s="9"/>
      <c r="CQ67" s="252">
        <v>39221</v>
      </c>
      <c r="CR67" s="4">
        <v>2</v>
      </c>
      <c r="CS67" s="26">
        <v>12</v>
      </c>
      <c r="CT67" s="26">
        <v>12</v>
      </c>
      <c r="CU67" s="26">
        <v>9</v>
      </c>
      <c r="CV67" s="26"/>
      <c r="CW67" s="69"/>
      <c r="CX67" s="79"/>
    </row>
    <row r="68" spans="1:102" ht="15" x14ac:dyDescent="0.25">
      <c r="A68" s="10">
        <v>64</v>
      </c>
      <c r="B68" s="15">
        <v>64</v>
      </c>
      <c r="C68" s="42"/>
      <c r="D68" s="16"/>
      <c r="E68" s="28"/>
      <c r="F68" s="28"/>
      <c r="G68" s="32"/>
      <c r="H68" s="5"/>
      <c r="I68" s="5"/>
      <c r="J68" s="5"/>
      <c r="K68" s="5"/>
      <c r="L68" s="5"/>
      <c r="M68" s="5"/>
      <c r="N68" s="5"/>
      <c r="O68" s="5"/>
      <c r="P68" s="299">
        <f t="shared" si="0"/>
        <v>0</v>
      </c>
      <c r="Q68" s="5"/>
      <c r="R68" s="5"/>
      <c r="S68" s="5"/>
      <c r="T68" s="5"/>
      <c r="U68" s="5"/>
      <c r="V68" s="5"/>
      <c r="W68" s="5"/>
      <c r="X68" s="5"/>
      <c r="Y68" s="5"/>
      <c r="Z68" s="32"/>
      <c r="AA68" s="5"/>
      <c r="AB68" s="5"/>
      <c r="AC68" s="5"/>
      <c r="AD68" s="5"/>
      <c r="AE68" s="5"/>
      <c r="AF68" s="5"/>
      <c r="AG68" s="5"/>
      <c r="AH68" s="5"/>
      <c r="AI68" s="632">
        <f t="shared" si="1"/>
        <v>0</v>
      </c>
      <c r="AJ68" s="32"/>
      <c r="AK68" s="5"/>
      <c r="AL68" s="5"/>
      <c r="AM68" s="5"/>
      <c r="AN68" s="5"/>
      <c r="AO68" s="5"/>
      <c r="AP68" s="5"/>
      <c r="AQ68" s="5"/>
      <c r="AR68" s="5"/>
      <c r="AS68" s="76"/>
      <c r="AT68" s="630" t="str">
        <f t="shared" si="2"/>
        <v>NA</v>
      </c>
      <c r="AU68" s="630" t="s">
        <v>1783</v>
      </c>
      <c r="AV68" s="633"/>
      <c r="AW68" s="633"/>
      <c r="AX68" s="9"/>
      <c r="AY68" s="73"/>
      <c r="AZ68" s="5"/>
      <c r="BA68" s="5"/>
      <c r="BB68" s="5"/>
      <c r="BC68" s="5"/>
      <c r="BD68" s="5"/>
      <c r="BE68" s="5"/>
      <c r="BF68" s="5"/>
      <c r="BG68" s="5"/>
      <c r="BH68" s="5"/>
      <c r="BI68" s="632" t="str">
        <f t="shared" si="3"/>
        <v>no</v>
      </c>
      <c r="BJ68" s="10"/>
      <c r="BK68" s="300">
        <f t="shared" si="4"/>
        <v>0</v>
      </c>
      <c r="BL68" s="5"/>
      <c r="BM68" s="11"/>
      <c r="BN68" s="5"/>
      <c r="BO68" s="27"/>
      <c r="BP68" s="5"/>
      <c r="BQ68" s="5"/>
      <c r="BR68" s="28"/>
      <c r="BS68" s="5"/>
      <c r="BT68" s="5"/>
      <c r="BU68" s="13"/>
      <c r="BV68" s="245"/>
      <c r="BW68" s="13"/>
      <c r="BX68" s="11"/>
      <c r="BY68" s="44">
        <v>64</v>
      </c>
      <c r="BZ68" s="26"/>
      <c r="CA68" s="26"/>
      <c r="CB68" s="26"/>
      <c r="CC68" s="26"/>
      <c r="CD68" s="26"/>
      <c r="CE68" s="26"/>
      <c r="CF68" s="26"/>
      <c r="CG68" s="44">
        <v>64</v>
      </c>
      <c r="CH68" s="5">
        <v>0</v>
      </c>
      <c r="CI68" s="5">
        <v>0</v>
      </c>
      <c r="CJ68" s="5"/>
      <c r="CK68" s="11"/>
      <c r="CL68" s="5"/>
      <c r="CM68" s="18"/>
      <c r="CN68" s="5"/>
      <c r="CO68" s="9"/>
      <c r="CP68" s="9"/>
      <c r="CQ68" s="9"/>
      <c r="CR68" s="4"/>
      <c r="CS68" s="26"/>
      <c r="CT68" s="26"/>
      <c r="CU68" s="26"/>
      <c r="CV68" s="26"/>
      <c r="CW68" s="69"/>
      <c r="CX68" s="79"/>
    </row>
    <row r="69" spans="1:102" ht="15" x14ac:dyDescent="0.25">
      <c r="A69" s="10">
        <v>65</v>
      </c>
      <c r="B69" s="15">
        <v>65</v>
      </c>
      <c r="C69" s="42"/>
      <c r="D69" s="16"/>
      <c r="E69" s="28"/>
      <c r="F69" s="28"/>
      <c r="G69" s="32"/>
      <c r="H69" s="5"/>
      <c r="I69" s="5"/>
      <c r="J69" s="5"/>
      <c r="K69" s="5"/>
      <c r="L69" s="5"/>
      <c r="M69" s="5"/>
      <c r="N69" s="5"/>
      <c r="O69" s="5"/>
      <c r="P69" s="299">
        <f t="shared" ref="P69:P132" si="13">MAX(G69:O69)</f>
        <v>0</v>
      </c>
      <c r="Q69" s="5"/>
      <c r="R69" s="5"/>
      <c r="S69" s="5"/>
      <c r="T69" s="5"/>
      <c r="U69" s="5"/>
      <c r="V69" s="5"/>
      <c r="W69" s="5"/>
      <c r="X69" s="5"/>
      <c r="Y69" s="5"/>
      <c r="Z69" s="32"/>
      <c r="AA69" s="5"/>
      <c r="AB69" s="5"/>
      <c r="AC69" s="5"/>
      <c r="AD69" s="5"/>
      <c r="AE69" s="5"/>
      <c r="AF69" s="5"/>
      <c r="AG69" s="5"/>
      <c r="AH69" s="5"/>
      <c r="AI69" s="632">
        <f t="shared" ref="AI69:AI132" si="14">MAX(Z69:AH69)</f>
        <v>0</v>
      </c>
      <c r="AJ69" s="32"/>
      <c r="AK69" s="5"/>
      <c r="AL69" s="5"/>
      <c r="AM69" s="5"/>
      <c r="AN69" s="5"/>
      <c r="AO69" s="5"/>
      <c r="AP69" s="5"/>
      <c r="AQ69" s="5"/>
      <c r="AR69" s="5"/>
      <c r="AS69" s="76"/>
      <c r="AT69" s="630" t="str">
        <f t="shared" ref="AT69:AT132" si="15">IF(COUNTBLANK(AS69)=1,"NA",AS69)</f>
        <v>NA</v>
      </c>
      <c r="AU69" s="630" t="s">
        <v>1783</v>
      </c>
      <c r="AV69" s="633"/>
      <c r="AW69" s="633"/>
      <c r="AX69" s="9"/>
      <c r="AY69" s="73"/>
      <c r="AZ69" s="5"/>
      <c r="BA69" s="14"/>
      <c r="BB69" s="5"/>
      <c r="BC69" s="5"/>
      <c r="BD69" s="5"/>
      <c r="BE69" s="5"/>
      <c r="BF69" s="5"/>
      <c r="BG69" s="5"/>
      <c r="BH69" s="5"/>
      <c r="BI69" s="632" t="str">
        <f t="shared" ref="BI69:BI132" si="16">IF(COUNTBLANK(AZ69:BH69)=9,"no","yes")</f>
        <v>no</v>
      </c>
      <c r="BJ69" s="10"/>
      <c r="BK69" s="300">
        <f t="shared" ref="BK69:BK132" si="17">BL69+BP69</f>
        <v>0</v>
      </c>
      <c r="BL69" s="5"/>
      <c r="BM69" s="11"/>
      <c r="BN69" s="5"/>
      <c r="BO69" s="27"/>
      <c r="BP69" s="5"/>
      <c r="BQ69" s="5"/>
      <c r="BR69" s="28"/>
      <c r="BS69" s="5"/>
      <c r="BT69" s="5"/>
      <c r="BU69" s="13"/>
      <c r="BV69" s="245"/>
      <c r="BW69" s="13"/>
      <c r="BX69" s="11"/>
      <c r="BY69" s="44">
        <v>65</v>
      </c>
      <c r="BZ69" s="26"/>
      <c r="CA69" s="26"/>
      <c r="CB69" s="26"/>
      <c r="CC69" s="26"/>
      <c r="CD69" s="26"/>
      <c r="CE69" s="26"/>
      <c r="CF69" s="26"/>
      <c r="CG69" s="44">
        <v>65</v>
      </c>
      <c r="CH69" s="5">
        <v>0</v>
      </c>
      <c r="CI69" s="5">
        <v>0</v>
      </c>
      <c r="CJ69" s="5"/>
      <c r="CK69" s="11"/>
      <c r="CL69" s="5"/>
      <c r="CM69" s="18"/>
      <c r="CN69" s="5"/>
      <c r="CO69" s="9"/>
      <c r="CP69" s="9"/>
      <c r="CQ69" s="9"/>
      <c r="CR69" s="4"/>
      <c r="CS69" s="26"/>
      <c r="CT69" s="26"/>
      <c r="CU69" s="26"/>
      <c r="CV69" s="26"/>
      <c r="CW69" s="69"/>
      <c r="CX69" s="79" t="s">
        <v>659</v>
      </c>
    </row>
    <row r="70" spans="1:102" ht="15" x14ac:dyDescent="0.25">
      <c r="A70" s="10">
        <v>66</v>
      </c>
      <c r="B70" s="15">
        <v>66</v>
      </c>
      <c r="C70" s="42"/>
      <c r="D70" s="16"/>
      <c r="E70" s="28"/>
      <c r="F70" s="28"/>
      <c r="G70" s="32"/>
      <c r="H70" s="5"/>
      <c r="I70" s="5"/>
      <c r="J70" s="5"/>
      <c r="K70" s="5"/>
      <c r="L70" s="5"/>
      <c r="M70" s="5"/>
      <c r="N70" s="5"/>
      <c r="O70" s="5"/>
      <c r="P70" s="299">
        <f t="shared" si="13"/>
        <v>0</v>
      </c>
      <c r="Q70" s="5"/>
      <c r="R70" s="5"/>
      <c r="S70" s="5"/>
      <c r="T70" s="5"/>
      <c r="U70" s="5"/>
      <c r="V70" s="5"/>
      <c r="W70" s="5"/>
      <c r="X70" s="5"/>
      <c r="Y70" s="5"/>
      <c r="Z70" s="32"/>
      <c r="AA70" s="5"/>
      <c r="AB70" s="5"/>
      <c r="AC70" s="5"/>
      <c r="AD70" s="5"/>
      <c r="AE70" s="5"/>
      <c r="AF70" s="5"/>
      <c r="AG70" s="5"/>
      <c r="AH70" s="5"/>
      <c r="AI70" s="632">
        <f t="shared" si="14"/>
        <v>0</v>
      </c>
      <c r="AJ70" s="32"/>
      <c r="AK70" s="5"/>
      <c r="AL70" s="5"/>
      <c r="AM70" s="5"/>
      <c r="AN70" s="5"/>
      <c r="AO70" s="5"/>
      <c r="AP70" s="5"/>
      <c r="AQ70" s="5"/>
      <c r="AR70" s="5"/>
      <c r="AS70" s="76"/>
      <c r="AT70" s="630" t="str">
        <f t="shared" si="15"/>
        <v>NA</v>
      </c>
      <c r="AU70" s="630" t="s">
        <v>1783</v>
      </c>
      <c r="AV70" s="633"/>
      <c r="AW70" s="633"/>
      <c r="AX70" s="9"/>
      <c r="AY70" s="73"/>
      <c r="AZ70" s="5"/>
      <c r="BA70" s="5"/>
      <c r="BB70" s="5"/>
      <c r="BC70" s="5"/>
      <c r="BD70" s="5"/>
      <c r="BE70" s="5"/>
      <c r="BF70" s="5"/>
      <c r="BG70" s="5"/>
      <c r="BH70" s="5"/>
      <c r="BI70" s="632" t="str">
        <f t="shared" si="16"/>
        <v>no</v>
      </c>
      <c r="BJ70" s="10"/>
      <c r="BK70" s="300">
        <f t="shared" si="17"/>
        <v>0</v>
      </c>
      <c r="BL70" s="5"/>
      <c r="BM70" s="11"/>
      <c r="BN70" s="5"/>
      <c r="BO70" s="27"/>
      <c r="BP70" s="5"/>
      <c r="BQ70" s="5"/>
      <c r="BR70" s="28"/>
      <c r="BS70" s="5"/>
      <c r="BT70" s="5"/>
      <c r="BU70" s="13"/>
      <c r="BV70" s="245"/>
      <c r="BW70" s="13"/>
      <c r="BX70" s="11"/>
      <c r="BY70" s="44">
        <v>66</v>
      </c>
      <c r="BZ70" s="26"/>
      <c r="CA70" s="26"/>
      <c r="CB70" s="26"/>
      <c r="CC70" s="26"/>
      <c r="CD70" s="26"/>
      <c r="CE70" s="26"/>
      <c r="CF70" s="26"/>
      <c r="CG70" s="44">
        <v>66</v>
      </c>
      <c r="CH70" s="5">
        <v>0</v>
      </c>
      <c r="CI70" s="5">
        <v>0</v>
      </c>
      <c r="CJ70" s="5"/>
      <c r="CK70" s="11"/>
      <c r="CL70" s="5"/>
      <c r="CM70" s="18"/>
      <c r="CN70" s="5"/>
      <c r="CO70" s="9"/>
      <c r="CP70" s="9"/>
      <c r="CQ70" s="9"/>
      <c r="CR70" s="4"/>
      <c r="CS70" s="26"/>
      <c r="CT70" s="26"/>
      <c r="CU70" s="26"/>
      <c r="CV70" s="26"/>
      <c r="CW70" s="69"/>
      <c r="CX70" s="79" t="s">
        <v>659</v>
      </c>
    </row>
    <row r="71" spans="1:102" ht="15" x14ac:dyDescent="0.25">
      <c r="A71" s="10">
        <v>67</v>
      </c>
      <c r="B71" s="15">
        <v>67</v>
      </c>
      <c r="C71" s="42"/>
      <c r="D71" s="16"/>
      <c r="E71" s="28"/>
      <c r="F71" s="28"/>
      <c r="G71" s="32"/>
      <c r="H71" s="5"/>
      <c r="I71" s="5"/>
      <c r="J71" s="5"/>
      <c r="K71" s="5"/>
      <c r="L71" s="5"/>
      <c r="M71" s="5"/>
      <c r="N71" s="5"/>
      <c r="O71" s="5"/>
      <c r="P71" s="299">
        <f t="shared" si="13"/>
        <v>0</v>
      </c>
      <c r="Q71" s="5"/>
      <c r="R71" s="5"/>
      <c r="S71" s="5"/>
      <c r="T71" s="5"/>
      <c r="U71" s="5"/>
      <c r="V71" s="5"/>
      <c r="W71" s="5"/>
      <c r="X71" s="5"/>
      <c r="Y71" s="5"/>
      <c r="Z71" s="32"/>
      <c r="AA71" s="5"/>
      <c r="AB71" s="5"/>
      <c r="AC71" s="5"/>
      <c r="AD71" s="5"/>
      <c r="AE71" s="5"/>
      <c r="AF71" s="5"/>
      <c r="AG71" s="5"/>
      <c r="AH71" s="5"/>
      <c r="AI71" s="632">
        <f t="shared" si="14"/>
        <v>0</v>
      </c>
      <c r="AJ71" s="32"/>
      <c r="AK71" s="5"/>
      <c r="AL71" s="5"/>
      <c r="AM71" s="5"/>
      <c r="AN71" s="5"/>
      <c r="AO71" s="5"/>
      <c r="AP71" s="5"/>
      <c r="AQ71" s="5"/>
      <c r="AR71" s="5"/>
      <c r="AS71" s="76"/>
      <c r="AT71" s="630" t="str">
        <f t="shared" si="15"/>
        <v>NA</v>
      </c>
      <c r="AU71" s="630" t="s">
        <v>1783</v>
      </c>
      <c r="AV71" s="633"/>
      <c r="AW71" s="633"/>
      <c r="AX71" s="9"/>
      <c r="AY71" s="73"/>
      <c r="AZ71" s="5"/>
      <c r="BA71" s="5"/>
      <c r="BB71" s="5"/>
      <c r="BC71" s="5"/>
      <c r="BD71" s="14"/>
      <c r="BE71" s="5"/>
      <c r="BF71" s="5"/>
      <c r="BG71" s="14"/>
      <c r="BH71" s="5"/>
      <c r="BI71" s="632" t="str">
        <f t="shared" si="16"/>
        <v>no</v>
      </c>
      <c r="BJ71" s="10"/>
      <c r="BK71" s="300">
        <f t="shared" si="17"/>
        <v>0</v>
      </c>
      <c r="BL71" s="5"/>
      <c r="BM71" s="11"/>
      <c r="BN71" s="5"/>
      <c r="BO71" s="27"/>
      <c r="BP71" s="5"/>
      <c r="BQ71" s="5"/>
      <c r="BR71" s="28"/>
      <c r="BS71" s="5"/>
      <c r="BT71" s="5"/>
      <c r="BU71" s="13"/>
      <c r="BV71" s="245"/>
      <c r="BW71" s="13"/>
      <c r="BX71" s="11"/>
      <c r="BY71" s="44">
        <v>67</v>
      </c>
      <c r="BZ71" s="26"/>
      <c r="CA71" s="26"/>
      <c r="CB71" s="26"/>
      <c r="CC71" s="26"/>
      <c r="CD71" s="26"/>
      <c r="CE71" s="26"/>
      <c r="CF71" s="26"/>
      <c r="CG71" s="44">
        <v>67</v>
      </c>
      <c r="CH71" s="5">
        <v>0</v>
      </c>
      <c r="CI71" s="5">
        <v>0</v>
      </c>
      <c r="CJ71" s="5"/>
      <c r="CK71" s="11"/>
      <c r="CL71" s="5"/>
      <c r="CM71" s="18"/>
      <c r="CN71" s="15"/>
      <c r="CO71" s="9"/>
      <c r="CP71" s="9"/>
      <c r="CQ71" s="9"/>
      <c r="CR71" s="4"/>
      <c r="CS71" s="26"/>
      <c r="CT71" s="26"/>
      <c r="CU71" s="26"/>
      <c r="CV71" s="26"/>
      <c r="CW71" s="69"/>
      <c r="CX71" s="79" t="s">
        <v>659</v>
      </c>
    </row>
    <row r="72" spans="1:102" ht="15" x14ac:dyDescent="0.25">
      <c r="A72" s="10">
        <v>68</v>
      </c>
      <c r="B72" s="15">
        <v>68</v>
      </c>
      <c r="C72" s="42"/>
      <c r="D72" s="16"/>
      <c r="E72" s="28"/>
      <c r="F72" s="28"/>
      <c r="G72" s="32"/>
      <c r="H72" s="5"/>
      <c r="I72" s="5"/>
      <c r="J72" s="5"/>
      <c r="K72" s="5"/>
      <c r="L72" s="5"/>
      <c r="M72" s="5"/>
      <c r="N72" s="5"/>
      <c r="O72" s="5"/>
      <c r="P72" s="299">
        <f t="shared" si="13"/>
        <v>0</v>
      </c>
      <c r="Q72" s="5"/>
      <c r="R72" s="5"/>
      <c r="S72" s="5"/>
      <c r="T72" s="5"/>
      <c r="U72" s="5"/>
      <c r="V72" s="5"/>
      <c r="W72" s="5"/>
      <c r="X72" s="5"/>
      <c r="Y72" s="5"/>
      <c r="Z72" s="32"/>
      <c r="AA72" s="5"/>
      <c r="AB72" s="5"/>
      <c r="AC72" s="5"/>
      <c r="AD72" s="5"/>
      <c r="AE72" s="5"/>
      <c r="AF72" s="5"/>
      <c r="AG72" s="5"/>
      <c r="AH72" s="5"/>
      <c r="AI72" s="632">
        <f t="shared" si="14"/>
        <v>0</v>
      </c>
      <c r="AJ72" s="32"/>
      <c r="AK72" s="5"/>
      <c r="AL72" s="5"/>
      <c r="AM72" s="5"/>
      <c r="AN72" s="5"/>
      <c r="AO72" s="5"/>
      <c r="AP72" s="5"/>
      <c r="AQ72" s="5"/>
      <c r="AR72" s="5"/>
      <c r="AS72" s="76"/>
      <c r="AT72" s="630" t="str">
        <f t="shared" si="15"/>
        <v>NA</v>
      </c>
      <c r="AU72" s="630" t="s">
        <v>1783</v>
      </c>
      <c r="AV72" s="633"/>
      <c r="AW72" s="633"/>
      <c r="AX72" s="9"/>
      <c r="AY72" s="73"/>
      <c r="AZ72" s="5"/>
      <c r="BA72" s="5"/>
      <c r="BB72" s="5"/>
      <c r="BC72" s="5"/>
      <c r="BD72" s="5"/>
      <c r="BE72" s="5"/>
      <c r="BF72" s="5"/>
      <c r="BG72" s="5"/>
      <c r="BH72" s="5"/>
      <c r="BI72" s="632" t="str">
        <f t="shared" si="16"/>
        <v>no</v>
      </c>
      <c r="BJ72" s="10"/>
      <c r="BK72" s="300">
        <f t="shared" si="17"/>
        <v>0</v>
      </c>
      <c r="BL72" s="5"/>
      <c r="BM72" s="11"/>
      <c r="BN72" s="5"/>
      <c r="BO72" s="27"/>
      <c r="BP72" s="5"/>
      <c r="BQ72" s="5"/>
      <c r="BR72" s="28"/>
      <c r="BS72" s="5"/>
      <c r="BT72" s="5"/>
      <c r="BU72" s="13"/>
      <c r="BV72" s="245"/>
      <c r="BW72" s="13"/>
      <c r="BX72" s="11"/>
      <c r="BY72" s="44">
        <v>68</v>
      </c>
      <c r="BZ72" s="26"/>
      <c r="CA72" s="26"/>
      <c r="CB72" s="26"/>
      <c r="CC72" s="26"/>
      <c r="CD72" s="26"/>
      <c r="CE72" s="26"/>
      <c r="CF72" s="26"/>
      <c r="CG72" s="44">
        <v>68</v>
      </c>
      <c r="CH72" s="5">
        <v>0</v>
      </c>
      <c r="CI72" s="5">
        <v>0</v>
      </c>
      <c r="CJ72" s="5"/>
      <c r="CK72" s="11"/>
      <c r="CL72" s="5"/>
      <c r="CM72" s="18"/>
      <c r="CN72" s="15"/>
      <c r="CO72" s="9"/>
      <c r="CP72" s="9"/>
      <c r="CQ72" s="9"/>
      <c r="CR72" s="4"/>
      <c r="CS72" s="26"/>
      <c r="CT72" s="26"/>
      <c r="CU72" s="26"/>
      <c r="CV72" s="26"/>
      <c r="CW72" s="69"/>
      <c r="CX72" s="79" t="s">
        <v>659</v>
      </c>
    </row>
    <row r="73" spans="1:102" ht="15" x14ac:dyDescent="0.25">
      <c r="A73" s="10">
        <v>69</v>
      </c>
      <c r="B73" s="15">
        <v>69</v>
      </c>
      <c r="C73" s="42"/>
      <c r="D73" s="16"/>
      <c r="E73" s="28"/>
      <c r="F73" s="28"/>
      <c r="G73" s="32"/>
      <c r="H73" s="5"/>
      <c r="I73" s="5"/>
      <c r="J73" s="5"/>
      <c r="K73" s="5"/>
      <c r="L73" s="5"/>
      <c r="M73" s="5"/>
      <c r="N73" s="5"/>
      <c r="O73" s="5"/>
      <c r="P73" s="299">
        <f t="shared" si="13"/>
        <v>0</v>
      </c>
      <c r="Q73" s="5"/>
      <c r="R73" s="5"/>
      <c r="S73" s="5"/>
      <c r="T73" s="5"/>
      <c r="U73" s="5"/>
      <c r="V73" s="5"/>
      <c r="W73" s="5"/>
      <c r="X73" s="5"/>
      <c r="Y73" s="5"/>
      <c r="Z73" s="32"/>
      <c r="AA73" s="5"/>
      <c r="AB73" s="5"/>
      <c r="AC73" s="5"/>
      <c r="AD73" s="5"/>
      <c r="AE73" s="5"/>
      <c r="AF73" s="5"/>
      <c r="AG73" s="5"/>
      <c r="AH73" s="5"/>
      <c r="AI73" s="632">
        <f t="shared" si="14"/>
        <v>0</v>
      </c>
      <c r="AJ73" s="32"/>
      <c r="AK73" s="5"/>
      <c r="AL73" s="5"/>
      <c r="AM73" s="5"/>
      <c r="AN73" s="5"/>
      <c r="AO73" s="5"/>
      <c r="AP73" s="5"/>
      <c r="AQ73" s="5"/>
      <c r="AR73" s="5"/>
      <c r="AS73" s="76"/>
      <c r="AT73" s="630" t="str">
        <f t="shared" si="15"/>
        <v>NA</v>
      </c>
      <c r="AU73" s="630" t="s">
        <v>1783</v>
      </c>
      <c r="AV73" s="633"/>
      <c r="AW73" s="633"/>
      <c r="AX73" s="9"/>
      <c r="AY73" s="73"/>
      <c r="AZ73" s="5"/>
      <c r="BA73" s="5"/>
      <c r="BB73" s="5"/>
      <c r="BC73" s="5"/>
      <c r="BD73" s="5"/>
      <c r="BE73" s="5"/>
      <c r="BF73" s="5"/>
      <c r="BG73" s="5"/>
      <c r="BH73" s="5"/>
      <c r="BI73" s="632" t="str">
        <f t="shared" si="16"/>
        <v>no</v>
      </c>
      <c r="BJ73" s="10"/>
      <c r="BK73" s="300">
        <f t="shared" si="17"/>
        <v>0</v>
      </c>
      <c r="BL73" s="5"/>
      <c r="BM73" s="11"/>
      <c r="BN73" s="5"/>
      <c r="BO73" s="27"/>
      <c r="BP73" s="5"/>
      <c r="BQ73" s="5"/>
      <c r="BR73" s="28"/>
      <c r="BS73" s="5"/>
      <c r="BT73" s="5"/>
      <c r="BU73" s="13"/>
      <c r="BV73" s="245"/>
      <c r="BW73" s="13"/>
      <c r="BX73" s="11"/>
      <c r="BY73" s="44">
        <v>69</v>
      </c>
      <c r="BZ73" s="26"/>
      <c r="CA73" s="26"/>
      <c r="CB73" s="26"/>
      <c r="CC73" s="26"/>
      <c r="CD73" s="26"/>
      <c r="CE73" s="26"/>
      <c r="CF73" s="26"/>
      <c r="CG73" s="44">
        <v>69</v>
      </c>
      <c r="CH73" s="5">
        <v>0</v>
      </c>
      <c r="CI73" s="5">
        <v>0</v>
      </c>
      <c r="CJ73" s="5"/>
      <c r="CK73" s="11"/>
      <c r="CL73" s="5"/>
      <c r="CM73" s="18"/>
      <c r="CN73" s="5"/>
      <c r="CO73" s="9"/>
      <c r="CP73" s="9"/>
      <c r="CQ73" s="9"/>
      <c r="CR73" s="4"/>
      <c r="CS73" s="26"/>
      <c r="CT73" s="26"/>
      <c r="CU73" s="26"/>
      <c r="CV73" s="26"/>
      <c r="CW73" s="69"/>
      <c r="CX73" s="79" t="s">
        <v>659</v>
      </c>
    </row>
    <row r="74" spans="1:102" ht="15" x14ac:dyDescent="0.25">
      <c r="A74" s="10">
        <v>70</v>
      </c>
      <c r="B74" s="15">
        <v>70</v>
      </c>
      <c r="C74" s="42"/>
      <c r="D74" s="16"/>
      <c r="E74" s="28"/>
      <c r="F74" s="28"/>
      <c r="G74" s="32"/>
      <c r="H74" s="5"/>
      <c r="I74" s="5"/>
      <c r="J74" s="5"/>
      <c r="K74" s="5"/>
      <c r="L74" s="5"/>
      <c r="M74" s="5"/>
      <c r="N74" s="5"/>
      <c r="O74" s="5"/>
      <c r="P74" s="299">
        <f t="shared" si="13"/>
        <v>0</v>
      </c>
      <c r="Q74" s="5"/>
      <c r="R74" s="5"/>
      <c r="S74" s="5"/>
      <c r="T74" s="5"/>
      <c r="U74" s="5"/>
      <c r="V74" s="5"/>
      <c r="W74" s="5"/>
      <c r="X74" s="5"/>
      <c r="Y74" s="5"/>
      <c r="Z74" s="32"/>
      <c r="AA74" s="5"/>
      <c r="AB74" s="5"/>
      <c r="AC74" s="5"/>
      <c r="AD74" s="5"/>
      <c r="AE74" s="5"/>
      <c r="AF74" s="5"/>
      <c r="AG74" s="5"/>
      <c r="AH74" s="5"/>
      <c r="AI74" s="632">
        <f t="shared" si="14"/>
        <v>0</v>
      </c>
      <c r="AJ74" s="32"/>
      <c r="AK74" s="5"/>
      <c r="AL74" s="5"/>
      <c r="AM74" s="5"/>
      <c r="AN74" s="5"/>
      <c r="AO74" s="5"/>
      <c r="AP74" s="5"/>
      <c r="AQ74" s="5"/>
      <c r="AR74" s="5"/>
      <c r="AS74" s="76"/>
      <c r="AT74" s="630" t="str">
        <f t="shared" si="15"/>
        <v>NA</v>
      </c>
      <c r="AU74" s="630" t="s">
        <v>1783</v>
      </c>
      <c r="AV74" s="633"/>
      <c r="AW74" s="633"/>
      <c r="AX74" s="9"/>
      <c r="AY74" s="73"/>
      <c r="AZ74" s="5"/>
      <c r="BA74" s="5"/>
      <c r="BB74" s="5"/>
      <c r="BC74" s="5"/>
      <c r="BD74" s="5"/>
      <c r="BE74" s="5"/>
      <c r="BF74" s="5"/>
      <c r="BG74" s="5"/>
      <c r="BH74" s="5"/>
      <c r="BI74" s="632" t="str">
        <f t="shared" si="16"/>
        <v>no</v>
      </c>
      <c r="BJ74" s="10"/>
      <c r="BK74" s="300">
        <f t="shared" si="17"/>
        <v>0</v>
      </c>
      <c r="BL74" s="5"/>
      <c r="BM74" s="11"/>
      <c r="BN74" s="5"/>
      <c r="BO74" s="27"/>
      <c r="BP74" s="5"/>
      <c r="BQ74" s="5"/>
      <c r="BR74" s="28"/>
      <c r="BS74" s="5"/>
      <c r="BT74" s="5"/>
      <c r="BU74" s="13"/>
      <c r="BV74" s="245"/>
      <c r="BW74" s="13"/>
      <c r="BX74" s="11"/>
      <c r="BY74" s="44">
        <v>70</v>
      </c>
      <c r="BZ74" s="26"/>
      <c r="CA74" s="26"/>
      <c r="CB74" s="26"/>
      <c r="CC74" s="26"/>
      <c r="CD74" s="26"/>
      <c r="CE74" s="26"/>
      <c r="CF74" s="26"/>
      <c r="CG74" s="44">
        <v>70</v>
      </c>
      <c r="CH74" s="5">
        <v>0</v>
      </c>
      <c r="CI74" s="5">
        <v>0</v>
      </c>
      <c r="CJ74" s="5"/>
      <c r="CK74" s="11"/>
      <c r="CL74" s="5"/>
      <c r="CM74" s="18"/>
      <c r="CN74" s="5"/>
      <c r="CO74" s="9"/>
      <c r="CP74" s="9"/>
      <c r="CQ74" s="9"/>
      <c r="CR74" s="4"/>
      <c r="CS74" s="26"/>
      <c r="CT74" s="26"/>
      <c r="CU74" s="26"/>
      <c r="CV74" s="26"/>
      <c r="CW74" s="69"/>
      <c r="CX74" s="79" t="s">
        <v>659</v>
      </c>
    </row>
    <row r="75" spans="1:102" ht="15" x14ac:dyDescent="0.25">
      <c r="A75" s="10">
        <v>71</v>
      </c>
      <c r="B75" s="15">
        <v>71</v>
      </c>
      <c r="C75" s="42"/>
      <c r="D75" s="16"/>
      <c r="E75" s="28"/>
      <c r="F75" s="28"/>
      <c r="G75" s="32"/>
      <c r="H75" s="5"/>
      <c r="I75" s="5"/>
      <c r="J75" s="5"/>
      <c r="K75" s="5"/>
      <c r="L75" s="5"/>
      <c r="M75" s="5"/>
      <c r="N75" s="5"/>
      <c r="O75" s="5"/>
      <c r="P75" s="299">
        <f t="shared" si="13"/>
        <v>0</v>
      </c>
      <c r="Q75" s="5"/>
      <c r="R75" s="5"/>
      <c r="S75" s="5"/>
      <c r="T75" s="5"/>
      <c r="U75" s="5"/>
      <c r="V75" s="5"/>
      <c r="W75" s="5"/>
      <c r="X75" s="5"/>
      <c r="Y75" s="5"/>
      <c r="Z75" s="32"/>
      <c r="AA75" s="5"/>
      <c r="AB75" s="5"/>
      <c r="AC75" s="5"/>
      <c r="AD75" s="5"/>
      <c r="AE75" s="5"/>
      <c r="AF75" s="5"/>
      <c r="AG75" s="5"/>
      <c r="AH75" s="5"/>
      <c r="AI75" s="632">
        <f t="shared" si="14"/>
        <v>0</v>
      </c>
      <c r="AJ75" s="32"/>
      <c r="AK75" s="5"/>
      <c r="AL75" s="5"/>
      <c r="AM75" s="5"/>
      <c r="AN75" s="5"/>
      <c r="AO75" s="5"/>
      <c r="AP75" s="5"/>
      <c r="AQ75" s="5"/>
      <c r="AR75" s="5"/>
      <c r="AS75" s="76"/>
      <c r="AT75" s="630" t="str">
        <f t="shared" si="15"/>
        <v>NA</v>
      </c>
      <c r="AU75" s="630" t="s">
        <v>1783</v>
      </c>
      <c r="AV75" s="633"/>
      <c r="AW75" s="633"/>
      <c r="AX75" s="9"/>
      <c r="AY75" s="73"/>
      <c r="AZ75" s="5"/>
      <c r="BA75" s="5"/>
      <c r="BB75" s="5"/>
      <c r="BC75" s="5"/>
      <c r="BD75" s="5"/>
      <c r="BE75" s="5"/>
      <c r="BF75" s="5"/>
      <c r="BG75" s="5"/>
      <c r="BH75" s="5"/>
      <c r="BI75" s="632" t="str">
        <f t="shared" si="16"/>
        <v>no</v>
      </c>
      <c r="BJ75" s="10"/>
      <c r="BK75" s="300">
        <f t="shared" si="17"/>
        <v>0</v>
      </c>
      <c r="BL75" s="5"/>
      <c r="BM75" s="11"/>
      <c r="BN75" s="5"/>
      <c r="BO75" s="27"/>
      <c r="BP75" s="5"/>
      <c r="BQ75" s="5"/>
      <c r="BR75" s="28"/>
      <c r="BS75" s="5"/>
      <c r="BT75" s="5"/>
      <c r="BU75" s="13"/>
      <c r="BV75" s="245"/>
      <c r="BW75" s="13"/>
      <c r="BX75" s="11"/>
      <c r="BY75" s="44">
        <v>71</v>
      </c>
      <c r="BZ75" s="26"/>
      <c r="CA75" s="26"/>
      <c r="CB75" s="26"/>
      <c r="CC75" s="26"/>
      <c r="CD75" s="26"/>
      <c r="CE75" s="26"/>
      <c r="CF75" s="26"/>
      <c r="CG75" s="44">
        <v>71</v>
      </c>
      <c r="CH75" s="5">
        <v>0</v>
      </c>
      <c r="CI75" s="5">
        <v>0</v>
      </c>
      <c r="CJ75" s="5"/>
      <c r="CK75" s="11"/>
      <c r="CL75" s="5"/>
      <c r="CM75" s="18"/>
      <c r="CN75" s="5"/>
      <c r="CO75" s="9"/>
      <c r="CP75" s="9"/>
      <c r="CQ75" s="9"/>
      <c r="CR75" s="4"/>
      <c r="CS75" s="26"/>
      <c r="CT75" s="26"/>
      <c r="CU75" s="26"/>
      <c r="CV75" s="26"/>
      <c r="CW75" s="69"/>
      <c r="CX75" s="79" t="s">
        <v>659</v>
      </c>
    </row>
    <row r="76" spans="1:102" ht="15" x14ac:dyDescent="0.25">
      <c r="A76" s="10">
        <v>72</v>
      </c>
      <c r="B76" s="15">
        <v>72</v>
      </c>
      <c r="C76" s="42"/>
      <c r="D76" s="16"/>
      <c r="E76" s="28"/>
      <c r="F76" s="28"/>
      <c r="G76" s="32"/>
      <c r="H76" s="5"/>
      <c r="I76" s="5"/>
      <c r="J76" s="5"/>
      <c r="K76" s="5"/>
      <c r="L76" s="5"/>
      <c r="M76" s="5"/>
      <c r="N76" s="5"/>
      <c r="O76" s="5"/>
      <c r="P76" s="299">
        <f t="shared" si="13"/>
        <v>0</v>
      </c>
      <c r="Q76" s="5"/>
      <c r="R76" s="5"/>
      <c r="S76" s="5"/>
      <c r="T76" s="5"/>
      <c r="U76" s="5"/>
      <c r="V76" s="5"/>
      <c r="W76" s="5"/>
      <c r="X76" s="5"/>
      <c r="Y76" s="5"/>
      <c r="Z76" s="32"/>
      <c r="AA76" s="5"/>
      <c r="AB76" s="5"/>
      <c r="AC76" s="5"/>
      <c r="AD76" s="5"/>
      <c r="AE76" s="5"/>
      <c r="AF76" s="5"/>
      <c r="AG76" s="5"/>
      <c r="AH76" s="5"/>
      <c r="AI76" s="632">
        <f t="shared" si="14"/>
        <v>0</v>
      </c>
      <c r="AJ76" s="32"/>
      <c r="AK76" s="5"/>
      <c r="AL76" s="5"/>
      <c r="AM76" s="5"/>
      <c r="AN76" s="5"/>
      <c r="AO76" s="5"/>
      <c r="AP76" s="5"/>
      <c r="AQ76" s="5"/>
      <c r="AR76" s="5"/>
      <c r="AS76" s="76"/>
      <c r="AT76" s="630" t="str">
        <f t="shared" si="15"/>
        <v>NA</v>
      </c>
      <c r="AU76" s="630" t="s">
        <v>1783</v>
      </c>
      <c r="AV76" s="633"/>
      <c r="AW76" s="633"/>
      <c r="AX76" s="9"/>
      <c r="AY76" s="73"/>
      <c r="AZ76" s="5"/>
      <c r="BA76" s="5"/>
      <c r="BB76" s="5"/>
      <c r="BC76" s="5"/>
      <c r="BD76" s="5"/>
      <c r="BE76" s="5"/>
      <c r="BF76" s="5"/>
      <c r="BG76" s="5"/>
      <c r="BH76" s="5"/>
      <c r="BI76" s="632" t="str">
        <f t="shared" si="16"/>
        <v>no</v>
      </c>
      <c r="BJ76" s="10"/>
      <c r="BK76" s="300">
        <f t="shared" si="17"/>
        <v>0</v>
      </c>
      <c r="BL76" s="5"/>
      <c r="BM76" s="11"/>
      <c r="BN76" s="5"/>
      <c r="BO76" s="27"/>
      <c r="BP76" s="5"/>
      <c r="BQ76" s="5"/>
      <c r="BR76" s="28"/>
      <c r="BS76" s="5"/>
      <c r="BT76" s="5"/>
      <c r="BU76" s="13"/>
      <c r="BV76" s="245"/>
      <c r="BW76" s="13"/>
      <c r="BX76" s="11"/>
      <c r="BY76" s="44">
        <v>72</v>
      </c>
      <c r="BZ76" s="26"/>
      <c r="CA76" s="26"/>
      <c r="CB76" s="26"/>
      <c r="CC76" s="26"/>
      <c r="CD76" s="26"/>
      <c r="CE76" s="26"/>
      <c r="CF76" s="26"/>
      <c r="CG76" s="44">
        <v>72</v>
      </c>
      <c r="CH76" s="5">
        <v>0</v>
      </c>
      <c r="CI76" s="5">
        <v>0</v>
      </c>
      <c r="CJ76" s="5"/>
      <c r="CK76" s="11"/>
      <c r="CL76" s="5"/>
      <c r="CM76" s="18"/>
      <c r="CN76" s="15"/>
      <c r="CO76" s="9"/>
      <c r="CP76" s="9"/>
      <c r="CQ76" s="9"/>
      <c r="CR76" s="4"/>
      <c r="CS76" s="26"/>
      <c r="CT76" s="26"/>
      <c r="CU76" s="26"/>
      <c r="CV76" s="26"/>
      <c r="CW76" s="69"/>
      <c r="CX76" s="79" t="s">
        <v>659</v>
      </c>
    </row>
    <row r="77" spans="1:102" ht="15" x14ac:dyDescent="0.25">
      <c r="A77" s="10">
        <v>73</v>
      </c>
      <c r="B77" s="15">
        <v>73</v>
      </c>
      <c r="C77" s="42"/>
      <c r="D77" s="16"/>
      <c r="E77" s="28"/>
      <c r="F77" s="28"/>
      <c r="G77" s="32"/>
      <c r="H77" s="5"/>
      <c r="I77" s="5"/>
      <c r="J77" s="5"/>
      <c r="K77" s="5"/>
      <c r="L77" s="5"/>
      <c r="M77" s="5"/>
      <c r="N77" s="5"/>
      <c r="O77" s="5"/>
      <c r="P77" s="299">
        <f t="shared" si="13"/>
        <v>0</v>
      </c>
      <c r="Q77" s="5"/>
      <c r="R77" s="5"/>
      <c r="S77" s="5"/>
      <c r="T77" s="5"/>
      <c r="U77" s="5"/>
      <c r="V77" s="5"/>
      <c r="W77" s="5"/>
      <c r="X77" s="5"/>
      <c r="Y77" s="5"/>
      <c r="Z77" s="32"/>
      <c r="AA77" s="5"/>
      <c r="AB77" s="5"/>
      <c r="AC77" s="5"/>
      <c r="AD77" s="5"/>
      <c r="AE77" s="5"/>
      <c r="AF77" s="5"/>
      <c r="AG77" s="5"/>
      <c r="AH77" s="5"/>
      <c r="AI77" s="632">
        <f t="shared" si="14"/>
        <v>0</v>
      </c>
      <c r="AJ77" s="32"/>
      <c r="AK77" s="5"/>
      <c r="AL77" s="5"/>
      <c r="AM77" s="5"/>
      <c r="AN77" s="5"/>
      <c r="AO77" s="5"/>
      <c r="AP77" s="5"/>
      <c r="AQ77" s="5"/>
      <c r="AR77" s="5"/>
      <c r="AS77" s="76"/>
      <c r="AT77" s="630" t="str">
        <f t="shared" si="15"/>
        <v>NA</v>
      </c>
      <c r="AU77" s="630" t="s">
        <v>1783</v>
      </c>
      <c r="AV77" s="633"/>
      <c r="AW77" s="633"/>
      <c r="AX77" s="9"/>
      <c r="AY77" s="73"/>
      <c r="AZ77" s="5"/>
      <c r="BA77" s="5"/>
      <c r="BB77" s="5"/>
      <c r="BC77" s="5"/>
      <c r="BD77" s="5"/>
      <c r="BE77" s="5"/>
      <c r="BF77" s="5"/>
      <c r="BG77" s="5"/>
      <c r="BH77" s="5"/>
      <c r="BI77" s="632" t="str">
        <f t="shared" si="16"/>
        <v>no</v>
      </c>
      <c r="BJ77" s="10"/>
      <c r="BK77" s="300">
        <f t="shared" si="17"/>
        <v>0</v>
      </c>
      <c r="BL77" s="5"/>
      <c r="BM77" s="11"/>
      <c r="BN77" s="5"/>
      <c r="BO77" s="27"/>
      <c r="BP77" s="5"/>
      <c r="BQ77" s="5"/>
      <c r="BR77" s="28"/>
      <c r="BS77" s="5"/>
      <c r="BT77" s="5"/>
      <c r="BU77" s="13"/>
      <c r="BV77" s="245"/>
      <c r="BW77" s="13"/>
      <c r="BX77" s="11"/>
      <c r="BY77" s="44">
        <v>73</v>
      </c>
      <c r="BZ77" s="26"/>
      <c r="CA77" s="26"/>
      <c r="CB77" s="26"/>
      <c r="CC77" s="26"/>
      <c r="CD77" s="26"/>
      <c r="CE77" s="26"/>
      <c r="CF77" s="26"/>
      <c r="CG77" s="44">
        <v>73</v>
      </c>
      <c r="CH77" s="5">
        <v>0</v>
      </c>
      <c r="CI77" s="5">
        <v>0</v>
      </c>
      <c r="CJ77" s="5"/>
      <c r="CK77" s="11"/>
      <c r="CL77" s="5"/>
      <c r="CM77" s="18"/>
      <c r="CN77" s="5"/>
      <c r="CO77" s="9"/>
      <c r="CP77" s="9"/>
      <c r="CQ77" s="9"/>
      <c r="CR77" s="4"/>
      <c r="CS77" s="26"/>
      <c r="CT77" s="26"/>
      <c r="CU77" s="26"/>
      <c r="CV77" s="26"/>
      <c r="CW77" s="69"/>
      <c r="CX77" s="79" t="s">
        <v>659</v>
      </c>
    </row>
    <row r="78" spans="1:102" ht="15" x14ac:dyDescent="0.25">
      <c r="A78" s="10">
        <v>74</v>
      </c>
      <c r="B78" s="15">
        <v>74</v>
      </c>
      <c r="C78" s="42"/>
      <c r="D78" s="16"/>
      <c r="E78" s="28"/>
      <c r="F78" s="28"/>
      <c r="G78" s="32"/>
      <c r="H78" s="5"/>
      <c r="I78" s="5"/>
      <c r="J78" s="5"/>
      <c r="K78" s="5"/>
      <c r="L78" s="5"/>
      <c r="M78" s="5"/>
      <c r="N78" s="5"/>
      <c r="O78" s="5"/>
      <c r="P78" s="299">
        <f t="shared" si="13"/>
        <v>0</v>
      </c>
      <c r="Q78" s="5"/>
      <c r="R78" s="5"/>
      <c r="S78" s="5"/>
      <c r="T78" s="5"/>
      <c r="U78" s="5"/>
      <c r="V78" s="5"/>
      <c r="W78" s="5"/>
      <c r="X78" s="5"/>
      <c r="Y78" s="5"/>
      <c r="Z78" s="32"/>
      <c r="AA78" s="5"/>
      <c r="AB78" s="5"/>
      <c r="AC78" s="5"/>
      <c r="AD78" s="5"/>
      <c r="AE78" s="5"/>
      <c r="AF78" s="5"/>
      <c r="AG78" s="5"/>
      <c r="AH78" s="5"/>
      <c r="AI78" s="632">
        <f t="shared" si="14"/>
        <v>0</v>
      </c>
      <c r="AJ78" s="32"/>
      <c r="AK78" s="5"/>
      <c r="AL78" s="5"/>
      <c r="AM78" s="5"/>
      <c r="AN78" s="5"/>
      <c r="AO78" s="5"/>
      <c r="AP78" s="5"/>
      <c r="AQ78" s="5"/>
      <c r="AR78" s="5"/>
      <c r="AS78" s="76"/>
      <c r="AT78" s="630" t="str">
        <f t="shared" si="15"/>
        <v>NA</v>
      </c>
      <c r="AU78" s="630" t="s">
        <v>1783</v>
      </c>
      <c r="AV78" s="633"/>
      <c r="AW78" s="633"/>
      <c r="AX78" s="9"/>
      <c r="AY78" s="73"/>
      <c r="AZ78" s="5"/>
      <c r="BA78" s="5"/>
      <c r="BB78" s="5"/>
      <c r="BC78" s="5"/>
      <c r="BD78" s="5"/>
      <c r="BE78" s="5"/>
      <c r="BF78" s="5"/>
      <c r="BG78" s="5"/>
      <c r="BH78" s="5"/>
      <c r="BI78" s="632" t="str">
        <f t="shared" si="16"/>
        <v>no</v>
      </c>
      <c r="BJ78" s="10"/>
      <c r="BK78" s="300">
        <f t="shared" si="17"/>
        <v>0</v>
      </c>
      <c r="BL78" s="5"/>
      <c r="BM78" s="11"/>
      <c r="BN78" s="5"/>
      <c r="BO78" s="27"/>
      <c r="BP78" s="5"/>
      <c r="BQ78" s="5"/>
      <c r="BR78" s="28"/>
      <c r="BS78" s="5"/>
      <c r="BT78" s="5"/>
      <c r="BU78" s="13"/>
      <c r="BV78" s="245"/>
      <c r="BW78" s="13"/>
      <c r="BX78" s="11"/>
      <c r="BY78" s="44">
        <v>74</v>
      </c>
      <c r="BZ78" s="26"/>
      <c r="CA78" s="26"/>
      <c r="CB78" s="26"/>
      <c r="CC78" s="26"/>
      <c r="CD78" s="26"/>
      <c r="CE78" s="26"/>
      <c r="CF78" s="26"/>
      <c r="CG78" s="44">
        <v>74</v>
      </c>
      <c r="CH78" s="5">
        <v>0</v>
      </c>
      <c r="CI78" s="5">
        <v>0</v>
      </c>
      <c r="CJ78" s="5"/>
      <c r="CK78" s="11"/>
      <c r="CL78" s="5"/>
      <c r="CM78" s="18"/>
      <c r="CN78" s="15"/>
      <c r="CO78" s="9"/>
      <c r="CP78" s="9"/>
      <c r="CQ78" s="9"/>
      <c r="CR78" s="4"/>
      <c r="CS78" s="26"/>
      <c r="CT78" s="26"/>
      <c r="CU78" s="26"/>
      <c r="CV78" s="26"/>
      <c r="CW78" s="69"/>
      <c r="CX78" s="79" t="s">
        <v>659</v>
      </c>
    </row>
    <row r="79" spans="1:102" ht="15" x14ac:dyDescent="0.25">
      <c r="A79" s="10">
        <v>75</v>
      </c>
      <c r="B79" s="15">
        <v>75</v>
      </c>
      <c r="C79" s="42"/>
      <c r="D79" s="16">
        <v>39196</v>
      </c>
      <c r="E79" s="28">
        <v>1</v>
      </c>
      <c r="F79" s="28">
        <v>1</v>
      </c>
      <c r="G79" s="32">
        <v>2</v>
      </c>
      <c r="H79" s="5"/>
      <c r="I79" s="5"/>
      <c r="J79" s="5">
        <v>7</v>
      </c>
      <c r="K79" s="5"/>
      <c r="L79" s="5"/>
      <c r="M79" s="5"/>
      <c r="N79" s="5"/>
      <c r="O79" s="5"/>
      <c r="P79" s="299">
        <f t="shared" si="13"/>
        <v>7</v>
      </c>
      <c r="Q79" s="5" t="s">
        <v>117</v>
      </c>
      <c r="R79" s="5"/>
      <c r="S79" s="5"/>
      <c r="T79" s="5" t="s">
        <v>111</v>
      </c>
      <c r="U79" s="5" t="s">
        <v>118</v>
      </c>
      <c r="V79" s="5"/>
      <c r="W79" s="5"/>
      <c r="X79" s="5"/>
      <c r="Y79" s="5"/>
      <c r="Z79" s="32">
        <v>24</v>
      </c>
      <c r="AA79" s="5"/>
      <c r="AB79" s="5"/>
      <c r="AC79" s="5">
        <v>29</v>
      </c>
      <c r="AD79" s="5">
        <v>32</v>
      </c>
      <c r="AE79" s="5"/>
      <c r="AF79" s="5"/>
      <c r="AG79" s="5"/>
      <c r="AH79" s="5"/>
      <c r="AI79" s="632">
        <f t="shared" si="14"/>
        <v>32</v>
      </c>
      <c r="AJ79" s="32"/>
      <c r="AK79" s="5"/>
      <c r="AL79" s="5"/>
      <c r="AM79" s="5"/>
      <c r="AN79" s="5"/>
      <c r="AO79" s="5"/>
      <c r="AP79" s="5">
        <v>30</v>
      </c>
      <c r="AQ79" s="5"/>
      <c r="AR79" s="5"/>
      <c r="AS79" s="76">
        <v>39223</v>
      </c>
      <c r="AT79" s="630">
        <f t="shared" si="15"/>
        <v>39223</v>
      </c>
      <c r="AU79" s="630" t="s">
        <v>1786</v>
      </c>
      <c r="AV79" s="633" t="s">
        <v>1798</v>
      </c>
      <c r="AW79" s="633"/>
      <c r="AX79" s="9">
        <v>39227</v>
      </c>
      <c r="AY79" s="73">
        <v>39234</v>
      </c>
      <c r="AZ79" s="5"/>
      <c r="BA79" s="5"/>
      <c r="BB79" s="5"/>
      <c r="BC79" s="5">
        <v>0.1</v>
      </c>
      <c r="BD79" s="5"/>
      <c r="BE79" s="5"/>
      <c r="BF79" s="5"/>
      <c r="BG79" s="5"/>
      <c r="BH79" s="5"/>
      <c r="BI79" s="632" t="str">
        <f t="shared" si="16"/>
        <v>yes</v>
      </c>
      <c r="BJ79" s="10" t="s">
        <v>451</v>
      </c>
      <c r="BK79" s="300">
        <f t="shared" si="17"/>
        <v>3</v>
      </c>
      <c r="BL79" s="5">
        <v>3</v>
      </c>
      <c r="BM79" s="11">
        <v>1.41</v>
      </c>
      <c r="BN79" s="5">
        <v>195</v>
      </c>
      <c r="BO79" s="27"/>
      <c r="BP79" s="5"/>
      <c r="BQ79" s="5"/>
      <c r="BR79" s="28"/>
      <c r="BS79" s="5"/>
      <c r="BT79" s="5"/>
      <c r="BU79" s="13"/>
      <c r="BV79" s="245">
        <f>(BM79^2*PI()*BN79*BL79)/4</f>
        <v>913.44830186052309</v>
      </c>
      <c r="BW79" s="13"/>
      <c r="BX79" s="11">
        <f>BV79+BW79</f>
        <v>913.44830186052309</v>
      </c>
      <c r="BY79" s="44">
        <v>75</v>
      </c>
      <c r="BZ79" s="26">
        <v>3</v>
      </c>
      <c r="CA79" s="26">
        <v>24</v>
      </c>
      <c r="CB79" s="26">
        <v>14</v>
      </c>
      <c r="CC79" s="26">
        <v>14</v>
      </c>
      <c r="CD79" s="26">
        <v>9</v>
      </c>
      <c r="CE79" s="26"/>
      <c r="CF79" s="26"/>
      <c r="CG79" s="44">
        <v>75</v>
      </c>
      <c r="CH79" s="5">
        <v>7</v>
      </c>
      <c r="CI79" s="5">
        <v>3</v>
      </c>
      <c r="CJ79" s="5">
        <v>7</v>
      </c>
      <c r="CK79" s="11">
        <v>1.41</v>
      </c>
      <c r="CL79" s="5">
        <v>195</v>
      </c>
      <c r="CM79" s="18">
        <v>913.44830186052309</v>
      </c>
      <c r="CN79" s="5">
        <v>30</v>
      </c>
      <c r="CO79" s="9">
        <v>39223</v>
      </c>
      <c r="CP79" s="9">
        <v>39227</v>
      </c>
      <c r="CQ79" s="9">
        <v>39234</v>
      </c>
      <c r="CR79" s="4">
        <v>3</v>
      </c>
      <c r="CS79" s="26">
        <v>24</v>
      </c>
      <c r="CT79" s="26">
        <v>14</v>
      </c>
      <c r="CU79" s="26">
        <v>9</v>
      </c>
      <c r="CV79" s="26"/>
      <c r="CW79" s="69">
        <v>0.1</v>
      </c>
      <c r="CX79" s="79"/>
    </row>
    <row r="80" spans="1:102" ht="15" x14ac:dyDescent="0.25">
      <c r="A80" s="10">
        <v>76</v>
      </c>
      <c r="B80" s="15">
        <v>76</v>
      </c>
      <c r="C80" s="42"/>
      <c r="D80" s="16"/>
      <c r="E80" s="28"/>
      <c r="F80" s="28"/>
      <c r="G80" s="32"/>
      <c r="H80" s="5"/>
      <c r="I80" s="5"/>
      <c r="J80" s="5"/>
      <c r="K80" s="5"/>
      <c r="L80" s="5"/>
      <c r="M80" s="5"/>
      <c r="N80" s="5"/>
      <c r="O80" s="5"/>
      <c r="P80" s="299">
        <f t="shared" si="13"/>
        <v>0</v>
      </c>
      <c r="Q80" s="5"/>
      <c r="R80" s="5"/>
      <c r="S80" s="5"/>
      <c r="T80" s="5"/>
      <c r="U80" s="5"/>
      <c r="V80" s="5"/>
      <c r="W80" s="5"/>
      <c r="X80" s="5"/>
      <c r="Y80" s="5"/>
      <c r="Z80" s="32"/>
      <c r="AA80" s="5"/>
      <c r="AB80" s="5"/>
      <c r="AC80" s="5"/>
      <c r="AD80" s="5"/>
      <c r="AE80" s="5"/>
      <c r="AF80" s="5"/>
      <c r="AG80" s="5"/>
      <c r="AH80" s="5"/>
      <c r="AI80" s="632">
        <f t="shared" si="14"/>
        <v>0</v>
      </c>
      <c r="AJ80" s="32"/>
      <c r="AK80" s="5"/>
      <c r="AL80" s="5"/>
      <c r="AM80" s="5"/>
      <c r="AN80" s="5"/>
      <c r="AO80" s="5"/>
      <c r="AP80" s="5"/>
      <c r="AQ80" s="5"/>
      <c r="AR80" s="5"/>
      <c r="AS80" s="76"/>
      <c r="AT80" s="630" t="str">
        <f t="shared" si="15"/>
        <v>NA</v>
      </c>
      <c r="AU80" s="630" t="s">
        <v>1783</v>
      </c>
      <c r="AV80" s="633"/>
      <c r="AW80" s="633"/>
      <c r="AX80" s="9"/>
      <c r="AY80" s="73"/>
      <c r="AZ80" s="5"/>
      <c r="BA80" s="5"/>
      <c r="BB80" s="5"/>
      <c r="BC80" s="5"/>
      <c r="BD80" s="5"/>
      <c r="BE80" s="5"/>
      <c r="BF80" s="5"/>
      <c r="BG80" s="5"/>
      <c r="BH80" s="5"/>
      <c r="BI80" s="632" t="str">
        <f t="shared" si="16"/>
        <v>no</v>
      </c>
      <c r="BJ80" s="10"/>
      <c r="BK80" s="300">
        <f t="shared" si="17"/>
        <v>0</v>
      </c>
      <c r="BL80" s="5"/>
      <c r="BM80" s="11"/>
      <c r="BN80" s="5"/>
      <c r="BO80" s="27"/>
      <c r="BP80" s="5"/>
      <c r="BQ80" s="5"/>
      <c r="BR80" s="28"/>
      <c r="BS80" s="5"/>
      <c r="BT80" s="5"/>
      <c r="BU80" s="13"/>
      <c r="BV80" s="245"/>
      <c r="BW80" s="13"/>
      <c r="BX80" s="11"/>
      <c r="BY80" s="44">
        <v>76</v>
      </c>
      <c r="BZ80" s="26"/>
      <c r="CA80" s="26"/>
      <c r="CB80" s="26"/>
      <c r="CC80" s="26"/>
      <c r="CD80" s="26"/>
      <c r="CE80" s="26"/>
      <c r="CF80" s="26"/>
      <c r="CG80" s="44">
        <v>76</v>
      </c>
      <c r="CH80" s="5">
        <v>0</v>
      </c>
      <c r="CI80" s="5">
        <v>0</v>
      </c>
      <c r="CJ80" s="5"/>
      <c r="CK80" s="11"/>
      <c r="CL80" s="5"/>
      <c r="CM80" s="18"/>
      <c r="CN80" s="15"/>
      <c r="CO80" s="9"/>
      <c r="CP80" s="9"/>
      <c r="CQ80" s="9"/>
      <c r="CR80" s="4"/>
      <c r="CS80" s="26"/>
      <c r="CT80" s="26"/>
      <c r="CU80" s="26"/>
      <c r="CV80" s="26"/>
      <c r="CW80" s="69"/>
      <c r="CX80" s="79" t="s">
        <v>659</v>
      </c>
    </row>
    <row r="81" spans="1:102" ht="15" x14ac:dyDescent="0.25">
      <c r="A81" s="10">
        <v>77</v>
      </c>
      <c r="B81" s="15">
        <v>77</v>
      </c>
      <c r="C81" s="42"/>
      <c r="D81" s="16"/>
      <c r="E81" s="28"/>
      <c r="F81" s="28"/>
      <c r="G81" s="32"/>
      <c r="H81" s="5"/>
      <c r="I81" s="5"/>
      <c r="J81" s="5"/>
      <c r="K81" s="5"/>
      <c r="L81" s="5"/>
      <c r="M81" s="5"/>
      <c r="N81" s="5"/>
      <c r="O81" s="5"/>
      <c r="P81" s="299">
        <f t="shared" si="13"/>
        <v>0</v>
      </c>
      <c r="Q81" s="5"/>
      <c r="R81" s="5"/>
      <c r="S81" s="5"/>
      <c r="T81" s="5"/>
      <c r="U81" s="5"/>
      <c r="V81" s="5"/>
      <c r="W81" s="5"/>
      <c r="X81" s="5"/>
      <c r="Y81" s="5"/>
      <c r="Z81" s="32"/>
      <c r="AA81" s="5"/>
      <c r="AB81" s="5"/>
      <c r="AC81" s="5"/>
      <c r="AD81" s="5"/>
      <c r="AE81" s="5"/>
      <c r="AF81" s="5"/>
      <c r="AG81" s="5"/>
      <c r="AH81" s="5"/>
      <c r="AI81" s="632">
        <f t="shared" si="14"/>
        <v>0</v>
      </c>
      <c r="AJ81" s="32"/>
      <c r="AK81" s="5"/>
      <c r="AL81" s="5"/>
      <c r="AM81" s="5"/>
      <c r="AN81" s="5"/>
      <c r="AO81" s="5"/>
      <c r="AP81" s="5"/>
      <c r="AQ81" s="5"/>
      <c r="AR81" s="5"/>
      <c r="AS81" s="76"/>
      <c r="AT81" s="630" t="str">
        <f t="shared" si="15"/>
        <v>NA</v>
      </c>
      <c r="AU81" s="630" t="s">
        <v>1783</v>
      </c>
      <c r="AV81" s="633"/>
      <c r="AW81" s="633"/>
      <c r="AX81" s="9"/>
      <c r="AY81" s="73"/>
      <c r="AZ81" s="5"/>
      <c r="BA81" s="5"/>
      <c r="BB81" s="5"/>
      <c r="BC81" s="5"/>
      <c r="BD81" s="5"/>
      <c r="BE81" s="5"/>
      <c r="BF81" s="5"/>
      <c r="BG81" s="5"/>
      <c r="BH81" s="5"/>
      <c r="BI81" s="632" t="str">
        <f t="shared" si="16"/>
        <v>no</v>
      </c>
      <c r="BJ81" s="10"/>
      <c r="BK81" s="300">
        <f t="shared" si="17"/>
        <v>0</v>
      </c>
      <c r="BL81" s="5"/>
      <c r="BM81" s="11"/>
      <c r="BN81" s="5"/>
      <c r="BO81" s="27"/>
      <c r="BP81" s="5"/>
      <c r="BQ81" s="5"/>
      <c r="BR81" s="28"/>
      <c r="BS81" s="5"/>
      <c r="BT81" s="5"/>
      <c r="BU81" s="13"/>
      <c r="BV81" s="245"/>
      <c r="BW81" s="13"/>
      <c r="BX81" s="11"/>
      <c r="BY81" s="44">
        <v>77</v>
      </c>
      <c r="BZ81" s="26"/>
      <c r="CA81" s="26"/>
      <c r="CB81" s="26"/>
      <c r="CC81" s="26"/>
      <c r="CD81" s="26"/>
      <c r="CE81" s="26"/>
      <c r="CF81" s="26"/>
      <c r="CG81" s="44">
        <v>77</v>
      </c>
      <c r="CH81" s="5">
        <v>0</v>
      </c>
      <c r="CI81" s="5">
        <v>0</v>
      </c>
      <c r="CJ81" s="5"/>
      <c r="CK81" s="11"/>
      <c r="CL81" s="5"/>
      <c r="CM81" s="18"/>
      <c r="CN81" s="15"/>
      <c r="CO81" s="9"/>
      <c r="CP81" s="9"/>
      <c r="CQ81" s="9"/>
      <c r="CR81" s="4"/>
      <c r="CS81" s="26"/>
      <c r="CT81" s="26"/>
      <c r="CU81" s="26"/>
      <c r="CV81" s="26"/>
      <c r="CW81" s="69"/>
      <c r="CX81" s="79" t="s">
        <v>659</v>
      </c>
    </row>
    <row r="82" spans="1:102" ht="15" x14ac:dyDescent="0.25">
      <c r="A82" s="10">
        <v>78</v>
      </c>
      <c r="B82" s="15">
        <v>78</v>
      </c>
      <c r="C82" s="42"/>
      <c r="D82" s="16"/>
      <c r="E82" s="28"/>
      <c r="F82" s="28"/>
      <c r="G82" s="32"/>
      <c r="H82" s="5"/>
      <c r="I82" s="5"/>
      <c r="J82" s="5"/>
      <c r="K82" s="5"/>
      <c r="L82" s="5"/>
      <c r="M82" s="5"/>
      <c r="N82" s="5"/>
      <c r="O82" s="5"/>
      <c r="P82" s="299">
        <f t="shared" si="13"/>
        <v>0</v>
      </c>
      <c r="Q82" s="5"/>
      <c r="R82" s="5"/>
      <c r="S82" s="5"/>
      <c r="T82" s="5"/>
      <c r="U82" s="5"/>
      <c r="V82" s="5"/>
      <c r="W82" s="5"/>
      <c r="X82" s="5"/>
      <c r="Y82" s="5"/>
      <c r="Z82" s="32"/>
      <c r="AA82" s="5"/>
      <c r="AB82" s="5"/>
      <c r="AC82" s="5"/>
      <c r="AD82" s="5"/>
      <c r="AE82" s="5"/>
      <c r="AF82" s="5"/>
      <c r="AG82" s="5"/>
      <c r="AH82" s="5"/>
      <c r="AI82" s="632">
        <f t="shared" si="14"/>
        <v>0</v>
      </c>
      <c r="AJ82" s="32"/>
      <c r="AK82" s="5"/>
      <c r="AL82" s="5"/>
      <c r="AM82" s="5"/>
      <c r="AN82" s="5"/>
      <c r="AO82" s="5"/>
      <c r="AP82" s="5"/>
      <c r="AQ82" s="5"/>
      <c r="AR82" s="5"/>
      <c r="AS82" s="76"/>
      <c r="AT82" s="630" t="str">
        <f t="shared" si="15"/>
        <v>NA</v>
      </c>
      <c r="AU82" s="630" t="s">
        <v>1783</v>
      </c>
      <c r="AV82" s="633"/>
      <c r="AW82" s="633"/>
      <c r="AX82" s="9"/>
      <c r="AY82" s="73"/>
      <c r="AZ82" s="5"/>
      <c r="BA82" s="5"/>
      <c r="BB82" s="5"/>
      <c r="BC82" s="5"/>
      <c r="BD82" s="5"/>
      <c r="BE82" s="5"/>
      <c r="BF82" s="5"/>
      <c r="BG82" s="5"/>
      <c r="BH82" s="5"/>
      <c r="BI82" s="632" t="str">
        <f t="shared" si="16"/>
        <v>no</v>
      </c>
      <c r="BJ82" s="10"/>
      <c r="BK82" s="300">
        <f t="shared" si="17"/>
        <v>0</v>
      </c>
      <c r="BL82" s="5"/>
      <c r="BM82" s="11"/>
      <c r="BN82" s="5"/>
      <c r="BO82" s="27"/>
      <c r="BP82" s="5"/>
      <c r="BQ82" s="5"/>
      <c r="BR82" s="28"/>
      <c r="BS82" s="5"/>
      <c r="BT82" s="5"/>
      <c r="BU82" s="13"/>
      <c r="BV82" s="245"/>
      <c r="BW82" s="13"/>
      <c r="BX82" s="11"/>
      <c r="BY82" s="44">
        <v>78</v>
      </c>
      <c r="BZ82" s="26"/>
      <c r="CA82" s="26"/>
      <c r="CB82" s="26"/>
      <c r="CC82" s="26"/>
      <c r="CD82" s="26"/>
      <c r="CE82" s="26"/>
      <c r="CF82" s="26"/>
      <c r="CG82" s="44">
        <v>78</v>
      </c>
      <c r="CH82" s="5">
        <v>0</v>
      </c>
      <c r="CI82" s="5">
        <v>0</v>
      </c>
      <c r="CJ82" s="5"/>
      <c r="CK82" s="11"/>
      <c r="CL82" s="5"/>
      <c r="CM82" s="18"/>
      <c r="CN82" s="5"/>
      <c r="CO82" s="9"/>
      <c r="CP82" s="9"/>
      <c r="CQ82" s="9"/>
      <c r="CR82" s="4"/>
      <c r="CS82" s="26"/>
      <c r="CT82" s="26"/>
      <c r="CU82" s="26"/>
      <c r="CV82" s="26"/>
      <c r="CW82" s="69"/>
      <c r="CX82" s="79" t="s">
        <v>659</v>
      </c>
    </row>
    <row r="83" spans="1:102" ht="15" x14ac:dyDescent="0.25">
      <c r="A83" s="10">
        <v>79</v>
      </c>
      <c r="B83" s="15">
        <v>79</v>
      </c>
      <c r="C83" s="42"/>
      <c r="D83" s="16"/>
      <c r="E83" s="28"/>
      <c r="F83" s="28"/>
      <c r="G83" s="32"/>
      <c r="H83" s="5"/>
      <c r="I83" s="5"/>
      <c r="J83" s="5"/>
      <c r="K83" s="5"/>
      <c r="L83" s="5"/>
      <c r="M83" s="5"/>
      <c r="N83" s="5"/>
      <c r="O83" s="5"/>
      <c r="P83" s="299">
        <f t="shared" si="13"/>
        <v>0</v>
      </c>
      <c r="Q83" s="5"/>
      <c r="R83" s="5"/>
      <c r="S83" s="5"/>
      <c r="T83" s="5"/>
      <c r="U83" s="5"/>
      <c r="V83" s="5"/>
      <c r="W83" s="5"/>
      <c r="X83" s="5"/>
      <c r="Y83" s="5"/>
      <c r="Z83" s="32"/>
      <c r="AA83" s="5"/>
      <c r="AB83" s="5"/>
      <c r="AC83" s="5"/>
      <c r="AD83" s="5"/>
      <c r="AE83" s="5"/>
      <c r="AF83" s="5"/>
      <c r="AG83" s="5"/>
      <c r="AH83" s="5"/>
      <c r="AI83" s="632">
        <f t="shared" si="14"/>
        <v>0</v>
      </c>
      <c r="AJ83" s="32"/>
      <c r="AK83" s="5"/>
      <c r="AL83" s="5"/>
      <c r="AM83" s="5"/>
      <c r="AN83" s="5"/>
      <c r="AO83" s="5"/>
      <c r="AP83" s="5"/>
      <c r="AQ83" s="5"/>
      <c r="AR83" s="5"/>
      <c r="AS83" s="76"/>
      <c r="AT83" s="630" t="str">
        <f t="shared" si="15"/>
        <v>NA</v>
      </c>
      <c r="AU83" s="630" t="s">
        <v>1783</v>
      </c>
      <c r="AV83" s="633"/>
      <c r="AW83" s="633"/>
      <c r="AX83" s="9"/>
      <c r="AY83" s="73"/>
      <c r="AZ83" s="5"/>
      <c r="BA83" s="5"/>
      <c r="BB83" s="5"/>
      <c r="BC83" s="5"/>
      <c r="BD83" s="5"/>
      <c r="BE83" s="5"/>
      <c r="BF83" s="5"/>
      <c r="BG83" s="5"/>
      <c r="BH83" s="5"/>
      <c r="BI83" s="632" t="str">
        <f t="shared" si="16"/>
        <v>no</v>
      </c>
      <c r="BJ83" s="10"/>
      <c r="BK83" s="300">
        <f t="shared" si="17"/>
        <v>0</v>
      </c>
      <c r="BL83" s="5"/>
      <c r="BM83" s="11"/>
      <c r="BN83" s="5"/>
      <c r="BO83" s="27"/>
      <c r="BP83" s="5"/>
      <c r="BQ83" s="14"/>
      <c r="BR83" s="28"/>
      <c r="BS83" s="5"/>
      <c r="BT83" s="5"/>
      <c r="BU83" s="13"/>
      <c r="BV83" s="245"/>
      <c r="BW83" s="13"/>
      <c r="BX83" s="11"/>
      <c r="BY83" s="44">
        <v>79</v>
      </c>
      <c r="BZ83" s="26"/>
      <c r="CA83" s="26"/>
      <c r="CB83" s="26"/>
      <c r="CC83" s="26"/>
      <c r="CD83" s="26"/>
      <c r="CE83" s="26"/>
      <c r="CF83" s="26"/>
      <c r="CG83" s="44">
        <v>79</v>
      </c>
      <c r="CH83" s="5">
        <v>0</v>
      </c>
      <c r="CI83" s="5">
        <v>0</v>
      </c>
      <c r="CJ83" s="5"/>
      <c r="CK83" s="11"/>
      <c r="CL83" s="5"/>
      <c r="CM83" s="18"/>
      <c r="CN83" s="15"/>
      <c r="CO83" s="9"/>
      <c r="CP83" s="9"/>
      <c r="CQ83" s="9"/>
      <c r="CR83" s="4"/>
      <c r="CS83" s="26"/>
      <c r="CT83" s="26"/>
      <c r="CU83" s="26"/>
      <c r="CV83" s="26"/>
      <c r="CW83" s="69"/>
      <c r="CX83" s="79" t="s">
        <v>659</v>
      </c>
    </row>
    <row r="84" spans="1:102" ht="15" x14ac:dyDescent="0.25">
      <c r="A84" s="10">
        <v>80</v>
      </c>
      <c r="B84" s="15">
        <v>80</v>
      </c>
      <c r="C84" s="42"/>
      <c r="D84" s="16"/>
      <c r="E84" s="28"/>
      <c r="F84" s="28"/>
      <c r="G84" s="32"/>
      <c r="H84" s="5"/>
      <c r="I84" s="5"/>
      <c r="J84" s="5"/>
      <c r="K84" s="5"/>
      <c r="L84" s="5"/>
      <c r="M84" s="5"/>
      <c r="N84" s="5"/>
      <c r="O84" s="5"/>
      <c r="P84" s="299">
        <f t="shared" si="13"/>
        <v>0</v>
      </c>
      <c r="Q84" s="5"/>
      <c r="R84" s="5"/>
      <c r="S84" s="5"/>
      <c r="T84" s="5"/>
      <c r="U84" s="5"/>
      <c r="V84" s="5"/>
      <c r="W84" s="5"/>
      <c r="X84" s="5"/>
      <c r="Y84" s="5"/>
      <c r="Z84" s="32"/>
      <c r="AA84" s="5"/>
      <c r="AB84" s="5"/>
      <c r="AC84" s="5"/>
      <c r="AD84" s="5"/>
      <c r="AE84" s="5"/>
      <c r="AF84" s="5"/>
      <c r="AG84" s="5"/>
      <c r="AH84" s="5"/>
      <c r="AI84" s="632">
        <f t="shared" si="14"/>
        <v>0</v>
      </c>
      <c r="AJ84" s="32"/>
      <c r="AK84" s="5"/>
      <c r="AL84" s="5"/>
      <c r="AM84" s="5"/>
      <c r="AN84" s="5"/>
      <c r="AO84" s="5"/>
      <c r="AP84" s="5"/>
      <c r="AQ84" s="5"/>
      <c r="AR84" s="5"/>
      <c r="AS84" s="76"/>
      <c r="AT84" s="630" t="str">
        <f t="shared" si="15"/>
        <v>NA</v>
      </c>
      <c r="AU84" s="630" t="s">
        <v>1783</v>
      </c>
      <c r="AV84" s="633"/>
      <c r="AW84" s="633"/>
      <c r="AX84" s="9"/>
      <c r="AY84" s="73"/>
      <c r="AZ84" s="5"/>
      <c r="BA84" s="5"/>
      <c r="BB84" s="5"/>
      <c r="BC84" s="5"/>
      <c r="BD84" s="5"/>
      <c r="BE84" s="5"/>
      <c r="BF84" s="5"/>
      <c r="BG84" s="5"/>
      <c r="BH84" s="5"/>
      <c r="BI84" s="632" t="str">
        <f t="shared" si="16"/>
        <v>no</v>
      </c>
      <c r="BJ84" s="10"/>
      <c r="BK84" s="300">
        <f t="shared" si="17"/>
        <v>0</v>
      </c>
      <c r="BL84" s="5"/>
      <c r="BM84" s="11"/>
      <c r="BN84" s="5"/>
      <c r="BO84" s="27"/>
      <c r="BP84" s="5"/>
      <c r="BQ84" s="5"/>
      <c r="BR84" s="28"/>
      <c r="BS84" s="5"/>
      <c r="BT84" s="5"/>
      <c r="BU84" s="13"/>
      <c r="BV84" s="245"/>
      <c r="BW84" s="13"/>
      <c r="BX84" s="11"/>
      <c r="BY84" s="44">
        <v>80</v>
      </c>
      <c r="BZ84" s="26"/>
      <c r="CA84" s="26"/>
      <c r="CB84" s="26"/>
      <c r="CC84" s="26"/>
      <c r="CD84" s="26"/>
      <c r="CE84" s="26"/>
      <c r="CF84" s="26"/>
      <c r="CG84" s="44">
        <v>80</v>
      </c>
      <c r="CH84" s="5">
        <v>0</v>
      </c>
      <c r="CI84" s="5">
        <v>0</v>
      </c>
      <c r="CJ84" s="5"/>
      <c r="CK84" s="11"/>
      <c r="CL84" s="5"/>
      <c r="CM84" s="18"/>
      <c r="CN84" s="5"/>
      <c r="CO84" s="9"/>
      <c r="CP84" s="9"/>
      <c r="CQ84" s="9"/>
      <c r="CR84" s="4"/>
      <c r="CS84" s="26"/>
      <c r="CT84" s="26"/>
      <c r="CU84" s="26"/>
      <c r="CV84" s="26"/>
      <c r="CW84" s="69"/>
      <c r="CX84" s="79" t="s">
        <v>659</v>
      </c>
    </row>
    <row r="85" spans="1:102" ht="15" x14ac:dyDescent="0.25">
      <c r="A85" s="10">
        <v>81</v>
      </c>
      <c r="B85" s="15">
        <v>81</v>
      </c>
      <c r="C85" s="42"/>
      <c r="D85" s="16"/>
      <c r="E85" s="28"/>
      <c r="F85" s="28"/>
      <c r="G85" s="32"/>
      <c r="H85" s="5"/>
      <c r="I85" s="5"/>
      <c r="J85" s="5"/>
      <c r="K85" s="5"/>
      <c r="L85" s="5"/>
      <c r="M85" s="5"/>
      <c r="N85" s="5"/>
      <c r="O85" s="5"/>
      <c r="P85" s="299">
        <f t="shared" si="13"/>
        <v>0</v>
      </c>
      <c r="Q85" s="5"/>
      <c r="R85" s="5"/>
      <c r="S85" s="5"/>
      <c r="T85" s="5"/>
      <c r="U85" s="5"/>
      <c r="V85" s="5"/>
      <c r="W85" s="5"/>
      <c r="X85" s="5"/>
      <c r="Y85" s="5"/>
      <c r="Z85" s="32"/>
      <c r="AA85" s="5"/>
      <c r="AB85" s="5"/>
      <c r="AC85" s="5"/>
      <c r="AD85" s="5"/>
      <c r="AE85" s="5"/>
      <c r="AF85" s="5"/>
      <c r="AG85" s="5"/>
      <c r="AH85" s="5"/>
      <c r="AI85" s="632">
        <f t="shared" si="14"/>
        <v>0</v>
      </c>
      <c r="AJ85" s="32"/>
      <c r="AK85" s="5"/>
      <c r="AL85" s="5"/>
      <c r="AM85" s="5"/>
      <c r="AN85" s="5"/>
      <c r="AO85" s="5"/>
      <c r="AP85" s="5"/>
      <c r="AQ85" s="5"/>
      <c r="AR85" s="5"/>
      <c r="AS85" s="76"/>
      <c r="AT85" s="630" t="str">
        <f t="shared" si="15"/>
        <v>NA</v>
      </c>
      <c r="AU85" s="630" t="s">
        <v>1783</v>
      </c>
      <c r="AV85" s="633"/>
      <c r="AW85" s="633"/>
      <c r="AX85" s="9"/>
      <c r="AY85" s="73"/>
      <c r="AZ85" s="14"/>
      <c r="BA85" s="14"/>
      <c r="BB85" s="14"/>
      <c r="BC85" s="14"/>
      <c r="BD85" s="14"/>
      <c r="BE85" s="14"/>
      <c r="BF85" s="14"/>
      <c r="BG85" s="14"/>
      <c r="BH85" s="14"/>
      <c r="BI85" s="632" t="str">
        <f t="shared" si="16"/>
        <v>no</v>
      </c>
      <c r="BJ85" s="10"/>
      <c r="BK85" s="300">
        <f t="shared" si="17"/>
        <v>0</v>
      </c>
      <c r="BL85" s="5"/>
      <c r="BM85" s="11"/>
      <c r="BN85" s="5"/>
      <c r="BO85" s="27"/>
      <c r="BP85" s="5"/>
      <c r="BQ85" s="5"/>
      <c r="BR85" s="28"/>
      <c r="BS85" s="5"/>
      <c r="BT85" s="5"/>
      <c r="BU85" s="13"/>
      <c r="BV85" s="245"/>
      <c r="BW85" s="13"/>
      <c r="BX85" s="11"/>
      <c r="BY85" s="44">
        <v>81</v>
      </c>
      <c r="BZ85" s="26"/>
      <c r="CA85" s="26"/>
      <c r="CB85" s="26"/>
      <c r="CC85" s="26"/>
      <c r="CD85" s="26"/>
      <c r="CE85" s="26"/>
      <c r="CF85" s="26"/>
      <c r="CG85" s="44">
        <v>81</v>
      </c>
      <c r="CH85" s="5">
        <v>0</v>
      </c>
      <c r="CI85" s="5">
        <v>0</v>
      </c>
      <c r="CJ85" s="5"/>
      <c r="CK85" s="11"/>
      <c r="CL85" s="5"/>
      <c r="CM85" s="18"/>
      <c r="CN85" s="5"/>
      <c r="CO85" s="9"/>
      <c r="CP85" s="9"/>
      <c r="CQ85" s="9"/>
      <c r="CR85" s="4"/>
      <c r="CS85" s="26"/>
      <c r="CT85" s="26"/>
      <c r="CU85" s="26"/>
      <c r="CV85" s="26"/>
      <c r="CW85" s="69"/>
      <c r="CX85" s="79" t="s">
        <v>659</v>
      </c>
    </row>
    <row r="86" spans="1:102" ht="15" x14ac:dyDescent="0.25">
      <c r="A86" s="10">
        <v>82</v>
      </c>
      <c r="B86" s="15">
        <v>82</v>
      </c>
      <c r="C86" s="42"/>
      <c r="D86" s="16"/>
      <c r="E86" s="28"/>
      <c r="F86" s="28"/>
      <c r="G86" s="32"/>
      <c r="H86" s="5"/>
      <c r="I86" s="5"/>
      <c r="J86" s="5"/>
      <c r="K86" s="5"/>
      <c r="L86" s="5"/>
      <c r="M86" s="5"/>
      <c r="N86" s="5"/>
      <c r="O86" s="5"/>
      <c r="P86" s="299">
        <f t="shared" si="13"/>
        <v>0</v>
      </c>
      <c r="Q86" s="5"/>
      <c r="R86" s="5"/>
      <c r="S86" s="5"/>
      <c r="T86" s="5"/>
      <c r="U86" s="5"/>
      <c r="V86" s="5"/>
      <c r="W86" s="5"/>
      <c r="X86" s="5"/>
      <c r="Y86" s="5"/>
      <c r="Z86" s="32"/>
      <c r="AA86" s="5"/>
      <c r="AB86" s="5"/>
      <c r="AC86" s="5"/>
      <c r="AD86" s="5"/>
      <c r="AE86" s="5"/>
      <c r="AF86" s="5"/>
      <c r="AG86" s="5"/>
      <c r="AH86" s="5"/>
      <c r="AI86" s="632">
        <f t="shared" si="14"/>
        <v>0</v>
      </c>
      <c r="AJ86" s="32"/>
      <c r="AK86" s="5"/>
      <c r="AL86" s="5"/>
      <c r="AM86" s="5"/>
      <c r="AN86" s="5"/>
      <c r="AO86" s="5"/>
      <c r="AP86" s="5"/>
      <c r="AQ86" s="5"/>
      <c r="AR86" s="5"/>
      <c r="AS86" s="76"/>
      <c r="AT86" s="630" t="str">
        <f t="shared" si="15"/>
        <v>NA</v>
      </c>
      <c r="AU86" s="630" t="s">
        <v>1783</v>
      </c>
      <c r="AV86" s="633"/>
      <c r="AW86" s="633"/>
      <c r="AX86" s="9"/>
      <c r="AY86" s="73"/>
      <c r="AZ86" s="5"/>
      <c r="BA86" s="5"/>
      <c r="BB86" s="5"/>
      <c r="BC86" s="5"/>
      <c r="BD86" s="5"/>
      <c r="BE86" s="14"/>
      <c r="BF86" s="5"/>
      <c r="BG86" s="5"/>
      <c r="BH86" s="5"/>
      <c r="BI86" s="632" t="str">
        <f t="shared" si="16"/>
        <v>no</v>
      </c>
      <c r="BJ86" s="10"/>
      <c r="BK86" s="300">
        <f t="shared" si="17"/>
        <v>0</v>
      </c>
      <c r="BL86" s="5"/>
      <c r="BM86" s="11"/>
      <c r="BN86" s="5"/>
      <c r="BO86" s="27"/>
      <c r="BP86" s="5"/>
      <c r="BQ86" s="5"/>
      <c r="BR86" s="28"/>
      <c r="BS86" s="5"/>
      <c r="BT86" s="5"/>
      <c r="BU86" s="13"/>
      <c r="BV86" s="245"/>
      <c r="BW86" s="13"/>
      <c r="BX86" s="11"/>
      <c r="BY86" s="44">
        <v>82</v>
      </c>
      <c r="BZ86" s="26"/>
      <c r="CA86" s="26"/>
      <c r="CB86" s="26"/>
      <c r="CC86" s="26"/>
      <c r="CD86" s="26"/>
      <c r="CE86" s="26"/>
      <c r="CF86" s="26"/>
      <c r="CG86" s="44">
        <v>82</v>
      </c>
      <c r="CH86" s="5">
        <v>0</v>
      </c>
      <c r="CI86" s="5">
        <v>0</v>
      </c>
      <c r="CJ86" s="5"/>
      <c r="CK86" s="11"/>
      <c r="CL86" s="5"/>
      <c r="CM86" s="18"/>
      <c r="CN86" s="5"/>
      <c r="CO86" s="9"/>
      <c r="CP86" s="9"/>
      <c r="CQ86" s="9"/>
      <c r="CR86" s="4"/>
      <c r="CS86" s="26"/>
      <c r="CT86" s="26"/>
      <c r="CU86" s="26"/>
      <c r="CV86" s="26"/>
      <c r="CW86" s="69"/>
      <c r="CX86" s="79" t="s">
        <v>659</v>
      </c>
    </row>
    <row r="87" spans="1:102" ht="15" x14ac:dyDescent="0.25">
      <c r="A87" s="10">
        <v>83</v>
      </c>
      <c r="B87" s="15">
        <v>83</v>
      </c>
      <c r="C87" s="42"/>
      <c r="D87" s="16"/>
      <c r="E87" s="28"/>
      <c r="F87" s="28"/>
      <c r="G87" s="32"/>
      <c r="H87" s="5"/>
      <c r="I87" s="5"/>
      <c r="J87" s="5"/>
      <c r="K87" s="5"/>
      <c r="L87" s="5"/>
      <c r="M87" s="5"/>
      <c r="N87" s="5"/>
      <c r="O87" s="5"/>
      <c r="P87" s="299">
        <f t="shared" si="13"/>
        <v>0</v>
      </c>
      <c r="Q87" s="5"/>
      <c r="R87" s="5"/>
      <c r="S87" s="5"/>
      <c r="T87" s="5"/>
      <c r="U87" s="5"/>
      <c r="V87" s="5"/>
      <c r="W87" s="5"/>
      <c r="X87" s="5"/>
      <c r="Y87" s="5"/>
      <c r="Z87" s="32"/>
      <c r="AA87" s="5"/>
      <c r="AB87" s="5"/>
      <c r="AC87" s="5"/>
      <c r="AD87" s="5"/>
      <c r="AE87" s="5"/>
      <c r="AF87" s="5"/>
      <c r="AG87" s="5"/>
      <c r="AH87" s="5"/>
      <c r="AI87" s="632">
        <f t="shared" si="14"/>
        <v>0</v>
      </c>
      <c r="AJ87" s="32"/>
      <c r="AK87" s="5"/>
      <c r="AL87" s="5"/>
      <c r="AM87" s="5"/>
      <c r="AN87" s="5"/>
      <c r="AO87" s="5"/>
      <c r="AP87" s="5"/>
      <c r="AQ87" s="5"/>
      <c r="AR87" s="5"/>
      <c r="AS87" s="76"/>
      <c r="AT87" s="630" t="str">
        <f t="shared" si="15"/>
        <v>NA</v>
      </c>
      <c r="AU87" s="630" t="s">
        <v>1783</v>
      </c>
      <c r="AV87" s="633"/>
      <c r="AW87" s="633"/>
      <c r="AX87" s="9"/>
      <c r="AY87" s="73"/>
      <c r="AZ87" s="5"/>
      <c r="BA87" s="5"/>
      <c r="BB87" s="5"/>
      <c r="BC87" s="5"/>
      <c r="BD87" s="5"/>
      <c r="BE87" s="5"/>
      <c r="BF87" s="5"/>
      <c r="BG87" s="5"/>
      <c r="BH87" s="5"/>
      <c r="BI87" s="632" t="str">
        <f t="shared" si="16"/>
        <v>no</v>
      </c>
      <c r="BJ87" s="10"/>
      <c r="BK87" s="300">
        <f t="shared" si="17"/>
        <v>0</v>
      </c>
      <c r="BL87" s="5"/>
      <c r="BM87" s="11"/>
      <c r="BN87" s="5"/>
      <c r="BO87" s="27"/>
      <c r="BP87" s="5"/>
      <c r="BQ87" s="5"/>
      <c r="BR87" s="28"/>
      <c r="BS87" s="5"/>
      <c r="BT87" s="5"/>
      <c r="BU87" s="13"/>
      <c r="BV87" s="245"/>
      <c r="BW87" s="13"/>
      <c r="BX87" s="11"/>
      <c r="BY87" s="44">
        <v>83</v>
      </c>
      <c r="BZ87" s="26"/>
      <c r="CA87" s="26"/>
      <c r="CB87" s="26"/>
      <c r="CC87" s="26"/>
      <c r="CD87" s="26"/>
      <c r="CE87" s="26"/>
      <c r="CF87" s="26"/>
      <c r="CG87" s="44">
        <v>83</v>
      </c>
      <c r="CH87" s="5">
        <v>0</v>
      </c>
      <c r="CI87" s="5">
        <v>0</v>
      </c>
      <c r="CJ87" s="5"/>
      <c r="CK87" s="11"/>
      <c r="CL87" s="5"/>
      <c r="CM87" s="18"/>
      <c r="CN87" s="15"/>
      <c r="CO87" s="9"/>
      <c r="CP87" s="9"/>
      <c r="CQ87" s="9"/>
      <c r="CR87" s="4"/>
      <c r="CS87" s="26"/>
      <c r="CT87" s="26"/>
      <c r="CU87" s="26"/>
      <c r="CV87" s="26"/>
      <c r="CW87" s="69"/>
      <c r="CX87" s="79" t="s">
        <v>659</v>
      </c>
    </row>
    <row r="88" spans="1:102" ht="15" x14ac:dyDescent="0.25">
      <c r="A88" s="10">
        <v>84</v>
      </c>
      <c r="B88" s="15">
        <v>84</v>
      </c>
      <c r="C88" s="42"/>
      <c r="D88" s="16">
        <v>39196</v>
      </c>
      <c r="E88" s="28">
        <v>1</v>
      </c>
      <c r="F88" s="28">
        <v>1</v>
      </c>
      <c r="G88" s="32">
        <v>5</v>
      </c>
      <c r="H88" s="5"/>
      <c r="I88" s="5"/>
      <c r="J88" s="5">
        <v>6</v>
      </c>
      <c r="K88" s="5"/>
      <c r="L88" s="5"/>
      <c r="M88" s="5"/>
      <c r="N88" s="5"/>
      <c r="O88" s="5"/>
      <c r="P88" s="299">
        <f t="shared" si="13"/>
        <v>6</v>
      </c>
      <c r="Q88" s="5" t="s">
        <v>117</v>
      </c>
      <c r="R88" s="5"/>
      <c r="S88" s="5" t="s">
        <v>118</v>
      </c>
      <c r="T88" s="5"/>
      <c r="U88" s="5"/>
      <c r="V88" s="5"/>
      <c r="W88" s="5"/>
      <c r="X88" s="5"/>
      <c r="Y88" s="5"/>
      <c r="Z88" s="32">
        <v>40</v>
      </c>
      <c r="AA88" s="5"/>
      <c r="AB88" s="5">
        <v>50</v>
      </c>
      <c r="AC88" s="5">
        <v>95</v>
      </c>
      <c r="AD88" s="5">
        <v>131</v>
      </c>
      <c r="AE88" s="5"/>
      <c r="AF88" s="5"/>
      <c r="AG88" s="5"/>
      <c r="AH88" s="5"/>
      <c r="AI88" s="632">
        <f t="shared" si="14"/>
        <v>131</v>
      </c>
      <c r="AJ88" s="32"/>
      <c r="AK88" s="5"/>
      <c r="AL88" s="5"/>
      <c r="AM88" s="5"/>
      <c r="AN88" s="5"/>
      <c r="AO88" s="5"/>
      <c r="AP88" s="5">
        <v>144</v>
      </c>
      <c r="AQ88" s="5"/>
      <c r="AR88" s="5"/>
      <c r="AS88" s="76">
        <v>39212</v>
      </c>
      <c r="AT88" s="630">
        <f t="shared" si="15"/>
        <v>39212</v>
      </c>
      <c r="AU88" s="630" t="s">
        <v>1783</v>
      </c>
      <c r="AV88" s="633"/>
      <c r="AW88" s="633"/>
      <c r="AX88" s="9">
        <v>39223</v>
      </c>
      <c r="AY88" s="73">
        <v>39234</v>
      </c>
      <c r="AZ88" s="5"/>
      <c r="BA88" s="5"/>
      <c r="BB88" s="5"/>
      <c r="BC88" s="5"/>
      <c r="BD88" s="5"/>
      <c r="BE88" s="5"/>
      <c r="BF88" s="5"/>
      <c r="BG88" s="5"/>
      <c r="BH88" s="5"/>
      <c r="BI88" s="632" t="str">
        <f t="shared" si="16"/>
        <v>no</v>
      </c>
      <c r="BJ88" s="10" t="s">
        <v>452</v>
      </c>
      <c r="BK88" s="300">
        <f t="shared" si="17"/>
        <v>5</v>
      </c>
      <c r="BL88" s="5">
        <v>5</v>
      </c>
      <c r="BM88" s="11">
        <v>2.57</v>
      </c>
      <c r="BN88" s="5">
        <v>180</v>
      </c>
      <c r="BO88" s="27">
        <v>0.1</v>
      </c>
      <c r="BP88" s="5"/>
      <c r="BQ88" s="5"/>
      <c r="BR88" s="28"/>
      <c r="BS88" s="5"/>
      <c r="BT88" s="5"/>
      <c r="BU88" s="13"/>
      <c r="BV88" s="245">
        <f>(BM88^2*PI()*BN88*BL88)/4</f>
        <v>4668.7286964814248</v>
      </c>
      <c r="BW88" s="13"/>
      <c r="BX88" s="11">
        <f>BV88+BW88</f>
        <v>4668.7286964814248</v>
      </c>
      <c r="BY88" s="44">
        <v>84</v>
      </c>
      <c r="BZ88" s="26">
        <v>11</v>
      </c>
      <c r="CA88" s="26">
        <v>75</v>
      </c>
      <c r="CB88" s="26">
        <v>59</v>
      </c>
      <c r="CC88" s="26">
        <v>59</v>
      </c>
      <c r="CD88" s="26">
        <v>48</v>
      </c>
      <c r="CE88" s="26"/>
      <c r="CF88" s="26"/>
      <c r="CG88" s="44">
        <v>84</v>
      </c>
      <c r="CH88" s="5">
        <v>6</v>
      </c>
      <c r="CI88" s="5">
        <v>5</v>
      </c>
      <c r="CJ88" s="5">
        <v>6</v>
      </c>
      <c r="CK88" s="11">
        <v>2.57</v>
      </c>
      <c r="CL88" s="5">
        <v>180</v>
      </c>
      <c r="CM88" s="18">
        <v>4668.7286964814248</v>
      </c>
      <c r="CN88" s="15">
        <v>144</v>
      </c>
      <c r="CO88" s="9">
        <v>39212</v>
      </c>
      <c r="CP88" s="9">
        <v>39223</v>
      </c>
      <c r="CQ88" s="9">
        <v>39234</v>
      </c>
      <c r="CR88" s="4">
        <v>11</v>
      </c>
      <c r="CS88" s="26">
        <v>75</v>
      </c>
      <c r="CT88" s="26">
        <v>59</v>
      </c>
      <c r="CU88" s="26">
        <v>48</v>
      </c>
      <c r="CV88" s="26"/>
      <c r="CW88" s="69"/>
      <c r="CX88" s="79"/>
    </row>
    <row r="89" spans="1:102" ht="15" x14ac:dyDescent="0.25">
      <c r="A89" s="10">
        <v>85</v>
      </c>
      <c r="B89" s="15">
        <v>85</v>
      </c>
      <c r="C89" s="42">
        <v>1</v>
      </c>
      <c r="D89" s="16">
        <v>39196</v>
      </c>
      <c r="E89" s="28">
        <v>1</v>
      </c>
      <c r="F89" s="28">
        <v>1</v>
      </c>
      <c r="G89" s="32">
        <v>2</v>
      </c>
      <c r="H89" s="5"/>
      <c r="I89" s="5"/>
      <c r="J89" s="5"/>
      <c r="K89" s="5">
        <v>3</v>
      </c>
      <c r="L89" s="5"/>
      <c r="M89" s="5"/>
      <c r="N89" s="5"/>
      <c r="O89" s="5"/>
      <c r="P89" s="299">
        <f t="shared" si="13"/>
        <v>3</v>
      </c>
      <c r="Q89" s="5" t="s">
        <v>111</v>
      </c>
      <c r="R89" s="5"/>
      <c r="S89" s="5"/>
      <c r="T89" s="5"/>
      <c r="U89" s="5" t="s">
        <v>118</v>
      </c>
      <c r="V89" s="5"/>
      <c r="W89" s="5"/>
      <c r="X89" s="5"/>
      <c r="Y89" s="5"/>
      <c r="Z89" s="32">
        <v>10</v>
      </c>
      <c r="AA89" s="5"/>
      <c r="AB89" s="5"/>
      <c r="AC89" s="5"/>
      <c r="AD89" s="5">
        <v>7</v>
      </c>
      <c r="AE89" s="5"/>
      <c r="AF89" s="5"/>
      <c r="AG89" s="5"/>
      <c r="AH89" s="5"/>
      <c r="AI89" s="632">
        <f t="shared" si="14"/>
        <v>10</v>
      </c>
      <c r="AJ89" s="32"/>
      <c r="AK89" s="5"/>
      <c r="AL89" s="5"/>
      <c r="AM89" s="5"/>
      <c r="AN89" s="5"/>
      <c r="AO89" s="5"/>
      <c r="AP89" s="5">
        <v>7</v>
      </c>
      <c r="AQ89" s="5"/>
      <c r="AR89" s="5">
        <v>14</v>
      </c>
      <c r="AS89" s="76">
        <v>39217</v>
      </c>
      <c r="AT89" s="630">
        <f t="shared" si="15"/>
        <v>39217</v>
      </c>
      <c r="AU89" s="630" t="s">
        <v>1783</v>
      </c>
      <c r="AV89" s="633"/>
      <c r="AW89" s="633"/>
      <c r="AX89" s="9">
        <v>39234</v>
      </c>
      <c r="AY89" s="73" t="s">
        <v>453</v>
      </c>
      <c r="AZ89" s="5"/>
      <c r="BA89" s="5"/>
      <c r="BB89" s="5"/>
      <c r="BC89" s="5"/>
      <c r="BD89" s="5"/>
      <c r="BE89" s="5"/>
      <c r="BF89" s="5"/>
      <c r="BG89" s="5"/>
      <c r="BH89" s="5"/>
      <c r="BI89" s="632" t="str">
        <f t="shared" si="16"/>
        <v>no</v>
      </c>
      <c r="BJ89" s="10" t="s">
        <v>454</v>
      </c>
      <c r="BK89" s="300">
        <f t="shared" si="17"/>
        <v>2</v>
      </c>
      <c r="BL89" s="5">
        <v>2</v>
      </c>
      <c r="BM89" s="11">
        <v>1.85</v>
      </c>
      <c r="BN89" s="5">
        <v>200</v>
      </c>
      <c r="BO89" s="27"/>
      <c r="BP89" s="5"/>
      <c r="BQ89" s="5"/>
      <c r="BR89" s="28"/>
      <c r="BS89" s="5"/>
      <c r="BT89" s="5"/>
      <c r="BU89" s="13"/>
      <c r="BV89" s="245">
        <f>(BM89^2*PI()*BN89*BL89)/4</f>
        <v>1075.2100856911068</v>
      </c>
      <c r="BW89" s="13"/>
      <c r="BX89" s="11">
        <f>BV89+BW89</f>
        <v>1075.2100856911068</v>
      </c>
      <c r="BY89" s="44">
        <v>85</v>
      </c>
      <c r="BZ89" s="26"/>
      <c r="CA89" s="26"/>
      <c r="CB89" s="26"/>
      <c r="CC89" s="26"/>
      <c r="CD89" s="26"/>
      <c r="CE89" s="26"/>
      <c r="CF89" s="26"/>
      <c r="CG89" s="44">
        <v>85</v>
      </c>
      <c r="CH89" s="5">
        <v>3</v>
      </c>
      <c r="CI89" s="5">
        <v>2</v>
      </c>
      <c r="CJ89" s="5">
        <v>3</v>
      </c>
      <c r="CK89" s="11">
        <v>1.85</v>
      </c>
      <c r="CL89" s="5">
        <v>200</v>
      </c>
      <c r="CM89" s="18">
        <v>1075.2100856911068</v>
      </c>
      <c r="CN89" s="5">
        <v>14</v>
      </c>
      <c r="CO89" s="9">
        <v>39217</v>
      </c>
      <c r="CP89" s="9">
        <v>39234</v>
      </c>
      <c r="CQ89" s="252">
        <v>39236</v>
      </c>
      <c r="CR89" s="4"/>
      <c r="CS89" s="26"/>
      <c r="CT89" s="26"/>
      <c r="CU89" s="26"/>
      <c r="CV89" s="26"/>
      <c r="CW89" s="69"/>
      <c r="CX89" s="79"/>
    </row>
    <row r="90" spans="1:102" ht="15" x14ac:dyDescent="0.25">
      <c r="A90" s="10">
        <v>86</v>
      </c>
      <c r="B90" s="15"/>
      <c r="C90" s="42"/>
      <c r="D90" s="16"/>
      <c r="E90" s="28"/>
      <c r="F90" s="28"/>
      <c r="G90" s="32"/>
      <c r="H90" s="5"/>
      <c r="I90" s="5"/>
      <c r="J90" s="5"/>
      <c r="K90" s="5"/>
      <c r="L90" s="5"/>
      <c r="M90" s="5"/>
      <c r="N90" s="5"/>
      <c r="O90" s="5"/>
      <c r="P90" s="299">
        <f t="shared" si="13"/>
        <v>0</v>
      </c>
      <c r="Q90" s="5"/>
      <c r="R90" s="5"/>
      <c r="S90" s="5"/>
      <c r="T90" s="5"/>
      <c r="U90" s="5"/>
      <c r="V90" s="5"/>
      <c r="W90" s="5"/>
      <c r="X90" s="5"/>
      <c r="Y90" s="5"/>
      <c r="Z90" s="32"/>
      <c r="AA90" s="5"/>
      <c r="AB90" s="5"/>
      <c r="AC90" s="5"/>
      <c r="AD90" s="5"/>
      <c r="AE90" s="5"/>
      <c r="AF90" s="5"/>
      <c r="AG90" s="5"/>
      <c r="AH90" s="5"/>
      <c r="AI90" s="632">
        <f t="shared" si="14"/>
        <v>0</v>
      </c>
      <c r="AJ90" s="32"/>
      <c r="AK90" s="5"/>
      <c r="AL90" s="5"/>
      <c r="AM90" s="5"/>
      <c r="AN90" s="5"/>
      <c r="AO90" s="5"/>
      <c r="AP90" s="5"/>
      <c r="AQ90" s="5"/>
      <c r="AR90" s="5"/>
      <c r="AS90" s="76"/>
      <c r="AT90" s="630" t="str">
        <f t="shared" si="15"/>
        <v>NA</v>
      </c>
      <c r="AU90" s="630" t="s">
        <v>1783</v>
      </c>
      <c r="AV90" s="633"/>
      <c r="AW90" s="633"/>
      <c r="AX90" s="9"/>
      <c r="AY90" s="73"/>
      <c r="AZ90" s="5"/>
      <c r="BA90" s="5"/>
      <c r="BB90" s="5"/>
      <c r="BC90" s="5"/>
      <c r="BD90" s="5"/>
      <c r="BE90" s="14"/>
      <c r="BF90" s="5"/>
      <c r="BG90" s="5"/>
      <c r="BH90" s="5"/>
      <c r="BI90" s="632" t="str">
        <f t="shared" si="16"/>
        <v>no</v>
      </c>
      <c r="BJ90" s="10"/>
      <c r="BK90" s="300">
        <f t="shared" si="17"/>
        <v>0</v>
      </c>
      <c r="BL90" s="5"/>
      <c r="BM90" s="11"/>
      <c r="BN90" s="5"/>
      <c r="BO90" s="27"/>
      <c r="BP90" s="5"/>
      <c r="BQ90" s="5"/>
      <c r="BR90" s="28"/>
      <c r="BS90" s="5"/>
      <c r="BT90" s="5"/>
      <c r="BU90" s="13"/>
      <c r="BV90" s="245"/>
      <c r="BW90" s="13"/>
      <c r="BX90" s="11"/>
      <c r="BY90" s="44">
        <v>86</v>
      </c>
      <c r="BZ90" s="26"/>
      <c r="CA90" s="26"/>
      <c r="CB90" s="26"/>
      <c r="CC90" s="26"/>
      <c r="CD90" s="26"/>
      <c r="CE90" s="26"/>
      <c r="CF90" s="26"/>
      <c r="CG90" s="44">
        <v>86</v>
      </c>
      <c r="CH90" s="5">
        <v>0</v>
      </c>
      <c r="CI90" s="5">
        <v>0</v>
      </c>
      <c r="CJ90" s="5"/>
      <c r="CK90" s="11"/>
      <c r="CL90" s="5"/>
      <c r="CM90" s="18"/>
      <c r="CN90" s="5"/>
      <c r="CO90" s="9"/>
      <c r="CP90" s="9"/>
      <c r="CQ90" s="9"/>
      <c r="CR90" s="4"/>
      <c r="CS90" s="26"/>
      <c r="CT90" s="26"/>
      <c r="CU90" s="26"/>
      <c r="CV90" s="26"/>
      <c r="CW90" s="69"/>
      <c r="CX90" s="79" t="s">
        <v>656</v>
      </c>
    </row>
    <row r="91" spans="1:102" ht="15" x14ac:dyDescent="0.25">
      <c r="A91" s="10">
        <v>87</v>
      </c>
      <c r="B91" s="15"/>
      <c r="C91" s="42"/>
      <c r="D91" s="16"/>
      <c r="E91" s="28"/>
      <c r="F91" s="28"/>
      <c r="G91" s="32"/>
      <c r="H91" s="5"/>
      <c r="I91" s="5"/>
      <c r="J91" s="5"/>
      <c r="K91" s="5"/>
      <c r="L91" s="5"/>
      <c r="M91" s="5"/>
      <c r="N91" s="5"/>
      <c r="O91" s="5"/>
      <c r="P91" s="299">
        <f t="shared" si="13"/>
        <v>0</v>
      </c>
      <c r="Q91" s="5"/>
      <c r="R91" s="5"/>
      <c r="S91" s="5"/>
      <c r="T91" s="5"/>
      <c r="U91" s="5"/>
      <c r="V91" s="5"/>
      <c r="W91" s="5"/>
      <c r="X91" s="5"/>
      <c r="Y91" s="5"/>
      <c r="Z91" s="32"/>
      <c r="AA91" s="5"/>
      <c r="AB91" s="5"/>
      <c r="AC91" s="5"/>
      <c r="AD91" s="5"/>
      <c r="AE91" s="5"/>
      <c r="AF91" s="5"/>
      <c r="AG91" s="5"/>
      <c r="AH91" s="5"/>
      <c r="AI91" s="632">
        <f t="shared" si="14"/>
        <v>0</v>
      </c>
      <c r="AJ91" s="32"/>
      <c r="AK91" s="5"/>
      <c r="AL91" s="5"/>
      <c r="AM91" s="5"/>
      <c r="AN91" s="5"/>
      <c r="AO91" s="5"/>
      <c r="AP91" s="5"/>
      <c r="AQ91" s="5"/>
      <c r="AR91" s="5"/>
      <c r="AS91" s="76"/>
      <c r="AT91" s="630" t="str">
        <f t="shared" si="15"/>
        <v>NA</v>
      </c>
      <c r="AU91" s="630" t="s">
        <v>1783</v>
      </c>
      <c r="AV91" s="633"/>
      <c r="AW91" s="633"/>
      <c r="AX91" s="9"/>
      <c r="AY91" s="73"/>
      <c r="AZ91" s="5"/>
      <c r="BA91" s="5"/>
      <c r="BB91" s="5"/>
      <c r="BC91" s="5"/>
      <c r="BD91" s="5"/>
      <c r="BE91" s="5"/>
      <c r="BF91" s="5"/>
      <c r="BG91" s="5"/>
      <c r="BH91" s="5"/>
      <c r="BI91" s="632" t="str">
        <f t="shared" si="16"/>
        <v>no</v>
      </c>
      <c r="BJ91" s="10"/>
      <c r="BK91" s="300">
        <f t="shared" si="17"/>
        <v>0</v>
      </c>
      <c r="BL91" s="5"/>
      <c r="BM91" s="11"/>
      <c r="BN91" s="5"/>
      <c r="BO91" s="27"/>
      <c r="BP91" s="5"/>
      <c r="BQ91" s="5"/>
      <c r="BR91" s="28"/>
      <c r="BS91" s="5"/>
      <c r="BT91" s="5"/>
      <c r="BU91" s="13"/>
      <c r="BV91" s="245"/>
      <c r="BW91" s="13"/>
      <c r="BX91" s="11"/>
      <c r="BY91" s="44">
        <v>87</v>
      </c>
      <c r="BZ91" s="26"/>
      <c r="CA91" s="26"/>
      <c r="CB91" s="26"/>
      <c r="CC91" s="26"/>
      <c r="CD91" s="26"/>
      <c r="CE91" s="26"/>
      <c r="CF91" s="26"/>
      <c r="CG91" s="44">
        <v>87</v>
      </c>
      <c r="CH91" s="5">
        <v>0</v>
      </c>
      <c r="CI91" s="5">
        <v>0</v>
      </c>
      <c r="CJ91" s="5"/>
      <c r="CK91" s="11"/>
      <c r="CL91" s="5"/>
      <c r="CM91" s="18"/>
      <c r="CN91" s="15"/>
      <c r="CO91" s="9"/>
      <c r="CP91" s="9"/>
      <c r="CQ91" s="9"/>
      <c r="CR91" s="4"/>
      <c r="CS91" s="26"/>
      <c r="CT91" s="26"/>
      <c r="CU91" s="26"/>
      <c r="CV91" s="26"/>
      <c r="CW91" s="69"/>
      <c r="CX91" s="79" t="s">
        <v>656</v>
      </c>
    </row>
    <row r="92" spans="1:102" ht="15" x14ac:dyDescent="0.25">
      <c r="A92" s="10">
        <v>88</v>
      </c>
      <c r="B92" s="15"/>
      <c r="C92" s="42"/>
      <c r="D92" s="16"/>
      <c r="E92" s="28"/>
      <c r="F92" s="28"/>
      <c r="G92" s="32"/>
      <c r="H92" s="5"/>
      <c r="I92" s="5"/>
      <c r="J92" s="5"/>
      <c r="K92" s="5"/>
      <c r="L92" s="5"/>
      <c r="M92" s="5"/>
      <c r="N92" s="5"/>
      <c r="O92" s="5"/>
      <c r="P92" s="299">
        <f t="shared" si="13"/>
        <v>0</v>
      </c>
      <c r="Q92" s="5"/>
      <c r="R92" s="5"/>
      <c r="S92" s="5"/>
      <c r="T92" s="5"/>
      <c r="U92" s="5"/>
      <c r="V92" s="5"/>
      <c r="W92" s="5"/>
      <c r="X92" s="5"/>
      <c r="Y92" s="5"/>
      <c r="Z92" s="32"/>
      <c r="AA92" s="5"/>
      <c r="AB92" s="5"/>
      <c r="AC92" s="5"/>
      <c r="AD92" s="5"/>
      <c r="AE92" s="5"/>
      <c r="AF92" s="5"/>
      <c r="AG92" s="5"/>
      <c r="AH92" s="5"/>
      <c r="AI92" s="632">
        <f t="shared" si="14"/>
        <v>0</v>
      </c>
      <c r="AJ92" s="32"/>
      <c r="AK92" s="5"/>
      <c r="AL92" s="5"/>
      <c r="AM92" s="5"/>
      <c r="AN92" s="5"/>
      <c r="AO92" s="5"/>
      <c r="AP92" s="5"/>
      <c r="AQ92" s="5"/>
      <c r="AR92" s="5"/>
      <c r="AS92" s="76"/>
      <c r="AT92" s="630" t="str">
        <f t="shared" si="15"/>
        <v>NA</v>
      </c>
      <c r="AU92" s="630" t="s">
        <v>1783</v>
      </c>
      <c r="AV92" s="633"/>
      <c r="AW92" s="633"/>
      <c r="AX92" s="9"/>
      <c r="AY92" s="73"/>
      <c r="AZ92" s="5"/>
      <c r="BA92" s="5"/>
      <c r="BB92" s="5"/>
      <c r="BC92" s="5"/>
      <c r="BD92" s="5"/>
      <c r="BE92" s="5"/>
      <c r="BF92" s="5"/>
      <c r="BG92" s="5"/>
      <c r="BH92" s="5"/>
      <c r="BI92" s="632" t="str">
        <f t="shared" si="16"/>
        <v>no</v>
      </c>
      <c r="BJ92" s="10"/>
      <c r="BK92" s="300">
        <f t="shared" si="17"/>
        <v>0</v>
      </c>
      <c r="BL92" s="5"/>
      <c r="BM92" s="11"/>
      <c r="BN92" s="5"/>
      <c r="BO92" s="27"/>
      <c r="BP92" s="5"/>
      <c r="BQ92" s="5"/>
      <c r="BR92" s="28"/>
      <c r="BS92" s="5"/>
      <c r="BT92" s="5"/>
      <c r="BU92" s="13"/>
      <c r="BV92" s="245"/>
      <c r="BW92" s="13"/>
      <c r="BX92" s="11"/>
      <c r="BY92" s="44">
        <v>88</v>
      </c>
      <c r="BZ92" s="26"/>
      <c r="CA92" s="26"/>
      <c r="CB92" s="26"/>
      <c r="CC92" s="26"/>
      <c r="CD92" s="26"/>
      <c r="CE92" s="26"/>
      <c r="CF92" s="26"/>
      <c r="CG92" s="44">
        <v>88</v>
      </c>
      <c r="CH92" s="5">
        <v>0</v>
      </c>
      <c r="CI92" s="5">
        <v>0</v>
      </c>
      <c r="CJ92" s="5"/>
      <c r="CK92" s="11"/>
      <c r="CL92" s="5"/>
      <c r="CM92" s="18"/>
      <c r="CN92" s="5"/>
      <c r="CO92" s="9"/>
      <c r="CP92" s="9"/>
      <c r="CQ92" s="9"/>
      <c r="CR92" s="4"/>
      <c r="CS92" s="26"/>
      <c r="CT92" s="26"/>
      <c r="CU92" s="26"/>
      <c r="CV92" s="26"/>
      <c r="CW92" s="69"/>
      <c r="CX92" s="79" t="s">
        <v>656</v>
      </c>
    </row>
    <row r="93" spans="1:102" ht="15" x14ac:dyDescent="0.25">
      <c r="A93" s="10">
        <v>89</v>
      </c>
      <c r="B93" s="15"/>
      <c r="C93" s="42"/>
      <c r="D93" s="16"/>
      <c r="E93" s="28"/>
      <c r="F93" s="28"/>
      <c r="G93" s="32"/>
      <c r="H93" s="5"/>
      <c r="I93" s="5"/>
      <c r="J93" s="5"/>
      <c r="K93" s="5"/>
      <c r="L93" s="5"/>
      <c r="M93" s="5"/>
      <c r="N93" s="5"/>
      <c r="O93" s="5"/>
      <c r="P93" s="299">
        <f t="shared" si="13"/>
        <v>0</v>
      </c>
      <c r="Q93" s="5"/>
      <c r="R93" s="5"/>
      <c r="S93" s="5"/>
      <c r="T93" s="5"/>
      <c r="U93" s="5"/>
      <c r="V93" s="5"/>
      <c r="W93" s="5"/>
      <c r="X93" s="5"/>
      <c r="Y93" s="5"/>
      <c r="Z93" s="32"/>
      <c r="AA93" s="5"/>
      <c r="AB93" s="5"/>
      <c r="AC93" s="5"/>
      <c r="AD93" s="5"/>
      <c r="AE93" s="5"/>
      <c r="AF93" s="5"/>
      <c r="AG93" s="5"/>
      <c r="AH93" s="5"/>
      <c r="AI93" s="632">
        <f t="shared" si="14"/>
        <v>0</v>
      </c>
      <c r="AJ93" s="32"/>
      <c r="AK93" s="5"/>
      <c r="AL93" s="5"/>
      <c r="AM93" s="5"/>
      <c r="AN93" s="5"/>
      <c r="AO93" s="5"/>
      <c r="AP93" s="5"/>
      <c r="AQ93" s="5"/>
      <c r="AR93" s="5"/>
      <c r="AS93" s="76"/>
      <c r="AT93" s="630" t="str">
        <f t="shared" si="15"/>
        <v>NA</v>
      </c>
      <c r="AU93" s="630" t="s">
        <v>1783</v>
      </c>
      <c r="AV93" s="633"/>
      <c r="AW93" s="633"/>
      <c r="AX93" s="9"/>
      <c r="AY93" s="73"/>
      <c r="AZ93" s="5"/>
      <c r="BA93" s="5"/>
      <c r="BB93" s="5"/>
      <c r="BC93" s="5"/>
      <c r="BD93" s="5"/>
      <c r="BE93" s="5"/>
      <c r="BF93" s="5"/>
      <c r="BG93" s="5"/>
      <c r="BH93" s="5"/>
      <c r="BI93" s="632" t="str">
        <f t="shared" si="16"/>
        <v>no</v>
      </c>
      <c r="BJ93" s="10"/>
      <c r="BK93" s="300">
        <f t="shared" si="17"/>
        <v>0</v>
      </c>
      <c r="BL93" s="5"/>
      <c r="BM93" s="11"/>
      <c r="BN93" s="5"/>
      <c r="BO93" s="27"/>
      <c r="BP93" s="5"/>
      <c r="BQ93" s="5"/>
      <c r="BR93" s="28"/>
      <c r="BS93" s="5"/>
      <c r="BT93" s="5"/>
      <c r="BU93" s="13"/>
      <c r="BV93" s="245"/>
      <c r="BW93" s="13"/>
      <c r="BX93" s="11"/>
      <c r="BY93" s="44">
        <v>89</v>
      </c>
      <c r="BZ93" s="26"/>
      <c r="CA93" s="26"/>
      <c r="CB93" s="26"/>
      <c r="CC93" s="26"/>
      <c r="CD93" s="26"/>
      <c r="CE93" s="26"/>
      <c r="CF93" s="26"/>
      <c r="CG93" s="44">
        <v>89</v>
      </c>
      <c r="CH93" s="5">
        <v>0</v>
      </c>
      <c r="CI93" s="5">
        <v>0</v>
      </c>
      <c r="CJ93" s="5"/>
      <c r="CK93" s="11"/>
      <c r="CL93" s="5"/>
      <c r="CM93" s="18"/>
      <c r="CN93" s="5"/>
      <c r="CO93" s="9"/>
      <c r="CP93" s="9"/>
      <c r="CQ93" s="9"/>
      <c r="CR93" s="4"/>
      <c r="CS93" s="26"/>
      <c r="CT93" s="26"/>
      <c r="CU93" s="26"/>
      <c r="CV93" s="26"/>
      <c r="CW93" s="69"/>
      <c r="CX93" s="79" t="s">
        <v>656</v>
      </c>
    </row>
    <row r="94" spans="1:102" ht="15" x14ac:dyDescent="0.25">
      <c r="A94" s="10">
        <v>90</v>
      </c>
      <c r="B94" s="15">
        <v>13</v>
      </c>
      <c r="C94" s="42"/>
      <c r="D94" s="16">
        <v>39196</v>
      </c>
      <c r="E94" s="28">
        <v>1</v>
      </c>
      <c r="F94" s="28">
        <v>1</v>
      </c>
      <c r="G94" s="32">
        <v>5</v>
      </c>
      <c r="H94" s="5"/>
      <c r="I94" s="5"/>
      <c r="J94" s="5"/>
      <c r="K94" s="5"/>
      <c r="L94" s="5"/>
      <c r="M94" s="5"/>
      <c r="N94" s="5"/>
      <c r="O94" s="5"/>
      <c r="P94" s="299">
        <f t="shared" si="13"/>
        <v>5</v>
      </c>
      <c r="Q94" s="5" t="s">
        <v>117</v>
      </c>
      <c r="R94" s="5"/>
      <c r="S94" s="5"/>
      <c r="T94" s="5"/>
      <c r="U94" s="5"/>
      <c r="V94" s="5"/>
      <c r="W94" s="5"/>
      <c r="X94" s="5"/>
      <c r="Y94" s="5"/>
      <c r="Z94" s="32">
        <v>35</v>
      </c>
      <c r="AA94" s="5"/>
      <c r="AB94" s="5"/>
      <c r="AC94" s="5">
        <v>40</v>
      </c>
      <c r="AD94" s="5"/>
      <c r="AE94" s="5">
        <v>44</v>
      </c>
      <c r="AF94" s="5"/>
      <c r="AG94" s="5"/>
      <c r="AH94" s="5"/>
      <c r="AI94" s="632">
        <f t="shared" si="14"/>
        <v>44</v>
      </c>
      <c r="AJ94" s="32"/>
      <c r="AK94" s="5"/>
      <c r="AL94" s="5"/>
      <c r="AM94" s="5"/>
      <c r="AN94" s="5"/>
      <c r="AO94" s="5"/>
      <c r="AP94" s="5">
        <v>33</v>
      </c>
      <c r="AQ94" s="5"/>
      <c r="AR94" s="5"/>
      <c r="AS94" s="76">
        <v>39212</v>
      </c>
      <c r="AT94" s="630">
        <f t="shared" si="15"/>
        <v>39212</v>
      </c>
      <c r="AU94" s="630" t="s">
        <v>1801</v>
      </c>
      <c r="AV94" s="633" t="s">
        <v>1803</v>
      </c>
      <c r="AW94" s="633"/>
      <c r="AX94" s="9">
        <v>39223</v>
      </c>
      <c r="AY94" s="73">
        <v>39234</v>
      </c>
      <c r="AZ94" s="5"/>
      <c r="BA94" s="5"/>
      <c r="BB94" s="5"/>
      <c r="BC94" s="5"/>
      <c r="BD94" s="5">
        <v>0.1</v>
      </c>
      <c r="BE94" s="5"/>
      <c r="BF94" s="5"/>
      <c r="BG94" s="5"/>
      <c r="BH94" s="5"/>
      <c r="BI94" s="632" t="str">
        <f t="shared" si="16"/>
        <v>yes</v>
      </c>
      <c r="BJ94" s="10" t="s">
        <v>455</v>
      </c>
      <c r="BK94" s="300">
        <f t="shared" si="17"/>
        <v>3</v>
      </c>
      <c r="BL94" s="5">
        <v>3</v>
      </c>
      <c r="BM94" s="11">
        <v>2.2200000000000002</v>
      </c>
      <c r="BN94" s="5">
        <v>215</v>
      </c>
      <c r="BO94" s="27">
        <v>0.1</v>
      </c>
      <c r="BP94" s="5"/>
      <c r="BQ94" s="5"/>
      <c r="BR94" s="28"/>
      <c r="BS94" s="5"/>
      <c r="BT94" s="5"/>
      <c r="BU94" s="13"/>
      <c r="BV94" s="245">
        <f t="shared" ref="BV94:BV107" si="18">(BM94^2*PI()*BN94*BL94)/4</f>
        <v>2496.6378189747502</v>
      </c>
      <c r="BW94" s="13"/>
      <c r="BX94" s="11">
        <f t="shared" ref="BX94:BX107" si="19">BV94+BW94</f>
        <v>2496.6378189747502</v>
      </c>
      <c r="BY94" s="44">
        <v>90</v>
      </c>
      <c r="BZ94" s="26"/>
      <c r="CA94" s="26"/>
      <c r="CB94" s="26"/>
      <c r="CC94" s="26"/>
      <c r="CD94" s="26"/>
      <c r="CE94" s="26"/>
      <c r="CF94" s="26"/>
      <c r="CG94" s="44">
        <v>90</v>
      </c>
      <c r="CH94" s="5">
        <v>5</v>
      </c>
      <c r="CI94" s="5">
        <v>3</v>
      </c>
      <c r="CJ94" s="5">
        <v>5</v>
      </c>
      <c r="CK94" s="11">
        <v>2.2200000000000002</v>
      </c>
      <c r="CL94" s="5">
        <v>215</v>
      </c>
      <c r="CM94" s="18">
        <v>2496.6378189747502</v>
      </c>
      <c r="CN94" s="5">
        <v>33</v>
      </c>
      <c r="CO94" s="9">
        <v>39212</v>
      </c>
      <c r="CP94" s="9">
        <v>39223</v>
      </c>
      <c r="CQ94" s="9">
        <v>39234</v>
      </c>
      <c r="CR94" s="4"/>
      <c r="CS94" s="26"/>
      <c r="CT94" s="26"/>
      <c r="CU94" s="26"/>
      <c r="CV94" s="26"/>
      <c r="CW94" s="69">
        <v>0.1</v>
      </c>
      <c r="CX94" s="79"/>
    </row>
    <row r="95" spans="1:102" ht="15" x14ac:dyDescent="0.25">
      <c r="A95" s="10">
        <v>91</v>
      </c>
      <c r="B95" s="15" t="s">
        <v>175</v>
      </c>
      <c r="C95" s="42"/>
      <c r="D95" s="16">
        <v>39196</v>
      </c>
      <c r="E95" s="28">
        <v>1</v>
      </c>
      <c r="F95" s="28">
        <v>1</v>
      </c>
      <c r="G95" s="32">
        <v>4</v>
      </c>
      <c r="H95" s="5"/>
      <c r="I95" s="5"/>
      <c r="J95" s="5">
        <v>5</v>
      </c>
      <c r="K95" s="5"/>
      <c r="L95" s="5"/>
      <c r="M95" s="5"/>
      <c r="N95" s="5"/>
      <c r="O95" s="5"/>
      <c r="P95" s="299">
        <f t="shared" si="13"/>
        <v>5</v>
      </c>
      <c r="Q95" s="5" t="s">
        <v>111</v>
      </c>
      <c r="R95" s="5"/>
      <c r="S95" s="5" t="s">
        <v>118</v>
      </c>
      <c r="T95" s="5"/>
      <c r="U95" s="5"/>
      <c r="V95" s="5"/>
      <c r="W95" s="5"/>
      <c r="X95" s="5"/>
      <c r="Y95" s="5"/>
      <c r="Z95" s="32">
        <v>25</v>
      </c>
      <c r="AA95" s="5"/>
      <c r="AB95" s="5">
        <v>56</v>
      </c>
      <c r="AC95" s="5">
        <v>62</v>
      </c>
      <c r="AD95" s="5">
        <v>66</v>
      </c>
      <c r="AE95" s="5">
        <v>68</v>
      </c>
      <c r="AF95" s="5"/>
      <c r="AG95" s="5"/>
      <c r="AH95" s="5"/>
      <c r="AI95" s="632">
        <f t="shared" si="14"/>
        <v>68</v>
      </c>
      <c r="AJ95" s="32"/>
      <c r="AK95" s="5"/>
      <c r="AL95" s="5"/>
      <c r="AM95" s="5"/>
      <c r="AN95" s="5"/>
      <c r="AO95" s="5"/>
      <c r="AP95" s="5">
        <v>66</v>
      </c>
      <c r="AQ95" s="5"/>
      <c r="AR95" s="5"/>
      <c r="AS95" s="76">
        <v>39204</v>
      </c>
      <c r="AT95" s="630">
        <f t="shared" si="15"/>
        <v>39204</v>
      </c>
      <c r="AU95" s="630" t="s">
        <v>1783</v>
      </c>
      <c r="AV95" s="633"/>
      <c r="AW95" s="633"/>
      <c r="AX95" s="9">
        <v>39217</v>
      </c>
      <c r="AY95" s="73">
        <v>39234</v>
      </c>
      <c r="AZ95" s="5"/>
      <c r="BA95" s="5"/>
      <c r="BB95" s="5"/>
      <c r="BC95" s="5"/>
      <c r="BD95" s="5"/>
      <c r="BE95" s="5"/>
      <c r="BF95" s="14"/>
      <c r="BG95" s="14"/>
      <c r="BH95" s="5"/>
      <c r="BI95" s="632" t="str">
        <f t="shared" si="16"/>
        <v>no</v>
      </c>
      <c r="BJ95" s="10" t="s">
        <v>456</v>
      </c>
      <c r="BK95" s="300">
        <f t="shared" si="17"/>
        <v>3</v>
      </c>
      <c r="BL95" s="5">
        <v>3</v>
      </c>
      <c r="BM95" s="11">
        <v>2.35</v>
      </c>
      <c r="BN95" s="5">
        <v>250</v>
      </c>
      <c r="BO95" s="27"/>
      <c r="BP95" s="5"/>
      <c r="BQ95" s="5"/>
      <c r="BR95" s="28"/>
      <c r="BS95" s="5"/>
      <c r="BT95" s="5"/>
      <c r="BU95" s="13"/>
      <c r="BV95" s="245">
        <f t="shared" si="18"/>
        <v>3253.0210180218064</v>
      </c>
      <c r="BW95" s="13"/>
      <c r="BX95" s="11">
        <f t="shared" si="19"/>
        <v>3253.0210180218064</v>
      </c>
      <c r="BY95" s="44">
        <v>91</v>
      </c>
      <c r="BZ95" s="26">
        <v>3</v>
      </c>
      <c r="CA95" s="26">
        <v>27</v>
      </c>
      <c r="CB95" s="26">
        <v>13</v>
      </c>
      <c r="CC95" s="26">
        <v>13</v>
      </c>
      <c r="CD95" s="26">
        <v>2</v>
      </c>
      <c r="CE95" s="26"/>
      <c r="CF95" s="26"/>
      <c r="CG95" s="44">
        <v>91</v>
      </c>
      <c r="CH95" s="5">
        <v>5</v>
      </c>
      <c r="CI95" s="5">
        <v>3</v>
      </c>
      <c r="CJ95" s="5">
        <v>5</v>
      </c>
      <c r="CK95" s="11">
        <v>2.35</v>
      </c>
      <c r="CL95" s="5">
        <v>250</v>
      </c>
      <c r="CM95" s="18">
        <v>3253.0210180218064</v>
      </c>
      <c r="CN95" s="5">
        <v>66</v>
      </c>
      <c r="CO95" s="9">
        <v>39204</v>
      </c>
      <c r="CP95" s="9">
        <v>39217</v>
      </c>
      <c r="CQ95" s="9">
        <v>39234</v>
      </c>
      <c r="CR95" s="4">
        <v>3</v>
      </c>
      <c r="CS95" s="26">
        <v>27</v>
      </c>
      <c r="CT95" s="26">
        <v>13</v>
      </c>
      <c r="CU95" s="26">
        <v>2</v>
      </c>
      <c r="CV95" s="26"/>
      <c r="CW95" s="69"/>
      <c r="CX95" s="79"/>
    </row>
    <row r="96" spans="1:102" ht="15" x14ac:dyDescent="0.25">
      <c r="A96" s="10">
        <v>92</v>
      </c>
      <c r="B96" s="15"/>
      <c r="C96" s="42"/>
      <c r="D96" s="16">
        <v>39196</v>
      </c>
      <c r="E96" s="28">
        <v>1</v>
      </c>
      <c r="F96" s="28">
        <v>1</v>
      </c>
      <c r="G96" s="32">
        <v>2</v>
      </c>
      <c r="H96" s="5"/>
      <c r="I96" s="5"/>
      <c r="J96" s="5">
        <v>3</v>
      </c>
      <c r="K96" s="5"/>
      <c r="L96" s="5"/>
      <c r="M96" s="5"/>
      <c r="N96" s="5"/>
      <c r="O96" s="5"/>
      <c r="P96" s="299">
        <f t="shared" si="13"/>
        <v>3</v>
      </c>
      <c r="Q96" s="5" t="s">
        <v>111</v>
      </c>
      <c r="R96" s="5"/>
      <c r="S96" s="5"/>
      <c r="T96" s="5"/>
      <c r="U96" s="5"/>
      <c r="V96" s="5"/>
      <c r="W96" s="5"/>
      <c r="X96" s="5"/>
      <c r="Y96" s="5"/>
      <c r="Z96" s="32">
        <v>15</v>
      </c>
      <c r="AA96" s="5"/>
      <c r="AB96" s="5"/>
      <c r="AC96" s="5">
        <v>24</v>
      </c>
      <c r="AD96" s="5">
        <v>29</v>
      </c>
      <c r="AE96" s="5">
        <v>32</v>
      </c>
      <c r="AF96" s="5"/>
      <c r="AG96" s="5"/>
      <c r="AH96" s="5"/>
      <c r="AI96" s="632">
        <f t="shared" si="14"/>
        <v>32</v>
      </c>
      <c r="AJ96" s="32"/>
      <c r="AK96" s="5"/>
      <c r="AL96" s="5"/>
      <c r="AM96" s="5"/>
      <c r="AN96" s="5"/>
      <c r="AO96" s="5"/>
      <c r="AP96" s="5">
        <v>33</v>
      </c>
      <c r="AQ96" s="5"/>
      <c r="AR96" s="5"/>
      <c r="AS96" s="76">
        <v>39212</v>
      </c>
      <c r="AT96" s="630">
        <f t="shared" si="15"/>
        <v>39212</v>
      </c>
      <c r="AU96" s="630" t="s">
        <v>1786</v>
      </c>
      <c r="AV96" s="633" t="s">
        <v>1804</v>
      </c>
      <c r="AW96" s="633"/>
      <c r="AX96" s="9">
        <v>39223</v>
      </c>
      <c r="AY96" s="73"/>
      <c r="AZ96" s="5"/>
      <c r="BA96" s="5"/>
      <c r="BB96" s="5"/>
      <c r="BC96" s="5">
        <v>0.5</v>
      </c>
      <c r="BD96" s="5"/>
      <c r="BE96" s="5"/>
      <c r="BF96" s="5"/>
      <c r="BG96" s="5"/>
      <c r="BH96" s="5"/>
      <c r="BI96" s="632" t="str">
        <f t="shared" si="16"/>
        <v>yes</v>
      </c>
      <c r="BJ96" s="10" t="s">
        <v>457</v>
      </c>
      <c r="BK96" s="300">
        <f t="shared" si="17"/>
        <v>2</v>
      </c>
      <c r="BL96" s="5">
        <v>2</v>
      </c>
      <c r="BM96" s="11">
        <v>1.75</v>
      </c>
      <c r="BN96" s="5">
        <v>250</v>
      </c>
      <c r="BO96" s="27">
        <v>0.2</v>
      </c>
      <c r="BP96" s="5"/>
      <c r="BQ96" s="5"/>
      <c r="BR96" s="28"/>
      <c r="BS96" s="5"/>
      <c r="BT96" s="5"/>
      <c r="BU96" s="13"/>
      <c r="BV96" s="245">
        <f t="shared" si="18"/>
        <v>1202.6409377023426</v>
      </c>
      <c r="BW96" s="13"/>
      <c r="BX96" s="11">
        <f t="shared" si="19"/>
        <v>1202.6409377023426</v>
      </c>
      <c r="BY96" s="44">
        <v>92</v>
      </c>
      <c r="BZ96" s="26">
        <v>1</v>
      </c>
      <c r="CA96" s="26">
        <v>9</v>
      </c>
      <c r="CB96" s="26"/>
      <c r="CC96" s="26"/>
      <c r="CD96" s="26"/>
      <c r="CE96" s="26"/>
      <c r="CF96" s="26" t="s">
        <v>666</v>
      </c>
      <c r="CG96" s="44">
        <v>92</v>
      </c>
      <c r="CH96" s="5">
        <v>3</v>
      </c>
      <c r="CI96" s="5">
        <v>2</v>
      </c>
      <c r="CJ96" s="5">
        <v>3</v>
      </c>
      <c r="CK96" s="11">
        <v>1.75</v>
      </c>
      <c r="CL96" s="5">
        <v>250</v>
      </c>
      <c r="CM96" s="18">
        <v>1202.6409377023426</v>
      </c>
      <c r="CN96" s="15">
        <v>33</v>
      </c>
      <c r="CO96" s="9">
        <v>39212</v>
      </c>
      <c r="CP96" s="9">
        <v>39223</v>
      </c>
      <c r="CQ96" s="9">
        <v>39234</v>
      </c>
      <c r="CR96" s="4">
        <v>1</v>
      </c>
      <c r="CS96" s="26">
        <v>9</v>
      </c>
      <c r="CT96" s="26"/>
      <c r="CU96" s="26"/>
      <c r="CV96" s="26"/>
      <c r="CW96" s="69">
        <v>0.5</v>
      </c>
      <c r="CX96" s="79"/>
    </row>
    <row r="97" spans="1:102" ht="15" x14ac:dyDescent="0.25">
      <c r="A97" s="10">
        <v>93</v>
      </c>
      <c r="B97" s="15" t="s">
        <v>178</v>
      </c>
      <c r="C97" s="42"/>
      <c r="D97" s="16">
        <v>39196</v>
      </c>
      <c r="E97" s="28">
        <v>1</v>
      </c>
      <c r="F97" s="28">
        <v>1</v>
      </c>
      <c r="G97" s="32">
        <v>3</v>
      </c>
      <c r="H97" s="5"/>
      <c r="I97" s="5"/>
      <c r="J97" s="5"/>
      <c r="K97" s="5"/>
      <c r="L97" s="5"/>
      <c r="M97" s="5"/>
      <c r="N97" s="5"/>
      <c r="O97" s="5"/>
      <c r="P97" s="299">
        <f t="shared" si="13"/>
        <v>3</v>
      </c>
      <c r="Q97" s="5" t="s">
        <v>118</v>
      </c>
      <c r="R97" s="5"/>
      <c r="S97" s="5"/>
      <c r="T97" s="5"/>
      <c r="U97" s="5"/>
      <c r="V97" s="5"/>
      <c r="W97" s="5"/>
      <c r="X97" s="5"/>
      <c r="Y97" s="5"/>
      <c r="Z97" s="32">
        <v>30</v>
      </c>
      <c r="AA97" s="5"/>
      <c r="AB97" s="5">
        <v>45</v>
      </c>
      <c r="AC97" s="5">
        <v>60</v>
      </c>
      <c r="AD97" s="5">
        <v>65</v>
      </c>
      <c r="AE97" s="5">
        <v>68</v>
      </c>
      <c r="AF97" s="5"/>
      <c r="AG97" s="5"/>
      <c r="AH97" s="5"/>
      <c r="AI97" s="632">
        <f t="shared" si="14"/>
        <v>68</v>
      </c>
      <c r="AJ97" s="32"/>
      <c r="AK97" s="5"/>
      <c r="AL97" s="5"/>
      <c r="AM97" s="5"/>
      <c r="AN97" s="5"/>
      <c r="AO97" s="5"/>
      <c r="AP97" s="5">
        <v>68</v>
      </c>
      <c r="AQ97" s="5"/>
      <c r="AR97" s="5"/>
      <c r="AS97" s="76">
        <v>39209</v>
      </c>
      <c r="AT97" s="630">
        <f t="shared" si="15"/>
        <v>39209</v>
      </c>
      <c r="AU97" s="630" t="s">
        <v>1783</v>
      </c>
      <c r="AV97" s="633"/>
      <c r="AW97" s="633"/>
      <c r="AX97" s="9">
        <v>39217</v>
      </c>
      <c r="AY97" s="73">
        <v>39234</v>
      </c>
      <c r="AZ97" s="5"/>
      <c r="BA97" s="5"/>
      <c r="BB97" s="5"/>
      <c r="BC97" s="5"/>
      <c r="BD97" s="5"/>
      <c r="BE97" s="5"/>
      <c r="BF97" s="5"/>
      <c r="BG97" s="5"/>
      <c r="BH97" s="5"/>
      <c r="BI97" s="632" t="str">
        <f t="shared" si="16"/>
        <v>no</v>
      </c>
      <c r="BJ97" s="10" t="s">
        <v>458</v>
      </c>
      <c r="BK97" s="300">
        <f t="shared" si="17"/>
        <v>3</v>
      </c>
      <c r="BL97" s="5">
        <v>3</v>
      </c>
      <c r="BM97" s="11">
        <v>2.39</v>
      </c>
      <c r="BN97" s="5">
        <v>200</v>
      </c>
      <c r="BO97" s="27">
        <v>0.1</v>
      </c>
      <c r="BP97" s="5"/>
      <c r="BQ97" s="14"/>
      <c r="BR97" s="28"/>
      <c r="BS97" s="5"/>
      <c r="BT97" s="5"/>
      <c r="BU97" s="13"/>
      <c r="BV97" s="245">
        <f t="shared" si="18"/>
        <v>2691.7637094855386</v>
      </c>
      <c r="BW97" s="13"/>
      <c r="BX97" s="11">
        <f t="shared" si="19"/>
        <v>2691.7637094855386</v>
      </c>
      <c r="BY97" s="44">
        <v>93</v>
      </c>
      <c r="BZ97" s="26">
        <v>3</v>
      </c>
      <c r="CA97" s="26">
        <v>28</v>
      </c>
      <c r="CB97" s="26">
        <v>8</v>
      </c>
      <c r="CC97" s="26">
        <v>8</v>
      </c>
      <c r="CD97" s="26">
        <v>7</v>
      </c>
      <c r="CE97" s="26"/>
      <c r="CF97" s="26" t="s">
        <v>665</v>
      </c>
      <c r="CG97" s="44">
        <v>93</v>
      </c>
      <c r="CH97" s="5">
        <v>3</v>
      </c>
      <c r="CI97" s="5">
        <v>3</v>
      </c>
      <c r="CJ97" s="5">
        <v>3</v>
      </c>
      <c r="CK97" s="11">
        <v>2.39</v>
      </c>
      <c r="CL97" s="5">
        <v>200</v>
      </c>
      <c r="CM97" s="18">
        <v>2691.7637094855386</v>
      </c>
      <c r="CN97" s="15">
        <v>68</v>
      </c>
      <c r="CO97" s="9">
        <v>39209</v>
      </c>
      <c r="CP97" s="9">
        <v>39217</v>
      </c>
      <c r="CQ97" s="9">
        <v>39234</v>
      </c>
      <c r="CR97" s="4">
        <v>3</v>
      </c>
      <c r="CS97" s="26">
        <v>28</v>
      </c>
      <c r="CT97" s="26">
        <v>8</v>
      </c>
      <c r="CU97" s="26">
        <v>7</v>
      </c>
      <c r="CV97" s="26"/>
      <c r="CW97" s="69"/>
      <c r="CX97" s="79"/>
    </row>
    <row r="98" spans="1:102" ht="15" x14ac:dyDescent="0.25">
      <c r="A98" s="10">
        <v>94</v>
      </c>
      <c r="B98" s="15" t="s">
        <v>180</v>
      </c>
      <c r="C98" s="42"/>
      <c r="D98" s="16">
        <v>39196</v>
      </c>
      <c r="E98" s="28">
        <v>1</v>
      </c>
      <c r="F98" s="28">
        <v>1</v>
      </c>
      <c r="G98" s="32">
        <v>2</v>
      </c>
      <c r="H98" s="5"/>
      <c r="I98" s="5">
        <v>4</v>
      </c>
      <c r="J98" s="5"/>
      <c r="K98" s="5"/>
      <c r="L98" s="5"/>
      <c r="M98" s="5"/>
      <c r="N98" s="5"/>
      <c r="O98" s="5"/>
      <c r="P98" s="299">
        <f t="shared" si="13"/>
        <v>4</v>
      </c>
      <c r="Q98" s="5" t="s">
        <v>117</v>
      </c>
      <c r="R98" s="5"/>
      <c r="S98" s="5"/>
      <c r="T98" s="5"/>
      <c r="U98" s="5" t="s">
        <v>118</v>
      </c>
      <c r="V98" s="5"/>
      <c r="W98" s="5"/>
      <c r="X98" s="5"/>
      <c r="Y98" s="5"/>
      <c r="Z98" s="32">
        <v>17</v>
      </c>
      <c r="AA98" s="5"/>
      <c r="AB98" s="5"/>
      <c r="AC98" s="5"/>
      <c r="AD98" s="5">
        <v>28</v>
      </c>
      <c r="AE98" s="5">
        <v>36</v>
      </c>
      <c r="AF98" s="5"/>
      <c r="AG98" s="5"/>
      <c r="AH98" s="5"/>
      <c r="AI98" s="632">
        <f t="shared" si="14"/>
        <v>36</v>
      </c>
      <c r="AJ98" s="32"/>
      <c r="AK98" s="5"/>
      <c r="AL98" s="5"/>
      <c r="AM98" s="5"/>
      <c r="AN98" s="5"/>
      <c r="AO98" s="5"/>
      <c r="AP98" s="5">
        <v>35</v>
      </c>
      <c r="AQ98" s="5"/>
      <c r="AR98" s="5"/>
      <c r="AS98" s="76">
        <v>39217</v>
      </c>
      <c r="AT98" s="630">
        <f t="shared" si="15"/>
        <v>39217</v>
      </c>
      <c r="AU98" s="630" t="s">
        <v>1786</v>
      </c>
      <c r="AV98" s="633" t="s">
        <v>1805</v>
      </c>
      <c r="AW98" s="633"/>
      <c r="AX98" s="9">
        <v>39227</v>
      </c>
      <c r="AY98" s="73">
        <v>39234</v>
      </c>
      <c r="AZ98" s="5"/>
      <c r="BA98" s="5"/>
      <c r="BB98" s="5"/>
      <c r="BC98" s="5"/>
      <c r="BD98" s="5">
        <v>0.2</v>
      </c>
      <c r="BE98" s="14"/>
      <c r="BF98" s="5"/>
      <c r="BG98" s="5"/>
      <c r="BH98" s="5"/>
      <c r="BI98" s="632" t="str">
        <f t="shared" si="16"/>
        <v>yes</v>
      </c>
      <c r="BJ98" s="10" t="s">
        <v>459</v>
      </c>
      <c r="BK98" s="300">
        <f t="shared" si="17"/>
        <v>2</v>
      </c>
      <c r="BL98" s="5">
        <v>2</v>
      </c>
      <c r="BM98" s="11">
        <v>2.25</v>
      </c>
      <c r="BN98" s="5">
        <v>240</v>
      </c>
      <c r="BO98" s="27">
        <v>0.2</v>
      </c>
      <c r="BP98" s="5"/>
      <c r="BQ98" s="5"/>
      <c r="BR98" s="28"/>
      <c r="BS98" s="5"/>
      <c r="BT98" s="5"/>
      <c r="BU98" s="13"/>
      <c r="BV98" s="245">
        <f t="shared" si="18"/>
        <v>1908.5175370557993</v>
      </c>
      <c r="BW98" s="13"/>
      <c r="BX98" s="11">
        <f t="shared" si="19"/>
        <v>1908.5175370557993</v>
      </c>
      <c r="BY98" s="44">
        <v>94</v>
      </c>
      <c r="BZ98" s="26">
        <v>10</v>
      </c>
      <c r="CA98" s="26">
        <v>82</v>
      </c>
      <c r="CB98" s="26">
        <v>24</v>
      </c>
      <c r="CC98" s="26">
        <v>24</v>
      </c>
      <c r="CD98" s="26">
        <v>7</v>
      </c>
      <c r="CE98" s="26"/>
      <c r="CF98" s="26" t="s">
        <v>667</v>
      </c>
      <c r="CG98" s="44">
        <v>94</v>
      </c>
      <c r="CH98" s="5">
        <v>4</v>
      </c>
      <c r="CI98" s="5">
        <v>2</v>
      </c>
      <c r="CJ98" s="5">
        <v>4</v>
      </c>
      <c r="CK98" s="11">
        <v>2.25</v>
      </c>
      <c r="CL98" s="5">
        <v>240</v>
      </c>
      <c r="CM98" s="18">
        <v>1908.5175370557993</v>
      </c>
      <c r="CN98" s="5">
        <v>35</v>
      </c>
      <c r="CO98" s="9">
        <v>39217</v>
      </c>
      <c r="CP98" s="9">
        <v>39227</v>
      </c>
      <c r="CQ98" s="9">
        <v>39234</v>
      </c>
      <c r="CR98" s="4">
        <v>10</v>
      </c>
      <c r="CS98" s="26">
        <v>82</v>
      </c>
      <c r="CT98" s="26">
        <v>24</v>
      </c>
      <c r="CU98" s="26">
        <v>7</v>
      </c>
      <c r="CV98" s="26"/>
      <c r="CW98" s="69">
        <v>0.2</v>
      </c>
      <c r="CX98" s="79"/>
    </row>
    <row r="99" spans="1:102" ht="15" x14ac:dyDescent="0.25">
      <c r="A99" s="10">
        <v>95</v>
      </c>
      <c r="B99" s="15"/>
      <c r="C99" s="42">
        <v>1</v>
      </c>
      <c r="D99" s="16">
        <v>39196</v>
      </c>
      <c r="E99" s="28">
        <v>1</v>
      </c>
      <c r="F99" s="28">
        <v>1</v>
      </c>
      <c r="G99" s="32">
        <v>4</v>
      </c>
      <c r="H99" s="5"/>
      <c r="I99" s="5"/>
      <c r="J99" s="5">
        <v>5</v>
      </c>
      <c r="K99" s="5"/>
      <c r="L99" s="5"/>
      <c r="M99" s="5"/>
      <c r="N99" s="5"/>
      <c r="O99" s="5"/>
      <c r="P99" s="299">
        <f t="shared" si="13"/>
        <v>5</v>
      </c>
      <c r="Q99" s="5" t="s">
        <v>111</v>
      </c>
      <c r="R99" s="5"/>
      <c r="S99" s="5"/>
      <c r="T99" s="5"/>
      <c r="U99" s="5"/>
      <c r="V99" s="5"/>
      <c r="W99" s="5"/>
      <c r="X99" s="5"/>
      <c r="Y99" s="5"/>
      <c r="Z99" s="32">
        <v>50</v>
      </c>
      <c r="AA99" s="5"/>
      <c r="AB99" s="5"/>
      <c r="AC99" s="5">
        <v>75</v>
      </c>
      <c r="AD99" s="5">
        <v>79</v>
      </c>
      <c r="AE99" s="5">
        <v>105</v>
      </c>
      <c r="AF99" s="5"/>
      <c r="AG99" s="5"/>
      <c r="AH99" s="5"/>
      <c r="AI99" s="632">
        <f t="shared" si="14"/>
        <v>105</v>
      </c>
      <c r="AJ99" s="32"/>
      <c r="AK99" s="5"/>
      <c r="AL99" s="5"/>
      <c r="AM99" s="5"/>
      <c r="AN99" s="5"/>
      <c r="AO99" s="5"/>
      <c r="AP99" s="5">
        <v>101</v>
      </c>
      <c r="AQ99" s="5"/>
      <c r="AR99" s="5"/>
      <c r="AS99" s="76"/>
      <c r="AT99" s="630" t="str">
        <f t="shared" si="15"/>
        <v>NA</v>
      </c>
      <c r="AU99" s="630" t="s">
        <v>1780</v>
      </c>
      <c r="AV99" s="633" t="s">
        <v>1807</v>
      </c>
      <c r="AW99" s="633"/>
      <c r="AX99" s="9">
        <v>39223</v>
      </c>
      <c r="AY99" s="73">
        <v>39234</v>
      </c>
      <c r="AZ99" s="5"/>
      <c r="BA99" s="5"/>
      <c r="BB99" s="5"/>
      <c r="BC99" s="5"/>
      <c r="BD99" s="5"/>
      <c r="BE99" s="5"/>
      <c r="BF99" s="5"/>
      <c r="BG99" s="5"/>
      <c r="BH99" s="5"/>
      <c r="BI99" s="632" t="str">
        <f t="shared" si="16"/>
        <v>no</v>
      </c>
      <c r="BJ99" s="10" t="s">
        <v>460</v>
      </c>
      <c r="BK99" s="300">
        <f t="shared" si="17"/>
        <v>3</v>
      </c>
      <c r="BL99" s="5">
        <v>3</v>
      </c>
      <c r="BM99" s="11">
        <v>1.75</v>
      </c>
      <c r="BN99" s="5">
        <v>210</v>
      </c>
      <c r="BO99" s="27"/>
      <c r="BP99" s="5"/>
      <c r="BQ99" s="5"/>
      <c r="BR99" s="28"/>
      <c r="BS99" s="5"/>
      <c r="BT99" s="5"/>
      <c r="BU99" s="13"/>
      <c r="BV99" s="245">
        <f t="shared" si="18"/>
        <v>1515.3275815049517</v>
      </c>
      <c r="BW99" s="13"/>
      <c r="BX99" s="11">
        <f t="shared" si="19"/>
        <v>1515.3275815049517</v>
      </c>
      <c r="BY99" s="44">
        <v>95</v>
      </c>
      <c r="BZ99" s="26">
        <v>8</v>
      </c>
      <c r="CA99" s="26">
        <v>79</v>
      </c>
      <c r="CB99" s="26">
        <v>35</v>
      </c>
      <c r="CC99" s="26">
        <v>35</v>
      </c>
      <c r="CD99" s="26">
        <v>24</v>
      </c>
      <c r="CE99" s="26"/>
      <c r="CF99" s="26"/>
      <c r="CG99" s="44">
        <v>95</v>
      </c>
      <c r="CH99" s="5">
        <v>5</v>
      </c>
      <c r="CI99" s="5">
        <v>3</v>
      </c>
      <c r="CJ99" s="5">
        <v>5</v>
      </c>
      <c r="CK99" s="11">
        <v>1.75</v>
      </c>
      <c r="CL99" s="5">
        <v>210</v>
      </c>
      <c r="CM99" s="18">
        <v>1515.3275815049517</v>
      </c>
      <c r="CN99" s="5">
        <v>101</v>
      </c>
      <c r="CO99" s="252">
        <v>39206</v>
      </c>
      <c r="CP99" s="9">
        <v>39223</v>
      </c>
      <c r="CQ99" s="9">
        <v>39234</v>
      </c>
      <c r="CR99" s="4">
        <v>8</v>
      </c>
      <c r="CS99" s="26">
        <v>79</v>
      </c>
      <c r="CT99" s="26">
        <v>35</v>
      </c>
      <c r="CU99" s="26">
        <v>24</v>
      </c>
      <c r="CV99" s="26"/>
      <c r="CW99" s="69"/>
      <c r="CX99" s="79"/>
    </row>
    <row r="100" spans="1:102" ht="15" x14ac:dyDescent="0.25">
      <c r="A100" s="10">
        <v>96</v>
      </c>
      <c r="B100" s="15">
        <v>38</v>
      </c>
      <c r="C100" s="42"/>
      <c r="D100" s="16">
        <v>39196</v>
      </c>
      <c r="E100" s="28">
        <v>1</v>
      </c>
      <c r="F100" s="28">
        <v>1</v>
      </c>
      <c r="G100" s="32">
        <v>1</v>
      </c>
      <c r="H100" s="5"/>
      <c r="I100" s="5"/>
      <c r="J100" s="5">
        <v>2</v>
      </c>
      <c r="K100" s="5"/>
      <c r="L100" s="5"/>
      <c r="M100" s="5"/>
      <c r="N100" s="5"/>
      <c r="O100" s="5"/>
      <c r="P100" s="299">
        <f t="shared" si="13"/>
        <v>2</v>
      </c>
      <c r="Q100" s="5" t="s">
        <v>117</v>
      </c>
      <c r="R100" s="5"/>
      <c r="S100" s="5"/>
      <c r="T100" s="5"/>
      <c r="U100" s="5" t="s">
        <v>118</v>
      </c>
      <c r="V100" s="5"/>
      <c r="W100" s="5"/>
      <c r="X100" s="5"/>
      <c r="Y100" s="5"/>
      <c r="Z100" s="32">
        <v>10</v>
      </c>
      <c r="AA100" s="5"/>
      <c r="AB100" s="5">
        <v>12</v>
      </c>
      <c r="AC100" s="5"/>
      <c r="AD100" s="5">
        <v>20</v>
      </c>
      <c r="AE100" s="5">
        <v>22</v>
      </c>
      <c r="AF100" s="5"/>
      <c r="AG100" s="5"/>
      <c r="AH100" s="5"/>
      <c r="AI100" s="632">
        <f t="shared" si="14"/>
        <v>22</v>
      </c>
      <c r="AJ100" s="32"/>
      <c r="AK100" s="5"/>
      <c r="AL100" s="5"/>
      <c r="AM100" s="5"/>
      <c r="AN100" s="5"/>
      <c r="AO100" s="5"/>
      <c r="AP100" s="5">
        <v>22</v>
      </c>
      <c r="AQ100" s="5"/>
      <c r="AR100" s="5"/>
      <c r="AS100" s="76">
        <v>39217</v>
      </c>
      <c r="AT100" s="630">
        <f t="shared" si="15"/>
        <v>39217</v>
      </c>
      <c r="AU100" s="630" t="s">
        <v>1786</v>
      </c>
      <c r="AV100" s="633" t="s">
        <v>1804</v>
      </c>
      <c r="AW100" s="633"/>
      <c r="AX100" s="9">
        <v>39223</v>
      </c>
      <c r="AY100" s="73">
        <v>39234</v>
      </c>
      <c r="AZ100" s="5"/>
      <c r="BA100" s="5"/>
      <c r="BB100" s="5"/>
      <c r="BC100" s="5">
        <v>0.1</v>
      </c>
      <c r="BD100" s="5"/>
      <c r="BE100" s="5"/>
      <c r="BF100" s="5"/>
      <c r="BG100" s="5"/>
      <c r="BH100" s="5"/>
      <c r="BI100" s="632" t="str">
        <f t="shared" si="16"/>
        <v>yes</v>
      </c>
      <c r="BJ100" s="10" t="s">
        <v>461</v>
      </c>
      <c r="BK100" s="300">
        <f t="shared" si="17"/>
        <v>1</v>
      </c>
      <c r="BL100" s="5">
        <v>1</v>
      </c>
      <c r="BM100" s="11">
        <v>2.04</v>
      </c>
      <c r="BN100" s="5">
        <v>210</v>
      </c>
      <c r="BO100" s="27"/>
      <c r="BP100" s="5"/>
      <c r="BQ100" s="5"/>
      <c r="BR100" s="28"/>
      <c r="BS100" s="5"/>
      <c r="BT100" s="5"/>
      <c r="BU100" s="13"/>
      <c r="BV100" s="245">
        <f t="shared" si="18"/>
        <v>686.38772932691234</v>
      </c>
      <c r="BW100" s="13"/>
      <c r="BX100" s="11">
        <f t="shared" si="19"/>
        <v>686.38772932691234</v>
      </c>
      <c r="BY100" s="44">
        <v>96</v>
      </c>
      <c r="BZ100" s="26"/>
      <c r="CA100" s="26"/>
      <c r="CB100" s="26"/>
      <c r="CC100" s="26"/>
      <c r="CD100" s="26"/>
      <c r="CE100" s="26"/>
      <c r="CF100" s="26"/>
      <c r="CG100" s="44">
        <v>96</v>
      </c>
      <c r="CH100" s="5">
        <v>2</v>
      </c>
      <c r="CI100" s="5">
        <v>1</v>
      </c>
      <c r="CJ100" s="5">
        <v>2</v>
      </c>
      <c r="CK100" s="11">
        <v>2.04</v>
      </c>
      <c r="CL100" s="5">
        <v>210</v>
      </c>
      <c r="CM100" s="18">
        <v>686.38772932691234</v>
      </c>
      <c r="CN100" s="5">
        <v>22</v>
      </c>
      <c r="CO100" s="9">
        <v>39217</v>
      </c>
      <c r="CP100" s="9">
        <v>39223</v>
      </c>
      <c r="CQ100" s="9">
        <v>39234</v>
      </c>
      <c r="CR100" s="4"/>
      <c r="CS100" s="26"/>
      <c r="CT100" s="26"/>
      <c r="CU100" s="26"/>
      <c r="CV100" s="26"/>
      <c r="CW100" s="69">
        <v>0.1</v>
      </c>
      <c r="CX100" s="10"/>
    </row>
    <row r="101" spans="1:102" ht="15" x14ac:dyDescent="0.25">
      <c r="A101" s="10">
        <v>97</v>
      </c>
      <c r="B101" s="15">
        <v>39</v>
      </c>
      <c r="C101" s="42"/>
      <c r="D101" s="16">
        <v>39196</v>
      </c>
      <c r="E101" s="28">
        <v>1</v>
      </c>
      <c r="F101" s="28">
        <v>1</v>
      </c>
      <c r="G101" s="32">
        <v>2</v>
      </c>
      <c r="H101" s="5"/>
      <c r="I101" s="5">
        <v>3</v>
      </c>
      <c r="J101" s="5"/>
      <c r="K101" s="5"/>
      <c r="L101" s="5"/>
      <c r="M101" s="5"/>
      <c r="N101" s="5"/>
      <c r="O101" s="5"/>
      <c r="P101" s="299">
        <f t="shared" si="13"/>
        <v>3</v>
      </c>
      <c r="Q101" s="5" t="s">
        <v>118</v>
      </c>
      <c r="R101" s="5"/>
      <c r="S101" s="5"/>
      <c r="T101" s="5"/>
      <c r="U101" s="5"/>
      <c r="V101" s="5"/>
      <c r="W101" s="5"/>
      <c r="X101" s="5"/>
      <c r="Y101" s="5"/>
      <c r="Z101" s="32">
        <v>30</v>
      </c>
      <c r="AA101" s="5"/>
      <c r="AB101" s="5"/>
      <c r="AC101" s="5">
        <v>45</v>
      </c>
      <c r="AD101" s="5">
        <v>53</v>
      </c>
      <c r="AE101" s="5">
        <v>50</v>
      </c>
      <c r="AF101" s="5"/>
      <c r="AG101" s="5"/>
      <c r="AH101" s="5"/>
      <c r="AI101" s="632">
        <f t="shared" si="14"/>
        <v>53</v>
      </c>
      <c r="AJ101" s="32"/>
      <c r="AK101" s="5"/>
      <c r="AL101" s="5"/>
      <c r="AM101" s="5"/>
      <c r="AN101" s="5"/>
      <c r="AO101" s="5"/>
      <c r="AP101" s="5">
        <v>53</v>
      </c>
      <c r="AQ101" s="5"/>
      <c r="AR101" s="5"/>
      <c r="AS101" s="76">
        <v>39209</v>
      </c>
      <c r="AT101" s="630">
        <f t="shared" si="15"/>
        <v>39209</v>
      </c>
      <c r="AU101" s="630" t="s">
        <v>1783</v>
      </c>
      <c r="AV101" s="633"/>
      <c r="AW101" s="633"/>
      <c r="AX101" s="9">
        <v>39223</v>
      </c>
      <c r="AY101" s="73">
        <v>39234</v>
      </c>
      <c r="AZ101" s="5"/>
      <c r="BA101" s="5"/>
      <c r="BB101" s="5"/>
      <c r="BC101" s="5"/>
      <c r="BD101" s="5"/>
      <c r="BE101" s="5"/>
      <c r="BF101" s="5"/>
      <c r="BG101" s="5"/>
      <c r="BH101" s="5"/>
      <c r="BI101" s="632" t="str">
        <f t="shared" si="16"/>
        <v>no</v>
      </c>
      <c r="BJ101" s="10" t="s">
        <v>462</v>
      </c>
      <c r="BK101" s="300">
        <f t="shared" si="17"/>
        <v>3</v>
      </c>
      <c r="BL101" s="5">
        <v>3</v>
      </c>
      <c r="BM101" s="11">
        <v>2.5299999999999998</v>
      </c>
      <c r="BN101" s="5">
        <v>240</v>
      </c>
      <c r="BO101" s="27"/>
      <c r="BP101" s="5"/>
      <c r="BQ101" s="5"/>
      <c r="BR101" s="28"/>
      <c r="BS101" s="5"/>
      <c r="BT101" s="5"/>
      <c r="BU101" s="13"/>
      <c r="BV101" s="245">
        <f t="shared" si="18"/>
        <v>3619.6236749453224</v>
      </c>
      <c r="BW101" s="13"/>
      <c r="BX101" s="11">
        <f t="shared" si="19"/>
        <v>3619.6236749453224</v>
      </c>
      <c r="BY101" s="44">
        <v>97</v>
      </c>
      <c r="BZ101" s="26">
        <v>18</v>
      </c>
      <c r="CA101" s="26">
        <v>166</v>
      </c>
      <c r="CB101" s="26">
        <v>59</v>
      </c>
      <c r="CC101" s="26">
        <v>59</v>
      </c>
      <c r="CD101" s="26">
        <v>38</v>
      </c>
      <c r="CE101" s="26"/>
      <c r="CF101" s="26" t="s">
        <v>668</v>
      </c>
      <c r="CG101" s="44">
        <v>97</v>
      </c>
      <c r="CH101" s="5">
        <v>3</v>
      </c>
      <c r="CI101" s="5">
        <v>3</v>
      </c>
      <c r="CJ101" s="5">
        <v>3</v>
      </c>
      <c r="CK101" s="11">
        <v>2.5299999999999998</v>
      </c>
      <c r="CL101" s="5">
        <v>240</v>
      </c>
      <c r="CM101" s="18">
        <v>3619.6236749453224</v>
      </c>
      <c r="CN101" s="5">
        <v>53</v>
      </c>
      <c r="CO101" s="9">
        <v>39209</v>
      </c>
      <c r="CP101" s="9">
        <v>39223</v>
      </c>
      <c r="CQ101" s="9">
        <v>39234</v>
      </c>
      <c r="CR101" s="4">
        <v>18</v>
      </c>
      <c r="CS101" s="26">
        <v>166</v>
      </c>
      <c r="CT101" s="26">
        <v>59</v>
      </c>
      <c r="CU101" s="26">
        <v>38</v>
      </c>
      <c r="CV101" s="26"/>
      <c r="CW101" s="69"/>
      <c r="CX101" s="79"/>
    </row>
    <row r="102" spans="1:102" ht="15" x14ac:dyDescent="0.25">
      <c r="A102" s="10">
        <v>98</v>
      </c>
      <c r="B102" s="15">
        <v>11</v>
      </c>
      <c r="C102" s="42"/>
      <c r="D102" s="16">
        <v>39196</v>
      </c>
      <c r="E102" s="28">
        <v>1</v>
      </c>
      <c r="F102" s="28">
        <v>1</v>
      </c>
      <c r="G102" s="32">
        <v>2</v>
      </c>
      <c r="H102" s="5"/>
      <c r="I102" s="5"/>
      <c r="J102" s="5"/>
      <c r="K102" s="5"/>
      <c r="L102" s="5"/>
      <c r="M102" s="5"/>
      <c r="N102" s="5"/>
      <c r="O102" s="5"/>
      <c r="P102" s="299">
        <f t="shared" si="13"/>
        <v>2</v>
      </c>
      <c r="Q102" s="5" t="s">
        <v>118</v>
      </c>
      <c r="R102" s="5"/>
      <c r="S102" s="5"/>
      <c r="T102" s="5"/>
      <c r="U102" s="5"/>
      <c r="V102" s="5"/>
      <c r="W102" s="5"/>
      <c r="X102" s="5"/>
      <c r="Y102" s="5"/>
      <c r="Z102" s="32">
        <v>20</v>
      </c>
      <c r="AA102" s="5"/>
      <c r="AB102" s="5">
        <v>60</v>
      </c>
      <c r="AC102" s="5">
        <v>65</v>
      </c>
      <c r="AD102" s="5"/>
      <c r="AE102" s="5"/>
      <c r="AF102" s="5"/>
      <c r="AG102" s="5"/>
      <c r="AH102" s="5"/>
      <c r="AI102" s="632">
        <f t="shared" si="14"/>
        <v>65</v>
      </c>
      <c r="AJ102" s="32"/>
      <c r="AK102" s="5"/>
      <c r="AL102" s="5"/>
      <c r="AM102" s="5"/>
      <c r="AN102" s="5"/>
      <c r="AO102" s="5"/>
      <c r="AP102" s="5">
        <v>64</v>
      </c>
      <c r="AQ102" s="5"/>
      <c r="AR102" s="5"/>
      <c r="AS102" s="76">
        <v>39204</v>
      </c>
      <c r="AT102" s="630">
        <f t="shared" si="15"/>
        <v>39204</v>
      </c>
      <c r="AU102" s="630" t="s">
        <v>1783</v>
      </c>
      <c r="AV102" s="633"/>
      <c r="AW102" s="633"/>
      <c r="AX102" s="9">
        <v>39223</v>
      </c>
      <c r="AY102" s="73">
        <v>39234</v>
      </c>
      <c r="AZ102" s="5"/>
      <c r="BA102" s="5"/>
      <c r="BB102" s="5"/>
      <c r="BC102" s="5"/>
      <c r="BD102" s="5"/>
      <c r="BE102" s="5"/>
      <c r="BF102" s="5"/>
      <c r="BG102" s="5"/>
      <c r="BH102" s="5"/>
      <c r="BI102" s="632" t="str">
        <f t="shared" si="16"/>
        <v>no</v>
      </c>
      <c r="BJ102" s="10" t="s">
        <v>463</v>
      </c>
      <c r="BK102" s="300">
        <f t="shared" si="17"/>
        <v>2</v>
      </c>
      <c r="BL102" s="5">
        <v>2</v>
      </c>
      <c r="BM102" s="11">
        <v>2.64</v>
      </c>
      <c r="BN102" s="5">
        <v>280</v>
      </c>
      <c r="BO102" s="27">
        <v>0.1</v>
      </c>
      <c r="BP102" s="5"/>
      <c r="BQ102" s="5"/>
      <c r="BR102" s="28"/>
      <c r="BS102" s="5"/>
      <c r="BT102" s="5"/>
      <c r="BU102" s="13"/>
      <c r="BV102" s="245">
        <f t="shared" si="18"/>
        <v>3065.3901821843197</v>
      </c>
      <c r="BW102" s="13"/>
      <c r="BX102" s="11">
        <f t="shared" si="19"/>
        <v>3065.3901821843197</v>
      </c>
      <c r="BY102" s="44">
        <v>98</v>
      </c>
      <c r="BZ102" s="26">
        <v>6</v>
      </c>
      <c r="CA102" s="26">
        <v>58</v>
      </c>
      <c r="CB102" s="26">
        <v>19</v>
      </c>
      <c r="CC102" s="26">
        <v>18</v>
      </c>
      <c r="CD102" s="26">
        <v>10</v>
      </c>
      <c r="CE102" s="26"/>
      <c r="CF102" s="26"/>
      <c r="CG102" s="44">
        <v>98</v>
      </c>
      <c r="CH102" s="5">
        <v>2</v>
      </c>
      <c r="CI102" s="5">
        <v>2</v>
      </c>
      <c r="CJ102" s="5">
        <v>2</v>
      </c>
      <c r="CK102" s="11">
        <v>2.64</v>
      </c>
      <c r="CL102" s="5">
        <v>280</v>
      </c>
      <c r="CM102" s="18">
        <v>3065.3901821843197</v>
      </c>
      <c r="CN102" s="5">
        <v>64</v>
      </c>
      <c r="CO102" s="9">
        <v>39204</v>
      </c>
      <c r="CP102" s="9">
        <v>39223</v>
      </c>
      <c r="CQ102" s="9">
        <v>39234</v>
      </c>
      <c r="CR102" s="4">
        <v>6</v>
      </c>
      <c r="CS102" s="26">
        <v>58</v>
      </c>
      <c r="CT102" s="26">
        <v>19</v>
      </c>
      <c r="CU102" s="26">
        <v>10</v>
      </c>
      <c r="CV102" s="26"/>
      <c r="CW102" s="69"/>
      <c r="CX102" s="79"/>
    </row>
    <row r="103" spans="1:102" ht="15" x14ac:dyDescent="0.25">
      <c r="A103" s="10">
        <v>99</v>
      </c>
      <c r="B103" s="15">
        <v>12</v>
      </c>
      <c r="C103" s="42"/>
      <c r="D103" s="16">
        <v>39196</v>
      </c>
      <c r="E103" s="28">
        <v>1</v>
      </c>
      <c r="F103" s="28">
        <v>1</v>
      </c>
      <c r="G103" s="32" t="s">
        <v>464</v>
      </c>
      <c r="H103" s="5">
        <v>3</v>
      </c>
      <c r="I103" s="5"/>
      <c r="J103" s="5"/>
      <c r="K103" s="5"/>
      <c r="L103" s="5"/>
      <c r="M103" s="5"/>
      <c r="N103" s="5"/>
      <c r="O103" s="5"/>
      <c r="P103" s="299">
        <f t="shared" si="13"/>
        <v>3</v>
      </c>
      <c r="Q103" s="5" t="s">
        <v>117</v>
      </c>
      <c r="R103" s="5"/>
      <c r="S103" s="5" t="s">
        <v>118</v>
      </c>
      <c r="T103" s="5"/>
      <c r="U103" s="5"/>
      <c r="V103" s="5"/>
      <c r="W103" s="5"/>
      <c r="X103" s="5"/>
      <c r="Y103" s="5"/>
      <c r="Z103" s="32">
        <v>30</v>
      </c>
      <c r="AA103" s="5"/>
      <c r="AB103" s="5">
        <v>55</v>
      </c>
      <c r="AC103" s="5">
        <v>64</v>
      </c>
      <c r="AD103" s="5">
        <v>68</v>
      </c>
      <c r="AE103" s="5">
        <v>74</v>
      </c>
      <c r="AF103" s="5"/>
      <c r="AG103" s="5"/>
      <c r="AH103" s="5"/>
      <c r="AI103" s="632">
        <f t="shared" si="14"/>
        <v>74</v>
      </c>
      <c r="AJ103" s="32"/>
      <c r="AK103" s="5"/>
      <c r="AL103" s="5"/>
      <c r="AM103" s="5"/>
      <c r="AN103" s="5"/>
      <c r="AO103" s="5"/>
      <c r="AP103" s="5">
        <v>68</v>
      </c>
      <c r="AQ103" s="5"/>
      <c r="AR103" s="5"/>
      <c r="AS103" s="76">
        <v>39209</v>
      </c>
      <c r="AT103" s="630">
        <f t="shared" si="15"/>
        <v>39209</v>
      </c>
      <c r="AU103" s="630" t="s">
        <v>1783</v>
      </c>
      <c r="AV103" s="633"/>
      <c r="AW103" s="633"/>
      <c r="AX103" s="9">
        <v>39223</v>
      </c>
      <c r="AY103" s="73">
        <v>39234</v>
      </c>
      <c r="AZ103" s="5"/>
      <c r="BA103" s="5"/>
      <c r="BB103" s="5"/>
      <c r="BC103" s="5"/>
      <c r="BD103" s="5"/>
      <c r="BE103" s="5"/>
      <c r="BF103" s="5"/>
      <c r="BG103" s="5"/>
      <c r="BH103" s="5"/>
      <c r="BI103" s="632" t="str">
        <f t="shared" si="16"/>
        <v>no</v>
      </c>
      <c r="BJ103" s="10" t="s">
        <v>460</v>
      </c>
      <c r="BK103" s="300">
        <f t="shared" si="17"/>
        <v>3</v>
      </c>
      <c r="BL103" s="5">
        <v>3</v>
      </c>
      <c r="BM103" s="5">
        <v>2.0499999999999998</v>
      </c>
      <c r="BN103" s="5">
        <v>250</v>
      </c>
      <c r="BO103" s="27"/>
      <c r="BP103" s="5"/>
      <c r="BQ103" s="5"/>
      <c r="BR103" s="28"/>
      <c r="BS103" s="5"/>
      <c r="BT103" s="5"/>
      <c r="BU103" s="13"/>
      <c r="BV103" s="245">
        <f t="shared" si="18"/>
        <v>2475.4768362583318</v>
      </c>
      <c r="BW103" s="13"/>
      <c r="BX103" s="11">
        <f t="shared" si="19"/>
        <v>2475.4768362583318</v>
      </c>
      <c r="BY103" s="44">
        <v>99</v>
      </c>
      <c r="BZ103" s="26"/>
      <c r="CA103" s="26"/>
      <c r="CB103" s="26"/>
      <c r="CC103" s="26"/>
      <c r="CD103" s="26"/>
      <c r="CE103" s="26"/>
      <c r="CF103" s="26"/>
      <c r="CG103" s="44">
        <v>99</v>
      </c>
      <c r="CH103" s="5">
        <v>3</v>
      </c>
      <c r="CI103" s="5">
        <v>3</v>
      </c>
      <c r="CJ103" s="5">
        <v>3</v>
      </c>
      <c r="CK103" s="69">
        <v>2.0499999999999998</v>
      </c>
      <c r="CL103" s="69">
        <v>250</v>
      </c>
      <c r="CM103" s="246">
        <v>2475.4768362583318</v>
      </c>
      <c r="CN103" s="5">
        <v>68</v>
      </c>
      <c r="CO103" s="90">
        <v>39209</v>
      </c>
      <c r="CP103" s="90">
        <v>39223</v>
      </c>
      <c r="CQ103" s="90">
        <v>39234</v>
      </c>
      <c r="CR103" s="4"/>
      <c r="CS103" s="26"/>
      <c r="CT103" s="26"/>
      <c r="CU103" s="26"/>
      <c r="CV103" s="26"/>
      <c r="CW103" s="69"/>
      <c r="CX103" s="79"/>
    </row>
    <row r="104" spans="1:102" ht="15" x14ac:dyDescent="0.25">
      <c r="A104" s="10">
        <v>100</v>
      </c>
      <c r="B104" s="15"/>
      <c r="C104" s="42">
        <v>1</v>
      </c>
      <c r="D104" s="16">
        <v>39196</v>
      </c>
      <c r="E104" s="28">
        <v>1</v>
      </c>
      <c r="F104" s="28">
        <v>1</v>
      </c>
      <c r="G104" s="32">
        <v>2</v>
      </c>
      <c r="H104" s="5"/>
      <c r="I104" s="5"/>
      <c r="J104" s="5"/>
      <c r="K104" s="5"/>
      <c r="L104" s="5"/>
      <c r="M104" s="5"/>
      <c r="N104" s="5"/>
      <c r="O104" s="5"/>
      <c r="P104" s="299">
        <f t="shared" si="13"/>
        <v>2</v>
      </c>
      <c r="Q104" s="5" t="s">
        <v>111</v>
      </c>
      <c r="R104" s="5"/>
      <c r="S104" s="5" t="s">
        <v>118</v>
      </c>
      <c r="T104" s="5"/>
      <c r="U104" s="5"/>
      <c r="V104" s="5"/>
      <c r="W104" s="5"/>
      <c r="X104" s="5"/>
      <c r="Y104" s="5"/>
      <c r="Z104" s="32">
        <v>25</v>
      </c>
      <c r="AA104" s="5"/>
      <c r="AB104" s="5">
        <v>47</v>
      </c>
      <c r="AC104" s="5">
        <v>62</v>
      </c>
      <c r="AD104" s="5">
        <v>65</v>
      </c>
      <c r="AE104" s="5">
        <v>70</v>
      </c>
      <c r="AF104" s="5"/>
      <c r="AG104" s="5"/>
      <c r="AH104" s="5"/>
      <c r="AI104" s="632">
        <f t="shared" si="14"/>
        <v>70</v>
      </c>
      <c r="AJ104" s="32"/>
      <c r="AK104" s="5"/>
      <c r="AL104" s="5"/>
      <c r="AM104" s="5"/>
      <c r="AN104" s="5"/>
      <c r="AO104" s="5"/>
      <c r="AP104" s="5">
        <v>68</v>
      </c>
      <c r="AQ104" s="5"/>
      <c r="AR104" s="5"/>
      <c r="AS104" s="76">
        <v>39204</v>
      </c>
      <c r="AT104" s="630">
        <f t="shared" si="15"/>
        <v>39204</v>
      </c>
      <c r="AU104" s="630" t="s">
        <v>1783</v>
      </c>
      <c r="AV104" s="633"/>
      <c r="AW104" s="633"/>
      <c r="AX104" s="9">
        <v>39223</v>
      </c>
      <c r="AY104" s="73"/>
      <c r="AZ104" s="5"/>
      <c r="BA104" s="5"/>
      <c r="BB104" s="5"/>
      <c r="BC104" s="5"/>
      <c r="BD104" s="5"/>
      <c r="BE104" s="5"/>
      <c r="BF104" s="5"/>
      <c r="BG104" s="5"/>
      <c r="BH104" s="5"/>
      <c r="BI104" s="632" t="str">
        <f t="shared" si="16"/>
        <v>no</v>
      </c>
      <c r="BJ104" s="10" t="s">
        <v>465</v>
      </c>
      <c r="BK104" s="300">
        <f t="shared" si="17"/>
        <v>2</v>
      </c>
      <c r="BL104" s="5">
        <v>2</v>
      </c>
      <c r="BM104" s="5">
        <v>3.11</v>
      </c>
      <c r="BN104" s="5">
        <v>285</v>
      </c>
      <c r="BO104" s="27"/>
      <c r="BP104" s="5"/>
      <c r="BQ104" s="5"/>
      <c r="BR104" s="28"/>
      <c r="BS104" s="5"/>
      <c r="BT104" s="5"/>
      <c r="BU104" s="13"/>
      <c r="BV104" s="245">
        <f t="shared" si="18"/>
        <v>4329.9762584319815</v>
      </c>
      <c r="BW104" s="13"/>
      <c r="BX104" s="11">
        <f t="shared" si="19"/>
        <v>4329.9762584319815</v>
      </c>
      <c r="BY104" s="44">
        <v>100</v>
      </c>
      <c r="BZ104" s="26">
        <v>11</v>
      </c>
      <c r="CA104" s="26">
        <v>105</v>
      </c>
      <c r="CB104" s="26">
        <v>43</v>
      </c>
      <c r="CC104" s="26">
        <v>43</v>
      </c>
      <c r="CD104" s="26">
        <v>20</v>
      </c>
      <c r="CE104" s="26"/>
      <c r="CF104" s="26"/>
      <c r="CG104" s="44">
        <v>100</v>
      </c>
      <c r="CH104" s="5">
        <v>2</v>
      </c>
      <c r="CI104" s="5">
        <v>2</v>
      </c>
      <c r="CJ104" s="5">
        <v>2</v>
      </c>
      <c r="CK104" s="69">
        <v>3.11</v>
      </c>
      <c r="CL104" s="69">
        <v>285</v>
      </c>
      <c r="CM104" s="246">
        <v>4329.9762584319815</v>
      </c>
      <c r="CN104" s="5">
        <v>68</v>
      </c>
      <c r="CO104" s="90">
        <v>39204</v>
      </c>
      <c r="CP104" s="90">
        <v>39223</v>
      </c>
      <c r="CQ104" s="257">
        <v>39236</v>
      </c>
      <c r="CR104" s="4">
        <v>11</v>
      </c>
      <c r="CS104" s="26">
        <v>105</v>
      </c>
      <c r="CT104" s="26">
        <v>43</v>
      </c>
      <c r="CU104" s="26">
        <v>20</v>
      </c>
      <c r="CV104" s="26"/>
      <c r="CW104" s="69"/>
      <c r="CX104" s="79"/>
    </row>
    <row r="105" spans="1:102" ht="15" x14ac:dyDescent="0.25">
      <c r="A105" s="10">
        <v>101</v>
      </c>
      <c r="B105" s="15"/>
      <c r="C105" s="42"/>
      <c r="D105" s="16">
        <v>39196</v>
      </c>
      <c r="E105" s="28">
        <v>1</v>
      </c>
      <c r="F105" s="28">
        <v>1</v>
      </c>
      <c r="G105" s="32">
        <v>2</v>
      </c>
      <c r="H105" s="5"/>
      <c r="I105" s="5"/>
      <c r="J105" s="5"/>
      <c r="K105" s="5"/>
      <c r="L105" s="5"/>
      <c r="M105" s="5"/>
      <c r="N105" s="5"/>
      <c r="O105" s="5"/>
      <c r="P105" s="299">
        <f t="shared" si="13"/>
        <v>2</v>
      </c>
      <c r="Q105" s="5" t="s">
        <v>117</v>
      </c>
      <c r="R105" s="5"/>
      <c r="S105" s="5"/>
      <c r="T105" s="5"/>
      <c r="U105" s="5" t="s">
        <v>118</v>
      </c>
      <c r="V105" s="5"/>
      <c r="W105" s="5"/>
      <c r="X105" s="5"/>
      <c r="Y105" s="5"/>
      <c r="Z105" s="32">
        <v>5</v>
      </c>
      <c r="AA105" s="5"/>
      <c r="AB105" s="5">
        <v>6</v>
      </c>
      <c r="AC105" s="5"/>
      <c r="AD105" s="5"/>
      <c r="AE105" s="5"/>
      <c r="AF105" s="5"/>
      <c r="AG105" s="5"/>
      <c r="AH105" s="5"/>
      <c r="AI105" s="632">
        <f t="shared" si="14"/>
        <v>6</v>
      </c>
      <c r="AJ105" s="32"/>
      <c r="AK105" s="5"/>
      <c r="AL105" s="5"/>
      <c r="AM105" s="5"/>
      <c r="AN105" s="5"/>
      <c r="AO105" s="5"/>
      <c r="AP105" s="5">
        <v>6</v>
      </c>
      <c r="AQ105" s="5"/>
      <c r="AR105" s="5"/>
      <c r="AS105" s="76">
        <v>39217</v>
      </c>
      <c r="AT105" s="630">
        <f t="shared" si="15"/>
        <v>39217</v>
      </c>
      <c r="AU105" s="630" t="s">
        <v>1783</v>
      </c>
      <c r="AV105" s="633"/>
      <c r="AW105" s="633"/>
      <c r="AX105" s="9"/>
      <c r="AY105" s="73">
        <v>39223</v>
      </c>
      <c r="AZ105" s="5"/>
      <c r="BA105" s="5"/>
      <c r="BB105" s="5"/>
      <c r="BC105" s="5"/>
      <c r="BD105" s="5"/>
      <c r="BE105" s="5"/>
      <c r="BF105" s="5"/>
      <c r="BG105" s="5"/>
      <c r="BH105" s="5"/>
      <c r="BI105" s="632" t="str">
        <f t="shared" si="16"/>
        <v>no</v>
      </c>
      <c r="BJ105" s="10"/>
      <c r="BK105" s="300">
        <f t="shared" si="17"/>
        <v>1</v>
      </c>
      <c r="BL105" s="5">
        <v>1</v>
      </c>
      <c r="BM105" s="5">
        <v>1.51</v>
      </c>
      <c r="BN105" s="5">
        <v>180</v>
      </c>
      <c r="BO105" s="27"/>
      <c r="BP105" s="5"/>
      <c r="BQ105" s="5"/>
      <c r="BR105" s="28"/>
      <c r="BS105" s="5"/>
      <c r="BT105" s="5"/>
      <c r="BU105" s="13"/>
      <c r="BV105" s="245">
        <f t="shared" si="18"/>
        <v>322.34154342525392</v>
      </c>
      <c r="BW105" s="13"/>
      <c r="BX105" s="11">
        <f t="shared" si="19"/>
        <v>322.34154342525392</v>
      </c>
      <c r="BY105" s="44">
        <v>101</v>
      </c>
      <c r="BZ105" s="26">
        <v>1</v>
      </c>
      <c r="CA105" s="26">
        <v>6</v>
      </c>
      <c r="CB105" s="26">
        <v>5</v>
      </c>
      <c r="CC105" s="26">
        <v>5</v>
      </c>
      <c r="CD105" s="26">
        <v>3</v>
      </c>
      <c r="CE105" s="26"/>
      <c r="CF105" s="26"/>
      <c r="CG105" s="44">
        <v>101</v>
      </c>
      <c r="CH105" s="5">
        <v>2</v>
      </c>
      <c r="CI105" s="5">
        <v>1</v>
      </c>
      <c r="CJ105" s="5">
        <v>2</v>
      </c>
      <c r="CK105" s="69">
        <v>1.51</v>
      </c>
      <c r="CL105" s="69">
        <v>180</v>
      </c>
      <c r="CM105" s="246">
        <v>322.34154342525392</v>
      </c>
      <c r="CN105" s="5">
        <v>6</v>
      </c>
      <c r="CO105" s="90">
        <v>39217</v>
      </c>
      <c r="CP105" s="90"/>
      <c r="CQ105" s="90">
        <v>39223</v>
      </c>
      <c r="CR105" s="4">
        <v>1</v>
      </c>
      <c r="CS105" s="26">
        <v>6</v>
      </c>
      <c r="CT105" s="26">
        <v>5</v>
      </c>
      <c r="CU105" s="26">
        <v>3</v>
      </c>
      <c r="CV105" s="26"/>
      <c r="CW105" s="69"/>
      <c r="CX105" s="79"/>
    </row>
    <row r="106" spans="1:102" ht="15" x14ac:dyDescent="0.25">
      <c r="A106" s="10">
        <v>102</v>
      </c>
      <c r="B106" s="15"/>
      <c r="C106" s="42">
        <v>1</v>
      </c>
      <c r="D106" s="16">
        <v>39199</v>
      </c>
      <c r="E106" s="28">
        <v>1</v>
      </c>
      <c r="F106" s="28">
        <v>1</v>
      </c>
      <c r="G106" s="32"/>
      <c r="H106" s="5">
        <v>3</v>
      </c>
      <c r="I106" s="5"/>
      <c r="J106" s="5"/>
      <c r="K106" s="5"/>
      <c r="L106" s="5"/>
      <c r="M106" s="5" t="s">
        <v>466</v>
      </c>
      <c r="N106" s="5">
        <v>3</v>
      </c>
      <c r="O106" s="5"/>
      <c r="P106" s="299">
        <f t="shared" si="13"/>
        <v>3</v>
      </c>
      <c r="Q106" s="5" t="s">
        <v>118</v>
      </c>
      <c r="R106" s="5"/>
      <c r="S106" s="5"/>
      <c r="T106" s="5"/>
      <c r="U106" s="5"/>
      <c r="V106" s="5"/>
      <c r="W106" s="5"/>
      <c r="X106" s="5"/>
      <c r="Y106" s="5"/>
      <c r="Z106" s="32"/>
      <c r="AA106" s="5">
        <v>17</v>
      </c>
      <c r="AB106" s="5"/>
      <c r="AC106" s="5">
        <v>20</v>
      </c>
      <c r="AD106" s="5"/>
      <c r="AE106" s="5">
        <v>33</v>
      </c>
      <c r="AF106" s="5"/>
      <c r="AG106" s="5"/>
      <c r="AH106" s="5"/>
      <c r="AI106" s="632">
        <f t="shared" si="14"/>
        <v>33</v>
      </c>
      <c r="AJ106" s="32"/>
      <c r="AK106" s="5"/>
      <c r="AL106" s="5"/>
      <c r="AM106" s="5"/>
      <c r="AN106" s="5"/>
      <c r="AO106" s="5"/>
      <c r="AP106" s="5">
        <v>20</v>
      </c>
      <c r="AQ106" s="5"/>
      <c r="AR106" s="5"/>
      <c r="AS106" s="76">
        <v>39209</v>
      </c>
      <c r="AT106" s="630">
        <f t="shared" si="15"/>
        <v>39209</v>
      </c>
      <c r="AU106" s="630" t="s">
        <v>1783</v>
      </c>
      <c r="AV106" s="633"/>
      <c r="AW106" s="633"/>
      <c r="AX106" s="9">
        <v>39217</v>
      </c>
      <c r="AY106" s="73" t="s">
        <v>428</v>
      </c>
      <c r="AZ106" s="5"/>
      <c r="BA106" s="5"/>
      <c r="BB106" s="5"/>
      <c r="BC106" s="5"/>
      <c r="BD106" s="5"/>
      <c r="BE106" s="5"/>
      <c r="BF106" s="5"/>
      <c r="BG106" s="5"/>
      <c r="BH106" s="5"/>
      <c r="BI106" s="632" t="str">
        <f t="shared" si="16"/>
        <v>no</v>
      </c>
      <c r="BJ106" s="10"/>
      <c r="BK106" s="300">
        <f t="shared" si="17"/>
        <v>3</v>
      </c>
      <c r="BL106" s="5">
        <v>3</v>
      </c>
      <c r="BM106" s="5">
        <v>2.15</v>
      </c>
      <c r="BN106" s="5">
        <v>200</v>
      </c>
      <c r="BO106" s="27"/>
      <c r="BP106" s="5"/>
      <c r="BQ106" s="5"/>
      <c r="BR106" s="28"/>
      <c r="BS106" s="5"/>
      <c r="BT106" s="5"/>
      <c r="BU106" s="13"/>
      <c r="BV106" s="245">
        <f t="shared" si="18"/>
        <v>2178.3018061828225</v>
      </c>
      <c r="BW106" s="13"/>
      <c r="BX106" s="11">
        <f t="shared" si="19"/>
        <v>2178.3018061828225</v>
      </c>
      <c r="BY106" s="44">
        <v>102</v>
      </c>
      <c r="BZ106" s="26">
        <v>1</v>
      </c>
      <c r="CA106" s="26">
        <v>4</v>
      </c>
      <c r="CB106" s="26">
        <v>9</v>
      </c>
      <c r="CC106" s="26">
        <v>9</v>
      </c>
      <c r="CD106" s="26">
        <v>4</v>
      </c>
      <c r="CE106" s="26"/>
      <c r="CF106" s="26"/>
      <c r="CG106" s="44">
        <v>102</v>
      </c>
      <c r="CH106" s="5">
        <v>3</v>
      </c>
      <c r="CI106" s="5">
        <v>3</v>
      </c>
      <c r="CJ106" s="5">
        <v>3</v>
      </c>
      <c r="CK106" s="69">
        <v>2.15</v>
      </c>
      <c r="CL106" s="69">
        <v>200</v>
      </c>
      <c r="CM106" s="246">
        <v>2178.3018061828225</v>
      </c>
      <c r="CN106" s="5">
        <v>20</v>
      </c>
      <c r="CO106" s="90">
        <v>39209</v>
      </c>
      <c r="CP106" s="90">
        <v>39217</v>
      </c>
      <c r="CQ106" s="257">
        <v>39225</v>
      </c>
      <c r="CR106" s="4">
        <v>1</v>
      </c>
      <c r="CS106" s="26">
        <v>4</v>
      </c>
      <c r="CT106" s="26">
        <v>9</v>
      </c>
      <c r="CU106" s="26">
        <v>4</v>
      </c>
      <c r="CV106" s="26"/>
      <c r="CW106" s="69"/>
      <c r="CX106" s="79"/>
    </row>
    <row r="107" spans="1:102" ht="15" x14ac:dyDescent="0.25">
      <c r="A107" s="10">
        <v>103</v>
      </c>
      <c r="B107" s="15"/>
      <c r="C107" s="42">
        <v>1</v>
      </c>
      <c r="D107" s="16">
        <v>39199</v>
      </c>
      <c r="E107" s="28">
        <v>1</v>
      </c>
      <c r="F107" s="28">
        <v>1</v>
      </c>
      <c r="G107" s="32"/>
      <c r="H107" s="5">
        <v>2</v>
      </c>
      <c r="I107" s="5"/>
      <c r="J107" s="5"/>
      <c r="K107" s="5"/>
      <c r="L107" s="5"/>
      <c r="M107" s="5"/>
      <c r="N107" s="5"/>
      <c r="O107" s="5"/>
      <c r="P107" s="299">
        <f t="shared" si="13"/>
        <v>2</v>
      </c>
      <c r="Q107" s="5" t="s">
        <v>117</v>
      </c>
      <c r="R107" s="5"/>
      <c r="S107" s="5" t="s">
        <v>118</v>
      </c>
      <c r="T107" s="5"/>
      <c r="U107" s="5"/>
      <c r="V107" s="5"/>
      <c r="W107" s="5"/>
      <c r="X107" s="5"/>
      <c r="Y107" s="5"/>
      <c r="Z107" s="32"/>
      <c r="AA107" s="5">
        <v>28</v>
      </c>
      <c r="AB107" s="5">
        <v>30</v>
      </c>
      <c r="AC107" s="5">
        <v>38</v>
      </c>
      <c r="AD107" s="5"/>
      <c r="AE107" s="5"/>
      <c r="AF107" s="5"/>
      <c r="AG107" s="5"/>
      <c r="AH107" s="5"/>
      <c r="AI107" s="632">
        <f t="shared" si="14"/>
        <v>38</v>
      </c>
      <c r="AJ107" s="32"/>
      <c r="AK107" s="5"/>
      <c r="AL107" s="5"/>
      <c r="AM107" s="5"/>
      <c r="AN107" s="5"/>
      <c r="AO107" s="5"/>
      <c r="AP107" s="5">
        <v>33</v>
      </c>
      <c r="AQ107" s="5"/>
      <c r="AR107" s="5"/>
      <c r="AS107" s="76">
        <v>39209</v>
      </c>
      <c r="AT107" s="630">
        <f t="shared" si="15"/>
        <v>39209</v>
      </c>
      <c r="AU107" s="630" t="s">
        <v>1783</v>
      </c>
      <c r="AV107" s="633"/>
      <c r="AW107" s="633"/>
      <c r="AX107" s="9">
        <v>39217</v>
      </c>
      <c r="AY107" s="73" t="s">
        <v>428</v>
      </c>
      <c r="AZ107" s="5"/>
      <c r="BA107" s="5"/>
      <c r="BB107" s="5"/>
      <c r="BC107" s="5"/>
      <c r="BD107" s="5"/>
      <c r="BE107" s="5"/>
      <c r="BF107" s="5"/>
      <c r="BG107" s="5"/>
      <c r="BH107" s="5"/>
      <c r="BI107" s="632" t="str">
        <f t="shared" si="16"/>
        <v>no</v>
      </c>
      <c r="BJ107" s="10" t="s">
        <v>446</v>
      </c>
      <c r="BK107" s="300">
        <f t="shared" si="17"/>
        <v>2</v>
      </c>
      <c r="BL107" s="5">
        <v>2</v>
      </c>
      <c r="BM107" s="5">
        <v>2.4300000000000002</v>
      </c>
      <c r="BN107" s="5">
        <v>220</v>
      </c>
      <c r="BO107" s="27"/>
      <c r="BP107" s="5"/>
      <c r="BQ107" s="5"/>
      <c r="BR107" s="28"/>
      <c r="BS107" s="5"/>
      <c r="BT107" s="5"/>
      <c r="BU107" s="13"/>
      <c r="BV107" s="245">
        <f t="shared" si="18"/>
        <v>2040.5869506200606</v>
      </c>
      <c r="BW107" s="13"/>
      <c r="BX107" s="11">
        <f t="shared" si="19"/>
        <v>2040.5869506200606</v>
      </c>
      <c r="BY107" s="44">
        <v>103</v>
      </c>
      <c r="BZ107" s="26">
        <v>1</v>
      </c>
      <c r="CA107" s="26">
        <v>5</v>
      </c>
      <c r="CB107" s="26">
        <v>6</v>
      </c>
      <c r="CC107" s="26">
        <v>6</v>
      </c>
      <c r="CD107" s="26">
        <v>2</v>
      </c>
      <c r="CE107" s="26"/>
      <c r="CF107" s="26"/>
      <c r="CG107" s="44">
        <v>103</v>
      </c>
      <c r="CH107" s="5">
        <v>2</v>
      </c>
      <c r="CI107" s="5">
        <v>2</v>
      </c>
      <c r="CJ107" s="5">
        <v>2</v>
      </c>
      <c r="CK107" s="69">
        <v>2.4300000000000002</v>
      </c>
      <c r="CL107" s="69">
        <v>220</v>
      </c>
      <c r="CM107" s="246">
        <v>2040.5869506200606</v>
      </c>
      <c r="CN107" s="5">
        <v>33</v>
      </c>
      <c r="CO107" s="90">
        <v>39209</v>
      </c>
      <c r="CP107" s="90">
        <v>39217</v>
      </c>
      <c r="CQ107" s="257">
        <v>39225</v>
      </c>
      <c r="CR107" s="4">
        <v>1</v>
      </c>
      <c r="CS107" s="26">
        <v>5</v>
      </c>
      <c r="CT107" s="26">
        <v>6</v>
      </c>
      <c r="CU107" s="26">
        <v>2</v>
      </c>
      <c r="CV107" s="26"/>
      <c r="CW107" s="69"/>
      <c r="CX107" s="79"/>
    </row>
    <row r="108" spans="1:102" ht="15" x14ac:dyDescent="0.25">
      <c r="A108" s="10">
        <v>104</v>
      </c>
      <c r="B108" s="15"/>
      <c r="C108" s="42">
        <v>1</v>
      </c>
      <c r="D108" s="16">
        <v>39199</v>
      </c>
      <c r="E108" s="28">
        <v>1</v>
      </c>
      <c r="F108" s="28">
        <v>1</v>
      </c>
      <c r="G108" s="32"/>
      <c r="H108" s="5">
        <v>3</v>
      </c>
      <c r="I108" s="5"/>
      <c r="J108" s="5"/>
      <c r="K108" s="5"/>
      <c r="L108" s="5"/>
      <c r="M108" s="5"/>
      <c r="N108" s="5"/>
      <c r="O108" s="5"/>
      <c r="P108" s="299">
        <f t="shared" si="13"/>
        <v>3</v>
      </c>
      <c r="Q108" s="5" t="s">
        <v>117</v>
      </c>
      <c r="R108" s="5"/>
      <c r="S108" s="5" t="s">
        <v>111</v>
      </c>
      <c r="T108" s="5"/>
      <c r="U108" s="5" t="s">
        <v>118</v>
      </c>
      <c r="V108" s="5"/>
      <c r="W108" s="5"/>
      <c r="X108" s="5"/>
      <c r="Y108" s="5"/>
      <c r="Z108" s="32"/>
      <c r="AA108" s="5">
        <v>12</v>
      </c>
      <c r="AB108" s="5">
        <v>18</v>
      </c>
      <c r="AC108" s="5"/>
      <c r="AD108" s="5">
        <v>21</v>
      </c>
      <c r="AE108" s="5"/>
      <c r="AF108" s="5"/>
      <c r="AG108" s="5"/>
      <c r="AH108" s="5"/>
      <c r="AI108" s="632">
        <f t="shared" si="14"/>
        <v>21</v>
      </c>
      <c r="AJ108" s="32"/>
      <c r="AK108" s="5"/>
      <c r="AL108" s="5"/>
      <c r="AM108" s="5"/>
      <c r="AN108" s="5"/>
      <c r="AO108" s="5"/>
      <c r="AP108" s="5"/>
      <c r="AQ108" s="5"/>
      <c r="AR108" s="5"/>
      <c r="AS108" s="76">
        <v>39212</v>
      </c>
      <c r="AT108" s="630">
        <f t="shared" si="15"/>
        <v>39212</v>
      </c>
      <c r="AU108" s="630" t="s">
        <v>1783</v>
      </c>
      <c r="AV108" s="633"/>
      <c r="AW108" s="633"/>
      <c r="AX108" s="9"/>
      <c r="AY108" s="73"/>
      <c r="AZ108" s="5"/>
      <c r="BA108" s="5"/>
      <c r="BB108" s="5"/>
      <c r="BC108" s="5"/>
      <c r="BD108" s="5"/>
      <c r="BE108" s="5">
        <v>0.9</v>
      </c>
      <c r="BF108" s="5"/>
      <c r="BG108" s="5"/>
      <c r="BH108" s="5"/>
      <c r="BI108" s="632" t="str">
        <f t="shared" si="16"/>
        <v>yes</v>
      </c>
      <c r="BJ108" s="10" t="s">
        <v>467</v>
      </c>
      <c r="BK108" s="300">
        <f t="shared" si="17"/>
        <v>0</v>
      </c>
      <c r="BL108" s="5"/>
      <c r="BM108" s="5"/>
      <c r="BN108" s="5"/>
      <c r="BO108" s="29"/>
      <c r="BP108" s="5"/>
      <c r="BQ108" s="5"/>
      <c r="BR108" s="28"/>
      <c r="BS108" s="5"/>
      <c r="BT108" s="5"/>
      <c r="BU108" s="13" t="s">
        <v>674</v>
      </c>
      <c r="BV108" s="245"/>
      <c r="BW108" s="13"/>
      <c r="BX108" s="11"/>
      <c r="BY108" s="44">
        <v>104</v>
      </c>
      <c r="BZ108" s="26"/>
      <c r="CA108" s="26"/>
      <c r="CB108" s="26"/>
      <c r="CC108" s="26"/>
      <c r="CD108" s="26"/>
      <c r="CE108" s="26"/>
      <c r="CF108" s="26"/>
      <c r="CG108" s="44">
        <v>104</v>
      </c>
      <c r="CH108" s="5">
        <v>3</v>
      </c>
      <c r="CI108" s="5">
        <v>0</v>
      </c>
      <c r="CJ108" s="5">
        <v>3</v>
      </c>
      <c r="CK108" s="69"/>
      <c r="CL108" s="69"/>
      <c r="CM108" s="246"/>
      <c r="CN108" s="253">
        <v>21</v>
      </c>
      <c r="CO108" s="90">
        <v>39212</v>
      </c>
      <c r="CP108" s="90"/>
      <c r="CQ108" s="255">
        <v>39234</v>
      </c>
      <c r="CR108" s="4"/>
      <c r="CS108" s="26"/>
      <c r="CT108" s="26"/>
      <c r="CU108" s="26"/>
      <c r="CV108" s="26"/>
      <c r="CW108" s="69">
        <v>0.9</v>
      </c>
      <c r="CX108" s="79"/>
    </row>
    <row r="109" spans="1:102" ht="15" x14ac:dyDescent="0.25">
      <c r="A109" s="10">
        <v>105</v>
      </c>
      <c r="B109" s="15"/>
      <c r="C109" s="42"/>
      <c r="D109" s="16">
        <v>39204</v>
      </c>
      <c r="E109" s="28">
        <v>1</v>
      </c>
      <c r="F109" s="28">
        <v>1</v>
      </c>
      <c r="G109" s="32"/>
      <c r="H109" s="5"/>
      <c r="I109" s="5">
        <v>7</v>
      </c>
      <c r="J109" s="5"/>
      <c r="K109" s="5"/>
      <c r="L109" s="5"/>
      <c r="M109" s="5"/>
      <c r="N109" s="5"/>
      <c r="O109" s="5"/>
      <c r="P109" s="299">
        <f t="shared" si="13"/>
        <v>7</v>
      </c>
      <c r="Q109" s="5"/>
      <c r="R109" s="5"/>
      <c r="S109" s="5" t="s">
        <v>117</v>
      </c>
      <c r="T109" s="5"/>
      <c r="U109" s="5"/>
      <c r="V109" s="5" t="s">
        <v>118</v>
      </c>
      <c r="W109" s="5"/>
      <c r="X109" s="5"/>
      <c r="Y109" s="5"/>
      <c r="Z109" s="32"/>
      <c r="AA109" s="5"/>
      <c r="AB109" s="5">
        <v>10</v>
      </c>
      <c r="AC109" s="5"/>
      <c r="AD109" s="5"/>
      <c r="AE109" s="5">
        <v>14</v>
      </c>
      <c r="AF109" s="5"/>
      <c r="AG109" s="5"/>
      <c r="AH109" s="5"/>
      <c r="AI109" s="632">
        <f t="shared" si="14"/>
        <v>14</v>
      </c>
      <c r="AJ109" s="32"/>
      <c r="AK109" s="5"/>
      <c r="AL109" s="5"/>
      <c r="AM109" s="5"/>
      <c r="AN109" s="5"/>
      <c r="AO109" s="5"/>
      <c r="AP109" s="5">
        <v>17</v>
      </c>
      <c r="AQ109" s="5">
        <v>19</v>
      </c>
      <c r="AR109" s="5"/>
      <c r="AS109" s="76">
        <v>39223</v>
      </c>
      <c r="AT109" s="630">
        <f t="shared" si="15"/>
        <v>39223</v>
      </c>
      <c r="AU109" s="630" t="s">
        <v>1786</v>
      </c>
      <c r="AV109" s="633" t="s">
        <v>1806</v>
      </c>
      <c r="AW109" s="633"/>
      <c r="AX109" s="9"/>
      <c r="AY109" s="73"/>
      <c r="AZ109" s="5"/>
      <c r="BA109" s="5"/>
      <c r="BB109" s="5"/>
      <c r="BC109" s="5">
        <v>0.5</v>
      </c>
      <c r="BD109" s="5"/>
      <c r="BE109" s="5"/>
      <c r="BF109" s="5"/>
      <c r="BG109" s="5"/>
      <c r="BH109" s="5"/>
      <c r="BI109" s="632" t="str">
        <f t="shared" si="16"/>
        <v>yes</v>
      </c>
      <c r="BJ109" s="10" t="s">
        <v>468</v>
      </c>
      <c r="BK109" s="300">
        <f t="shared" si="17"/>
        <v>2</v>
      </c>
      <c r="BL109" s="5">
        <v>2</v>
      </c>
      <c r="BM109" s="5">
        <v>2.17</v>
      </c>
      <c r="BN109" s="5">
        <v>270</v>
      </c>
      <c r="BO109" s="29">
        <v>0.1</v>
      </c>
      <c r="BP109" s="5"/>
      <c r="BQ109" s="5"/>
      <c r="BR109" s="28"/>
      <c r="BS109" s="5"/>
      <c r="BT109" s="5"/>
      <c r="BU109" s="13"/>
      <c r="BV109" s="245">
        <f t="shared" ref="BV109:BV137" si="20">(BM109^2*PI()*BN109*BL109)/4</f>
        <v>1997.1151622760117</v>
      </c>
      <c r="BW109" s="13"/>
      <c r="BX109" s="11">
        <f t="shared" ref="BX109:BX137" si="21">BV109+BW109</f>
        <v>1997.1151622760117</v>
      </c>
      <c r="BY109" s="44">
        <v>105</v>
      </c>
      <c r="BZ109" s="26">
        <v>3</v>
      </c>
      <c r="CA109" s="26">
        <v>28</v>
      </c>
      <c r="CB109" s="26">
        <v>15</v>
      </c>
      <c r="CC109" s="26">
        <v>15</v>
      </c>
      <c r="CD109" s="26">
        <v>11</v>
      </c>
      <c r="CE109" s="26"/>
      <c r="CF109" s="26"/>
      <c r="CG109" s="44">
        <v>105</v>
      </c>
      <c r="CH109" s="5">
        <v>7</v>
      </c>
      <c r="CI109" s="5">
        <v>2</v>
      </c>
      <c r="CJ109" s="5">
        <v>7</v>
      </c>
      <c r="CK109" s="69">
        <v>2.17</v>
      </c>
      <c r="CL109" s="69">
        <v>270</v>
      </c>
      <c r="CM109" s="246">
        <v>1997.1151622760117</v>
      </c>
      <c r="CN109" s="5">
        <v>19</v>
      </c>
      <c r="CO109" s="90">
        <v>39223</v>
      </c>
      <c r="CP109" s="90"/>
      <c r="CQ109" s="90">
        <v>38871</v>
      </c>
      <c r="CR109" s="4">
        <v>3</v>
      </c>
      <c r="CS109" s="26">
        <v>28</v>
      </c>
      <c r="CT109" s="26">
        <v>15</v>
      </c>
      <c r="CU109" s="26">
        <v>11</v>
      </c>
      <c r="CV109" s="26"/>
      <c r="CW109" s="69">
        <v>0.5</v>
      </c>
      <c r="CX109" s="79"/>
    </row>
    <row r="110" spans="1:102" ht="15" x14ac:dyDescent="0.25">
      <c r="A110" s="10">
        <v>106</v>
      </c>
      <c r="B110" s="15"/>
      <c r="C110" s="42">
        <v>1</v>
      </c>
      <c r="D110" s="16">
        <v>39204</v>
      </c>
      <c r="E110" s="28">
        <v>1</v>
      </c>
      <c r="F110" s="28">
        <v>1</v>
      </c>
      <c r="G110" s="32"/>
      <c r="H110" s="5"/>
      <c r="I110" s="5" t="s">
        <v>464</v>
      </c>
      <c r="J110" s="5"/>
      <c r="K110" s="5"/>
      <c r="L110" s="5"/>
      <c r="M110" s="5" t="s">
        <v>466</v>
      </c>
      <c r="N110" s="5">
        <v>3</v>
      </c>
      <c r="O110" s="5"/>
      <c r="P110" s="299">
        <f t="shared" si="13"/>
        <v>3</v>
      </c>
      <c r="Q110" s="5"/>
      <c r="R110" s="5"/>
      <c r="S110" s="5" t="s">
        <v>117</v>
      </c>
      <c r="T110" s="5"/>
      <c r="U110" s="5"/>
      <c r="V110" s="5"/>
      <c r="W110" s="5"/>
      <c r="X110" s="5"/>
      <c r="Y110" s="5"/>
      <c r="Z110" s="32"/>
      <c r="AA110" s="5"/>
      <c r="AB110" s="5">
        <v>10</v>
      </c>
      <c r="AC110" s="5"/>
      <c r="AD110" s="5"/>
      <c r="AE110" s="5"/>
      <c r="AF110" s="5"/>
      <c r="AG110" s="5"/>
      <c r="AH110" s="5"/>
      <c r="AI110" s="632">
        <f t="shared" si="14"/>
        <v>10</v>
      </c>
      <c r="AJ110" s="32"/>
      <c r="AK110" s="5"/>
      <c r="AL110" s="5"/>
      <c r="AM110" s="5"/>
      <c r="AN110" s="5"/>
      <c r="AO110" s="5"/>
      <c r="AP110" s="5">
        <v>7</v>
      </c>
      <c r="AQ110" s="5"/>
      <c r="AR110" s="5"/>
      <c r="AS110" s="76">
        <v>39217</v>
      </c>
      <c r="AT110" s="630">
        <f t="shared" si="15"/>
        <v>39217</v>
      </c>
      <c r="AU110" s="630" t="s">
        <v>1783</v>
      </c>
      <c r="AV110" s="633"/>
      <c r="AW110" s="633"/>
      <c r="AX110" s="9">
        <v>39223</v>
      </c>
      <c r="AY110" s="73" t="s">
        <v>428</v>
      </c>
      <c r="AZ110" s="5"/>
      <c r="BA110" s="5"/>
      <c r="BB110" s="5"/>
      <c r="BC110" s="5"/>
      <c r="BD110" s="5"/>
      <c r="BE110" s="5"/>
      <c r="BF110" s="5"/>
      <c r="BG110" s="5"/>
      <c r="BH110" s="5"/>
      <c r="BI110" s="632" t="str">
        <f t="shared" si="16"/>
        <v>no</v>
      </c>
      <c r="BJ110" s="10" t="s">
        <v>469</v>
      </c>
      <c r="BK110" s="300">
        <f t="shared" si="17"/>
        <v>3</v>
      </c>
      <c r="BL110" s="5">
        <v>3</v>
      </c>
      <c r="BM110" s="5">
        <v>1.9</v>
      </c>
      <c r="BN110" s="5">
        <v>220</v>
      </c>
      <c r="BO110" s="29">
        <v>0.1</v>
      </c>
      <c r="BP110" s="5"/>
      <c r="BQ110" s="5"/>
      <c r="BR110" s="5"/>
      <c r="BS110" s="5"/>
      <c r="BT110" s="5"/>
      <c r="BU110" s="13"/>
      <c r="BV110" s="245">
        <f t="shared" si="20"/>
        <v>1871.2896641107602</v>
      </c>
      <c r="BW110" s="13"/>
      <c r="BX110" s="11">
        <f t="shared" si="21"/>
        <v>1871.2896641107602</v>
      </c>
      <c r="BY110" s="44">
        <v>106</v>
      </c>
      <c r="BZ110" s="26"/>
      <c r="CA110" s="26"/>
      <c r="CB110" s="26"/>
      <c r="CC110" s="26"/>
      <c r="CD110" s="26"/>
      <c r="CE110" s="26"/>
      <c r="CF110" s="26"/>
      <c r="CG110" s="44">
        <v>106</v>
      </c>
      <c r="CH110" s="5">
        <v>3</v>
      </c>
      <c r="CI110" s="5">
        <v>3</v>
      </c>
      <c r="CJ110" s="5">
        <v>3</v>
      </c>
      <c r="CK110" s="69">
        <v>1.9</v>
      </c>
      <c r="CL110" s="69">
        <v>220</v>
      </c>
      <c r="CM110" s="246">
        <v>1871.2896641107602</v>
      </c>
      <c r="CN110" s="5">
        <v>7</v>
      </c>
      <c r="CO110" s="90">
        <v>39217</v>
      </c>
      <c r="CP110" s="90">
        <v>39223</v>
      </c>
      <c r="CQ110" s="252">
        <v>39225</v>
      </c>
      <c r="CR110" s="4"/>
      <c r="CS110" s="26"/>
      <c r="CT110" s="26"/>
      <c r="CU110" s="26"/>
      <c r="CV110" s="26"/>
      <c r="CW110" s="69"/>
      <c r="CX110" s="79"/>
    </row>
    <row r="111" spans="1:102" ht="15" x14ac:dyDescent="0.25">
      <c r="A111" s="10">
        <v>107</v>
      </c>
      <c r="B111" s="15"/>
      <c r="C111" s="42">
        <v>1</v>
      </c>
      <c r="D111" s="16">
        <v>39204</v>
      </c>
      <c r="E111" s="28">
        <v>1</v>
      </c>
      <c r="F111" s="28">
        <v>1</v>
      </c>
      <c r="G111" s="32"/>
      <c r="H111" s="5"/>
      <c r="I111" s="5">
        <v>2</v>
      </c>
      <c r="J111" s="5"/>
      <c r="K111" s="5"/>
      <c r="L111" s="5"/>
      <c r="M111" s="5"/>
      <c r="N111" s="5"/>
      <c r="O111" s="5"/>
      <c r="P111" s="299">
        <f t="shared" si="13"/>
        <v>2</v>
      </c>
      <c r="Q111" s="5"/>
      <c r="R111" s="5"/>
      <c r="S111" s="5" t="s">
        <v>111</v>
      </c>
      <c r="T111" s="5"/>
      <c r="U111" s="5"/>
      <c r="V111" s="5"/>
      <c r="W111" s="5"/>
      <c r="X111" s="5"/>
      <c r="Y111" s="5"/>
      <c r="Z111" s="32"/>
      <c r="AA111" s="5"/>
      <c r="AB111" s="5">
        <v>16</v>
      </c>
      <c r="AC111" s="5"/>
      <c r="AD111" s="5">
        <v>21</v>
      </c>
      <c r="AE111" s="5">
        <v>16</v>
      </c>
      <c r="AF111" s="5"/>
      <c r="AG111" s="5"/>
      <c r="AH111" s="5"/>
      <c r="AI111" s="632">
        <f t="shared" si="14"/>
        <v>21</v>
      </c>
      <c r="AJ111" s="32"/>
      <c r="AK111" s="5"/>
      <c r="AL111" s="5"/>
      <c r="AM111" s="5"/>
      <c r="AN111" s="5"/>
      <c r="AO111" s="5"/>
      <c r="AP111" s="5">
        <v>16</v>
      </c>
      <c r="AQ111" s="5"/>
      <c r="AR111" s="5"/>
      <c r="AS111" s="76">
        <v>39212</v>
      </c>
      <c r="AT111" s="630">
        <f t="shared" si="15"/>
        <v>39212</v>
      </c>
      <c r="AU111" s="630" t="s">
        <v>1783</v>
      </c>
      <c r="AV111" s="633"/>
      <c r="AW111" s="633"/>
      <c r="AX111" s="9">
        <v>39223</v>
      </c>
      <c r="AY111" s="73" t="s">
        <v>428</v>
      </c>
      <c r="AZ111" s="5"/>
      <c r="BA111" s="5"/>
      <c r="BB111" s="5"/>
      <c r="BC111" s="5"/>
      <c r="BD111" s="5"/>
      <c r="BE111" s="5"/>
      <c r="BF111" s="5"/>
      <c r="BG111" s="5"/>
      <c r="BH111" s="5"/>
      <c r="BI111" s="632" t="str">
        <f t="shared" si="16"/>
        <v>no</v>
      </c>
      <c r="BJ111" s="10" t="s">
        <v>470</v>
      </c>
      <c r="BK111" s="300">
        <f t="shared" si="17"/>
        <v>2</v>
      </c>
      <c r="BL111" s="5">
        <v>2</v>
      </c>
      <c r="BM111" s="5">
        <v>1.74</v>
      </c>
      <c r="BN111" s="5">
        <v>195</v>
      </c>
      <c r="BO111" s="29"/>
      <c r="BP111" s="5"/>
      <c r="BQ111" s="5"/>
      <c r="BR111" s="5"/>
      <c r="BS111" s="5"/>
      <c r="BT111" s="5"/>
      <c r="BU111" s="13"/>
      <c r="BV111" s="245">
        <f t="shared" si="20"/>
        <v>927.36987700582461</v>
      </c>
      <c r="BW111" s="13"/>
      <c r="BX111" s="11">
        <f t="shared" si="21"/>
        <v>927.36987700582461</v>
      </c>
      <c r="BY111" s="44">
        <v>107</v>
      </c>
      <c r="BZ111" s="26">
        <v>4</v>
      </c>
      <c r="CA111" s="26">
        <v>29</v>
      </c>
      <c r="CB111" s="26">
        <v>21</v>
      </c>
      <c r="CC111" s="26">
        <v>21</v>
      </c>
      <c r="CD111" s="26">
        <v>7</v>
      </c>
      <c r="CE111" s="26"/>
      <c r="CF111" s="26"/>
      <c r="CG111" s="44">
        <v>107</v>
      </c>
      <c r="CH111" s="5">
        <v>2</v>
      </c>
      <c r="CI111" s="5">
        <v>2</v>
      </c>
      <c r="CJ111" s="5">
        <v>2</v>
      </c>
      <c r="CK111" s="69">
        <v>1.74</v>
      </c>
      <c r="CL111" s="69">
        <v>195</v>
      </c>
      <c r="CM111" s="246">
        <v>927.36987700582461</v>
      </c>
      <c r="CN111" s="5">
        <v>16</v>
      </c>
      <c r="CO111" s="90">
        <v>39212</v>
      </c>
      <c r="CP111" s="90">
        <v>39223</v>
      </c>
      <c r="CQ111" s="252">
        <v>39225</v>
      </c>
      <c r="CR111" s="4">
        <v>4</v>
      </c>
      <c r="CS111" s="26">
        <v>29</v>
      </c>
      <c r="CT111" s="26">
        <v>21</v>
      </c>
      <c r="CU111" s="26">
        <v>7</v>
      </c>
      <c r="CV111" s="26"/>
      <c r="CW111" s="69"/>
      <c r="CX111" s="79"/>
    </row>
    <row r="112" spans="1:102" ht="15" x14ac:dyDescent="0.25">
      <c r="A112" s="10">
        <v>108</v>
      </c>
      <c r="B112" s="15"/>
      <c r="C112" s="42"/>
      <c r="D112" s="16">
        <v>39204</v>
      </c>
      <c r="E112" s="28">
        <v>1</v>
      </c>
      <c r="F112" s="28">
        <v>1</v>
      </c>
      <c r="G112" s="32"/>
      <c r="H112" s="5"/>
      <c r="I112" s="5">
        <v>1</v>
      </c>
      <c r="J112" s="5"/>
      <c r="K112" s="5"/>
      <c r="L112" s="5"/>
      <c r="M112" s="5"/>
      <c r="N112" s="5"/>
      <c r="O112" s="5"/>
      <c r="P112" s="299">
        <f t="shared" si="13"/>
        <v>1</v>
      </c>
      <c r="Q112" s="5"/>
      <c r="R112" s="5"/>
      <c r="S112" s="5" t="s">
        <v>111</v>
      </c>
      <c r="T112" s="5" t="s">
        <v>118</v>
      </c>
      <c r="U112" s="5"/>
      <c r="V112" s="5"/>
      <c r="W112" s="5"/>
      <c r="X112" s="5"/>
      <c r="Y112" s="5"/>
      <c r="Z112" s="32"/>
      <c r="AA112" s="5"/>
      <c r="AB112" s="5">
        <v>20</v>
      </c>
      <c r="AC112" s="5">
        <v>25</v>
      </c>
      <c r="AD112" s="5">
        <v>29</v>
      </c>
      <c r="AE112" s="5">
        <v>27</v>
      </c>
      <c r="AF112" s="5"/>
      <c r="AG112" s="5"/>
      <c r="AH112" s="5"/>
      <c r="AI112" s="632">
        <f t="shared" si="14"/>
        <v>29</v>
      </c>
      <c r="AJ112" s="32"/>
      <c r="AK112" s="5"/>
      <c r="AL112" s="5"/>
      <c r="AM112" s="5"/>
      <c r="AN112" s="5"/>
      <c r="AO112" s="5"/>
      <c r="AP112" s="5">
        <v>27</v>
      </c>
      <c r="AQ112" s="5"/>
      <c r="AR112" s="5"/>
      <c r="AS112" s="76">
        <v>39212</v>
      </c>
      <c r="AT112" s="630">
        <f t="shared" si="15"/>
        <v>39212</v>
      </c>
      <c r="AU112" s="630" t="s">
        <v>1783</v>
      </c>
      <c r="AV112" s="633"/>
      <c r="AW112" s="633"/>
      <c r="AX112" s="9">
        <v>39223</v>
      </c>
      <c r="AY112" s="73">
        <v>39234</v>
      </c>
      <c r="AZ112" s="5"/>
      <c r="BA112" s="5"/>
      <c r="BB112" s="5"/>
      <c r="BC112" s="5"/>
      <c r="BD112" s="5"/>
      <c r="BE112" s="5"/>
      <c r="BF112" s="5"/>
      <c r="BG112" s="5"/>
      <c r="BH112" s="5"/>
      <c r="BI112" s="632" t="str">
        <f t="shared" si="16"/>
        <v>no</v>
      </c>
      <c r="BJ112" s="10" t="s">
        <v>416</v>
      </c>
      <c r="BK112" s="300">
        <f t="shared" si="17"/>
        <v>1</v>
      </c>
      <c r="BL112" s="5">
        <v>1</v>
      </c>
      <c r="BM112" s="5">
        <v>1.97</v>
      </c>
      <c r="BN112" s="5">
        <v>290</v>
      </c>
      <c r="BO112" s="29"/>
      <c r="BP112" s="5"/>
      <c r="BQ112" s="5"/>
      <c r="BR112" s="5"/>
      <c r="BS112" s="5"/>
      <c r="BT112" s="5"/>
      <c r="BU112" s="13"/>
      <c r="BV112" s="245">
        <f t="shared" si="20"/>
        <v>883.9350023754555</v>
      </c>
      <c r="BW112" s="13"/>
      <c r="BX112" s="11">
        <f t="shared" si="21"/>
        <v>883.9350023754555</v>
      </c>
      <c r="BY112" s="44">
        <v>108</v>
      </c>
      <c r="BZ112" s="26">
        <v>3</v>
      </c>
      <c r="CA112" s="26">
        <v>27</v>
      </c>
      <c r="CB112" s="26">
        <v>15</v>
      </c>
      <c r="CC112" s="26">
        <v>15</v>
      </c>
      <c r="CD112" s="26">
        <v>4</v>
      </c>
      <c r="CE112" s="26"/>
      <c r="CF112" s="26" t="s">
        <v>669</v>
      </c>
      <c r="CG112" s="44">
        <v>108</v>
      </c>
      <c r="CH112" s="5">
        <v>1</v>
      </c>
      <c r="CI112" s="5">
        <v>1</v>
      </c>
      <c r="CJ112" s="5">
        <v>1</v>
      </c>
      <c r="CK112" s="69">
        <v>1.97</v>
      </c>
      <c r="CL112" s="69">
        <v>290</v>
      </c>
      <c r="CM112" s="246">
        <v>883.9350023754555</v>
      </c>
      <c r="CN112" s="69">
        <v>27</v>
      </c>
      <c r="CO112" s="39">
        <v>39212</v>
      </c>
      <c r="CP112" s="39">
        <v>39223</v>
      </c>
      <c r="CQ112" s="39">
        <v>39234</v>
      </c>
      <c r="CR112" s="26">
        <v>3</v>
      </c>
      <c r="CS112" s="26">
        <v>27</v>
      </c>
      <c r="CT112" s="26">
        <v>15</v>
      </c>
      <c r="CU112" s="26">
        <v>4</v>
      </c>
      <c r="CV112" s="26"/>
      <c r="CW112" s="69"/>
      <c r="CX112" s="79"/>
    </row>
    <row r="113" spans="1:102" ht="15" x14ac:dyDescent="0.25">
      <c r="A113" s="10">
        <v>109</v>
      </c>
      <c r="B113" s="15"/>
      <c r="C113" s="42"/>
      <c r="D113" s="92">
        <v>39204</v>
      </c>
      <c r="E113" s="5">
        <v>1</v>
      </c>
      <c r="F113" s="28">
        <v>1</v>
      </c>
      <c r="G113" s="33"/>
      <c r="H113" s="4"/>
      <c r="I113" s="4">
        <v>3</v>
      </c>
      <c r="J113" s="4"/>
      <c r="K113" s="4"/>
      <c r="L113" s="4"/>
      <c r="M113" s="4"/>
      <c r="N113" s="4"/>
      <c r="O113" s="4"/>
      <c r="P113" s="299">
        <f t="shared" si="13"/>
        <v>3</v>
      </c>
      <c r="Q113" s="4"/>
      <c r="R113" s="4"/>
      <c r="S113" s="4" t="s">
        <v>111</v>
      </c>
      <c r="T113" s="4"/>
      <c r="U113" s="4" t="s">
        <v>118</v>
      </c>
      <c r="V113" s="4"/>
      <c r="W113" s="4"/>
      <c r="X113" s="4"/>
      <c r="Y113" s="4"/>
      <c r="Z113" s="32"/>
      <c r="AA113" s="5"/>
      <c r="AB113" s="5">
        <v>20</v>
      </c>
      <c r="AC113" s="5">
        <v>24</v>
      </c>
      <c r="AD113" s="5">
        <v>29</v>
      </c>
      <c r="AE113" s="5">
        <v>34</v>
      </c>
      <c r="AF113" s="5"/>
      <c r="AG113" s="5"/>
      <c r="AH113" s="5"/>
      <c r="AI113" s="632">
        <f t="shared" si="14"/>
        <v>34</v>
      </c>
      <c r="AJ113" s="33"/>
      <c r="AK113" s="4"/>
      <c r="AL113" s="4"/>
      <c r="AM113" s="4"/>
      <c r="AN113" s="4"/>
      <c r="AO113" s="4"/>
      <c r="AP113" s="4">
        <v>35</v>
      </c>
      <c r="AQ113" s="4"/>
      <c r="AR113" s="4"/>
      <c r="AS113" s="110">
        <v>39212</v>
      </c>
      <c r="AT113" s="630">
        <f t="shared" si="15"/>
        <v>39212</v>
      </c>
      <c r="AU113" s="630" t="s">
        <v>1786</v>
      </c>
      <c r="AV113" s="633" t="s">
        <v>1804</v>
      </c>
      <c r="AW113" s="633"/>
      <c r="AX113" s="90">
        <v>39223</v>
      </c>
      <c r="AY113" s="111">
        <v>39234</v>
      </c>
      <c r="AZ113" s="4"/>
      <c r="BA113" s="4"/>
      <c r="BB113" s="4"/>
      <c r="BC113" s="4">
        <v>0.3</v>
      </c>
      <c r="BD113" s="4"/>
      <c r="BE113" s="4"/>
      <c r="BF113" s="4"/>
      <c r="BG113" s="4"/>
      <c r="BH113" s="4"/>
      <c r="BI113" s="632" t="str">
        <f t="shared" si="16"/>
        <v>yes</v>
      </c>
      <c r="BJ113" s="4" t="s">
        <v>471</v>
      </c>
      <c r="BK113" s="300">
        <f t="shared" si="17"/>
        <v>2</v>
      </c>
      <c r="BL113" s="5">
        <v>2</v>
      </c>
      <c r="BM113" s="5">
        <v>2.16</v>
      </c>
      <c r="BN113" s="5">
        <v>250</v>
      </c>
      <c r="BO113" s="5"/>
      <c r="BP113" s="5"/>
      <c r="BQ113" s="5"/>
      <c r="BR113" s="5"/>
      <c r="BS113" s="5"/>
      <c r="BT113" s="5"/>
      <c r="BU113" s="4"/>
      <c r="BV113" s="245">
        <f t="shared" si="20"/>
        <v>1832.1768355735676</v>
      </c>
      <c r="BW113" s="4"/>
      <c r="BX113" s="11">
        <f t="shared" si="21"/>
        <v>1832.1768355735676</v>
      </c>
      <c r="BY113" s="44">
        <v>109</v>
      </c>
      <c r="BZ113" s="26">
        <v>3</v>
      </c>
      <c r="CA113" s="26">
        <v>31</v>
      </c>
      <c r="CB113" s="26">
        <v>12</v>
      </c>
      <c r="CC113" s="26">
        <v>12</v>
      </c>
      <c r="CD113" s="26">
        <v>11</v>
      </c>
      <c r="CE113" s="26"/>
      <c r="CF113" s="26"/>
      <c r="CG113" s="44">
        <v>109</v>
      </c>
      <c r="CH113" s="5">
        <v>3</v>
      </c>
      <c r="CI113" s="5">
        <v>2</v>
      </c>
      <c r="CJ113" s="5">
        <v>3</v>
      </c>
      <c r="CK113" s="69">
        <v>2.16</v>
      </c>
      <c r="CL113" s="69">
        <v>250</v>
      </c>
      <c r="CM113" s="246">
        <v>1832.1768355735676</v>
      </c>
      <c r="CN113" s="69">
        <v>35</v>
      </c>
      <c r="CO113" s="39">
        <v>39212</v>
      </c>
      <c r="CP113" s="39">
        <v>39223</v>
      </c>
      <c r="CQ113" s="39">
        <v>39234</v>
      </c>
      <c r="CR113" s="26">
        <v>3</v>
      </c>
      <c r="CS113" s="26">
        <v>31</v>
      </c>
      <c r="CT113" s="26">
        <v>12</v>
      </c>
      <c r="CU113" s="26">
        <v>11</v>
      </c>
      <c r="CV113" s="26"/>
      <c r="CW113" s="69">
        <v>0.3</v>
      </c>
      <c r="CX113" s="79"/>
    </row>
    <row r="114" spans="1:102" ht="15" x14ac:dyDescent="0.25">
      <c r="A114" s="10">
        <v>110</v>
      </c>
      <c r="B114" s="15"/>
      <c r="C114" s="42"/>
      <c r="D114" s="92">
        <v>39204</v>
      </c>
      <c r="E114" s="5">
        <v>1</v>
      </c>
      <c r="F114" s="28">
        <v>1</v>
      </c>
      <c r="G114" s="33"/>
      <c r="H114" s="4"/>
      <c r="I114" s="4">
        <v>1</v>
      </c>
      <c r="J114" s="4"/>
      <c r="K114" s="4"/>
      <c r="L114" s="4"/>
      <c r="M114" s="4"/>
      <c r="N114" s="4"/>
      <c r="O114" s="4"/>
      <c r="P114" s="299">
        <f t="shared" si="13"/>
        <v>1</v>
      </c>
      <c r="Q114" s="4"/>
      <c r="R114" s="4"/>
      <c r="S114" s="4" t="s">
        <v>117</v>
      </c>
      <c r="T114" s="4"/>
      <c r="U114" s="4" t="s">
        <v>118</v>
      </c>
      <c r="V114" s="4"/>
      <c r="W114" s="4"/>
      <c r="X114" s="4"/>
      <c r="Y114" s="4"/>
      <c r="Z114" s="32"/>
      <c r="AA114" s="5"/>
      <c r="AB114" s="5">
        <v>15</v>
      </c>
      <c r="AC114" s="5">
        <v>20</v>
      </c>
      <c r="AD114" s="5">
        <v>21</v>
      </c>
      <c r="AE114" s="5">
        <v>22</v>
      </c>
      <c r="AF114" s="5"/>
      <c r="AG114" s="5"/>
      <c r="AH114" s="5"/>
      <c r="AI114" s="632">
        <f t="shared" si="14"/>
        <v>22</v>
      </c>
      <c r="AJ114" s="33"/>
      <c r="AK114" s="4"/>
      <c r="AL114" s="4"/>
      <c r="AM114" s="4"/>
      <c r="AN114" s="4"/>
      <c r="AO114" s="4"/>
      <c r="AP114" s="4">
        <v>21</v>
      </c>
      <c r="AQ114" s="4"/>
      <c r="AR114" s="4"/>
      <c r="AS114" s="110">
        <v>39217</v>
      </c>
      <c r="AT114" s="630">
        <f t="shared" si="15"/>
        <v>39217</v>
      </c>
      <c r="AU114" s="630" t="s">
        <v>1783</v>
      </c>
      <c r="AV114" s="633"/>
      <c r="AW114" s="633"/>
      <c r="AX114" s="90">
        <v>39223</v>
      </c>
      <c r="AY114" s="111">
        <v>39227</v>
      </c>
      <c r="AZ114" s="4"/>
      <c r="BA114" s="4"/>
      <c r="BB114" s="4"/>
      <c r="BC114" s="4"/>
      <c r="BD114" s="4"/>
      <c r="BE114" s="4"/>
      <c r="BF114" s="4"/>
      <c r="BG114" s="4"/>
      <c r="BH114" s="4"/>
      <c r="BI114" s="632" t="str">
        <f t="shared" si="16"/>
        <v>no</v>
      </c>
      <c r="BJ114" s="4"/>
      <c r="BK114" s="300">
        <f t="shared" si="17"/>
        <v>1</v>
      </c>
      <c r="BL114" s="5">
        <v>1</v>
      </c>
      <c r="BM114" s="69">
        <v>2.4700000000000002</v>
      </c>
      <c r="BN114" s="69">
        <v>270</v>
      </c>
      <c r="BO114" s="5">
        <v>0.1</v>
      </c>
      <c r="BP114" s="5"/>
      <c r="BQ114" s="5"/>
      <c r="BR114" s="5"/>
      <c r="BS114" s="5"/>
      <c r="BT114" s="5"/>
      <c r="BU114" s="4"/>
      <c r="BV114" s="245">
        <f t="shared" si="20"/>
        <v>1293.7416268693032</v>
      </c>
      <c r="BW114" s="4"/>
      <c r="BX114" s="11">
        <f t="shared" si="21"/>
        <v>1293.7416268693032</v>
      </c>
      <c r="BY114" s="44">
        <v>110</v>
      </c>
      <c r="BZ114" s="26">
        <v>5</v>
      </c>
      <c r="CA114" s="26">
        <v>47</v>
      </c>
      <c r="CB114" s="26">
        <v>16</v>
      </c>
      <c r="CC114" s="26">
        <v>16</v>
      </c>
      <c r="CD114" s="26">
        <v>13</v>
      </c>
      <c r="CE114" s="26"/>
      <c r="CF114" s="26" t="s">
        <v>670</v>
      </c>
      <c r="CG114" s="44">
        <v>110</v>
      </c>
      <c r="CH114" s="5">
        <v>1</v>
      </c>
      <c r="CI114" s="5">
        <v>1</v>
      </c>
      <c r="CJ114" s="5">
        <v>1</v>
      </c>
      <c r="CK114" s="69">
        <v>2.4700000000000002</v>
      </c>
      <c r="CL114" s="69">
        <v>270</v>
      </c>
      <c r="CM114" s="246">
        <v>1293.7416268693032</v>
      </c>
      <c r="CN114" s="69">
        <v>21</v>
      </c>
      <c r="CO114" s="39">
        <v>39217</v>
      </c>
      <c r="CP114" s="39">
        <v>39223</v>
      </c>
      <c r="CQ114" s="39">
        <v>39227</v>
      </c>
      <c r="CR114" s="26">
        <v>5</v>
      </c>
      <c r="CS114" s="26">
        <v>47</v>
      </c>
      <c r="CT114" s="26">
        <v>16</v>
      </c>
      <c r="CU114" s="26">
        <v>13</v>
      </c>
      <c r="CV114" s="26"/>
      <c r="CW114" s="69"/>
      <c r="CX114" s="79"/>
    </row>
    <row r="115" spans="1:102" ht="15" x14ac:dyDescent="0.25">
      <c r="A115" s="10">
        <v>111</v>
      </c>
      <c r="B115" s="15"/>
      <c r="C115" s="42"/>
      <c r="D115" s="92">
        <v>39204</v>
      </c>
      <c r="E115" s="5">
        <v>1</v>
      </c>
      <c r="F115" s="28">
        <v>1</v>
      </c>
      <c r="G115" s="33"/>
      <c r="H115" s="4"/>
      <c r="I115" s="4">
        <v>3</v>
      </c>
      <c r="J115" s="4"/>
      <c r="K115" s="4"/>
      <c r="L115" s="4">
        <v>4</v>
      </c>
      <c r="M115" s="4"/>
      <c r="N115" s="4"/>
      <c r="O115" s="4"/>
      <c r="P115" s="299">
        <f t="shared" si="13"/>
        <v>4</v>
      </c>
      <c r="Q115" s="4"/>
      <c r="R115" s="4"/>
      <c r="S115" s="4" t="s">
        <v>117</v>
      </c>
      <c r="T115" s="4"/>
      <c r="U115" s="4"/>
      <c r="V115" s="4"/>
      <c r="W115" s="4"/>
      <c r="X115" s="4"/>
      <c r="Y115" s="4"/>
      <c r="Z115" s="32"/>
      <c r="AA115" s="5"/>
      <c r="AB115" s="5">
        <v>5</v>
      </c>
      <c r="AC115" s="5">
        <v>9</v>
      </c>
      <c r="AD115" s="5"/>
      <c r="AE115" s="5"/>
      <c r="AF115" s="5"/>
      <c r="AG115" s="5"/>
      <c r="AH115" s="5"/>
      <c r="AI115" s="632">
        <f t="shared" si="14"/>
        <v>9</v>
      </c>
      <c r="AJ115" s="33"/>
      <c r="AK115" s="4"/>
      <c r="AL115" s="4"/>
      <c r="AM115" s="4"/>
      <c r="AN115" s="4"/>
      <c r="AO115" s="4"/>
      <c r="AP115" s="4">
        <v>7</v>
      </c>
      <c r="AQ115" s="4"/>
      <c r="AR115" s="4"/>
      <c r="AS115" s="110">
        <v>39223</v>
      </c>
      <c r="AT115" s="630">
        <f t="shared" si="15"/>
        <v>39223</v>
      </c>
      <c r="AU115" s="630" t="s">
        <v>1783</v>
      </c>
      <c r="AV115" s="633"/>
      <c r="AW115" s="633"/>
      <c r="AX115" s="90"/>
      <c r="AY115" s="111">
        <v>39227</v>
      </c>
      <c r="AZ115" s="4"/>
      <c r="BA115" s="4"/>
      <c r="BB115" s="4"/>
      <c r="BC115" s="4"/>
      <c r="BD115" s="4"/>
      <c r="BE115" s="4"/>
      <c r="BF115" s="4"/>
      <c r="BG115" s="4"/>
      <c r="BH115" s="4"/>
      <c r="BI115" s="632" t="str">
        <f t="shared" si="16"/>
        <v>no</v>
      </c>
      <c r="BJ115" s="4"/>
      <c r="BK115" s="300">
        <f t="shared" si="17"/>
        <v>3</v>
      </c>
      <c r="BL115" s="5">
        <v>3</v>
      </c>
      <c r="BM115" s="69">
        <v>1.52</v>
      </c>
      <c r="BN115" s="69">
        <v>180</v>
      </c>
      <c r="BO115" s="5"/>
      <c r="BP115" s="5"/>
      <c r="BQ115" s="5"/>
      <c r="BR115" s="5"/>
      <c r="BS115" s="5"/>
      <c r="BT115" s="5"/>
      <c r="BU115" s="4"/>
      <c r="BV115" s="245">
        <f t="shared" si="20"/>
        <v>979.87531502527077</v>
      </c>
      <c r="BW115" s="4"/>
      <c r="BX115" s="11">
        <f t="shared" si="21"/>
        <v>979.87531502527077</v>
      </c>
      <c r="BY115" s="44">
        <v>111</v>
      </c>
      <c r="BZ115" s="26">
        <v>1</v>
      </c>
      <c r="CA115" s="26">
        <v>6</v>
      </c>
      <c r="CB115" s="26">
        <v>5</v>
      </c>
      <c r="CC115" s="26">
        <v>5</v>
      </c>
      <c r="CD115" s="26">
        <v>5</v>
      </c>
      <c r="CE115" s="26"/>
      <c r="CF115" s="26"/>
      <c r="CG115" s="44">
        <v>111</v>
      </c>
      <c r="CH115" s="5">
        <v>4</v>
      </c>
      <c r="CI115" s="5">
        <v>3</v>
      </c>
      <c r="CJ115" s="5">
        <v>4</v>
      </c>
      <c r="CK115" s="69">
        <v>1.52</v>
      </c>
      <c r="CL115" s="69">
        <v>180</v>
      </c>
      <c r="CM115" s="246">
        <v>979.87531502527077</v>
      </c>
      <c r="CN115" s="69">
        <v>7</v>
      </c>
      <c r="CO115" s="39">
        <v>39223</v>
      </c>
      <c r="CP115" s="39"/>
      <c r="CQ115" s="39">
        <v>39227</v>
      </c>
      <c r="CR115" s="26">
        <v>1</v>
      </c>
      <c r="CS115" s="26">
        <v>6</v>
      </c>
      <c r="CT115" s="26">
        <v>5</v>
      </c>
      <c r="CU115" s="26">
        <v>5</v>
      </c>
      <c r="CV115" s="26"/>
      <c r="CW115" s="69"/>
      <c r="CX115" s="79"/>
    </row>
    <row r="116" spans="1:102" ht="15" x14ac:dyDescent="0.25">
      <c r="A116" s="10">
        <v>112</v>
      </c>
      <c r="B116" s="15"/>
      <c r="C116" s="42"/>
      <c r="D116" s="92">
        <v>39204</v>
      </c>
      <c r="E116" s="5">
        <v>1</v>
      </c>
      <c r="F116" s="28">
        <v>1</v>
      </c>
      <c r="G116" s="33"/>
      <c r="H116" s="4"/>
      <c r="I116" s="4">
        <v>2</v>
      </c>
      <c r="J116" s="4"/>
      <c r="K116" s="4"/>
      <c r="L116" s="4"/>
      <c r="M116" s="4"/>
      <c r="N116" s="4"/>
      <c r="O116" s="4"/>
      <c r="P116" s="299">
        <f t="shared" si="13"/>
        <v>2</v>
      </c>
      <c r="Q116" s="4"/>
      <c r="R116" s="4"/>
      <c r="S116" s="4" t="s">
        <v>117</v>
      </c>
      <c r="T116" s="4"/>
      <c r="U116" s="4" t="s">
        <v>111</v>
      </c>
      <c r="V116" s="4"/>
      <c r="W116" s="4"/>
      <c r="X116" s="4"/>
      <c r="Y116" s="4"/>
      <c r="Z116" s="32"/>
      <c r="AA116" s="5"/>
      <c r="AB116" s="5">
        <v>5</v>
      </c>
      <c r="AC116" s="5"/>
      <c r="AD116" s="5"/>
      <c r="AE116" s="5">
        <v>10</v>
      </c>
      <c r="AF116" s="5"/>
      <c r="AG116" s="5"/>
      <c r="AH116" s="5"/>
      <c r="AI116" s="632">
        <f t="shared" si="14"/>
        <v>10</v>
      </c>
      <c r="AJ116" s="33"/>
      <c r="AK116" s="4"/>
      <c r="AL116" s="4"/>
      <c r="AM116" s="4"/>
      <c r="AN116" s="4"/>
      <c r="AO116" s="4"/>
      <c r="AP116" s="4">
        <v>8</v>
      </c>
      <c r="AQ116" s="4">
        <v>10</v>
      </c>
      <c r="AR116" s="4"/>
      <c r="AS116" s="110">
        <v>39223</v>
      </c>
      <c r="AT116" s="630">
        <f t="shared" si="15"/>
        <v>39223</v>
      </c>
      <c r="AU116" s="630" t="s">
        <v>1783</v>
      </c>
      <c r="AV116" s="633"/>
      <c r="AW116" s="633"/>
      <c r="AX116" s="90"/>
      <c r="AY116" s="111">
        <v>39234</v>
      </c>
      <c r="AZ116" s="4"/>
      <c r="BA116" s="4"/>
      <c r="BB116" s="4"/>
      <c r="BC116" s="4"/>
      <c r="BD116" s="4"/>
      <c r="BE116" s="4"/>
      <c r="BF116" s="4"/>
      <c r="BG116" s="4"/>
      <c r="BH116" s="4"/>
      <c r="BI116" s="632" t="str">
        <f t="shared" si="16"/>
        <v>no</v>
      </c>
      <c r="BJ116" s="4" t="s">
        <v>472</v>
      </c>
      <c r="BK116" s="300">
        <f t="shared" si="17"/>
        <v>2</v>
      </c>
      <c r="BL116" s="5">
        <v>2</v>
      </c>
      <c r="BM116" s="5">
        <v>2.25</v>
      </c>
      <c r="BN116" s="5">
        <v>205</v>
      </c>
      <c r="BO116" s="5"/>
      <c r="BP116" s="5"/>
      <c r="BQ116" s="5"/>
      <c r="BR116" s="5"/>
      <c r="BS116" s="5"/>
      <c r="BT116" s="5"/>
      <c r="BU116" s="4"/>
      <c r="BV116" s="245">
        <f t="shared" si="20"/>
        <v>1630.1920629018284</v>
      </c>
      <c r="BW116" s="4"/>
      <c r="BX116" s="11">
        <f t="shared" si="21"/>
        <v>1630.1920629018284</v>
      </c>
      <c r="BY116" s="44">
        <v>112</v>
      </c>
      <c r="BZ116" s="26">
        <v>3</v>
      </c>
      <c r="CA116" s="26">
        <v>19</v>
      </c>
      <c r="CB116" s="26">
        <v>21</v>
      </c>
      <c r="CC116" s="26">
        <v>21</v>
      </c>
      <c r="CD116" s="26">
        <v>3</v>
      </c>
      <c r="CE116" s="26"/>
      <c r="CF116" s="26"/>
      <c r="CG116" s="44">
        <v>112</v>
      </c>
      <c r="CH116" s="5">
        <v>2</v>
      </c>
      <c r="CI116" s="5">
        <v>2</v>
      </c>
      <c r="CJ116" s="5">
        <v>2</v>
      </c>
      <c r="CK116" s="69">
        <v>2.25</v>
      </c>
      <c r="CL116" s="69">
        <v>205</v>
      </c>
      <c r="CM116" s="246">
        <v>1630.1920629018284</v>
      </c>
      <c r="CN116" s="69">
        <v>10</v>
      </c>
      <c r="CO116" s="39">
        <v>39223</v>
      </c>
      <c r="CP116" s="39"/>
      <c r="CQ116" s="39">
        <v>39234</v>
      </c>
      <c r="CR116" s="26">
        <v>3</v>
      </c>
      <c r="CS116" s="26">
        <v>19</v>
      </c>
      <c r="CT116" s="26">
        <v>21</v>
      </c>
      <c r="CU116" s="26">
        <v>3</v>
      </c>
      <c r="CV116" s="26"/>
      <c r="CW116" s="69"/>
      <c r="CX116" s="79"/>
    </row>
    <row r="117" spans="1:102" ht="15" x14ac:dyDescent="0.25">
      <c r="A117" s="10">
        <v>113</v>
      </c>
      <c r="B117" s="15"/>
      <c r="C117" s="42"/>
      <c r="D117" s="59">
        <v>39204</v>
      </c>
      <c r="E117" s="69">
        <v>1</v>
      </c>
      <c r="F117" s="70">
        <v>1</v>
      </c>
      <c r="G117" s="33"/>
      <c r="H117" s="4"/>
      <c r="I117" s="4">
        <v>3</v>
      </c>
      <c r="J117" s="4"/>
      <c r="K117" s="4"/>
      <c r="L117" s="4"/>
      <c r="M117" s="4"/>
      <c r="N117" s="4"/>
      <c r="O117" s="4"/>
      <c r="P117" s="299">
        <f t="shared" si="13"/>
        <v>3</v>
      </c>
      <c r="Q117" s="4"/>
      <c r="R117" s="4"/>
      <c r="S117" s="4" t="s">
        <v>111</v>
      </c>
      <c r="T117" s="4" t="s">
        <v>118</v>
      </c>
      <c r="U117" s="4"/>
      <c r="V117" s="4"/>
      <c r="W117" s="4"/>
      <c r="X117" s="4"/>
      <c r="Y117" s="4"/>
      <c r="Z117" s="33"/>
      <c r="AA117" s="4"/>
      <c r="AB117" s="4">
        <v>18</v>
      </c>
      <c r="AC117" s="4">
        <v>35</v>
      </c>
      <c r="AD117" s="4">
        <v>21</v>
      </c>
      <c r="AE117" s="4">
        <v>20</v>
      </c>
      <c r="AF117" s="4"/>
      <c r="AG117" s="4"/>
      <c r="AH117" s="4"/>
      <c r="AI117" s="632">
        <f t="shared" si="14"/>
        <v>35</v>
      </c>
      <c r="AJ117" s="33"/>
      <c r="AK117" s="4"/>
      <c r="AL117" s="4"/>
      <c r="AM117" s="4"/>
      <c r="AN117" s="4"/>
      <c r="AO117" s="4"/>
      <c r="AP117" s="4">
        <v>20</v>
      </c>
      <c r="AQ117" s="4"/>
      <c r="AR117" s="4"/>
      <c r="AS117" s="110">
        <v>39217</v>
      </c>
      <c r="AT117" s="630">
        <f t="shared" si="15"/>
        <v>39217</v>
      </c>
      <c r="AU117" s="630" t="s">
        <v>1783</v>
      </c>
      <c r="AV117" s="633"/>
      <c r="AW117" s="633"/>
      <c r="AX117" s="90">
        <v>39223</v>
      </c>
      <c r="AY117" s="111">
        <v>39227</v>
      </c>
      <c r="AZ117" s="26"/>
      <c r="BA117" s="26"/>
      <c r="BB117" s="26"/>
      <c r="BC117" s="26"/>
      <c r="BD117" s="26"/>
      <c r="BE117" s="26"/>
      <c r="BF117" s="26"/>
      <c r="BG117" s="26"/>
      <c r="BH117" s="26"/>
      <c r="BI117" s="632" t="str">
        <f t="shared" si="16"/>
        <v>no</v>
      </c>
      <c r="BJ117" s="26" t="s">
        <v>473</v>
      </c>
      <c r="BK117" s="300">
        <f t="shared" si="17"/>
        <v>2</v>
      </c>
      <c r="BL117" s="5">
        <v>2</v>
      </c>
      <c r="BM117" s="5">
        <v>2.2000000000000002</v>
      </c>
      <c r="BN117" s="5">
        <v>235</v>
      </c>
      <c r="BO117" s="69"/>
      <c r="BP117" s="69"/>
      <c r="BQ117" s="69"/>
      <c r="BR117" s="69"/>
      <c r="BS117" s="69"/>
      <c r="BT117" s="69"/>
      <c r="BU117" s="26"/>
      <c r="BV117" s="245">
        <f t="shared" si="20"/>
        <v>1786.6237420965156</v>
      </c>
      <c r="BW117" s="26"/>
      <c r="BX117" s="11">
        <f t="shared" si="21"/>
        <v>1786.6237420965156</v>
      </c>
      <c r="BY117" s="44">
        <v>113</v>
      </c>
      <c r="BZ117" s="26">
        <v>6</v>
      </c>
      <c r="CA117" s="26">
        <v>61</v>
      </c>
      <c r="CB117" s="26">
        <v>19</v>
      </c>
      <c r="CC117" s="26">
        <v>19</v>
      </c>
      <c r="CD117" s="26">
        <v>11</v>
      </c>
      <c r="CE117" s="26"/>
      <c r="CF117" s="26" t="s">
        <v>671</v>
      </c>
      <c r="CG117" s="44">
        <v>113</v>
      </c>
      <c r="CH117" s="5">
        <v>3</v>
      </c>
      <c r="CI117" s="5">
        <v>2</v>
      </c>
      <c r="CJ117" s="5">
        <v>3</v>
      </c>
      <c r="CK117" s="69">
        <v>2.2000000000000002</v>
      </c>
      <c r="CL117" s="69">
        <v>235</v>
      </c>
      <c r="CM117" s="246">
        <v>1786.6237420965156</v>
      </c>
      <c r="CN117" s="69">
        <v>20</v>
      </c>
      <c r="CO117" s="39">
        <v>39217</v>
      </c>
      <c r="CP117" s="39">
        <v>39223</v>
      </c>
      <c r="CQ117" s="39">
        <v>39227</v>
      </c>
      <c r="CR117" s="26">
        <v>6</v>
      </c>
      <c r="CS117" s="26">
        <v>61</v>
      </c>
      <c r="CT117" s="26">
        <v>19</v>
      </c>
      <c r="CU117" s="26">
        <v>11</v>
      </c>
      <c r="CV117" s="26"/>
      <c r="CW117" s="69"/>
      <c r="CX117" s="79"/>
    </row>
    <row r="118" spans="1:102" ht="15" x14ac:dyDescent="0.25">
      <c r="A118" s="10">
        <v>114</v>
      </c>
      <c r="B118" s="15">
        <v>6</v>
      </c>
      <c r="C118" s="42"/>
      <c r="D118" s="59">
        <v>39204</v>
      </c>
      <c r="E118" s="69">
        <v>1</v>
      </c>
      <c r="F118" s="70">
        <v>1</v>
      </c>
      <c r="G118" s="33"/>
      <c r="H118" s="4"/>
      <c r="I118" s="4">
        <v>3</v>
      </c>
      <c r="J118" s="4"/>
      <c r="K118" s="4"/>
      <c r="L118" s="4"/>
      <c r="M118" s="4"/>
      <c r="N118" s="4"/>
      <c r="O118" s="4"/>
      <c r="P118" s="299">
        <f t="shared" si="13"/>
        <v>3</v>
      </c>
      <c r="Q118" s="4"/>
      <c r="R118" s="4"/>
      <c r="S118" s="4" t="s">
        <v>117</v>
      </c>
      <c r="T118" s="4" t="s">
        <v>111</v>
      </c>
      <c r="U118" s="4" t="s">
        <v>118</v>
      </c>
      <c r="V118" s="4"/>
      <c r="W118" s="4"/>
      <c r="X118" s="4"/>
      <c r="Y118" s="4"/>
      <c r="Z118" s="33"/>
      <c r="AA118" s="4"/>
      <c r="AB118" s="4">
        <v>12</v>
      </c>
      <c r="AC118" s="4"/>
      <c r="AD118" s="4"/>
      <c r="AE118" s="4"/>
      <c r="AF118" s="4"/>
      <c r="AG118" s="4"/>
      <c r="AH118" s="4"/>
      <c r="AI118" s="632">
        <f t="shared" si="14"/>
        <v>12</v>
      </c>
      <c r="AJ118" s="33"/>
      <c r="AK118" s="4"/>
      <c r="AL118" s="4"/>
      <c r="AM118" s="4"/>
      <c r="AN118" s="4"/>
      <c r="AO118" s="4"/>
      <c r="AP118" s="4">
        <v>11</v>
      </c>
      <c r="AQ118" s="4"/>
      <c r="AR118" s="4"/>
      <c r="AS118" s="110">
        <v>39217</v>
      </c>
      <c r="AT118" s="630">
        <f t="shared" si="15"/>
        <v>39217</v>
      </c>
      <c r="AU118" s="630" t="s">
        <v>1783</v>
      </c>
      <c r="AV118" s="633"/>
      <c r="AW118" s="633"/>
      <c r="AX118" s="90">
        <v>39223</v>
      </c>
      <c r="AY118" s="111">
        <v>39227</v>
      </c>
      <c r="AZ118" s="26"/>
      <c r="BA118" s="26"/>
      <c r="BB118" s="26"/>
      <c r="BC118" s="26"/>
      <c r="BD118" s="26"/>
      <c r="BE118" s="26"/>
      <c r="BF118" s="26"/>
      <c r="BG118" s="26"/>
      <c r="BH118" s="26"/>
      <c r="BI118" s="632" t="str">
        <f t="shared" si="16"/>
        <v>no</v>
      </c>
      <c r="BJ118" s="26"/>
      <c r="BK118" s="300">
        <f t="shared" si="17"/>
        <v>1</v>
      </c>
      <c r="BL118" s="5">
        <v>1</v>
      </c>
      <c r="BM118" s="5">
        <v>3.47</v>
      </c>
      <c r="BN118" s="5">
        <v>340</v>
      </c>
      <c r="BO118" s="69"/>
      <c r="BP118" s="69"/>
      <c r="BQ118" s="69"/>
      <c r="BR118" s="69"/>
      <c r="BS118" s="69"/>
      <c r="BT118" s="69"/>
      <c r="BU118" s="26"/>
      <c r="BV118" s="245">
        <f t="shared" si="20"/>
        <v>3215.3462535217941</v>
      </c>
      <c r="BW118" s="26"/>
      <c r="BX118" s="11">
        <f t="shared" si="21"/>
        <v>3215.3462535217941</v>
      </c>
      <c r="BY118" s="44">
        <v>114</v>
      </c>
      <c r="BZ118" s="26">
        <v>4</v>
      </c>
      <c r="CA118" s="26">
        <v>41</v>
      </c>
      <c r="CB118" s="26">
        <v>21</v>
      </c>
      <c r="CC118" s="26">
        <v>21</v>
      </c>
      <c r="CD118" s="26">
        <v>9</v>
      </c>
      <c r="CE118" s="26"/>
      <c r="CF118" s="26"/>
      <c r="CG118" s="44">
        <v>114</v>
      </c>
      <c r="CH118" s="5">
        <v>3</v>
      </c>
      <c r="CI118" s="5">
        <v>1</v>
      </c>
      <c r="CJ118" s="5">
        <v>3</v>
      </c>
      <c r="CK118" s="69">
        <v>3.47</v>
      </c>
      <c r="CL118" s="69">
        <v>340</v>
      </c>
      <c r="CM118" s="246">
        <v>3215.3462535217941</v>
      </c>
      <c r="CN118" s="69">
        <v>11</v>
      </c>
      <c r="CO118" s="39">
        <v>39217</v>
      </c>
      <c r="CP118" s="39">
        <v>39223</v>
      </c>
      <c r="CQ118" s="39">
        <v>39227</v>
      </c>
      <c r="CR118" s="26">
        <v>4</v>
      </c>
      <c r="CS118" s="26">
        <v>41</v>
      </c>
      <c r="CT118" s="26">
        <v>21</v>
      </c>
      <c r="CU118" s="26">
        <v>9</v>
      </c>
      <c r="CV118" s="26"/>
      <c r="CW118" s="69"/>
      <c r="CX118" s="79"/>
    </row>
    <row r="119" spans="1:102" ht="15" x14ac:dyDescent="0.25">
      <c r="A119" s="10">
        <v>115</v>
      </c>
      <c r="B119" s="15"/>
      <c r="C119" s="42">
        <v>1</v>
      </c>
      <c r="D119" s="59">
        <v>39204</v>
      </c>
      <c r="E119" s="69">
        <v>1</v>
      </c>
      <c r="F119" s="70">
        <v>1</v>
      </c>
      <c r="G119" s="33"/>
      <c r="H119" s="4"/>
      <c r="I119" s="4">
        <v>3</v>
      </c>
      <c r="J119" s="4"/>
      <c r="K119" s="4"/>
      <c r="L119" s="4"/>
      <c r="M119" s="4"/>
      <c r="N119" s="4"/>
      <c r="O119" s="4"/>
      <c r="P119" s="299">
        <f t="shared" si="13"/>
        <v>3</v>
      </c>
      <c r="Q119" s="4"/>
      <c r="R119" s="4"/>
      <c r="S119" s="4" t="s">
        <v>117</v>
      </c>
      <c r="T119" s="4"/>
      <c r="U119" s="4" t="s">
        <v>118</v>
      </c>
      <c r="V119" s="4"/>
      <c r="W119" s="4"/>
      <c r="X119" s="4"/>
      <c r="Y119" s="4"/>
      <c r="Z119" s="33"/>
      <c r="AA119" s="4"/>
      <c r="AB119" s="4">
        <v>9</v>
      </c>
      <c r="AC119" s="4">
        <v>16</v>
      </c>
      <c r="AD119" s="4"/>
      <c r="AE119" s="4">
        <v>13</v>
      </c>
      <c r="AF119" s="4"/>
      <c r="AG119" s="4"/>
      <c r="AH119" s="4"/>
      <c r="AI119" s="632">
        <f t="shared" si="14"/>
        <v>16</v>
      </c>
      <c r="AJ119" s="33"/>
      <c r="AK119" s="4"/>
      <c r="AL119" s="4"/>
      <c r="AM119" s="4"/>
      <c r="AN119" s="4"/>
      <c r="AO119" s="4"/>
      <c r="AP119" s="4">
        <v>11</v>
      </c>
      <c r="AQ119" s="4"/>
      <c r="AR119" s="4"/>
      <c r="AS119" s="110">
        <v>39223</v>
      </c>
      <c r="AT119" s="630">
        <f t="shared" si="15"/>
        <v>39223</v>
      </c>
      <c r="AU119" s="630" t="s">
        <v>1783</v>
      </c>
      <c r="AV119" s="633"/>
      <c r="AW119" s="633"/>
      <c r="AX119" s="90">
        <v>39223</v>
      </c>
      <c r="AY119" s="111" t="s">
        <v>428</v>
      </c>
      <c r="AZ119" s="26"/>
      <c r="BA119" s="26"/>
      <c r="BB119" s="26"/>
      <c r="BC119" s="26"/>
      <c r="BD119" s="26"/>
      <c r="BE119" s="26">
        <v>0.1</v>
      </c>
      <c r="BF119" s="26"/>
      <c r="BG119" s="26"/>
      <c r="BH119" s="26"/>
      <c r="BI119" s="632" t="str">
        <f t="shared" si="16"/>
        <v>yes</v>
      </c>
      <c r="BJ119" s="26" t="s">
        <v>474</v>
      </c>
      <c r="BK119" s="300">
        <f t="shared" si="17"/>
        <v>3</v>
      </c>
      <c r="BL119" s="5">
        <v>3</v>
      </c>
      <c r="BM119" s="5">
        <v>1.62</v>
      </c>
      <c r="BN119" s="5">
        <v>160</v>
      </c>
      <c r="BO119" s="69">
        <v>0.1</v>
      </c>
      <c r="BP119" s="69"/>
      <c r="BQ119" s="69"/>
      <c r="BR119" s="69"/>
      <c r="BS119" s="69"/>
      <c r="BT119" s="69"/>
      <c r="BU119" s="26"/>
      <c r="BV119" s="245">
        <f t="shared" si="20"/>
        <v>989.37549120972653</v>
      </c>
      <c r="BW119" s="26"/>
      <c r="BX119" s="11">
        <f t="shared" si="21"/>
        <v>989.37549120972653</v>
      </c>
      <c r="BY119" s="44">
        <v>115</v>
      </c>
      <c r="BZ119" s="26">
        <v>1</v>
      </c>
      <c r="CA119" s="26">
        <v>8</v>
      </c>
      <c r="CB119" s="26">
        <v>4</v>
      </c>
      <c r="CC119" s="26">
        <v>4</v>
      </c>
      <c r="CD119" s="26"/>
      <c r="CE119" s="26"/>
      <c r="CF119" s="26"/>
      <c r="CG119" s="44">
        <v>115</v>
      </c>
      <c r="CH119" s="5">
        <v>3</v>
      </c>
      <c r="CI119" s="5">
        <v>3</v>
      </c>
      <c r="CJ119" s="5">
        <v>3</v>
      </c>
      <c r="CK119" s="69">
        <v>1.62</v>
      </c>
      <c r="CL119" s="69">
        <v>160</v>
      </c>
      <c r="CM119" s="246">
        <v>989.37549120972653</v>
      </c>
      <c r="CN119" s="69">
        <v>11</v>
      </c>
      <c r="CO119" s="39">
        <v>39223</v>
      </c>
      <c r="CP119" s="39">
        <v>39223</v>
      </c>
      <c r="CQ119" s="255">
        <v>39225</v>
      </c>
      <c r="CR119" s="26">
        <v>1</v>
      </c>
      <c r="CS119" s="26">
        <v>8</v>
      </c>
      <c r="CT119" s="26">
        <v>4</v>
      </c>
      <c r="CU119" s="26"/>
      <c r="CV119" s="26"/>
      <c r="CW119" s="69">
        <v>0.1</v>
      </c>
      <c r="CX119" s="79"/>
    </row>
    <row r="120" spans="1:102" ht="15" x14ac:dyDescent="0.25">
      <c r="A120" s="10">
        <v>116</v>
      </c>
      <c r="B120" s="15"/>
      <c r="C120" s="42"/>
      <c r="D120" s="59">
        <v>39204</v>
      </c>
      <c r="E120" s="69">
        <v>1</v>
      </c>
      <c r="F120" s="70">
        <v>1</v>
      </c>
      <c r="G120" s="33"/>
      <c r="H120" s="4"/>
      <c r="I120" s="4">
        <v>1</v>
      </c>
      <c r="J120" s="4"/>
      <c r="K120" s="4"/>
      <c r="L120" s="4"/>
      <c r="M120" s="4"/>
      <c r="N120" s="4"/>
      <c r="O120" s="4"/>
      <c r="P120" s="299">
        <f t="shared" si="13"/>
        <v>1</v>
      </c>
      <c r="Q120" s="4"/>
      <c r="R120" s="4"/>
      <c r="S120" s="4" t="s">
        <v>117</v>
      </c>
      <c r="T120" s="4" t="s">
        <v>118</v>
      </c>
      <c r="U120" s="4"/>
      <c r="V120" s="4"/>
      <c r="W120" s="4"/>
      <c r="X120" s="4"/>
      <c r="Y120" s="4"/>
      <c r="Z120" s="33"/>
      <c r="AA120" s="4"/>
      <c r="AB120" s="4">
        <v>12</v>
      </c>
      <c r="AC120" s="4">
        <v>11</v>
      </c>
      <c r="AD120" s="4"/>
      <c r="AE120" s="4"/>
      <c r="AF120" s="4"/>
      <c r="AG120" s="4"/>
      <c r="AH120" s="4"/>
      <c r="AI120" s="632">
        <f t="shared" si="14"/>
        <v>12</v>
      </c>
      <c r="AJ120" s="33"/>
      <c r="AK120" s="4"/>
      <c r="AL120" s="4"/>
      <c r="AM120" s="4"/>
      <c r="AN120" s="4"/>
      <c r="AO120" s="4"/>
      <c r="AP120" s="4">
        <v>11</v>
      </c>
      <c r="AQ120" s="4"/>
      <c r="AR120" s="4"/>
      <c r="AS120" s="110">
        <v>39217</v>
      </c>
      <c r="AT120" s="630">
        <f t="shared" si="15"/>
        <v>39217</v>
      </c>
      <c r="AU120" s="630" t="s">
        <v>1783</v>
      </c>
      <c r="AV120" s="633"/>
      <c r="AW120" s="633"/>
      <c r="AX120" s="90"/>
      <c r="AY120" s="111">
        <v>39223</v>
      </c>
      <c r="AZ120" s="26"/>
      <c r="BA120" s="26"/>
      <c r="BB120" s="26"/>
      <c r="BC120" s="26"/>
      <c r="BD120" s="26"/>
      <c r="BE120" s="26"/>
      <c r="BF120" s="26"/>
      <c r="BG120" s="26"/>
      <c r="BH120" s="26"/>
      <c r="BI120" s="632" t="str">
        <f t="shared" si="16"/>
        <v>no</v>
      </c>
      <c r="BJ120" s="26"/>
      <c r="BK120" s="300">
        <f t="shared" si="17"/>
        <v>1</v>
      </c>
      <c r="BL120" s="5">
        <v>1</v>
      </c>
      <c r="BM120" s="5">
        <v>2.4300000000000002</v>
      </c>
      <c r="BN120" s="5">
        <v>180</v>
      </c>
      <c r="BO120" s="69"/>
      <c r="BP120" s="69"/>
      <c r="BQ120" s="69"/>
      <c r="BR120" s="69"/>
      <c r="BS120" s="69"/>
      <c r="BT120" s="69"/>
      <c r="BU120" s="26"/>
      <c r="BV120" s="245">
        <f t="shared" si="20"/>
        <v>834.78557070820659</v>
      </c>
      <c r="BW120" s="26"/>
      <c r="BX120" s="11">
        <f t="shared" si="21"/>
        <v>834.78557070820659</v>
      </c>
      <c r="BY120" s="44">
        <v>116</v>
      </c>
      <c r="BZ120" s="26"/>
      <c r="CA120" s="26"/>
      <c r="CB120" s="26"/>
      <c r="CC120" s="26"/>
      <c r="CD120" s="26"/>
      <c r="CE120" s="26"/>
      <c r="CF120" s="26"/>
      <c r="CG120" s="44">
        <v>116</v>
      </c>
      <c r="CH120" s="5">
        <v>1</v>
      </c>
      <c r="CI120" s="5">
        <v>1</v>
      </c>
      <c r="CJ120" s="5">
        <v>1</v>
      </c>
      <c r="CK120" s="69">
        <v>2.4300000000000002</v>
      </c>
      <c r="CL120" s="69">
        <v>180</v>
      </c>
      <c r="CM120" s="246">
        <v>834.78557070820659</v>
      </c>
      <c r="CN120" s="69">
        <v>11</v>
      </c>
      <c r="CO120" s="39">
        <v>39217</v>
      </c>
      <c r="CP120" s="39"/>
      <c r="CQ120" s="39">
        <v>39223</v>
      </c>
      <c r="CR120" s="26"/>
      <c r="CS120" s="26"/>
      <c r="CT120" s="26"/>
      <c r="CU120" s="26"/>
      <c r="CV120" s="26"/>
      <c r="CW120" s="69"/>
      <c r="CX120" s="79"/>
    </row>
    <row r="121" spans="1:102" ht="15" x14ac:dyDescent="0.25">
      <c r="A121" s="10">
        <v>117</v>
      </c>
      <c r="B121" s="15"/>
      <c r="C121" s="42">
        <v>1</v>
      </c>
      <c r="D121" s="59">
        <v>39204</v>
      </c>
      <c r="E121" s="69">
        <v>1</v>
      </c>
      <c r="F121" s="70">
        <v>1</v>
      </c>
      <c r="G121" s="33"/>
      <c r="H121" s="4"/>
      <c r="I121" s="4">
        <v>1</v>
      </c>
      <c r="J121" s="4">
        <v>2</v>
      </c>
      <c r="K121" s="4"/>
      <c r="L121" s="4"/>
      <c r="M121" s="4"/>
      <c r="N121" s="4"/>
      <c r="O121" s="4"/>
      <c r="P121" s="299">
        <f t="shared" si="13"/>
        <v>2</v>
      </c>
      <c r="Q121" s="4"/>
      <c r="R121" s="4"/>
      <c r="S121" s="4" t="s">
        <v>117</v>
      </c>
      <c r="T121" s="4"/>
      <c r="U121" s="4" t="s">
        <v>118</v>
      </c>
      <c r="V121" s="4"/>
      <c r="W121" s="4"/>
      <c r="X121" s="4"/>
      <c r="Y121" s="4"/>
      <c r="Z121" s="33"/>
      <c r="AA121" s="4"/>
      <c r="AB121" s="4">
        <v>7</v>
      </c>
      <c r="AC121" s="4"/>
      <c r="AD121" s="4"/>
      <c r="AE121" s="4"/>
      <c r="AF121" s="4"/>
      <c r="AG121" s="4"/>
      <c r="AH121" s="4"/>
      <c r="AI121" s="632">
        <f t="shared" si="14"/>
        <v>7</v>
      </c>
      <c r="AJ121" s="33"/>
      <c r="AK121" s="4"/>
      <c r="AL121" s="4"/>
      <c r="AM121" s="4"/>
      <c r="AN121" s="4"/>
      <c r="AO121" s="4"/>
      <c r="AP121" s="4">
        <v>2</v>
      </c>
      <c r="AQ121" s="4"/>
      <c r="AR121" s="4"/>
      <c r="AS121" s="110">
        <v>39217</v>
      </c>
      <c r="AT121" s="630">
        <f t="shared" si="15"/>
        <v>39217</v>
      </c>
      <c r="AU121" s="630" t="s">
        <v>1783</v>
      </c>
      <c r="AV121" s="633"/>
      <c r="AW121" s="633"/>
      <c r="AX121" s="90">
        <v>39217</v>
      </c>
      <c r="AY121" s="111">
        <v>39223</v>
      </c>
      <c r="AZ121" s="26"/>
      <c r="BA121" s="26"/>
      <c r="BB121" s="26"/>
      <c r="BC121" s="26"/>
      <c r="BD121" s="26"/>
      <c r="BE121" s="26"/>
      <c r="BF121" s="26">
        <v>0.2</v>
      </c>
      <c r="BG121" s="26"/>
      <c r="BH121" s="26"/>
      <c r="BI121" s="632" t="str">
        <f t="shared" si="16"/>
        <v>yes</v>
      </c>
      <c r="BJ121" s="26" t="s">
        <v>475</v>
      </c>
      <c r="BK121" s="300">
        <f t="shared" si="17"/>
        <v>1</v>
      </c>
      <c r="BL121" s="5">
        <v>1</v>
      </c>
      <c r="BM121" s="5">
        <v>1.5</v>
      </c>
      <c r="BN121" s="5">
        <v>130</v>
      </c>
      <c r="BO121" s="69"/>
      <c r="BP121" s="69"/>
      <c r="BQ121" s="69"/>
      <c r="BR121" s="69"/>
      <c r="BS121" s="69"/>
      <c r="BT121" s="69"/>
      <c r="BU121" s="26"/>
      <c r="BV121" s="245">
        <f t="shared" si="20"/>
        <v>229.72896279375362</v>
      </c>
      <c r="BW121" s="26"/>
      <c r="BX121" s="11">
        <f t="shared" si="21"/>
        <v>229.72896279375362</v>
      </c>
      <c r="BY121" s="44">
        <v>117</v>
      </c>
      <c r="BZ121" s="26"/>
      <c r="CA121" s="26"/>
      <c r="CB121" s="26"/>
      <c r="CC121" s="26"/>
      <c r="CD121" s="26"/>
      <c r="CE121" s="26"/>
      <c r="CF121" s="26"/>
      <c r="CG121" s="44">
        <v>117</v>
      </c>
      <c r="CH121" s="5">
        <v>2</v>
      </c>
      <c r="CI121" s="5">
        <v>1</v>
      </c>
      <c r="CJ121" s="5">
        <v>2</v>
      </c>
      <c r="CK121" s="69">
        <v>1.5</v>
      </c>
      <c r="CL121" s="69">
        <v>130</v>
      </c>
      <c r="CM121" s="246">
        <v>229.72896279375362</v>
      </c>
      <c r="CN121" s="253">
        <v>7</v>
      </c>
      <c r="CO121" s="39">
        <v>39217</v>
      </c>
      <c r="CP121" s="39">
        <v>39217</v>
      </c>
      <c r="CQ121" s="255">
        <v>39223</v>
      </c>
      <c r="CR121" s="26"/>
      <c r="CS121" s="26"/>
      <c r="CT121" s="26"/>
      <c r="CU121" s="26"/>
      <c r="CV121" s="26"/>
      <c r="CW121" s="69">
        <v>0.2</v>
      </c>
      <c r="CX121" s="79"/>
    </row>
    <row r="122" spans="1:102" ht="15" x14ac:dyDescent="0.25">
      <c r="A122" s="10">
        <v>118</v>
      </c>
      <c r="B122" s="15"/>
      <c r="C122" s="42"/>
      <c r="D122" s="59">
        <v>39204</v>
      </c>
      <c r="E122" s="69">
        <v>1</v>
      </c>
      <c r="F122" s="70">
        <v>1</v>
      </c>
      <c r="G122" s="33"/>
      <c r="H122" s="4"/>
      <c r="I122" s="4">
        <v>3</v>
      </c>
      <c r="J122" s="4"/>
      <c r="K122" s="4"/>
      <c r="L122" s="4"/>
      <c r="M122" s="4"/>
      <c r="N122" s="4"/>
      <c r="O122" s="4"/>
      <c r="P122" s="299">
        <f t="shared" si="13"/>
        <v>3</v>
      </c>
      <c r="Q122" s="4"/>
      <c r="R122" s="4"/>
      <c r="S122" s="4" t="s">
        <v>117</v>
      </c>
      <c r="T122" s="4"/>
      <c r="U122" s="4" t="s">
        <v>118</v>
      </c>
      <c r="V122" s="4"/>
      <c r="W122" s="4"/>
      <c r="X122" s="4"/>
      <c r="Y122" s="4"/>
      <c r="Z122" s="33"/>
      <c r="AA122" s="4"/>
      <c r="AB122" s="4">
        <v>8</v>
      </c>
      <c r="AC122" s="4"/>
      <c r="AD122" s="4">
        <v>9</v>
      </c>
      <c r="AE122" s="4"/>
      <c r="AF122" s="4"/>
      <c r="AG122" s="4"/>
      <c r="AH122" s="4"/>
      <c r="AI122" s="632">
        <f t="shared" si="14"/>
        <v>9</v>
      </c>
      <c r="AJ122" s="33"/>
      <c r="AK122" s="4"/>
      <c r="AL122" s="4"/>
      <c r="AM122" s="4"/>
      <c r="AN122" s="4"/>
      <c r="AO122" s="4"/>
      <c r="AP122" s="4">
        <v>9</v>
      </c>
      <c r="AQ122" s="4"/>
      <c r="AR122" s="4"/>
      <c r="AS122" s="110">
        <v>39217</v>
      </c>
      <c r="AT122" s="630">
        <f t="shared" si="15"/>
        <v>39217</v>
      </c>
      <c r="AU122" s="630" t="s">
        <v>1783</v>
      </c>
      <c r="AV122" s="633"/>
      <c r="AW122" s="633"/>
      <c r="AX122" s="90">
        <v>39223</v>
      </c>
      <c r="AY122" s="111">
        <v>39227</v>
      </c>
      <c r="AZ122" s="26"/>
      <c r="BA122" s="26"/>
      <c r="BB122" s="26"/>
      <c r="BC122" s="26"/>
      <c r="BD122" s="26"/>
      <c r="BE122" s="26"/>
      <c r="BF122" s="26"/>
      <c r="BG122" s="26"/>
      <c r="BH122" s="26"/>
      <c r="BI122" s="632" t="str">
        <f t="shared" si="16"/>
        <v>no</v>
      </c>
      <c r="BJ122" s="26"/>
      <c r="BK122" s="300">
        <f t="shared" si="17"/>
        <v>2</v>
      </c>
      <c r="BL122" s="5">
        <v>2</v>
      </c>
      <c r="BM122" s="5">
        <v>1.63</v>
      </c>
      <c r="BN122" s="5">
        <v>170</v>
      </c>
      <c r="BO122" s="69"/>
      <c r="BP122" s="69"/>
      <c r="BQ122" s="69"/>
      <c r="BR122" s="69"/>
      <c r="BS122" s="69"/>
      <c r="BT122" s="69"/>
      <c r="BU122" s="26"/>
      <c r="BV122" s="245">
        <f t="shared" si="20"/>
        <v>709.48628931243127</v>
      </c>
      <c r="BW122" s="26"/>
      <c r="BX122" s="11">
        <f t="shared" si="21"/>
        <v>709.48628931243127</v>
      </c>
      <c r="BY122" s="44">
        <v>118</v>
      </c>
      <c r="BZ122" s="26"/>
      <c r="CA122" s="26"/>
      <c r="CB122" s="26"/>
      <c r="CC122" s="26"/>
      <c r="CD122" s="26"/>
      <c r="CE122" s="26"/>
      <c r="CF122" s="26"/>
      <c r="CG122" s="44">
        <v>118</v>
      </c>
      <c r="CH122" s="5">
        <v>3</v>
      </c>
      <c r="CI122" s="5">
        <v>2</v>
      </c>
      <c r="CJ122" s="5">
        <v>3</v>
      </c>
      <c r="CK122" s="69">
        <v>1.63</v>
      </c>
      <c r="CL122" s="69">
        <v>170</v>
      </c>
      <c r="CM122" s="246">
        <v>709.48628931243127</v>
      </c>
      <c r="CN122" s="69">
        <v>9</v>
      </c>
      <c r="CO122" s="39">
        <v>39217</v>
      </c>
      <c r="CP122" s="39">
        <v>39223</v>
      </c>
      <c r="CQ122" s="39">
        <v>39227</v>
      </c>
      <c r="CR122" s="26"/>
      <c r="CS122" s="26"/>
      <c r="CT122" s="26"/>
      <c r="CU122" s="26"/>
      <c r="CV122" s="26"/>
      <c r="CW122" s="69"/>
      <c r="CX122" s="79"/>
    </row>
    <row r="123" spans="1:102" ht="15" x14ac:dyDescent="0.25">
      <c r="A123" s="10">
        <v>119</v>
      </c>
      <c r="B123" s="15"/>
      <c r="C123" s="42"/>
      <c r="D123" s="59">
        <v>39204</v>
      </c>
      <c r="E123" s="69">
        <v>1</v>
      </c>
      <c r="F123" s="70">
        <v>1</v>
      </c>
      <c r="G123" s="33"/>
      <c r="H123" s="4"/>
      <c r="I123" s="4">
        <v>2</v>
      </c>
      <c r="J123" s="4"/>
      <c r="K123" s="4"/>
      <c r="L123" s="4"/>
      <c r="M123" s="4"/>
      <c r="N123" s="4"/>
      <c r="O123" s="4"/>
      <c r="P123" s="299">
        <f t="shared" si="13"/>
        <v>2</v>
      </c>
      <c r="Q123" s="4"/>
      <c r="R123" s="4"/>
      <c r="S123" s="4" t="s">
        <v>117</v>
      </c>
      <c r="T123" s="4"/>
      <c r="U123" s="4" t="s">
        <v>118</v>
      </c>
      <c r="V123" s="4"/>
      <c r="W123" s="4"/>
      <c r="X123" s="4"/>
      <c r="Y123" s="4"/>
      <c r="Z123" s="33"/>
      <c r="AA123" s="4"/>
      <c r="AB123" s="4">
        <v>10</v>
      </c>
      <c r="AC123" s="4">
        <v>15</v>
      </c>
      <c r="AD123" s="4"/>
      <c r="AE123" s="4"/>
      <c r="AF123" s="4"/>
      <c r="AG123" s="4"/>
      <c r="AH123" s="4"/>
      <c r="AI123" s="632">
        <f t="shared" si="14"/>
        <v>15</v>
      </c>
      <c r="AJ123" s="33"/>
      <c r="AK123" s="4"/>
      <c r="AL123" s="4"/>
      <c r="AM123" s="4"/>
      <c r="AN123" s="4"/>
      <c r="AO123" s="4"/>
      <c r="AP123" s="4">
        <v>15</v>
      </c>
      <c r="AQ123" s="4"/>
      <c r="AR123" s="4"/>
      <c r="AS123" s="110">
        <v>39217</v>
      </c>
      <c r="AT123" s="630">
        <f t="shared" si="15"/>
        <v>39217</v>
      </c>
      <c r="AU123" s="630" t="s">
        <v>1783</v>
      </c>
      <c r="AV123" s="633"/>
      <c r="AW123" s="633"/>
      <c r="AX123" s="90">
        <v>39223</v>
      </c>
      <c r="AY123" s="111">
        <v>39227</v>
      </c>
      <c r="AZ123" s="26"/>
      <c r="BA123" s="26"/>
      <c r="BB123" s="26"/>
      <c r="BC123" s="26"/>
      <c r="BD123" s="26"/>
      <c r="BE123" s="26"/>
      <c r="BF123" s="26"/>
      <c r="BG123" s="26"/>
      <c r="BH123" s="26"/>
      <c r="BI123" s="632" t="str">
        <f t="shared" si="16"/>
        <v>no</v>
      </c>
      <c r="BJ123" s="26"/>
      <c r="BK123" s="300">
        <f t="shared" si="17"/>
        <v>1</v>
      </c>
      <c r="BL123" s="5">
        <v>1</v>
      </c>
      <c r="BM123" s="5">
        <v>1.32</v>
      </c>
      <c r="BN123" s="5">
        <v>140</v>
      </c>
      <c r="BO123" s="69"/>
      <c r="BP123" s="69"/>
      <c r="BQ123" s="69"/>
      <c r="BR123" s="69"/>
      <c r="BS123" s="69"/>
      <c r="BT123" s="69"/>
      <c r="BU123" s="26"/>
      <c r="BV123" s="245">
        <f t="shared" si="20"/>
        <v>191.58688638651998</v>
      </c>
      <c r="BW123" s="26"/>
      <c r="BX123" s="11">
        <f t="shared" si="21"/>
        <v>191.58688638651998</v>
      </c>
      <c r="BY123" s="44">
        <v>119</v>
      </c>
      <c r="BZ123" s="26"/>
      <c r="CA123" s="26"/>
      <c r="CB123" s="26"/>
      <c r="CC123" s="26"/>
      <c r="CD123" s="26"/>
      <c r="CE123" s="26"/>
      <c r="CF123" s="26"/>
      <c r="CG123" s="44">
        <v>119</v>
      </c>
      <c r="CH123" s="5">
        <v>2</v>
      </c>
      <c r="CI123" s="5">
        <v>1</v>
      </c>
      <c r="CJ123" s="5">
        <v>2</v>
      </c>
      <c r="CK123" s="69">
        <v>1.32</v>
      </c>
      <c r="CL123" s="69">
        <v>140</v>
      </c>
      <c r="CM123" s="246">
        <v>191.58688638651998</v>
      </c>
      <c r="CN123" s="69">
        <v>15</v>
      </c>
      <c r="CO123" s="39">
        <v>39217</v>
      </c>
      <c r="CP123" s="39">
        <v>39223</v>
      </c>
      <c r="CQ123" s="39">
        <v>39227</v>
      </c>
      <c r="CR123" s="26"/>
      <c r="CS123" s="26"/>
      <c r="CT123" s="26"/>
      <c r="CU123" s="26"/>
      <c r="CV123" s="26"/>
      <c r="CW123" s="69"/>
      <c r="CX123" s="79"/>
    </row>
    <row r="124" spans="1:102" ht="15" x14ac:dyDescent="0.25">
      <c r="A124" s="10">
        <v>120</v>
      </c>
      <c r="B124" s="15"/>
      <c r="C124" s="42"/>
      <c r="D124" s="59">
        <v>39204</v>
      </c>
      <c r="E124" s="69">
        <v>1</v>
      </c>
      <c r="F124" s="70">
        <v>1</v>
      </c>
      <c r="G124" s="33"/>
      <c r="H124" s="4"/>
      <c r="I124" s="4">
        <v>3</v>
      </c>
      <c r="J124" s="4"/>
      <c r="K124" s="4"/>
      <c r="L124" s="4"/>
      <c r="M124" s="4"/>
      <c r="N124" s="4"/>
      <c r="O124" s="4"/>
      <c r="P124" s="299">
        <f t="shared" si="13"/>
        <v>3</v>
      </c>
      <c r="Q124" s="4"/>
      <c r="R124" s="4"/>
      <c r="S124" s="4" t="s">
        <v>117</v>
      </c>
      <c r="T124" s="4"/>
      <c r="U124" s="4" t="s">
        <v>118</v>
      </c>
      <c r="V124" s="4"/>
      <c r="W124" s="4"/>
      <c r="X124" s="4"/>
      <c r="Y124" s="4"/>
      <c r="Z124" s="33"/>
      <c r="AA124" s="4"/>
      <c r="AB124" s="4">
        <v>20</v>
      </c>
      <c r="AC124" s="4"/>
      <c r="AD124" s="4">
        <v>30</v>
      </c>
      <c r="AE124" s="4">
        <v>35</v>
      </c>
      <c r="AF124" s="4"/>
      <c r="AG124" s="4"/>
      <c r="AH124" s="4"/>
      <c r="AI124" s="632">
        <f t="shared" si="14"/>
        <v>35</v>
      </c>
      <c r="AJ124" s="33"/>
      <c r="AK124" s="4"/>
      <c r="AL124" s="4"/>
      <c r="AM124" s="4"/>
      <c r="AN124" s="4"/>
      <c r="AO124" s="4"/>
      <c r="AP124" s="4">
        <v>43</v>
      </c>
      <c r="AQ124" s="4"/>
      <c r="AR124" s="4"/>
      <c r="AS124" s="110">
        <v>39217</v>
      </c>
      <c r="AT124" s="630">
        <f t="shared" si="15"/>
        <v>39217</v>
      </c>
      <c r="AU124" s="630" t="s">
        <v>1783</v>
      </c>
      <c r="AV124" s="633"/>
      <c r="AW124" s="633"/>
      <c r="AX124" s="90">
        <v>39227</v>
      </c>
      <c r="AY124" s="111">
        <v>39234</v>
      </c>
      <c r="AZ124" s="26"/>
      <c r="BA124" s="26"/>
      <c r="BB124" s="26"/>
      <c r="BC124" s="26"/>
      <c r="BD124" s="26"/>
      <c r="BE124" s="26"/>
      <c r="BF124" s="26"/>
      <c r="BG124" s="26"/>
      <c r="BH124" s="26"/>
      <c r="BI124" s="632" t="str">
        <f t="shared" si="16"/>
        <v>no</v>
      </c>
      <c r="BJ124" s="26" t="s">
        <v>476</v>
      </c>
      <c r="BK124" s="300">
        <f t="shared" si="17"/>
        <v>2</v>
      </c>
      <c r="BL124" s="5">
        <v>2</v>
      </c>
      <c r="BM124" s="5">
        <v>2.61</v>
      </c>
      <c r="BN124" s="5">
        <v>240</v>
      </c>
      <c r="BO124" s="69"/>
      <c r="BP124" s="69"/>
      <c r="BQ124" s="69"/>
      <c r="BR124" s="69"/>
      <c r="BS124" s="69"/>
      <c r="BT124" s="69"/>
      <c r="BU124" s="26"/>
      <c r="BV124" s="245">
        <f t="shared" si="20"/>
        <v>2568.1011978622832</v>
      </c>
      <c r="BW124" s="26"/>
      <c r="BX124" s="11">
        <f t="shared" si="21"/>
        <v>2568.1011978622832</v>
      </c>
      <c r="BY124" s="44">
        <v>120</v>
      </c>
      <c r="BZ124" s="26">
        <v>6</v>
      </c>
      <c r="CA124" s="26">
        <v>55</v>
      </c>
      <c r="CB124" s="26">
        <v>25</v>
      </c>
      <c r="CC124" s="26">
        <v>25</v>
      </c>
      <c r="CD124" s="26">
        <v>14</v>
      </c>
      <c r="CE124" s="26"/>
      <c r="CF124" s="26"/>
      <c r="CG124" s="44">
        <v>120</v>
      </c>
      <c r="CH124" s="5">
        <v>3</v>
      </c>
      <c r="CI124" s="5">
        <v>2</v>
      </c>
      <c r="CJ124" s="5">
        <v>3</v>
      </c>
      <c r="CK124" s="69">
        <v>2.61</v>
      </c>
      <c r="CL124" s="69">
        <v>240</v>
      </c>
      <c r="CM124" s="246">
        <v>2568.1011978622832</v>
      </c>
      <c r="CN124" s="69">
        <v>43</v>
      </c>
      <c r="CO124" s="39">
        <v>39217</v>
      </c>
      <c r="CP124" s="39">
        <v>39227</v>
      </c>
      <c r="CQ124" s="39">
        <v>39234</v>
      </c>
      <c r="CR124" s="26">
        <v>6</v>
      </c>
      <c r="CS124" s="26">
        <v>55</v>
      </c>
      <c r="CT124" s="26">
        <v>25</v>
      </c>
      <c r="CU124" s="26">
        <v>14</v>
      </c>
      <c r="CV124" s="26"/>
      <c r="CW124" s="69"/>
      <c r="CX124" s="79"/>
    </row>
    <row r="125" spans="1:102" ht="15" x14ac:dyDescent="0.25">
      <c r="A125" s="10">
        <v>121</v>
      </c>
      <c r="B125" s="15" t="s">
        <v>200</v>
      </c>
      <c r="C125" s="42"/>
      <c r="D125" s="59">
        <v>39209</v>
      </c>
      <c r="E125" s="69">
        <v>1</v>
      </c>
      <c r="F125" s="70">
        <v>1</v>
      </c>
      <c r="G125" s="33"/>
      <c r="H125" s="4"/>
      <c r="I125" s="4"/>
      <c r="J125" s="4">
        <v>4</v>
      </c>
      <c r="K125" s="4"/>
      <c r="L125" s="4"/>
      <c r="M125" s="4"/>
      <c r="N125" s="4"/>
      <c r="O125" s="4"/>
      <c r="P125" s="299">
        <f t="shared" si="13"/>
        <v>4</v>
      </c>
      <c r="Q125" s="4"/>
      <c r="R125" s="4"/>
      <c r="S125" s="4"/>
      <c r="T125" s="4" t="s">
        <v>117</v>
      </c>
      <c r="U125" s="4"/>
      <c r="V125" s="4" t="s">
        <v>118</v>
      </c>
      <c r="W125" s="4"/>
      <c r="X125" s="4"/>
      <c r="Y125" s="4"/>
      <c r="Z125" s="33"/>
      <c r="AA125" s="4"/>
      <c r="AB125" s="4"/>
      <c r="AC125" s="4">
        <v>23</v>
      </c>
      <c r="AD125" s="4"/>
      <c r="AE125" s="4">
        <v>31</v>
      </c>
      <c r="AF125" s="4"/>
      <c r="AG125" s="4"/>
      <c r="AH125" s="4"/>
      <c r="AI125" s="632">
        <f t="shared" si="14"/>
        <v>31</v>
      </c>
      <c r="AJ125" s="33"/>
      <c r="AK125" s="4"/>
      <c r="AL125" s="4"/>
      <c r="AM125" s="4"/>
      <c r="AN125" s="4"/>
      <c r="AO125" s="4"/>
      <c r="AP125" s="4">
        <v>30</v>
      </c>
      <c r="AQ125" s="4"/>
      <c r="AR125" s="4"/>
      <c r="AS125" s="110">
        <v>39223</v>
      </c>
      <c r="AT125" s="630">
        <f t="shared" si="15"/>
        <v>39223</v>
      </c>
      <c r="AU125" s="630" t="s">
        <v>1783</v>
      </c>
      <c r="AV125" s="633"/>
      <c r="AW125" s="633"/>
      <c r="AX125" s="90">
        <v>39227</v>
      </c>
      <c r="AY125" s="111">
        <v>39234</v>
      </c>
      <c r="AZ125" s="26"/>
      <c r="BA125" s="26"/>
      <c r="BB125" s="26"/>
      <c r="BC125" s="26"/>
      <c r="BD125" s="26"/>
      <c r="BE125" s="26"/>
      <c r="BF125" s="26"/>
      <c r="BG125" s="26"/>
      <c r="BH125" s="26"/>
      <c r="BI125" s="632" t="str">
        <f t="shared" si="16"/>
        <v>no</v>
      </c>
      <c r="BJ125" s="26" t="s">
        <v>477</v>
      </c>
      <c r="BK125" s="300">
        <f t="shared" si="17"/>
        <v>4</v>
      </c>
      <c r="BL125" s="5">
        <v>4</v>
      </c>
      <c r="BM125" s="5">
        <v>1.64</v>
      </c>
      <c r="BN125" s="5">
        <v>180</v>
      </c>
      <c r="BO125" s="69">
        <v>0.1</v>
      </c>
      <c r="BP125" s="69"/>
      <c r="BQ125" s="69"/>
      <c r="BR125" s="69"/>
      <c r="BS125" s="69"/>
      <c r="BT125" s="69"/>
      <c r="BU125" s="26"/>
      <c r="BV125" s="245">
        <f t="shared" si="20"/>
        <v>1520.932968197119</v>
      </c>
      <c r="BW125" s="26"/>
      <c r="BX125" s="11">
        <f t="shared" si="21"/>
        <v>1520.932968197119</v>
      </c>
      <c r="BY125" s="44">
        <v>121</v>
      </c>
      <c r="BZ125" s="26">
        <v>4</v>
      </c>
      <c r="CA125" s="26">
        <v>40</v>
      </c>
      <c r="CB125" s="26">
        <v>10</v>
      </c>
      <c r="CC125" s="26">
        <v>10</v>
      </c>
      <c r="CD125" s="26">
        <v>2</v>
      </c>
      <c r="CE125" s="26"/>
      <c r="CF125" s="26"/>
      <c r="CG125" s="44">
        <v>121</v>
      </c>
      <c r="CH125" s="5">
        <v>4</v>
      </c>
      <c r="CI125" s="5">
        <v>4</v>
      </c>
      <c r="CJ125" s="5">
        <v>4</v>
      </c>
      <c r="CK125" s="69">
        <v>1.64</v>
      </c>
      <c r="CL125" s="69">
        <v>180</v>
      </c>
      <c r="CM125" s="246">
        <v>1520.932968197119</v>
      </c>
      <c r="CN125" s="69">
        <v>30</v>
      </c>
      <c r="CO125" s="39">
        <v>39223</v>
      </c>
      <c r="CP125" s="39">
        <v>39227</v>
      </c>
      <c r="CQ125" s="39">
        <v>39234</v>
      </c>
      <c r="CR125" s="26">
        <v>4</v>
      </c>
      <c r="CS125" s="26">
        <v>40</v>
      </c>
      <c r="CT125" s="26">
        <v>10</v>
      </c>
      <c r="CU125" s="26">
        <v>2</v>
      </c>
      <c r="CV125" s="26"/>
      <c r="CW125" s="69"/>
      <c r="CX125" s="79"/>
    </row>
    <row r="126" spans="1:102" ht="15" x14ac:dyDescent="0.25">
      <c r="A126" s="10">
        <v>122</v>
      </c>
      <c r="B126" s="15" t="s">
        <v>202</v>
      </c>
      <c r="C126" s="42"/>
      <c r="D126" s="59">
        <v>39209</v>
      </c>
      <c r="E126" s="69">
        <v>1</v>
      </c>
      <c r="F126" s="70">
        <v>1</v>
      </c>
      <c r="G126" s="33"/>
      <c r="H126" s="4"/>
      <c r="I126" s="4"/>
      <c r="J126" s="4">
        <v>3</v>
      </c>
      <c r="K126" s="4"/>
      <c r="L126" s="4"/>
      <c r="M126" s="4"/>
      <c r="N126" s="4"/>
      <c r="O126" s="4"/>
      <c r="P126" s="299">
        <f t="shared" si="13"/>
        <v>3</v>
      </c>
      <c r="Q126" s="4"/>
      <c r="R126" s="4"/>
      <c r="S126" s="4"/>
      <c r="T126" s="4" t="s">
        <v>117</v>
      </c>
      <c r="U126" s="4"/>
      <c r="V126" s="4" t="s">
        <v>118</v>
      </c>
      <c r="W126" s="4"/>
      <c r="X126" s="4"/>
      <c r="Y126" s="4"/>
      <c r="Z126" s="33"/>
      <c r="AA126" s="4"/>
      <c r="AB126" s="4"/>
      <c r="AC126" s="4">
        <v>10</v>
      </c>
      <c r="AD126" s="4"/>
      <c r="AE126" s="4">
        <v>11</v>
      </c>
      <c r="AF126" s="4"/>
      <c r="AG126" s="4"/>
      <c r="AH126" s="4"/>
      <c r="AI126" s="632">
        <f t="shared" si="14"/>
        <v>11</v>
      </c>
      <c r="AJ126" s="33"/>
      <c r="AK126" s="4"/>
      <c r="AL126" s="4"/>
      <c r="AM126" s="4"/>
      <c r="AN126" s="4"/>
      <c r="AO126" s="4"/>
      <c r="AP126" s="4">
        <v>5</v>
      </c>
      <c r="AQ126" s="4"/>
      <c r="AR126" s="4"/>
      <c r="AS126" s="110">
        <v>39223</v>
      </c>
      <c r="AT126" s="630">
        <f t="shared" si="15"/>
        <v>39223</v>
      </c>
      <c r="AU126" s="630" t="s">
        <v>1783</v>
      </c>
      <c r="AV126" s="633"/>
      <c r="AW126" s="633"/>
      <c r="AX126" s="90">
        <v>39223</v>
      </c>
      <c r="AY126" s="111">
        <v>39227</v>
      </c>
      <c r="AZ126" s="26"/>
      <c r="BA126" s="26"/>
      <c r="BB126" s="26"/>
      <c r="BC126" s="26"/>
      <c r="BD126" s="26"/>
      <c r="BE126" s="26"/>
      <c r="BF126" s="26"/>
      <c r="BG126" s="26"/>
      <c r="BH126" s="26"/>
      <c r="BI126" s="632" t="str">
        <f t="shared" si="16"/>
        <v>no</v>
      </c>
      <c r="BJ126" s="26" t="s">
        <v>473</v>
      </c>
      <c r="BK126" s="300">
        <f t="shared" si="17"/>
        <v>2</v>
      </c>
      <c r="BL126" s="5">
        <v>1</v>
      </c>
      <c r="BM126" s="5">
        <v>1.3</v>
      </c>
      <c r="BN126" s="5">
        <v>145</v>
      </c>
      <c r="BO126" s="69"/>
      <c r="BP126" s="69">
        <v>1</v>
      </c>
      <c r="BQ126" s="69">
        <v>0.2</v>
      </c>
      <c r="BR126" s="69">
        <v>1.25</v>
      </c>
      <c r="BS126" s="69">
        <v>70</v>
      </c>
      <c r="BT126" s="81">
        <f>73.926*BR126+64.183</f>
        <v>156.59050000000002</v>
      </c>
      <c r="BU126" s="26" t="s">
        <v>996</v>
      </c>
      <c r="BV126" s="245">
        <f t="shared" si="20"/>
        <v>192.4618199405447</v>
      </c>
      <c r="BW126" s="81">
        <f>(BR126^2*PI()*BT126)/4</f>
        <v>192.16545485232524</v>
      </c>
      <c r="BX126" s="11">
        <f t="shared" si="21"/>
        <v>384.62727479286991</v>
      </c>
      <c r="BY126" s="44">
        <v>122</v>
      </c>
      <c r="BZ126" s="26">
        <v>1</v>
      </c>
      <c r="CA126" s="26">
        <v>6</v>
      </c>
      <c r="CB126" s="26">
        <v>5</v>
      </c>
      <c r="CC126" s="26">
        <v>5</v>
      </c>
      <c r="CD126" s="26"/>
      <c r="CE126" s="26"/>
      <c r="CF126" s="26"/>
      <c r="CG126" s="44">
        <v>122</v>
      </c>
      <c r="CH126" s="5">
        <v>3</v>
      </c>
      <c r="CI126" s="5">
        <v>2</v>
      </c>
      <c r="CJ126" s="5">
        <v>3</v>
      </c>
      <c r="CK126" s="69">
        <v>1.3</v>
      </c>
      <c r="CL126" s="69">
        <v>145</v>
      </c>
      <c r="CM126" s="246">
        <v>384.62727479286991</v>
      </c>
      <c r="CN126" s="69">
        <v>5</v>
      </c>
      <c r="CO126" s="39">
        <v>39223</v>
      </c>
      <c r="CP126" s="39">
        <v>39223</v>
      </c>
      <c r="CQ126" s="39">
        <v>39227</v>
      </c>
      <c r="CR126" s="26">
        <v>1</v>
      </c>
      <c r="CS126" s="26">
        <v>6</v>
      </c>
      <c r="CT126" s="26">
        <v>5</v>
      </c>
      <c r="CU126" s="26"/>
      <c r="CV126" s="26"/>
      <c r="CW126" s="69"/>
      <c r="CX126" s="79"/>
    </row>
    <row r="127" spans="1:102" ht="15" x14ac:dyDescent="0.25">
      <c r="A127" s="10">
        <v>123</v>
      </c>
      <c r="B127" s="15"/>
      <c r="C127" s="42"/>
      <c r="D127" s="59">
        <v>39209</v>
      </c>
      <c r="E127" s="69">
        <v>1</v>
      </c>
      <c r="F127" s="70">
        <v>1</v>
      </c>
      <c r="G127" s="33"/>
      <c r="H127" s="4"/>
      <c r="I127" s="4"/>
      <c r="J127" s="4">
        <v>1</v>
      </c>
      <c r="K127" s="4"/>
      <c r="L127" s="4"/>
      <c r="M127" s="4"/>
      <c r="N127" s="4"/>
      <c r="O127" s="4"/>
      <c r="P127" s="299">
        <f t="shared" si="13"/>
        <v>1</v>
      </c>
      <c r="Q127" s="4"/>
      <c r="R127" s="4"/>
      <c r="S127" s="4"/>
      <c r="T127" s="4" t="s">
        <v>117</v>
      </c>
      <c r="U127" s="4"/>
      <c r="V127" s="4" t="s">
        <v>111</v>
      </c>
      <c r="W127" s="4" t="s">
        <v>118</v>
      </c>
      <c r="X127" s="4"/>
      <c r="Y127" s="4"/>
      <c r="Z127" s="33"/>
      <c r="AA127" s="4"/>
      <c r="AB127" s="4"/>
      <c r="AC127" s="4">
        <v>4</v>
      </c>
      <c r="AD127" s="4"/>
      <c r="AE127" s="4"/>
      <c r="AF127" s="4"/>
      <c r="AG127" s="4"/>
      <c r="AH127" s="4"/>
      <c r="AI127" s="632">
        <f t="shared" si="14"/>
        <v>4</v>
      </c>
      <c r="AJ127" s="33"/>
      <c r="AK127" s="4"/>
      <c r="AL127" s="4"/>
      <c r="AM127" s="4"/>
      <c r="AN127" s="4"/>
      <c r="AO127" s="4"/>
      <c r="AP127" s="4">
        <v>4</v>
      </c>
      <c r="AQ127" s="4"/>
      <c r="AR127" s="4"/>
      <c r="AS127" s="110">
        <v>39227</v>
      </c>
      <c r="AT127" s="630">
        <f t="shared" si="15"/>
        <v>39227</v>
      </c>
      <c r="AU127" s="630" t="s">
        <v>1783</v>
      </c>
      <c r="AV127" s="633"/>
      <c r="AW127" s="633"/>
      <c r="AX127" s="90">
        <v>39227</v>
      </c>
      <c r="AY127" s="111">
        <v>39234</v>
      </c>
      <c r="AZ127" s="26"/>
      <c r="BA127" s="26"/>
      <c r="BB127" s="26"/>
      <c r="BC127" s="26"/>
      <c r="BD127" s="26"/>
      <c r="BE127" s="26"/>
      <c r="BF127" s="26"/>
      <c r="BG127" s="26"/>
      <c r="BH127" s="26"/>
      <c r="BI127" s="632" t="str">
        <f t="shared" si="16"/>
        <v>no</v>
      </c>
      <c r="BJ127" s="26" t="s">
        <v>478</v>
      </c>
      <c r="BK127" s="300">
        <f t="shared" si="17"/>
        <v>1</v>
      </c>
      <c r="BL127" s="5">
        <v>1</v>
      </c>
      <c r="BM127" s="5">
        <v>1.5</v>
      </c>
      <c r="BN127" s="5">
        <v>200</v>
      </c>
      <c r="BO127" s="69"/>
      <c r="BP127" s="69"/>
      <c r="BQ127" s="69"/>
      <c r="BR127" s="69"/>
      <c r="BS127" s="69"/>
      <c r="BT127" s="69"/>
      <c r="BU127" s="26" t="s">
        <v>675</v>
      </c>
      <c r="BV127" s="245">
        <f t="shared" si="20"/>
        <v>353.42917352885172</v>
      </c>
      <c r="BW127" s="26"/>
      <c r="BX127" s="11">
        <f t="shared" si="21"/>
        <v>353.42917352885172</v>
      </c>
      <c r="BY127" s="44">
        <v>123</v>
      </c>
      <c r="BZ127" s="26"/>
      <c r="CA127" s="26"/>
      <c r="CB127" s="26"/>
      <c r="CC127" s="26"/>
      <c r="CD127" s="26"/>
      <c r="CE127" s="26"/>
      <c r="CF127" s="26"/>
      <c r="CG127" s="44">
        <v>123</v>
      </c>
      <c r="CH127" s="5">
        <v>1</v>
      </c>
      <c r="CI127" s="5">
        <v>1</v>
      </c>
      <c r="CJ127" s="5">
        <v>1</v>
      </c>
      <c r="CK127" s="69">
        <v>1.5</v>
      </c>
      <c r="CL127" s="69">
        <v>200</v>
      </c>
      <c r="CM127" s="246">
        <v>353.42917352885172</v>
      </c>
      <c r="CN127" s="69">
        <v>4</v>
      </c>
      <c r="CO127" s="39">
        <v>39227</v>
      </c>
      <c r="CP127" s="39">
        <v>39227</v>
      </c>
      <c r="CQ127" s="39">
        <v>39234</v>
      </c>
      <c r="CR127" s="26"/>
      <c r="CS127" s="26"/>
      <c r="CT127" s="26"/>
      <c r="CU127" s="26"/>
      <c r="CV127" s="26"/>
      <c r="CW127" s="69"/>
      <c r="CX127" s="79"/>
    </row>
    <row r="128" spans="1:102" ht="15" x14ac:dyDescent="0.25">
      <c r="A128" s="10">
        <v>124</v>
      </c>
      <c r="B128" s="15"/>
      <c r="C128" s="42">
        <v>1</v>
      </c>
      <c r="D128" s="59">
        <v>39209</v>
      </c>
      <c r="E128" s="69">
        <v>1</v>
      </c>
      <c r="F128" s="70">
        <v>1</v>
      </c>
      <c r="G128" s="33"/>
      <c r="H128" s="4"/>
      <c r="I128" s="4"/>
      <c r="J128" s="4">
        <v>1</v>
      </c>
      <c r="K128" s="4"/>
      <c r="L128" s="4"/>
      <c r="M128" s="4"/>
      <c r="N128" s="4"/>
      <c r="O128" s="4"/>
      <c r="P128" s="299">
        <f t="shared" si="13"/>
        <v>1</v>
      </c>
      <c r="Q128" s="4"/>
      <c r="R128" s="4"/>
      <c r="S128" s="4"/>
      <c r="T128" s="4" t="s">
        <v>117</v>
      </c>
      <c r="U128" s="4"/>
      <c r="V128" s="4" t="s">
        <v>118</v>
      </c>
      <c r="W128" s="4"/>
      <c r="X128" s="4"/>
      <c r="Y128" s="4"/>
      <c r="Z128" s="33"/>
      <c r="AA128" s="4"/>
      <c r="AB128" s="4"/>
      <c r="AC128" s="4">
        <v>5</v>
      </c>
      <c r="AD128" s="4"/>
      <c r="AE128" s="4">
        <v>4</v>
      </c>
      <c r="AF128" s="4"/>
      <c r="AG128" s="4"/>
      <c r="AH128" s="4"/>
      <c r="AI128" s="632">
        <f t="shared" si="14"/>
        <v>5</v>
      </c>
      <c r="AJ128" s="33"/>
      <c r="AK128" s="4"/>
      <c r="AL128" s="4"/>
      <c r="AM128" s="4"/>
      <c r="AN128" s="4"/>
      <c r="AO128" s="4"/>
      <c r="AP128" s="4">
        <v>4</v>
      </c>
      <c r="AQ128" s="4"/>
      <c r="AR128" s="4"/>
      <c r="AS128" s="110"/>
      <c r="AT128" s="630" t="str">
        <f t="shared" si="15"/>
        <v>NA</v>
      </c>
      <c r="AU128" s="630" t="s">
        <v>1780</v>
      </c>
      <c r="AV128" s="633" t="s">
        <v>1807</v>
      </c>
      <c r="AW128" s="633"/>
      <c r="AX128" s="90"/>
      <c r="AY128" s="111" t="s">
        <v>428</v>
      </c>
      <c r="AZ128" s="26"/>
      <c r="BA128" s="26"/>
      <c r="BB128" s="26"/>
      <c r="BC128" s="26"/>
      <c r="BD128" s="26"/>
      <c r="BE128" s="26"/>
      <c r="BF128" s="26"/>
      <c r="BG128" s="26"/>
      <c r="BH128" s="26"/>
      <c r="BI128" s="632" t="str">
        <f t="shared" si="16"/>
        <v>no</v>
      </c>
      <c r="BJ128" s="26"/>
      <c r="BK128" s="300">
        <f t="shared" si="17"/>
        <v>1</v>
      </c>
      <c r="BL128" s="5">
        <v>1</v>
      </c>
      <c r="BM128" s="5">
        <v>1.68</v>
      </c>
      <c r="BN128" s="5">
        <v>155</v>
      </c>
      <c r="BO128" s="69"/>
      <c r="BP128" s="69"/>
      <c r="BQ128" s="69"/>
      <c r="BR128" s="69"/>
      <c r="BS128" s="69"/>
      <c r="BT128" s="69"/>
      <c r="BU128" s="26"/>
      <c r="BV128" s="245">
        <f t="shared" si="20"/>
        <v>343.58970533780848</v>
      </c>
      <c r="BW128" s="26"/>
      <c r="BX128" s="11">
        <f t="shared" si="21"/>
        <v>343.58970533780848</v>
      </c>
      <c r="BY128" s="44">
        <v>124</v>
      </c>
      <c r="BZ128" s="26"/>
      <c r="CA128" s="26"/>
      <c r="CB128" s="26"/>
      <c r="CC128" s="26"/>
      <c r="CD128" s="26"/>
      <c r="CE128" s="26"/>
      <c r="CF128" s="26"/>
      <c r="CG128" s="44">
        <v>124</v>
      </c>
      <c r="CH128" s="5">
        <v>1</v>
      </c>
      <c r="CI128" s="5">
        <v>1</v>
      </c>
      <c r="CJ128" s="5">
        <v>1</v>
      </c>
      <c r="CK128" s="69">
        <v>1.68</v>
      </c>
      <c r="CL128" s="69">
        <v>155</v>
      </c>
      <c r="CM128" s="246">
        <v>343.58970533780848</v>
      </c>
      <c r="CN128" s="69">
        <v>4</v>
      </c>
      <c r="CO128" s="249">
        <v>39219</v>
      </c>
      <c r="CP128" s="39"/>
      <c r="CQ128" s="249">
        <v>39225</v>
      </c>
      <c r="CR128" s="26"/>
      <c r="CS128" s="26"/>
      <c r="CT128" s="26"/>
      <c r="CU128" s="26"/>
      <c r="CV128" s="26"/>
      <c r="CW128" s="69"/>
      <c r="CX128" s="79"/>
    </row>
    <row r="129" spans="1:102" ht="15" x14ac:dyDescent="0.25">
      <c r="A129" s="10">
        <v>125</v>
      </c>
      <c r="B129" s="15"/>
      <c r="C129" s="42"/>
      <c r="D129" s="59">
        <v>39212</v>
      </c>
      <c r="E129" s="69">
        <v>1</v>
      </c>
      <c r="F129" s="70">
        <v>1</v>
      </c>
      <c r="G129" s="33"/>
      <c r="H129" s="4"/>
      <c r="I129" s="4"/>
      <c r="J129" s="4"/>
      <c r="K129" s="4">
        <v>1</v>
      </c>
      <c r="L129" s="4"/>
      <c r="M129" s="4"/>
      <c r="N129" s="4"/>
      <c r="O129" s="4"/>
      <c r="P129" s="299">
        <f t="shared" si="13"/>
        <v>1</v>
      </c>
      <c r="Q129" s="4"/>
      <c r="R129" s="4"/>
      <c r="S129" s="4"/>
      <c r="T129" s="4"/>
      <c r="U129" s="4" t="s">
        <v>117</v>
      </c>
      <c r="V129" s="4" t="s">
        <v>111</v>
      </c>
      <c r="W129" s="4" t="s">
        <v>118</v>
      </c>
      <c r="X129" s="4"/>
      <c r="Y129" s="4"/>
      <c r="Z129" s="33"/>
      <c r="AA129" s="4"/>
      <c r="AB129" s="4"/>
      <c r="AC129" s="4"/>
      <c r="AD129" s="4">
        <v>3</v>
      </c>
      <c r="AE129" s="4"/>
      <c r="AF129" s="4"/>
      <c r="AG129" s="4"/>
      <c r="AH129" s="4"/>
      <c r="AI129" s="632">
        <f t="shared" si="14"/>
        <v>3</v>
      </c>
      <c r="AJ129" s="33"/>
      <c r="AK129" s="4"/>
      <c r="AL129" s="4"/>
      <c r="AM129" s="4"/>
      <c r="AN129" s="4"/>
      <c r="AO129" s="4"/>
      <c r="AP129" s="4">
        <v>3</v>
      </c>
      <c r="AQ129" s="4"/>
      <c r="AR129" s="4"/>
      <c r="AS129" s="110">
        <v>39227</v>
      </c>
      <c r="AT129" s="630">
        <f t="shared" si="15"/>
        <v>39227</v>
      </c>
      <c r="AU129" s="630" t="s">
        <v>1783</v>
      </c>
      <c r="AV129" s="633"/>
      <c r="AW129" s="633"/>
      <c r="AX129" s="90">
        <v>39227</v>
      </c>
      <c r="AY129" s="111">
        <v>39234</v>
      </c>
      <c r="AZ129" s="26"/>
      <c r="BA129" s="26"/>
      <c r="BB129" s="26"/>
      <c r="BC129" s="26"/>
      <c r="BD129" s="26"/>
      <c r="BE129" s="26"/>
      <c r="BF129" s="26"/>
      <c r="BG129" s="26"/>
      <c r="BH129" s="26"/>
      <c r="BI129" s="632" t="str">
        <f t="shared" si="16"/>
        <v>no</v>
      </c>
      <c r="BJ129" s="26" t="s">
        <v>416</v>
      </c>
      <c r="BK129" s="300">
        <f t="shared" si="17"/>
        <v>1</v>
      </c>
      <c r="BL129" s="5">
        <v>1</v>
      </c>
      <c r="BM129" s="5">
        <v>2</v>
      </c>
      <c r="BN129" s="5">
        <v>150</v>
      </c>
      <c r="BO129" s="69">
        <v>0.1</v>
      </c>
      <c r="BP129" s="69"/>
      <c r="BQ129" s="69"/>
      <c r="BR129" s="69"/>
      <c r="BS129" s="69"/>
      <c r="BT129" s="69"/>
      <c r="BU129" s="26"/>
      <c r="BV129" s="245">
        <f t="shared" si="20"/>
        <v>471.23889803846896</v>
      </c>
      <c r="BW129" s="26"/>
      <c r="BX129" s="11">
        <f t="shared" si="21"/>
        <v>471.23889803846896</v>
      </c>
      <c r="BY129" s="44">
        <v>125</v>
      </c>
      <c r="BZ129" s="26"/>
      <c r="CA129" s="26"/>
      <c r="CB129" s="26"/>
      <c r="CC129" s="26"/>
      <c r="CD129" s="26"/>
      <c r="CE129" s="26"/>
      <c r="CF129" s="26"/>
      <c r="CG129" s="44">
        <v>125</v>
      </c>
      <c r="CH129" s="5">
        <v>1</v>
      </c>
      <c r="CI129" s="5">
        <v>1</v>
      </c>
      <c r="CJ129" s="5">
        <v>1</v>
      </c>
      <c r="CK129" s="69">
        <v>2</v>
      </c>
      <c r="CL129" s="69">
        <v>150</v>
      </c>
      <c r="CM129" s="246">
        <v>471.23889803846896</v>
      </c>
      <c r="CN129" s="69">
        <v>3</v>
      </c>
      <c r="CO129" s="39">
        <v>39227</v>
      </c>
      <c r="CP129" s="39">
        <v>39227</v>
      </c>
      <c r="CQ129" s="39">
        <v>39234</v>
      </c>
      <c r="CR129" s="26"/>
      <c r="CS129" s="26"/>
      <c r="CT129" s="26"/>
      <c r="CU129" s="26"/>
      <c r="CV129" s="26"/>
      <c r="CW129" s="69"/>
      <c r="CX129" s="79"/>
    </row>
    <row r="130" spans="1:102" ht="15" x14ac:dyDescent="0.25">
      <c r="A130" s="10">
        <v>126</v>
      </c>
      <c r="B130" s="15"/>
      <c r="C130" s="42">
        <v>1</v>
      </c>
      <c r="D130" s="59">
        <v>39212</v>
      </c>
      <c r="E130" s="69">
        <v>1</v>
      </c>
      <c r="F130" s="70">
        <v>1</v>
      </c>
      <c r="G130" s="33"/>
      <c r="H130" s="4"/>
      <c r="I130" s="4"/>
      <c r="J130" s="4"/>
      <c r="K130" s="4">
        <v>1</v>
      </c>
      <c r="L130" s="4"/>
      <c r="M130" s="4"/>
      <c r="N130" s="4"/>
      <c r="O130" s="4"/>
      <c r="P130" s="299">
        <f t="shared" si="13"/>
        <v>1</v>
      </c>
      <c r="Q130" s="4"/>
      <c r="R130" s="4"/>
      <c r="S130" s="4"/>
      <c r="T130" s="4"/>
      <c r="U130" s="4" t="s">
        <v>118</v>
      </c>
      <c r="V130" s="4"/>
      <c r="W130" s="4"/>
      <c r="X130" s="4"/>
      <c r="Y130" s="4"/>
      <c r="Z130" s="33"/>
      <c r="AA130" s="4"/>
      <c r="AB130" s="4"/>
      <c r="AC130" s="4"/>
      <c r="AD130" s="4">
        <v>8</v>
      </c>
      <c r="AE130" s="4"/>
      <c r="AF130" s="4"/>
      <c r="AG130" s="4"/>
      <c r="AH130" s="4"/>
      <c r="AI130" s="632">
        <f t="shared" si="14"/>
        <v>8</v>
      </c>
      <c r="AJ130" s="33"/>
      <c r="AK130" s="4"/>
      <c r="AL130" s="4"/>
      <c r="AM130" s="4"/>
      <c r="AN130" s="4"/>
      <c r="AO130" s="4"/>
      <c r="AP130" s="4">
        <v>8</v>
      </c>
      <c r="AQ130" s="4"/>
      <c r="AR130" s="4"/>
      <c r="AS130" s="110">
        <v>39217</v>
      </c>
      <c r="AT130" s="630">
        <f t="shared" si="15"/>
        <v>39217</v>
      </c>
      <c r="AU130" s="630" t="s">
        <v>1783</v>
      </c>
      <c r="AV130" s="633"/>
      <c r="AW130" s="633"/>
      <c r="AX130" s="90">
        <v>39223</v>
      </c>
      <c r="AY130" s="111" t="s">
        <v>428</v>
      </c>
      <c r="AZ130" s="26"/>
      <c r="BA130" s="26"/>
      <c r="BB130" s="26"/>
      <c r="BC130" s="26"/>
      <c r="BD130" s="26"/>
      <c r="BE130" s="26"/>
      <c r="BF130" s="26"/>
      <c r="BG130" s="26"/>
      <c r="BH130" s="26"/>
      <c r="BI130" s="632" t="str">
        <f t="shared" si="16"/>
        <v>no</v>
      </c>
      <c r="BJ130" s="26" t="s">
        <v>479</v>
      </c>
      <c r="BK130" s="300">
        <f t="shared" si="17"/>
        <v>1</v>
      </c>
      <c r="BL130" s="5">
        <v>1</v>
      </c>
      <c r="BM130" s="5">
        <v>1.62</v>
      </c>
      <c r="BN130" s="5">
        <v>180</v>
      </c>
      <c r="BO130" s="69"/>
      <c r="BP130" s="69"/>
      <c r="BQ130" s="69"/>
      <c r="BR130" s="69"/>
      <c r="BS130" s="69"/>
      <c r="BT130" s="69"/>
      <c r="BU130" s="26"/>
      <c r="BV130" s="245">
        <f t="shared" si="20"/>
        <v>371.01580920364745</v>
      </c>
      <c r="BW130" s="26"/>
      <c r="BX130" s="11">
        <f t="shared" si="21"/>
        <v>371.01580920364745</v>
      </c>
      <c r="BY130" s="44">
        <v>126</v>
      </c>
      <c r="BZ130" s="26"/>
      <c r="CA130" s="26"/>
      <c r="CB130" s="26"/>
      <c r="CC130" s="26"/>
      <c r="CD130" s="26"/>
      <c r="CE130" s="26"/>
      <c r="CF130" s="26"/>
      <c r="CG130" s="44">
        <v>126</v>
      </c>
      <c r="CH130" s="5">
        <v>1</v>
      </c>
      <c r="CI130" s="5">
        <v>1</v>
      </c>
      <c r="CJ130" s="5">
        <v>1</v>
      </c>
      <c r="CK130" s="69">
        <v>1.62</v>
      </c>
      <c r="CL130" s="69">
        <v>180</v>
      </c>
      <c r="CM130" s="246">
        <v>371.01580920364745</v>
      </c>
      <c r="CN130" s="69">
        <v>8</v>
      </c>
      <c r="CO130" s="39">
        <v>39217</v>
      </c>
      <c r="CP130" s="39">
        <v>39223</v>
      </c>
      <c r="CQ130" s="249">
        <v>39225</v>
      </c>
      <c r="CR130" s="26"/>
      <c r="CS130" s="26"/>
      <c r="CT130" s="26"/>
      <c r="CU130" s="26"/>
      <c r="CV130" s="26"/>
      <c r="CW130" s="69"/>
      <c r="CX130" s="79"/>
    </row>
    <row r="131" spans="1:102" ht="15" x14ac:dyDescent="0.25">
      <c r="A131" s="10">
        <v>127</v>
      </c>
      <c r="B131" s="15"/>
      <c r="C131" s="42"/>
      <c r="D131" s="59">
        <v>39212</v>
      </c>
      <c r="E131" s="69">
        <v>1</v>
      </c>
      <c r="F131" s="70">
        <v>1</v>
      </c>
      <c r="G131" s="33"/>
      <c r="H131" s="4"/>
      <c r="I131" s="4"/>
      <c r="J131" s="4"/>
      <c r="K131" s="4">
        <v>1</v>
      </c>
      <c r="L131" s="4"/>
      <c r="M131" s="4"/>
      <c r="N131" s="4"/>
      <c r="O131" s="4"/>
      <c r="P131" s="299">
        <f t="shared" si="13"/>
        <v>1</v>
      </c>
      <c r="Q131" s="4"/>
      <c r="R131" s="4"/>
      <c r="S131" s="4"/>
      <c r="T131" s="4"/>
      <c r="U131" s="4" t="s">
        <v>117</v>
      </c>
      <c r="V131" s="4"/>
      <c r="W131" s="4"/>
      <c r="X131" s="4"/>
      <c r="Y131" s="4"/>
      <c r="Z131" s="33"/>
      <c r="AA131" s="4"/>
      <c r="AB131" s="4"/>
      <c r="AC131" s="4"/>
      <c r="AD131" s="4">
        <v>6</v>
      </c>
      <c r="AE131" s="4"/>
      <c r="AF131" s="4"/>
      <c r="AG131" s="4"/>
      <c r="AH131" s="4"/>
      <c r="AI131" s="632">
        <f t="shared" si="14"/>
        <v>6</v>
      </c>
      <c r="AJ131" s="33"/>
      <c r="AK131" s="4"/>
      <c r="AL131" s="4"/>
      <c r="AM131" s="4"/>
      <c r="AN131" s="4"/>
      <c r="AO131" s="4"/>
      <c r="AP131" s="4"/>
      <c r="AQ131" s="4"/>
      <c r="AR131" s="4"/>
      <c r="AS131" s="110"/>
      <c r="AT131" s="630" t="str">
        <f t="shared" si="15"/>
        <v>NA</v>
      </c>
      <c r="AU131" s="630" t="s">
        <v>1780</v>
      </c>
      <c r="AV131" s="633"/>
      <c r="AW131" s="633"/>
      <c r="AX131" s="90"/>
      <c r="AY131" s="111"/>
      <c r="AZ131" s="26"/>
      <c r="BA131" s="26"/>
      <c r="BB131" s="26"/>
      <c r="BC131" s="26"/>
      <c r="BD131" s="26"/>
      <c r="BE131" s="26">
        <v>0.3</v>
      </c>
      <c r="BF131" s="26"/>
      <c r="BG131" s="26"/>
      <c r="BH131" s="26"/>
      <c r="BI131" s="632" t="str">
        <f t="shared" si="16"/>
        <v>yes</v>
      </c>
      <c r="BJ131" s="26" t="s">
        <v>480</v>
      </c>
      <c r="BK131" s="300">
        <f t="shared" si="17"/>
        <v>1</v>
      </c>
      <c r="BL131" s="5">
        <v>1</v>
      </c>
      <c r="BM131" s="5">
        <v>1.02</v>
      </c>
      <c r="BN131" s="5">
        <v>100</v>
      </c>
      <c r="BO131" s="69"/>
      <c r="BP131" s="69"/>
      <c r="BQ131" s="69"/>
      <c r="BR131" s="69"/>
      <c r="BS131" s="69"/>
      <c r="BT131" s="69"/>
      <c r="BU131" s="26"/>
      <c r="BV131" s="245">
        <f t="shared" si="20"/>
        <v>81.712824919870513</v>
      </c>
      <c r="BW131" s="26"/>
      <c r="BX131" s="11">
        <f t="shared" si="21"/>
        <v>81.712824919870513</v>
      </c>
      <c r="BY131" s="44">
        <v>127</v>
      </c>
      <c r="BZ131" s="26"/>
      <c r="CA131" s="26"/>
      <c r="CB131" s="26"/>
      <c r="CC131" s="26"/>
      <c r="CD131" s="26"/>
      <c r="CE131" s="26"/>
      <c r="CF131" s="26"/>
      <c r="CG131" s="44">
        <v>127</v>
      </c>
      <c r="CH131" s="5">
        <v>1</v>
      </c>
      <c r="CI131" s="5">
        <v>1</v>
      </c>
      <c r="CJ131" s="5">
        <v>1</v>
      </c>
      <c r="CK131" s="69">
        <v>1.02</v>
      </c>
      <c r="CL131" s="69"/>
      <c r="CM131" s="246">
        <v>81.712824919870513</v>
      </c>
      <c r="CN131" s="131"/>
      <c r="CO131" s="251"/>
      <c r="CP131" s="39"/>
      <c r="CQ131" s="251"/>
      <c r="CR131" s="26"/>
      <c r="CS131" s="26"/>
      <c r="CT131" s="26"/>
      <c r="CU131" s="26"/>
      <c r="CV131" s="26"/>
      <c r="CW131" s="69">
        <v>0.3</v>
      </c>
      <c r="CX131" s="79"/>
    </row>
    <row r="132" spans="1:102" ht="15" x14ac:dyDescent="0.25">
      <c r="A132" s="10">
        <v>128</v>
      </c>
      <c r="B132" s="15"/>
      <c r="C132" s="42"/>
      <c r="D132" s="59">
        <v>39217</v>
      </c>
      <c r="E132" s="69">
        <v>1</v>
      </c>
      <c r="F132" s="70">
        <v>1</v>
      </c>
      <c r="G132" s="33"/>
      <c r="H132" s="4"/>
      <c r="I132" s="4"/>
      <c r="J132" s="4"/>
      <c r="K132" s="4"/>
      <c r="L132" s="4">
        <v>1</v>
      </c>
      <c r="M132" s="4"/>
      <c r="N132" s="4"/>
      <c r="O132" s="4"/>
      <c r="P132" s="299">
        <f t="shared" si="13"/>
        <v>1</v>
      </c>
      <c r="Q132" s="4"/>
      <c r="R132" s="4"/>
      <c r="S132" s="4"/>
      <c r="T132" s="4"/>
      <c r="U132" s="4"/>
      <c r="V132" s="4" t="s">
        <v>118</v>
      </c>
      <c r="W132" s="4"/>
      <c r="X132" s="4"/>
      <c r="Y132" s="4"/>
      <c r="Z132" s="33"/>
      <c r="AA132" s="4"/>
      <c r="AB132" s="4"/>
      <c r="AC132" s="4"/>
      <c r="AD132" s="4"/>
      <c r="AE132" s="4">
        <v>10</v>
      </c>
      <c r="AF132" s="4"/>
      <c r="AG132" s="4"/>
      <c r="AH132" s="4"/>
      <c r="AI132" s="632">
        <f t="shared" si="14"/>
        <v>10</v>
      </c>
      <c r="AJ132" s="33"/>
      <c r="AK132" s="4"/>
      <c r="AL132" s="4"/>
      <c r="AM132" s="4"/>
      <c r="AN132" s="4"/>
      <c r="AO132" s="4"/>
      <c r="AP132" s="4">
        <v>13</v>
      </c>
      <c r="AQ132" s="4"/>
      <c r="AR132" s="4"/>
      <c r="AS132" s="110">
        <v>39223</v>
      </c>
      <c r="AT132" s="630">
        <f t="shared" si="15"/>
        <v>39223</v>
      </c>
      <c r="AU132" s="630" t="s">
        <v>1783</v>
      </c>
      <c r="AV132" s="633"/>
      <c r="AW132" s="633"/>
      <c r="AX132" s="90">
        <v>39227</v>
      </c>
      <c r="AY132" s="111">
        <v>39234</v>
      </c>
      <c r="AZ132" s="26"/>
      <c r="BA132" s="26"/>
      <c r="BB132" s="26"/>
      <c r="BC132" s="26"/>
      <c r="BD132" s="26"/>
      <c r="BE132" s="26"/>
      <c r="BF132" s="26"/>
      <c r="BG132" s="26"/>
      <c r="BH132" s="26"/>
      <c r="BI132" s="632" t="str">
        <f t="shared" si="16"/>
        <v>no</v>
      </c>
      <c r="BJ132" s="26" t="s">
        <v>481</v>
      </c>
      <c r="BK132" s="300">
        <f t="shared" si="17"/>
        <v>1</v>
      </c>
      <c r="BL132" s="5">
        <v>1</v>
      </c>
      <c r="BM132" s="5">
        <v>1.85</v>
      </c>
      <c r="BN132" s="5">
        <v>250</v>
      </c>
      <c r="BO132" s="69"/>
      <c r="BP132" s="69"/>
      <c r="BQ132" s="69"/>
      <c r="BR132" s="69"/>
      <c r="BS132" s="69"/>
      <c r="BT132" s="69"/>
      <c r="BU132" s="26"/>
      <c r="BV132" s="245">
        <f t="shared" si="20"/>
        <v>672.00630355694182</v>
      </c>
      <c r="BW132" s="26"/>
      <c r="BX132" s="11">
        <f t="shared" si="21"/>
        <v>672.00630355694182</v>
      </c>
      <c r="BY132" s="44">
        <v>128</v>
      </c>
      <c r="BZ132" s="26"/>
      <c r="CA132" s="26"/>
      <c r="CB132" s="26"/>
      <c r="CC132" s="26"/>
      <c r="CD132" s="26"/>
      <c r="CE132" s="26"/>
      <c r="CF132" s="26"/>
      <c r="CG132" s="44">
        <v>128</v>
      </c>
      <c r="CH132" s="5">
        <v>1</v>
      </c>
      <c r="CI132" s="5">
        <v>1</v>
      </c>
      <c r="CJ132" s="5">
        <v>1</v>
      </c>
      <c r="CK132" s="69">
        <v>1.85</v>
      </c>
      <c r="CL132" s="69">
        <v>250</v>
      </c>
      <c r="CM132" s="246">
        <v>672.00630355694182</v>
      </c>
      <c r="CN132" s="69">
        <v>13</v>
      </c>
      <c r="CO132" s="39">
        <v>39223</v>
      </c>
      <c r="CP132" s="39">
        <v>39227</v>
      </c>
      <c r="CQ132" s="39">
        <v>39234</v>
      </c>
      <c r="CR132" s="26"/>
      <c r="CS132" s="26"/>
      <c r="CT132" s="26"/>
      <c r="CU132" s="26"/>
      <c r="CV132" s="26"/>
      <c r="CW132" s="69"/>
      <c r="CX132" s="79"/>
    </row>
    <row r="133" spans="1:102" ht="15" x14ac:dyDescent="0.25">
      <c r="A133" s="10">
        <v>129</v>
      </c>
      <c r="B133" s="15"/>
      <c r="C133" s="42">
        <v>1</v>
      </c>
      <c r="D133" s="59">
        <v>39217</v>
      </c>
      <c r="E133" s="69">
        <v>1</v>
      </c>
      <c r="F133" s="70">
        <v>1</v>
      </c>
      <c r="G133" s="33"/>
      <c r="H133" s="4"/>
      <c r="I133" s="4"/>
      <c r="J133" s="4"/>
      <c r="K133" s="4"/>
      <c r="L133" s="4">
        <v>1</v>
      </c>
      <c r="M133" s="4"/>
      <c r="N133" s="4"/>
      <c r="O133" s="4"/>
      <c r="P133" s="299">
        <f t="shared" ref="P133:P196" si="22">MAX(G133:O133)</f>
        <v>1</v>
      </c>
      <c r="Q133" s="4"/>
      <c r="R133" s="4"/>
      <c r="S133" s="4"/>
      <c r="T133" s="4"/>
      <c r="U133" s="4"/>
      <c r="V133" s="4" t="s">
        <v>118</v>
      </c>
      <c r="W133" s="4"/>
      <c r="X133" s="4"/>
      <c r="Y133" s="4"/>
      <c r="Z133" s="33"/>
      <c r="AA133" s="4"/>
      <c r="AB133" s="4"/>
      <c r="AC133" s="4"/>
      <c r="AD133" s="4"/>
      <c r="AE133" s="4">
        <v>4</v>
      </c>
      <c r="AF133" s="4"/>
      <c r="AG133" s="4"/>
      <c r="AH133" s="4"/>
      <c r="AI133" s="632">
        <f t="shared" ref="AI133:AI196" si="23">MAX(Z133:AH133)</f>
        <v>4</v>
      </c>
      <c r="AJ133" s="33"/>
      <c r="AK133" s="4"/>
      <c r="AL133" s="4"/>
      <c r="AM133" s="4"/>
      <c r="AN133" s="4"/>
      <c r="AO133" s="4"/>
      <c r="AP133" s="4">
        <v>6</v>
      </c>
      <c r="AQ133" s="4"/>
      <c r="AR133" s="4"/>
      <c r="AS133" s="110">
        <v>39223</v>
      </c>
      <c r="AT133" s="630">
        <f t="shared" ref="AT133:AT196" si="24">IF(COUNTBLANK(AS133)=1,"NA",AS133)</f>
        <v>39223</v>
      </c>
      <c r="AU133" s="630" t="s">
        <v>1783</v>
      </c>
      <c r="AV133" s="633"/>
      <c r="AW133" s="633"/>
      <c r="AX133" s="90"/>
      <c r="AY133" s="111" t="s">
        <v>428</v>
      </c>
      <c r="AZ133" s="26"/>
      <c r="BA133" s="26"/>
      <c r="BB133" s="26"/>
      <c r="BC133" s="26"/>
      <c r="BD133" s="26"/>
      <c r="BE133" s="26"/>
      <c r="BF133" s="26"/>
      <c r="BG133" s="26"/>
      <c r="BH133" s="26"/>
      <c r="BI133" s="632" t="str">
        <f t="shared" ref="BI133:BI196" si="25">IF(COUNTBLANK(AZ133:BH133)=9,"no","yes")</f>
        <v>no</v>
      </c>
      <c r="BJ133" s="26"/>
      <c r="BK133" s="300">
        <f t="shared" ref="BK133:BK196" si="26">BL133+BP133</f>
        <v>1</v>
      </c>
      <c r="BL133" s="5">
        <v>1</v>
      </c>
      <c r="BM133" s="5">
        <v>2.36</v>
      </c>
      <c r="BN133" s="5">
        <v>275</v>
      </c>
      <c r="BO133" s="69"/>
      <c r="BP133" s="69"/>
      <c r="BQ133" s="69"/>
      <c r="BR133" s="69"/>
      <c r="BS133" s="69"/>
      <c r="BT133" s="69"/>
      <c r="BU133" s="26"/>
      <c r="BV133" s="245">
        <f t="shared" si="20"/>
        <v>1202.9472429860675</v>
      </c>
      <c r="BW133" s="26"/>
      <c r="BX133" s="11">
        <f t="shared" si="21"/>
        <v>1202.9472429860675</v>
      </c>
      <c r="BY133" s="44">
        <v>129</v>
      </c>
      <c r="BZ133" s="26">
        <v>1</v>
      </c>
      <c r="CA133" s="26">
        <v>1</v>
      </c>
      <c r="CB133" s="26">
        <v>11</v>
      </c>
      <c r="CC133" s="26">
        <v>11</v>
      </c>
      <c r="CD133" s="26">
        <v>5</v>
      </c>
      <c r="CE133" s="26"/>
      <c r="CF133" s="26"/>
      <c r="CG133" s="44">
        <v>129</v>
      </c>
      <c r="CH133" s="5">
        <v>1</v>
      </c>
      <c r="CI133" s="5">
        <v>1</v>
      </c>
      <c r="CJ133" s="5">
        <v>1</v>
      </c>
      <c r="CK133" s="69">
        <v>2.36</v>
      </c>
      <c r="CL133" s="69">
        <v>275</v>
      </c>
      <c r="CM133" s="246">
        <v>1202.9472429860675</v>
      </c>
      <c r="CN133" s="69">
        <v>6</v>
      </c>
      <c r="CO133" s="39">
        <v>39223</v>
      </c>
      <c r="CP133" s="39"/>
      <c r="CQ133" s="249">
        <v>39225</v>
      </c>
      <c r="CR133" s="26">
        <v>1</v>
      </c>
      <c r="CS133" s="26">
        <v>1</v>
      </c>
      <c r="CT133" s="26">
        <v>11</v>
      </c>
      <c r="CU133" s="26">
        <v>5</v>
      </c>
      <c r="CV133" s="26"/>
      <c r="CW133" s="69"/>
      <c r="CX133" s="79"/>
    </row>
    <row r="134" spans="1:102" ht="15" x14ac:dyDescent="0.25">
      <c r="A134" s="10">
        <v>130</v>
      </c>
      <c r="B134" s="15"/>
      <c r="C134" s="42">
        <v>1</v>
      </c>
      <c r="D134" s="59">
        <v>39217</v>
      </c>
      <c r="E134" s="69">
        <v>1</v>
      </c>
      <c r="F134" s="70">
        <v>1</v>
      </c>
      <c r="G134" s="33"/>
      <c r="H134" s="4"/>
      <c r="I134" s="4"/>
      <c r="J134" s="4"/>
      <c r="K134" s="4"/>
      <c r="L134" s="4">
        <v>3</v>
      </c>
      <c r="M134" s="4"/>
      <c r="N134" s="4"/>
      <c r="O134" s="4"/>
      <c r="P134" s="299">
        <f t="shared" si="22"/>
        <v>3</v>
      </c>
      <c r="Q134" s="4"/>
      <c r="R134" s="4"/>
      <c r="S134" s="4"/>
      <c r="T134" s="4"/>
      <c r="U134" s="4"/>
      <c r="V134" s="4" t="s">
        <v>118</v>
      </c>
      <c r="W134" s="4"/>
      <c r="X134" s="4"/>
      <c r="Y134" s="4"/>
      <c r="Z134" s="33"/>
      <c r="AA134" s="4"/>
      <c r="AB134" s="4"/>
      <c r="AC134" s="4"/>
      <c r="AD134" s="4"/>
      <c r="AE134" s="4">
        <v>5</v>
      </c>
      <c r="AF134" s="4"/>
      <c r="AG134" s="4"/>
      <c r="AH134" s="4"/>
      <c r="AI134" s="632">
        <f t="shared" si="23"/>
        <v>5</v>
      </c>
      <c r="AJ134" s="33"/>
      <c r="AK134" s="4"/>
      <c r="AL134" s="4"/>
      <c r="AM134" s="4"/>
      <c r="AN134" s="4"/>
      <c r="AO134" s="4"/>
      <c r="AP134" s="4">
        <v>2</v>
      </c>
      <c r="AQ134" s="4"/>
      <c r="AR134" s="4"/>
      <c r="AS134" s="110">
        <v>39223</v>
      </c>
      <c r="AT134" s="630">
        <f t="shared" si="24"/>
        <v>39223</v>
      </c>
      <c r="AU134" s="630" t="s">
        <v>1783</v>
      </c>
      <c r="AV134" s="633"/>
      <c r="AW134" s="633"/>
      <c r="AX134" s="90">
        <v>39223</v>
      </c>
      <c r="AY134" s="111" t="s">
        <v>428</v>
      </c>
      <c r="AZ134" s="26"/>
      <c r="BA134" s="26"/>
      <c r="BB134" s="26"/>
      <c r="BC134" s="26"/>
      <c r="BD134" s="26"/>
      <c r="BE134" s="26"/>
      <c r="BF134" s="26"/>
      <c r="BG134" s="26"/>
      <c r="BH134" s="26"/>
      <c r="BI134" s="632" t="str">
        <f t="shared" si="25"/>
        <v>no</v>
      </c>
      <c r="BJ134" s="26" t="s">
        <v>482</v>
      </c>
      <c r="BK134" s="300">
        <f t="shared" si="26"/>
        <v>3</v>
      </c>
      <c r="BL134" s="5">
        <v>3</v>
      </c>
      <c r="BM134" s="5">
        <v>1.45</v>
      </c>
      <c r="BN134" s="5">
        <v>140</v>
      </c>
      <c r="BO134" s="69">
        <v>0.1</v>
      </c>
      <c r="BP134" s="69"/>
      <c r="BQ134" s="69"/>
      <c r="BR134" s="69"/>
      <c r="BS134" s="69"/>
      <c r="BT134" s="69"/>
      <c r="BU134" s="26"/>
      <c r="BV134" s="245">
        <f t="shared" si="20"/>
        <v>693.54584818811668</v>
      </c>
      <c r="BW134" s="26"/>
      <c r="BX134" s="11">
        <f t="shared" si="21"/>
        <v>693.54584818811668</v>
      </c>
      <c r="BY134" s="44">
        <v>130</v>
      </c>
      <c r="BZ134" s="26"/>
      <c r="CA134" s="26"/>
      <c r="CB134" s="26"/>
      <c r="CC134" s="26"/>
      <c r="CD134" s="26"/>
      <c r="CE134" s="26"/>
      <c r="CF134" s="26"/>
      <c r="CG134" s="44">
        <v>130</v>
      </c>
      <c r="CH134" s="5">
        <v>3</v>
      </c>
      <c r="CI134" s="5">
        <v>3</v>
      </c>
      <c r="CJ134" s="5">
        <v>3</v>
      </c>
      <c r="CK134" s="69">
        <v>1.45</v>
      </c>
      <c r="CL134" s="69">
        <v>140</v>
      </c>
      <c r="CM134" s="246">
        <v>693.54584818811668</v>
      </c>
      <c r="CN134" s="69">
        <v>2</v>
      </c>
      <c r="CO134" s="39">
        <v>39223</v>
      </c>
      <c r="CP134" s="39">
        <v>39223</v>
      </c>
      <c r="CQ134" s="249">
        <v>39225</v>
      </c>
      <c r="CR134" s="26"/>
      <c r="CS134" s="26"/>
      <c r="CT134" s="26"/>
      <c r="CU134" s="26"/>
      <c r="CV134" s="26"/>
      <c r="CW134" s="69"/>
      <c r="CX134" s="79"/>
    </row>
    <row r="135" spans="1:102" ht="15" x14ac:dyDescent="0.25">
      <c r="A135" s="10">
        <v>131</v>
      </c>
      <c r="B135" s="15"/>
      <c r="C135" s="42">
        <v>1</v>
      </c>
      <c r="D135" s="59">
        <v>39217</v>
      </c>
      <c r="E135" s="69">
        <v>1</v>
      </c>
      <c r="F135" s="70">
        <v>1</v>
      </c>
      <c r="G135" s="33"/>
      <c r="H135" s="4"/>
      <c r="I135" s="4"/>
      <c r="J135" s="4"/>
      <c r="K135" s="4"/>
      <c r="L135" s="4">
        <v>1</v>
      </c>
      <c r="M135" s="4">
        <v>2</v>
      </c>
      <c r="N135" s="4"/>
      <c r="O135" s="4"/>
      <c r="P135" s="299">
        <f t="shared" si="22"/>
        <v>2</v>
      </c>
      <c r="Q135" s="4"/>
      <c r="R135" s="4"/>
      <c r="S135" s="4"/>
      <c r="T135" s="4"/>
      <c r="U135" s="4"/>
      <c r="V135" s="4" t="s">
        <v>117</v>
      </c>
      <c r="W135" s="4" t="s">
        <v>118</v>
      </c>
      <c r="X135" s="4"/>
      <c r="Y135" s="4"/>
      <c r="Z135" s="33"/>
      <c r="AA135" s="4"/>
      <c r="AB135" s="4"/>
      <c r="AC135" s="4"/>
      <c r="AD135" s="4"/>
      <c r="AE135" s="4">
        <v>4</v>
      </c>
      <c r="AF135" s="4"/>
      <c r="AG135" s="4"/>
      <c r="AH135" s="4"/>
      <c r="AI135" s="632">
        <f t="shared" si="23"/>
        <v>4</v>
      </c>
      <c r="AJ135" s="33"/>
      <c r="AK135" s="4"/>
      <c r="AL135" s="4"/>
      <c r="AM135" s="4"/>
      <c r="AN135" s="4"/>
      <c r="AO135" s="4"/>
      <c r="AP135" s="4">
        <v>4</v>
      </c>
      <c r="AQ135" s="4">
        <v>3</v>
      </c>
      <c r="AR135" s="4"/>
      <c r="AS135" s="110"/>
      <c r="AT135" s="630" t="str">
        <f t="shared" si="24"/>
        <v>NA</v>
      </c>
      <c r="AU135" s="630" t="s">
        <v>1780</v>
      </c>
      <c r="AV135" s="633" t="s">
        <v>1807</v>
      </c>
      <c r="AW135" s="633"/>
      <c r="AX135" s="90"/>
      <c r="AY135" s="111">
        <v>39234</v>
      </c>
      <c r="AZ135" s="26"/>
      <c r="BA135" s="26"/>
      <c r="BB135" s="26"/>
      <c r="BC135" s="26"/>
      <c r="BD135" s="26"/>
      <c r="BE135" s="26"/>
      <c r="BF135" s="26"/>
      <c r="BG135" s="26"/>
      <c r="BH135" s="26"/>
      <c r="BI135" s="632" t="str">
        <f t="shared" si="25"/>
        <v>no</v>
      </c>
      <c r="BJ135" s="26" t="s">
        <v>483</v>
      </c>
      <c r="BK135" s="300">
        <f t="shared" si="26"/>
        <v>3</v>
      </c>
      <c r="BL135" s="5">
        <v>3</v>
      </c>
      <c r="BM135" s="5">
        <v>1.1399999999999999</v>
      </c>
      <c r="BN135" s="5">
        <v>160</v>
      </c>
      <c r="BO135" s="69"/>
      <c r="BP135" s="69"/>
      <c r="BQ135" s="69"/>
      <c r="BR135" s="69"/>
      <c r="BS135" s="69"/>
      <c r="BT135" s="69"/>
      <c r="BU135" s="26"/>
      <c r="BV135" s="245">
        <f t="shared" si="20"/>
        <v>489.93765751263538</v>
      </c>
      <c r="BW135" s="26"/>
      <c r="BX135" s="11">
        <f t="shared" si="21"/>
        <v>489.93765751263538</v>
      </c>
      <c r="BY135" s="44">
        <v>131</v>
      </c>
      <c r="BZ135" s="26"/>
      <c r="CA135" s="26"/>
      <c r="CB135" s="26"/>
      <c r="CC135" s="26"/>
      <c r="CD135" s="26"/>
      <c r="CE135" s="26"/>
      <c r="CF135" s="26"/>
      <c r="CG135" s="44">
        <v>131</v>
      </c>
      <c r="CH135" s="5">
        <v>2</v>
      </c>
      <c r="CI135" s="5">
        <v>3</v>
      </c>
      <c r="CJ135" s="5">
        <v>3</v>
      </c>
      <c r="CK135" s="69">
        <v>1.1399999999999999</v>
      </c>
      <c r="CL135" s="69">
        <v>160</v>
      </c>
      <c r="CM135" s="246">
        <v>489.93765751263538</v>
      </c>
      <c r="CN135" s="69">
        <v>3</v>
      </c>
      <c r="CO135" s="249">
        <v>39224</v>
      </c>
      <c r="CP135" s="39"/>
      <c r="CQ135" s="39">
        <v>39234</v>
      </c>
      <c r="CR135" s="26"/>
      <c r="CS135" s="26"/>
      <c r="CT135" s="26"/>
      <c r="CU135" s="26"/>
      <c r="CV135" s="26"/>
      <c r="CW135" s="69"/>
      <c r="CX135" s="79"/>
    </row>
    <row r="136" spans="1:102" ht="15" x14ac:dyDescent="0.25">
      <c r="A136" s="10">
        <v>132</v>
      </c>
      <c r="B136" s="15"/>
      <c r="C136" s="42">
        <v>1</v>
      </c>
      <c r="D136" s="59">
        <v>39227</v>
      </c>
      <c r="E136" s="69">
        <v>1</v>
      </c>
      <c r="F136" s="70">
        <v>1</v>
      </c>
      <c r="G136" s="33"/>
      <c r="H136" s="4"/>
      <c r="I136" s="4"/>
      <c r="J136" s="4"/>
      <c r="K136" s="4"/>
      <c r="L136" s="4"/>
      <c r="M136" s="4"/>
      <c r="N136" s="4">
        <v>2</v>
      </c>
      <c r="O136" s="4"/>
      <c r="P136" s="299">
        <f t="shared" si="22"/>
        <v>2</v>
      </c>
      <c r="Q136" s="4"/>
      <c r="R136" s="4"/>
      <c r="S136" s="4"/>
      <c r="T136" s="4"/>
      <c r="U136" s="4"/>
      <c r="V136" s="4"/>
      <c r="W136" s="4"/>
      <c r="X136" s="4" t="s">
        <v>118</v>
      </c>
      <c r="Y136" s="4"/>
      <c r="Z136" s="33"/>
      <c r="AA136" s="4"/>
      <c r="AB136" s="4"/>
      <c r="AC136" s="4"/>
      <c r="AD136" s="4"/>
      <c r="AE136" s="4"/>
      <c r="AF136" s="4"/>
      <c r="AG136" s="4"/>
      <c r="AH136" s="4"/>
      <c r="AI136" s="632">
        <f t="shared" si="23"/>
        <v>0</v>
      </c>
      <c r="AJ136" s="33"/>
      <c r="AK136" s="4"/>
      <c r="AL136" s="4"/>
      <c r="AM136" s="4"/>
      <c r="AN136" s="4"/>
      <c r="AO136" s="4"/>
      <c r="AP136" s="4"/>
      <c r="AQ136" s="4">
        <v>2</v>
      </c>
      <c r="AR136" s="4"/>
      <c r="AS136" s="110"/>
      <c r="AT136" s="630" t="str">
        <f t="shared" si="24"/>
        <v>NA</v>
      </c>
      <c r="AU136" s="630" t="s">
        <v>1780</v>
      </c>
      <c r="AV136" s="633" t="s">
        <v>1807</v>
      </c>
      <c r="AW136" s="633"/>
      <c r="AX136" s="90"/>
      <c r="AY136" s="111"/>
      <c r="AZ136" s="26"/>
      <c r="BA136" s="26"/>
      <c r="BB136" s="26"/>
      <c r="BC136" s="26"/>
      <c r="BD136" s="26"/>
      <c r="BE136" s="26"/>
      <c r="BF136" s="26"/>
      <c r="BG136" s="26"/>
      <c r="BH136" s="26"/>
      <c r="BI136" s="632" t="str">
        <f t="shared" si="25"/>
        <v>no</v>
      </c>
      <c r="BJ136" s="26"/>
      <c r="BK136" s="300">
        <f t="shared" si="26"/>
        <v>2</v>
      </c>
      <c r="BL136" s="5">
        <v>2</v>
      </c>
      <c r="BM136" s="5">
        <v>1.35</v>
      </c>
      <c r="BN136" s="5">
        <v>160</v>
      </c>
      <c r="BO136" s="69"/>
      <c r="BP136" s="69"/>
      <c r="BQ136" s="69"/>
      <c r="BR136" s="69"/>
      <c r="BS136" s="69"/>
      <c r="BT136" s="69"/>
      <c r="BU136" s="26"/>
      <c r="BV136" s="245">
        <f t="shared" si="20"/>
        <v>458.0442088933919</v>
      </c>
      <c r="BW136" s="26"/>
      <c r="BX136" s="11">
        <f t="shared" si="21"/>
        <v>458.0442088933919</v>
      </c>
      <c r="BY136" s="44">
        <v>132</v>
      </c>
      <c r="BZ136" s="26"/>
      <c r="CA136" s="26"/>
      <c r="CB136" s="26"/>
      <c r="CC136" s="26"/>
      <c r="CD136" s="26"/>
      <c r="CE136" s="26"/>
      <c r="CF136" s="26"/>
      <c r="CG136" s="44">
        <v>132</v>
      </c>
      <c r="CH136" s="5">
        <v>2</v>
      </c>
      <c r="CI136" s="5">
        <v>2</v>
      </c>
      <c r="CJ136" s="5">
        <v>2</v>
      </c>
      <c r="CK136" s="69">
        <v>1.35</v>
      </c>
      <c r="CL136" s="69">
        <v>160</v>
      </c>
      <c r="CM136" s="246">
        <v>458.0442088933919</v>
      </c>
      <c r="CN136" s="69">
        <v>2</v>
      </c>
      <c r="CO136" s="249">
        <v>39229</v>
      </c>
      <c r="CP136" s="39"/>
      <c r="CQ136" s="39">
        <v>39229</v>
      </c>
      <c r="CR136" s="26"/>
      <c r="CS136" s="26"/>
      <c r="CT136" s="26"/>
      <c r="CU136" s="26"/>
      <c r="CV136" s="26"/>
      <c r="CW136" s="69"/>
      <c r="CX136" s="79"/>
    </row>
    <row r="137" spans="1:102" ht="15" x14ac:dyDescent="0.25">
      <c r="A137" s="10">
        <v>133</v>
      </c>
      <c r="B137" s="15"/>
      <c r="C137" s="42">
        <v>1</v>
      </c>
      <c r="D137" s="59">
        <v>39227</v>
      </c>
      <c r="E137" s="69">
        <v>1</v>
      </c>
      <c r="F137" s="70">
        <v>1</v>
      </c>
      <c r="G137" s="33"/>
      <c r="H137" s="4"/>
      <c r="I137" s="4"/>
      <c r="J137" s="4"/>
      <c r="K137" s="4"/>
      <c r="L137" s="4"/>
      <c r="M137" s="4"/>
      <c r="N137" s="4" t="s">
        <v>484</v>
      </c>
      <c r="O137" s="4">
        <v>2</v>
      </c>
      <c r="P137" s="299">
        <f t="shared" si="22"/>
        <v>2</v>
      </c>
      <c r="Q137" s="4"/>
      <c r="R137" s="4"/>
      <c r="S137" s="4"/>
      <c r="T137" s="4"/>
      <c r="U137" s="4"/>
      <c r="V137" s="4"/>
      <c r="W137" s="4"/>
      <c r="X137" s="4" t="s">
        <v>118</v>
      </c>
      <c r="Y137" s="4"/>
      <c r="Z137" s="33"/>
      <c r="AA137" s="4"/>
      <c r="AB137" s="4"/>
      <c r="AC137" s="4"/>
      <c r="AD137" s="4"/>
      <c r="AE137" s="4"/>
      <c r="AF137" s="4"/>
      <c r="AG137" s="4"/>
      <c r="AH137" s="4"/>
      <c r="AI137" s="632">
        <f t="shared" si="23"/>
        <v>0</v>
      </c>
      <c r="AJ137" s="33"/>
      <c r="AK137" s="4"/>
      <c r="AL137" s="4"/>
      <c r="AM137" s="4"/>
      <c r="AN137" s="4"/>
      <c r="AO137" s="4"/>
      <c r="AP137" s="4"/>
      <c r="AQ137" s="4">
        <v>5</v>
      </c>
      <c r="AR137" s="4"/>
      <c r="AS137" s="110"/>
      <c r="AT137" s="630" t="str">
        <f t="shared" si="24"/>
        <v>NA</v>
      </c>
      <c r="AU137" s="630" t="s">
        <v>1780</v>
      </c>
      <c r="AV137" s="633" t="s">
        <v>1807</v>
      </c>
      <c r="AW137" s="633"/>
      <c r="AX137" s="90"/>
      <c r="AY137" s="111">
        <v>39234</v>
      </c>
      <c r="AZ137" s="26"/>
      <c r="BA137" s="26"/>
      <c r="BB137" s="26"/>
      <c r="BC137" s="26"/>
      <c r="BD137" s="26"/>
      <c r="BE137" s="26"/>
      <c r="BF137" s="26">
        <v>0.3</v>
      </c>
      <c r="BG137" s="26"/>
      <c r="BH137" s="26"/>
      <c r="BI137" s="632" t="str">
        <f t="shared" si="25"/>
        <v>yes</v>
      </c>
      <c r="BJ137" s="26" t="s">
        <v>442</v>
      </c>
      <c r="BK137" s="300">
        <f t="shared" si="26"/>
        <v>2</v>
      </c>
      <c r="BL137" s="5">
        <v>2</v>
      </c>
      <c r="BM137" s="5">
        <v>1.46</v>
      </c>
      <c r="BN137" s="5">
        <v>120</v>
      </c>
      <c r="BO137" s="69"/>
      <c r="BP137" s="69"/>
      <c r="BQ137" s="69"/>
      <c r="BR137" s="69"/>
      <c r="BS137" s="69"/>
      <c r="BT137" s="69"/>
      <c r="BU137" s="5" t="s">
        <v>424</v>
      </c>
      <c r="BV137" s="245">
        <f t="shared" si="20"/>
        <v>401.79713402352013</v>
      </c>
      <c r="BW137" s="26"/>
      <c r="BX137" s="11">
        <f t="shared" si="21"/>
        <v>401.79713402352013</v>
      </c>
      <c r="BY137" s="44">
        <v>133</v>
      </c>
      <c r="BZ137" s="26"/>
      <c r="CA137" s="26"/>
      <c r="CB137" s="26"/>
      <c r="CC137" s="26"/>
      <c r="CD137" s="26"/>
      <c r="CE137" s="26"/>
      <c r="CF137" s="26"/>
      <c r="CG137" s="44">
        <v>133</v>
      </c>
      <c r="CH137" s="5">
        <v>2</v>
      </c>
      <c r="CI137" s="5">
        <v>2</v>
      </c>
      <c r="CJ137" s="5">
        <v>2</v>
      </c>
      <c r="CK137" s="69">
        <v>1.46</v>
      </c>
      <c r="CL137" s="69">
        <v>120</v>
      </c>
      <c r="CM137" s="246">
        <v>401.79713402352013</v>
      </c>
      <c r="CN137" s="69">
        <v>5</v>
      </c>
      <c r="CO137" s="249">
        <v>39229</v>
      </c>
      <c r="CP137" s="39"/>
      <c r="CQ137" s="39">
        <v>39234</v>
      </c>
      <c r="CR137" s="26"/>
      <c r="CS137" s="26"/>
      <c r="CT137" s="26"/>
      <c r="CU137" s="26"/>
      <c r="CV137" s="26"/>
      <c r="CW137" s="69">
        <v>0.3</v>
      </c>
      <c r="CX137" s="79"/>
    </row>
    <row r="138" spans="1:102" ht="15" x14ac:dyDescent="0.25">
      <c r="A138" s="10">
        <v>134</v>
      </c>
      <c r="B138" s="15"/>
      <c r="C138" s="42"/>
      <c r="D138" s="59"/>
      <c r="E138" s="69"/>
      <c r="F138" s="70"/>
      <c r="G138" s="33"/>
      <c r="H138" s="4"/>
      <c r="I138" s="4"/>
      <c r="J138" s="4"/>
      <c r="K138" s="4"/>
      <c r="L138" s="4"/>
      <c r="M138" s="4"/>
      <c r="N138" s="4"/>
      <c r="O138" s="4"/>
      <c r="P138" s="299">
        <f t="shared" si="22"/>
        <v>0</v>
      </c>
      <c r="Q138" s="4"/>
      <c r="R138" s="4"/>
      <c r="S138" s="4"/>
      <c r="T138" s="4"/>
      <c r="U138" s="4"/>
      <c r="V138" s="4"/>
      <c r="W138" s="4"/>
      <c r="X138" s="4"/>
      <c r="Y138" s="4"/>
      <c r="Z138" s="33"/>
      <c r="AA138" s="4"/>
      <c r="AB138" s="4"/>
      <c r="AC138" s="4"/>
      <c r="AD138" s="4"/>
      <c r="AE138" s="4"/>
      <c r="AF138" s="4"/>
      <c r="AG138" s="4"/>
      <c r="AH138" s="4"/>
      <c r="AI138" s="632">
        <f t="shared" si="23"/>
        <v>0</v>
      </c>
      <c r="AJ138" s="33"/>
      <c r="AK138" s="4"/>
      <c r="AL138" s="4"/>
      <c r="AM138" s="4"/>
      <c r="AN138" s="4"/>
      <c r="AO138" s="4"/>
      <c r="AP138" s="4"/>
      <c r="AQ138" s="4"/>
      <c r="AR138" s="4"/>
      <c r="AS138" s="110"/>
      <c r="AT138" s="630" t="str">
        <f t="shared" si="24"/>
        <v>NA</v>
      </c>
      <c r="AU138" s="630" t="s">
        <v>1783</v>
      </c>
      <c r="AV138" s="633"/>
      <c r="AW138" s="633"/>
      <c r="AX138" s="90"/>
      <c r="AY138" s="111"/>
      <c r="AZ138" s="26"/>
      <c r="BA138" s="26"/>
      <c r="BB138" s="26"/>
      <c r="BC138" s="26"/>
      <c r="BD138" s="26"/>
      <c r="BE138" s="26"/>
      <c r="BF138" s="26"/>
      <c r="BG138" s="26"/>
      <c r="BH138" s="26"/>
      <c r="BI138" s="632" t="str">
        <f t="shared" si="25"/>
        <v>no</v>
      </c>
      <c r="BJ138" s="26"/>
      <c r="BK138" s="300">
        <f t="shared" si="26"/>
        <v>0</v>
      </c>
      <c r="BL138" s="5"/>
      <c r="BM138" s="5"/>
      <c r="BN138" s="5"/>
      <c r="BO138" s="69"/>
      <c r="BP138" s="69"/>
      <c r="BQ138" s="69"/>
      <c r="BR138" s="69"/>
      <c r="BS138" s="69"/>
      <c r="BT138" s="69"/>
      <c r="BU138" s="26"/>
      <c r="BV138" s="245"/>
      <c r="BW138" s="26"/>
      <c r="BX138" s="11"/>
      <c r="BY138" s="44">
        <v>134</v>
      </c>
      <c r="BZ138" s="26"/>
      <c r="CA138" s="26"/>
      <c r="CB138" s="26"/>
      <c r="CC138" s="26"/>
      <c r="CD138" s="26"/>
      <c r="CE138" s="26"/>
      <c r="CF138" s="26"/>
      <c r="CG138" s="44">
        <v>134</v>
      </c>
      <c r="CH138" s="5">
        <v>0</v>
      </c>
      <c r="CI138" s="5">
        <v>0</v>
      </c>
      <c r="CJ138" s="5"/>
      <c r="CK138" s="26"/>
      <c r="CL138" s="26"/>
      <c r="CM138" s="246"/>
      <c r="CN138" s="26"/>
      <c r="CO138" s="26"/>
      <c r="CP138" s="26"/>
      <c r="CQ138" s="26"/>
      <c r="CR138" s="26"/>
      <c r="CS138" s="26"/>
      <c r="CT138" s="26"/>
      <c r="CU138" s="26"/>
      <c r="CV138" s="26"/>
      <c r="CW138" s="69"/>
      <c r="CX138" s="79"/>
    </row>
    <row r="139" spans="1:102" ht="15" x14ac:dyDescent="0.25">
      <c r="A139" s="10">
        <v>135</v>
      </c>
      <c r="B139" s="15"/>
      <c r="C139" s="42"/>
      <c r="D139" s="59"/>
      <c r="E139" s="69"/>
      <c r="F139" s="70"/>
      <c r="G139" s="33"/>
      <c r="H139" s="4"/>
      <c r="I139" s="4"/>
      <c r="J139" s="4"/>
      <c r="K139" s="4"/>
      <c r="L139" s="4"/>
      <c r="M139" s="4"/>
      <c r="N139" s="4"/>
      <c r="O139" s="4"/>
      <c r="P139" s="299">
        <f t="shared" si="22"/>
        <v>0</v>
      </c>
      <c r="Q139" s="4"/>
      <c r="R139" s="4"/>
      <c r="S139" s="4"/>
      <c r="T139" s="4"/>
      <c r="U139" s="4"/>
      <c r="V139" s="4"/>
      <c r="W139" s="4"/>
      <c r="X139" s="4"/>
      <c r="Y139" s="4"/>
      <c r="Z139" s="33"/>
      <c r="AA139" s="4"/>
      <c r="AB139" s="4"/>
      <c r="AC139" s="4"/>
      <c r="AD139" s="4"/>
      <c r="AE139" s="4"/>
      <c r="AF139" s="4"/>
      <c r="AG139" s="4"/>
      <c r="AH139" s="4"/>
      <c r="AI139" s="632">
        <f t="shared" si="23"/>
        <v>0</v>
      </c>
      <c r="AJ139" s="33"/>
      <c r="AK139" s="4"/>
      <c r="AL139" s="4"/>
      <c r="AM139" s="4"/>
      <c r="AN139" s="4"/>
      <c r="AO139" s="4"/>
      <c r="AP139" s="4"/>
      <c r="AQ139" s="4"/>
      <c r="AR139" s="4"/>
      <c r="AS139" s="33"/>
      <c r="AT139" s="630" t="str">
        <f t="shared" si="24"/>
        <v>NA</v>
      </c>
      <c r="AU139" s="630" t="s">
        <v>1783</v>
      </c>
      <c r="AV139" s="628"/>
      <c r="AW139" s="628"/>
      <c r="AX139" s="4"/>
      <c r="AY139" s="43"/>
      <c r="AZ139" s="26"/>
      <c r="BA139" s="26"/>
      <c r="BB139" s="26"/>
      <c r="BC139" s="26"/>
      <c r="BD139" s="26"/>
      <c r="BE139" s="26"/>
      <c r="BF139" s="26"/>
      <c r="BG139" s="26"/>
      <c r="BH139" s="26"/>
      <c r="BI139" s="632" t="str">
        <f t="shared" si="25"/>
        <v>no</v>
      </c>
      <c r="BJ139" s="26"/>
      <c r="BK139" s="300">
        <f t="shared" si="26"/>
        <v>0</v>
      </c>
      <c r="BL139" s="5"/>
      <c r="BM139" s="5"/>
      <c r="BN139" s="5"/>
      <c r="BO139" s="69"/>
      <c r="BP139" s="69"/>
      <c r="BQ139" s="69"/>
      <c r="BR139" s="69"/>
      <c r="BS139" s="69"/>
      <c r="BT139" s="69"/>
      <c r="BU139" s="26"/>
      <c r="BV139" s="245"/>
      <c r="BW139" s="26"/>
      <c r="BX139" s="11"/>
      <c r="BY139" s="44">
        <v>135</v>
      </c>
      <c r="BZ139" s="26"/>
      <c r="CA139" s="26"/>
      <c r="CB139" s="26"/>
      <c r="CC139" s="26"/>
      <c r="CD139" s="26"/>
      <c r="CE139" s="26"/>
      <c r="CF139" s="26"/>
      <c r="CG139" s="44">
        <v>135</v>
      </c>
      <c r="CH139" s="5">
        <v>0</v>
      </c>
      <c r="CI139" s="5">
        <v>0</v>
      </c>
      <c r="CJ139" s="5"/>
      <c r="CK139" s="26"/>
      <c r="CL139" s="26"/>
      <c r="CM139" s="246"/>
      <c r="CN139" s="26"/>
      <c r="CO139" s="26"/>
      <c r="CP139" s="26"/>
      <c r="CQ139" s="26"/>
      <c r="CR139" s="26"/>
      <c r="CS139" s="26"/>
      <c r="CT139" s="26"/>
      <c r="CU139" s="26"/>
      <c r="CV139" s="26"/>
      <c r="CW139" s="69"/>
      <c r="CX139" s="79"/>
    </row>
    <row r="140" spans="1:102" ht="15" x14ac:dyDescent="0.25">
      <c r="A140" s="10">
        <v>136</v>
      </c>
      <c r="B140" s="15"/>
      <c r="C140" s="42"/>
      <c r="D140" s="59"/>
      <c r="E140" s="69"/>
      <c r="F140" s="70"/>
      <c r="G140" s="33"/>
      <c r="H140" s="4"/>
      <c r="I140" s="4"/>
      <c r="J140" s="4"/>
      <c r="K140" s="4"/>
      <c r="L140" s="4"/>
      <c r="M140" s="4"/>
      <c r="N140" s="4"/>
      <c r="O140" s="4"/>
      <c r="P140" s="299">
        <f t="shared" si="22"/>
        <v>0</v>
      </c>
      <c r="Q140" s="4"/>
      <c r="R140" s="4"/>
      <c r="S140" s="4"/>
      <c r="T140" s="4"/>
      <c r="U140" s="4"/>
      <c r="V140" s="4"/>
      <c r="W140" s="4"/>
      <c r="X140" s="4"/>
      <c r="Y140" s="4"/>
      <c r="Z140" s="33"/>
      <c r="AA140" s="4"/>
      <c r="AB140" s="4"/>
      <c r="AC140" s="4"/>
      <c r="AD140" s="4"/>
      <c r="AE140" s="4"/>
      <c r="AF140" s="4"/>
      <c r="AG140" s="4"/>
      <c r="AH140" s="4"/>
      <c r="AI140" s="632">
        <f t="shared" si="23"/>
        <v>0</v>
      </c>
      <c r="AJ140" s="33"/>
      <c r="AK140" s="4"/>
      <c r="AL140" s="4"/>
      <c r="AM140" s="4"/>
      <c r="AN140" s="4"/>
      <c r="AO140" s="4"/>
      <c r="AP140" s="4"/>
      <c r="AQ140" s="4"/>
      <c r="AR140" s="4"/>
      <c r="AS140" s="33"/>
      <c r="AT140" s="630" t="str">
        <f t="shared" si="24"/>
        <v>NA</v>
      </c>
      <c r="AU140" s="630" t="s">
        <v>1783</v>
      </c>
      <c r="AV140" s="628"/>
      <c r="AW140" s="628"/>
      <c r="AX140" s="4"/>
      <c r="AY140" s="43"/>
      <c r="AZ140" s="26"/>
      <c r="BA140" s="26"/>
      <c r="BB140" s="26"/>
      <c r="BC140" s="26"/>
      <c r="BD140" s="26"/>
      <c r="BE140" s="26"/>
      <c r="BF140" s="26"/>
      <c r="BG140" s="26"/>
      <c r="BH140" s="26"/>
      <c r="BI140" s="632" t="str">
        <f t="shared" si="25"/>
        <v>no</v>
      </c>
      <c r="BJ140" s="26"/>
      <c r="BK140" s="300">
        <f t="shared" si="26"/>
        <v>0</v>
      </c>
      <c r="BL140" s="5"/>
      <c r="BM140" s="5"/>
      <c r="BN140" s="5"/>
      <c r="BO140" s="69"/>
      <c r="BP140" s="69"/>
      <c r="BQ140" s="69"/>
      <c r="BR140" s="69"/>
      <c r="BS140" s="69"/>
      <c r="BT140" s="69"/>
      <c r="BU140" s="26"/>
      <c r="BV140" s="245"/>
      <c r="BW140" s="26"/>
      <c r="BX140" s="11"/>
      <c r="BY140" s="44">
        <v>136</v>
      </c>
      <c r="BZ140" s="26"/>
      <c r="CA140" s="26"/>
      <c r="CB140" s="26"/>
      <c r="CC140" s="26"/>
      <c r="CD140" s="26"/>
      <c r="CE140" s="26"/>
      <c r="CF140" s="26"/>
      <c r="CG140" s="44">
        <v>136</v>
      </c>
      <c r="CH140" s="5">
        <v>0</v>
      </c>
      <c r="CI140" s="5">
        <v>0</v>
      </c>
      <c r="CJ140" s="5"/>
      <c r="CK140" s="26"/>
      <c r="CL140" s="26"/>
      <c r="CM140" s="246"/>
      <c r="CN140" s="26"/>
      <c r="CO140" s="26"/>
      <c r="CP140" s="26"/>
      <c r="CQ140" s="26"/>
      <c r="CR140" s="26"/>
      <c r="CS140" s="26"/>
      <c r="CT140" s="26"/>
      <c r="CU140" s="26"/>
      <c r="CV140" s="26"/>
      <c r="CW140" s="69"/>
      <c r="CX140" s="79"/>
    </row>
    <row r="141" spans="1:102" ht="15" x14ac:dyDescent="0.25">
      <c r="A141" s="10">
        <v>137</v>
      </c>
      <c r="B141" s="15"/>
      <c r="C141" s="42"/>
      <c r="D141" s="59"/>
      <c r="E141" s="69"/>
      <c r="F141" s="70"/>
      <c r="G141" s="33"/>
      <c r="H141" s="4"/>
      <c r="I141" s="4"/>
      <c r="J141" s="4"/>
      <c r="K141" s="4"/>
      <c r="L141" s="4"/>
      <c r="M141" s="4"/>
      <c r="N141" s="4"/>
      <c r="O141" s="4"/>
      <c r="P141" s="299">
        <f t="shared" si="22"/>
        <v>0</v>
      </c>
      <c r="Q141" s="4"/>
      <c r="R141" s="4"/>
      <c r="S141" s="4"/>
      <c r="T141" s="4"/>
      <c r="U141" s="4"/>
      <c r="V141" s="4"/>
      <c r="W141" s="4"/>
      <c r="X141" s="4"/>
      <c r="Y141" s="4"/>
      <c r="Z141" s="33"/>
      <c r="AA141" s="4"/>
      <c r="AB141" s="4"/>
      <c r="AC141" s="4"/>
      <c r="AD141" s="4"/>
      <c r="AE141" s="4"/>
      <c r="AF141" s="4"/>
      <c r="AG141" s="4"/>
      <c r="AH141" s="4"/>
      <c r="AI141" s="632">
        <f t="shared" si="23"/>
        <v>0</v>
      </c>
      <c r="AJ141" s="33"/>
      <c r="AK141" s="4"/>
      <c r="AL141" s="4"/>
      <c r="AM141" s="4"/>
      <c r="AN141" s="4"/>
      <c r="AO141" s="4"/>
      <c r="AP141" s="4"/>
      <c r="AQ141" s="4"/>
      <c r="AR141" s="4"/>
      <c r="AS141" s="33"/>
      <c r="AT141" s="630" t="str">
        <f t="shared" si="24"/>
        <v>NA</v>
      </c>
      <c r="AU141" s="630" t="s">
        <v>1783</v>
      </c>
      <c r="AV141" s="628"/>
      <c r="AW141" s="628"/>
      <c r="AX141" s="4"/>
      <c r="AY141" s="43"/>
      <c r="AZ141" s="26"/>
      <c r="BA141" s="26"/>
      <c r="BB141" s="26"/>
      <c r="BC141" s="26"/>
      <c r="BD141" s="26"/>
      <c r="BE141" s="26"/>
      <c r="BF141" s="26"/>
      <c r="BG141" s="26"/>
      <c r="BH141" s="26"/>
      <c r="BI141" s="632" t="str">
        <f t="shared" si="25"/>
        <v>no</v>
      </c>
      <c r="BJ141" s="26"/>
      <c r="BK141" s="300">
        <f t="shared" si="26"/>
        <v>0</v>
      </c>
      <c r="BL141" s="5"/>
      <c r="BM141" s="5"/>
      <c r="BN141" s="5"/>
      <c r="BO141" s="69"/>
      <c r="BP141" s="69"/>
      <c r="BQ141" s="69"/>
      <c r="BR141" s="69"/>
      <c r="BS141" s="69"/>
      <c r="BT141" s="69"/>
      <c r="BU141" s="26"/>
      <c r="BV141" s="245"/>
      <c r="BW141" s="26"/>
      <c r="BX141" s="11"/>
      <c r="BY141" s="44">
        <v>137</v>
      </c>
      <c r="BZ141" s="26"/>
      <c r="CA141" s="26"/>
      <c r="CB141" s="26"/>
      <c r="CC141" s="26"/>
      <c r="CD141" s="26"/>
      <c r="CE141" s="26"/>
      <c r="CF141" s="26"/>
      <c r="CG141" s="44">
        <v>137</v>
      </c>
      <c r="CH141" s="5">
        <v>0</v>
      </c>
      <c r="CI141" s="5">
        <v>0</v>
      </c>
      <c r="CJ141" s="5"/>
      <c r="CK141" s="26"/>
      <c r="CL141" s="26"/>
      <c r="CM141" s="246"/>
      <c r="CN141" s="26"/>
      <c r="CO141" s="26"/>
      <c r="CP141" s="26"/>
      <c r="CQ141" s="26"/>
      <c r="CR141" s="26"/>
      <c r="CS141" s="26"/>
      <c r="CT141" s="26"/>
      <c r="CU141" s="26"/>
      <c r="CV141" s="26"/>
      <c r="CW141" s="69"/>
      <c r="CX141" s="79"/>
    </row>
    <row r="142" spans="1:102" ht="15" x14ac:dyDescent="0.25">
      <c r="A142" s="10">
        <v>138</v>
      </c>
      <c r="B142" s="15"/>
      <c r="C142" s="42"/>
      <c r="D142" s="59"/>
      <c r="E142" s="69"/>
      <c r="F142" s="70"/>
      <c r="G142" s="33"/>
      <c r="H142" s="4"/>
      <c r="I142" s="4"/>
      <c r="J142" s="4"/>
      <c r="K142" s="4"/>
      <c r="L142" s="4"/>
      <c r="M142" s="4"/>
      <c r="N142" s="4"/>
      <c r="O142" s="4"/>
      <c r="P142" s="299">
        <f t="shared" si="22"/>
        <v>0</v>
      </c>
      <c r="Q142" s="4"/>
      <c r="R142" s="4"/>
      <c r="S142" s="4"/>
      <c r="T142" s="4"/>
      <c r="U142" s="4"/>
      <c r="V142" s="4"/>
      <c r="W142" s="4"/>
      <c r="X142" s="4"/>
      <c r="Y142" s="4"/>
      <c r="Z142" s="33"/>
      <c r="AA142" s="4"/>
      <c r="AB142" s="4"/>
      <c r="AC142" s="4"/>
      <c r="AD142" s="4"/>
      <c r="AE142" s="4"/>
      <c r="AF142" s="4"/>
      <c r="AG142" s="4"/>
      <c r="AH142" s="4"/>
      <c r="AI142" s="632">
        <f t="shared" si="23"/>
        <v>0</v>
      </c>
      <c r="AJ142" s="33"/>
      <c r="AK142" s="4"/>
      <c r="AL142" s="4"/>
      <c r="AM142" s="4"/>
      <c r="AN142" s="4"/>
      <c r="AO142" s="4"/>
      <c r="AP142" s="4"/>
      <c r="AQ142" s="4"/>
      <c r="AR142" s="4"/>
      <c r="AS142" s="33"/>
      <c r="AT142" s="630" t="str">
        <f t="shared" si="24"/>
        <v>NA</v>
      </c>
      <c r="AU142" s="630" t="s">
        <v>1783</v>
      </c>
      <c r="AV142" s="628"/>
      <c r="AW142" s="628"/>
      <c r="AX142" s="4"/>
      <c r="AY142" s="43"/>
      <c r="AZ142" s="26"/>
      <c r="BA142" s="26"/>
      <c r="BB142" s="26"/>
      <c r="BC142" s="26"/>
      <c r="BD142" s="26"/>
      <c r="BE142" s="26"/>
      <c r="BF142" s="26"/>
      <c r="BG142" s="26"/>
      <c r="BH142" s="26"/>
      <c r="BI142" s="632" t="str">
        <f t="shared" si="25"/>
        <v>no</v>
      </c>
      <c r="BJ142" s="26"/>
      <c r="BK142" s="300">
        <f t="shared" si="26"/>
        <v>0</v>
      </c>
      <c r="BL142" s="5"/>
      <c r="BM142" s="5"/>
      <c r="BN142" s="5"/>
      <c r="BO142" s="69"/>
      <c r="BP142" s="69"/>
      <c r="BQ142" s="69"/>
      <c r="BR142" s="69"/>
      <c r="BS142" s="69"/>
      <c r="BT142" s="69"/>
      <c r="BU142" s="26"/>
      <c r="BV142" s="245"/>
      <c r="BW142" s="26"/>
      <c r="BX142" s="11"/>
      <c r="BY142" s="44">
        <v>138</v>
      </c>
      <c r="BZ142" s="26"/>
      <c r="CA142" s="26"/>
      <c r="CB142" s="26"/>
      <c r="CC142" s="26"/>
      <c r="CD142" s="26"/>
      <c r="CE142" s="26"/>
      <c r="CF142" s="26"/>
      <c r="CG142" s="44">
        <v>138</v>
      </c>
      <c r="CH142" s="5">
        <v>0</v>
      </c>
      <c r="CI142" s="5">
        <v>0</v>
      </c>
      <c r="CJ142" s="5"/>
      <c r="CK142" s="26"/>
      <c r="CL142" s="26"/>
      <c r="CM142" s="246"/>
      <c r="CN142" s="26"/>
      <c r="CO142" s="26"/>
      <c r="CP142" s="26"/>
      <c r="CQ142" s="26"/>
      <c r="CR142" s="26"/>
      <c r="CS142" s="26"/>
      <c r="CT142" s="26"/>
      <c r="CU142" s="26"/>
      <c r="CV142" s="26"/>
      <c r="CW142" s="69"/>
      <c r="CX142" s="79"/>
    </row>
    <row r="143" spans="1:102" ht="15" x14ac:dyDescent="0.25">
      <c r="A143" s="10">
        <v>139</v>
      </c>
      <c r="B143" s="15" t="s">
        <v>542</v>
      </c>
      <c r="C143" s="42"/>
      <c r="D143" s="59"/>
      <c r="E143" s="69"/>
      <c r="F143" s="70"/>
      <c r="G143" s="33"/>
      <c r="H143" s="4"/>
      <c r="I143" s="4"/>
      <c r="J143" s="4"/>
      <c r="K143" s="4"/>
      <c r="L143" s="4"/>
      <c r="M143" s="4"/>
      <c r="N143" s="4"/>
      <c r="O143" s="4"/>
      <c r="P143" s="299">
        <f t="shared" si="22"/>
        <v>0</v>
      </c>
      <c r="Q143" s="4"/>
      <c r="R143" s="4"/>
      <c r="S143" s="4"/>
      <c r="T143" s="4"/>
      <c r="U143" s="4"/>
      <c r="V143" s="4"/>
      <c r="W143" s="4"/>
      <c r="X143" s="4"/>
      <c r="Y143" s="4"/>
      <c r="Z143" s="33"/>
      <c r="AA143" s="4"/>
      <c r="AB143" s="4"/>
      <c r="AC143" s="4"/>
      <c r="AD143" s="4"/>
      <c r="AE143" s="4"/>
      <c r="AF143" s="4"/>
      <c r="AG143" s="4"/>
      <c r="AH143" s="4"/>
      <c r="AI143" s="632">
        <f t="shared" si="23"/>
        <v>0</v>
      </c>
      <c r="AJ143" s="33"/>
      <c r="AK143" s="4"/>
      <c r="AL143" s="4"/>
      <c r="AM143" s="4"/>
      <c r="AN143" s="4"/>
      <c r="AO143" s="4"/>
      <c r="AP143" s="4"/>
      <c r="AQ143" s="4"/>
      <c r="AR143" s="4"/>
      <c r="AS143" s="33"/>
      <c r="AT143" s="630" t="str">
        <f t="shared" si="24"/>
        <v>NA</v>
      </c>
      <c r="AU143" s="630" t="s">
        <v>1783</v>
      </c>
      <c r="AV143" s="628"/>
      <c r="AW143" s="628"/>
      <c r="AX143" s="4"/>
      <c r="AY143" s="43"/>
      <c r="AZ143" s="26"/>
      <c r="BA143" s="26"/>
      <c r="BB143" s="26"/>
      <c r="BC143" s="26"/>
      <c r="BD143" s="26"/>
      <c r="BE143" s="26"/>
      <c r="BF143" s="26"/>
      <c r="BG143" s="26"/>
      <c r="BH143" s="26"/>
      <c r="BI143" s="632" t="str">
        <f t="shared" si="25"/>
        <v>no</v>
      </c>
      <c r="BJ143" s="26"/>
      <c r="BK143" s="300">
        <f t="shared" si="26"/>
        <v>0</v>
      </c>
      <c r="BL143" s="5"/>
      <c r="BM143" s="5"/>
      <c r="BN143" s="5"/>
      <c r="BO143" s="69"/>
      <c r="BP143" s="69"/>
      <c r="BQ143" s="69"/>
      <c r="BR143" s="69"/>
      <c r="BS143" s="69"/>
      <c r="BT143" s="69"/>
      <c r="BU143" s="26"/>
      <c r="BV143" s="245"/>
      <c r="BW143" s="26"/>
      <c r="BX143" s="11"/>
      <c r="BY143" s="44">
        <v>139</v>
      </c>
      <c r="BZ143" s="26"/>
      <c r="CA143" s="26"/>
      <c r="CB143" s="26"/>
      <c r="CC143" s="26"/>
      <c r="CD143" s="26"/>
      <c r="CE143" s="26"/>
      <c r="CF143" s="26"/>
      <c r="CG143" s="44">
        <v>139</v>
      </c>
      <c r="CH143" s="5">
        <v>0</v>
      </c>
      <c r="CI143" s="5">
        <v>0</v>
      </c>
      <c r="CJ143" s="5"/>
      <c r="CK143" s="26"/>
      <c r="CL143" s="26"/>
      <c r="CM143" s="246"/>
      <c r="CN143" s="26"/>
      <c r="CO143" s="26"/>
      <c r="CP143" s="26"/>
      <c r="CQ143" s="26"/>
      <c r="CR143" s="26"/>
      <c r="CS143" s="26"/>
      <c r="CT143" s="26"/>
      <c r="CU143" s="26"/>
      <c r="CV143" s="26"/>
      <c r="CW143" s="69"/>
      <c r="CX143" s="79" t="s">
        <v>655</v>
      </c>
    </row>
    <row r="144" spans="1:102" ht="15" x14ac:dyDescent="0.25">
      <c r="A144" s="10">
        <v>140</v>
      </c>
      <c r="B144" s="15" t="s">
        <v>543</v>
      </c>
      <c r="C144" s="42"/>
      <c r="D144" s="59"/>
      <c r="E144" s="69"/>
      <c r="F144" s="70"/>
      <c r="G144" s="33"/>
      <c r="H144" s="4"/>
      <c r="I144" s="4"/>
      <c r="J144" s="4"/>
      <c r="K144" s="4"/>
      <c r="L144" s="4"/>
      <c r="M144" s="4"/>
      <c r="N144" s="4"/>
      <c r="O144" s="4"/>
      <c r="P144" s="299">
        <f t="shared" si="22"/>
        <v>0</v>
      </c>
      <c r="Q144" s="4"/>
      <c r="R144" s="4"/>
      <c r="S144" s="4"/>
      <c r="T144" s="4"/>
      <c r="U144" s="4"/>
      <c r="V144" s="4"/>
      <c r="W144" s="4"/>
      <c r="X144" s="4"/>
      <c r="Y144" s="4"/>
      <c r="Z144" s="33"/>
      <c r="AA144" s="4"/>
      <c r="AB144" s="4"/>
      <c r="AC144" s="4"/>
      <c r="AD144" s="4"/>
      <c r="AE144" s="4"/>
      <c r="AF144" s="4"/>
      <c r="AG144" s="4"/>
      <c r="AH144" s="4"/>
      <c r="AI144" s="632">
        <f t="shared" si="23"/>
        <v>0</v>
      </c>
      <c r="AJ144" s="33"/>
      <c r="AK144" s="4"/>
      <c r="AL144" s="4"/>
      <c r="AM144" s="4"/>
      <c r="AN144" s="4"/>
      <c r="AO144" s="4"/>
      <c r="AP144" s="4"/>
      <c r="AQ144" s="4"/>
      <c r="AR144" s="4"/>
      <c r="AS144" s="33"/>
      <c r="AT144" s="630" t="str">
        <f t="shared" si="24"/>
        <v>NA</v>
      </c>
      <c r="AU144" s="630" t="s">
        <v>1783</v>
      </c>
      <c r="AV144" s="628"/>
      <c r="AW144" s="628"/>
      <c r="AX144" s="4"/>
      <c r="AY144" s="43"/>
      <c r="AZ144" s="26"/>
      <c r="BA144" s="26"/>
      <c r="BB144" s="26"/>
      <c r="BC144" s="26"/>
      <c r="BD144" s="26"/>
      <c r="BE144" s="26"/>
      <c r="BF144" s="26"/>
      <c r="BG144" s="26"/>
      <c r="BH144" s="26"/>
      <c r="BI144" s="632" t="str">
        <f t="shared" si="25"/>
        <v>no</v>
      </c>
      <c r="BJ144" s="26"/>
      <c r="BK144" s="300">
        <f t="shared" si="26"/>
        <v>0</v>
      </c>
      <c r="BL144" s="5"/>
      <c r="BM144" s="5"/>
      <c r="BN144" s="5"/>
      <c r="BO144" s="69"/>
      <c r="BP144" s="69"/>
      <c r="BQ144" s="69"/>
      <c r="BR144" s="69"/>
      <c r="BS144" s="69"/>
      <c r="BT144" s="69"/>
      <c r="BU144" s="26"/>
      <c r="BV144" s="245"/>
      <c r="BW144" s="26"/>
      <c r="BX144" s="11"/>
      <c r="BY144" s="44">
        <v>140</v>
      </c>
      <c r="BZ144" s="26"/>
      <c r="CA144" s="26"/>
      <c r="CB144" s="26"/>
      <c r="CC144" s="26"/>
      <c r="CD144" s="26"/>
      <c r="CE144" s="26"/>
      <c r="CF144" s="26"/>
      <c r="CG144" s="44">
        <v>140</v>
      </c>
      <c r="CH144" s="5">
        <v>0</v>
      </c>
      <c r="CI144" s="5">
        <v>0</v>
      </c>
      <c r="CJ144" s="5"/>
      <c r="CK144" s="26"/>
      <c r="CL144" s="26"/>
      <c r="CM144" s="246"/>
      <c r="CN144" s="26"/>
      <c r="CO144" s="26"/>
      <c r="CP144" s="26"/>
      <c r="CQ144" s="26"/>
      <c r="CR144" s="26"/>
      <c r="CS144" s="26"/>
      <c r="CT144" s="26"/>
      <c r="CU144" s="26"/>
      <c r="CV144" s="26"/>
      <c r="CW144" s="69"/>
      <c r="CX144" s="79" t="s">
        <v>657</v>
      </c>
    </row>
    <row r="145" spans="1:102" ht="15" x14ac:dyDescent="0.25">
      <c r="A145" s="10">
        <v>141</v>
      </c>
      <c r="B145" s="15" t="s">
        <v>544</v>
      </c>
      <c r="C145" s="42"/>
      <c r="D145" s="59"/>
      <c r="E145" s="69"/>
      <c r="F145" s="70"/>
      <c r="G145" s="33"/>
      <c r="H145" s="4"/>
      <c r="I145" s="4"/>
      <c r="J145" s="4"/>
      <c r="K145" s="4"/>
      <c r="L145" s="4"/>
      <c r="M145" s="4"/>
      <c r="N145" s="4"/>
      <c r="O145" s="4"/>
      <c r="P145" s="299">
        <f t="shared" si="22"/>
        <v>0</v>
      </c>
      <c r="Q145" s="4"/>
      <c r="R145" s="4"/>
      <c r="S145" s="4"/>
      <c r="T145" s="4"/>
      <c r="U145" s="4"/>
      <c r="V145" s="4"/>
      <c r="W145" s="4"/>
      <c r="X145" s="4"/>
      <c r="Y145" s="4"/>
      <c r="Z145" s="33"/>
      <c r="AA145" s="4"/>
      <c r="AB145" s="4"/>
      <c r="AC145" s="4"/>
      <c r="AD145" s="4"/>
      <c r="AE145" s="4"/>
      <c r="AF145" s="4"/>
      <c r="AG145" s="4"/>
      <c r="AH145" s="4"/>
      <c r="AI145" s="632">
        <f t="shared" si="23"/>
        <v>0</v>
      </c>
      <c r="AJ145" s="33"/>
      <c r="AK145" s="4"/>
      <c r="AL145" s="4"/>
      <c r="AM145" s="4"/>
      <c r="AN145" s="4"/>
      <c r="AO145" s="4"/>
      <c r="AP145" s="4"/>
      <c r="AQ145" s="4"/>
      <c r="AR145" s="4"/>
      <c r="AS145" s="33"/>
      <c r="AT145" s="630" t="str">
        <f t="shared" si="24"/>
        <v>NA</v>
      </c>
      <c r="AU145" s="630" t="s">
        <v>1783</v>
      </c>
      <c r="AV145" s="628"/>
      <c r="AW145" s="628"/>
      <c r="AX145" s="4"/>
      <c r="AY145" s="43"/>
      <c r="AZ145" s="26"/>
      <c r="BA145" s="26"/>
      <c r="BB145" s="26"/>
      <c r="BC145" s="26"/>
      <c r="BD145" s="26"/>
      <c r="BE145" s="26"/>
      <c r="BF145" s="26"/>
      <c r="BG145" s="26"/>
      <c r="BH145" s="26"/>
      <c r="BI145" s="632" t="str">
        <f t="shared" si="25"/>
        <v>no</v>
      </c>
      <c r="BJ145" s="26"/>
      <c r="BK145" s="300">
        <f t="shared" si="26"/>
        <v>0</v>
      </c>
      <c r="BL145" s="5"/>
      <c r="BM145" s="5"/>
      <c r="BN145" s="5"/>
      <c r="BO145" s="69"/>
      <c r="BP145" s="69"/>
      <c r="BQ145" s="69"/>
      <c r="BR145" s="69"/>
      <c r="BS145" s="69"/>
      <c r="BT145" s="69"/>
      <c r="BU145" s="26"/>
      <c r="BV145" s="245"/>
      <c r="BW145" s="26"/>
      <c r="BX145" s="11"/>
      <c r="BY145" s="44">
        <v>141</v>
      </c>
      <c r="BZ145" s="26"/>
      <c r="CA145" s="26"/>
      <c r="CB145" s="26"/>
      <c r="CC145" s="26"/>
      <c r="CD145" s="26"/>
      <c r="CE145" s="26"/>
      <c r="CF145" s="26"/>
      <c r="CG145" s="44">
        <v>141</v>
      </c>
      <c r="CH145" s="5">
        <v>0</v>
      </c>
      <c r="CI145" s="5">
        <v>0</v>
      </c>
      <c r="CJ145" s="5"/>
      <c r="CK145" s="26"/>
      <c r="CL145" s="26"/>
      <c r="CM145" s="246"/>
      <c r="CN145" s="26"/>
      <c r="CO145" s="26"/>
      <c r="CP145" s="26"/>
      <c r="CQ145" s="26"/>
      <c r="CR145" s="26"/>
      <c r="CS145" s="26"/>
      <c r="CT145" s="26"/>
      <c r="CU145" s="26"/>
      <c r="CV145" s="26"/>
      <c r="CW145" s="69"/>
      <c r="CX145" s="79" t="s">
        <v>658</v>
      </c>
    </row>
    <row r="146" spans="1:102" ht="15" x14ac:dyDescent="0.25">
      <c r="A146" s="10">
        <v>142</v>
      </c>
      <c r="B146" s="15" t="s">
        <v>545</v>
      </c>
      <c r="C146" s="42"/>
      <c r="D146" s="59"/>
      <c r="E146" s="69"/>
      <c r="F146" s="70"/>
      <c r="G146" s="33"/>
      <c r="H146" s="4"/>
      <c r="I146" s="4"/>
      <c r="J146" s="4"/>
      <c r="K146" s="4"/>
      <c r="L146" s="4"/>
      <c r="M146" s="4"/>
      <c r="N146" s="4"/>
      <c r="O146" s="4"/>
      <c r="P146" s="299">
        <f t="shared" si="22"/>
        <v>0</v>
      </c>
      <c r="Q146" s="4"/>
      <c r="R146" s="4"/>
      <c r="S146" s="4"/>
      <c r="T146" s="4"/>
      <c r="U146" s="4"/>
      <c r="V146" s="4"/>
      <c r="W146" s="4"/>
      <c r="X146" s="4"/>
      <c r="Y146" s="4"/>
      <c r="Z146" s="33"/>
      <c r="AA146" s="4"/>
      <c r="AB146" s="4"/>
      <c r="AC146" s="4"/>
      <c r="AD146" s="4"/>
      <c r="AE146" s="4"/>
      <c r="AF146" s="4"/>
      <c r="AG146" s="4"/>
      <c r="AH146" s="4"/>
      <c r="AI146" s="632">
        <f t="shared" si="23"/>
        <v>0</v>
      </c>
      <c r="AJ146" s="33"/>
      <c r="AK146" s="4"/>
      <c r="AL146" s="4"/>
      <c r="AM146" s="4"/>
      <c r="AN146" s="4"/>
      <c r="AO146" s="4"/>
      <c r="AP146" s="4"/>
      <c r="AQ146" s="4"/>
      <c r="AR146" s="4"/>
      <c r="AS146" s="33"/>
      <c r="AT146" s="630" t="str">
        <f t="shared" si="24"/>
        <v>NA</v>
      </c>
      <c r="AU146" s="630" t="s">
        <v>1783</v>
      </c>
      <c r="AV146" s="628"/>
      <c r="AW146" s="628"/>
      <c r="AX146" s="4"/>
      <c r="AY146" s="43"/>
      <c r="AZ146" s="26"/>
      <c r="BA146" s="26"/>
      <c r="BB146" s="26"/>
      <c r="BC146" s="26"/>
      <c r="BD146" s="26"/>
      <c r="BE146" s="26"/>
      <c r="BF146" s="26"/>
      <c r="BG146" s="26"/>
      <c r="BH146" s="26"/>
      <c r="BI146" s="632" t="str">
        <f t="shared" si="25"/>
        <v>no</v>
      </c>
      <c r="BJ146" s="26"/>
      <c r="BK146" s="300">
        <f t="shared" si="26"/>
        <v>0</v>
      </c>
      <c r="BL146" s="5"/>
      <c r="BM146" s="5"/>
      <c r="BN146" s="5"/>
      <c r="BO146" s="69"/>
      <c r="BP146" s="69"/>
      <c r="BQ146" s="69"/>
      <c r="BR146" s="69"/>
      <c r="BS146" s="69"/>
      <c r="BT146" s="69"/>
      <c r="BU146" s="26"/>
      <c r="BV146" s="245"/>
      <c r="BW146" s="26"/>
      <c r="BX146" s="11"/>
      <c r="BY146" s="44">
        <v>142</v>
      </c>
      <c r="BZ146" s="26"/>
      <c r="CA146" s="26"/>
      <c r="CB146" s="26"/>
      <c r="CC146" s="26"/>
      <c r="CD146" s="26"/>
      <c r="CE146" s="26"/>
      <c r="CF146" s="26"/>
      <c r="CG146" s="44">
        <v>142</v>
      </c>
      <c r="CH146" s="5">
        <v>0</v>
      </c>
      <c r="CI146" s="5">
        <v>0</v>
      </c>
      <c r="CJ146" s="5"/>
      <c r="CK146" s="26"/>
      <c r="CL146" s="26"/>
      <c r="CM146" s="246"/>
      <c r="CN146" s="26"/>
      <c r="CO146" s="26"/>
      <c r="CP146" s="26"/>
      <c r="CQ146" s="26"/>
      <c r="CR146" s="26"/>
      <c r="CS146" s="26"/>
      <c r="CT146" s="26"/>
      <c r="CU146" s="26"/>
      <c r="CV146" s="26"/>
      <c r="CW146" s="69"/>
      <c r="CX146" s="79" t="s">
        <v>659</v>
      </c>
    </row>
    <row r="147" spans="1:102" ht="15" x14ac:dyDescent="0.25">
      <c r="A147" s="10">
        <v>143</v>
      </c>
      <c r="B147" s="15" t="s">
        <v>546</v>
      </c>
      <c r="C147" s="42"/>
      <c r="D147" s="59"/>
      <c r="E147" s="69"/>
      <c r="F147" s="70"/>
      <c r="G147" s="33"/>
      <c r="H147" s="4"/>
      <c r="I147" s="4"/>
      <c r="J147" s="4"/>
      <c r="K147" s="4"/>
      <c r="L147" s="4"/>
      <c r="M147" s="4"/>
      <c r="N147" s="4"/>
      <c r="O147" s="4"/>
      <c r="P147" s="299">
        <f t="shared" si="22"/>
        <v>0</v>
      </c>
      <c r="Q147" s="4"/>
      <c r="R147" s="4"/>
      <c r="S147" s="4"/>
      <c r="T147" s="4"/>
      <c r="U147" s="4"/>
      <c r="V147" s="4"/>
      <c r="W147" s="4"/>
      <c r="X147" s="4"/>
      <c r="Y147" s="4"/>
      <c r="Z147" s="33"/>
      <c r="AA147" s="4"/>
      <c r="AB147" s="4"/>
      <c r="AC147" s="4"/>
      <c r="AD147" s="4"/>
      <c r="AE147" s="4"/>
      <c r="AF147" s="4"/>
      <c r="AG147" s="4"/>
      <c r="AH147" s="4"/>
      <c r="AI147" s="632">
        <f t="shared" si="23"/>
        <v>0</v>
      </c>
      <c r="AJ147" s="33"/>
      <c r="AK147" s="4"/>
      <c r="AL147" s="4"/>
      <c r="AM147" s="4"/>
      <c r="AN147" s="4"/>
      <c r="AO147" s="4"/>
      <c r="AP147" s="4"/>
      <c r="AQ147" s="4"/>
      <c r="AR147" s="4"/>
      <c r="AS147" s="33"/>
      <c r="AT147" s="630" t="str">
        <f t="shared" si="24"/>
        <v>NA</v>
      </c>
      <c r="AU147" s="630" t="s">
        <v>1783</v>
      </c>
      <c r="AV147" s="628"/>
      <c r="AW147" s="628"/>
      <c r="AX147" s="4"/>
      <c r="AY147" s="43"/>
      <c r="AZ147" s="26"/>
      <c r="BA147" s="26"/>
      <c r="BB147" s="26"/>
      <c r="BC147" s="26"/>
      <c r="BD147" s="26"/>
      <c r="BE147" s="26"/>
      <c r="BF147" s="26"/>
      <c r="BG147" s="26"/>
      <c r="BH147" s="26"/>
      <c r="BI147" s="632" t="str">
        <f t="shared" si="25"/>
        <v>no</v>
      </c>
      <c r="BJ147" s="26"/>
      <c r="BK147" s="300">
        <f t="shared" si="26"/>
        <v>0</v>
      </c>
      <c r="BL147" s="5"/>
      <c r="BM147" s="5"/>
      <c r="BN147" s="5"/>
      <c r="BO147" s="69"/>
      <c r="BP147" s="69"/>
      <c r="BQ147" s="69"/>
      <c r="BR147" s="69"/>
      <c r="BS147" s="69"/>
      <c r="BT147" s="69"/>
      <c r="BU147" s="26"/>
      <c r="BV147" s="245"/>
      <c r="BW147" s="26"/>
      <c r="BX147" s="11"/>
      <c r="BY147" s="44">
        <v>143</v>
      </c>
      <c r="BZ147" s="26"/>
      <c r="CA147" s="26"/>
      <c r="CB147" s="26"/>
      <c r="CC147" s="26"/>
      <c r="CD147" s="26"/>
      <c r="CE147" s="26"/>
      <c r="CF147" s="26"/>
      <c r="CG147" s="44">
        <v>143</v>
      </c>
      <c r="CH147" s="5">
        <v>0</v>
      </c>
      <c r="CI147" s="5">
        <v>0</v>
      </c>
      <c r="CJ147" s="5"/>
      <c r="CK147" s="26"/>
      <c r="CL147" s="26"/>
      <c r="CM147" s="246"/>
      <c r="CN147" s="26"/>
      <c r="CO147" s="26"/>
      <c r="CP147" s="26"/>
      <c r="CQ147" s="26"/>
      <c r="CR147" s="26"/>
      <c r="CS147" s="26"/>
      <c r="CT147" s="26"/>
      <c r="CU147" s="26"/>
      <c r="CV147" s="26"/>
      <c r="CW147" s="69"/>
      <c r="CX147" s="79" t="s">
        <v>659</v>
      </c>
    </row>
    <row r="148" spans="1:102" ht="15" x14ac:dyDescent="0.25">
      <c r="A148" s="10">
        <v>144</v>
      </c>
      <c r="B148" s="15" t="s">
        <v>547</v>
      </c>
      <c r="C148" s="42"/>
      <c r="D148" s="59"/>
      <c r="E148" s="69"/>
      <c r="F148" s="70"/>
      <c r="G148" s="33"/>
      <c r="H148" s="4"/>
      <c r="I148" s="4"/>
      <c r="J148" s="4"/>
      <c r="K148" s="4"/>
      <c r="L148" s="4"/>
      <c r="M148" s="4"/>
      <c r="N148" s="4"/>
      <c r="O148" s="4"/>
      <c r="P148" s="299">
        <f t="shared" si="22"/>
        <v>0</v>
      </c>
      <c r="Q148" s="4"/>
      <c r="R148" s="4"/>
      <c r="S148" s="4"/>
      <c r="T148" s="4"/>
      <c r="U148" s="4"/>
      <c r="V148" s="4"/>
      <c r="W148" s="4"/>
      <c r="X148" s="4"/>
      <c r="Y148" s="4"/>
      <c r="Z148" s="33"/>
      <c r="AA148" s="4"/>
      <c r="AB148" s="4"/>
      <c r="AC148" s="4"/>
      <c r="AD148" s="4"/>
      <c r="AE148" s="4"/>
      <c r="AF148" s="4"/>
      <c r="AG148" s="4"/>
      <c r="AH148" s="4"/>
      <c r="AI148" s="632">
        <f t="shared" si="23"/>
        <v>0</v>
      </c>
      <c r="AJ148" s="33"/>
      <c r="AK148" s="4"/>
      <c r="AL148" s="4"/>
      <c r="AM148" s="4"/>
      <c r="AN148" s="4"/>
      <c r="AO148" s="4"/>
      <c r="AP148" s="4"/>
      <c r="AQ148" s="4"/>
      <c r="AR148" s="4"/>
      <c r="AS148" s="33"/>
      <c r="AT148" s="630" t="str">
        <f t="shared" si="24"/>
        <v>NA</v>
      </c>
      <c r="AU148" s="630" t="s">
        <v>1783</v>
      </c>
      <c r="AV148" s="628"/>
      <c r="AW148" s="628"/>
      <c r="AX148" s="4"/>
      <c r="AY148" s="43"/>
      <c r="AZ148" s="26"/>
      <c r="BA148" s="26"/>
      <c r="BB148" s="26"/>
      <c r="BC148" s="26"/>
      <c r="BD148" s="26"/>
      <c r="BE148" s="26"/>
      <c r="BF148" s="26"/>
      <c r="BG148" s="26"/>
      <c r="BH148" s="26"/>
      <c r="BI148" s="632" t="str">
        <f t="shared" si="25"/>
        <v>no</v>
      </c>
      <c r="BJ148" s="26"/>
      <c r="BK148" s="300">
        <f t="shared" si="26"/>
        <v>0</v>
      </c>
      <c r="BL148" s="5"/>
      <c r="BM148" s="5"/>
      <c r="BN148" s="5"/>
      <c r="BO148" s="69"/>
      <c r="BP148" s="69"/>
      <c r="BQ148" s="69"/>
      <c r="BR148" s="69"/>
      <c r="BS148" s="69"/>
      <c r="BT148" s="69"/>
      <c r="BU148" s="26"/>
      <c r="BV148" s="245"/>
      <c r="BW148" s="26"/>
      <c r="BX148" s="11"/>
      <c r="BY148" s="44">
        <v>144</v>
      </c>
      <c r="BZ148" s="26"/>
      <c r="CA148" s="26"/>
      <c r="CB148" s="26"/>
      <c r="CC148" s="26"/>
      <c r="CD148" s="26"/>
      <c r="CE148" s="26"/>
      <c r="CF148" s="26"/>
      <c r="CG148" s="44">
        <v>144</v>
      </c>
      <c r="CH148" s="5">
        <v>0</v>
      </c>
      <c r="CI148" s="5">
        <v>0</v>
      </c>
      <c r="CJ148" s="5"/>
      <c r="CK148" s="26"/>
      <c r="CL148" s="26"/>
      <c r="CM148" s="246"/>
      <c r="CN148" s="26"/>
      <c r="CO148" s="26"/>
      <c r="CP148" s="26"/>
      <c r="CQ148" s="26"/>
      <c r="CR148" s="26"/>
      <c r="CS148" s="26"/>
      <c r="CT148" s="26"/>
      <c r="CU148" s="26"/>
      <c r="CV148" s="26"/>
      <c r="CW148" s="69"/>
      <c r="CX148" s="79" t="s">
        <v>659</v>
      </c>
    </row>
    <row r="149" spans="1:102" ht="15" x14ac:dyDescent="0.25">
      <c r="A149" s="10">
        <v>145</v>
      </c>
      <c r="B149" s="15" t="s">
        <v>548</v>
      </c>
      <c r="C149" s="42"/>
      <c r="D149" s="59"/>
      <c r="E149" s="69"/>
      <c r="F149" s="70"/>
      <c r="G149" s="33"/>
      <c r="H149" s="4"/>
      <c r="I149" s="4"/>
      <c r="J149" s="4"/>
      <c r="K149" s="4"/>
      <c r="L149" s="4"/>
      <c r="M149" s="4"/>
      <c r="N149" s="4"/>
      <c r="O149" s="4"/>
      <c r="P149" s="299">
        <f t="shared" si="22"/>
        <v>0</v>
      </c>
      <c r="Q149" s="4"/>
      <c r="R149" s="4"/>
      <c r="S149" s="4"/>
      <c r="T149" s="4"/>
      <c r="U149" s="4"/>
      <c r="V149" s="4"/>
      <c r="W149" s="4"/>
      <c r="X149" s="4"/>
      <c r="Y149" s="4"/>
      <c r="Z149" s="33"/>
      <c r="AA149" s="4"/>
      <c r="AB149" s="4"/>
      <c r="AC149" s="4"/>
      <c r="AD149" s="4"/>
      <c r="AE149" s="4"/>
      <c r="AF149" s="4"/>
      <c r="AG149" s="4"/>
      <c r="AH149" s="4"/>
      <c r="AI149" s="632">
        <f t="shared" si="23"/>
        <v>0</v>
      </c>
      <c r="AJ149" s="33"/>
      <c r="AK149" s="4"/>
      <c r="AL149" s="4"/>
      <c r="AM149" s="4"/>
      <c r="AN149" s="4"/>
      <c r="AO149" s="4"/>
      <c r="AP149" s="4"/>
      <c r="AQ149" s="4"/>
      <c r="AR149" s="4"/>
      <c r="AS149" s="33"/>
      <c r="AT149" s="630" t="str">
        <f t="shared" si="24"/>
        <v>NA</v>
      </c>
      <c r="AU149" s="630" t="s">
        <v>1783</v>
      </c>
      <c r="AV149" s="628"/>
      <c r="AW149" s="628"/>
      <c r="AX149" s="4"/>
      <c r="AY149" s="43"/>
      <c r="AZ149" s="26"/>
      <c r="BA149" s="26"/>
      <c r="BB149" s="26"/>
      <c r="BC149" s="26"/>
      <c r="BD149" s="26"/>
      <c r="BE149" s="26"/>
      <c r="BF149" s="26"/>
      <c r="BG149" s="26"/>
      <c r="BH149" s="26"/>
      <c r="BI149" s="632" t="str">
        <f t="shared" si="25"/>
        <v>no</v>
      </c>
      <c r="BJ149" s="26"/>
      <c r="BK149" s="300">
        <f t="shared" si="26"/>
        <v>0</v>
      </c>
      <c r="BL149" s="5"/>
      <c r="BM149" s="5"/>
      <c r="BN149" s="5"/>
      <c r="BO149" s="69"/>
      <c r="BP149" s="69"/>
      <c r="BQ149" s="69"/>
      <c r="BR149" s="69"/>
      <c r="BS149" s="69"/>
      <c r="BT149" s="69"/>
      <c r="BU149" s="26"/>
      <c r="BV149" s="245"/>
      <c r="BW149" s="26"/>
      <c r="BX149" s="11"/>
      <c r="BY149" s="44">
        <v>145</v>
      </c>
      <c r="BZ149" s="26"/>
      <c r="CA149" s="26"/>
      <c r="CB149" s="26"/>
      <c r="CC149" s="26"/>
      <c r="CD149" s="26"/>
      <c r="CE149" s="26"/>
      <c r="CF149" s="26"/>
      <c r="CG149" s="44">
        <v>145</v>
      </c>
      <c r="CH149" s="5">
        <v>0</v>
      </c>
      <c r="CI149" s="5">
        <v>0</v>
      </c>
      <c r="CJ149" s="5"/>
      <c r="CK149" s="26"/>
      <c r="CL149" s="26"/>
      <c r="CM149" s="246"/>
      <c r="CN149" s="26"/>
      <c r="CO149" s="26"/>
      <c r="CP149" s="26"/>
      <c r="CQ149" s="26"/>
      <c r="CR149" s="26"/>
      <c r="CS149" s="26"/>
      <c r="CT149" s="26"/>
      <c r="CU149" s="26"/>
      <c r="CV149" s="26"/>
      <c r="CW149" s="69"/>
      <c r="CX149" s="79" t="s">
        <v>659</v>
      </c>
    </row>
    <row r="150" spans="1:102" ht="15" x14ac:dyDescent="0.25">
      <c r="A150" s="10">
        <v>146</v>
      </c>
      <c r="B150" s="15" t="s">
        <v>549</v>
      </c>
      <c r="C150" s="42"/>
      <c r="D150" s="59"/>
      <c r="E150" s="69"/>
      <c r="F150" s="70"/>
      <c r="G150" s="33"/>
      <c r="H150" s="4"/>
      <c r="I150" s="4"/>
      <c r="J150" s="4"/>
      <c r="K150" s="4"/>
      <c r="L150" s="4"/>
      <c r="M150" s="4"/>
      <c r="N150" s="4"/>
      <c r="O150" s="4"/>
      <c r="P150" s="299">
        <f t="shared" si="22"/>
        <v>0</v>
      </c>
      <c r="Q150" s="4"/>
      <c r="R150" s="4"/>
      <c r="S150" s="4"/>
      <c r="T150" s="4"/>
      <c r="U150" s="4"/>
      <c r="V150" s="4"/>
      <c r="W150" s="4"/>
      <c r="X150" s="4"/>
      <c r="Y150" s="4"/>
      <c r="Z150" s="33"/>
      <c r="AA150" s="4"/>
      <c r="AB150" s="4"/>
      <c r="AC150" s="4"/>
      <c r="AD150" s="4"/>
      <c r="AE150" s="4"/>
      <c r="AF150" s="4"/>
      <c r="AG150" s="4"/>
      <c r="AH150" s="4"/>
      <c r="AI150" s="632">
        <f t="shared" si="23"/>
        <v>0</v>
      </c>
      <c r="AJ150" s="33"/>
      <c r="AK150" s="4"/>
      <c r="AL150" s="4"/>
      <c r="AM150" s="4"/>
      <c r="AN150" s="4"/>
      <c r="AO150" s="4"/>
      <c r="AP150" s="4"/>
      <c r="AQ150" s="4"/>
      <c r="AR150" s="4"/>
      <c r="AS150" s="33"/>
      <c r="AT150" s="630" t="str">
        <f t="shared" si="24"/>
        <v>NA</v>
      </c>
      <c r="AU150" s="630" t="s">
        <v>1783</v>
      </c>
      <c r="AV150" s="628"/>
      <c r="AW150" s="628"/>
      <c r="AX150" s="4"/>
      <c r="AY150" s="43"/>
      <c r="AZ150" s="26"/>
      <c r="BA150" s="26"/>
      <c r="BB150" s="26"/>
      <c r="BC150" s="26"/>
      <c r="BD150" s="26"/>
      <c r="BE150" s="26"/>
      <c r="BF150" s="26"/>
      <c r="BG150" s="26"/>
      <c r="BH150" s="26"/>
      <c r="BI150" s="632" t="str">
        <f t="shared" si="25"/>
        <v>no</v>
      </c>
      <c r="BJ150" s="26"/>
      <c r="BK150" s="300">
        <f t="shared" si="26"/>
        <v>0</v>
      </c>
      <c r="BL150" s="5"/>
      <c r="BM150" s="5"/>
      <c r="BN150" s="5"/>
      <c r="BO150" s="69"/>
      <c r="BP150" s="69"/>
      <c r="BQ150" s="69"/>
      <c r="BR150" s="69"/>
      <c r="BS150" s="69"/>
      <c r="BT150" s="69"/>
      <c r="BU150" s="26"/>
      <c r="BV150" s="245"/>
      <c r="BW150" s="26"/>
      <c r="BX150" s="11"/>
      <c r="BY150" s="44">
        <v>146</v>
      </c>
      <c r="BZ150" s="26"/>
      <c r="CA150" s="26"/>
      <c r="CB150" s="26"/>
      <c r="CC150" s="26"/>
      <c r="CD150" s="26"/>
      <c r="CE150" s="26"/>
      <c r="CF150" s="26"/>
      <c r="CG150" s="44">
        <v>146</v>
      </c>
      <c r="CH150" s="5">
        <v>0</v>
      </c>
      <c r="CI150" s="5">
        <v>0</v>
      </c>
      <c r="CJ150" s="5"/>
      <c r="CK150" s="26"/>
      <c r="CL150" s="26"/>
      <c r="CM150" s="246"/>
      <c r="CN150" s="26"/>
      <c r="CO150" s="26"/>
      <c r="CP150" s="26"/>
      <c r="CQ150" s="26"/>
      <c r="CR150" s="26"/>
      <c r="CS150" s="26"/>
      <c r="CT150" s="26"/>
      <c r="CU150" s="26"/>
      <c r="CV150" s="26"/>
      <c r="CW150" s="69"/>
      <c r="CX150" s="79" t="s">
        <v>659</v>
      </c>
    </row>
    <row r="151" spans="1:102" ht="15" x14ac:dyDescent="0.25">
      <c r="A151" s="10">
        <v>147</v>
      </c>
      <c r="B151" s="15" t="s">
        <v>550</v>
      </c>
      <c r="C151" s="42"/>
      <c r="D151" s="59"/>
      <c r="E151" s="69"/>
      <c r="F151" s="70"/>
      <c r="G151" s="33"/>
      <c r="H151" s="4"/>
      <c r="I151" s="4"/>
      <c r="J151" s="4"/>
      <c r="K151" s="4"/>
      <c r="L151" s="4"/>
      <c r="M151" s="4"/>
      <c r="N151" s="4"/>
      <c r="O151" s="4"/>
      <c r="P151" s="299">
        <f t="shared" si="22"/>
        <v>0</v>
      </c>
      <c r="Q151" s="4"/>
      <c r="R151" s="4"/>
      <c r="S151" s="4"/>
      <c r="T151" s="4"/>
      <c r="U151" s="4"/>
      <c r="V151" s="4"/>
      <c r="W151" s="4"/>
      <c r="X151" s="4"/>
      <c r="Y151" s="4"/>
      <c r="Z151" s="33"/>
      <c r="AA151" s="4"/>
      <c r="AB151" s="4"/>
      <c r="AC151" s="4"/>
      <c r="AD151" s="4"/>
      <c r="AE151" s="4"/>
      <c r="AF151" s="4"/>
      <c r="AG151" s="4"/>
      <c r="AH151" s="4"/>
      <c r="AI151" s="632">
        <f t="shared" si="23"/>
        <v>0</v>
      </c>
      <c r="AJ151" s="33"/>
      <c r="AK151" s="4"/>
      <c r="AL151" s="4"/>
      <c r="AM151" s="4"/>
      <c r="AN151" s="4"/>
      <c r="AO151" s="4"/>
      <c r="AP151" s="4"/>
      <c r="AQ151" s="4"/>
      <c r="AR151" s="4"/>
      <c r="AS151" s="33"/>
      <c r="AT151" s="630" t="str">
        <f t="shared" si="24"/>
        <v>NA</v>
      </c>
      <c r="AU151" s="630" t="s">
        <v>1783</v>
      </c>
      <c r="AV151" s="628"/>
      <c r="AW151" s="628"/>
      <c r="AX151" s="4"/>
      <c r="AY151" s="43"/>
      <c r="AZ151" s="26"/>
      <c r="BA151" s="26"/>
      <c r="BB151" s="26"/>
      <c r="BC151" s="26"/>
      <c r="BD151" s="26"/>
      <c r="BE151" s="26"/>
      <c r="BF151" s="26"/>
      <c r="BG151" s="26"/>
      <c r="BH151" s="26"/>
      <c r="BI151" s="632" t="str">
        <f t="shared" si="25"/>
        <v>no</v>
      </c>
      <c r="BJ151" s="26"/>
      <c r="BK151" s="300">
        <f t="shared" si="26"/>
        <v>0</v>
      </c>
      <c r="BL151" s="5"/>
      <c r="BM151" s="5"/>
      <c r="BN151" s="5"/>
      <c r="BO151" s="69"/>
      <c r="BP151" s="69"/>
      <c r="BQ151" s="69"/>
      <c r="BR151" s="69"/>
      <c r="BS151" s="69"/>
      <c r="BT151" s="69"/>
      <c r="BU151" s="26"/>
      <c r="BV151" s="245"/>
      <c r="BW151" s="26"/>
      <c r="BX151" s="11"/>
      <c r="BY151" s="44">
        <v>147</v>
      </c>
      <c r="BZ151" s="26"/>
      <c r="CA151" s="26"/>
      <c r="CB151" s="26"/>
      <c r="CC151" s="26"/>
      <c r="CD151" s="26"/>
      <c r="CE151" s="26"/>
      <c r="CF151" s="26"/>
      <c r="CG151" s="44">
        <v>147</v>
      </c>
      <c r="CH151" s="5">
        <v>0</v>
      </c>
      <c r="CI151" s="5">
        <v>0</v>
      </c>
      <c r="CJ151" s="5"/>
      <c r="CK151" s="26"/>
      <c r="CL151" s="26"/>
      <c r="CM151" s="246"/>
      <c r="CN151" s="26"/>
      <c r="CO151" s="26"/>
      <c r="CP151" s="26"/>
      <c r="CQ151" s="26"/>
      <c r="CR151" s="26"/>
      <c r="CS151" s="26"/>
      <c r="CT151" s="26"/>
      <c r="CU151" s="26"/>
      <c r="CV151" s="26"/>
      <c r="CW151" s="69"/>
      <c r="CX151" s="79" t="s">
        <v>659</v>
      </c>
    </row>
    <row r="152" spans="1:102" ht="15" x14ac:dyDescent="0.25">
      <c r="A152" s="10">
        <v>148</v>
      </c>
      <c r="B152" s="15" t="s">
        <v>551</v>
      </c>
      <c r="C152" s="42"/>
      <c r="D152" s="59"/>
      <c r="E152" s="69"/>
      <c r="F152" s="70"/>
      <c r="G152" s="33"/>
      <c r="H152" s="4"/>
      <c r="I152" s="4"/>
      <c r="J152" s="4"/>
      <c r="K152" s="4"/>
      <c r="L152" s="4"/>
      <c r="M152" s="4"/>
      <c r="N152" s="4"/>
      <c r="O152" s="4"/>
      <c r="P152" s="299">
        <f t="shared" si="22"/>
        <v>0</v>
      </c>
      <c r="Q152" s="4"/>
      <c r="R152" s="4"/>
      <c r="S152" s="4"/>
      <c r="T152" s="4"/>
      <c r="U152" s="4"/>
      <c r="V152" s="4"/>
      <c r="W152" s="4"/>
      <c r="X152" s="4"/>
      <c r="Y152" s="4"/>
      <c r="Z152" s="33"/>
      <c r="AA152" s="4"/>
      <c r="AB152" s="4"/>
      <c r="AC152" s="4"/>
      <c r="AD152" s="4"/>
      <c r="AE152" s="4"/>
      <c r="AF152" s="4"/>
      <c r="AG152" s="4"/>
      <c r="AH152" s="4"/>
      <c r="AI152" s="632">
        <f t="shared" si="23"/>
        <v>0</v>
      </c>
      <c r="AJ152" s="33"/>
      <c r="AK152" s="4"/>
      <c r="AL152" s="4"/>
      <c r="AM152" s="4"/>
      <c r="AN152" s="4"/>
      <c r="AO152" s="4"/>
      <c r="AP152" s="4"/>
      <c r="AQ152" s="4"/>
      <c r="AR152" s="4"/>
      <c r="AS152" s="33"/>
      <c r="AT152" s="630" t="str">
        <f t="shared" si="24"/>
        <v>NA</v>
      </c>
      <c r="AU152" s="630" t="s">
        <v>1783</v>
      </c>
      <c r="AV152" s="628"/>
      <c r="AW152" s="628"/>
      <c r="AX152" s="4"/>
      <c r="AY152" s="43"/>
      <c r="AZ152" s="26"/>
      <c r="BA152" s="26"/>
      <c r="BB152" s="26"/>
      <c r="BC152" s="26"/>
      <c r="BD152" s="26"/>
      <c r="BE152" s="26"/>
      <c r="BF152" s="26"/>
      <c r="BG152" s="26"/>
      <c r="BH152" s="26"/>
      <c r="BI152" s="632" t="str">
        <f t="shared" si="25"/>
        <v>no</v>
      </c>
      <c r="BJ152" s="26"/>
      <c r="BK152" s="300">
        <f t="shared" si="26"/>
        <v>0</v>
      </c>
      <c r="BL152" s="5"/>
      <c r="BM152" s="5"/>
      <c r="BN152" s="5"/>
      <c r="BO152" s="69"/>
      <c r="BP152" s="69"/>
      <c r="BQ152" s="69"/>
      <c r="BR152" s="69"/>
      <c r="BS152" s="69"/>
      <c r="BT152" s="69"/>
      <c r="BU152" s="26"/>
      <c r="BV152" s="245"/>
      <c r="BW152" s="26"/>
      <c r="BX152" s="11"/>
      <c r="BY152" s="44">
        <v>148</v>
      </c>
      <c r="BZ152" s="26"/>
      <c r="CA152" s="26"/>
      <c r="CB152" s="26"/>
      <c r="CC152" s="26"/>
      <c r="CD152" s="26"/>
      <c r="CE152" s="26"/>
      <c r="CF152" s="26"/>
      <c r="CG152" s="44">
        <v>148</v>
      </c>
      <c r="CH152" s="5">
        <v>0</v>
      </c>
      <c r="CI152" s="5">
        <v>0</v>
      </c>
      <c r="CJ152" s="5"/>
      <c r="CK152" s="26"/>
      <c r="CL152" s="26"/>
      <c r="CM152" s="246"/>
      <c r="CN152" s="26"/>
      <c r="CO152" s="26"/>
      <c r="CP152" s="26"/>
      <c r="CQ152" s="26"/>
      <c r="CR152" s="26"/>
      <c r="CS152" s="26"/>
      <c r="CT152" s="26"/>
      <c r="CU152" s="26"/>
      <c r="CV152" s="26"/>
      <c r="CW152" s="69"/>
      <c r="CX152" s="79" t="s">
        <v>659</v>
      </c>
    </row>
    <row r="153" spans="1:102" ht="15" x14ac:dyDescent="0.25">
      <c r="A153" s="10">
        <v>149</v>
      </c>
      <c r="B153" s="15" t="s">
        <v>552</v>
      </c>
      <c r="C153" s="42"/>
      <c r="D153" s="59"/>
      <c r="E153" s="69"/>
      <c r="F153" s="70"/>
      <c r="G153" s="33"/>
      <c r="H153" s="4"/>
      <c r="I153" s="4"/>
      <c r="J153" s="4"/>
      <c r="K153" s="4"/>
      <c r="L153" s="4"/>
      <c r="M153" s="4"/>
      <c r="N153" s="4"/>
      <c r="O153" s="4"/>
      <c r="P153" s="299">
        <f t="shared" si="22"/>
        <v>0</v>
      </c>
      <c r="Q153" s="4"/>
      <c r="R153" s="4"/>
      <c r="S153" s="4"/>
      <c r="T153" s="4"/>
      <c r="U153" s="4"/>
      <c r="V153" s="4"/>
      <c r="W153" s="4"/>
      <c r="X153" s="4"/>
      <c r="Y153" s="4"/>
      <c r="Z153" s="33"/>
      <c r="AA153" s="4"/>
      <c r="AB153" s="4"/>
      <c r="AC153" s="4"/>
      <c r="AD153" s="4"/>
      <c r="AE153" s="4"/>
      <c r="AF153" s="4"/>
      <c r="AG153" s="4"/>
      <c r="AH153" s="4"/>
      <c r="AI153" s="632">
        <f t="shared" si="23"/>
        <v>0</v>
      </c>
      <c r="AJ153" s="33"/>
      <c r="AK153" s="4"/>
      <c r="AL153" s="4"/>
      <c r="AM153" s="4"/>
      <c r="AN153" s="4"/>
      <c r="AO153" s="4"/>
      <c r="AP153" s="4"/>
      <c r="AQ153" s="4"/>
      <c r="AR153" s="4"/>
      <c r="AS153" s="33"/>
      <c r="AT153" s="630" t="str">
        <f t="shared" si="24"/>
        <v>NA</v>
      </c>
      <c r="AU153" s="630" t="s">
        <v>1783</v>
      </c>
      <c r="AV153" s="628"/>
      <c r="AW153" s="628"/>
      <c r="AX153" s="4"/>
      <c r="AY153" s="43"/>
      <c r="AZ153" s="26"/>
      <c r="BA153" s="26"/>
      <c r="BB153" s="26"/>
      <c r="BC153" s="26"/>
      <c r="BD153" s="26"/>
      <c r="BE153" s="26"/>
      <c r="BF153" s="26"/>
      <c r="BG153" s="26"/>
      <c r="BH153" s="26"/>
      <c r="BI153" s="632" t="str">
        <f t="shared" si="25"/>
        <v>no</v>
      </c>
      <c r="BJ153" s="26"/>
      <c r="BK153" s="300">
        <f t="shared" si="26"/>
        <v>0</v>
      </c>
      <c r="BL153" s="5"/>
      <c r="BM153" s="5"/>
      <c r="BN153" s="5"/>
      <c r="BO153" s="69"/>
      <c r="BP153" s="69"/>
      <c r="BQ153" s="69"/>
      <c r="BR153" s="69"/>
      <c r="BS153" s="69"/>
      <c r="BT153" s="69"/>
      <c r="BU153" s="26"/>
      <c r="BV153" s="245"/>
      <c r="BW153" s="26"/>
      <c r="BX153" s="11"/>
      <c r="BY153" s="44">
        <v>149</v>
      </c>
      <c r="BZ153" s="26"/>
      <c r="CA153" s="26"/>
      <c r="CB153" s="26"/>
      <c r="CC153" s="26"/>
      <c r="CD153" s="26"/>
      <c r="CE153" s="26"/>
      <c r="CF153" s="26"/>
      <c r="CG153" s="44">
        <v>149</v>
      </c>
      <c r="CH153" s="5">
        <v>0</v>
      </c>
      <c r="CI153" s="5">
        <v>0</v>
      </c>
      <c r="CJ153" s="5"/>
      <c r="CK153" s="26"/>
      <c r="CL153" s="26"/>
      <c r="CM153" s="246"/>
      <c r="CN153" s="26"/>
      <c r="CO153" s="26"/>
      <c r="CP153" s="26"/>
      <c r="CQ153" s="26"/>
      <c r="CR153" s="26"/>
      <c r="CS153" s="26"/>
      <c r="CT153" s="26"/>
      <c r="CU153" s="26"/>
      <c r="CV153" s="26"/>
      <c r="CW153" s="69"/>
      <c r="CX153" s="79" t="s">
        <v>659</v>
      </c>
    </row>
    <row r="154" spans="1:102" ht="15" x14ac:dyDescent="0.25">
      <c r="A154" s="10">
        <v>150</v>
      </c>
      <c r="B154" s="15" t="s">
        <v>553</v>
      </c>
      <c r="C154" s="42"/>
      <c r="D154" s="59"/>
      <c r="E154" s="69"/>
      <c r="F154" s="70"/>
      <c r="G154" s="33"/>
      <c r="H154" s="4"/>
      <c r="I154" s="4"/>
      <c r="J154" s="4"/>
      <c r="K154" s="4"/>
      <c r="L154" s="4"/>
      <c r="M154" s="4"/>
      <c r="N154" s="4"/>
      <c r="O154" s="4"/>
      <c r="P154" s="299">
        <f t="shared" si="22"/>
        <v>0</v>
      </c>
      <c r="Q154" s="4"/>
      <c r="R154" s="4"/>
      <c r="S154" s="4"/>
      <c r="T154" s="4"/>
      <c r="U154" s="4"/>
      <c r="V154" s="4"/>
      <c r="W154" s="4"/>
      <c r="X154" s="4"/>
      <c r="Y154" s="4"/>
      <c r="Z154" s="33"/>
      <c r="AA154" s="4"/>
      <c r="AB154" s="4"/>
      <c r="AC154" s="4"/>
      <c r="AD154" s="4"/>
      <c r="AE154" s="4"/>
      <c r="AF154" s="4"/>
      <c r="AG154" s="4"/>
      <c r="AH154" s="4"/>
      <c r="AI154" s="632">
        <f t="shared" si="23"/>
        <v>0</v>
      </c>
      <c r="AJ154" s="33"/>
      <c r="AK154" s="4"/>
      <c r="AL154" s="4"/>
      <c r="AM154" s="4"/>
      <c r="AN154" s="4"/>
      <c r="AO154" s="4"/>
      <c r="AP154" s="4"/>
      <c r="AQ154" s="4"/>
      <c r="AR154" s="4"/>
      <c r="AS154" s="33"/>
      <c r="AT154" s="630" t="str">
        <f t="shared" si="24"/>
        <v>NA</v>
      </c>
      <c r="AU154" s="630" t="s">
        <v>1783</v>
      </c>
      <c r="AV154" s="628"/>
      <c r="AW154" s="628"/>
      <c r="AX154" s="4"/>
      <c r="AY154" s="43"/>
      <c r="AZ154" s="26"/>
      <c r="BA154" s="26"/>
      <c r="BB154" s="26"/>
      <c r="BC154" s="26"/>
      <c r="BD154" s="26"/>
      <c r="BE154" s="26"/>
      <c r="BF154" s="26"/>
      <c r="BG154" s="26"/>
      <c r="BH154" s="26"/>
      <c r="BI154" s="632" t="str">
        <f t="shared" si="25"/>
        <v>no</v>
      </c>
      <c r="BJ154" s="26"/>
      <c r="BK154" s="300">
        <f t="shared" si="26"/>
        <v>0</v>
      </c>
      <c r="BL154" s="5"/>
      <c r="BM154" s="5"/>
      <c r="BN154" s="5"/>
      <c r="BO154" s="69"/>
      <c r="BP154" s="69"/>
      <c r="BQ154" s="69"/>
      <c r="BR154" s="69"/>
      <c r="BS154" s="69"/>
      <c r="BT154" s="69"/>
      <c r="BU154" s="26"/>
      <c r="BV154" s="245"/>
      <c r="BW154" s="26"/>
      <c r="BX154" s="11"/>
      <c r="BY154" s="44">
        <v>150</v>
      </c>
      <c r="BZ154" s="26"/>
      <c r="CA154" s="26"/>
      <c r="CB154" s="26"/>
      <c r="CC154" s="26"/>
      <c r="CD154" s="26"/>
      <c r="CE154" s="26"/>
      <c r="CF154" s="26"/>
      <c r="CG154" s="44">
        <v>150</v>
      </c>
      <c r="CH154" s="5">
        <v>0</v>
      </c>
      <c r="CI154" s="5">
        <v>0</v>
      </c>
      <c r="CJ154" s="5"/>
      <c r="CK154" s="26"/>
      <c r="CL154" s="26"/>
      <c r="CM154" s="246"/>
      <c r="CN154" s="26"/>
      <c r="CO154" s="26"/>
      <c r="CP154" s="26"/>
      <c r="CQ154" s="26"/>
      <c r="CR154" s="26"/>
      <c r="CS154" s="26"/>
      <c r="CT154" s="26"/>
      <c r="CU154" s="26"/>
      <c r="CV154" s="26"/>
      <c r="CW154" s="69"/>
      <c r="CX154" s="79" t="s">
        <v>659</v>
      </c>
    </row>
    <row r="155" spans="1:102" ht="15" x14ac:dyDescent="0.25">
      <c r="A155" s="10">
        <v>151</v>
      </c>
      <c r="B155" s="15" t="s">
        <v>554</v>
      </c>
      <c r="C155" s="42"/>
      <c r="D155" s="59"/>
      <c r="E155" s="69"/>
      <c r="F155" s="70"/>
      <c r="G155" s="33"/>
      <c r="H155" s="4"/>
      <c r="I155" s="4"/>
      <c r="J155" s="4"/>
      <c r="K155" s="4"/>
      <c r="L155" s="4"/>
      <c r="M155" s="4"/>
      <c r="N155" s="4"/>
      <c r="O155" s="4"/>
      <c r="P155" s="299">
        <f t="shared" si="22"/>
        <v>0</v>
      </c>
      <c r="Q155" s="4"/>
      <c r="R155" s="4"/>
      <c r="S155" s="4"/>
      <c r="T155" s="4"/>
      <c r="U155" s="4"/>
      <c r="V155" s="4"/>
      <c r="W155" s="4"/>
      <c r="X155" s="4"/>
      <c r="Y155" s="4"/>
      <c r="Z155" s="33"/>
      <c r="AA155" s="4"/>
      <c r="AB155" s="4"/>
      <c r="AC155" s="4"/>
      <c r="AD155" s="4"/>
      <c r="AE155" s="4"/>
      <c r="AF155" s="4"/>
      <c r="AG155" s="4"/>
      <c r="AH155" s="4"/>
      <c r="AI155" s="632">
        <f t="shared" si="23"/>
        <v>0</v>
      </c>
      <c r="AJ155" s="33"/>
      <c r="AK155" s="4"/>
      <c r="AL155" s="4"/>
      <c r="AM155" s="4"/>
      <c r="AN155" s="4"/>
      <c r="AO155" s="4"/>
      <c r="AP155" s="4"/>
      <c r="AQ155" s="4"/>
      <c r="AR155" s="4"/>
      <c r="AS155" s="33"/>
      <c r="AT155" s="630" t="str">
        <f t="shared" si="24"/>
        <v>NA</v>
      </c>
      <c r="AU155" s="630" t="s">
        <v>1783</v>
      </c>
      <c r="AV155" s="628"/>
      <c r="AW155" s="628"/>
      <c r="AX155" s="4"/>
      <c r="AY155" s="43"/>
      <c r="AZ155" s="26"/>
      <c r="BA155" s="26"/>
      <c r="BB155" s="26"/>
      <c r="BC155" s="26"/>
      <c r="BD155" s="26"/>
      <c r="BE155" s="26"/>
      <c r="BF155" s="26"/>
      <c r="BG155" s="26"/>
      <c r="BH155" s="26"/>
      <c r="BI155" s="632" t="str">
        <f t="shared" si="25"/>
        <v>no</v>
      </c>
      <c r="BJ155" s="26"/>
      <c r="BK155" s="300">
        <f t="shared" si="26"/>
        <v>0</v>
      </c>
      <c r="BL155" s="5"/>
      <c r="BM155" s="5"/>
      <c r="BN155" s="5"/>
      <c r="BO155" s="69"/>
      <c r="BP155" s="69"/>
      <c r="BQ155" s="69"/>
      <c r="BR155" s="69"/>
      <c r="BS155" s="69"/>
      <c r="BT155" s="69"/>
      <c r="BU155" s="26"/>
      <c r="BV155" s="245"/>
      <c r="BW155" s="26"/>
      <c r="BX155" s="11"/>
      <c r="BY155" s="44">
        <v>151</v>
      </c>
      <c r="BZ155" s="26"/>
      <c r="CA155" s="26"/>
      <c r="CB155" s="26"/>
      <c r="CC155" s="26"/>
      <c r="CD155" s="26"/>
      <c r="CE155" s="26"/>
      <c r="CF155" s="26"/>
      <c r="CG155" s="44">
        <v>151</v>
      </c>
      <c r="CH155" s="5">
        <v>0</v>
      </c>
      <c r="CI155" s="5">
        <v>0</v>
      </c>
      <c r="CJ155" s="5"/>
      <c r="CK155" s="26"/>
      <c r="CL155" s="26"/>
      <c r="CM155" s="246"/>
      <c r="CN155" s="26"/>
      <c r="CO155" s="26"/>
      <c r="CP155" s="26"/>
      <c r="CQ155" s="26"/>
      <c r="CR155" s="26"/>
      <c r="CS155" s="26"/>
      <c r="CT155" s="26"/>
      <c r="CU155" s="26"/>
      <c r="CV155" s="26"/>
      <c r="CW155" s="69"/>
      <c r="CX155" s="79" t="s">
        <v>659</v>
      </c>
    </row>
    <row r="156" spans="1:102" ht="15" x14ac:dyDescent="0.25">
      <c r="A156" s="10">
        <v>152</v>
      </c>
      <c r="B156" s="15" t="s">
        <v>555</v>
      </c>
      <c r="C156" s="42"/>
      <c r="D156" s="59"/>
      <c r="E156" s="69"/>
      <c r="F156" s="70"/>
      <c r="G156" s="33"/>
      <c r="H156" s="4"/>
      <c r="I156" s="4"/>
      <c r="J156" s="4"/>
      <c r="K156" s="4"/>
      <c r="L156" s="4"/>
      <c r="M156" s="4"/>
      <c r="N156" s="4"/>
      <c r="O156" s="4"/>
      <c r="P156" s="299">
        <f t="shared" si="22"/>
        <v>0</v>
      </c>
      <c r="Q156" s="4"/>
      <c r="R156" s="4"/>
      <c r="S156" s="4"/>
      <c r="T156" s="4"/>
      <c r="U156" s="4"/>
      <c r="V156" s="4"/>
      <c r="W156" s="4"/>
      <c r="X156" s="4"/>
      <c r="Y156" s="4"/>
      <c r="Z156" s="33"/>
      <c r="AA156" s="4"/>
      <c r="AB156" s="4"/>
      <c r="AC156" s="4"/>
      <c r="AD156" s="4"/>
      <c r="AE156" s="4"/>
      <c r="AF156" s="4"/>
      <c r="AG156" s="4"/>
      <c r="AH156" s="4"/>
      <c r="AI156" s="632">
        <f t="shared" si="23"/>
        <v>0</v>
      </c>
      <c r="AJ156" s="33"/>
      <c r="AK156" s="4"/>
      <c r="AL156" s="4"/>
      <c r="AM156" s="4"/>
      <c r="AN156" s="4"/>
      <c r="AO156" s="4"/>
      <c r="AP156" s="4"/>
      <c r="AQ156" s="4"/>
      <c r="AR156" s="4"/>
      <c r="AS156" s="33"/>
      <c r="AT156" s="630" t="str">
        <f t="shared" si="24"/>
        <v>NA</v>
      </c>
      <c r="AU156" s="630" t="s">
        <v>1783</v>
      </c>
      <c r="AV156" s="628"/>
      <c r="AW156" s="628"/>
      <c r="AX156" s="4"/>
      <c r="AY156" s="43"/>
      <c r="AZ156" s="26"/>
      <c r="BA156" s="26"/>
      <c r="BB156" s="26"/>
      <c r="BC156" s="26"/>
      <c r="BD156" s="26"/>
      <c r="BE156" s="26"/>
      <c r="BF156" s="26"/>
      <c r="BG156" s="26"/>
      <c r="BH156" s="26"/>
      <c r="BI156" s="632" t="str">
        <f t="shared" si="25"/>
        <v>no</v>
      </c>
      <c r="BJ156" s="26"/>
      <c r="BK156" s="300">
        <f t="shared" si="26"/>
        <v>0</v>
      </c>
      <c r="BL156" s="5"/>
      <c r="BM156" s="5"/>
      <c r="BN156" s="5"/>
      <c r="BO156" s="69"/>
      <c r="BP156" s="69"/>
      <c r="BQ156" s="69"/>
      <c r="BR156" s="69"/>
      <c r="BS156" s="69"/>
      <c r="BT156" s="69"/>
      <c r="BU156" s="26"/>
      <c r="BV156" s="245"/>
      <c r="BW156" s="26"/>
      <c r="BX156" s="11"/>
      <c r="BY156" s="44">
        <v>152</v>
      </c>
      <c r="BZ156" s="26"/>
      <c r="CA156" s="26"/>
      <c r="CB156" s="26"/>
      <c r="CC156" s="26"/>
      <c r="CD156" s="26"/>
      <c r="CE156" s="26"/>
      <c r="CF156" s="26"/>
      <c r="CG156" s="44">
        <v>152</v>
      </c>
      <c r="CH156" s="5">
        <v>0</v>
      </c>
      <c r="CI156" s="5">
        <v>0</v>
      </c>
      <c r="CJ156" s="5"/>
      <c r="CK156" s="26"/>
      <c r="CL156" s="26"/>
      <c r="CM156" s="246"/>
      <c r="CN156" s="26"/>
      <c r="CO156" s="26"/>
      <c r="CP156" s="26"/>
      <c r="CQ156" s="26"/>
      <c r="CR156" s="26"/>
      <c r="CS156" s="26"/>
      <c r="CT156" s="26"/>
      <c r="CU156" s="26"/>
      <c r="CV156" s="26"/>
      <c r="CW156" s="69"/>
      <c r="CX156" s="79" t="s">
        <v>659</v>
      </c>
    </row>
    <row r="157" spans="1:102" ht="15" x14ac:dyDescent="0.25">
      <c r="A157" s="10">
        <v>153</v>
      </c>
      <c r="B157" s="15" t="s">
        <v>556</v>
      </c>
      <c r="C157" s="42"/>
      <c r="D157" s="59"/>
      <c r="E157" s="69"/>
      <c r="F157" s="70"/>
      <c r="G157" s="33"/>
      <c r="H157" s="4"/>
      <c r="I157" s="4"/>
      <c r="J157" s="4"/>
      <c r="K157" s="4"/>
      <c r="L157" s="4"/>
      <c r="M157" s="4"/>
      <c r="N157" s="4"/>
      <c r="O157" s="4"/>
      <c r="P157" s="299">
        <f t="shared" si="22"/>
        <v>0</v>
      </c>
      <c r="Q157" s="4"/>
      <c r="R157" s="4"/>
      <c r="S157" s="4"/>
      <c r="T157" s="4"/>
      <c r="U157" s="4"/>
      <c r="V157" s="4"/>
      <c r="W157" s="4"/>
      <c r="X157" s="4"/>
      <c r="Y157" s="4"/>
      <c r="Z157" s="33"/>
      <c r="AA157" s="4"/>
      <c r="AB157" s="4"/>
      <c r="AC157" s="4"/>
      <c r="AD157" s="4"/>
      <c r="AE157" s="4"/>
      <c r="AF157" s="4"/>
      <c r="AG157" s="4"/>
      <c r="AH157" s="4"/>
      <c r="AI157" s="632">
        <f t="shared" si="23"/>
        <v>0</v>
      </c>
      <c r="AJ157" s="33"/>
      <c r="AK157" s="4"/>
      <c r="AL157" s="4"/>
      <c r="AM157" s="4"/>
      <c r="AN157" s="4"/>
      <c r="AO157" s="4"/>
      <c r="AP157" s="4"/>
      <c r="AQ157" s="4"/>
      <c r="AR157" s="4"/>
      <c r="AS157" s="33"/>
      <c r="AT157" s="630" t="str">
        <f t="shared" si="24"/>
        <v>NA</v>
      </c>
      <c r="AU157" s="630" t="s">
        <v>1783</v>
      </c>
      <c r="AV157" s="628"/>
      <c r="AW157" s="628"/>
      <c r="AX157" s="4"/>
      <c r="AY157" s="43"/>
      <c r="AZ157" s="26"/>
      <c r="BA157" s="26"/>
      <c r="BB157" s="26"/>
      <c r="BC157" s="26"/>
      <c r="BD157" s="26"/>
      <c r="BE157" s="26"/>
      <c r="BF157" s="26"/>
      <c r="BG157" s="26"/>
      <c r="BH157" s="26"/>
      <c r="BI157" s="632" t="str">
        <f t="shared" si="25"/>
        <v>no</v>
      </c>
      <c r="BJ157" s="26"/>
      <c r="BK157" s="300">
        <f t="shared" si="26"/>
        <v>0</v>
      </c>
      <c r="BL157" s="5"/>
      <c r="BM157" s="5"/>
      <c r="BN157" s="5"/>
      <c r="BO157" s="69"/>
      <c r="BP157" s="69"/>
      <c r="BQ157" s="69"/>
      <c r="BR157" s="69"/>
      <c r="BS157" s="69"/>
      <c r="BT157" s="69"/>
      <c r="BU157" s="26"/>
      <c r="BV157" s="245"/>
      <c r="BW157" s="26"/>
      <c r="BX157" s="11"/>
      <c r="BY157" s="44">
        <v>153</v>
      </c>
      <c r="BZ157" s="26"/>
      <c r="CA157" s="26"/>
      <c r="CB157" s="26"/>
      <c r="CC157" s="26"/>
      <c r="CD157" s="26"/>
      <c r="CE157" s="26"/>
      <c r="CF157" s="26"/>
      <c r="CG157" s="44">
        <v>153</v>
      </c>
      <c r="CH157" s="5">
        <v>0</v>
      </c>
      <c r="CI157" s="5">
        <v>0</v>
      </c>
      <c r="CJ157" s="5"/>
      <c r="CK157" s="26"/>
      <c r="CL157" s="26"/>
      <c r="CM157" s="246"/>
      <c r="CN157" s="26"/>
      <c r="CO157" s="26"/>
      <c r="CP157" s="26"/>
      <c r="CQ157" s="26"/>
      <c r="CR157" s="26"/>
      <c r="CS157" s="26"/>
      <c r="CT157" s="26"/>
      <c r="CU157" s="26"/>
      <c r="CV157" s="26"/>
      <c r="CW157" s="69"/>
      <c r="CX157" s="79" t="s">
        <v>659</v>
      </c>
    </row>
    <row r="158" spans="1:102" ht="15" x14ac:dyDescent="0.25">
      <c r="A158" s="10">
        <v>154</v>
      </c>
      <c r="B158" s="15" t="s">
        <v>557</v>
      </c>
      <c r="C158" s="42"/>
      <c r="D158" s="59"/>
      <c r="E158" s="69"/>
      <c r="F158" s="70"/>
      <c r="G158" s="33"/>
      <c r="H158" s="4"/>
      <c r="I158" s="4"/>
      <c r="J158" s="4"/>
      <c r="K158" s="4"/>
      <c r="L158" s="4"/>
      <c r="M158" s="4"/>
      <c r="N158" s="4"/>
      <c r="O158" s="4"/>
      <c r="P158" s="299">
        <f t="shared" si="22"/>
        <v>0</v>
      </c>
      <c r="Q158" s="4"/>
      <c r="R158" s="4"/>
      <c r="S158" s="4"/>
      <c r="T158" s="4"/>
      <c r="U158" s="4"/>
      <c r="V158" s="4"/>
      <c r="W158" s="4"/>
      <c r="X158" s="4"/>
      <c r="Y158" s="4"/>
      <c r="Z158" s="33"/>
      <c r="AA158" s="4"/>
      <c r="AB158" s="4"/>
      <c r="AC158" s="4"/>
      <c r="AD158" s="4"/>
      <c r="AE158" s="4"/>
      <c r="AF158" s="4"/>
      <c r="AG158" s="4"/>
      <c r="AH158" s="4"/>
      <c r="AI158" s="632">
        <f t="shared" si="23"/>
        <v>0</v>
      </c>
      <c r="AJ158" s="33"/>
      <c r="AK158" s="4"/>
      <c r="AL158" s="4"/>
      <c r="AM158" s="4"/>
      <c r="AN158" s="4"/>
      <c r="AO158" s="4"/>
      <c r="AP158" s="4"/>
      <c r="AQ158" s="4"/>
      <c r="AR158" s="4"/>
      <c r="AS158" s="33"/>
      <c r="AT158" s="630" t="str">
        <f t="shared" si="24"/>
        <v>NA</v>
      </c>
      <c r="AU158" s="630" t="s">
        <v>1783</v>
      </c>
      <c r="AV158" s="628"/>
      <c r="AW158" s="628"/>
      <c r="AX158" s="4"/>
      <c r="AY158" s="43"/>
      <c r="AZ158" s="26"/>
      <c r="BA158" s="26"/>
      <c r="BB158" s="26"/>
      <c r="BC158" s="26"/>
      <c r="BD158" s="26"/>
      <c r="BE158" s="26"/>
      <c r="BF158" s="26"/>
      <c r="BG158" s="26"/>
      <c r="BH158" s="26"/>
      <c r="BI158" s="632" t="str">
        <f t="shared" si="25"/>
        <v>no</v>
      </c>
      <c r="BJ158" s="26"/>
      <c r="BK158" s="300">
        <f t="shared" si="26"/>
        <v>0</v>
      </c>
      <c r="BL158" s="5"/>
      <c r="BM158" s="5"/>
      <c r="BN158" s="5"/>
      <c r="BO158" s="69"/>
      <c r="BP158" s="69"/>
      <c r="BQ158" s="69"/>
      <c r="BR158" s="69"/>
      <c r="BS158" s="69"/>
      <c r="BT158" s="69"/>
      <c r="BU158" s="26"/>
      <c r="BV158" s="245"/>
      <c r="BW158" s="26"/>
      <c r="BX158" s="11"/>
      <c r="BY158" s="44">
        <v>154</v>
      </c>
      <c r="BZ158" s="26"/>
      <c r="CA158" s="26"/>
      <c r="CB158" s="26"/>
      <c r="CC158" s="26"/>
      <c r="CD158" s="26"/>
      <c r="CE158" s="26"/>
      <c r="CF158" s="26"/>
      <c r="CG158" s="44">
        <v>154</v>
      </c>
      <c r="CH158" s="5">
        <v>0</v>
      </c>
      <c r="CI158" s="5">
        <v>0</v>
      </c>
      <c r="CJ158" s="5"/>
      <c r="CK158" s="26"/>
      <c r="CL158" s="26"/>
      <c r="CM158" s="246"/>
      <c r="CN158" s="26"/>
      <c r="CO158" s="26"/>
      <c r="CP158" s="26"/>
      <c r="CQ158" s="26"/>
      <c r="CR158" s="26"/>
      <c r="CS158" s="26"/>
      <c r="CT158" s="26"/>
      <c r="CU158" s="26"/>
      <c r="CV158" s="26"/>
      <c r="CW158" s="69"/>
      <c r="CX158" s="79" t="s">
        <v>659</v>
      </c>
    </row>
    <row r="159" spans="1:102" ht="15" x14ac:dyDescent="0.25">
      <c r="A159" s="10">
        <v>155</v>
      </c>
      <c r="B159" s="15" t="s">
        <v>558</v>
      </c>
      <c r="C159" s="42"/>
      <c r="D159" s="59"/>
      <c r="E159" s="69"/>
      <c r="F159" s="70"/>
      <c r="G159" s="33"/>
      <c r="H159" s="4"/>
      <c r="I159" s="4"/>
      <c r="J159" s="4"/>
      <c r="K159" s="4"/>
      <c r="L159" s="4"/>
      <c r="M159" s="4"/>
      <c r="N159" s="4"/>
      <c r="O159" s="4"/>
      <c r="P159" s="299">
        <f t="shared" si="22"/>
        <v>0</v>
      </c>
      <c r="Q159" s="4"/>
      <c r="R159" s="4"/>
      <c r="S159" s="4"/>
      <c r="T159" s="4"/>
      <c r="U159" s="4"/>
      <c r="V159" s="4"/>
      <c r="W159" s="4"/>
      <c r="X159" s="4"/>
      <c r="Y159" s="4"/>
      <c r="Z159" s="33"/>
      <c r="AA159" s="4"/>
      <c r="AB159" s="4"/>
      <c r="AC159" s="4"/>
      <c r="AD159" s="4"/>
      <c r="AE159" s="4"/>
      <c r="AF159" s="4"/>
      <c r="AG159" s="4"/>
      <c r="AH159" s="4"/>
      <c r="AI159" s="632">
        <f t="shared" si="23"/>
        <v>0</v>
      </c>
      <c r="AJ159" s="33"/>
      <c r="AK159" s="4"/>
      <c r="AL159" s="4"/>
      <c r="AM159" s="4"/>
      <c r="AN159" s="4"/>
      <c r="AO159" s="4"/>
      <c r="AP159" s="4"/>
      <c r="AQ159" s="4"/>
      <c r="AR159" s="4"/>
      <c r="AS159" s="33"/>
      <c r="AT159" s="630" t="str">
        <f t="shared" si="24"/>
        <v>NA</v>
      </c>
      <c r="AU159" s="630" t="s">
        <v>1783</v>
      </c>
      <c r="AV159" s="628"/>
      <c r="AW159" s="628"/>
      <c r="AX159" s="4"/>
      <c r="AY159" s="43"/>
      <c r="AZ159" s="26"/>
      <c r="BA159" s="26"/>
      <c r="BB159" s="26"/>
      <c r="BC159" s="26"/>
      <c r="BD159" s="26"/>
      <c r="BE159" s="26"/>
      <c r="BF159" s="26"/>
      <c r="BG159" s="26"/>
      <c r="BH159" s="26"/>
      <c r="BI159" s="632" t="str">
        <f t="shared" si="25"/>
        <v>no</v>
      </c>
      <c r="BJ159" s="26"/>
      <c r="BK159" s="300">
        <f t="shared" si="26"/>
        <v>0</v>
      </c>
      <c r="BL159" s="5"/>
      <c r="BM159" s="5"/>
      <c r="BN159" s="5"/>
      <c r="BO159" s="69"/>
      <c r="BP159" s="69"/>
      <c r="BQ159" s="69"/>
      <c r="BR159" s="69"/>
      <c r="BS159" s="69"/>
      <c r="BT159" s="69"/>
      <c r="BU159" s="26"/>
      <c r="BV159" s="245"/>
      <c r="BW159" s="26"/>
      <c r="BX159" s="11"/>
      <c r="BY159" s="44">
        <v>155</v>
      </c>
      <c r="BZ159" s="26"/>
      <c r="CA159" s="26"/>
      <c r="CB159" s="26"/>
      <c r="CC159" s="26"/>
      <c r="CD159" s="26"/>
      <c r="CE159" s="26"/>
      <c r="CF159" s="26"/>
      <c r="CG159" s="44">
        <v>155</v>
      </c>
      <c r="CH159" s="5">
        <v>0</v>
      </c>
      <c r="CI159" s="5">
        <v>0</v>
      </c>
      <c r="CJ159" s="5"/>
      <c r="CK159" s="26"/>
      <c r="CL159" s="26"/>
      <c r="CM159" s="246"/>
      <c r="CN159" s="26"/>
      <c r="CO159" s="26"/>
      <c r="CP159" s="26"/>
      <c r="CQ159" s="26"/>
      <c r="CR159" s="26"/>
      <c r="CS159" s="26"/>
      <c r="CT159" s="26"/>
      <c r="CU159" s="26"/>
      <c r="CV159" s="26"/>
      <c r="CW159" s="69"/>
      <c r="CX159" s="79" t="s">
        <v>659</v>
      </c>
    </row>
    <row r="160" spans="1:102" ht="15" x14ac:dyDescent="0.25">
      <c r="A160" s="10">
        <v>156</v>
      </c>
      <c r="B160" s="15" t="s">
        <v>559</v>
      </c>
      <c r="C160" s="42"/>
      <c r="D160" s="59"/>
      <c r="E160" s="69"/>
      <c r="F160" s="70"/>
      <c r="G160" s="33"/>
      <c r="H160" s="4"/>
      <c r="I160" s="4"/>
      <c r="J160" s="4"/>
      <c r="K160" s="4"/>
      <c r="L160" s="4"/>
      <c r="M160" s="4"/>
      <c r="N160" s="4"/>
      <c r="O160" s="4"/>
      <c r="P160" s="299">
        <f t="shared" si="22"/>
        <v>0</v>
      </c>
      <c r="Q160" s="4"/>
      <c r="R160" s="4"/>
      <c r="S160" s="4"/>
      <c r="T160" s="4"/>
      <c r="U160" s="4"/>
      <c r="V160" s="4"/>
      <c r="W160" s="4"/>
      <c r="X160" s="4"/>
      <c r="Y160" s="4"/>
      <c r="Z160" s="33"/>
      <c r="AA160" s="4"/>
      <c r="AB160" s="4"/>
      <c r="AC160" s="4"/>
      <c r="AD160" s="4"/>
      <c r="AE160" s="4"/>
      <c r="AF160" s="4"/>
      <c r="AG160" s="4"/>
      <c r="AH160" s="4"/>
      <c r="AI160" s="632">
        <f t="shared" si="23"/>
        <v>0</v>
      </c>
      <c r="AJ160" s="33"/>
      <c r="AK160" s="4"/>
      <c r="AL160" s="4"/>
      <c r="AM160" s="4"/>
      <c r="AN160" s="4"/>
      <c r="AO160" s="4"/>
      <c r="AP160" s="4"/>
      <c r="AQ160" s="4"/>
      <c r="AR160" s="4"/>
      <c r="AS160" s="33"/>
      <c r="AT160" s="630" t="str">
        <f t="shared" si="24"/>
        <v>NA</v>
      </c>
      <c r="AU160" s="630" t="s">
        <v>1783</v>
      </c>
      <c r="AV160" s="628"/>
      <c r="AW160" s="628"/>
      <c r="AX160" s="4"/>
      <c r="AY160" s="43"/>
      <c r="AZ160" s="26"/>
      <c r="BA160" s="26"/>
      <c r="BB160" s="26"/>
      <c r="BC160" s="26"/>
      <c r="BD160" s="26"/>
      <c r="BE160" s="26"/>
      <c r="BF160" s="26"/>
      <c r="BG160" s="26"/>
      <c r="BH160" s="26"/>
      <c r="BI160" s="632" t="str">
        <f t="shared" si="25"/>
        <v>no</v>
      </c>
      <c r="BJ160" s="26"/>
      <c r="BK160" s="300">
        <f t="shared" si="26"/>
        <v>0</v>
      </c>
      <c r="BL160" s="5"/>
      <c r="BM160" s="5"/>
      <c r="BN160" s="5"/>
      <c r="BO160" s="69"/>
      <c r="BP160" s="69"/>
      <c r="BQ160" s="69"/>
      <c r="BR160" s="69"/>
      <c r="BS160" s="69"/>
      <c r="BT160" s="69"/>
      <c r="BU160" s="26"/>
      <c r="BV160" s="245"/>
      <c r="BW160" s="26"/>
      <c r="BX160" s="11"/>
      <c r="BY160" s="44">
        <v>156</v>
      </c>
      <c r="BZ160" s="26"/>
      <c r="CA160" s="26"/>
      <c r="CB160" s="26"/>
      <c r="CC160" s="26"/>
      <c r="CD160" s="26"/>
      <c r="CE160" s="26"/>
      <c r="CF160" s="26"/>
      <c r="CG160" s="44">
        <v>156</v>
      </c>
      <c r="CH160" s="5">
        <v>0</v>
      </c>
      <c r="CI160" s="5">
        <v>0</v>
      </c>
      <c r="CJ160" s="5"/>
      <c r="CK160" s="26"/>
      <c r="CL160" s="26"/>
      <c r="CM160" s="246"/>
      <c r="CN160" s="26"/>
      <c r="CO160" s="26"/>
      <c r="CP160" s="26"/>
      <c r="CQ160" s="26"/>
      <c r="CR160" s="26"/>
      <c r="CS160" s="26"/>
      <c r="CT160" s="26"/>
      <c r="CU160" s="26"/>
      <c r="CV160" s="26"/>
      <c r="CW160" s="69"/>
      <c r="CX160" s="79" t="s">
        <v>659</v>
      </c>
    </row>
    <row r="161" spans="1:102" ht="15" x14ac:dyDescent="0.25">
      <c r="A161" s="10">
        <v>157</v>
      </c>
      <c r="B161" s="15"/>
      <c r="C161" s="42"/>
      <c r="D161" s="59"/>
      <c r="E161" s="69"/>
      <c r="F161" s="70"/>
      <c r="G161" s="33"/>
      <c r="H161" s="4"/>
      <c r="I161" s="4"/>
      <c r="J161" s="4"/>
      <c r="K161" s="4"/>
      <c r="L161" s="4"/>
      <c r="M161" s="4"/>
      <c r="N161" s="4"/>
      <c r="O161" s="4"/>
      <c r="P161" s="299">
        <f t="shared" si="22"/>
        <v>0</v>
      </c>
      <c r="Q161" s="4"/>
      <c r="R161" s="4"/>
      <c r="S161" s="4"/>
      <c r="T161" s="4"/>
      <c r="U161" s="4"/>
      <c r="V161" s="4"/>
      <c r="W161" s="4"/>
      <c r="X161" s="4"/>
      <c r="Y161" s="4"/>
      <c r="Z161" s="33"/>
      <c r="AA161" s="4"/>
      <c r="AB161" s="4"/>
      <c r="AC161" s="4"/>
      <c r="AD161" s="4"/>
      <c r="AE161" s="4"/>
      <c r="AF161" s="4"/>
      <c r="AG161" s="4"/>
      <c r="AH161" s="4"/>
      <c r="AI161" s="632">
        <f t="shared" si="23"/>
        <v>0</v>
      </c>
      <c r="AJ161" s="33"/>
      <c r="AK161" s="4"/>
      <c r="AL161" s="4"/>
      <c r="AM161" s="4"/>
      <c r="AN161" s="4"/>
      <c r="AO161" s="4"/>
      <c r="AP161" s="4"/>
      <c r="AQ161" s="4"/>
      <c r="AR161" s="4"/>
      <c r="AS161" s="33"/>
      <c r="AT161" s="630" t="str">
        <f t="shared" si="24"/>
        <v>NA</v>
      </c>
      <c r="AU161" s="630" t="s">
        <v>1783</v>
      </c>
      <c r="AV161" s="628"/>
      <c r="AW161" s="628"/>
      <c r="AX161" s="4"/>
      <c r="AY161" s="43"/>
      <c r="AZ161" s="26"/>
      <c r="BA161" s="26"/>
      <c r="BB161" s="26"/>
      <c r="BC161" s="26"/>
      <c r="BD161" s="26"/>
      <c r="BE161" s="26"/>
      <c r="BF161" s="26"/>
      <c r="BG161" s="26"/>
      <c r="BH161" s="26"/>
      <c r="BI161" s="632" t="str">
        <f t="shared" si="25"/>
        <v>no</v>
      </c>
      <c r="BJ161" s="26"/>
      <c r="BK161" s="300">
        <f t="shared" si="26"/>
        <v>0</v>
      </c>
      <c r="BL161" s="5"/>
      <c r="BM161" s="5"/>
      <c r="BN161" s="5"/>
      <c r="BO161" s="69"/>
      <c r="BP161" s="69"/>
      <c r="BQ161" s="69"/>
      <c r="BR161" s="69"/>
      <c r="BS161" s="69"/>
      <c r="BT161" s="69"/>
      <c r="BU161" s="26"/>
      <c r="BV161" s="245"/>
      <c r="BW161" s="26"/>
      <c r="BX161" s="11"/>
      <c r="BY161" s="44">
        <v>157</v>
      </c>
      <c r="BZ161" s="26"/>
      <c r="CA161" s="26"/>
      <c r="CB161" s="26"/>
      <c r="CC161" s="26"/>
      <c r="CD161" s="26"/>
      <c r="CE161" s="26"/>
      <c r="CF161" s="26"/>
      <c r="CG161" s="44">
        <v>157</v>
      </c>
      <c r="CH161" s="5">
        <v>0</v>
      </c>
      <c r="CI161" s="5">
        <v>0</v>
      </c>
      <c r="CJ161" s="5"/>
      <c r="CK161" s="26"/>
      <c r="CL161" s="26"/>
      <c r="CM161" s="246"/>
      <c r="CN161" s="26"/>
      <c r="CO161" s="26"/>
      <c r="CP161" s="26"/>
      <c r="CQ161" s="26"/>
      <c r="CR161" s="26"/>
      <c r="CS161" s="26"/>
      <c r="CT161" s="26"/>
      <c r="CU161" s="26"/>
      <c r="CV161" s="26"/>
      <c r="CW161" s="69"/>
      <c r="CX161" s="79" t="s">
        <v>656</v>
      </c>
    </row>
    <row r="162" spans="1:102" ht="15" x14ac:dyDescent="0.25">
      <c r="A162" s="10">
        <v>158</v>
      </c>
      <c r="B162" s="15"/>
      <c r="C162" s="42"/>
      <c r="D162" s="59"/>
      <c r="E162" s="69"/>
      <c r="F162" s="70"/>
      <c r="G162" s="33"/>
      <c r="H162" s="4"/>
      <c r="I162" s="4"/>
      <c r="J162" s="4"/>
      <c r="K162" s="4"/>
      <c r="L162" s="4"/>
      <c r="M162" s="4"/>
      <c r="N162" s="4"/>
      <c r="O162" s="4"/>
      <c r="P162" s="299">
        <f t="shared" si="22"/>
        <v>0</v>
      </c>
      <c r="Q162" s="4"/>
      <c r="R162" s="4"/>
      <c r="S162" s="4"/>
      <c r="T162" s="4"/>
      <c r="U162" s="4"/>
      <c r="V162" s="4"/>
      <c r="W162" s="4"/>
      <c r="X162" s="4"/>
      <c r="Y162" s="4"/>
      <c r="Z162" s="33"/>
      <c r="AA162" s="4"/>
      <c r="AB162" s="4"/>
      <c r="AC162" s="4"/>
      <c r="AD162" s="4"/>
      <c r="AE162" s="4"/>
      <c r="AF162" s="4"/>
      <c r="AG162" s="4"/>
      <c r="AH162" s="4"/>
      <c r="AI162" s="632">
        <f t="shared" si="23"/>
        <v>0</v>
      </c>
      <c r="AJ162" s="33"/>
      <c r="AK162" s="4"/>
      <c r="AL162" s="4"/>
      <c r="AM162" s="4"/>
      <c r="AN162" s="4"/>
      <c r="AO162" s="4"/>
      <c r="AP162" s="4"/>
      <c r="AQ162" s="4"/>
      <c r="AR162" s="4"/>
      <c r="AS162" s="33"/>
      <c r="AT162" s="630" t="str">
        <f t="shared" si="24"/>
        <v>NA</v>
      </c>
      <c r="AU162" s="630" t="s">
        <v>1783</v>
      </c>
      <c r="AV162" s="628"/>
      <c r="AW162" s="628"/>
      <c r="AX162" s="4"/>
      <c r="AY162" s="43"/>
      <c r="AZ162" s="26"/>
      <c r="BA162" s="26"/>
      <c r="BB162" s="26"/>
      <c r="BC162" s="26"/>
      <c r="BD162" s="26"/>
      <c r="BE162" s="26"/>
      <c r="BF162" s="26"/>
      <c r="BG162" s="26"/>
      <c r="BH162" s="26"/>
      <c r="BI162" s="632" t="str">
        <f t="shared" si="25"/>
        <v>no</v>
      </c>
      <c r="BJ162" s="26"/>
      <c r="BK162" s="300">
        <f t="shared" si="26"/>
        <v>0</v>
      </c>
      <c r="BL162" s="5"/>
      <c r="BM162" s="5"/>
      <c r="BN162" s="5"/>
      <c r="BO162" s="69"/>
      <c r="BP162" s="69"/>
      <c r="BQ162" s="69"/>
      <c r="BR162" s="69"/>
      <c r="BS162" s="69"/>
      <c r="BT162" s="69"/>
      <c r="BU162" s="26"/>
      <c r="BV162" s="245"/>
      <c r="BW162" s="26"/>
      <c r="BX162" s="11"/>
      <c r="BY162" s="44">
        <v>158</v>
      </c>
      <c r="BZ162" s="26"/>
      <c r="CA162" s="26"/>
      <c r="CB162" s="26"/>
      <c r="CC162" s="26"/>
      <c r="CD162" s="26"/>
      <c r="CE162" s="26"/>
      <c r="CF162" s="26"/>
      <c r="CG162" s="44">
        <v>158</v>
      </c>
      <c r="CH162" s="5">
        <v>0</v>
      </c>
      <c r="CI162" s="5">
        <v>0</v>
      </c>
      <c r="CJ162" s="5"/>
      <c r="CK162" s="26"/>
      <c r="CL162" s="26"/>
      <c r="CM162" s="246"/>
      <c r="CN162" s="26"/>
      <c r="CO162" s="26"/>
      <c r="CP162" s="26"/>
      <c r="CQ162" s="26"/>
      <c r="CR162" s="26"/>
      <c r="CS162" s="26"/>
      <c r="CT162" s="26"/>
      <c r="CU162" s="26"/>
      <c r="CV162" s="26"/>
      <c r="CW162" s="69"/>
      <c r="CX162" s="79" t="s">
        <v>656</v>
      </c>
    </row>
    <row r="163" spans="1:102" ht="15" x14ac:dyDescent="0.25">
      <c r="A163" s="10">
        <v>159</v>
      </c>
      <c r="B163" s="15"/>
      <c r="C163" s="42"/>
      <c r="D163" s="59"/>
      <c r="E163" s="69"/>
      <c r="F163" s="70"/>
      <c r="G163" s="33"/>
      <c r="H163" s="4"/>
      <c r="I163" s="4"/>
      <c r="J163" s="4"/>
      <c r="K163" s="4"/>
      <c r="L163" s="4"/>
      <c r="M163" s="4"/>
      <c r="N163" s="4"/>
      <c r="O163" s="4"/>
      <c r="P163" s="299">
        <f t="shared" si="22"/>
        <v>0</v>
      </c>
      <c r="Q163" s="4"/>
      <c r="R163" s="4"/>
      <c r="S163" s="4"/>
      <c r="T163" s="4"/>
      <c r="U163" s="4"/>
      <c r="V163" s="4"/>
      <c r="W163" s="4"/>
      <c r="X163" s="4"/>
      <c r="Y163" s="4"/>
      <c r="Z163" s="33"/>
      <c r="AA163" s="4"/>
      <c r="AB163" s="4"/>
      <c r="AC163" s="4"/>
      <c r="AD163" s="4"/>
      <c r="AE163" s="4"/>
      <c r="AF163" s="4"/>
      <c r="AG163" s="4"/>
      <c r="AH163" s="4"/>
      <c r="AI163" s="632">
        <f t="shared" si="23"/>
        <v>0</v>
      </c>
      <c r="AJ163" s="33"/>
      <c r="AK163" s="4"/>
      <c r="AL163" s="4"/>
      <c r="AM163" s="4"/>
      <c r="AN163" s="4"/>
      <c r="AO163" s="4"/>
      <c r="AP163" s="4"/>
      <c r="AQ163" s="4"/>
      <c r="AR163" s="4"/>
      <c r="AS163" s="33"/>
      <c r="AT163" s="630" t="str">
        <f t="shared" si="24"/>
        <v>NA</v>
      </c>
      <c r="AU163" s="630" t="s">
        <v>1783</v>
      </c>
      <c r="AV163" s="628"/>
      <c r="AW163" s="628"/>
      <c r="AX163" s="4"/>
      <c r="AY163" s="43"/>
      <c r="AZ163" s="26"/>
      <c r="BA163" s="26"/>
      <c r="BB163" s="26"/>
      <c r="BC163" s="26"/>
      <c r="BD163" s="26"/>
      <c r="BE163" s="26"/>
      <c r="BF163" s="26"/>
      <c r="BG163" s="26"/>
      <c r="BH163" s="26"/>
      <c r="BI163" s="632" t="str">
        <f t="shared" si="25"/>
        <v>no</v>
      </c>
      <c r="BJ163" s="26"/>
      <c r="BK163" s="300">
        <f t="shared" si="26"/>
        <v>0</v>
      </c>
      <c r="BL163" s="5"/>
      <c r="BM163" s="5"/>
      <c r="BN163" s="5"/>
      <c r="BO163" s="69"/>
      <c r="BP163" s="69"/>
      <c r="BQ163" s="69"/>
      <c r="BR163" s="69"/>
      <c r="BS163" s="69"/>
      <c r="BT163" s="69"/>
      <c r="BU163" s="26"/>
      <c r="BV163" s="245"/>
      <c r="BW163" s="26"/>
      <c r="BX163" s="11"/>
      <c r="BY163" s="44">
        <v>159</v>
      </c>
      <c r="BZ163" s="26"/>
      <c r="CA163" s="26"/>
      <c r="CB163" s="26"/>
      <c r="CC163" s="26"/>
      <c r="CD163" s="26"/>
      <c r="CE163" s="26"/>
      <c r="CF163" s="26"/>
      <c r="CG163" s="44">
        <v>159</v>
      </c>
      <c r="CH163" s="5">
        <v>0</v>
      </c>
      <c r="CI163" s="5">
        <v>0</v>
      </c>
      <c r="CJ163" s="5"/>
      <c r="CK163" s="26"/>
      <c r="CL163" s="26"/>
      <c r="CM163" s="246"/>
      <c r="CN163" s="26"/>
      <c r="CO163" s="26"/>
      <c r="CP163" s="26"/>
      <c r="CQ163" s="26"/>
      <c r="CR163" s="26"/>
      <c r="CS163" s="26"/>
      <c r="CT163" s="26"/>
      <c r="CU163" s="26"/>
      <c r="CV163" s="26"/>
      <c r="CW163" s="69"/>
      <c r="CX163" s="79" t="s">
        <v>656</v>
      </c>
    </row>
    <row r="164" spans="1:102" ht="15" x14ac:dyDescent="0.25">
      <c r="A164" s="10">
        <v>160</v>
      </c>
      <c r="B164" s="15"/>
      <c r="C164" s="42"/>
      <c r="D164" s="59"/>
      <c r="E164" s="69"/>
      <c r="F164" s="70"/>
      <c r="G164" s="33"/>
      <c r="H164" s="4"/>
      <c r="I164" s="4"/>
      <c r="J164" s="4"/>
      <c r="K164" s="4"/>
      <c r="L164" s="4"/>
      <c r="M164" s="4"/>
      <c r="N164" s="4"/>
      <c r="O164" s="4"/>
      <c r="P164" s="299">
        <f t="shared" si="22"/>
        <v>0</v>
      </c>
      <c r="Q164" s="4"/>
      <c r="R164" s="4"/>
      <c r="S164" s="4"/>
      <c r="T164" s="4"/>
      <c r="U164" s="4"/>
      <c r="V164" s="4"/>
      <c r="W164" s="4"/>
      <c r="X164" s="4"/>
      <c r="Y164" s="4"/>
      <c r="Z164" s="33"/>
      <c r="AA164" s="4"/>
      <c r="AB164" s="4"/>
      <c r="AC164" s="4"/>
      <c r="AD164" s="4"/>
      <c r="AE164" s="4"/>
      <c r="AF164" s="4"/>
      <c r="AG164" s="4"/>
      <c r="AH164" s="4"/>
      <c r="AI164" s="632">
        <f t="shared" si="23"/>
        <v>0</v>
      </c>
      <c r="AJ164" s="33"/>
      <c r="AK164" s="4"/>
      <c r="AL164" s="4"/>
      <c r="AM164" s="4"/>
      <c r="AN164" s="4"/>
      <c r="AO164" s="4"/>
      <c r="AP164" s="4"/>
      <c r="AQ164" s="4"/>
      <c r="AR164" s="4"/>
      <c r="AS164" s="33"/>
      <c r="AT164" s="630" t="str">
        <f t="shared" si="24"/>
        <v>NA</v>
      </c>
      <c r="AU164" s="630" t="s">
        <v>1783</v>
      </c>
      <c r="AV164" s="628"/>
      <c r="AW164" s="628"/>
      <c r="AX164" s="4"/>
      <c r="AY164" s="43"/>
      <c r="AZ164" s="26"/>
      <c r="BA164" s="26"/>
      <c r="BB164" s="26"/>
      <c r="BC164" s="26"/>
      <c r="BD164" s="26"/>
      <c r="BE164" s="26"/>
      <c r="BF164" s="26"/>
      <c r="BG164" s="26"/>
      <c r="BH164" s="26"/>
      <c r="BI164" s="632" t="str">
        <f t="shared" si="25"/>
        <v>no</v>
      </c>
      <c r="BJ164" s="26"/>
      <c r="BK164" s="300">
        <f t="shared" si="26"/>
        <v>0</v>
      </c>
      <c r="BL164" s="5"/>
      <c r="BM164" s="5"/>
      <c r="BN164" s="5"/>
      <c r="BO164" s="69"/>
      <c r="BP164" s="69"/>
      <c r="BQ164" s="69"/>
      <c r="BR164" s="69"/>
      <c r="BS164" s="69"/>
      <c r="BT164" s="69"/>
      <c r="BU164" s="26"/>
      <c r="BV164" s="245"/>
      <c r="BW164" s="26"/>
      <c r="BX164" s="11"/>
      <c r="BY164" s="44">
        <v>160</v>
      </c>
      <c r="BZ164" s="26"/>
      <c r="CA164" s="26"/>
      <c r="CB164" s="26"/>
      <c r="CC164" s="26"/>
      <c r="CD164" s="26"/>
      <c r="CE164" s="26"/>
      <c r="CF164" s="26"/>
      <c r="CG164" s="44">
        <v>160</v>
      </c>
      <c r="CH164" s="5">
        <v>0</v>
      </c>
      <c r="CI164" s="5">
        <v>0</v>
      </c>
      <c r="CJ164" s="5"/>
      <c r="CK164" s="26"/>
      <c r="CL164" s="26"/>
      <c r="CM164" s="246"/>
      <c r="CN164" s="26"/>
      <c r="CO164" s="26"/>
      <c r="CP164" s="26"/>
      <c r="CQ164" s="26"/>
      <c r="CR164" s="26"/>
      <c r="CS164" s="26"/>
      <c r="CT164" s="26"/>
      <c r="CU164" s="26"/>
      <c r="CV164" s="26"/>
      <c r="CW164" s="69"/>
      <c r="CX164" s="79" t="s">
        <v>656</v>
      </c>
    </row>
    <row r="165" spans="1:102" ht="15" x14ac:dyDescent="0.25">
      <c r="A165" s="10">
        <v>161</v>
      </c>
      <c r="B165" s="15"/>
      <c r="C165" s="42"/>
      <c r="D165" s="59"/>
      <c r="E165" s="69"/>
      <c r="F165" s="70"/>
      <c r="G165" s="33"/>
      <c r="H165" s="4"/>
      <c r="I165" s="4"/>
      <c r="J165" s="4"/>
      <c r="K165" s="4"/>
      <c r="L165" s="4"/>
      <c r="M165" s="4"/>
      <c r="N165" s="4"/>
      <c r="O165" s="4"/>
      <c r="P165" s="299">
        <f t="shared" si="22"/>
        <v>0</v>
      </c>
      <c r="Q165" s="4"/>
      <c r="R165" s="4"/>
      <c r="S165" s="4"/>
      <c r="T165" s="4"/>
      <c r="U165" s="4"/>
      <c r="V165" s="4"/>
      <c r="W165" s="4"/>
      <c r="X165" s="4"/>
      <c r="Y165" s="4"/>
      <c r="Z165" s="33"/>
      <c r="AA165" s="4"/>
      <c r="AB165" s="4"/>
      <c r="AC165" s="4"/>
      <c r="AD165" s="4"/>
      <c r="AE165" s="4"/>
      <c r="AF165" s="4"/>
      <c r="AG165" s="4"/>
      <c r="AH165" s="4"/>
      <c r="AI165" s="632">
        <f t="shared" si="23"/>
        <v>0</v>
      </c>
      <c r="AJ165" s="33"/>
      <c r="AK165" s="4"/>
      <c r="AL165" s="4"/>
      <c r="AM165" s="4"/>
      <c r="AN165" s="4"/>
      <c r="AO165" s="4"/>
      <c r="AP165" s="4"/>
      <c r="AQ165" s="4"/>
      <c r="AR165" s="4"/>
      <c r="AS165" s="33"/>
      <c r="AT165" s="630" t="str">
        <f t="shared" si="24"/>
        <v>NA</v>
      </c>
      <c r="AU165" s="630" t="s">
        <v>1783</v>
      </c>
      <c r="AV165" s="628"/>
      <c r="AW165" s="628"/>
      <c r="AX165" s="4"/>
      <c r="AY165" s="43"/>
      <c r="AZ165" s="26"/>
      <c r="BA165" s="26"/>
      <c r="BB165" s="26"/>
      <c r="BC165" s="26"/>
      <c r="BD165" s="26"/>
      <c r="BE165" s="26"/>
      <c r="BF165" s="26"/>
      <c r="BG165" s="26"/>
      <c r="BH165" s="26"/>
      <c r="BI165" s="632" t="str">
        <f t="shared" si="25"/>
        <v>no</v>
      </c>
      <c r="BJ165" s="26"/>
      <c r="BK165" s="300">
        <f t="shared" si="26"/>
        <v>0</v>
      </c>
      <c r="BL165" s="5"/>
      <c r="BM165" s="5"/>
      <c r="BN165" s="5"/>
      <c r="BO165" s="69"/>
      <c r="BP165" s="69"/>
      <c r="BQ165" s="69"/>
      <c r="BR165" s="69"/>
      <c r="BS165" s="69"/>
      <c r="BT165" s="69"/>
      <c r="BU165" s="26"/>
      <c r="BV165" s="245"/>
      <c r="BW165" s="26"/>
      <c r="BX165" s="11"/>
      <c r="BY165" s="44">
        <v>161</v>
      </c>
      <c r="BZ165" s="26"/>
      <c r="CA165" s="26"/>
      <c r="CB165" s="26"/>
      <c r="CC165" s="26"/>
      <c r="CD165" s="26"/>
      <c r="CE165" s="26"/>
      <c r="CF165" s="26"/>
      <c r="CG165" s="44">
        <v>161</v>
      </c>
      <c r="CH165" s="5">
        <v>0</v>
      </c>
      <c r="CI165" s="5">
        <v>0</v>
      </c>
      <c r="CJ165" s="5"/>
      <c r="CK165" s="26"/>
      <c r="CL165" s="26"/>
      <c r="CM165" s="246"/>
      <c r="CN165" s="26"/>
      <c r="CO165" s="26"/>
      <c r="CP165" s="26"/>
      <c r="CQ165" s="26"/>
      <c r="CR165" s="26"/>
      <c r="CS165" s="26"/>
      <c r="CT165" s="26"/>
      <c r="CU165" s="26"/>
      <c r="CV165" s="26"/>
      <c r="CW165" s="69"/>
      <c r="CX165" s="79" t="s">
        <v>656</v>
      </c>
    </row>
    <row r="166" spans="1:102" ht="15" x14ac:dyDescent="0.25">
      <c r="A166" s="10">
        <v>162</v>
      </c>
      <c r="B166" s="15"/>
      <c r="C166" s="42"/>
      <c r="D166" s="59"/>
      <c r="E166" s="69"/>
      <c r="F166" s="70"/>
      <c r="G166" s="33"/>
      <c r="H166" s="4"/>
      <c r="I166" s="4"/>
      <c r="J166" s="4"/>
      <c r="K166" s="4"/>
      <c r="L166" s="4"/>
      <c r="M166" s="4"/>
      <c r="N166" s="4"/>
      <c r="O166" s="4"/>
      <c r="P166" s="299">
        <f t="shared" si="22"/>
        <v>0</v>
      </c>
      <c r="Q166" s="4"/>
      <c r="R166" s="4"/>
      <c r="S166" s="4"/>
      <c r="T166" s="4"/>
      <c r="U166" s="4"/>
      <c r="V166" s="4"/>
      <c r="W166" s="4"/>
      <c r="X166" s="4"/>
      <c r="Y166" s="4"/>
      <c r="Z166" s="33"/>
      <c r="AA166" s="4"/>
      <c r="AB166" s="4"/>
      <c r="AC166" s="4"/>
      <c r="AD166" s="4"/>
      <c r="AE166" s="4"/>
      <c r="AF166" s="4"/>
      <c r="AG166" s="4"/>
      <c r="AH166" s="4"/>
      <c r="AI166" s="632">
        <f t="shared" si="23"/>
        <v>0</v>
      </c>
      <c r="AJ166" s="33"/>
      <c r="AK166" s="4"/>
      <c r="AL166" s="4"/>
      <c r="AM166" s="4"/>
      <c r="AN166" s="4"/>
      <c r="AO166" s="4"/>
      <c r="AP166" s="4"/>
      <c r="AQ166" s="4"/>
      <c r="AR166" s="4"/>
      <c r="AS166" s="33"/>
      <c r="AT166" s="630" t="str">
        <f t="shared" si="24"/>
        <v>NA</v>
      </c>
      <c r="AU166" s="630" t="s">
        <v>1783</v>
      </c>
      <c r="AV166" s="628"/>
      <c r="AW166" s="628"/>
      <c r="AX166" s="4"/>
      <c r="AY166" s="43"/>
      <c r="AZ166" s="26"/>
      <c r="BA166" s="26"/>
      <c r="BB166" s="26"/>
      <c r="BC166" s="26"/>
      <c r="BD166" s="26"/>
      <c r="BE166" s="26"/>
      <c r="BF166" s="26"/>
      <c r="BG166" s="26"/>
      <c r="BH166" s="26"/>
      <c r="BI166" s="632" t="str">
        <f t="shared" si="25"/>
        <v>no</v>
      </c>
      <c r="BJ166" s="26"/>
      <c r="BK166" s="300">
        <f t="shared" si="26"/>
        <v>0</v>
      </c>
      <c r="BL166" s="5"/>
      <c r="BM166" s="5"/>
      <c r="BN166" s="5"/>
      <c r="BO166" s="69"/>
      <c r="BP166" s="69"/>
      <c r="BQ166" s="69"/>
      <c r="BR166" s="69"/>
      <c r="BS166" s="69"/>
      <c r="BT166" s="69"/>
      <c r="BU166" s="26"/>
      <c r="BV166" s="245"/>
      <c r="BW166" s="26"/>
      <c r="BX166" s="11"/>
      <c r="BY166" s="44">
        <v>162</v>
      </c>
      <c r="BZ166" s="26"/>
      <c r="CA166" s="26"/>
      <c r="CB166" s="26"/>
      <c r="CC166" s="26"/>
      <c r="CD166" s="26"/>
      <c r="CE166" s="26"/>
      <c r="CF166" s="26"/>
      <c r="CG166" s="44">
        <v>162</v>
      </c>
      <c r="CH166" s="5">
        <v>0</v>
      </c>
      <c r="CI166" s="5">
        <v>0</v>
      </c>
      <c r="CJ166" s="5"/>
      <c r="CK166" s="26"/>
      <c r="CL166" s="26"/>
      <c r="CM166" s="246"/>
      <c r="CN166" s="26"/>
      <c r="CO166" s="26"/>
      <c r="CP166" s="26"/>
      <c r="CQ166" s="26"/>
      <c r="CR166" s="26"/>
      <c r="CS166" s="26"/>
      <c r="CT166" s="26"/>
      <c r="CU166" s="26"/>
      <c r="CV166" s="26"/>
      <c r="CW166" s="69"/>
      <c r="CX166" s="79" t="s">
        <v>656</v>
      </c>
    </row>
    <row r="167" spans="1:102" ht="15" x14ac:dyDescent="0.25">
      <c r="A167" s="10">
        <v>163</v>
      </c>
      <c r="B167" s="15"/>
      <c r="C167" s="42"/>
      <c r="D167" s="59"/>
      <c r="E167" s="69"/>
      <c r="F167" s="70"/>
      <c r="G167" s="33"/>
      <c r="H167" s="4"/>
      <c r="I167" s="4"/>
      <c r="J167" s="4"/>
      <c r="K167" s="4"/>
      <c r="L167" s="4"/>
      <c r="M167" s="4"/>
      <c r="N167" s="4"/>
      <c r="O167" s="4"/>
      <c r="P167" s="299">
        <f t="shared" si="22"/>
        <v>0</v>
      </c>
      <c r="Q167" s="4"/>
      <c r="R167" s="4"/>
      <c r="S167" s="4"/>
      <c r="T167" s="4"/>
      <c r="U167" s="4"/>
      <c r="V167" s="4"/>
      <c r="W167" s="4"/>
      <c r="X167" s="4"/>
      <c r="Y167" s="4"/>
      <c r="Z167" s="33"/>
      <c r="AA167" s="4"/>
      <c r="AB167" s="4"/>
      <c r="AC167" s="4"/>
      <c r="AD167" s="4"/>
      <c r="AE167" s="4"/>
      <c r="AF167" s="4"/>
      <c r="AG167" s="4"/>
      <c r="AH167" s="4"/>
      <c r="AI167" s="632">
        <f t="shared" si="23"/>
        <v>0</v>
      </c>
      <c r="AJ167" s="33"/>
      <c r="AK167" s="4"/>
      <c r="AL167" s="4"/>
      <c r="AM167" s="4"/>
      <c r="AN167" s="4"/>
      <c r="AO167" s="4"/>
      <c r="AP167" s="4"/>
      <c r="AQ167" s="4"/>
      <c r="AR167" s="4"/>
      <c r="AS167" s="33"/>
      <c r="AT167" s="630" t="str">
        <f t="shared" si="24"/>
        <v>NA</v>
      </c>
      <c r="AU167" s="630" t="s">
        <v>1783</v>
      </c>
      <c r="AV167" s="628"/>
      <c r="AW167" s="628"/>
      <c r="AX167" s="4"/>
      <c r="AY167" s="43"/>
      <c r="AZ167" s="26"/>
      <c r="BA167" s="26"/>
      <c r="BB167" s="26"/>
      <c r="BC167" s="26"/>
      <c r="BD167" s="26"/>
      <c r="BE167" s="26"/>
      <c r="BF167" s="26"/>
      <c r="BG167" s="26"/>
      <c r="BH167" s="26"/>
      <c r="BI167" s="632" t="str">
        <f t="shared" si="25"/>
        <v>no</v>
      </c>
      <c r="BJ167" s="26"/>
      <c r="BK167" s="300">
        <f t="shared" si="26"/>
        <v>0</v>
      </c>
      <c r="BL167" s="5"/>
      <c r="BM167" s="5"/>
      <c r="BN167" s="5"/>
      <c r="BO167" s="69"/>
      <c r="BP167" s="69"/>
      <c r="BQ167" s="69"/>
      <c r="BR167" s="69"/>
      <c r="BS167" s="69"/>
      <c r="BT167" s="69"/>
      <c r="BU167" s="26"/>
      <c r="BV167" s="245"/>
      <c r="BW167" s="26"/>
      <c r="BX167" s="11"/>
      <c r="BY167" s="44">
        <v>163</v>
      </c>
      <c r="BZ167" s="26"/>
      <c r="CA167" s="26"/>
      <c r="CB167" s="26"/>
      <c r="CC167" s="26"/>
      <c r="CD167" s="26"/>
      <c r="CE167" s="26"/>
      <c r="CF167" s="26"/>
      <c r="CG167" s="44">
        <v>163</v>
      </c>
      <c r="CH167" s="5">
        <v>0</v>
      </c>
      <c r="CI167" s="5">
        <v>0</v>
      </c>
      <c r="CJ167" s="5"/>
      <c r="CK167" s="26"/>
      <c r="CL167" s="26"/>
      <c r="CM167" s="246"/>
      <c r="CN167" s="26"/>
      <c r="CO167" s="26"/>
      <c r="CP167" s="26"/>
      <c r="CQ167" s="26"/>
      <c r="CR167" s="26"/>
      <c r="CS167" s="26"/>
      <c r="CT167" s="26"/>
      <c r="CU167" s="26"/>
      <c r="CV167" s="26"/>
      <c r="CW167" s="69"/>
      <c r="CX167" s="79" t="s">
        <v>656</v>
      </c>
    </row>
    <row r="168" spans="1:102" ht="15" x14ac:dyDescent="0.25">
      <c r="A168" s="10">
        <v>164</v>
      </c>
      <c r="B168" s="15"/>
      <c r="C168" s="42"/>
      <c r="D168" s="59"/>
      <c r="E168" s="69"/>
      <c r="F168" s="70"/>
      <c r="G168" s="33"/>
      <c r="H168" s="4"/>
      <c r="I168" s="4"/>
      <c r="J168" s="4"/>
      <c r="K168" s="4"/>
      <c r="L168" s="4"/>
      <c r="M168" s="4"/>
      <c r="N168" s="4"/>
      <c r="O168" s="4"/>
      <c r="P168" s="299">
        <f t="shared" si="22"/>
        <v>0</v>
      </c>
      <c r="Q168" s="4"/>
      <c r="R168" s="4"/>
      <c r="S168" s="4"/>
      <c r="T168" s="4"/>
      <c r="U168" s="4"/>
      <c r="V168" s="4"/>
      <c r="W168" s="4"/>
      <c r="X168" s="4"/>
      <c r="Y168" s="4"/>
      <c r="Z168" s="33"/>
      <c r="AA168" s="4"/>
      <c r="AB168" s="4"/>
      <c r="AC168" s="4"/>
      <c r="AD168" s="4"/>
      <c r="AE168" s="4"/>
      <c r="AF168" s="4"/>
      <c r="AG168" s="4"/>
      <c r="AH168" s="4"/>
      <c r="AI168" s="632">
        <f t="shared" si="23"/>
        <v>0</v>
      </c>
      <c r="AJ168" s="33"/>
      <c r="AK168" s="4"/>
      <c r="AL168" s="4"/>
      <c r="AM168" s="4"/>
      <c r="AN168" s="4"/>
      <c r="AO168" s="4"/>
      <c r="AP168" s="4"/>
      <c r="AQ168" s="4"/>
      <c r="AR168" s="4"/>
      <c r="AS168" s="33"/>
      <c r="AT168" s="630" t="str">
        <f t="shared" si="24"/>
        <v>NA</v>
      </c>
      <c r="AU168" s="630" t="s">
        <v>1783</v>
      </c>
      <c r="AV168" s="628"/>
      <c r="AW168" s="628"/>
      <c r="AX168" s="4"/>
      <c r="AY168" s="43"/>
      <c r="AZ168" s="26"/>
      <c r="BA168" s="26"/>
      <c r="BB168" s="26"/>
      <c r="BC168" s="26"/>
      <c r="BD168" s="26"/>
      <c r="BE168" s="26"/>
      <c r="BF168" s="26"/>
      <c r="BG168" s="26"/>
      <c r="BH168" s="26"/>
      <c r="BI168" s="632" t="str">
        <f t="shared" si="25"/>
        <v>no</v>
      </c>
      <c r="BJ168" s="26"/>
      <c r="BK168" s="300">
        <f t="shared" si="26"/>
        <v>0</v>
      </c>
      <c r="BL168" s="5"/>
      <c r="BM168" s="5"/>
      <c r="BN168" s="5"/>
      <c r="BO168" s="69"/>
      <c r="BP168" s="69"/>
      <c r="BQ168" s="69"/>
      <c r="BR168" s="69"/>
      <c r="BS168" s="69"/>
      <c r="BT168" s="69"/>
      <c r="BU168" s="26"/>
      <c r="BV168" s="245"/>
      <c r="BW168" s="26"/>
      <c r="BX168" s="11"/>
      <c r="BY168" s="44">
        <v>164</v>
      </c>
      <c r="BZ168" s="26"/>
      <c r="CA168" s="26"/>
      <c r="CB168" s="26"/>
      <c r="CC168" s="26"/>
      <c r="CD168" s="26"/>
      <c r="CE168" s="26"/>
      <c r="CF168" s="26"/>
      <c r="CG168" s="44">
        <v>164</v>
      </c>
      <c r="CH168" s="5">
        <v>0</v>
      </c>
      <c r="CI168" s="5">
        <v>0</v>
      </c>
      <c r="CJ168" s="5"/>
      <c r="CK168" s="26"/>
      <c r="CL168" s="26"/>
      <c r="CM168" s="246"/>
      <c r="CN168" s="26"/>
      <c r="CO168" s="26"/>
      <c r="CP168" s="26"/>
      <c r="CQ168" s="26"/>
      <c r="CR168" s="26"/>
      <c r="CS168" s="26"/>
      <c r="CT168" s="26"/>
      <c r="CU168" s="26"/>
      <c r="CV168" s="26"/>
      <c r="CW168" s="69"/>
      <c r="CX168" s="79" t="s">
        <v>656</v>
      </c>
    </row>
    <row r="169" spans="1:102" ht="15" x14ac:dyDescent="0.25">
      <c r="A169" s="10">
        <v>165</v>
      </c>
      <c r="B169" s="15"/>
      <c r="C169" s="42"/>
      <c r="D169" s="59"/>
      <c r="E169" s="69"/>
      <c r="F169" s="70"/>
      <c r="G169" s="33"/>
      <c r="H169" s="4"/>
      <c r="I169" s="4"/>
      <c r="J169" s="4"/>
      <c r="K169" s="4"/>
      <c r="L169" s="4"/>
      <c r="M169" s="4"/>
      <c r="N169" s="4"/>
      <c r="O169" s="4"/>
      <c r="P169" s="299">
        <f t="shared" si="22"/>
        <v>0</v>
      </c>
      <c r="Q169" s="4"/>
      <c r="R169" s="4"/>
      <c r="S169" s="4"/>
      <c r="T169" s="4"/>
      <c r="U169" s="4"/>
      <c r="V169" s="4"/>
      <c r="W169" s="4"/>
      <c r="X169" s="4"/>
      <c r="Y169" s="4"/>
      <c r="Z169" s="33"/>
      <c r="AA169" s="4"/>
      <c r="AB169" s="4"/>
      <c r="AC169" s="4"/>
      <c r="AD169" s="4"/>
      <c r="AE169" s="4"/>
      <c r="AF169" s="4"/>
      <c r="AG169" s="4"/>
      <c r="AH169" s="4"/>
      <c r="AI169" s="632">
        <f t="shared" si="23"/>
        <v>0</v>
      </c>
      <c r="AJ169" s="33"/>
      <c r="AK169" s="4"/>
      <c r="AL169" s="4"/>
      <c r="AM169" s="4"/>
      <c r="AN169" s="4"/>
      <c r="AO169" s="4"/>
      <c r="AP169" s="4"/>
      <c r="AQ169" s="4"/>
      <c r="AR169" s="4"/>
      <c r="AS169" s="33"/>
      <c r="AT169" s="630" t="str">
        <f t="shared" si="24"/>
        <v>NA</v>
      </c>
      <c r="AU169" s="630" t="s">
        <v>1783</v>
      </c>
      <c r="AV169" s="628"/>
      <c r="AW169" s="628"/>
      <c r="AX169" s="4"/>
      <c r="AY169" s="43"/>
      <c r="AZ169" s="26"/>
      <c r="BA169" s="26"/>
      <c r="BB169" s="26"/>
      <c r="BC169" s="26"/>
      <c r="BD169" s="26"/>
      <c r="BE169" s="26"/>
      <c r="BF169" s="26"/>
      <c r="BG169" s="26"/>
      <c r="BH169" s="26"/>
      <c r="BI169" s="632" t="str">
        <f t="shared" si="25"/>
        <v>no</v>
      </c>
      <c r="BJ169" s="26"/>
      <c r="BK169" s="300">
        <f t="shared" si="26"/>
        <v>0</v>
      </c>
      <c r="BL169" s="5"/>
      <c r="BM169" s="5"/>
      <c r="BN169" s="5"/>
      <c r="BO169" s="69"/>
      <c r="BP169" s="69"/>
      <c r="BQ169" s="69"/>
      <c r="BR169" s="69"/>
      <c r="BS169" s="69"/>
      <c r="BT169" s="69"/>
      <c r="BU169" s="26"/>
      <c r="BV169" s="245"/>
      <c r="BW169" s="26"/>
      <c r="BX169" s="11"/>
      <c r="BY169" s="44">
        <v>165</v>
      </c>
      <c r="BZ169" s="26"/>
      <c r="CA169" s="26"/>
      <c r="CB169" s="26"/>
      <c r="CC169" s="26"/>
      <c r="CD169" s="26"/>
      <c r="CE169" s="26"/>
      <c r="CF169" s="26"/>
      <c r="CG169" s="44">
        <v>165</v>
      </c>
      <c r="CH169" s="5">
        <v>0</v>
      </c>
      <c r="CI169" s="5">
        <v>0</v>
      </c>
      <c r="CJ169" s="5"/>
      <c r="CK169" s="26"/>
      <c r="CL169" s="26"/>
      <c r="CM169" s="246"/>
      <c r="CN169" s="26"/>
      <c r="CO169" s="26"/>
      <c r="CP169" s="26"/>
      <c r="CQ169" s="26"/>
      <c r="CR169" s="26"/>
      <c r="CS169" s="26"/>
      <c r="CT169" s="26"/>
      <c r="CU169" s="26"/>
      <c r="CV169" s="26"/>
      <c r="CW169" s="69"/>
      <c r="CX169" s="79" t="s">
        <v>656</v>
      </c>
    </row>
    <row r="170" spans="1:102" ht="15" x14ac:dyDescent="0.25">
      <c r="A170" s="10">
        <v>166</v>
      </c>
      <c r="B170" s="15"/>
      <c r="C170" s="42"/>
      <c r="D170" s="59"/>
      <c r="E170" s="69"/>
      <c r="F170" s="70"/>
      <c r="G170" s="33"/>
      <c r="H170" s="4"/>
      <c r="I170" s="4"/>
      <c r="J170" s="4"/>
      <c r="K170" s="4"/>
      <c r="L170" s="4"/>
      <c r="M170" s="4"/>
      <c r="N170" s="4"/>
      <c r="O170" s="4"/>
      <c r="P170" s="299">
        <f t="shared" si="22"/>
        <v>0</v>
      </c>
      <c r="Q170" s="4"/>
      <c r="R170" s="4"/>
      <c r="S170" s="4"/>
      <c r="T170" s="4"/>
      <c r="U170" s="4"/>
      <c r="V170" s="4"/>
      <c r="W170" s="4"/>
      <c r="X170" s="4"/>
      <c r="Y170" s="4"/>
      <c r="Z170" s="33"/>
      <c r="AA170" s="4"/>
      <c r="AB170" s="4"/>
      <c r="AC170" s="4"/>
      <c r="AD170" s="4"/>
      <c r="AE170" s="4"/>
      <c r="AF170" s="4"/>
      <c r="AG170" s="4"/>
      <c r="AH170" s="4"/>
      <c r="AI170" s="632">
        <f t="shared" si="23"/>
        <v>0</v>
      </c>
      <c r="AJ170" s="33"/>
      <c r="AK170" s="4"/>
      <c r="AL170" s="4"/>
      <c r="AM170" s="4"/>
      <c r="AN170" s="4"/>
      <c r="AO170" s="4"/>
      <c r="AP170" s="4"/>
      <c r="AQ170" s="4"/>
      <c r="AR170" s="4"/>
      <c r="AS170" s="33"/>
      <c r="AT170" s="630" t="str">
        <f t="shared" si="24"/>
        <v>NA</v>
      </c>
      <c r="AU170" s="630" t="s">
        <v>1783</v>
      </c>
      <c r="AV170" s="628"/>
      <c r="AW170" s="628"/>
      <c r="AX170" s="4"/>
      <c r="AY170" s="43"/>
      <c r="AZ170" s="26"/>
      <c r="BA170" s="26"/>
      <c r="BB170" s="26"/>
      <c r="BC170" s="26"/>
      <c r="BD170" s="26"/>
      <c r="BE170" s="26"/>
      <c r="BF170" s="26"/>
      <c r="BG170" s="26"/>
      <c r="BH170" s="26"/>
      <c r="BI170" s="632" t="str">
        <f t="shared" si="25"/>
        <v>no</v>
      </c>
      <c r="BJ170" s="26"/>
      <c r="BK170" s="300">
        <f t="shared" si="26"/>
        <v>0</v>
      </c>
      <c r="BL170" s="5"/>
      <c r="BM170" s="5"/>
      <c r="BN170" s="5"/>
      <c r="BO170" s="69"/>
      <c r="BP170" s="69"/>
      <c r="BQ170" s="69"/>
      <c r="BR170" s="69"/>
      <c r="BS170" s="69"/>
      <c r="BT170" s="69"/>
      <c r="BU170" s="26"/>
      <c r="BV170" s="245"/>
      <c r="BW170" s="26"/>
      <c r="BX170" s="11"/>
      <c r="BY170" s="44">
        <v>166</v>
      </c>
      <c r="BZ170" s="26"/>
      <c r="CA170" s="26"/>
      <c r="CB170" s="26"/>
      <c r="CC170" s="26"/>
      <c r="CD170" s="26"/>
      <c r="CE170" s="26"/>
      <c r="CF170" s="26"/>
      <c r="CG170" s="44">
        <v>166</v>
      </c>
      <c r="CH170" s="5">
        <v>0</v>
      </c>
      <c r="CI170" s="5">
        <v>0</v>
      </c>
      <c r="CJ170" s="5"/>
      <c r="CK170" s="26"/>
      <c r="CL170" s="26"/>
      <c r="CM170" s="246"/>
      <c r="CN170" s="26"/>
      <c r="CO170" s="26"/>
      <c r="CP170" s="26"/>
      <c r="CQ170" s="26"/>
      <c r="CR170" s="26"/>
      <c r="CS170" s="26"/>
      <c r="CT170" s="26"/>
      <c r="CU170" s="26"/>
      <c r="CV170" s="26"/>
      <c r="CW170" s="69"/>
      <c r="CX170" s="79" t="s">
        <v>656</v>
      </c>
    </row>
    <row r="171" spans="1:102" ht="15" x14ac:dyDescent="0.25">
      <c r="A171" s="10">
        <v>167</v>
      </c>
      <c r="B171" s="15"/>
      <c r="C171" s="42"/>
      <c r="D171" s="59"/>
      <c r="E171" s="69"/>
      <c r="F171" s="70"/>
      <c r="G171" s="33"/>
      <c r="H171" s="4"/>
      <c r="I171" s="4"/>
      <c r="J171" s="4"/>
      <c r="K171" s="4"/>
      <c r="L171" s="4"/>
      <c r="M171" s="4"/>
      <c r="N171" s="4"/>
      <c r="O171" s="4"/>
      <c r="P171" s="299">
        <f t="shared" si="22"/>
        <v>0</v>
      </c>
      <c r="Q171" s="4"/>
      <c r="R171" s="4"/>
      <c r="S171" s="4"/>
      <c r="T171" s="4"/>
      <c r="U171" s="4"/>
      <c r="V171" s="4"/>
      <c r="W171" s="4"/>
      <c r="X171" s="4"/>
      <c r="Y171" s="4"/>
      <c r="Z171" s="33"/>
      <c r="AA171" s="4"/>
      <c r="AB171" s="4"/>
      <c r="AC171" s="4"/>
      <c r="AD171" s="4"/>
      <c r="AE171" s="4"/>
      <c r="AF171" s="4"/>
      <c r="AG171" s="4"/>
      <c r="AH171" s="4"/>
      <c r="AI171" s="632">
        <f t="shared" si="23"/>
        <v>0</v>
      </c>
      <c r="AJ171" s="33"/>
      <c r="AK171" s="4"/>
      <c r="AL171" s="4"/>
      <c r="AM171" s="4"/>
      <c r="AN171" s="4"/>
      <c r="AO171" s="4"/>
      <c r="AP171" s="4"/>
      <c r="AQ171" s="4"/>
      <c r="AR171" s="4"/>
      <c r="AS171" s="33"/>
      <c r="AT171" s="630" t="str">
        <f t="shared" si="24"/>
        <v>NA</v>
      </c>
      <c r="AU171" s="630" t="s">
        <v>1783</v>
      </c>
      <c r="AV171" s="628"/>
      <c r="AW171" s="628"/>
      <c r="AX171" s="4"/>
      <c r="AY171" s="43"/>
      <c r="AZ171" s="26"/>
      <c r="BA171" s="26"/>
      <c r="BB171" s="26"/>
      <c r="BC171" s="26"/>
      <c r="BD171" s="26"/>
      <c r="BE171" s="26"/>
      <c r="BF171" s="26"/>
      <c r="BG171" s="26"/>
      <c r="BH171" s="26"/>
      <c r="BI171" s="632" t="str">
        <f t="shared" si="25"/>
        <v>no</v>
      </c>
      <c r="BJ171" s="26"/>
      <c r="BK171" s="300">
        <f t="shared" si="26"/>
        <v>0</v>
      </c>
      <c r="BL171" s="5"/>
      <c r="BM171" s="5"/>
      <c r="BN171" s="5"/>
      <c r="BO171" s="69"/>
      <c r="BP171" s="69"/>
      <c r="BQ171" s="69"/>
      <c r="BR171" s="69"/>
      <c r="BS171" s="69"/>
      <c r="BT171" s="69"/>
      <c r="BU171" s="26"/>
      <c r="BV171" s="245"/>
      <c r="BW171" s="26"/>
      <c r="BX171" s="11"/>
      <c r="BY171" s="44">
        <v>167</v>
      </c>
      <c r="BZ171" s="26"/>
      <c r="CA171" s="26"/>
      <c r="CB171" s="26"/>
      <c r="CC171" s="26"/>
      <c r="CD171" s="26"/>
      <c r="CE171" s="26"/>
      <c r="CF171" s="26"/>
      <c r="CG171" s="44">
        <v>167</v>
      </c>
      <c r="CH171" s="5">
        <v>0</v>
      </c>
      <c r="CI171" s="5">
        <v>0</v>
      </c>
      <c r="CJ171" s="5"/>
      <c r="CK171" s="26"/>
      <c r="CL171" s="26"/>
      <c r="CM171" s="246"/>
      <c r="CN171" s="26"/>
      <c r="CO171" s="26"/>
      <c r="CP171" s="26"/>
      <c r="CQ171" s="26"/>
      <c r="CR171" s="26"/>
      <c r="CS171" s="26"/>
      <c r="CT171" s="26"/>
      <c r="CU171" s="26"/>
      <c r="CV171" s="26"/>
      <c r="CW171" s="69"/>
      <c r="CX171" s="79" t="s">
        <v>656</v>
      </c>
    </row>
    <row r="172" spans="1:102" ht="15" x14ac:dyDescent="0.25">
      <c r="A172" s="10">
        <v>168</v>
      </c>
      <c r="B172" s="15"/>
      <c r="C172" s="42"/>
      <c r="D172" s="59"/>
      <c r="E172" s="69"/>
      <c r="F172" s="70"/>
      <c r="G172" s="33"/>
      <c r="H172" s="4"/>
      <c r="I172" s="4"/>
      <c r="J172" s="4"/>
      <c r="K172" s="4"/>
      <c r="L172" s="4"/>
      <c r="M172" s="4"/>
      <c r="N172" s="4"/>
      <c r="O172" s="4"/>
      <c r="P172" s="299">
        <f t="shared" si="22"/>
        <v>0</v>
      </c>
      <c r="Q172" s="4"/>
      <c r="R172" s="4"/>
      <c r="S172" s="4"/>
      <c r="T172" s="4"/>
      <c r="U172" s="4"/>
      <c r="V172" s="4"/>
      <c r="W172" s="4"/>
      <c r="X172" s="4"/>
      <c r="Y172" s="4"/>
      <c r="Z172" s="33"/>
      <c r="AA172" s="4"/>
      <c r="AB172" s="4"/>
      <c r="AC172" s="4"/>
      <c r="AD172" s="4"/>
      <c r="AE172" s="4"/>
      <c r="AF172" s="4"/>
      <c r="AG172" s="4"/>
      <c r="AH172" s="4"/>
      <c r="AI172" s="632">
        <f t="shared" si="23"/>
        <v>0</v>
      </c>
      <c r="AJ172" s="33"/>
      <c r="AK172" s="4"/>
      <c r="AL172" s="4"/>
      <c r="AM172" s="4"/>
      <c r="AN172" s="4"/>
      <c r="AO172" s="4"/>
      <c r="AP172" s="4"/>
      <c r="AQ172" s="4"/>
      <c r="AR172" s="4"/>
      <c r="AS172" s="33"/>
      <c r="AT172" s="630" t="str">
        <f t="shared" si="24"/>
        <v>NA</v>
      </c>
      <c r="AU172" s="630" t="s">
        <v>1783</v>
      </c>
      <c r="AV172" s="628"/>
      <c r="AW172" s="628"/>
      <c r="AX172" s="4"/>
      <c r="AY172" s="43"/>
      <c r="AZ172" s="26"/>
      <c r="BA172" s="26"/>
      <c r="BB172" s="26"/>
      <c r="BC172" s="26"/>
      <c r="BD172" s="26"/>
      <c r="BE172" s="26"/>
      <c r="BF172" s="26"/>
      <c r="BG172" s="26"/>
      <c r="BH172" s="26"/>
      <c r="BI172" s="632" t="str">
        <f t="shared" si="25"/>
        <v>no</v>
      </c>
      <c r="BJ172" s="26"/>
      <c r="BK172" s="300">
        <f t="shared" si="26"/>
        <v>0</v>
      </c>
      <c r="BL172" s="5"/>
      <c r="BM172" s="5"/>
      <c r="BN172" s="5"/>
      <c r="BO172" s="69"/>
      <c r="BP172" s="69"/>
      <c r="BQ172" s="69"/>
      <c r="BR172" s="69"/>
      <c r="BS172" s="69"/>
      <c r="BT172" s="69"/>
      <c r="BU172" s="26"/>
      <c r="BV172" s="245"/>
      <c r="BW172" s="26"/>
      <c r="BX172" s="11"/>
      <c r="BY172" s="44">
        <v>168</v>
      </c>
      <c r="BZ172" s="26"/>
      <c r="CA172" s="26"/>
      <c r="CB172" s="26"/>
      <c r="CC172" s="26"/>
      <c r="CD172" s="26"/>
      <c r="CE172" s="26"/>
      <c r="CF172" s="26"/>
      <c r="CG172" s="44">
        <v>168</v>
      </c>
      <c r="CH172" s="5">
        <v>0</v>
      </c>
      <c r="CI172" s="5">
        <v>0</v>
      </c>
      <c r="CJ172" s="5"/>
      <c r="CK172" s="26"/>
      <c r="CL172" s="26"/>
      <c r="CM172" s="246"/>
      <c r="CN172" s="26"/>
      <c r="CO172" s="26"/>
      <c r="CP172" s="26"/>
      <c r="CQ172" s="26"/>
      <c r="CR172" s="26"/>
      <c r="CS172" s="26"/>
      <c r="CT172" s="26"/>
      <c r="CU172" s="26"/>
      <c r="CV172" s="26"/>
      <c r="CW172" s="69"/>
      <c r="CX172" s="79" t="s">
        <v>656</v>
      </c>
    </row>
    <row r="173" spans="1:102" ht="15" x14ac:dyDescent="0.25">
      <c r="A173" s="10">
        <v>169</v>
      </c>
      <c r="B173" s="15"/>
      <c r="C173" s="42"/>
      <c r="D173" s="59"/>
      <c r="E173" s="69"/>
      <c r="F173" s="70"/>
      <c r="G173" s="33"/>
      <c r="H173" s="4"/>
      <c r="I173" s="4"/>
      <c r="J173" s="4"/>
      <c r="K173" s="4"/>
      <c r="L173" s="4"/>
      <c r="M173" s="4"/>
      <c r="N173" s="4"/>
      <c r="O173" s="4"/>
      <c r="P173" s="299">
        <f t="shared" si="22"/>
        <v>0</v>
      </c>
      <c r="Q173" s="4"/>
      <c r="R173" s="4"/>
      <c r="S173" s="4"/>
      <c r="T173" s="4"/>
      <c r="U173" s="4"/>
      <c r="V173" s="4"/>
      <c r="W173" s="4"/>
      <c r="X173" s="4"/>
      <c r="Y173" s="4"/>
      <c r="Z173" s="33"/>
      <c r="AA173" s="4"/>
      <c r="AB173" s="4"/>
      <c r="AC173" s="4"/>
      <c r="AD173" s="4"/>
      <c r="AE173" s="4"/>
      <c r="AF173" s="4"/>
      <c r="AG173" s="4"/>
      <c r="AH173" s="4"/>
      <c r="AI173" s="632">
        <f t="shared" si="23"/>
        <v>0</v>
      </c>
      <c r="AJ173" s="33"/>
      <c r="AK173" s="4"/>
      <c r="AL173" s="4"/>
      <c r="AM173" s="4"/>
      <c r="AN173" s="4"/>
      <c r="AO173" s="4"/>
      <c r="AP173" s="4"/>
      <c r="AQ173" s="4"/>
      <c r="AR173" s="4"/>
      <c r="AS173" s="33"/>
      <c r="AT173" s="630" t="str">
        <f t="shared" si="24"/>
        <v>NA</v>
      </c>
      <c r="AU173" s="630" t="s">
        <v>1783</v>
      </c>
      <c r="AV173" s="628"/>
      <c r="AW173" s="628"/>
      <c r="AX173" s="4"/>
      <c r="AY173" s="43"/>
      <c r="AZ173" s="26"/>
      <c r="BA173" s="26"/>
      <c r="BB173" s="26"/>
      <c r="BC173" s="26"/>
      <c r="BD173" s="26"/>
      <c r="BE173" s="26"/>
      <c r="BF173" s="26"/>
      <c r="BG173" s="26"/>
      <c r="BH173" s="26"/>
      <c r="BI173" s="632" t="str">
        <f t="shared" si="25"/>
        <v>no</v>
      </c>
      <c r="BJ173" s="26"/>
      <c r="BK173" s="300">
        <f t="shared" si="26"/>
        <v>0</v>
      </c>
      <c r="BL173" s="5"/>
      <c r="BM173" s="5"/>
      <c r="BN173" s="5"/>
      <c r="BO173" s="69"/>
      <c r="BP173" s="69"/>
      <c r="BQ173" s="69"/>
      <c r="BR173" s="69"/>
      <c r="BS173" s="69"/>
      <c r="BT173" s="69"/>
      <c r="BU173" s="26"/>
      <c r="BV173" s="245"/>
      <c r="BW173" s="26"/>
      <c r="BX173" s="11"/>
      <c r="BY173" s="44">
        <v>169</v>
      </c>
      <c r="BZ173" s="26"/>
      <c r="CA173" s="26"/>
      <c r="CB173" s="26"/>
      <c r="CC173" s="26"/>
      <c r="CD173" s="26"/>
      <c r="CE173" s="26"/>
      <c r="CF173" s="26"/>
      <c r="CG173" s="44">
        <v>169</v>
      </c>
      <c r="CH173" s="5">
        <v>0</v>
      </c>
      <c r="CI173" s="5">
        <v>0</v>
      </c>
      <c r="CJ173" s="5"/>
      <c r="CK173" s="26"/>
      <c r="CL173" s="26"/>
      <c r="CM173" s="246"/>
      <c r="CN173" s="26"/>
      <c r="CO173" s="26"/>
      <c r="CP173" s="26"/>
      <c r="CQ173" s="26"/>
      <c r="CR173" s="26"/>
      <c r="CS173" s="26"/>
      <c r="CT173" s="26"/>
      <c r="CU173" s="26"/>
      <c r="CV173" s="26"/>
      <c r="CW173" s="69"/>
      <c r="CX173" s="79" t="s">
        <v>656</v>
      </c>
    </row>
    <row r="174" spans="1:102" ht="15" x14ac:dyDescent="0.25">
      <c r="A174" s="10">
        <v>170</v>
      </c>
      <c r="B174" s="15"/>
      <c r="C174" s="42"/>
      <c r="D174" s="59"/>
      <c r="E174" s="69"/>
      <c r="F174" s="70"/>
      <c r="G174" s="33"/>
      <c r="H174" s="4"/>
      <c r="I174" s="4"/>
      <c r="J174" s="4"/>
      <c r="K174" s="4"/>
      <c r="L174" s="4"/>
      <c r="M174" s="4"/>
      <c r="N174" s="4"/>
      <c r="O174" s="4"/>
      <c r="P174" s="299">
        <f t="shared" si="22"/>
        <v>0</v>
      </c>
      <c r="Q174" s="4"/>
      <c r="R174" s="4"/>
      <c r="S174" s="4"/>
      <c r="T174" s="4"/>
      <c r="U174" s="4"/>
      <c r="V174" s="4"/>
      <c r="W174" s="4"/>
      <c r="X174" s="4"/>
      <c r="Y174" s="4"/>
      <c r="Z174" s="33"/>
      <c r="AA174" s="4"/>
      <c r="AB174" s="4"/>
      <c r="AC174" s="4"/>
      <c r="AD174" s="4"/>
      <c r="AE174" s="4"/>
      <c r="AF174" s="4"/>
      <c r="AG174" s="4"/>
      <c r="AH174" s="4"/>
      <c r="AI174" s="632">
        <f t="shared" si="23"/>
        <v>0</v>
      </c>
      <c r="AJ174" s="33"/>
      <c r="AK174" s="4"/>
      <c r="AL174" s="4"/>
      <c r="AM174" s="4"/>
      <c r="AN174" s="4"/>
      <c r="AO174" s="4"/>
      <c r="AP174" s="4"/>
      <c r="AQ174" s="4"/>
      <c r="AR174" s="4"/>
      <c r="AS174" s="33"/>
      <c r="AT174" s="630" t="str">
        <f t="shared" si="24"/>
        <v>NA</v>
      </c>
      <c r="AU174" s="630" t="s">
        <v>1783</v>
      </c>
      <c r="AV174" s="628"/>
      <c r="AW174" s="628"/>
      <c r="AX174" s="4"/>
      <c r="AY174" s="43"/>
      <c r="AZ174" s="26"/>
      <c r="BA174" s="26"/>
      <c r="BB174" s="26"/>
      <c r="BC174" s="26"/>
      <c r="BD174" s="26"/>
      <c r="BE174" s="26"/>
      <c r="BF174" s="26"/>
      <c r="BG174" s="26"/>
      <c r="BH174" s="26"/>
      <c r="BI174" s="632" t="str">
        <f t="shared" si="25"/>
        <v>no</v>
      </c>
      <c r="BJ174" s="26"/>
      <c r="BK174" s="300">
        <f t="shared" si="26"/>
        <v>0</v>
      </c>
      <c r="BL174" s="5"/>
      <c r="BM174" s="5"/>
      <c r="BN174" s="5"/>
      <c r="BO174" s="69"/>
      <c r="BP174" s="69"/>
      <c r="BQ174" s="69"/>
      <c r="BR174" s="69"/>
      <c r="BS174" s="69"/>
      <c r="BT174" s="69"/>
      <c r="BU174" s="26"/>
      <c r="BV174" s="245"/>
      <c r="BW174" s="26"/>
      <c r="BX174" s="11"/>
      <c r="BY174" s="44">
        <v>170</v>
      </c>
      <c r="BZ174" s="26"/>
      <c r="CA174" s="26"/>
      <c r="CB174" s="26"/>
      <c r="CC174" s="26"/>
      <c r="CD174" s="26"/>
      <c r="CE174" s="26"/>
      <c r="CF174" s="26"/>
      <c r="CG174" s="44">
        <v>170</v>
      </c>
      <c r="CH174" s="5">
        <v>0</v>
      </c>
      <c r="CI174" s="5">
        <v>0</v>
      </c>
      <c r="CJ174" s="5"/>
      <c r="CK174" s="26"/>
      <c r="CL174" s="26"/>
      <c r="CM174" s="246"/>
      <c r="CN174" s="26"/>
      <c r="CO174" s="26"/>
      <c r="CP174" s="26"/>
      <c r="CQ174" s="26"/>
      <c r="CR174" s="26"/>
      <c r="CS174" s="26"/>
      <c r="CT174" s="26"/>
      <c r="CU174" s="26"/>
      <c r="CV174" s="26"/>
      <c r="CW174" s="69"/>
      <c r="CX174" s="79" t="s">
        <v>656</v>
      </c>
    </row>
    <row r="175" spans="1:102" ht="15" x14ac:dyDescent="0.25">
      <c r="A175" s="10">
        <v>171</v>
      </c>
      <c r="B175" s="15"/>
      <c r="C175" s="42"/>
      <c r="D175" s="59"/>
      <c r="E175" s="69"/>
      <c r="F175" s="70"/>
      <c r="G175" s="33"/>
      <c r="H175" s="4"/>
      <c r="I175" s="4"/>
      <c r="J175" s="4"/>
      <c r="K175" s="4"/>
      <c r="L175" s="4"/>
      <c r="M175" s="4"/>
      <c r="N175" s="4"/>
      <c r="O175" s="4"/>
      <c r="P175" s="299">
        <f t="shared" si="22"/>
        <v>0</v>
      </c>
      <c r="Q175" s="4"/>
      <c r="R175" s="4"/>
      <c r="S175" s="4"/>
      <c r="T175" s="4"/>
      <c r="U175" s="4"/>
      <c r="V175" s="4"/>
      <c r="W175" s="4"/>
      <c r="X175" s="4"/>
      <c r="Y175" s="4"/>
      <c r="Z175" s="33"/>
      <c r="AA175" s="4"/>
      <c r="AB175" s="4"/>
      <c r="AC175" s="4"/>
      <c r="AD175" s="4"/>
      <c r="AE175" s="4"/>
      <c r="AF175" s="4"/>
      <c r="AG175" s="4"/>
      <c r="AH175" s="4"/>
      <c r="AI175" s="632">
        <f t="shared" si="23"/>
        <v>0</v>
      </c>
      <c r="AJ175" s="33"/>
      <c r="AK175" s="4"/>
      <c r="AL175" s="4"/>
      <c r="AM175" s="4"/>
      <c r="AN175" s="4"/>
      <c r="AO175" s="4"/>
      <c r="AP175" s="4"/>
      <c r="AQ175" s="4"/>
      <c r="AR175" s="4"/>
      <c r="AS175" s="33"/>
      <c r="AT175" s="630" t="str">
        <f t="shared" si="24"/>
        <v>NA</v>
      </c>
      <c r="AU175" s="630" t="s">
        <v>1783</v>
      </c>
      <c r="AV175" s="628"/>
      <c r="AW175" s="628"/>
      <c r="AX175" s="4"/>
      <c r="AY175" s="43"/>
      <c r="AZ175" s="26"/>
      <c r="BA175" s="26"/>
      <c r="BB175" s="26"/>
      <c r="BC175" s="26"/>
      <c r="BD175" s="26"/>
      <c r="BE175" s="26"/>
      <c r="BF175" s="26"/>
      <c r="BG175" s="26"/>
      <c r="BH175" s="26"/>
      <c r="BI175" s="632" t="str">
        <f t="shared" si="25"/>
        <v>no</v>
      </c>
      <c r="BJ175" s="26"/>
      <c r="BK175" s="300">
        <f t="shared" si="26"/>
        <v>0</v>
      </c>
      <c r="BL175" s="5"/>
      <c r="BM175" s="5"/>
      <c r="BN175" s="5"/>
      <c r="BO175" s="69"/>
      <c r="BP175" s="69"/>
      <c r="BQ175" s="69"/>
      <c r="BR175" s="69"/>
      <c r="BS175" s="69"/>
      <c r="BT175" s="69"/>
      <c r="BU175" s="26"/>
      <c r="BV175" s="245"/>
      <c r="BW175" s="26"/>
      <c r="BX175" s="11"/>
      <c r="BY175" s="44">
        <v>171</v>
      </c>
      <c r="BZ175" s="26"/>
      <c r="CA175" s="26"/>
      <c r="CB175" s="26"/>
      <c r="CC175" s="26"/>
      <c r="CD175" s="26"/>
      <c r="CE175" s="26"/>
      <c r="CF175" s="26"/>
      <c r="CG175" s="44">
        <v>171</v>
      </c>
      <c r="CH175" s="5">
        <v>0</v>
      </c>
      <c r="CI175" s="5">
        <v>0</v>
      </c>
      <c r="CJ175" s="5"/>
      <c r="CK175" s="26"/>
      <c r="CL175" s="26"/>
      <c r="CM175" s="246"/>
      <c r="CN175" s="26"/>
      <c r="CO175" s="26"/>
      <c r="CP175" s="26"/>
      <c r="CQ175" s="26"/>
      <c r="CR175" s="26"/>
      <c r="CS175" s="26"/>
      <c r="CT175" s="26"/>
      <c r="CU175" s="26"/>
      <c r="CV175" s="26"/>
      <c r="CW175" s="69"/>
      <c r="CX175" s="79" t="s">
        <v>656</v>
      </c>
    </row>
    <row r="176" spans="1:102" ht="15" x14ac:dyDescent="0.25">
      <c r="A176" s="10">
        <v>172</v>
      </c>
      <c r="B176" s="15"/>
      <c r="C176" s="42"/>
      <c r="D176" s="59"/>
      <c r="E176" s="69"/>
      <c r="F176" s="70"/>
      <c r="G176" s="33"/>
      <c r="H176" s="4"/>
      <c r="I176" s="4"/>
      <c r="J176" s="4"/>
      <c r="K176" s="4"/>
      <c r="L176" s="4"/>
      <c r="M176" s="4"/>
      <c r="N176" s="4"/>
      <c r="O176" s="4"/>
      <c r="P176" s="299">
        <f t="shared" si="22"/>
        <v>0</v>
      </c>
      <c r="Q176" s="4"/>
      <c r="R176" s="4"/>
      <c r="S176" s="4"/>
      <c r="T176" s="4"/>
      <c r="U176" s="4"/>
      <c r="V176" s="4"/>
      <c r="W176" s="4"/>
      <c r="X176" s="4"/>
      <c r="Y176" s="4"/>
      <c r="Z176" s="33"/>
      <c r="AA176" s="4"/>
      <c r="AB176" s="4"/>
      <c r="AC176" s="4"/>
      <c r="AD176" s="4"/>
      <c r="AE176" s="4"/>
      <c r="AF176" s="4"/>
      <c r="AG176" s="4"/>
      <c r="AH176" s="4"/>
      <c r="AI176" s="632">
        <f t="shared" si="23"/>
        <v>0</v>
      </c>
      <c r="AJ176" s="33"/>
      <c r="AK176" s="4"/>
      <c r="AL176" s="4"/>
      <c r="AM176" s="4"/>
      <c r="AN176" s="4"/>
      <c r="AO176" s="4"/>
      <c r="AP176" s="4"/>
      <c r="AQ176" s="4"/>
      <c r="AR176" s="4"/>
      <c r="AS176" s="33"/>
      <c r="AT176" s="630" t="str">
        <f t="shared" si="24"/>
        <v>NA</v>
      </c>
      <c r="AU176" s="630" t="s">
        <v>1783</v>
      </c>
      <c r="AV176" s="628"/>
      <c r="AW176" s="628"/>
      <c r="AX176" s="4"/>
      <c r="AY176" s="43"/>
      <c r="AZ176" s="26"/>
      <c r="BA176" s="26"/>
      <c r="BB176" s="26"/>
      <c r="BC176" s="26"/>
      <c r="BD176" s="26"/>
      <c r="BE176" s="26"/>
      <c r="BF176" s="26"/>
      <c r="BG176" s="26"/>
      <c r="BH176" s="26"/>
      <c r="BI176" s="632" t="str">
        <f t="shared" si="25"/>
        <v>no</v>
      </c>
      <c r="BJ176" s="26"/>
      <c r="BK176" s="300">
        <f t="shared" si="26"/>
        <v>0</v>
      </c>
      <c r="BL176" s="5"/>
      <c r="BM176" s="5"/>
      <c r="BN176" s="5"/>
      <c r="BO176" s="69"/>
      <c r="BP176" s="69"/>
      <c r="BQ176" s="69"/>
      <c r="BR176" s="69"/>
      <c r="BS176" s="69"/>
      <c r="BT176" s="69"/>
      <c r="BU176" s="26"/>
      <c r="BV176" s="245"/>
      <c r="BW176" s="26"/>
      <c r="BX176" s="11"/>
      <c r="BY176" s="44">
        <v>172</v>
      </c>
      <c r="BZ176" s="26"/>
      <c r="CA176" s="26"/>
      <c r="CB176" s="26"/>
      <c r="CC176" s="26"/>
      <c r="CD176" s="26"/>
      <c r="CE176" s="26"/>
      <c r="CF176" s="26"/>
      <c r="CG176" s="44">
        <v>172</v>
      </c>
      <c r="CH176" s="5">
        <v>0</v>
      </c>
      <c r="CI176" s="5">
        <v>0</v>
      </c>
      <c r="CJ176" s="5"/>
      <c r="CK176" s="26"/>
      <c r="CL176" s="26"/>
      <c r="CM176" s="246"/>
      <c r="CN176" s="26"/>
      <c r="CO176" s="26"/>
      <c r="CP176" s="26"/>
      <c r="CQ176" s="26"/>
      <c r="CR176" s="26"/>
      <c r="CS176" s="26"/>
      <c r="CT176" s="26"/>
      <c r="CU176" s="26"/>
      <c r="CV176" s="26"/>
      <c r="CW176" s="69"/>
      <c r="CX176" s="79" t="s">
        <v>656</v>
      </c>
    </row>
    <row r="177" spans="1:102" ht="15" x14ac:dyDescent="0.25">
      <c r="A177" s="10">
        <v>173</v>
      </c>
      <c r="B177" s="15"/>
      <c r="C177" s="42"/>
      <c r="D177" s="59"/>
      <c r="E177" s="69"/>
      <c r="F177" s="70"/>
      <c r="G177" s="33"/>
      <c r="H177" s="4"/>
      <c r="I177" s="4"/>
      <c r="J177" s="4"/>
      <c r="K177" s="4"/>
      <c r="L177" s="4"/>
      <c r="M177" s="4"/>
      <c r="N177" s="4"/>
      <c r="O177" s="4"/>
      <c r="P177" s="299">
        <f t="shared" si="22"/>
        <v>0</v>
      </c>
      <c r="Q177" s="4"/>
      <c r="R177" s="4"/>
      <c r="S177" s="4"/>
      <c r="T177" s="4"/>
      <c r="U177" s="4"/>
      <c r="V177" s="4"/>
      <c r="W177" s="4"/>
      <c r="X177" s="4"/>
      <c r="Y177" s="4"/>
      <c r="Z177" s="33"/>
      <c r="AA177" s="4"/>
      <c r="AB177" s="4"/>
      <c r="AC177" s="4"/>
      <c r="AD177" s="4"/>
      <c r="AE177" s="4"/>
      <c r="AF177" s="4"/>
      <c r="AG177" s="4"/>
      <c r="AH177" s="4"/>
      <c r="AI177" s="632">
        <f t="shared" si="23"/>
        <v>0</v>
      </c>
      <c r="AJ177" s="33"/>
      <c r="AK177" s="4"/>
      <c r="AL177" s="4"/>
      <c r="AM177" s="4"/>
      <c r="AN177" s="4"/>
      <c r="AO177" s="4"/>
      <c r="AP177" s="4"/>
      <c r="AQ177" s="4"/>
      <c r="AR177" s="4"/>
      <c r="AS177" s="33"/>
      <c r="AT177" s="630" t="str">
        <f t="shared" si="24"/>
        <v>NA</v>
      </c>
      <c r="AU177" s="630" t="s">
        <v>1783</v>
      </c>
      <c r="AV177" s="628"/>
      <c r="AW177" s="628"/>
      <c r="AX177" s="4"/>
      <c r="AY177" s="43"/>
      <c r="AZ177" s="26"/>
      <c r="BA177" s="26"/>
      <c r="BB177" s="26"/>
      <c r="BC177" s="26"/>
      <c r="BD177" s="26"/>
      <c r="BE177" s="26"/>
      <c r="BF177" s="26"/>
      <c r="BG177" s="26"/>
      <c r="BH177" s="26"/>
      <c r="BI177" s="632" t="str">
        <f t="shared" si="25"/>
        <v>no</v>
      </c>
      <c r="BJ177" s="26"/>
      <c r="BK177" s="300">
        <f t="shared" si="26"/>
        <v>0</v>
      </c>
      <c r="BL177" s="5"/>
      <c r="BM177" s="5"/>
      <c r="BN177" s="5"/>
      <c r="BO177" s="69"/>
      <c r="BP177" s="69"/>
      <c r="BQ177" s="69"/>
      <c r="BR177" s="69"/>
      <c r="BS177" s="69"/>
      <c r="BT177" s="69"/>
      <c r="BU177" s="26"/>
      <c r="BV177" s="245"/>
      <c r="BW177" s="26"/>
      <c r="BX177" s="11"/>
      <c r="BY177" s="44">
        <v>173</v>
      </c>
      <c r="BZ177" s="26"/>
      <c r="CA177" s="26"/>
      <c r="CB177" s="26"/>
      <c r="CC177" s="26"/>
      <c r="CD177" s="26"/>
      <c r="CE177" s="26"/>
      <c r="CF177" s="26"/>
      <c r="CG177" s="44">
        <v>173</v>
      </c>
      <c r="CH177" s="5">
        <v>0</v>
      </c>
      <c r="CI177" s="5">
        <v>0</v>
      </c>
      <c r="CJ177" s="5"/>
      <c r="CK177" s="26"/>
      <c r="CL177" s="26"/>
      <c r="CM177" s="246"/>
      <c r="CN177" s="26"/>
      <c r="CO177" s="26"/>
      <c r="CP177" s="26"/>
      <c r="CQ177" s="26"/>
      <c r="CR177" s="26"/>
      <c r="CS177" s="26"/>
      <c r="CT177" s="26"/>
      <c r="CU177" s="26"/>
      <c r="CV177" s="26"/>
      <c r="CW177" s="69"/>
      <c r="CX177" s="79" t="s">
        <v>656</v>
      </c>
    </row>
    <row r="178" spans="1:102" ht="15" x14ac:dyDescent="0.25">
      <c r="A178" s="10">
        <v>174</v>
      </c>
      <c r="B178" s="15"/>
      <c r="C178" s="42"/>
      <c r="D178" s="59"/>
      <c r="E178" s="69"/>
      <c r="F178" s="70"/>
      <c r="G178" s="33"/>
      <c r="H178" s="4"/>
      <c r="I178" s="4"/>
      <c r="J178" s="4"/>
      <c r="K178" s="4"/>
      <c r="L178" s="4"/>
      <c r="M178" s="4"/>
      <c r="N178" s="4"/>
      <c r="O178" s="4"/>
      <c r="P178" s="299">
        <f t="shared" si="22"/>
        <v>0</v>
      </c>
      <c r="Q178" s="4"/>
      <c r="R178" s="4"/>
      <c r="S178" s="4"/>
      <c r="T178" s="4"/>
      <c r="U178" s="4"/>
      <c r="V178" s="4"/>
      <c r="W178" s="4"/>
      <c r="X178" s="4"/>
      <c r="Y178" s="4"/>
      <c r="Z178" s="33"/>
      <c r="AA178" s="4"/>
      <c r="AB178" s="4"/>
      <c r="AC178" s="4"/>
      <c r="AD178" s="4"/>
      <c r="AE178" s="4"/>
      <c r="AF178" s="4"/>
      <c r="AG178" s="4"/>
      <c r="AH178" s="4"/>
      <c r="AI178" s="632">
        <f t="shared" si="23"/>
        <v>0</v>
      </c>
      <c r="AJ178" s="33"/>
      <c r="AK178" s="4"/>
      <c r="AL178" s="4"/>
      <c r="AM178" s="4"/>
      <c r="AN178" s="4"/>
      <c r="AO178" s="4"/>
      <c r="AP178" s="4"/>
      <c r="AQ178" s="4"/>
      <c r="AR178" s="4"/>
      <c r="AS178" s="33"/>
      <c r="AT178" s="630" t="str">
        <f t="shared" si="24"/>
        <v>NA</v>
      </c>
      <c r="AU178" s="630" t="s">
        <v>1783</v>
      </c>
      <c r="AV178" s="628"/>
      <c r="AW178" s="628"/>
      <c r="AX178" s="4"/>
      <c r="AY178" s="43"/>
      <c r="AZ178" s="26"/>
      <c r="BA178" s="26"/>
      <c r="BB178" s="26"/>
      <c r="BC178" s="26"/>
      <c r="BD178" s="26"/>
      <c r="BE178" s="26"/>
      <c r="BF178" s="26"/>
      <c r="BG178" s="26"/>
      <c r="BH178" s="26"/>
      <c r="BI178" s="632" t="str">
        <f t="shared" si="25"/>
        <v>no</v>
      </c>
      <c r="BJ178" s="26"/>
      <c r="BK178" s="300">
        <f t="shared" si="26"/>
        <v>0</v>
      </c>
      <c r="BL178" s="5"/>
      <c r="BM178" s="5"/>
      <c r="BN178" s="5"/>
      <c r="BO178" s="69"/>
      <c r="BP178" s="69"/>
      <c r="BQ178" s="69"/>
      <c r="BR178" s="69"/>
      <c r="BS178" s="69"/>
      <c r="BT178" s="69"/>
      <c r="BU178" s="26"/>
      <c r="BV178" s="245"/>
      <c r="BW178" s="26"/>
      <c r="BX178" s="11"/>
      <c r="BY178" s="44">
        <v>174</v>
      </c>
      <c r="BZ178" s="26"/>
      <c r="CA178" s="26"/>
      <c r="CB178" s="26"/>
      <c r="CC178" s="26"/>
      <c r="CD178" s="26"/>
      <c r="CE178" s="26"/>
      <c r="CF178" s="26"/>
      <c r="CG178" s="44">
        <v>174</v>
      </c>
      <c r="CH178" s="5">
        <v>0</v>
      </c>
      <c r="CI178" s="5">
        <v>0</v>
      </c>
      <c r="CJ178" s="5"/>
      <c r="CK178" s="26"/>
      <c r="CL178" s="26"/>
      <c r="CM178" s="246"/>
      <c r="CN178" s="26"/>
      <c r="CO178" s="26"/>
      <c r="CP178" s="26"/>
      <c r="CQ178" s="26"/>
      <c r="CR178" s="26"/>
      <c r="CS178" s="26"/>
      <c r="CT178" s="26"/>
      <c r="CU178" s="26"/>
      <c r="CV178" s="26"/>
      <c r="CW178" s="69"/>
      <c r="CX178" s="79" t="s">
        <v>656</v>
      </c>
    </row>
    <row r="179" spans="1:102" ht="15" x14ac:dyDescent="0.25">
      <c r="A179" s="10">
        <v>175</v>
      </c>
      <c r="B179" s="15"/>
      <c r="C179" s="42"/>
      <c r="D179" s="59"/>
      <c r="E179" s="69"/>
      <c r="F179" s="70"/>
      <c r="G179" s="33"/>
      <c r="H179" s="4"/>
      <c r="I179" s="4"/>
      <c r="J179" s="4"/>
      <c r="K179" s="4"/>
      <c r="L179" s="4"/>
      <c r="M179" s="4"/>
      <c r="N179" s="4"/>
      <c r="O179" s="4"/>
      <c r="P179" s="299">
        <f t="shared" si="22"/>
        <v>0</v>
      </c>
      <c r="Q179" s="4"/>
      <c r="R179" s="4"/>
      <c r="S179" s="4"/>
      <c r="T179" s="4"/>
      <c r="U179" s="4"/>
      <c r="V179" s="4"/>
      <c r="W179" s="4"/>
      <c r="X179" s="4"/>
      <c r="Y179" s="4"/>
      <c r="Z179" s="33"/>
      <c r="AA179" s="4"/>
      <c r="AB179" s="4"/>
      <c r="AC179" s="4"/>
      <c r="AD179" s="4"/>
      <c r="AE179" s="4"/>
      <c r="AF179" s="4"/>
      <c r="AG179" s="4"/>
      <c r="AH179" s="4"/>
      <c r="AI179" s="632">
        <f t="shared" si="23"/>
        <v>0</v>
      </c>
      <c r="AJ179" s="33"/>
      <c r="AK179" s="4"/>
      <c r="AL179" s="4"/>
      <c r="AM179" s="4"/>
      <c r="AN179" s="4"/>
      <c r="AO179" s="4"/>
      <c r="AP179" s="4"/>
      <c r="AQ179" s="4"/>
      <c r="AR179" s="4"/>
      <c r="AS179" s="33"/>
      <c r="AT179" s="630" t="str">
        <f t="shared" si="24"/>
        <v>NA</v>
      </c>
      <c r="AU179" s="630" t="s">
        <v>1783</v>
      </c>
      <c r="AV179" s="628"/>
      <c r="AW179" s="628"/>
      <c r="AX179" s="4"/>
      <c r="AY179" s="43"/>
      <c r="AZ179" s="26"/>
      <c r="BA179" s="26"/>
      <c r="BB179" s="26"/>
      <c r="BC179" s="26"/>
      <c r="BD179" s="26"/>
      <c r="BE179" s="26"/>
      <c r="BF179" s="26"/>
      <c r="BG179" s="26"/>
      <c r="BH179" s="26"/>
      <c r="BI179" s="632" t="str">
        <f t="shared" si="25"/>
        <v>no</v>
      </c>
      <c r="BJ179" s="26"/>
      <c r="BK179" s="300">
        <f t="shared" si="26"/>
        <v>0</v>
      </c>
      <c r="BL179" s="5"/>
      <c r="BM179" s="5"/>
      <c r="BN179" s="5"/>
      <c r="BO179" s="69"/>
      <c r="BP179" s="69"/>
      <c r="BQ179" s="69"/>
      <c r="BR179" s="69"/>
      <c r="BS179" s="69"/>
      <c r="BT179" s="69"/>
      <c r="BU179" s="26"/>
      <c r="BV179" s="245"/>
      <c r="BW179" s="26"/>
      <c r="BX179" s="11"/>
      <c r="BY179" s="44">
        <v>175</v>
      </c>
      <c r="BZ179" s="26"/>
      <c r="CA179" s="26"/>
      <c r="CB179" s="26"/>
      <c r="CC179" s="26"/>
      <c r="CD179" s="26"/>
      <c r="CE179" s="26"/>
      <c r="CF179" s="26"/>
      <c r="CG179" s="44">
        <v>175</v>
      </c>
      <c r="CH179" s="5">
        <v>0</v>
      </c>
      <c r="CI179" s="5">
        <v>0</v>
      </c>
      <c r="CJ179" s="5"/>
      <c r="CK179" s="26"/>
      <c r="CL179" s="26"/>
      <c r="CM179" s="246"/>
      <c r="CN179" s="26"/>
      <c r="CO179" s="26"/>
      <c r="CP179" s="26"/>
      <c r="CQ179" s="26"/>
      <c r="CR179" s="26"/>
      <c r="CS179" s="26"/>
      <c r="CT179" s="26"/>
      <c r="CU179" s="26"/>
      <c r="CV179" s="26"/>
      <c r="CW179" s="69"/>
      <c r="CX179" s="26" t="s">
        <v>656</v>
      </c>
    </row>
    <row r="180" spans="1:102" ht="15" x14ac:dyDescent="0.25">
      <c r="A180" s="10">
        <v>176</v>
      </c>
      <c r="B180" s="15"/>
      <c r="C180" s="42"/>
      <c r="D180" s="59"/>
      <c r="E180" s="69"/>
      <c r="F180" s="70"/>
      <c r="G180" s="33"/>
      <c r="H180" s="4"/>
      <c r="I180" s="4"/>
      <c r="J180" s="4"/>
      <c r="K180" s="4"/>
      <c r="L180" s="4"/>
      <c r="M180" s="4"/>
      <c r="N180" s="4"/>
      <c r="O180" s="4"/>
      <c r="P180" s="299">
        <f t="shared" si="22"/>
        <v>0</v>
      </c>
      <c r="Q180" s="4"/>
      <c r="R180" s="4"/>
      <c r="S180" s="4"/>
      <c r="T180" s="4"/>
      <c r="U180" s="4"/>
      <c r="V180" s="4"/>
      <c r="W180" s="4"/>
      <c r="X180" s="4"/>
      <c r="Y180" s="4"/>
      <c r="Z180" s="33"/>
      <c r="AA180" s="4"/>
      <c r="AB180" s="4"/>
      <c r="AC180" s="4"/>
      <c r="AD180" s="4"/>
      <c r="AE180" s="4"/>
      <c r="AF180" s="4"/>
      <c r="AG180" s="4"/>
      <c r="AH180" s="4"/>
      <c r="AI180" s="632">
        <f t="shared" si="23"/>
        <v>0</v>
      </c>
      <c r="AJ180" s="33"/>
      <c r="AK180" s="4"/>
      <c r="AL180" s="4"/>
      <c r="AM180" s="4"/>
      <c r="AN180" s="4"/>
      <c r="AO180" s="4"/>
      <c r="AP180" s="4"/>
      <c r="AQ180" s="4"/>
      <c r="AR180" s="4"/>
      <c r="AS180" s="33"/>
      <c r="AT180" s="630" t="str">
        <f t="shared" si="24"/>
        <v>NA</v>
      </c>
      <c r="AU180" s="630" t="s">
        <v>1783</v>
      </c>
      <c r="AV180" s="628"/>
      <c r="AW180" s="628"/>
      <c r="AX180" s="4"/>
      <c r="AY180" s="43"/>
      <c r="AZ180" s="26"/>
      <c r="BA180" s="26"/>
      <c r="BB180" s="26"/>
      <c r="BC180" s="26"/>
      <c r="BD180" s="26"/>
      <c r="BE180" s="26"/>
      <c r="BF180" s="26"/>
      <c r="BG180" s="26"/>
      <c r="BH180" s="26"/>
      <c r="BI180" s="632" t="str">
        <f t="shared" si="25"/>
        <v>no</v>
      </c>
      <c r="BJ180" s="26"/>
      <c r="BK180" s="300">
        <f t="shared" si="26"/>
        <v>0</v>
      </c>
      <c r="BL180" s="5"/>
      <c r="BM180" s="5"/>
      <c r="BN180" s="5"/>
      <c r="BO180" s="69"/>
      <c r="BP180" s="69"/>
      <c r="BQ180" s="69"/>
      <c r="BR180" s="69"/>
      <c r="BS180" s="69"/>
      <c r="BT180" s="69"/>
      <c r="BU180" s="26"/>
      <c r="BV180" s="245"/>
      <c r="BW180" s="26"/>
      <c r="BX180" s="11"/>
      <c r="BY180" s="44">
        <v>176</v>
      </c>
      <c r="BZ180" s="26"/>
      <c r="CA180" s="26"/>
      <c r="CB180" s="26"/>
      <c r="CC180" s="26"/>
      <c r="CD180" s="26"/>
      <c r="CE180" s="26"/>
      <c r="CF180" s="26"/>
      <c r="CG180" s="44">
        <v>176</v>
      </c>
      <c r="CH180" s="5">
        <v>0</v>
      </c>
      <c r="CI180" s="5">
        <v>0</v>
      </c>
      <c r="CJ180" s="5"/>
      <c r="CK180" s="26"/>
      <c r="CL180" s="26"/>
      <c r="CM180" s="246"/>
      <c r="CN180" s="26"/>
      <c r="CO180" s="26"/>
      <c r="CP180" s="26"/>
      <c r="CQ180" s="26"/>
      <c r="CR180" s="26"/>
      <c r="CS180" s="26"/>
      <c r="CT180" s="26"/>
      <c r="CU180" s="26"/>
      <c r="CV180" s="26"/>
      <c r="CW180" s="69"/>
      <c r="CX180" s="26" t="s">
        <v>656</v>
      </c>
    </row>
    <row r="181" spans="1:102" ht="15" x14ac:dyDescent="0.25">
      <c r="A181" s="10">
        <v>177</v>
      </c>
      <c r="B181" s="15"/>
      <c r="C181" s="42"/>
      <c r="D181" s="59"/>
      <c r="E181" s="69"/>
      <c r="F181" s="70"/>
      <c r="G181" s="33"/>
      <c r="H181" s="4"/>
      <c r="I181" s="4"/>
      <c r="J181" s="4"/>
      <c r="K181" s="4"/>
      <c r="L181" s="4"/>
      <c r="M181" s="4"/>
      <c r="N181" s="4"/>
      <c r="O181" s="4"/>
      <c r="P181" s="299">
        <f t="shared" si="22"/>
        <v>0</v>
      </c>
      <c r="Q181" s="4"/>
      <c r="R181" s="4"/>
      <c r="S181" s="4"/>
      <c r="T181" s="4"/>
      <c r="U181" s="4"/>
      <c r="V181" s="4"/>
      <c r="W181" s="4"/>
      <c r="X181" s="4"/>
      <c r="Y181" s="4"/>
      <c r="Z181" s="33"/>
      <c r="AA181" s="4"/>
      <c r="AB181" s="4"/>
      <c r="AC181" s="4"/>
      <c r="AD181" s="4"/>
      <c r="AE181" s="4"/>
      <c r="AF181" s="4"/>
      <c r="AG181" s="4"/>
      <c r="AH181" s="4"/>
      <c r="AI181" s="632">
        <f t="shared" si="23"/>
        <v>0</v>
      </c>
      <c r="AJ181" s="33"/>
      <c r="AK181" s="4"/>
      <c r="AL181" s="4"/>
      <c r="AM181" s="4"/>
      <c r="AN181" s="4"/>
      <c r="AO181" s="4"/>
      <c r="AP181" s="4"/>
      <c r="AQ181" s="4"/>
      <c r="AR181" s="4"/>
      <c r="AS181" s="33"/>
      <c r="AT181" s="630" t="str">
        <f t="shared" si="24"/>
        <v>NA</v>
      </c>
      <c r="AU181" s="630" t="s">
        <v>1783</v>
      </c>
      <c r="AV181" s="628"/>
      <c r="AW181" s="628"/>
      <c r="AX181" s="4"/>
      <c r="AY181" s="43"/>
      <c r="AZ181" s="26"/>
      <c r="BA181" s="26"/>
      <c r="BB181" s="26"/>
      <c r="BC181" s="26"/>
      <c r="BD181" s="26"/>
      <c r="BE181" s="26"/>
      <c r="BF181" s="26"/>
      <c r="BG181" s="26"/>
      <c r="BH181" s="26"/>
      <c r="BI181" s="632" t="str">
        <f t="shared" si="25"/>
        <v>no</v>
      </c>
      <c r="BJ181" s="26"/>
      <c r="BK181" s="300">
        <f t="shared" si="26"/>
        <v>0</v>
      </c>
      <c r="BL181" s="5"/>
      <c r="BM181" s="5"/>
      <c r="BN181" s="5"/>
      <c r="BO181" s="69"/>
      <c r="BP181" s="69"/>
      <c r="BQ181" s="69"/>
      <c r="BR181" s="69"/>
      <c r="BS181" s="69"/>
      <c r="BT181" s="69"/>
      <c r="BU181" s="26"/>
      <c r="BV181" s="245"/>
      <c r="BW181" s="26"/>
      <c r="BX181" s="11"/>
      <c r="BY181" s="44">
        <v>177</v>
      </c>
      <c r="BZ181" s="26"/>
      <c r="CA181" s="26"/>
      <c r="CB181" s="26"/>
      <c r="CC181" s="26"/>
      <c r="CD181" s="26"/>
      <c r="CE181" s="26"/>
      <c r="CF181" s="26"/>
      <c r="CG181" s="44">
        <v>177</v>
      </c>
      <c r="CH181" s="5">
        <v>0</v>
      </c>
      <c r="CI181" s="5">
        <v>0</v>
      </c>
      <c r="CJ181" s="5"/>
      <c r="CK181" s="26"/>
      <c r="CL181" s="26"/>
      <c r="CM181" s="246"/>
      <c r="CN181" s="26"/>
      <c r="CO181" s="26"/>
      <c r="CP181" s="26"/>
      <c r="CQ181" s="26"/>
      <c r="CR181" s="26"/>
      <c r="CS181" s="26"/>
      <c r="CT181" s="26"/>
      <c r="CU181" s="26"/>
      <c r="CV181" s="26"/>
      <c r="CW181" s="69"/>
      <c r="CX181" s="26" t="s">
        <v>656</v>
      </c>
    </row>
    <row r="182" spans="1:102" ht="15" x14ac:dyDescent="0.25">
      <c r="A182" s="10">
        <v>178</v>
      </c>
      <c r="B182" s="15"/>
      <c r="C182" s="42"/>
      <c r="D182" s="59"/>
      <c r="E182" s="69"/>
      <c r="F182" s="70"/>
      <c r="G182" s="33"/>
      <c r="H182" s="4"/>
      <c r="I182" s="4"/>
      <c r="J182" s="4"/>
      <c r="K182" s="4"/>
      <c r="L182" s="4"/>
      <c r="M182" s="4"/>
      <c r="N182" s="4"/>
      <c r="O182" s="4"/>
      <c r="P182" s="299">
        <f t="shared" si="22"/>
        <v>0</v>
      </c>
      <c r="Q182" s="4"/>
      <c r="R182" s="4"/>
      <c r="S182" s="4"/>
      <c r="T182" s="4"/>
      <c r="U182" s="4"/>
      <c r="V182" s="4"/>
      <c r="W182" s="4"/>
      <c r="X182" s="4"/>
      <c r="Y182" s="4"/>
      <c r="Z182" s="33"/>
      <c r="AA182" s="4"/>
      <c r="AB182" s="4"/>
      <c r="AC182" s="4"/>
      <c r="AD182" s="4"/>
      <c r="AE182" s="4"/>
      <c r="AF182" s="4"/>
      <c r="AG182" s="4"/>
      <c r="AH182" s="4"/>
      <c r="AI182" s="632">
        <f t="shared" si="23"/>
        <v>0</v>
      </c>
      <c r="AJ182" s="33"/>
      <c r="AK182" s="4"/>
      <c r="AL182" s="4"/>
      <c r="AM182" s="4"/>
      <c r="AN182" s="4"/>
      <c r="AO182" s="4"/>
      <c r="AP182" s="4"/>
      <c r="AQ182" s="4"/>
      <c r="AR182" s="4"/>
      <c r="AS182" s="33"/>
      <c r="AT182" s="630" t="str">
        <f t="shared" si="24"/>
        <v>NA</v>
      </c>
      <c r="AU182" s="630" t="s">
        <v>1783</v>
      </c>
      <c r="AV182" s="628"/>
      <c r="AW182" s="628"/>
      <c r="AX182" s="4"/>
      <c r="AY182" s="43"/>
      <c r="AZ182" s="26"/>
      <c r="BA182" s="26"/>
      <c r="BB182" s="26"/>
      <c r="BC182" s="26"/>
      <c r="BD182" s="26"/>
      <c r="BE182" s="26"/>
      <c r="BF182" s="26"/>
      <c r="BG182" s="26"/>
      <c r="BH182" s="26"/>
      <c r="BI182" s="632" t="str">
        <f t="shared" si="25"/>
        <v>no</v>
      </c>
      <c r="BJ182" s="26"/>
      <c r="BK182" s="300">
        <f t="shared" si="26"/>
        <v>0</v>
      </c>
      <c r="BL182" s="5"/>
      <c r="BM182" s="5"/>
      <c r="BN182" s="5"/>
      <c r="BO182" s="69"/>
      <c r="BP182" s="69"/>
      <c r="BQ182" s="69"/>
      <c r="BR182" s="69"/>
      <c r="BS182" s="69"/>
      <c r="BT182" s="69"/>
      <c r="BU182" s="26"/>
      <c r="BV182" s="245"/>
      <c r="BW182" s="26"/>
      <c r="BX182" s="11"/>
      <c r="BY182" s="44">
        <v>178</v>
      </c>
      <c r="BZ182" s="26"/>
      <c r="CA182" s="26"/>
      <c r="CB182" s="26"/>
      <c r="CC182" s="26"/>
      <c r="CD182" s="26"/>
      <c r="CE182" s="26"/>
      <c r="CF182" s="26"/>
      <c r="CG182" s="44">
        <v>178</v>
      </c>
      <c r="CH182" s="5">
        <v>0</v>
      </c>
      <c r="CI182" s="5">
        <v>0</v>
      </c>
      <c r="CJ182" s="5"/>
      <c r="CK182" s="26"/>
      <c r="CL182" s="26"/>
      <c r="CM182" s="246"/>
      <c r="CN182" s="26"/>
      <c r="CO182" s="26"/>
      <c r="CP182" s="26"/>
      <c r="CQ182" s="26"/>
      <c r="CR182" s="26"/>
      <c r="CS182" s="26"/>
      <c r="CT182" s="26"/>
      <c r="CU182" s="26"/>
      <c r="CV182" s="26"/>
      <c r="CW182" s="69"/>
      <c r="CX182" s="26" t="s">
        <v>656</v>
      </c>
    </row>
    <row r="183" spans="1:102" ht="15" x14ac:dyDescent="0.25">
      <c r="A183" s="10">
        <v>179</v>
      </c>
      <c r="B183" s="15"/>
      <c r="C183" s="42"/>
      <c r="D183" s="59"/>
      <c r="E183" s="69"/>
      <c r="F183" s="70"/>
      <c r="G183" s="33"/>
      <c r="H183" s="4"/>
      <c r="I183" s="4"/>
      <c r="J183" s="4"/>
      <c r="K183" s="4"/>
      <c r="L183" s="4"/>
      <c r="M183" s="4"/>
      <c r="N183" s="4"/>
      <c r="O183" s="4"/>
      <c r="P183" s="299">
        <f t="shared" si="22"/>
        <v>0</v>
      </c>
      <c r="Q183" s="4"/>
      <c r="R183" s="4"/>
      <c r="S183" s="4"/>
      <c r="T183" s="4"/>
      <c r="U183" s="4"/>
      <c r="V183" s="4"/>
      <c r="W183" s="4"/>
      <c r="X183" s="4"/>
      <c r="Y183" s="4"/>
      <c r="Z183" s="33"/>
      <c r="AA183" s="4"/>
      <c r="AB183" s="4"/>
      <c r="AC183" s="4"/>
      <c r="AD183" s="4"/>
      <c r="AE183" s="4"/>
      <c r="AF183" s="4"/>
      <c r="AG183" s="4"/>
      <c r="AH183" s="4"/>
      <c r="AI183" s="632">
        <f t="shared" si="23"/>
        <v>0</v>
      </c>
      <c r="AJ183" s="33"/>
      <c r="AK183" s="4"/>
      <c r="AL183" s="4"/>
      <c r="AM183" s="4"/>
      <c r="AN183" s="4"/>
      <c r="AO183" s="4"/>
      <c r="AP183" s="4"/>
      <c r="AQ183" s="4"/>
      <c r="AR183" s="4"/>
      <c r="AS183" s="33"/>
      <c r="AT183" s="630" t="str">
        <f t="shared" si="24"/>
        <v>NA</v>
      </c>
      <c r="AU183" s="630" t="s">
        <v>1783</v>
      </c>
      <c r="AV183" s="628"/>
      <c r="AW183" s="628"/>
      <c r="AX183" s="4"/>
      <c r="AY183" s="43"/>
      <c r="AZ183" s="26"/>
      <c r="BA183" s="26"/>
      <c r="BB183" s="26"/>
      <c r="BC183" s="26"/>
      <c r="BD183" s="26"/>
      <c r="BE183" s="26"/>
      <c r="BF183" s="26"/>
      <c r="BG183" s="26"/>
      <c r="BH183" s="26"/>
      <c r="BI183" s="632" t="str">
        <f t="shared" si="25"/>
        <v>no</v>
      </c>
      <c r="BJ183" s="26"/>
      <c r="BK183" s="300">
        <f t="shared" si="26"/>
        <v>0</v>
      </c>
      <c r="BL183" s="5"/>
      <c r="BM183" s="5"/>
      <c r="BN183" s="5"/>
      <c r="BO183" s="69"/>
      <c r="BP183" s="69"/>
      <c r="BQ183" s="69"/>
      <c r="BR183" s="69"/>
      <c r="BS183" s="69"/>
      <c r="BT183" s="69"/>
      <c r="BU183" s="26"/>
      <c r="BV183" s="245"/>
      <c r="BW183" s="26"/>
      <c r="BX183" s="11"/>
      <c r="BY183" s="44">
        <v>179</v>
      </c>
      <c r="BZ183" s="26"/>
      <c r="CA183" s="26"/>
      <c r="CB183" s="26"/>
      <c r="CC183" s="26"/>
      <c r="CD183" s="26"/>
      <c r="CE183" s="26"/>
      <c r="CF183" s="26"/>
      <c r="CG183" s="44">
        <v>179</v>
      </c>
      <c r="CH183" s="5">
        <v>0</v>
      </c>
      <c r="CI183" s="5">
        <v>0</v>
      </c>
      <c r="CJ183" s="5"/>
      <c r="CK183" s="26"/>
      <c r="CL183" s="26"/>
      <c r="CM183" s="246"/>
      <c r="CN183" s="26"/>
      <c r="CO183" s="26"/>
      <c r="CP183" s="26"/>
      <c r="CQ183" s="26"/>
      <c r="CR183" s="26"/>
      <c r="CS183" s="26"/>
      <c r="CT183" s="26"/>
      <c r="CU183" s="26"/>
      <c r="CV183" s="26"/>
      <c r="CW183" s="69"/>
      <c r="CX183" s="26" t="s">
        <v>656</v>
      </c>
    </row>
    <row r="184" spans="1:102" ht="15" x14ac:dyDescent="0.25">
      <c r="A184" s="10">
        <v>180</v>
      </c>
      <c r="B184" s="15"/>
      <c r="C184" s="42"/>
      <c r="D184" s="59"/>
      <c r="E184" s="69"/>
      <c r="F184" s="70"/>
      <c r="G184" s="33"/>
      <c r="H184" s="4"/>
      <c r="I184" s="4"/>
      <c r="J184" s="4"/>
      <c r="K184" s="4"/>
      <c r="L184" s="4"/>
      <c r="M184" s="4"/>
      <c r="N184" s="4"/>
      <c r="O184" s="4"/>
      <c r="P184" s="299">
        <f t="shared" si="22"/>
        <v>0</v>
      </c>
      <c r="Q184" s="4"/>
      <c r="R184" s="4"/>
      <c r="S184" s="4"/>
      <c r="T184" s="4"/>
      <c r="U184" s="4"/>
      <c r="V184" s="4"/>
      <c r="W184" s="4"/>
      <c r="X184" s="4"/>
      <c r="Y184" s="4"/>
      <c r="Z184" s="33"/>
      <c r="AA184" s="4"/>
      <c r="AB184" s="4"/>
      <c r="AC184" s="4"/>
      <c r="AD184" s="4"/>
      <c r="AE184" s="4"/>
      <c r="AF184" s="4"/>
      <c r="AG184" s="4"/>
      <c r="AH184" s="4"/>
      <c r="AI184" s="632">
        <f t="shared" si="23"/>
        <v>0</v>
      </c>
      <c r="AJ184" s="33"/>
      <c r="AK184" s="4"/>
      <c r="AL184" s="4"/>
      <c r="AM184" s="4"/>
      <c r="AN184" s="4"/>
      <c r="AO184" s="4"/>
      <c r="AP184" s="4"/>
      <c r="AQ184" s="4"/>
      <c r="AR184" s="4"/>
      <c r="AS184" s="33"/>
      <c r="AT184" s="630" t="str">
        <f t="shared" si="24"/>
        <v>NA</v>
      </c>
      <c r="AU184" s="630" t="s">
        <v>1783</v>
      </c>
      <c r="AV184" s="628"/>
      <c r="AW184" s="628"/>
      <c r="AX184" s="4"/>
      <c r="AY184" s="43"/>
      <c r="AZ184" s="26"/>
      <c r="BA184" s="26"/>
      <c r="BB184" s="26"/>
      <c r="BC184" s="26"/>
      <c r="BD184" s="26"/>
      <c r="BE184" s="26"/>
      <c r="BF184" s="26"/>
      <c r="BG184" s="26"/>
      <c r="BH184" s="26"/>
      <c r="BI184" s="632" t="str">
        <f t="shared" si="25"/>
        <v>no</v>
      </c>
      <c r="BJ184" s="26"/>
      <c r="BK184" s="300">
        <f t="shared" si="26"/>
        <v>0</v>
      </c>
      <c r="BL184" s="5"/>
      <c r="BM184" s="5"/>
      <c r="BN184" s="5"/>
      <c r="BO184" s="69"/>
      <c r="BP184" s="69"/>
      <c r="BQ184" s="69"/>
      <c r="BR184" s="69"/>
      <c r="BS184" s="69"/>
      <c r="BT184" s="69"/>
      <c r="BU184" s="26"/>
      <c r="BV184" s="245"/>
      <c r="BW184" s="26"/>
      <c r="BX184" s="11"/>
      <c r="BY184" s="44">
        <v>180</v>
      </c>
      <c r="BZ184" s="26"/>
      <c r="CA184" s="26"/>
      <c r="CB184" s="26"/>
      <c r="CC184" s="26"/>
      <c r="CD184" s="26"/>
      <c r="CE184" s="26"/>
      <c r="CF184" s="26"/>
      <c r="CG184" s="44">
        <v>180</v>
      </c>
      <c r="CH184" s="5">
        <v>0</v>
      </c>
      <c r="CI184" s="5">
        <v>0</v>
      </c>
      <c r="CJ184" s="5"/>
      <c r="CK184" s="26"/>
      <c r="CL184" s="26"/>
      <c r="CM184" s="246"/>
      <c r="CN184" s="26"/>
      <c r="CO184" s="26"/>
      <c r="CP184" s="26"/>
      <c r="CQ184" s="26"/>
      <c r="CR184" s="26"/>
      <c r="CS184" s="26"/>
      <c r="CT184" s="26"/>
      <c r="CU184" s="26"/>
      <c r="CV184" s="26"/>
      <c r="CW184" s="69"/>
      <c r="CX184" s="26" t="s">
        <v>656</v>
      </c>
    </row>
    <row r="185" spans="1:102" ht="15" x14ac:dyDescent="0.25">
      <c r="A185" s="10">
        <v>181</v>
      </c>
      <c r="B185" s="15"/>
      <c r="C185" s="42"/>
      <c r="D185" s="59"/>
      <c r="E185" s="69"/>
      <c r="F185" s="70"/>
      <c r="G185" s="33"/>
      <c r="H185" s="4"/>
      <c r="I185" s="4"/>
      <c r="J185" s="4"/>
      <c r="K185" s="4"/>
      <c r="L185" s="4"/>
      <c r="M185" s="4"/>
      <c r="N185" s="4"/>
      <c r="O185" s="4"/>
      <c r="P185" s="299">
        <f t="shared" si="22"/>
        <v>0</v>
      </c>
      <c r="Q185" s="4"/>
      <c r="R185" s="4"/>
      <c r="S185" s="4"/>
      <c r="T185" s="4"/>
      <c r="U185" s="4"/>
      <c r="V185" s="4"/>
      <c r="W185" s="4"/>
      <c r="X185" s="4"/>
      <c r="Y185" s="4"/>
      <c r="Z185" s="33"/>
      <c r="AA185" s="4"/>
      <c r="AB185" s="4"/>
      <c r="AC185" s="4"/>
      <c r="AD185" s="4"/>
      <c r="AE185" s="4"/>
      <c r="AF185" s="4"/>
      <c r="AG185" s="4"/>
      <c r="AH185" s="4"/>
      <c r="AI185" s="632">
        <f t="shared" si="23"/>
        <v>0</v>
      </c>
      <c r="AJ185" s="33"/>
      <c r="AK185" s="4"/>
      <c r="AL185" s="4"/>
      <c r="AM185" s="4"/>
      <c r="AN185" s="4"/>
      <c r="AO185" s="4"/>
      <c r="AP185" s="4"/>
      <c r="AQ185" s="4"/>
      <c r="AR185" s="4"/>
      <c r="AS185" s="33"/>
      <c r="AT185" s="630" t="str">
        <f t="shared" si="24"/>
        <v>NA</v>
      </c>
      <c r="AU185" s="630" t="s">
        <v>1783</v>
      </c>
      <c r="AV185" s="628"/>
      <c r="AW185" s="628"/>
      <c r="AX185" s="4"/>
      <c r="AY185" s="43"/>
      <c r="AZ185" s="26"/>
      <c r="BA185" s="26"/>
      <c r="BB185" s="26"/>
      <c r="BC185" s="26"/>
      <c r="BD185" s="26"/>
      <c r="BE185" s="26"/>
      <c r="BF185" s="26"/>
      <c r="BG185" s="26"/>
      <c r="BH185" s="26"/>
      <c r="BI185" s="632" t="str">
        <f t="shared" si="25"/>
        <v>no</v>
      </c>
      <c r="BJ185" s="26"/>
      <c r="BK185" s="300">
        <f t="shared" si="26"/>
        <v>0</v>
      </c>
      <c r="BL185" s="5"/>
      <c r="BM185" s="5"/>
      <c r="BN185" s="5"/>
      <c r="BO185" s="69"/>
      <c r="BP185" s="69"/>
      <c r="BQ185" s="69"/>
      <c r="BR185" s="69"/>
      <c r="BS185" s="69"/>
      <c r="BT185" s="69"/>
      <c r="BU185" s="26"/>
      <c r="BV185" s="245"/>
      <c r="BW185" s="26"/>
      <c r="BX185" s="11"/>
      <c r="BY185" s="44">
        <v>181</v>
      </c>
      <c r="BZ185" s="26"/>
      <c r="CA185" s="26"/>
      <c r="CB185" s="26"/>
      <c r="CC185" s="26"/>
      <c r="CD185" s="26"/>
      <c r="CE185" s="26"/>
      <c r="CF185" s="26"/>
      <c r="CG185" s="44">
        <v>181</v>
      </c>
      <c r="CH185" s="5">
        <v>0</v>
      </c>
      <c r="CI185" s="5">
        <v>0</v>
      </c>
      <c r="CJ185" s="5"/>
      <c r="CK185" s="26"/>
      <c r="CL185" s="26"/>
      <c r="CM185" s="246"/>
      <c r="CN185" s="26"/>
      <c r="CO185" s="26"/>
      <c r="CP185" s="26"/>
      <c r="CQ185" s="26"/>
      <c r="CR185" s="26"/>
      <c r="CS185" s="26"/>
      <c r="CT185" s="26"/>
      <c r="CU185" s="26"/>
      <c r="CV185" s="26"/>
      <c r="CW185" s="69"/>
      <c r="CX185" s="26" t="s">
        <v>656</v>
      </c>
    </row>
    <row r="186" spans="1:102" ht="15" x14ac:dyDescent="0.25">
      <c r="A186" s="10">
        <v>182</v>
      </c>
      <c r="B186" s="15"/>
      <c r="C186" s="42"/>
      <c r="D186" s="59"/>
      <c r="E186" s="69"/>
      <c r="F186" s="70"/>
      <c r="G186" s="33"/>
      <c r="H186" s="4"/>
      <c r="I186" s="4"/>
      <c r="J186" s="4"/>
      <c r="K186" s="4"/>
      <c r="L186" s="4"/>
      <c r="M186" s="4"/>
      <c r="N186" s="4"/>
      <c r="O186" s="4"/>
      <c r="P186" s="299">
        <f t="shared" si="22"/>
        <v>0</v>
      </c>
      <c r="Q186" s="4"/>
      <c r="R186" s="4"/>
      <c r="S186" s="4"/>
      <c r="T186" s="4"/>
      <c r="U186" s="4"/>
      <c r="V186" s="4"/>
      <c r="W186" s="4"/>
      <c r="X186" s="4"/>
      <c r="Y186" s="4"/>
      <c r="Z186" s="33"/>
      <c r="AA186" s="4"/>
      <c r="AB186" s="4"/>
      <c r="AC186" s="4"/>
      <c r="AD186" s="4"/>
      <c r="AE186" s="4"/>
      <c r="AF186" s="4"/>
      <c r="AG186" s="4"/>
      <c r="AH186" s="4"/>
      <c r="AI186" s="632">
        <f t="shared" si="23"/>
        <v>0</v>
      </c>
      <c r="AJ186" s="33"/>
      <c r="AK186" s="4"/>
      <c r="AL186" s="4"/>
      <c r="AM186" s="4"/>
      <c r="AN186" s="4"/>
      <c r="AO186" s="4"/>
      <c r="AP186" s="4"/>
      <c r="AQ186" s="4"/>
      <c r="AR186" s="4"/>
      <c r="AS186" s="33"/>
      <c r="AT186" s="630" t="str">
        <f t="shared" si="24"/>
        <v>NA</v>
      </c>
      <c r="AU186" s="630" t="s">
        <v>1783</v>
      </c>
      <c r="AV186" s="628"/>
      <c r="AW186" s="628"/>
      <c r="AX186" s="4"/>
      <c r="AY186" s="43"/>
      <c r="AZ186" s="26"/>
      <c r="BA186" s="26"/>
      <c r="BB186" s="26"/>
      <c r="BC186" s="26"/>
      <c r="BD186" s="26"/>
      <c r="BE186" s="26"/>
      <c r="BF186" s="26"/>
      <c r="BG186" s="26"/>
      <c r="BH186" s="26"/>
      <c r="BI186" s="632" t="str">
        <f t="shared" si="25"/>
        <v>no</v>
      </c>
      <c r="BJ186" s="26"/>
      <c r="BK186" s="300">
        <f t="shared" si="26"/>
        <v>0</v>
      </c>
      <c r="BL186" s="5"/>
      <c r="BM186" s="5"/>
      <c r="BN186" s="5"/>
      <c r="BO186" s="69"/>
      <c r="BP186" s="69"/>
      <c r="BQ186" s="69"/>
      <c r="BR186" s="69"/>
      <c r="BS186" s="69"/>
      <c r="BT186" s="69"/>
      <c r="BU186" s="26"/>
      <c r="BV186" s="245"/>
      <c r="BW186" s="26"/>
      <c r="BX186" s="11"/>
      <c r="BY186" s="44">
        <v>182</v>
      </c>
      <c r="BZ186" s="26"/>
      <c r="CA186" s="26"/>
      <c r="CB186" s="26"/>
      <c r="CC186" s="26"/>
      <c r="CD186" s="26"/>
      <c r="CE186" s="26"/>
      <c r="CF186" s="26"/>
      <c r="CG186" s="44">
        <v>182</v>
      </c>
      <c r="CH186" s="5">
        <v>0</v>
      </c>
      <c r="CI186" s="5">
        <v>0</v>
      </c>
      <c r="CJ186" s="5"/>
      <c r="CK186" s="26"/>
      <c r="CL186" s="26"/>
      <c r="CM186" s="246"/>
      <c r="CN186" s="26"/>
      <c r="CO186" s="26"/>
      <c r="CP186" s="26"/>
      <c r="CQ186" s="26"/>
      <c r="CR186" s="26"/>
      <c r="CS186" s="26"/>
      <c r="CT186" s="26"/>
      <c r="CU186" s="26"/>
      <c r="CV186" s="26"/>
      <c r="CW186" s="69"/>
      <c r="CX186" s="26" t="s">
        <v>656</v>
      </c>
    </row>
    <row r="187" spans="1:102" ht="15" x14ac:dyDescent="0.25">
      <c r="A187" s="10">
        <v>183</v>
      </c>
      <c r="B187" s="15"/>
      <c r="C187" s="42"/>
      <c r="D187" s="59"/>
      <c r="E187" s="69"/>
      <c r="F187" s="70"/>
      <c r="G187" s="33"/>
      <c r="H187" s="4"/>
      <c r="I187" s="4"/>
      <c r="J187" s="4"/>
      <c r="K187" s="4"/>
      <c r="L187" s="4"/>
      <c r="M187" s="4"/>
      <c r="N187" s="4"/>
      <c r="O187" s="4"/>
      <c r="P187" s="299">
        <f t="shared" si="22"/>
        <v>0</v>
      </c>
      <c r="Q187" s="4"/>
      <c r="R187" s="4"/>
      <c r="S187" s="4"/>
      <c r="T187" s="4"/>
      <c r="U187" s="4"/>
      <c r="V187" s="4"/>
      <c r="W187" s="4"/>
      <c r="X187" s="4"/>
      <c r="Y187" s="4"/>
      <c r="Z187" s="33"/>
      <c r="AA187" s="4"/>
      <c r="AB187" s="4"/>
      <c r="AC187" s="4"/>
      <c r="AD187" s="4"/>
      <c r="AE187" s="4"/>
      <c r="AF187" s="4"/>
      <c r="AG187" s="4"/>
      <c r="AH187" s="4"/>
      <c r="AI187" s="632">
        <f t="shared" si="23"/>
        <v>0</v>
      </c>
      <c r="AJ187" s="33"/>
      <c r="AK187" s="4"/>
      <c r="AL187" s="4"/>
      <c r="AM187" s="4"/>
      <c r="AN187" s="4"/>
      <c r="AO187" s="4"/>
      <c r="AP187" s="4"/>
      <c r="AQ187" s="4"/>
      <c r="AR187" s="4"/>
      <c r="AS187" s="33"/>
      <c r="AT187" s="630" t="str">
        <f t="shared" si="24"/>
        <v>NA</v>
      </c>
      <c r="AU187" s="630" t="s">
        <v>1783</v>
      </c>
      <c r="AV187" s="628"/>
      <c r="AW187" s="628"/>
      <c r="AX187" s="4"/>
      <c r="AY187" s="43"/>
      <c r="AZ187" s="26"/>
      <c r="BA187" s="26"/>
      <c r="BB187" s="26"/>
      <c r="BC187" s="26"/>
      <c r="BD187" s="26"/>
      <c r="BE187" s="26"/>
      <c r="BF187" s="26"/>
      <c r="BG187" s="26"/>
      <c r="BH187" s="26"/>
      <c r="BI187" s="632" t="str">
        <f t="shared" si="25"/>
        <v>no</v>
      </c>
      <c r="BJ187" s="26"/>
      <c r="BK187" s="300">
        <f t="shared" si="26"/>
        <v>0</v>
      </c>
      <c r="BL187" s="5"/>
      <c r="BM187" s="5"/>
      <c r="BN187" s="5"/>
      <c r="BO187" s="69"/>
      <c r="BP187" s="69"/>
      <c r="BQ187" s="69"/>
      <c r="BR187" s="69"/>
      <c r="BS187" s="69"/>
      <c r="BT187" s="69"/>
      <c r="BU187" s="26"/>
      <c r="BV187" s="245"/>
      <c r="BW187" s="26"/>
      <c r="BX187" s="11"/>
      <c r="BY187" s="44">
        <v>183</v>
      </c>
      <c r="BZ187" s="26"/>
      <c r="CA187" s="26"/>
      <c r="CB187" s="26"/>
      <c r="CC187" s="26"/>
      <c r="CD187" s="26"/>
      <c r="CE187" s="26"/>
      <c r="CF187" s="26"/>
      <c r="CG187" s="44">
        <v>183</v>
      </c>
      <c r="CH187" s="5">
        <v>0</v>
      </c>
      <c r="CI187" s="5">
        <v>0</v>
      </c>
      <c r="CJ187" s="5"/>
      <c r="CK187" s="26"/>
      <c r="CL187" s="26"/>
      <c r="CM187" s="246"/>
      <c r="CN187" s="26"/>
      <c r="CO187" s="26"/>
      <c r="CP187" s="26"/>
      <c r="CQ187" s="26"/>
      <c r="CR187" s="26"/>
      <c r="CS187" s="26"/>
      <c r="CT187" s="26"/>
      <c r="CU187" s="26"/>
      <c r="CV187" s="26"/>
      <c r="CW187" s="69"/>
      <c r="CX187" s="26" t="s">
        <v>656</v>
      </c>
    </row>
    <row r="188" spans="1:102" ht="15" x14ac:dyDescent="0.25">
      <c r="A188" s="10">
        <v>184</v>
      </c>
      <c r="B188" s="15"/>
      <c r="C188" s="42"/>
      <c r="D188" s="59"/>
      <c r="E188" s="69"/>
      <c r="F188" s="70"/>
      <c r="G188" s="33"/>
      <c r="H188" s="4"/>
      <c r="I188" s="4"/>
      <c r="J188" s="4"/>
      <c r="K188" s="4"/>
      <c r="L188" s="4"/>
      <c r="M188" s="4"/>
      <c r="N188" s="4"/>
      <c r="O188" s="4"/>
      <c r="P188" s="299">
        <f t="shared" si="22"/>
        <v>0</v>
      </c>
      <c r="Q188" s="4"/>
      <c r="R188" s="4"/>
      <c r="S188" s="4"/>
      <c r="T188" s="4"/>
      <c r="U188" s="4"/>
      <c r="V188" s="4"/>
      <c r="W188" s="4"/>
      <c r="X188" s="4"/>
      <c r="Y188" s="4"/>
      <c r="Z188" s="33"/>
      <c r="AA188" s="4"/>
      <c r="AB188" s="4"/>
      <c r="AC188" s="4"/>
      <c r="AD188" s="4"/>
      <c r="AE188" s="4"/>
      <c r="AF188" s="4"/>
      <c r="AG188" s="4"/>
      <c r="AH188" s="4"/>
      <c r="AI188" s="632">
        <f t="shared" si="23"/>
        <v>0</v>
      </c>
      <c r="AJ188" s="33"/>
      <c r="AK188" s="4"/>
      <c r="AL188" s="4"/>
      <c r="AM188" s="4"/>
      <c r="AN188" s="4"/>
      <c r="AO188" s="4"/>
      <c r="AP188" s="4"/>
      <c r="AQ188" s="4"/>
      <c r="AR188" s="4"/>
      <c r="AS188" s="33"/>
      <c r="AT188" s="630" t="str">
        <f t="shared" si="24"/>
        <v>NA</v>
      </c>
      <c r="AU188" s="630" t="s">
        <v>1783</v>
      </c>
      <c r="AV188" s="628"/>
      <c r="AW188" s="628"/>
      <c r="AX188" s="4"/>
      <c r="AY188" s="43"/>
      <c r="AZ188" s="26"/>
      <c r="BA188" s="26"/>
      <c r="BB188" s="26"/>
      <c r="BC188" s="26"/>
      <c r="BD188" s="26"/>
      <c r="BE188" s="26"/>
      <c r="BF188" s="26"/>
      <c r="BG188" s="26"/>
      <c r="BH188" s="26"/>
      <c r="BI188" s="632" t="str">
        <f t="shared" si="25"/>
        <v>no</v>
      </c>
      <c r="BJ188" s="26"/>
      <c r="BK188" s="300">
        <f t="shared" si="26"/>
        <v>0</v>
      </c>
      <c r="BL188" s="5"/>
      <c r="BM188" s="5"/>
      <c r="BN188" s="5"/>
      <c r="BO188" s="69"/>
      <c r="BP188" s="69"/>
      <c r="BQ188" s="69"/>
      <c r="BR188" s="69"/>
      <c r="BS188" s="69"/>
      <c r="BT188" s="69"/>
      <c r="BU188" s="26"/>
      <c r="BV188" s="245"/>
      <c r="BW188" s="26"/>
      <c r="BX188" s="11"/>
      <c r="BY188" s="44">
        <v>184</v>
      </c>
      <c r="BZ188" s="26"/>
      <c r="CA188" s="26"/>
      <c r="CB188" s="26"/>
      <c r="CC188" s="26"/>
      <c r="CD188" s="26"/>
      <c r="CE188" s="26"/>
      <c r="CF188" s="26"/>
      <c r="CG188" s="44">
        <v>184</v>
      </c>
      <c r="CH188" s="5">
        <v>0</v>
      </c>
      <c r="CI188" s="5">
        <v>0</v>
      </c>
      <c r="CJ188" s="5"/>
      <c r="CK188" s="26"/>
      <c r="CL188" s="26"/>
      <c r="CM188" s="246"/>
      <c r="CN188" s="26"/>
      <c r="CO188" s="26"/>
      <c r="CP188" s="26"/>
      <c r="CQ188" s="26"/>
      <c r="CR188" s="26"/>
      <c r="CS188" s="26"/>
      <c r="CT188" s="26"/>
      <c r="CU188" s="26"/>
      <c r="CV188" s="26"/>
      <c r="CW188" s="69"/>
      <c r="CX188" s="26" t="s">
        <v>656</v>
      </c>
    </row>
    <row r="189" spans="1:102" ht="15" x14ac:dyDescent="0.25">
      <c r="A189" s="10">
        <v>185</v>
      </c>
      <c r="B189" s="15"/>
      <c r="C189" s="42"/>
      <c r="D189" s="59"/>
      <c r="E189" s="69"/>
      <c r="F189" s="70"/>
      <c r="G189" s="33"/>
      <c r="H189" s="4"/>
      <c r="I189" s="4"/>
      <c r="J189" s="4"/>
      <c r="K189" s="4"/>
      <c r="L189" s="4"/>
      <c r="M189" s="4"/>
      <c r="N189" s="4"/>
      <c r="O189" s="4"/>
      <c r="P189" s="299">
        <f t="shared" si="22"/>
        <v>0</v>
      </c>
      <c r="Q189" s="4"/>
      <c r="R189" s="4"/>
      <c r="S189" s="4"/>
      <c r="T189" s="4"/>
      <c r="U189" s="4"/>
      <c r="V189" s="4"/>
      <c r="W189" s="4"/>
      <c r="X189" s="4"/>
      <c r="Y189" s="4"/>
      <c r="Z189" s="33"/>
      <c r="AA189" s="4"/>
      <c r="AB189" s="4"/>
      <c r="AC189" s="4"/>
      <c r="AD189" s="4"/>
      <c r="AE189" s="4"/>
      <c r="AF189" s="4"/>
      <c r="AG189" s="4"/>
      <c r="AH189" s="4"/>
      <c r="AI189" s="632">
        <f t="shared" si="23"/>
        <v>0</v>
      </c>
      <c r="AJ189" s="33"/>
      <c r="AK189" s="4"/>
      <c r="AL189" s="4"/>
      <c r="AM189" s="4"/>
      <c r="AN189" s="4"/>
      <c r="AO189" s="4"/>
      <c r="AP189" s="4"/>
      <c r="AQ189" s="4"/>
      <c r="AR189" s="4"/>
      <c r="AS189" s="33"/>
      <c r="AT189" s="630" t="str">
        <f t="shared" si="24"/>
        <v>NA</v>
      </c>
      <c r="AU189" s="630" t="s">
        <v>1783</v>
      </c>
      <c r="AV189" s="628"/>
      <c r="AW189" s="628"/>
      <c r="AX189" s="4"/>
      <c r="AY189" s="43"/>
      <c r="AZ189" s="26"/>
      <c r="BA189" s="26"/>
      <c r="BB189" s="26"/>
      <c r="BC189" s="26"/>
      <c r="BD189" s="26"/>
      <c r="BE189" s="26"/>
      <c r="BF189" s="26"/>
      <c r="BG189" s="26"/>
      <c r="BH189" s="26"/>
      <c r="BI189" s="632" t="str">
        <f t="shared" si="25"/>
        <v>no</v>
      </c>
      <c r="BJ189" s="26"/>
      <c r="BK189" s="300">
        <f t="shared" si="26"/>
        <v>0</v>
      </c>
      <c r="BL189" s="5"/>
      <c r="BM189" s="5"/>
      <c r="BN189" s="5"/>
      <c r="BO189" s="69"/>
      <c r="BP189" s="69"/>
      <c r="BQ189" s="69"/>
      <c r="BR189" s="69"/>
      <c r="BS189" s="69"/>
      <c r="BT189" s="69"/>
      <c r="BU189" s="26"/>
      <c r="BV189" s="245"/>
      <c r="BW189" s="26"/>
      <c r="BX189" s="11"/>
      <c r="BY189" s="44">
        <v>185</v>
      </c>
      <c r="BZ189" s="26"/>
      <c r="CA189" s="26"/>
      <c r="CB189" s="26"/>
      <c r="CC189" s="26"/>
      <c r="CD189" s="26"/>
      <c r="CE189" s="26"/>
      <c r="CF189" s="26"/>
      <c r="CG189" s="44">
        <v>185</v>
      </c>
      <c r="CH189" s="5">
        <v>0</v>
      </c>
      <c r="CI189" s="5">
        <v>0</v>
      </c>
      <c r="CJ189" s="5"/>
      <c r="CK189" s="26"/>
      <c r="CL189" s="26"/>
      <c r="CM189" s="246"/>
      <c r="CN189" s="26"/>
      <c r="CO189" s="26"/>
      <c r="CP189" s="26"/>
      <c r="CQ189" s="26"/>
      <c r="CR189" s="26"/>
      <c r="CS189" s="26"/>
      <c r="CT189" s="26"/>
      <c r="CU189" s="26"/>
      <c r="CV189" s="26"/>
      <c r="CW189" s="69"/>
      <c r="CX189" s="26" t="s">
        <v>656</v>
      </c>
    </row>
    <row r="190" spans="1:102" ht="15" x14ac:dyDescent="0.25">
      <c r="A190" s="10">
        <v>186</v>
      </c>
      <c r="B190" s="15"/>
      <c r="C190" s="42"/>
      <c r="D190" s="59"/>
      <c r="E190" s="69"/>
      <c r="F190" s="70"/>
      <c r="G190" s="33"/>
      <c r="H190" s="4"/>
      <c r="I190" s="4"/>
      <c r="J190" s="4"/>
      <c r="K190" s="4"/>
      <c r="L190" s="4"/>
      <c r="M190" s="4"/>
      <c r="N190" s="4"/>
      <c r="O190" s="4"/>
      <c r="P190" s="299">
        <f t="shared" si="22"/>
        <v>0</v>
      </c>
      <c r="Q190" s="4"/>
      <c r="R190" s="4"/>
      <c r="S190" s="4"/>
      <c r="T190" s="4"/>
      <c r="U190" s="4"/>
      <c r="V190" s="4"/>
      <c r="W190" s="4"/>
      <c r="X190" s="4"/>
      <c r="Y190" s="4"/>
      <c r="Z190" s="33"/>
      <c r="AA190" s="4"/>
      <c r="AB190" s="4"/>
      <c r="AC190" s="4"/>
      <c r="AD190" s="4"/>
      <c r="AE190" s="4"/>
      <c r="AF190" s="4"/>
      <c r="AG190" s="4"/>
      <c r="AH190" s="4"/>
      <c r="AI190" s="632">
        <f t="shared" si="23"/>
        <v>0</v>
      </c>
      <c r="AJ190" s="33"/>
      <c r="AK190" s="4"/>
      <c r="AL190" s="4"/>
      <c r="AM190" s="4"/>
      <c r="AN190" s="4"/>
      <c r="AO190" s="4"/>
      <c r="AP190" s="4"/>
      <c r="AQ190" s="4"/>
      <c r="AR190" s="4"/>
      <c r="AS190" s="33"/>
      <c r="AT190" s="630" t="str">
        <f t="shared" si="24"/>
        <v>NA</v>
      </c>
      <c r="AU190" s="630" t="s">
        <v>1783</v>
      </c>
      <c r="AV190" s="628"/>
      <c r="AW190" s="628"/>
      <c r="AX190" s="4"/>
      <c r="AY190" s="43"/>
      <c r="AZ190" s="26"/>
      <c r="BA190" s="26"/>
      <c r="BB190" s="26"/>
      <c r="BC190" s="26"/>
      <c r="BD190" s="26"/>
      <c r="BE190" s="26"/>
      <c r="BF190" s="26"/>
      <c r="BG190" s="26"/>
      <c r="BH190" s="26"/>
      <c r="BI190" s="632" t="str">
        <f t="shared" si="25"/>
        <v>no</v>
      </c>
      <c r="BJ190" s="26"/>
      <c r="BK190" s="300">
        <f t="shared" si="26"/>
        <v>0</v>
      </c>
      <c r="BL190" s="5"/>
      <c r="BM190" s="5"/>
      <c r="BN190" s="5"/>
      <c r="BO190" s="69"/>
      <c r="BP190" s="69"/>
      <c r="BQ190" s="69"/>
      <c r="BR190" s="69"/>
      <c r="BS190" s="69"/>
      <c r="BT190" s="69"/>
      <c r="BU190" s="26"/>
      <c r="BV190" s="245"/>
      <c r="BW190" s="26"/>
      <c r="BX190" s="11"/>
      <c r="BY190" s="44">
        <v>186</v>
      </c>
      <c r="BZ190" s="26"/>
      <c r="CA190" s="26"/>
      <c r="CB190" s="26"/>
      <c r="CC190" s="26"/>
      <c r="CD190" s="26"/>
      <c r="CE190" s="26"/>
      <c r="CF190" s="26"/>
      <c r="CG190" s="44">
        <v>186</v>
      </c>
      <c r="CH190" s="5">
        <v>0</v>
      </c>
      <c r="CI190" s="5">
        <v>0</v>
      </c>
      <c r="CJ190" s="5"/>
      <c r="CK190" s="26"/>
      <c r="CL190" s="26"/>
      <c r="CM190" s="246"/>
      <c r="CN190" s="26"/>
      <c r="CO190" s="26"/>
      <c r="CP190" s="26"/>
      <c r="CQ190" s="26"/>
      <c r="CR190" s="26"/>
      <c r="CS190" s="26"/>
      <c r="CT190" s="26"/>
      <c r="CU190" s="26"/>
      <c r="CV190" s="26"/>
      <c r="CW190" s="69"/>
      <c r="CX190" s="26" t="s">
        <v>656</v>
      </c>
    </row>
    <row r="191" spans="1:102" ht="15" x14ac:dyDescent="0.25">
      <c r="A191" s="10">
        <v>187</v>
      </c>
      <c r="B191" s="15"/>
      <c r="C191" s="42"/>
      <c r="D191" s="59"/>
      <c r="E191" s="69"/>
      <c r="F191" s="70"/>
      <c r="G191" s="33"/>
      <c r="H191" s="4"/>
      <c r="I191" s="4"/>
      <c r="J191" s="4"/>
      <c r="K191" s="4"/>
      <c r="L191" s="4"/>
      <c r="M191" s="4"/>
      <c r="N191" s="4"/>
      <c r="O191" s="4"/>
      <c r="P191" s="299">
        <f t="shared" si="22"/>
        <v>0</v>
      </c>
      <c r="Q191" s="4"/>
      <c r="R191" s="4"/>
      <c r="S191" s="4"/>
      <c r="T191" s="4"/>
      <c r="U191" s="4"/>
      <c r="V191" s="4"/>
      <c r="W191" s="4"/>
      <c r="X191" s="4"/>
      <c r="Y191" s="4"/>
      <c r="Z191" s="33"/>
      <c r="AA191" s="4"/>
      <c r="AB191" s="4"/>
      <c r="AC191" s="4"/>
      <c r="AD191" s="4"/>
      <c r="AE191" s="4"/>
      <c r="AF191" s="4"/>
      <c r="AG191" s="4"/>
      <c r="AH191" s="4"/>
      <c r="AI191" s="632">
        <f t="shared" si="23"/>
        <v>0</v>
      </c>
      <c r="AJ191" s="33"/>
      <c r="AK191" s="4"/>
      <c r="AL191" s="4"/>
      <c r="AM191" s="4"/>
      <c r="AN191" s="4"/>
      <c r="AO191" s="4"/>
      <c r="AP191" s="4"/>
      <c r="AQ191" s="4"/>
      <c r="AR191" s="4"/>
      <c r="AS191" s="33"/>
      <c r="AT191" s="630" t="str">
        <f t="shared" si="24"/>
        <v>NA</v>
      </c>
      <c r="AU191" s="630" t="s">
        <v>1783</v>
      </c>
      <c r="AV191" s="628"/>
      <c r="AW191" s="628"/>
      <c r="AX191" s="4"/>
      <c r="AY191" s="43"/>
      <c r="AZ191" s="26"/>
      <c r="BA191" s="26"/>
      <c r="BB191" s="26"/>
      <c r="BC191" s="26"/>
      <c r="BD191" s="26"/>
      <c r="BE191" s="26"/>
      <c r="BF191" s="26"/>
      <c r="BG191" s="26"/>
      <c r="BH191" s="26"/>
      <c r="BI191" s="632" t="str">
        <f t="shared" si="25"/>
        <v>no</v>
      </c>
      <c r="BJ191" s="26"/>
      <c r="BK191" s="300">
        <f t="shared" si="26"/>
        <v>0</v>
      </c>
      <c r="BL191" s="5"/>
      <c r="BM191" s="5"/>
      <c r="BN191" s="5"/>
      <c r="BO191" s="69"/>
      <c r="BP191" s="69"/>
      <c r="BQ191" s="69"/>
      <c r="BR191" s="69"/>
      <c r="BS191" s="69"/>
      <c r="BT191" s="69"/>
      <c r="BU191" s="26"/>
      <c r="BV191" s="245"/>
      <c r="BW191" s="26"/>
      <c r="BX191" s="11"/>
      <c r="BY191" s="44">
        <v>187</v>
      </c>
      <c r="BZ191" s="26"/>
      <c r="CA191" s="26"/>
      <c r="CB191" s="26"/>
      <c r="CC191" s="26"/>
      <c r="CD191" s="26"/>
      <c r="CE191" s="26"/>
      <c r="CF191" s="26"/>
      <c r="CG191" s="44">
        <v>187</v>
      </c>
      <c r="CH191" s="5">
        <v>0</v>
      </c>
      <c r="CI191" s="5">
        <v>0</v>
      </c>
      <c r="CJ191" s="5"/>
      <c r="CK191" s="26"/>
      <c r="CL191" s="26"/>
      <c r="CM191" s="246"/>
      <c r="CN191" s="26"/>
      <c r="CO191" s="26"/>
      <c r="CP191" s="26"/>
      <c r="CQ191" s="26"/>
      <c r="CR191" s="26"/>
      <c r="CS191" s="26"/>
      <c r="CT191" s="26"/>
      <c r="CU191" s="26"/>
      <c r="CV191" s="26"/>
      <c r="CW191" s="69"/>
      <c r="CX191" s="26" t="s">
        <v>656</v>
      </c>
    </row>
    <row r="192" spans="1:102" ht="15" x14ac:dyDescent="0.25">
      <c r="A192" s="10">
        <v>188</v>
      </c>
      <c r="B192" s="15"/>
      <c r="C192" s="42"/>
      <c r="D192" s="59"/>
      <c r="E192" s="69"/>
      <c r="F192" s="70"/>
      <c r="G192" s="33"/>
      <c r="H192" s="4"/>
      <c r="I192" s="4"/>
      <c r="J192" s="4"/>
      <c r="K192" s="4"/>
      <c r="L192" s="4"/>
      <c r="M192" s="4"/>
      <c r="N192" s="4"/>
      <c r="O192" s="4"/>
      <c r="P192" s="299">
        <f t="shared" si="22"/>
        <v>0</v>
      </c>
      <c r="Q192" s="4"/>
      <c r="R192" s="4"/>
      <c r="S192" s="4"/>
      <c r="T192" s="4"/>
      <c r="U192" s="4"/>
      <c r="V192" s="4"/>
      <c r="W192" s="4"/>
      <c r="X192" s="4"/>
      <c r="Y192" s="4"/>
      <c r="Z192" s="33"/>
      <c r="AA192" s="4"/>
      <c r="AB192" s="4"/>
      <c r="AC192" s="4"/>
      <c r="AD192" s="4"/>
      <c r="AE192" s="4"/>
      <c r="AF192" s="4"/>
      <c r="AG192" s="4"/>
      <c r="AH192" s="4"/>
      <c r="AI192" s="632">
        <f t="shared" si="23"/>
        <v>0</v>
      </c>
      <c r="AJ192" s="33"/>
      <c r="AK192" s="4"/>
      <c r="AL192" s="4"/>
      <c r="AM192" s="4"/>
      <c r="AN192" s="4"/>
      <c r="AO192" s="4"/>
      <c r="AP192" s="4"/>
      <c r="AQ192" s="4"/>
      <c r="AR192" s="4"/>
      <c r="AS192" s="33"/>
      <c r="AT192" s="630" t="str">
        <f t="shared" si="24"/>
        <v>NA</v>
      </c>
      <c r="AU192" s="630" t="s">
        <v>1783</v>
      </c>
      <c r="AV192" s="628"/>
      <c r="AW192" s="628"/>
      <c r="AX192" s="4"/>
      <c r="AY192" s="43"/>
      <c r="AZ192" s="26"/>
      <c r="BA192" s="26"/>
      <c r="BB192" s="26"/>
      <c r="BC192" s="26"/>
      <c r="BD192" s="26"/>
      <c r="BE192" s="26"/>
      <c r="BF192" s="26"/>
      <c r="BG192" s="26"/>
      <c r="BH192" s="26"/>
      <c r="BI192" s="632" t="str">
        <f t="shared" si="25"/>
        <v>no</v>
      </c>
      <c r="BJ192" s="26"/>
      <c r="BK192" s="300">
        <f t="shared" si="26"/>
        <v>0</v>
      </c>
      <c r="BL192" s="5"/>
      <c r="BM192" s="5"/>
      <c r="BN192" s="5"/>
      <c r="BO192" s="69"/>
      <c r="BP192" s="69"/>
      <c r="BQ192" s="69"/>
      <c r="BR192" s="69"/>
      <c r="BS192" s="69"/>
      <c r="BT192" s="69"/>
      <c r="BU192" s="26"/>
      <c r="BV192" s="245"/>
      <c r="BW192" s="26"/>
      <c r="BX192" s="11"/>
      <c r="BY192" s="44">
        <v>188</v>
      </c>
      <c r="BZ192" s="26"/>
      <c r="CA192" s="26"/>
      <c r="CB192" s="26"/>
      <c r="CC192" s="26"/>
      <c r="CD192" s="26"/>
      <c r="CE192" s="26"/>
      <c r="CF192" s="26"/>
      <c r="CG192" s="44">
        <v>188</v>
      </c>
      <c r="CH192" s="5">
        <v>0</v>
      </c>
      <c r="CI192" s="5">
        <v>0</v>
      </c>
      <c r="CJ192" s="5"/>
      <c r="CK192" s="26"/>
      <c r="CL192" s="26"/>
      <c r="CM192" s="246"/>
      <c r="CN192" s="26"/>
      <c r="CO192" s="26"/>
      <c r="CP192" s="26"/>
      <c r="CQ192" s="26"/>
      <c r="CR192" s="26"/>
      <c r="CS192" s="26"/>
      <c r="CT192" s="26"/>
      <c r="CU192" s="26"/>
      <c r="CV192" s="26"/>
      <c r="CW192" s="69"/>
      <c r="CX192" s="26" t="s">
        <v>656</v>
      </c>
    </row>
    <row r="193" spans="1:102" ht="15" x14ac:dyDescent="0.25">
      <c r="A193" s="10">
        <v>189</v>
      </c>
      <c r="B193" s="15"/>
      <c r="C193" s="42"/>
      <c r="D193" s="59"/>
      <c r="E193" s="69"/>
      <c r="F193" s="70"/>
      <c r="G193" s="33"/>
      <c r="H193" s="4"/>
      <c r="I193" s="4"/>
      <c r="J193" s="4"/>
      <c r="K193" s="4"/>
      <c r="L193" s="4"/>
      <c r="M193" s="4"/>
      <c r="N193" s="4"/>
      <c r="O193" s="4"/>
      <c r="P193" s="299">
        <f t="shared" si="22"/>
        <v>0</v>
      </c>
      <c r="Q193" s="4"/>
      <c r="R193" s="4"/>
      <c r="S193" s="4"/>
      <c r="T193" s="4"/>
      <c r="U193" s="4"/>
      <c r="V193" s="4"/>
      <c r="W193" s="4"/>
      <c r="X193" s="4"/>
      <c r="Y193" s="4"/>
      <c r="Z193" s="33"/>
      <c r="AA193" s="4"/>
      <c r="AB193" s="4"/>
      <c r="AC193" s="4"/>
      <c r="AD193" s="4"/>
      <c r="AE193" s="4"/>
      <c r="AF193" s="4"/>
      <c r="AG193" s="4"/>
      <c r="AH193" s="4"/>
      <c r="AI193" s="632">
        <f t="shared" si="23"/>
        <v>0</v>
      </c>
      <c r="AJ193" s="33"/>
      <c r="AK193" s="4"/>
      <c r="AL193" s="4"/>
      <c r="AM193" s="4"/>
      <c r="AN193" s="4"/>
      <c r="AO193" s="4"/>
      <c r="AP193" s="4"/>
      <c r="AQ193" s="4"/>
      <c r="AR193" s="4"/>
      <c r="AS193" s="33"/>
      <c r="AT193" s="630" t="str">
        <f t="shared" si="24"/>
        <v>NA</v>
      </c>
      <c r="AU193" s="630" t="s">
        <v>1783</v>
      </c>
      <c r="AV193" s="628"/>
      <c r="AW193" s="628"/>
      <c r="AX193" s="4"/>
      <c r="AY193" s="43"/>
      <c r="AZ193" s="26"/>
      <c r="BA193" s="26"/>
      <c r="BB193" s="26"/>
      <c r="BC193" s="26"/>
      <c r="BD193" s="26"/>
      <c r="BE193" s="26"/>
      <c r="BF193" s="26"/>
      <c r="BG193" s="26"/>
      <c r="BH193" s="26"/>
      <c r="BI193" s="632" t="str">
        <f t="shared" si="25"/>
        <v>no</v>
      </c>
      <c r="BJ193" s="26"/>
      <c r="BK193" s="300">
        <f t="shared" si="26"/>
        <v>0</v>
      </c>
      <c r="BL193" s="5"/>
      <c r="BM193" s="5"/>
      <c r="BN193" s="5"/>
      <c r="BO193" s="69"/>
      <c r="BP193" s="69"/>
      <c r="BQ193" s="69"/>
      <c r="BR193" s="69"/>
      <c r="BS193" s="69"/>
      <c r="BT193" s="69"/>
      <c r="BU193" s="26"/>
      <c r="BV193" s="245"/>
      <c r="BW193" s="26"/>
      <c r="BX193" s="11"/>
      <c r="BY193" s="44">
        <v>189</v>
      </c>
      <c r="BZ193" s="26"/>
      <c r="CA193" s="26"/>
      <c r="CB193" s="26"/>
      <c r="CC193" s="26"/>
      <c r="CD193" s="26"/>
      <c r="CE193" s="26"/>
      <c r="CF193" s="26"/>
      <c r="CG193" s="44">
        <v>189</v>
      </c>
      <c r="CH193" s="5">
        <v>0</v>
      </c>
      <c r="CI193" s="5">
        <v>0</v>
      </c>
      <c r="CJ193" s="5"/>
      <c r="CK193" s="26"/>
      <c r="CL193" s="26"/>
      <c r="CM193" s="246"/>
      <c r="CN193" s="26"/>
      <c r="CO193" s="26"/>
      <c r="CP193" s="26"/>
      <c r="CQ193" s="26"/>
      <c r="CR193" s="26"/>
      <c r="CS193" s="26"/>
      <c r="CT193" s="26"/>
      <c r="CU193" s="26"/>
      <c r="CV193" s="26"/>
      <c r="CW193" s="69"/>
      <c r="CX193" s="26" t="s">
        <v>656</v>
      </c>
    </row>
    <row r="194" spans="1:102" ht="15" x14ac:dyDescent="0.25">
      <c r="A194" s="10">
        <v>190</v>
      </c>
      <c r="B194" s="15"/>
      <c r="C194" s="42"/>
      <c r="D194" s="59"/>
      <c r="E194" s="69"/>
      <c r="F194" s="70"/>
      <c r="G194" s="33"/>
      <c r="H194" s="4"/>
      <c r="I194" s="4"/>
      <c r="J194" s="4"/>
      <c r="K194" s="4"/>
      <c r="L194" s="4"/>
      <c r="M194" s="4"/>
      <c r="N194" s="4"/>
      <c r="O194" s="4"/>
      <c r="P194" s="299">
        <f t="shared" si="22"/>
        <v>0</v>
      </c>
      <c r="Q194" s="4"/>
      <c r="R194" s="4"/>
      <c r="S194" s="4"/>
      <c r="T194" s="4"/>
      <c r="U194" s="4"/>
      <c r="V194" s="4"/>
      <c r="W194" s="4"/>
      <c r="X194" s="4"/>
      <c r="Y194" s="4"/>
      <c r="Z194" s="33"/>
      <c r="AA194" s="4"/>
      <c r="AB194" s="4"/>
      <c r="AC194" s="4"/>
      <c r="AD194" s="4"/>
      <c r="AE194" s="4"/>
      <c r="AF194" s="4"/>
      <c r="AG194" s="4"/>
      <c r="AH194" s="4"/>
      <c r="AI194" s="632">
        <f t="shared" si="23"/>
        <v>0</v>
      </c>
      <c r="AJ194" s="33"/>
      <c r="AK194" s="4"/>
      <c r="AL194" s="4"/>
      <c r="AM194" s="4"/>
      <c r="AN194" s="4"/>
      <c r="AO194" s="4"/>
      <c r="AP194" s="4"/>
      <c r="AQ194" s="4"/>
      <c r="AR194" s="4"/>
      <c r="AS194" s="33"/>
      <c r="AT194" s="630" t="str">
        <f t="shared" si="24"/>
        <v>NA</v>
      </c>
      <c r="AU194" s="630" t="s">
        <v>1783</v>
      </c>
      <c r="AV194" s="628"/>
      <c r="AW194" s="628"/>
      <c r="AX194" s="4"/>
      <c r="AY194" s="43"/>
      <c r="AZ194" s="26"/>
      <c r="BA194" s="26"/>
      <c r="BB194" s="26"/>
      <c r="BC194" s="26"/>
      <c r="BD194" s="26"/>
      <c r="BE194" s="26"/>
      <c r="BF194" s="26"/>
      <c r="BG194" s="26"/>
      <c r="BH194" s="26"/>
      <c r="BI194" s="632" t="str">
        <f t="shared" si="25"/>
        <v>no</v>
      </c>
      <c r="BJ194" s="26"/>
      <c r="BK194" s="300">
        <f t="shared" si="26"/>
        <v>0</v>
      </c>
      <c r="BL194" s="5"/>
      <c r="BM194" s="5"/>
      <c r="BN194" s="5"/>
      <c r="BO194" s="69"/>
      <c r="BP194" s="69"/>
      <c r="BQ194" s="69"/>
      <c r="BR194" s="69"/>
      <c r="BS194" s="69"/>
      <c r="BT194" s="69"/>
      <c r="BU194" s="26"/>
      <c r="BV194" s="245"/>
      <c r="BW194" s="26"/>
      <c r="BX194" s="11"/>
      <c r="BY194" s="44">
        <v>190</v>
      </c>
      <c r="BZ194" s="26"/>
      <c r="CA194" s="26"/>
      <c r="CB194" s="26"/>
      <c r="CC194" s="26"/>
      <c r="CD194" s="26"/>
      <c r="CE194" s="26"/>
      <c r="CF194" s="26"/>
      <c r="CG194" s="44">
        <v>190</v>
      </c>
      <c r="CH194" s="5">
        <v>0</v>
      </c>
      <c r="CI194" s="5">
        <v>0</v>
      </c>
      <c r="CJ194" s="5"/>
      <c r="CK194" s="26"/>
      <c r="CL194" s="26"/>
      <c r="CM194" s="246"/>
      <c r="CN194" s="26"/>
      <c r="CO194" s="26"/>
      <c r="CP194" s="26"/>
      <c r="CQ194" s="26"/>
      <c r="CR194" s="26"/>
      <c r="CS194" s="26"/>
      <c r="CT194" s="26"/>
      <c r="CU194" s="26"/>
      <c r="CV194" s="26"/>
      <c r="CW194" s="69"/>
      <c r="CX194" s="26" t="s">
        <v>656</v>
      </c>
    </row>
    <row r="195" spans="1:102" ht="15" x14ac:dyDescent="0.25">
      <c r="A195" s="10">
        <v>191</v>
      </c>
      <c r="B195" s="15"/>
      <c r="C195" s="42"/>
      <c r="D195" s="59"/>
      <c r="E195" s="69"/>
      <c r="F195" s="70"/>
      <c r="G195" s="33"/>
      <c r="H195" s="4"/>
      <c r="I195" s="4"/>
      <c r="J195" s="4"/>
      <c r="K195" s="4"/>
      <c r="L195" s="4"/>
      <c r="M195" s="4"/>
      <c r="N195" s="4"/>
      <c r="O195" s="4"/>
      <c r="P195" s="299">
        <f t="shared" si="22"/>
        <v>0</v>
      </c>
      <c r="Q195" s="4"/>
      <c r="R195" s="4"/>
      <c r="S195" s="4"/>
      <c r="T195" s="4"/>
      <c r="U195" s="4"/>
      <c r="V195" s="4"/>
      <c r="W195" s="4"/>
      <c r="X195" s="4"/>
      <c r="Y195" s="4"/>
      <c r="Z195" s="33"/>
      <c r="AA195" s="4"/>
      <c r="AB195" s="4"/>
      <c r="AC195" s="4"/>
      <c r="AD195" s="4"/>
      <c r="AE195" s="4"/>
      <c r="AF195" s="4"/>
      <c r="AG195" s="4"/>
      <c r="AH195" s="4"/>
      <c r="AI195" s="632">
        <f t="shared" si="23"/>
        <v>0</v>
      </c>
      <c r="AJ195" s="33"/>
      <c r="AK195" s="4"/>
      <c r="AL195" s="4"/>
      <c r="AM195" s="4"/>
      <c r="AN195" s="4"/>
      <c r="AO195" s="4"/>
      <c r="AP195" s="4"/>
      <c r="AQ195" s="4"/>
      <c r="AR195" s="4"/>
      <c r="AS195" s="33"/>
      <c r="AT195" s="630" t="str">
        <f t="shared" si="24"/>
        <v>NA</v>
      </c>
      <c r="AU195" s="630" t="s">
        <v>1783</v>
      </c>
      <c r="AV195" s="628"/>
      <c r="AW195" s="628"/>
      <c r="AX195" s="4"/>
      <c r="AY195" s="43"/>
      <c r="AZ195" s="26"/>
      <c r="BA195" s="26"/>
      <c r="BB195" s="26"/>
      <c r="BC195" s="26"/>
      <c r="BD195" s="26"/>
      <c r="BE195" s="26"/>
      <c r="BF195" s="26"/>
      <c r="BG195" s="26"/>
      <c r="BH195" s="26"/>
      <c r="BI195" s="632" t="str">
        <f t="shared" si="25"/>
        <v>no</v>
      </c>
      <c r="BJ195" s="26"/>
      <c r="BK195" s="300">
        <f t="shared" si="26"/>
        <v>0</v>
      </c>
      <c r="BL195" s="5"/>
      <c r="BM195" s="5"/>
      <c r="BN195" s="5"/>
      <c r="BO195" s="69"/>
      <c r="BP195" s="69"/>
      <c r="BQ195" s="69"/>
      <c r="BR195" s="69"/>
      <c r="BS195" s="69"/>
      <c r="BT195" s="69"/>
      <c r="BU195" s="26"/>
      <c r="BV195" s="245"/>
      <c r="BW195" s="26"/>
      <c r="BX195" s="11"/>
      <c r="BY195" s="44">
        <v>191</v>
      </c>
      <c r="BZ195" s="26"/>
      <c r="CA195" s="26"/>
      <c r="CB195" s="26"/>
      <c r="CC195" s="26"/>
      <c r="CD195" s="26"/>
      <c r="CE195" s="26"/>
      <c r="CF195" s="26"/>
      <c r="CG195" s="44">
        <v>191</v>
      </c>
      <c r="CH195" s="5">
        <v>0</v>
      </c>
      <c r="CI195" s="5">
        <v>0</v>
      </c>
      <c r="CJ195" s="5"/>
      <c r="CK195" s="26"/>
      <c r="CL195" s="26"/>
      <c r="CM195" s="246"/>
      <c r="CN195" s="26"/>
      <c r="CO195" s="26"/>
      <c r="CP195" s="26"/>
      <c r="CQ195" s="26"/>
      <c r="CR195" s="26"/>
      <c r="CS195" s="26"/>
      <c r="CT195" s="26"/>
      <c r="CU195" s="26"/>
      <c r="CV195" s="26"/>
      <c r="CW195" s="69"/>
      <c r="CX195" s="26" t="s">
        <v>656</v>
      </c>
    </row>
    <row r="196" spans="1:102" ht="15" x14ac:dyDescent="0.25">
      <c r="A196" s="10">
        <v>192</v>
      </c>
      <c r="B196" s="15"/>
      <c r="C196" s="42"/>
      <c r="D196" s="59"/>
      <c r="E196" s="69"/>
      <c r="F196" s="70"/>
      <c r="G196" s="33"/>
      <c r="H196" s="4"/>
      <c r="I196" s="4"/>
      <c r="J196" s="4"/>
      <c r="K196" s="4"/>
      <c r="L196" s="4"/>
      <c r="M196" s="4"/>
      <c r="N196" s="4"/>
      <c r="O196" s="4"/>
      <c r="P196" s="299">
        <f t="shared" si="22"/>
        <v>0</v>
      </c>
      <c r="Q196" s="4"/>
      <c r="R196" s="4"/>
      <c r="S196" s="4"/>
      <c r="T196" s="4"/>
      <c r="U196" s="4"/>
      <c r="V196" s="4"/>
      <c r="W196" s="4"/>
      <c r="X196" s="4"/>
      <c r="Y196" s="4"/>
      <c r="Z196" s="33"/>
      <c r="AA196" s="4"/>
      <c r="AB196" s="4"/>
      <c r="AC196" s="4"/>
      <c r="AD196" s="4"/>
      <c r="AE196" s="4"/>
      <c r="AF196" s="4"/>
      <c r="AG196" s="4"/>
      <c r="AH196" s="4"/>
      <c r="AI196" s="632">
        <f t="shared" si="23"/>
        <v>0</v>
      </c>
      <c r="AJ196" s="33"/>
      <c r="AK196" s="4"/>
      <c r="AL196" s="4"/>
      <c r="AM196" s="4"/>
      <c r="AN196" s="4"/>
      <c r="AO196" s="4"/>
      <c r="AP196" s="4"/>
      <c r="AQ196" s="4"/>
      <c r="AR196" s="4"/>
      <c r="AS196" s="33"/>
      <c r="AT196" s="630" t="str">
        <f t="shared" si="24"/>
        <v>NA</v>
      </c>
      <c r="AU196" s="630" t="s">
        <v>1783</v>
      </c>
      <c r="AV196" s="628"/>
      <c r="AW196" s="628"/>
      <c r="AX196" s="4"/>
      <c r="AY196" s="43"/>
      <c r="AZ196" s="26"/>
      <c r="BA196" s="26"/>
      <c r="BB196" s="26"/>
      <c r="BC196" s="26"/>
      <c r="BD196" s="26"/>
      <c r="BE196" s="26"/>
      <c r="BF196" s="26"/>
      <c r="BG196" s="26"/>
      <c r="BH196" s="26"/>
      <c r="BI196" s="632" t="str">
        <f t="shared" si="25"/>
        <v>no</v>
      </c>
      <c r="BJ196" s="26"/>
      <c r="BK196" s="300">
        <f t="shared" si="26"/>
        <v>0</v>
      </c>
      <c r="BL196" s="5"/>
      <c r="BM196" s="5"/>
      <c r="BN196" s="5"/>
      <c r="BO196" s="69"/>
      <c r="BP196" s="69"/>
      <c r="BQ196" s="69"/>
      <c r="BR196" s="69"/>
      <c r="BS196" s="69"/>
      <c r="BT196" s="69"/>
      <c r="BU196" s="26"/>
      <c r="BV196" s="245"/>
      <c r="BW196" s="26"/>
      <c r="BX196" s="11"/>
      <c r="BY196" s="44">
        <v>192</v>
      </c>
      <c r="BZ196" s="26"/>
      <c r="CA196" s="26"/>
      <c r="CB196" s="26"/>
      <c r="CC196" s="26"/>
      <c r="CD196" s="26"/>
      <c r="CE196" s="26"/>
      <c r="CF196" s="26"/>
      <c r="CG196" s="44">
        <v>192</v>
      </c>
      <c r="CH196" s="5">
        <v>0</v>
      </c>
      <c r="CI196" s="5">
        <v>0</v>
      </c>
      <c r="CJ196" s="5"/>
      <c r="CK196" s="26"/>
      <c r="CL196" s="26"/>
      <c r="CM196" s="246"/>
      <c r="CN196" s="26"/>
      <c r="CO196" s="26"/>
      <c r="CP196" s="26"/>
      <c r="CQ196" s="26"/>
      <c r="CR196" s="26"/>
      <c r="CS196" s="26"/>
      <c r="CT196" s="26"/>
      <c r="CU196" s="26"/>
      <c r="CV196" s="26"/>
      <c r="CW196" s="69"/>
      <c r="CX196" s="26" t="s">
        <v>656</v>
      </c>
    </row>
    <row r="197" spans="1:102" ht="15" x14ac:dyDescent="0.25">
      <c r="A197" s="10">
        <v>193</v>
      </c>
      <c r="B197" s="15"/>
      <c r="C197" s="42"/>
      <c r="D197" s="59"/>
      <c r="E197" s="69"/>
      <c r="F197" s="70"/>
      <c r="G197" s="33"/>
      <c r="H197" s="4"/>
      <c r="I197" s="4"/>
      <c r="J197" s="4"/>
      <c r="K197" s="4"/>
      <c r="L197" s="4"/>
      <c r="M197" s="4"/>
      <c r="N197" s="4"/>
      <c r="O197" s="4"/>
      <c r="P197" s="299">
        <f t="shared" ref="P197:P249" si="27">MAX(G197:O197)</f>
        <v>0</v>
      </c>
      <c r="Q197" s="4"/>
      <c r="R197" s="4"/>
      <c r="S197" s="4"/>
      <c r="T197" s="4"/>
      <c r="U197" s="4"/>
      <c r="V197" s="4"/>
      <c r="W197" s="4"/>
      <c r="X197" s="4"/>
      <c r="Y197" s="4"/>
      <c r="Z197" s="33"/>
      <c r="AA197" s="4"/>
      <c r="AB197" s="4"/>
      <c r="AC197" s="4"/>
      <c r="AD197" s="4"/>
      <c r="AE197" s="4"/>
      <c r="AF197" s="4"/>
      <c r="AG197" s="4"/>
      <c r="AH197" s="4"/>
      <c r="AI197" s="632">
        <f t="shared" ref="AI197:AI256" si="28">MAX(Z197:AH197)</f>
        <v>0</v>
      </c>
      <c r="AJ197" s="33"/>
      <c r="AK197" s="4"/>
      <c r="AL197" s="4"/>
      <c r="AM197" s="4"/>
      <c r="AN197" s="4"/>
      <c r="AO197" s="4"/>
      <c r="AP197" s="4"/>
      <c r="AQ197" s="4"/>
      <c r="AR197" s="4"/>
      <c r="AS197" s="33"/>
      <c r="AT197" s="630" t="str">
        <f t="shared" ref="AT197:AT256" si="29">IF(COUNTBLANK(AS197)=1,"NA",AS197)</f>
        <v>NA</v>
      </c>
      <c r="AU197" s="630" t="s">
        <v>1783</v>
      </c>
      <c r="AV197" s="628"/>
      <c r="AW197" s="628"/>
      <c r="AX197" s="4"/>
      <c r="AY197" s="43"/>
      <c r="AZ197" s="26"/>
      <c r="BA197" s="26"/>
      <c r="BB197" s="26"/>
      <c r="BC197" s="26"/>
      <c r="BD197" s="26"/>
      <c r="BE197" s="26"/>
      <c r="BF197" s="26"/>
      <c r="BG197" s="26"/>
      <c r="BH197" s="26"/>
      <c r="BI197" s="632" t="str">
        <f t="shared" ref="BI197:BI256" si="30">IF(COUNTBLANK(AZ197:BH197)=9,"no","yes")</f>
        <v>no</v>
      </c>
      <c r="BJ197" s="26"/>
      <c r="BK197" s="300">
        <f t="shared" ref="BK197:BK249" si="31">BL197+BP197</f>
        <v>0</v>
      </c>
      <c r="BL197" s="5"/>
      <c r="BM197" s="5"/>
      <c r="BN197" s="5"/>
      <c r="BO197" s="69"/>
      <c r="BP197" s="69"/>
      <c r="BQ197" s="69"/>
      <c r="BR197" s="69"/>
      <c r="BS197" s="69"/>
      <c r="BT197" s="69"/>
      <c r="BU197" s="26"/>
      <c r="BV197" s="245"/>
      <c r="BW197" s="26"/>
      <c r="BX197" s="11"/>
      <c r="BY197" s="44">
        <v>193</v>
      </c>
      <c r="BZ197" s="26"/>
      <c r="CA197" s="26"/>
      <c r="CB197" s="26"/>
      <c r="CC197" s="26"/>
      <c r="CD197" s="26"/>
      <c r="CE197" s="26"/>
      <c r="CF197" s="26"/>
      <c r="CG197" s="44">
        <v>193</v>
      </c>
      <c r="CH197" s="5">
        <v>0</v>
      </c>
      <c r="CI197" s="5">
        <v>0</v>
      </c>
      <c r="CJ197" s="5"/>
      <c r="CK197" s="26"/>
      <c r="CL197" s="26"/>
      <c r="CM197" s="246"/>
      <c r="CN197" s="26"/>
      <c r="CO197" s="26"/>
      <c r="CP197" s="26"/>
      <c r="CQ197" s="26"/>
      <c r="CR197" s="26"/>
      <c r="CS197" s="26"/>
      <c r="CT197" s="26"/>
      <c r="CU197" s="26"/>
      <c r="CV197" s="26"/>
      <c r="CW197" s="69"/>
      <c r="CX197" s="26" t="s">
        <v>656</v>
      </c>
    </row>
    <row r="198" spans="1:102" ht="15" x14ac:dyDescent="0.25">
      <c r="A198" s="10">
        <v>194</v>
      </c>
      <c r="B198" s="15"/>
      <c r="C198" s="42"/>
      <c r="D198" s="59"/>
      <c r="E198" s="69"/>
      <c r="F198" s="70"/>
      <c r="G198" s="33"/>
      <c r="H198" s="4"/>
      <c r="I198" s="4"/>
      <c r="J198" s="4"/>
      <c r="K198" s="4"/>
      <c r="L198" s="4"/>
      <c r="M198" s="4"/>
      <c r="N198" s="4"/>
      <c r="O198" s="4"/>
      <c r="P198" s="299">
        <f t="shared" si="27"/>
        <v>0</v>
      </c>
      <c r="Q198" s="4"/>
      <c r="R198" s="4"/>
      <c r="S198" s="4"/>
      <c r="T198" s="4"/>
      <c r="U198" s="4"/>
      <c r="V198" s="4"/>
      <c r="W198" s="4"/>
      <c r="X198" s="4"/>
      <c r="Y198" s="4"/>
      <c r="Z198" s="33"/>
      <c r="AA198" s="4"/>
      <c r="AB198" s="4"/>
      <c r="AC198" s="4"/>
      <c r="AD198" s="4"/>
      <c r="AE198" s="4"/>
      <c r="AF198" s="4"/>
      <c r="AG198" s="4"/>
      <c r="AH198" s="4"/>
      <c r="AI198" s="632">
        <f t="shared" si="28"/>
        <v>0</v>
      </c>
      <c r="AJ198" s="33"/>
      <c r="AK198" s="4"/>
      <c r="AL198" s="4"/>
      <c r="AM198" s="4"/>
      <c r="AN198" s="4"/>
      <c r="AO198" s="4"/>
      <c r="AP198" s="4"/>
      <c r="AQ198" s="4"/>
      <c r="AR198" s="4"/>
      <c r="AS198" s="33"/>
      <c r="AT198" s="630" t="str">
        <f t="shared" si="29"/>
        <v>NA</v>
      </c>
      <c r="AU198" s="630" t="s">
        <v>1783</v>
      </c>
      <c r="AV198" s="628"/>
      <c r="AW198" s="628"/>
      <c r="AX198" s="4"/>
      <c r="AY198" s="43"/>
      <c r="AZ198" s="26"/>
      <c r="BA198" s="26"/>
      <c r="BB198" s="26"/>
      <c r="BC198" s="26"/>
      <c r="BD198" s="26"/>
      <c r="BE198" s="26"/>
      <c r="BF198" s="26"/>
      <c r="BG198" s="26"/>
      <c r="BH198" s="26"/>
      <c r="BI198" s="632" t="str">
        <f t="shared" si="30"/>
        <v>no</v>
      </c>
      <c r="BJ198" s="26"/>
      <c r="BK198" s="300">
        <f t="shared" si="31"/>
        <v>0</v>
      </c>
      <c r="BL198" s="5"/>
      <c r="BM198" s="5"/>
      <c r="BN198" s="5"/>
      <c r="BO198" s="69"/>
      <c r="BP198" s="69"/>
      <c r="BQ198" s="69"/>
      <c r="BR198" s="69"/>
      <c r="BS198" s="69"/>
      <c r="BT198" s="69"/>
      <c r="BU198" s="26"/>
      <c r="BV198" s="245"/>
      <c r="BW198" s="26"/>
      <c r="BX198" s="11"/>
      <c r="BY198" s="44">
        <v>194</v>
      </c>
      <c r="BZ198" s="26"/>
      <c r="CA198" s="26"/>
      <c r="CB198" s="26"/>
      <c r="CC198" s="26"/>
      <c r="CD198" s="26"/>
      <c r="CE198" s="26"/>
      <c r="CF198" s="26"/>
      <c r="CG198" s="44">
        <v>194</v>
      </c>
      <c r="CH198" s="5">
        <v>0</v>
      </c>
      <c r="CI198" s="5">
        <v>0</v>
      </c>
      <c r="CJ198" s="5"/>
      <c r="CK198" s="26"/>
      <c r="CL198" s="26"/>
      <c r="CM198" s="246"/>
      <c r="CN198" s="26"/>
      <c r="CO198" s="26"/>
      <c r="CP198" s="26"/>
      <c r="CQ198" s="26"/>
      <c r="CR198" s="26"/>
      <c r="CS198" s="26"/>
      <c r="CT198" s="26"/>
      <c r="CU198" s="26"/>
      <c r="CV198" s="26"/>
      <c r="CW198" s="69"/>
      <c r="CX198" s="26" t="s">
        <v>656</v>
      </c>
    </row>
    <row r="199" spans="1:102" ht="15" x14ac:dyDescent="0.25">
      <c r="A199" s="10">
        <v>195</v>
      </c>
      <c r="B199" s="15"/>
      <c r="C199" s="42"/>
      <c r="D199" s="59"/>
      <c r="E199" s="69"/>
      <c r="F199" s="70"/>
      <c r="G199" s="33"/>
      <c r="H199" s="4"/>
      <c r="I199" s="4"/>
      <c r="J199" s="4"/>
      <c r="K199" s="4"/>
      <c r="L199" s="4"/>
      <c r="M199" s="4"/>
      <c r="N199" s="4"/>
      <c r="O199" s="4"/>
      <c r="P199" s="299">
        <f t="shared" si="27"/>
        <v>0</v>
      </c>
      <c r="Q199" s="4"/>
      <c r="R199" s="4"/>
      <c r="S199" s="4"/>
      <c r="T199" s="4"/>
      <c r="U199" s="4"/>
      <c r="V199" s="4"/>
      <c r="W199" s="4"/>
      <c r="X199" s="4"/>
      <c r="Y199" s="4"/>
      <c r="Z199" s="33"/>
      <c r="AA199" s="4"/>
      <c r="AB199" s="4"/>
      <c r="AC199" s="4"/>
      <c r="AD199" s="4"/>
      <c r="AE199" s="4"/>
      <c r="AF199" s="4"/>
      <c r="AG199" s="4"/>
      <c r="AH199" s="4"/>
      <c r="AI199" s="632">
        <f t="shared" si="28"/>
        <v>0</v>
      </c>
      <c r="AJ199" s="33"/>
      <c r="AK199" s="4"/>
      <c r="AL199" s="4"/>
      <c r="AM199" s="4"/>
      <c r="AN199" s="4"/>
      <c r="AO199" s="4"/>
      <c r="AP199" s="4"/>
      <c r="AQ199" s="4"/>
      <c r="AR199" s="4"/>
      <c r="AS199" s="33"/>
      <c r="AT199" s="630" t="str">
        <f t="shared" si="29"/>
        <v>NA</v>
      </c>
      <c r="AU199" s="630" t="s">
        <v>1783</v>
      </c>
      <c r="AV199" s="628"/>
      <c r="AW199" s="628"/>
      <c r="AX199" s="4"/>
      <c r="AY199" s="43"/>
      <c r="AZ199" s="26"/>
      <c r="BA199" s="26"/>
      <c r="BB199" s="26"/>
      <c r="BC199" s="26"/>
      <c r="BD199" s="26"/>
      <c r="BE199" s="26"/>
      <c r="BF199" s="26"/>
      <c r="BG199" s="26"/>
      <c r="BH199" s="26"/>
      <c r="BI199" s="632" t="str">
        <f t="shared" si="30"/>
        <v>no</v>
      </c>
      <c r="BJ199" s="26"/>
      <c r="BK199" s="300">
        <f t="shared" si="31"/>
        <v>0</v>
      </c>
      <c r="BL199" s="5"/>
      <c r="BM199" s="5"/>
      <c r="BN199" s="5"/>
      <c r="BO199" s="69"/>
      <c r="BP199" s="69"/>
      <c r="BQ199" s="69"/>
      <c r="BR199" s="69"/>
      <c r="BS199" s="69"/>
      <c r="BT199" s="69"/>
      <c r="BU199" s="26"/>
      <c r="BV199" s="245"/>
      <c r="BW199" s="26"/>
      <c r="BX199" s="11"/>
      <c r="BY199" s="44">
        <v>195</v>
      </c>
      <c r="BZ199" s="26"/>
      <c r="CA199" s="26"/>
      <c r="CB199" s="26"/>
      <c r="CC199" s="26"/>
      <c r="CD199" s="26"/>
      <c r="CE199" s="26"/>
      <c r="CF199" s="26"/>
      <c r="CG199" s="44">
        <v>195</v>
      </c>
      <c r="CH199" s="5">
        <v>0</v>
      </c>
      <c r="CI199" s="5">
        <v>0</v>
      </c>
      <c r="CJ199" s="5"/>
      <c r="CK199" s="26"/>
      <c r="CL199" s="26"/>
      <c r="CM199" s="246"/>
      <c r="CN199" s="26"/>
      <c r="CO199" s="26"/>
      <c r="CP199" s="26"/>
      <c r="CQ199" s="26"/>
      <c r="CR199" s="26"/>
      <c r="CS199" s="26"/>
      <c r="CT199" s="26"/>
      <c r="CU199" s="26"/>
      <c r="CV199" s="26"/>
      <c r="CW199" s="69"/>
      <c r="CX199" s="26" t="s">
        <v>656</v>
      </c>
    </row>
    <row r="200" spans="1:102" ht="15" x14ac:dyDescent="0.25">
      <c r="A200" s="10">
        <v>196</v>
      </c>
      <c r="B200" s="15"/>
      <c r="C200" s="42"/>
      <c r="D200" s="59"/>
      <c r="E200" s="69"/>
      <c r="F200" s="70"/>
      <c r="G200" s="33"/>
      <c r="H200" s="4"/>
      <c r="I200" s="4"/>
      <c r="J200" s="4"/>
      <c r="K200" s="4"/>
      <c r="L200" s="4"/>
      <c r="M200" s="4"/>
      <c r="N200" s="4"/>
      <c r="O200" s="4"/>
      <c r="P200" s="299">
        <f t="shared" si="27"/>
        <v>0</v>
      </c>
      <c r="Q200" s="4"/>
      <c r="R200" s="4"/>
      <c r="S200" s="4"/>
      <c r="T200" s="4"/>
      <c r="U200" s="4"/>
      <c r="V200" s="4"/>
      <c r="W200" s="4"/>
      <c r="X200" s="4"/>
      <c r="Y200" s="4"/>
      <c r="Z200" s="33"/>
      <c r="AA200" s="4"/>
      <c r="AB200" s="4"/>
      <c r="AC200" s="4"/>
      <c r="AD200" s="4"/>
      <c r="AE200" s="4"/>
      <c r="AF200" s="4"/>
      <c r="AG200" s="4"/>
      <c r="AH200" s="4"/>
      <c r="AI200" s="632">
        <f t="shared" si="28"/>
        <v>0</v>
      </c>
      <c r="AJ200" s="33"/>
      <c r="AK200" s="4"/>
      <c r="AL200" s="4"/>
      <c r="AM200" s="4"/>
      <c r="AN200" s="4"/>
      <c r="AO200" s="4"/>
      <c r="AP200" s="4"/>
      <c r="AQ200" s="4"/>
      <c r="AR200" s="4"/>
      <c r="AS200" s="33"/>
      <c r="AT200" s="630" t="str">
        <f t="shared" si="29"/>
        <v>NA</v>
      </c>
      <c r="AU200" s="630" t="s">
        <v>1783</v>
      </c>
      <c r="AV200" s="628"/>
      <c r="AW200" s="628"/>
      <c r="AX200" s="4"/>
      <c r="AY200" s="43"/>
      <c r="AZ200" s="26"/>
      <c r="BA200" s="26"/>
      <c r="BB200" s="26"/>
      <c r="BC200" s="26"/>
      <c r="BD200" s="26"/>
      <c r="BE200" s="26"/>
      <c r="BF200" s="26"/>
      <c r="BG200" s="26"/>
      <c r="BH200" s="26"/>
      <c r="BI200" s="632" t="str">
        <f t="shared" si="30"/>
        <v>no</v>
      </c>
      <c r="BJ200" s="26"/>
      <c r="BK200" s="300">
        <f t="shared" si="31"/>
        <v>0</v>
      </c>
      <c r="BL200" s="5"/>
      <c r="BM200" s="5"/>
      <c r="BN200" s="5"/>
      <c r="BO200" s="69"/>
      <c r="BP200" s="69"/>
      <c r="BQ200" s="69"/>
      <c r="BR200" s="69"/>
      <c r="BS200" s="69"/>
      <c r="BT200" s="69"/>
      <c r="BU200" s="26"/>
      <c r="BV200" s="245"/>
      <c r="BW200" s="26"/>
      <c r="BX200" s="11"/>
      <c r="BY200" s="44">
        <v>196</v>
      </c>
      <c r="BZ200" s="26"/>
      <c r="CA200" s="26"/>
      <c r="CB200" s="26"/>
      <c r="CC200" s="26"/>
      <c r="CD200" s="26"/>
      <c r="CE200" s="26"/>
      <c r="CF200" s="26"/>
      <c r="CG200" s="44">
        <v>196</v>
      </c>
      <c r="CH200" s="5">
        <v>0</v>
      </c>
      <c r="CI200" s="5">
        <v>0</v>
      </c>
      <c r="CJ200" s="5"/>
      <c r="CK200" s="26"/>
      <c r="CL200" s="26"/>
      <c r="CM200" s="246"/>
      <c r="CN200" s="26"/>
      <c r="CO200" s="26"/>
      <c r="CP200" s="26"/>
      <c r="CQ200" s="26"/>
      <c r="CR200" s="26"/>
      <c r="CS200" s="26"/>
      <c r="CT200" s="26"/>
      <c r="CU200" s="26"/>
      <c r="CV200" s="26"/>
      <c r="CW200" s="69"/>
      <c r="CX200" s="26" t="s">
        <v>656</v>
      </c>
    </row>
    <row r="201" spans="1:102" ht="15" x14ac:dyDescent="0.25">
      <c r="A201" s="10">
        <v>197</v>
      </c>
      <c r="B201" s="15"/>
      <c r="C201" s="42"/>
      <c r="D201" s="59"/>
      <c r="E201" s="69"/>
      <c r="F201" s="70"/>
      <c r="G201" s="33"/>
      <c r="H201" s="4"/>
      <c r="I201" s="4"/>
      <c r="J201" s="4"/>
      <c r="K201" s="4"/>
      <c r="L201" s="4"/>
      <c r="M201" s="4"/>
      <c r="N201" s="4"/>
      <c r="O201" s="4"/>
      <c r="P201" s="299">
        <f t="shared" si="27"/>
        <v>0</v>
      </c>
      <c r="Q201" s="4"/>
      <c r="R201" s="4"/>
      <c r="S201" s="4"/>
      <c r="T201" s="4"/>
      <c r="U201" s="4"/>
      <c r="V201" s="4"/>
      <c r="W201" s="4"/>
      <c r="X201" s="4"/>
      <c r="Y201" s="4"/>
      <c r="Z201" s="33"/>
      <c r="AA201" s="4"/>
      <c r="AB201" s="4"/>
      <c r="AC201" s="4"/>
      <c r="AD201" s="4"/>
      <c r="AE201" s="4"/>
      <c r="AF201" s="4"/>
      <c r="AG201" s="4"/>
      <c r="AH201" s="4"/>
      <c r="AI201" s="632">
        <f t="shared" si="28"/>
        <v>0</v>
      </c>
      <c r="AJ201" s="33"/>
      <c r="AK201" s="4"/>
      <c r="AL201" s="4"/>
      <c r="AM201" s="4"/>
      <c r="AN201" s="4"/>
      <c r="AO201" s="4"/>
      <c r="AP201" s="4"/>
      <c r="AQ201" s="4"/>
      <c r="AR201" s="4"/>
      <c r="AS201" s="33"/>
      <c r="AT201" s="630" t="str">
        <f t="shared" si="29"/>
        <v>NA</v>
      </c>
      <c r="AU201" s="630" t="s">
        <v>1783</v>
      </c>
      <c r="AV201" s="628"/>
      <c r="AW201" s="628"/>
      <c r="AX201" s="4"/>
      <c r="AY201" s="43"/>
      <c r="AZ201" s="4"/>
      <c r="BA201" s="26"/>
      <c r="BB201" s="26"/>
      <c r="BC201" s="26"/>
      <c r="BD201" s="26"/>
      <c r="BE201" s="26"/>
      <c r="BF201" s="26"/>
      <c r="BG201" s="26"/>
      <c r="BH201" s="26"/>
      <c r="BI201" s="632" t="str">
        <f t="shared" si="30"/>
        <v>no</v>
      </c>
      <c r="BJ201" s="26"/>
      <c r="BK201" s="300">
        <f t="shared" si="31"/>
        <v>0</v>
      </c>
      <c r="BL201" s="5"/>
      <c r="BM201" s="5"/>
      <c r="BN201" s="5"/>
      <c r="BO201" s="69"/>
      <c r="BP201" s="69"/>
      <c r="BQ201" s="69"/>
      <c r="BR201" s="69"/>
      <c r="BS201" s="69"/>
      <c r="BT201" s="69"/>
      <c r="BU201" s="26"/>
      <c r="BV201" s="245"/>
      <c r="BW201" s="26"/>
      <c r="BX201" s="11"/>
      <c r="BY201" s="44">
        <v>197</v>
      </c>
      <c r="BZ201" s="26"/>
      <c r="CA201" s="26"/>
      <c r="CB201" s="26"/>
      <c r="CC201" s="26"/>
      <c r="CD201" s="26"/>
      <c r="CE201" s="26"/>
      <c r="CF201" s="26"/>
      <c r="CG201" s="44">
        <v>197</v>
      </c>
      <c r="CH201" s="5">
        <v>0</v>
      </c>
      <c r="CI201" s="5">
        <v>0</v>
      </c>
      <c r="CJ201" s="5"/>
      <c r="CK201" s="26"/>
      <c r="CL201" s="26"/>
      <c r="CM201" s="246"/>
      <c r="CN201" s="26"/>
      <c r="CO201" s="26"/>
      <c r="CP201" s="26"/>
      <c r="CQ201" s="26"/>
      <c r="CR201" s="26"/>
      <c r="CS201" s="26"/>
      <c r="CT201" s="26"/>
      <c r="CU201" s="26"/>
      <c r="CV201" s="26"/>
      <c r="CW201" s="69"/>
      <c r="CX201" s="26" t="s">
        <v>656</v>
      </c>
    </row>
    <row r="202" spans="1:102" ht="15" x14ac:dyDescent="0.25">
      <c r="A202" s="10">
        <v>198</v>
      </c>
      <c r="B202" s="15"/>
      <c r="C202" s="42"/>
      <c r="D202" s="59"/>
      <c r="E202" s="69"/>
      <c r="F202" s="70"/>
      <c r="G202" s="33"/>
      <c r="H202" s="4"/>
      <c r="I202" s="4"/>
      <c r="J202" s="4"/>
      <c r="K202" s="4"/>
      <c r="L202" s="4"/>
      <c r="M202" s="4"/>
      <c r="N202" s="4"/>
      <c r="O202" s="4"/>
      <c r="P202" s="299">
        <f t="shared" si="27"/>
        <v>0</v>
      </c>
      <c r="Q202" s="4"/>
      <c r="R202" s="4"/>
      <c r="S202" s="4"/>
      <c r="T202" s="4"/>
      <c r="U202" s="4"/>
      <c r="V202" s="4"/>
      <c r="W202" s="4"/>
      <c r="X202" s="4"/>
      <c r="Y202" s="4"/>
      <c r="Z202" s="33"/>
      <c r="AA202" s="4"/>
      <c r="AB202" s="4"/>
      <c r="AC202" s="4"/>
      <c r="AD202" s="4"/>
      <c r="AE202" s="4"/>
      <c r="AF202" s="4"/>
      <c r="AG202" s="4"/>
      <c r="AH202" s="4"/>
      <c r="AI202" s="632">
        <f t="shared" si="28"/>
        <v>0</v>
      </c>
      <c r="AJ202" s="33"/>
      <c r="AK202" s="4"/>
      <c r="AL202" s="4"/>
      <c r="AM202" s="4"/>
      <c r="AN202" s="4"/>
      <c r="AO202" s="4"/>
      <c r="AP202" s="4"/>
      <c r="AQ202" s="4"/>
      <c r="AR202" s="4"/>
      <c r="AS202" s="33"/>
      <c r="AT202" s="630" t="str">
        <f t="shared" si="29"/>
        <v>NA</v>
      </c>
      <c r="AU202" s="630" t="s">
        <v>1783</v>
      </c>
      <c r="AV202" s="628"/>
      <c r="AW202" s="628"/>
      <c r="AX202" s="4"/>
      <c r="AY202" s="4"/>
      <c r="AZ202" s="33"/>
      <c r="BA202" s="26"/>
      <c r="BB202" s="26"/>
      <c r="BC202" s="26"/>
      <c r="BD202" s="26"/>
      <c r="BE202" s="26"/>
      <c r="BF202" s="26"/>
      <c r="BG202" s="26"/>
      <c r="BH202" s="26"/>
      <c r="BI202" s="632" t="str">
        <f t="shared" si="30"/>
        <v>no</v>
      </c>
      <c r="BJ202" s="26"/>
      <c r="BK202" s="300">
        <f t="shared" si="31"/>
        <v>0</v>
      </c>
      <c r="BL202" s="5"/>
      <c r="BM202" s="5"/>
      <c r="BN202" s="5"/>
      <c r="BO202" s="69"/>
      <c r="BP202" s="69"/>
      <c r="BQ202" s="69"/>
      <c r="BR202" s="69"/>
      <c r="BS202" s="69"/>
      <c r="BT202" s="69"/>
      <c r="BU202" s="26"/>
      <c r="BV202" s="245"/>
      <c r="BW202" s="26"/>
      <c r="BX202" s="11"/>
      <c r="BY202" s="44">
        <v>198</v>
      </c>
      <c r="BZ202" s="26"/>
      <c r="CA202" s="26"/>
      <c r="CB202" s="26"/>
      <c r="CC202" s="26"/>
      <c r="CD202" s="26"/>
      <c r="CE202" s="26"/>
      <c r="CF202" s="26"/>
      <c r="CG202" s="44">
        <v>198</v>
      </c>
      <c r="CH202" s="5">
        <v>0</v>
      </c>
      <c r="CI202" s="5">
        <v>0</v>
      </c>
      <c r="CJ202" s="5"/>
      <c r="CK202" s="26"/>
      <c r="CL202" s="26"/>
      <c r="CM202" s="246"/>
      <c r="CN202" s="26"/>
      <c r="CO202" s="26"/>
      <c r="CP202" s="26"/>
      <c r="CQ202" s="26"/>
      <c r="CR202" s="26"/>
      <c r="CS202" s="26"/>
      <c r="CT202" s="26"/>
      <c r="CU202" s="26"/>
      <c r="CV202" s="26"/>
      <c r="CW202" s="69"/>
      <c r="CX202" s="26" t="s">
        <v>656</v>
      </c>
    </row>
    <row r="203" spans="1:102" ht="15" x14ac:dyDescent="0.25">
      <c r="A203" s="10">
        <v>199</v>
      </c>
      <c r="B203" s="15"/>
      <c r="C203" s="42"/>
      <c r="D203" s="59"/>
      <c r="E203" s="69"/>
      <c r="F203" s="70"/>
      <c r="G203" s="33"/>
      <c r="H203" s="4"/>
      <c r="I203" s="4"/>
      <c r="J203" s="4"/>
      <c r="K203" s="4"/>
      <c r="L203" s="4"/>
      <c r="M203" s="4"/>
      <c r="N203" s="4"/>
      <c r="O203" s="4"/>
      <c r="P203" s="299">
        <f t="shared" si="27"/>
        <v>0</v>
      </c>
      <c r="Q203" s="4"/>
      <c r="R203" s="4"/>
      <c r="S203" s="4"/>
      <c r="T203" s="4"/>
      <c r="U203" s="4"/>
      <c r="V203" s="4"/>
      <c r="W203" s="4"/>
      <c r="X203" s="4"/>
      <c r="Y203" s="4"/>
      <c r="Z203" s="33"/>
      <c r="AA203" s="4"/>
      <c r="AB203" s="4"/>
      <c r="AC203" s="4"/>
      <c r="AD203" s="4"/>
      <c r="AE203" s="4"/>
      <c r="AF203" s="4"/>
      <c r="AG203" s="4"/>
      <c r="AH203" s="4"/>
      <c r="AI203" s="632">
        <f t="shared" si="28"/>
        <v>0</v>
      </c>
      <c r="AJ203" s="33"/>
      <c r="AK203" s="4"/>
      <c r="AL203" s="4"/>
      <c r="AM203" s="4"/>
      <c r="AN203" s="4"/>
      <c r="AO203" s="4"/>
      <c r="AP203" s="4"/>
      <c r="AQ203" s="4"/>
      <c r="AR203" s="4"/>
      <c r="AS203" s="33"/>
      <c r="AT203" s="630" t="str">
        <f t="shared" si="29"/>
        <v>NA</v>
      </c>
      <c r="AU203" s="630" t="s">
        <v>1783</v>
      </c>
      <c r="AV203" s="628"/>
      <c r="AW203" s="628"/>
      <c r="AX203" s="4"/>
      <c r="AY203" s="4"/>
      <c r="AZ203" s="33"/>
      <c r="BA203" s="26"/>
      <c r="BB203" s="26"/>
      <c r="BC203" s="26"/>
      <c r="BD203" s="26"/>
      <c r="BE203" s="26"/>
      <c r="BF203" s="26"/>
      <c r="BG203" s="26"/>
      <c r="BH203" s="26"/>
      <c r="BI203" s="632" t="str">
        <f t="shared" si="30"/>
        <v>no</v>
      </c>
      <c r="BJ203" s="26"/>
      <c r="BK203" s="300">
        <f t="shared" si="31"/>
        <v>0</v>
      </c>
      <c r="BL203" s="5"/>
      <c r="BM203" s="5"/>
      <c r="BN203" s="5"/>
      <c r="BO203" s="69"/>
      <c r="BP203" s="69"/>
      <c r="BQ203" s="69"/>
      <c r="BR203" s="69"/>
      <c r="BS203" s="69"/>
      <c r="BT203" s="69"/>
      <c r="BU203" s="26"/>
      <c r="BV203" s="245"/>
      <c r="BW203" s="26"/>
      <c r="BX203" s="11"/>
      <c r="BY203" s="44">
        <v>199</v>
      </c>
      <c r="BZ203" s="26"/>
      <c r="CA203" s="26"/>
      <c r="CB203" s="26"/>
      <c r="CC203" s="26"/>
      <c r="CD203" s="26"/>
      <c r="CE203" s="26"/>
      <c r="CF203" s="26"/>
      <c r="CG203" s="44">
        <v>199</v>
      </c>
      <c r="CH203" s="5">
        <v>0</v>
      </c>
      <c r="CI203" s="5">
        <v>0</v>
      </c>
      <c r="CJ203" s="5"/>
      <c r="CK203" s="26"/>
      <c r="CL203" s="26"/>
      <c r="CM203" s="246"/>
      <c r="CN203" s="26"/>
      <c r="CO203" s="26"/>
      <c r="CP203" s="26"/>
      <c r="CQ203" s="26"/>
      <c r="CR203" s="26"/>
      <c r="CS203" s="26"/>
      <c r="CT203" s="26"/>
      <c r="CU203" s="26"/>
      <c r="CV203" s="26"/>
      <c r="CW203" s="69"/>
      <c r="CX203" s="26" t="s">
        <v>656</v>
      </c>
    </row>
    <row r="204" spans="1:102" ht="15" x14ac:dyDescent="0.25">
      <c r="A204" s="10">
        <v>200</v>
      </c>
      <c r="B204" s="15"/>
      <c r="C204" s="42"/>
      <c r="D204" s="59"/>
      <c r="E204" s="69"/>
      <c r="F204" s="70"/>
      <c r="G204" s="33"/>
      <c r="H204" s="4"/>
      <c r="I204" s="4"/>
      <c r="J204" s="4"/>
      <c r="K204" s="4"/>
      <c r="L204" s="4"/>
      <c r="M204" s="4"/>
      <c r="N204" s="4"/>
      <c r="O204" s="4"/>
      <c r="P204" s="299">
        <f t="shared" si="27"/>
        <v>0</v>
      </c>
      <c r="Q204" s="4"/>
      <c r="R204" s="4"/>
      <c r="S204" s="4"/>
      <c r="T204" s="4"/>
      <c r="U204" s="4"/>
      <c r="V204" s="4"/>
      <c r="W204" s="4"/>
      <c r="X204" s="4"/>
      <c r="Y204" s="4"/>
      <c r="Z204" s="33"/>
      <c r="AA204" s="4"/>
      <c r="AB204" s="4"/>
      <c r="AC204" s="4"/>
      <c r="AD204" s="4"/>
      <c r="AE204" s="4"/>
      <c r="AF204" s="4"/>
      <c r="AG204" s="4"/>
      <c r="AH204" s="4"/>
      <c r="AI204" s="632">
        <f t="shared" si="28"/>
        <v>0</v>
      </c>
      <c r="AJ204" s="33"/>
      <c r="AK204" s="4"/>
      <c r="AL204" s="4"/>
      <c r="AM204" s="4"/>
      <c r="AN204" s="4"/>
      <c r="AO204" s="4"/>
      <c r="AP204" s="4"/>
      <c r="AQ204" s="4"/>
      <c r="AR204" s="4"/>
      <c r="AS204" s="33"/>
      <c r="AT204" s="630" t="str">
        <f t="shared" si="29"/>
        <v>NA</v>
      </c>
      <c r="AU204" s="630" t="s">
        <v>1783</v>
      </c>
      <c r="AV204" s="628"/>
      <c r="AW204" s="628"/>
      <c r="AX204" s="4"/>
      <c r="AY204" s="4"/>
      <c r="AZ204" s="33"/>
      <c r="BA204" s="26"/>
      <c r="BB204" s="26"/>
      <c r="BC204" s="26"/>
      <c r="BD204" s="26"/>
      <c r="BE204" s="26"/>
      <c r="BF204" s="26"/>
      <c r="BG204" s="26"/>
      <c r="BH204" s="26"/>
      <c r="BI204" s="632" t="str">
        <f t="shared" si="30"/>
        <v>no</v>
      </c>
      <c r="BJ204" s="26"/>
      <c r="BK204" s="300">
        <f t="shared" si="31"/>
        <v>0</v>
      </c>
      <c r="BL204" s="5"/>
      <c r="BM204" s="5"/>
      <c r="BN204" s="5"/>
      <c r="BO204" s="69"/>
      <c r="BP204" s="69"/>
      <c r="BQ204" s="69"/>
      <c r="BR204" s="69"/>
      <c r="BS204" s="69"/>
      <c r="BT204" s="69"/>
      <c r="BU204" s="26"/>
      <c r="BV204" s="245"/>
      <c r="BW204" s="26"/>
      <c r="BX204" s="11"/>
      <c r="BY204" s="44">
        <v>200</v>
      </c>
      <c r="BZ204" s="26"/>
      <c r="CA204" s="26"/>
      <c r="CB204" s="26"/>
      <c r="CC204" s="26"/>
      <c r="CD204" s="26"/>
      <c r="CE204" s="26"/>
      <c r="CF204" s="26"/>
      <c r="CG204" s="44">
        <v>200</v>
      </c>
      <c r="CH204" s="5">
        <v>0</v>
      </c>
      <c r="CI204" s="5">
        <v>0</v>
      </c>
      <c r="CJ204" s="5"/>
      <c r="CK204" s="26"/>
      <c r="CL204" s="26"/>
      <c r="CM204" s="246"/>
      <c r="CN204" s="26"/>
      <c r="CO204" s="26"/>
      <c r="CP204" s="26"/>
      <c r="CQ204" s="26"/>
      <c r="CR204" s="26"/>
      <c r="CS204" s="26"/>
      <c r="CT204" s="26"/>
      <c r="CU204" s="26"/>
      <c r="CV204" s="26"/>
      <c r="CW204" s="69"/>
      <c r="CX204" s="26" t="s">
        <v>656</v>
      </c>
    </row>
    <row r="205" spans="1:102" ht="15" x14ac:dyDescent="0.25">
      <c r="A205" s="10">
        <v>201</v>
      </c>
      <c r="B205" s="15"/>
      <c r="C205" s="42"/>
      <c r="D205" s="59"/>
      <c r="E205" s="69"/>
      <c r="F205" s="70"/>
      <c r="G205" s="33"/>
      <c r="H205" s="4"/>
      <c r="I205" s="4"/>
      <c r="J205" s="4"/>
      <c r="K205" s="4"/>
      <c r="L205" s="4"/>
      <c r="M205" s="4"/>
      <c r="N205" s="4"/>
      <c r="O205" s="4"/>
      <c r="P205" s="299">
        <f t="shared" si="27"/>
        <v>0</v>
      </c>
      <c r="Q205" s="4"/>
      <c r="R205" s="4"/>
      <c r="S205" s="4"/>
      <c r="T205" s="4"/>
      <c r="U205" s="4"/>
      <c r="V205" s="4"/>
      <c r="W205" s="4"/>
      <c r="X205" s="4"/>
      <c r="Y205" s="4"/>
      <c r="Z205" s="33"/>
      <c r="AA205" s="4"/>
      <c r="AB205" s="4"/>
      <c r="AC205" s="4"/>
      <c r="AD205" s="4"/>
      <c r="AE205" s="4"/>
      <c r="AF205" s="4"/>
      <c r="AG205" s="4"/>
      <c r="AH205" s="4"/>
      <c r="AI205" s="632">
        <f t="shared" si="28"/>
        <v>0</v>
      </c>
      <c r="AJ205" s="33"/>
      <c r="AK205" s="4"/>
      <c r="AL205" s="4"/>
      <c r="AM205" s="4"/>
      <c r="AN205" s="4"/>
      <c r="AO205" s="4"/>
      <c r="AP205" s="4"/>
      <c r="AQ205" s="4"/>
      <c r="AR205" s="4"/>
      <c r="AS205" s="33"/>
      <c r="AT205" s="630" t="str">
        <f t="shared" si="29"/>
        <v>NA</v>
      </c>
      <c r="AU205" s="630" t="s">
        <v>1783</v>
      </c>
      <c r="AV205" s="628"/>
      <c r="AW205" s="628"/>
      <c r="AX205" s="4"/>
      <c r="AY205" s="4"/>
      <c r="AZ205" s="33"/>
      <c r="BA205" s="26"/>
      <c r="BB205" s="26"/>
      <c r="BC205" s="26"/>
      <c r="BD205" s="26"/>
      <c r="BE205" s="26"/>
      <c r="BF205" s="26"/>
      <c r="BG205" s="26"/>
      <c r="BH205" s="26"/>
      <c r="BI205" s="632" t="str">
        <f t="shared" si="30"/>
        <v>no</v>
      </c>
      <c r="BJ205" s="26"/>
      <c r="BK205" s="300">
        <f t="shared" si="31"/>
        <v>0</v>
      </c>
      <c r="BL205" s="5"/>
      <c r="BM205" s="5"/>
      <c r="BN205" s="5"/>
      <c r="BO205" s="69"/>
      <c r="BP205" s="69"/>
      <c r="BQ205" s="69"/>
      <c r="BR205" s="69"/>
      <c r="BS205" s="69"/>
      <c r="BT205" s="69"/>
      <c r="BU205" s="26"/>
      <c r="BV205" s="245"/>
      <c r="BW205" s="26"/>
      <c r="BX205" s="11"/>
      <c r="BY205" s="44">
        <v>201</v>
      </c>
      <c r="BZ205" s="26"/>
      <c r="CA205" s="26"/>
      <c r="CB205" s="26"/>
      <c r="CC205" s="26"/>
      <c r="CD205" s="26"/>
      <c r="CE205" s="26"/>
      <c r="CF205" s="26"/>
      <c r="CG205" s="44">
        <v>201</v>
      </c>
      <c r="CH205" s="5">
        <v>0</v>
      </c>
      <c r="CI205" s="5">
        <v>0</v>
      </c>
      <c r="CJ205" s="5"/>
      <c r="CK205" s="26"/>
      <c r="CL205" s="26"/>
      <c r="CM205" s="246"/>
      <c r="CN205" s="26"/>
      <c r="CO205" s="26"/>
      <c r="CP205" s="26"/>
      <c r="CQ205" s="26"/>
      <c r="CR205" s="26"/>
      <c r="CS205" s="26"/>
      <c r="CT205" s="26"/>
      <c r="CU205" s="26"/>
      <c r="CV205" s="26"/>
      <c r="CW205" s="69"/>
      <c r="CX205" s="26" t="s">
        <v>656</v>
      </c>
    </row>
    <row r="206" spans="1:102" ht="15" x14ac:dyDescent="0.25">
      <c r="A206" s="10">
        <v>202</v>
      </c>
      <c r="B206" s="15"/>
      <c r="C206" s="42"/>
      <c r="D206" s="59"/>
      <c r="E206" s="69"/>
      <c r="F206" s="70"/>
      <c r="G206" s="33"/>
      <c r="H206" s="4"/>
      <c r="I206" s="4"/>
      <c r="J206" s="4"/>
      <c r="K206" s="4"/>
      <c r="L206" s="4"/>
      <c r="M206" s="4"/>
      <c r="N206" s="4"/>
      <c r="O206" s="4"/>
      <c r="P206" s="299">
        <f t="shared" si="27"/>
        <v>0</v>
      </c>
      <c r="Q206" s="4"/>
      <c r="R206" s="4"/>
      <c r="S206" s="4"/>
      <c r="T206" s="4"/>
      <c r="U206" s="4"/>
      <c r="V206" s="4"/>
      <c r="W206" s="4"/>
      <c r="X206" s="4"/>
      <c r="Y206" s="4"/>
      <c r="Z206" s="33"/>
      <c r="AA206" s="4"/>
      <c r="AB206" s="4"/>
      <c r="AC206" s="4"/>
      <c r="AD206" s="4"/>
      <c r="AE206" s="4"/>
      <c r="AF206" s="4"/>
      <c r="AG206" s="4"/>
      <c r="AH206" s="4"/>
      <c r="AI206" s="632">
        <f t="shared" si="28"/>
        <v>0</v>
      </c>
      <c r="AJ206" s="33"/>
      <c r="AK206" s="4"/>
      <c r="AL206" s="4"/>
      <c r="AM206" s="4"/>
      <c r="AN206" s="4"/>
      <c r="AO206" s="4"/>
      <c r="AP206" s="4"/>
      <c r="AQ206" s="4"/>
      <c r="AR206" s="4"/>
      <c r="AS206" s="33"/>
      <c r="AT206" s="630" t="str">
        <f t="shared" si="29"/>
        <v>NA</v>
      </c>
      <c r="AU206" s="630" t="s">
        <v>1783</v>
      </c>
      <c r="AV206" s="628"/>
      <c r="AW206" s="628"/>
      <c r="AX206" s="4"/>
      <c r="AY206" s="4"/>
      <c r="AZ206" s="33"/>
      <c r="BA206" s="26"/>
      <c r="BB206" s="26"/>
      <c r="BC206" s="26"/>
      <c r="BD206" s="26"/>
      <c r="BE206" s="26"/>
      <c r="BF206" s="26"/>
      <c r="BG206" s="26"/>
      <c r="BH206" s="26"/>
      <c r="BI206" s="632" t="str">
        <f t="shared" si="30"/>
        <v>no</v>
      </c>
      <c r="BJ206" s="26"/>
      <c r="BK206" s="300">
        <f t="shared" si="31"/>
        <v>0</v>
      </c>
      <c r="BL206" s="5"/>
      <c r="BM206" s="5"/>
      <c r="BN206" s="5"/>
      <c r="BO206" s="69"/>
      <c r="BP206" s="69"/>
      <c r="BQ206" s="69"/>
      <c r="BR206" s="69"/>
      <c r="BS206" s="69"/>
      <c r="BT206" s="69"/>
      <c r="BU206" s="26"/>
      <c r="BV206" s="245"/>
      <c r="BW206" s="26"/>
      <c r="BX206" s="11"/>
      <c r="BY206" s="44">
        <v>202</v>
      </c>
      <c r="BZ206" s="26"/>
      <c r="CA206" s="26"/>
      <c r="CB206" s="26"/>
      <c r="CC206" s="26"/>
      <c r="CD206" s="26"/>
      <c r="CE206" s="26"/>
      <c r="CF206" s="26"/>
      <c r="CG206" s="44">
        <v>202</v>
      </c>
      <c r="CH206" s="5">
        <v>0</v>
      </c>
      <c r="CI206" s="5">
        <v>0</v>
      </c>
      <c r="CJ206" s="5"/>
      <c r="CK206" s="26"/>
      <c r="CL206" s="26"/>
      <c r="CM206" s="246"/>
      <c r="CN206" s="26"/>
      <c r="CO206" s="26"/>
      <c r="CP206" s="26"/>
      <c r="CQ206" s="26"/>
      <c r="CR206" s="26"/>
      <c r="CS206" s="26"/>
      <c r="CT206" s="26"/>
      <c r="CU206" s="26"/>
      <c r="CV206" s="26"/>
      <c r="CW206" s="69"/>
      <c r="CX206" s="26" t="s">
        <v>656</v>
      </c>
    </row>
    <row r="207" spans="1:102" ht="15" x14ac:dyDescent="0.25">
      <c r="A207" s="10">
        <v>203</v>
      </c>
      <c r="B207" s="15"/>
      <c r="C207" s="42"/>
      <c r="D207" s="59"/>
      <c r="E207" s="69"/>
      <c r="F207" s="70"/>
      <c r="G207" s="33"/>
      <c r="H207" s="4"/>
      <c r="I207" s="4"/>
      <c r="J207" s="4"/>
      <c r="K207" s="4"/>
      <c r="L207" s="4"/>
      <c r="M207" s="4"/>
      <c r="N207" s="4"/>
      <c r="O207" s="4"/>
      <c r="P207" s="299">
        <f t="shared" si="27"/>
        <v>0</v>
      </c>
      <c r="Q207" s="4"/>
      <c r="R207" s="4"/>
      <c r="S207" s="4"/>
      <c r="T207" s="4"/>
      <c r="U207" s="4"/>
      <c r="V207" s="4"/>
      <c r="W207" s="4"/>
      <c r="X207" s="4"/>
      <c r="Y207" s="4"/>
      <c r="Z207" s="33"/>
      <c r="AA207" s="4"/>
      <c r="AB207" s="4"/>
      <c r="AC207" s="4"/>
      <c r="AD207" s="4"/>
      <c r="AE207" s="4"/>
      <c r="AF207" s="4"/>
      <c r="AG207" s="4"/>
      <c r="AH207" s="4"/>
      <c r="AI207" s="632">
        <f t="shared" si="28"/>
        <v>0</v>
      </c>
      <c r="AJ207" s="33"/>
      <c r="AK207" s="4"/>
      <c r="AL207" s="4"/>
      <c r="AM207" s="4"/>
      <c r="AN207" s="4"/>
      <c r="AO207" s="4"/>
      <c r="AP207" s="4"/>
      <c r="AQ207" s="4"/>
      <c r="AR207" s="4"/>
      <c r="AS207" s="33"/>
      <c r="AT207" s="630" t="str">
        <f t="shared" si="29"/>
        <v>NA</v>
      </c>
      <c r="AU207" s="630" t="s">
        <v>1783</v>
      </c>
      <c r="AV207" s="628"/>
      <c r="AW207" s="628"/>
      <c r="AX207" s="4"/>
      <c r="AY207" s="4"/>
      <c r="AZ207" s="33"/>
      <c r="BA207" s="26"/>
      <c r="BB207" s="26"/>
      <c r="BC207" s="26"/>
      <c r="BD207" s="26"/>
      <c r="BE207" s="26"/>
      <c r="BF207" s="26"/>
      <c r="BG207" s="26"/>
      <c r="BH207" s="26"/>
      <c r="BI207" s="632" t="str">
        <f t="shared" si="30"/>
        <v>no</v>
      </c>
      <c r="BJ207" s="26"/>
      <c r="BK207" s="300">
        <f t="shared" si="31"/>
        <v>0</v>
      </c>
      <c r="BL207" s="5"/>
      <c r="BM207" s="5"/>
      <c r="BN207" s="5"/>
      <c r="BO207" s="69"/>
      <c r="BP207" s="69"/>
      <c r="BQ207" s="69"/>
      <c r="BR207" s="69"/>
      <c r="BS207" s="69"/>
      <c r="BT207" s="69"/>
      <c r="BU207" s="26"/>
      <c r="BV207" s="245"/>
      <c r="BW207" s="26"/>
      <c r="BX207" s="11"/>
      <c r="BY207" s="44">
        <v>203</v>
      </c>
      <c r="BZ207" s="26"/>
      <c r="CA207" s="26"/>
      <c r="CB207" s="26"/>
      <c r="CC207" s="26"/>
      <c r="CD207" s="26"/>
      <c r="CE207" s="26"/>
      <c r="CF207" s="26"/>
      <c r="CG207" s="44">
        <v>203</v>
      </c>
      <c r="CH207" s="5">
        <v>0</v>
      </c>
      <c r="CI207" s="5">
        <v>0</v>
      </c>
      <c r="CJ207" s="5"/>
      <c r="CK207" s="26"/>
      <c r="CL207" s="26"/>
      <c r="CM207" s="246"/>
      <c r="CN207" s="26"/>
      <c r="CO207" s="26"/>
      <c r="CP207" s="26"/>
      <c r="CQ207" s="26"/>
      <c r="CR207" s="26"/>
      <c r="CS207" s="26"/>
      <c r="CT207" s="26"/>
      <c r="CU207" s="26"/>
      <c r="CV207" s="26"/>
      <c r="CW207" s="69"/>
      <c r="CX207" s="26" t="s">
        <v>656</v>
      </c>
    </row>
    <row r="208" spans="1:102" ht="15" x14ac:dyDescent="0.25">
      <c r="A208" s="10">
        <v>204</v>
      </c>
      <c r="B208" s="15"/>
      <c r="C208" s="42"/>
      <c r="D208" s="59"/>
      <c r="E208" s="69"/>
      <c r="F208" s="70"/>
      <c r="G208" s="33"/>
      <c r="H208" s="4"/>
      <c r="I208" s="4"/>
      <c r="J208" s="4"/>
      <c r="K208" s="4"/>
      <c r="L208" s="4"/>
      <c r="M208" s="4"/>
      <c r="N208" s="4"/>
      <c r="O208" s="4"/>
      <c r="P208" s="299">
        <f t="shared" si="27"/>
        <v>0</v>
      </c>
      <c r="Q208" s="4"/>
      <c r="R208" s="4"/>
      <c r="S208" s="4"/>
      <c r="T208" s="4"/>
      <c r="U208" s="4"/>
      <c r="V208" s="4"/>
      <c r="W208" s="4"/>
      <c r="X208" s="4"/>
      <c r="Y208" s="4"/>
      <c r="Z208" s="33"/>
      <c r="AA208" s="4"/>
      <c r="AB208" s="4"/>
      <c r="AC208" s="4"/>
      <c r="AD208" s="4"/>
      <c r="AE208" s="4"/>
      <c r="AF208" s="4"/>
      <c r="AG208" s="4"/>
      <c r="AH208" s="4"/>
      <c r="AI208" s="632">
        <f t="shared" si="28"/>
        <v>0</v>
      </c>
      <c r="AJ208" s="33"/>
      <c r="AK208" s="4"/>
      <c r="AL208" s="4"/>
      <c r="AM208" s="4"/>
      <c r="AN208" s="4"/>
      <c r="AO208" s="4"/>
      <c r="AP208" s="4"/>
      <c r="AQ208" s="4"/>
      <c r="AR208" s="4"/>
      <c r="AS208" s="33"/>
      <c r="AT208" s="630" t="str">
        <f t="shared" si="29"/>
        <v>NA</v>
      </c>
      <c r="AU208" s="630" t="s">
        <v>1783</v>
      </c>
      <c r="AV208" s="628"/>
      <c r="AW208" s="628"/>
      <c r="AX208" s="4"/>
      <c r="AY208" s="4"/>
      <c r="AZ208" s="33"/>
      <c r="BA208" s="26"/>
      <c r="BB208" s="26"/>
      <c r="BC208" s="26"/>
      <c r="BD208" s="26"/>
      <c r="BE208" s="26"/>
      <c r="BF208" s="26"/>
      <c r="BG208" s="26"/>
      <c r="BH208" s="26"/>
      <c r="BI208" s="632" t="str">
        <f t="shared" si="30"/>
        <v>no</v>
      </c>
      <c r="BJ208" s="26"/>
      <c r="BK208" s="300">
        <f t="shared" si="31"/>
        <v>0</v>
      </c>
      <c r="BL208" s="5"/>
      <c r="BM208" s="5"/>
      <c r="BN208" s="5"/>
      <c r="BO208" s="69"/>
      <c r="BP208" s="69"/>
      <c r="BQ208" s="69"/>
      <c r="BR208" s="69"/>
      <c r="BS208" s="69"/>
      <c r="BT208" s="69"/>
      <c r="BU208" s="26"/>
      <c r="BV208" s="245"/>
      <c r="BW208" s="26"/>
      <c r="BX208" s="11"/>
      <c r="BY208" s="44">
        <v>204</v>
      </c>
      <c r="BZ208" s="26"/>
      <c r="CA208" s="26"/>
      <c r="CB208" s="26"/>
      <c r="CC208" s="26"/>
      <c r="CD208" s="26"/>
      <c r="CE208" s="26"/>
      <c r="CF208" s="26"/>
      <c r="CG208" s="44">
        <v>204</v>
      </c>
      <c r="CH208" s="5">
        <v>0</v>
      </c>
      <c r="CI208" s="5">
        <v>0</v>
      </c>
      <c r="CJ208" s="5"/>
      <c r="CK208" s="26"/>
      <c r="CL208" s="26"/>
      <c r="CM208" s="246"/>
      <c r="CN208" s="26"/>
      <c r="CO208" s="26"/>
      <c r="CP208" s="26"/>
      <c r="CQ208" s="26"/>
      <c r="CR208" s="26"/>
      <c r="CS208" s="26"/>
      <c r="CT208" s="26"/>
      <c r="CU208" s="26"/>
      <c r="CV208" s="26"/>
      <c r="CW208" s="69"/>
      <c r="CX208" s="26" t="s">
        <v>656</v>
      </c>
    </row>
    <row r="209" spans="1:102" ht="15" x14ac:dyDescent="0.25">
      <c r="A209" s="10">
        <v>205</v>
      </c>
      <c r="B209" s="15"/>
      <c r="C209" s="42"/>
      <c r="D209" s="59"/>
      <c r="E209" s="69"/>
      <c r="F209" s="70"/>
      <c r="G209" s="33"/>
      <c r="H209" s="4"/>
      <c r="I209" s="4"/>
      <c r="J209" s="4"/>
      <c r="K209" s="4"/>
      <c r="L209" s="4"/>
      <c r="M209" s="4"/>
      <c r="N209" s="4"/>
      <c r="O209" s="4"/>
      <c r="P209" s="299">
        <f t="shared" si="27"/>
        <v>0</v>
      </c>
      <c r="Q209" s="4"/>
      <c r="R209" s="4"/>
      <c r="S209" s="4"/>
      <c r="T209" s="4"/>
      <c r="U209" s="4"/>
      <c r="V209" s="4"/>
      <c r="W209" s="4"/>
      <c r="X209" s="4"/>
      <c r="Y209" s="4"/>
      <c r="Z209" s="33"/>
      <c r="AA209" s="4"/>
      <c r="AB209" s="4"/>
      <c r="AC209" s="4"/>
      <c r="AD209" s="4"/>
      <c r="AE209" s="4"/>
      <c r="AF209" s="4"/>
      <c r="AG209" s="4"/>
      <c r="AH209" s="4"/>
      <c r="AI209" s="632">
        <f t="shared" si="28"/>
        <v>0</v>
      </c>
      <c r="AJ209" s="33"/>
      <c r="AK209" s="4"/>
      <c r="AL209" s="4"/>
      <c r="AM209" s="4"/>
      <c r="AN209" s="4"/>
      <c r="AO209" s="4"/>
      <c r="AP209" s="4"/>
      <c r="AQ209" s="4"/>
      <c r="AR209" s="4"/>
      <c r="AS209" s="33"/>
      <c r="AT209" s="630" t="str">
        <f t="shared" si="29"/>
        <v>NA</v>
      </c>
      <c r="AU209" s="630" t="s">
        <v>1783</v>
      </c>
      <c r="AV209" s="628"/>
      <c r="AW209" s="628"/>
      <c r="AX209" s="4"/>
      <c r="AY209" s="4"/>
      <c r="AZ209" s="33"/>
      <c r="BA209" s="26"/>
      <c r="BB209" s="26"/>
      <c r="BC209" s="26"/>
      <c r="BD209" s="26"/>
      <c r="BE209" s="26"/>
      <c r="BF209" s="26"/>
      <c r="BG209" s="26"/>
      <c r="BH209" s="26"/>
      <c r="BI209" s="632" t="str">
        <f t="shared" si="30"/>
        <v>no</v>
      </c>
      <c r="BJ209" s="26"/>
      <c r="BK209" s="300">
        <f t="shared" si="31"/>
        <v>0</v>
      </c>
      <c r="BL209" s="5"/>
      <c r="BM209" s="5"/>
      <c r="BN209" s="5"/>
      <c r="BO209" s="69"/>
      <c r="BP209" s="69"/>
      <c r="BQ209" s="69"/>
      <c r="BR209" s="69"/>
      <c r="BS209" s="69"/>
      <c r="BT209" s="69"/>
      <c r="BU209" s="26"/>
      <c r="BV209" s="245"/>
      <c r="BW209" s="26"/>
      <c r="BX209" s="11"/>
      <c r="BY209" s="44">
        <v>205</v>
      </c>
      <c r="BZ209" s="26"/>
      <c r="CA209" s="26"/>
      <c r="CB209" s="26"/>
      <c r="CC209" s="26"/>
      <c r="CD209" s="26"/>
      <c r="CE209" s="26"/>
      <c r="CF209" s="26"/>
      <c r="CG209" s="44">
        <v>205</v>
      </c>
      <c r="CH209" s="5">
        <v>0</v>
      </c>
      <c r="CI209" s="5">
        <v>0</v>
      </c>
      <c r="CJ209" s="5"/>
      <c r="CK209" s="26"/>
      <c r="CL209" s="26"/>
      <c r="CM209" s="246"/>
      <c r="CN209" s="26"/>
      <c r="CO209" s="26"/>
      <c r="CP209" s="26"/>
      <c r="CQ209" s="26"/>
      <c r="CR209" s="26"/>
      <c r="CS209" s="26"/>
      <c r="CT209" s="26"/>
      <c r="CU209" s="26"/>
      <c r="CV209" s="26"/>
      <c r="CW209" s="69"/>
      <c r="CX209" s="26" t="s">
        <v>656</v>
      </c>
    </row>
    <row r="210" spans="1:102" ht="15" x14ac:dyDescent="0.25">
      <c r="A210" s="10">
        <v>206</v>
      </c>
      <c r="B210" s="15"/>
      <c r="C210" s="42"/>
      <c r="D210" s="59"/>
      <c r="E210" s="69"/>
      <c r="F210" s="70"/>
      <c r="G210" s="33"/>
      <c r="H210" s="4"/>
      <c r="I210" s="4"/>
      <c r="J210" s="4"/>
      <c r="K210" s="4"/>
      <c r="L210" s="4"/>
      <c r="M210" s="4"/>
      <c r="N210" s="4"/>
      <c r="O210" s="4"/>
      <c r="P210" s="299">
        <f t="shared" si="27"/>
        <v>0</v>
      </c>
      <c r="Q210" s="4"/>
      <c r="R210" s="4"/>
      <c r="S210" s="4"/>
      <c r="T210" s="4"/>
      <c r="U210" s="4"/>
      <c r="V210" s="4"/>
      <c r="W210" s="4"/>
      <c r="X210" s="4"/>
      <c r="Y210" s="4"/>
      <c r="Z210" s="33"/>
      <c r="AA210" s="4"/>
      <c r="AB210" s="4"/>
      <c r="AC210" s="4"/>
      <c r="AD210" s="4"/>
      <c r="AE210" s="4"/>
      <c r="AF210" s="4"/>
      <c r="AG210" s="4"/>
      <c r="AH210" s="4"/>
      <c r="AI210" s="632">
        <f t="shared" si="28"/>
        <v>0</v>
      </c>
      <c r="AJ210" s="33"/>
      <c r="AK210" s="4"/>
      <c r="AL210" s="4"/>
      <c r="AM210" s="4"/>
      <c r="AN210" s="4"/>
      <c r="AO210" s="4"/>
      <c r="AP210" s="4"/>
      <c r="AQ210" s="4"/>
      <c r="AR210" s="4"/>
      <c r="AS210" s="33"/>
      <c r="AT210" s="630" t="str">
        <f t="shared" si="29"/>
        <v>NA</v>
      </c>
      <c r="AU210" s="630" t="s">
        <v>1783</v>
      </c>
      <c r="AV210" s="628"/>
      <c r="AW210" s="628"/>
      <c r="AX210" s="4"/>
      <c r="AY210" s="4"/>
      <c r="AZ210" s="33"/>
      <c r="BA210" s="26"/>
      <c r="BB210" s="26"/>
      <c r="BC210" s="26"/>
      <c r="BD210" s="26"/>
      <c r="BE210" s="26"/>
      <c r="BF210" s="26"/>
      <c r="BG210" s="26"/>
      <c r="BH210" s="26"/>
      <c r="BI210" s="632" t="str">
        <f t="shared" si="30"/>
        <v>no</v>
      </c>
      <c r="BJ210" s="26"/>
      <c r="BK210" s="300">
        <f t="shared" si="31"/>
        <v>0</v>
      </c>
      <c r="BL210" s="5"/>
      <c r="BM210" s="5"/>
      <c r="BN210" s="5"/>
      <c r="BO210" s="69"/>
      <c r="BP210" s="69"/>
      <c r="BQ210" s="69"/>
      <c r="BR210" s="69"/>
      <c r="BS210" s="69"/>
      <c r="BT210" s="69"/>
      <c r="BU210" s="26"/>
      <c r="BV210" s="245"/>
      <c r="BW210" s="26"/>
      <c r="BX210" s="11"/>
      <c r="BY210" s="44">
        <v>206</v>
      </c>
      <c r="BZ210" s="26"/>
      <c r="CA210" s="26"/>
      <c r="CB210" s="26"/>
      <c r="CC210" s="26"/>
      <c r="CD210" s="26"/>
      <c r="CE210" s="26"/>
      <c r="CF210" s="26"/>
      <c r="CG210" s="44">
        <v>206</v>
      </c>
      <c r="CH210" s="5">
        <v>0</v>
      </c>
      <c r="CI210" s="5">
        <v>0</v>
      </c>
      <c r="CJ210" s="5"/>
      <c r="CK210" s="26"/>
      <c r="CL210" s="26"/>
      <c r="CM210" s="246"/>
      <c r="CN210" s="26"/>
      <c r="CO210" s="26"/>
      <c r="CP210" s="26"/>
      <c r="CQ210" s="26"/>
      <c r="CR210" s="26"/>
      <c r="CS210" s="26"/>
      <c r="CT210" s="26"/>
      <c r="CU210" s="26"/>
      <c r="CV210" s="26"/>
      <c r="CW210" s="69"/>
      <c r="CX210" s="26" t="s">
        <v>656</v>
      </c>
    </row>
    <row r="211" spans="1:102" ht="15" x14ac:dyDescent="0.25">
      <c r="A211" s="10">
        <v>207</v>
      </c>
      <c r="B211" s="15"/>
      <c r="C211" s="42"/>
      <c r="D211" s="59"/>
      <c r="E211" s="69"/>
      <c r="F211" s="70"/>
      <c r="G211" s="33"/>
      <c r="H211" s="4"/>
      <c r="I211" s="4"/>
      <c r="J211" s="4"/>
      <c r="K211" s="4"/>
      <c r="L211" s="4"/>
      <c r="M211" s="4"/>
      <c r="N211" s="4"/>
      <c r="O211" s="4"/>
      <c r="P211" s="299">
        <f t="shared" si="27"/>
        <v>0</v>
      </c>
      <c r="Q211" s="4"/>
      <c r="R211" s="4"/>
      <c r="S211" s="4"/>
      <c r="T211" s="4"/>
      <c r="U211" s="4"/>
      <c r="V211" s="4"/>
      <c r="W211" s="4"/>
      <c r="X211" s="4"/>
      <c r="Y211" s="4"/>
      <c r="Z211" s="33"/>
      <c r="AA211" s="4"/>
      <c r="AB211" s="4"/>
      <c r="AC211" s="4"/>
      <c r="AD211" s="4"/>
      <c r="AE211" s="4"/>
      <c r="AF211" s="4"/>
      <c r="AG211" s="4"/>
      <c r="AH211" s="4"/>
      <c r="AI211" s="632">
        <f t="shared" si="28"/>
        <v>0</v>
      </c>
      <c r="AJ211" s="33"/>
      <c r="AK211" s="4"/>
      <c r="AL211" s="4"/>
      <c r="AM211" s="4"/>
      <c r="AN211" s="4"/>
      <c r="AO211" s="4"/>
      <c r="AP211" s="4"/>
      <c r="AQ211" s="4"/>
      <c r="AR211" s="4"/>
      <c r="AS211" s="33"/>
      <c r="AT211" s="630" t="str">
        <f t="shared" si="29"/>
        <v>NA</v>
      </c>
      <c r="AU211" s="630" t="s">
        <v>1783</v>
      </c>
      <c r="AV211" s="628"/>
      <c r="AW211" s="628"/>
      <c r="AX211" s="4"/>
      <c r="AY211" s="4"/>
      <c r="AZ211" s="33"/>
      <c r="BA211" s="26"/>
      <c r="BB211" s="26"/>
      <c r="BC211" s="26"/>
      <c r="BD211" s="26"/>
      <c r="BE211" s="26"/>
      <c r="BF211" s="26"/>
      <c r="BG211" s="26"/>
      <c r="BH211" s="26"/>
      <c r="BI211" s="632" t="str">
        <f t="shared" si="30"/>
        <v>no</v>
      </c>
      <c r="BJ211" s="26"/>
      <c r="BK211" s="300">
        <f t="shared" si="31"/>
        <v>0</v>
      </c>
      <c r="BL211" s="5"/>
      <c r="BM211" s="5"/>
      <c r="BN211" s="5"/>
      <c r="BO211" s="69"/>
      <c r="BP211" s="69"/>
      <c r="BQ211" s="69"/>
      <c r="BR211" s="69"/>
      <c r="BS211" s="69"/>
      <c r="BT211" s="69"/>
      <c r="BU211" s="26"/>
      <c r="BV211" s="245"/>
      <c r="BW211" s="26"/>
      <c r="BX211" s="11"/>
      <c r="BY211" s="44">
        <v>207</v>
      </c>
      <c r="BZ211" s="26"/>
      <c r="CA211" s="26"/>
      <c r="CB211" s="26"/>
      <c r="CC211" s="26"/>
      <c r="CD211" s="26"/>
      <c r="CE211" s="26"/>
      <c r="CF211" s="26"/>
      <c r="CG211" s="44">
        <v>207</v>
      </c>
      <c r="CH211" s="5">
        <v>0</v>
      </c>
      <c r="CI211" s="5">
        <v>0</v>
      </c>
      <c r="CJ211" s="5"/>
      <c r="CK211" s="26"/>
      <c r="CL211" s="26"/>
      <c r="CM211" s="246"/>
      <c r="CN211" s="26"/>
      <c r="CO211" s="26"/>
      <c r="CP211" s="26"/>
      <c r="CQ211" s="26"/>
      <c r="CR211" s="26"/>
      <c r="CS211" s="26"/>
      <c r="CT211" s="26"/>
      <c r="CU211" s="26"/>
      <c r="CV211" s="26"/>
      <c r="CW211" s="69"/>
      <c r="CX211" s="26" t="s">
        <v>656</v>
      </c>
    </row>
    <row r="212" spans="1:102" ht="15" x14ac:dyDescent="0.25">
      <c r="A212" s="10">
        <v>208</v>
      </c>
      <c r="B212" s="15"/>
      <c r="C212" s="42"/>
      <c r="D212" s="59"/>
      <c r="E212" s="69"/>
      <c r="F212" s="70"/>
      <c r="G212" s="33"/>
      <c r="H212" s="4"/>
      <c r="I212" s="4"/>
      <c r="J212" s="4"/>
      <c r="K212" s="4"/>
      <c r="L212" s="4"/>
      <c r="M212" s="4"/>
      <c r="N212" s="4"/>
      <c r="O212" s="4"/>
      <c r="P212" s="299">
        <f t="shared" si="27"/>
        <v>0</v>
      </c>
      <c r="Q212" s="4"/>
      <c r="R212" s="4"/>
      <c r="S212" s="4"/>
      <c r="T212" s="4"/>
      <c r="U212" s="4"/>
      <c r="V212" s="4"/>
      <c r="W212" s="4"/>
      <c r="X212" s="4"/>
      <c r="Y212" s="4"/>
      <c r="Z212" s="33"/>
      <c r="AA212" s="4"/>
      <c r="AB212" s="4"/>
      <c r="AC212" s="4"/>
      <c r="AD212" s="4"/>
      <c r="AE212" s="4"/>
      <c r="AF212" s="4"/>
      <c r="AG212" s="4"/>
      <c r="AH212" s="4"/>
      <c r="AI212" s="632">
        <f t="shared" si="28"/>
        <v>0</v>
      </c>
      <c r="AJ212" s="33"/>
      <c r="AK212" s="4"/>
      <c r="AL212" s="4"/>
      <c r="AM212" s="4"/>
      <c r="AN212" s="4"/>
      <c r="AO212" s="4"/>
      <c r="AP212" s="4"/>
      <c r="AQ212" s="4"/>
      <c r="AR212" s="4"/>
      <c r="AS212" s="33"/>
      <c r="AT212" s="630" t="str">
        <f t="shared" si="29"/>
        <v>NA</v>
      </c>
      <c r="AU212" s="630" t="s">
        <v>1783</v>
      </c>
      <c r="AV212" s="628"/>
      <c r="AW212" s="628"/>
      <c r="AX212" s="4"/>
      <c r="AY212" s="4"/>
      <c r="AZ212" s="33"/>
      <c r="BA212" s="26"/>
      <c r="BB212" s="26"/>
      <c r="BC212" s="26"/>
      <c r="BD212" s="26"/>
      <c r="BE212" s="26"/>
      <c r="BF212" s="26"/>
      <c r="BG212" s="26"/>
      <c r="BH212" s="26"/>
      <c r="BI212" s="632" t="str">
        <f t="shared" si="30"/>
        <v>no</v>
      </c>
      <c r="BJ212" s="26"/>
      <c r="BK212" s="300">
        <f t="shared" si="31"/>
        <v>0</v>
      </c>
      <c r="BL212" s="5"/>
      <c r="BM212" s="5"/>
      <c r="BN212" s="5"/>
      <c r="BO212" s="69"/>
      <c r="BP212" s="69"/>
      <c r="BQ212" s="69"/>
      <c r="BR212" s="69"/>
      <c r="BS212" s="69"/>
      <c r="BT212" s="69"/>
      <c r="BU212" s="26"/>
      <c r="BV212" s="245"/>
      <c r="BW212" s="26"/>
      <c r="BX212" s="11"/>
      <c r="BY212" s="44">
        <v>208</v>
      </c>
      <c r="BZ212" s="26"/>
      <c r="CA212" s="26"/>
      <c r="CB212" s="26"/>
      <c r="CC212" s="26"/>
      <c r="CD212" s="26"/>
      <c r="CE212" s="26"/>
      <c r="CF212" s="26"/>
      <c r="CG212" s="44">
        <v>208</v>
      </c>
      <c r="CH212" s="5">
        <v>0</v>
      </c>
      <c r="CI212" s="5">
        <v>0</v>
      </c>
      <c r="CJ212" s="5"/>
      <c r="CK212" s="26"/>
      <c r="CL212" s="26"/>
      <c r="CM212" s="246"/>
      <c r="CN212" s="26"/>
      <c r="CO212" s="26"/>
      <c r="CP212" s="26"/>
      <c r="CQ212" s="26"/>
      <c r="CR212" s="26"/>
      <c r="CS212" s="26"/>
      <c r="CT212" s="26"/>
      <c r="CU212" s="26"/>
      <c r="CV212" s="26"/>
      <c r="CW212" s="69"/>
      <c r="CX212" s="26" t="s">
        <v>656</v>
      </c>
    </row>
    <row r="213" spans="1:102" ht="15" x14ac:dyDescent="0.25">
      <c r="A213" s="10">
        <v>209</v>
      </c>
      <c r="B213" s="15"/>
      <c r="C213" s="42"/>
      <c r="D213" s="59"/>
      <c r="E213" s="69"/>
      <c r="F213" s="70"/>
      <c r="G213" s="33"/>
      <c r="H213" s="4"/>
      <c r="I213" s="4"/>
      <c r="J213" s="4"/>
      <c r="K213" s="4"/>
      <c r="L213" s="4"/>
      <c r="M213" s="4"/>
      <c r="N213" s="4"/>
      <c r="O213" s="4"/>
      <c r="P213" s="299">
        <f t="shared" si="27"/>
        <v>0</v>
      </c>
      <c r="Q213" s="4"/>
      <c r="R213" s="4"/>
      <c r="S213" s="4"/>
      <c r="T213" s="4"/>
      <c r="U213" s="4"/>
      <c r="V213" s="4"/>
      <c r="W213" s="4"/>
      <c r="X213" s="4"/>
      <c r="Y213" s="4"/>
      <c r="Z213" s="33"/>
      <c r="AA213" s="4"/>
      <c r="AB213" s="4"/>
      <c r="AC213" s="4"/>
      <c r="AD213" s="4"/>
      <c r="AE213" s="4"/>
      <c r="AF213" s="4"/>
      <c r="AG213" s="4"/>
      <c r="AH213" s="4"/>
      <c r="AI213" s="632">
        <f t="shared" si="28"/>
        <v>0</v>
      </c>
      <c r="AJ213" s="33"/>
      <c r="AK213" s="4"/>
      <c r="AL213" s="4"/>
      <c r="AM213" s="4"/>
      <c r="AN213" s="4"/>
      <c r="AO213" s="4"/>
      <c r="AP213" s="4"/>
      <c r="AQ213" s="4"/>
      <c r="AR213" s="4"/>
      <c r="AS213" s="33"/>
      <c r="AT213" s="630" t="str">
        <f t="shared" si="29"/>
        <v>NA</v>
      </c>
      <c r="AU213" s="630" t="s">
        <v>1783</v>
      </c>
      <c r="AV213" s="628"/>
      <c r="AW213" s="628"/>
      <c r="AX213" s="4"/>
      <c r="AY213" s="4"/>
      <c r="AZ213" s="33"/>
      <c r="BA213" s="26"/>
      <c r="BB213" s="26"/>
      <c r="BC213" s="26"/>
      <c r="BD213" s="26"/>
      <c r="BE213" s="26"/>
      <c r="BF213" s="26"/>
      <c r="BG213" s="26"/>
      <c r="BH213" s="26"/>
      <c r="BI213" s="632" t="str">
        <f t="shared" si="30"/>
        <v>no</v>
      </c>
      <c r="BJ213" s="26"/>
      <c r="BK213" s="300">
        <f t="shared" si="31"/>
        <v>0</v>
      </c>
      <c r="BL213" s="5"/>
      <c r="BM213" s="5"/>
      <c r="BN213" s="5"/>
      <c r="BO213" s="69"/>
      <c r="BP213" s="69"/>
      <c r="BQ213" s="69"/>
      <c r="BR213" s="69"/>
      <c r="BS213" s="69"/>
      <c r="BT213" s="69"/>
      <c r="BU213" s="26"/>
      <c r="BV213" s="245"/>
      <c r="BW213" s="26"/>
      <c r="BX213" s="11"/>
      <c r="BY213" s="44">
        <v>209</v>
      </c>
      <c r="BZ213" s="26"/>
      <c r="CA213" s="26"/>
      <c r="CB213" s="26"/>
      <c r="CC213" s="26"/>
      <c r="CD213" s="26"/>
      <c r="CE213" s="26"/>
      <c r="CF213" s="26"/>
      <c r="CG213" s="44">
        <v>209</v>
      </c>
      <c r="CH213" s="5">
        <v>0</v>
      </c>
      <c r="CI213" s="5">
        <v>0</v>
      </c>
      <c r="CJ213" s="5"/>
      <c r="CK213" s="26"/>
      <c r="CL213" s="26"/>
      <c r="CM213" s="246"/>
      <c r="CN213" s="26"/>
      <c r="CO213" s="26"/>
      <c r="CP213" s="26"/>
      <c r="CQ213" s="26"/>
      <c r="CR213" s="26"/>
      <c r="CS213" s="26"/>
      <c r="CT213" s="26"/>
      <c r="CU213" s="26"/>
      <c r="CV213" s="26"/>
      <c r="CW213" s="69"/>
      <c r="CX213" s="26" t="s">
        <v>656</v>
      </c>
    </row>
    <row r="214" spans="1:102" ht="15" x14ac:dyDescent="0.25">
      <c r="A214" s="10">
        <v>210</v>
      </c>
      <c r="B214" s="15"/>
      <c r="C214" s="42"/>
      <c r="D214" s="59"/>
      <c r="E214" s="69"/>
      <c r="F214" s="70"/>
      <c r="G214" s="33"/>
      <c r="H214" s="4"/>
      <c r="I214" s="4"/>
      <c r="J214" s="4"/>
      <c r="K214" s="4"/>
      <c r="L214" s="4"/>
      <c r="M214" s="4"/>
      <c r="N214" s="4"/>
      <c r="O214" s="4"/>
      <c r="P214" s="299">
        <f t="shared" si="27"/>
        <v>0</v>
      </c>
      <c r="Q214" s="4"/>
      <c r="R214" s="4"/>
      <c r="S214" s="4"/>
      <c r="T214" s="4"/>
      <c r="U214" s="4"/>
      <c r="V214" s="4"/>
      <c r="W214" s="4"/>
      <c r="X214" s="4"/>
      <c r="Y214" s="4"/>
      <c r="Z214" s="33"/>
      <c r="AA214" s="4"/>
      <c r="AB214" s="4"/>
      <c r="AC214" s="4"/>
      <c r="AD214" s="4"/>
      <c r="AE214" s="4"/>
      <c r="AF214" s="4"/>
      <c r="AG214" s="4"/>
      <c r="AH214" s="4"/>
      <c r="AI214" s="632">
        <f t="shared" si="28"/>
        <v>0</v>
      </c>
      <c r="AJ214" s="33"/>
      <c r="AK214" s="4"/>
      <c r="AL214" s="4"/>
      <c r="AM214" s="4"/>
      <c r="AN214" s="4"/>
      <c r="AO214" s="4"/>
      <c r="AP214" s="4"/>
      <c r="AQ214" s="4"/>
      <c r="AR214" s="4"/>
      <c r="AS214" s="33"/>
      <c r="AT214" s="630" t="str">
        <f t="shared" si="29"/>
        <v>NA</v>
      </c>
      <c r="AU214" s="630" t="s">
        <v>1783</v>
      </c>
      <c r="AV214" s="628"/>
      <c r="AW214" s="628"/>
      <c r="AX214" s="4"/>
      <c r="AY214" s="4"/>
      <c r="AZ214" s="33"/>
      <c r="BA214" s="26"/>
      <c r="BB214" s="26"/>
      <c r="BC214" s="26"/>
      <c r="BD214" s="26"/>
      <c r="BE214" s="26"/>
      <c r="BF214" s="26"/>
      <c r="BG214" s="26"/>
      <c r="BH214" s="26"/>
      <c r="BI214" s="632" t="str">
        <f t="shared" si="30"/>
        <v>no</v>
      </c>
      <c r="BJ214" s="26"/>
      <c r="BK214" s="300">
        <f t="shared" si="31"/>
        <v>0</v>
      </c>
      <c r="BL214" s="5"/>
      <c r="BM214" s="5"/>
      <c r="BN214" s="5"/>
      <c r="BO214" s="69"/>
      <c r="BP214" s="69"/>
      <c r="BQ214" s="69"/>
      <c r="BR214" s="69"/>
      <c r="BS214" s="69"/>
      <c r="BT214" s="69"/>
      <c r="BU214" s="26"/>
      <c r="BV214" s="245"/>
      <c r="BW214" s="26"/>
      <c r="BX214" s="11"/>
      <c r="BY214" s="44">
        <v>210</v>
      </c>
      <c r="BZ214" s="26"/>
      <c r="CA214" s="26"/>
      <c r="CB214" s="26"/>
      <c r="CC214" s="26"/>
      <c r="CD214" s="26"/>
      <c r="CE214" s="26"/>
      <c r="CF214" s="26"/>
      <c r="CG214" s="44">
        <v>210</v>
      </c>
      <c r="CH214" s="5">
        <v>0</v>
      </c>
      <c r="CI214" s="5">
        <v>0</v>
      </c>
      <c r="CJ214" s="5"/>
      <c r="CK214" s="26"/>
      <c r="CL214" s="26"/>
      <c r="CM214" s="246"/>
      <c r="CN214" s="26"/>
      <c r="CO214" s="26"/>
      <c r="CP214" s="26"/>
      <c r="CQ214" s="26"/>
      <c r="CR214" s="26"/>
      <c r="CS214" s="26"/>
      <c r="CT214" s="26"/>
      <c r="CU214" s="26"/>
      <c r="CV214" s="26"/>
      <c r="CW214" s="69"/>
      <c r="CX214" s="26" t="s">
        <v>656</v>
      </c>
    </row>
    <row r="215" spans="1:102" ht="15" x14ac:dyDescent="0.25">
      <c r="A215" s="10">
        <v>211</v>
      </c>
      <c r="B215" s="15"/>
      <c r="C215" s="42"/>
      <c r="D215" s="16">
        <v>39196</v>
      </c>
      <c r="E215" s="28">
        <v>1</v>
      </c>
      <c r="F215" s="28">
        <v>1</v>
      </c>
      <c r="G215" s="32">
        <v>4</v>
      </c>
      <c r="H215" s="5"/>
      <c r="I215" s="5"/>
      <c r="J215" s="5"/>
      <c r="K215" s="5"/>
      <c r="L215" s="5"/>
      <c r="M215" s="5"/>
      <c r="N215" s="5"/>
      <c r="O215" s="5"/>
      <c r="P215" s="299">
        <f t="shared" si="27"/>
        <v>4</v>
      </c>
      <c r="Q215" s="5" t="s">
        <v>118</v>
      </c>
      <c r="R215" s="5"/>
      <c r="S215" s="5"/>
      <c r="T215" s="5"/>
      <c r="U215" s="5"/>
      <c r="V215" s="5"/>
      <c r="W215" s="5"/>
      <c r="X215" s="5"/>
      <c r="Y215" s="5"/>
      <c r="Z215" s="32">
        <v>25</v>
      </c>
      <c r="AA215" s="5"/>
      <c r="AB215" s="5">
        <v>40</v>
      </c>
      <c r="AC215" s="5">
        <v>60</v>
      </c>
      <c r="AD215" s="5">
        <v>68</v>
      </c>
      <c r="AE215" s="5"/>
      <c r="AF215" s="5"/>
      <c r="AG215" s="5"/>
      <c r="AH215" s="5"/>
      <c r="AI215" s="632">
        <f t="shared" si="28"/>
        <v>68</v>
      </c>
      <c r="AJ215" s="32"/>
      <c r="AK215" s="5"/>
      <c r="AL215" s="5"/>
      <c r="AM215" s="5"/>
      <c r="AN215" s="5"/>
      <c r="AO215" s="5"/>
      <c r="AP215" s="5">
        <v>67</v>
      </c>
      <c r="AQ215" s="5"/>
      <c r="AR215" s="5"/>
      <c r="AS215" s="76">
        <v>39209</v>
      </c>
      <c r="AT215" s="630">
        <f t="shared" si="29"/>
        <v>39209</v>
      </c>
      <c r="AU215" s="630" t="s">
        <v>1783</v>
      </c>
      <c r="AV215" s="633"/>
      <c r="AW215" s="633"/>
      <c r="AX215" s="9">
        <v>39223</v>
      </c>
      <c r="AY215" s="73">
        <v>39234</v>
      </c>
      <c r="AZ215" s="5"/>
      <c r="BA215" s="5"/>
      <c r="BB215" s="5"/>
      <c r="BC215" s="14"/>
      <c r="BD215" s="5"/>
      <c r="BE215" s="5"/>
      <c r="BF215" s="5"/>
      <c r="BG215" s="5"/>
      <c r="BH215" s="5"/>
      <c r="BI215" s="632" t="str">
        <f t="shared" si="30"/>
        <v>no</v>
      </c>
      <c r="BJ215" s="10" t="s">
        <v>430</v>
      </c>
      <c r="BK215" s="300">
        <f t="shared" si="31"/>
        <v>4</v>
      </c>
      <c r="BL215" s="5">
        <v>4</v>
      </c>
      <c r="BM215" s="11">
        <v>2.16</v>
      </c>
      <c r="BN215" s="5">
        <v>200</v>
      </c>
      <c r="BO215" s="27">
        <v>0.1</v>
      </c>
      <c r="BP215" s="5"/>
      <c r="BQ215" s="5"/>
      <c r="BR215" s="28"/>
      <c r="BS215" s="5"/>
      <c r="BT215" s="5"/>
      <c r="BU215" s="13"/>
      <c r="BV215" s="245">
        <f>(BM215^2*PI()*BN215*BL215)/4</f>
        <v>2931.4829369177078</v>
      </c>
      <c r="BW215" s="13"/>
      <c r="BX215" s="11">
        <f>BV215+BW215</f>
        <v>2931.4829369177078</v>
      </c>
      <c r="BY215" s="44">
        <v>21</v>
      </c>
      <c r="BZ215" s="26">
        <v>9</v>
      </c>
      <c r="CA215" s="26">
        <v>76</v>
      </c>
      <c r="CB215" s="26">
        <v>41</v>
      </c>
      <c r="CC215" s="26">
        <v>39</v>
      </c>
      <c r="CD215" s="26">
        <v>29</v>
      </c>
      <c r="CE215" s="26"/>
      <c r="CF215" s="26"/>
      <c r="CG215" s="44">
        <v>211</v>
      </c>
      <c r="CH215" s="5">
        <v>4</v>
      </c>
      <c r="CI215" s="5">
        <v>4</v>
      </c>
      <c r="CJ215" s="5">
        <v>4</v>
      </c>
      <c r="CK215" s="11">
        <v>2.16</v>
      </c>
      <c r="CL215" s="5">
        <v>200</v>
      </c>
      <c r="CM215" s="18">
        <v>2931.4829369177078</v>
      </c>
      <c r="CN215" s="5">
        <v>67</v>
      </c>
      <c r="CO215" s="9">
        <v>39209</v>
      </c>
      <c r="CP215" s="9">
        <v>39223</v>
      </c>
      <c r="CQ215" s="9">
        <v>39234</v>
      </c>
      <c r="CR215" s="4">
        <v>9</v>
      </c>
      <c r="CS215" s="26">
        <v>76</v>
      </c>
      <c r="CT215" s="26">
        <v>41</v>
      </c>
      <c r="CU215" s="26">
        <v>29</v>
      </c>
      <c r="CV215" s="26"/>
      <c r="CW215" s="69"/>
      <c r="CX215" s="26" t="s">
        <v>353</v>
      </c>
    </row>
    <row r="216" spans="1:102" ht="15" x14ac:dyDescent="0.25">
      <c r="A216" s="10">
        <v>212</v>
      </c>
      <c r="B216" s="15"/>
      <c r="C216" s="42"/>
      <c r="D216" s="59"/>
      <c r="E216" s="69"/>
      <c r="F216" s="70"/>
      <c r="G216" s="33"/>
      <c r="H216" s="4"/>
      <c r="I216" s="4"/>
      <c r="J216" s="4"/>
      <c r="K216" s="4"/>
      <c r="L216" s="4"/>
      <c r="M216" s="4"/>
      <c r="N216" s="4"/>
      <c r="O216" s="4"/>
      <c r="P216" s="299">
        <f t="shared" si="27"/>
        <v>0</v>
      </c>
      <c r="Q216" s="4"/>
      <c r="R216" s="4"/>
      <c r="S216" s="4"/>
      <c r="T216" s="4"/>
      <c r="U216" s="4"/>
      <c r="V216" s="4"/>
      <c r="W216" s="4"/>
      <c r="X216" s="4"/>
      <c r="Y216" s="4"/>
      <c r="Z216" s="33"/>
      <c r="AA216" s="4"/>
      <c r="AB216" s="4"/>
      <c r="AC216" s="4"/>
      <c r="AD216" s="4"/>
      <c r="AE216" s="4"/>
      <c r="AF216" s="4"/>
      <c r="AG216" s="4"/>
      <c r="AH216" s="4"/>
      <c r="AI216" s="632">
        <f t="shared" si="28"/>
        <v>0</v>
      </c>
      <c r="AJ216" s="33"/>
      <c r="AK216" s="4"/>
      <c r="AL216" s="4"/>
      <c r="AM216" s="4"/>
      <c r="AN216" s="4"/>
      <c r="AO216" s="4"/>
      <c r="AP216" s="4"/>
      <c r="AQ216" s="4"/>
      <c r="AR216" s="4"/>
      <c r="AS216" s="33"/>
      <c r="AT216" s="630" t="str">
        <f t="shared" si="29"/>
        <v>NA</v>
      </c>
      <c r="AU216" s="630" t="s">
        <v>1783</v>
      </c>
      <c r="AV216" s="628"/>
      <c r="AW216" s="628"/>
      <c r="AX216" s="4"/>
      <c r="AY216" s="4"/>
      <c r="AZ216" s="33"/>
      <c r="BA216" s="26"/>
      <c r="BB216" s="26"/>
      <c r="BC216" s="26"/>
      <c r="BD216" s="26"/>
      <c r="BE216" s="26"/>
      <c r="BF216" s="26"/>
      <c r="BG216" s="26"/>
      <c r="BH216" s="26"/>
      <c r="BI216" s="632" t="str">
        <f t="shared" si="30"/>
        <v>no</v>
      </c>
      <c r="BJ216" s="26"/>
      <c r="BK216" s="300">
        <f t="shared" si="31"/>
        <v>0</v>
      </c>
      <c r="BL216" s="5"/>
      <c r="BM216" s="5"/>
      <c r="BN216" s="5"/>
      <c r="BO216" s="69"/>
      <c r="BP216" s="69"/>
      <c r="BQ216" s="69"/>
      <c r="BR216" s="69"/>
      <c r="BS216" s="69"/>
      <c r="BT216" s="69"/>
      <c r="BU216" s="26"/>
      <c r="BV216" s="245"/>
      <c r="BW216" s="26"/>
      <c r="BX216" s="11"/>
      <c r="BY216" s="44">
        <v>212</v>
      </c>
      <c r="BZ216" s="26"/>
      <c r="CA216" s="26"/>
      <c r="CB216" s="26"/>
      <c r="CC216" s="26"/>
      <c r="CD216" s="26"/>
      <c r="CE216" s="26"/>
      <c r="CF216" s="26"/>
      <c r="CG216" s="44">
        <v>212</v>
      </c>
      <c r="CH216" s="5">
        <v>0</v>
      </c>
      <c r="CI216" s="5">
        <v>0</v>
      </c>
      <c r="CJ216" s="5"/>
      <c r="CK216" s="26"/>
      <c r="CL216" s="26"/>
      <c r="CM216" s="246"/>
      <c r="CN216" s="26"/>
      <c r="CO216" s="26"/>
      <c r="CP216" s="26"/>
      <c r="CQ216" s="26"/>
      <c r="CR216" s="26"/>
      <c r="CS216" s="26"/>
      <c r="CT216" s="26"/>
      <c r="CU216" s="26"/>
      <c r="CV216" s="26"/>
      <c r="CW216" s="26"/>
      <c r="CX216" s="26"/>
    </row>
    <row r="217" spans="1:102" ht="15" x14ac:dyDescent="0.25">
      <c r="A217" s="10">
        <v>213</v>
      </c>
      <c r="B217" s="15"/>
      <c r="C217" s="42"/>
      <c r="D217" s="59"/>
      <c r="E217" s="69"/>
      <c r="F217" s="70"/>
      <c r="G217" s="33"/>
      <c r="H217" s="4"/>
      <c r="I217" s="4"/>
      <c r="J217" s="4"/>
      <c r="K217" s="4"/>
      <c r="L217" s="4"/>
      <c r="M217" s="4"/>
      <c r="N217" s="4"/>
      <c r="O217" s="4"/>
      <c r="P217" s="299">
        <f t="shared" si="27"/>
        <v>0</v>
      </c>
      <c r="Q217" s="4"/>
      <c r="R217" s="4"/>
      <c r="S217" s="4"/>
      <c r="T217" s="4"/>
      <c r="U217" s="4"/>
      <c r="V217" s="4"/>
      <c r="W217" s="4"/>
      <c r="X217" s="4"/>
      <c r="Y217" s="4"/>
      <c r="Z217" s="33"/>
      <c r="AA217" s="4"/>
      <c r="AB217" s="4"/>
      <c r="AC217" s="4"/>
      <c r="AD217" s="4"/>
      <c r="AE217" s="4"/>
      <c r="AF217" s="4"/>
      <c r="AG217" s="4"/>
      <c r="AH217" s="4"/>
      <c r="AI217" s="632">
        <f t="shared" si="28"/>
        <v>0</v>
      </c>
      <c r="AJ217" s="33"/>
      <c r="AK217" s="4"/>
      <c r="AL217" s="4"/>
      <c r="AM217" s="4"/>
      <c r="AN217" s="4"/>
      <c r="AO217" s="4"/>
      <c r="AP217" s="4"/>
      <c r="AQ217" s="4"/>
      <c r="AR217" s="4"/>
      <c r="AS217" s="33"/>
      <c r="AT217" s="630" t="str">
        <f t="shared" si="29"/>
        <v>NA</v>
      </c>
      <c r="AU217" s="630" t="s">
        <v>1783</v>
      </c>
      <c r="AV217" s="628"/>
      <c r="AW217" s="628"/>
      <c r="AX217" s="4"/>
      <c r="AY217" s="4"/>
      <c r="AZ217" s="33"/>
      <c r="BA217" s="26"/>
      <c r="BB217" s="26"/>
      <c r="BC217" s="26"/>
      <c r="BD217" s="26"/>
      <c r="BE217" s="26"/>
      <c r="BF217" s="26"/>
      <c r="BG217" s="26"/>
      <c r="BH217" s="26"/>
      <c r="BI217" s="632" t="str">
        <f t="shared" si="30"/>
        <v>no</v>
      </c>
      <c r="BJ217" s="26"/>
      <c r="BK217" s="300">
        <f t="shared" si="31"/>
        <v>0</v>
      </c>
      <c r="BL217" s="5"/>
      <c r="BM217" s="5"/>
      <c r="BN217" s="5"/>
      <c r="BO217" s="69"/>
      <c r="BP217" s="69"/>
      <c r="BQ217" s="69"/>
      <c r="BR217" s="69"/>
      <c r="BS217" s="69"/>
      <c r="BT217" s="69"/>
      <c r="BU217" s="26"/>
      <c r="BV217" s="245"/>
      <c r="BW217" s="26"/>
      <c r="BX217" s="11"/>
      <c r="BY217" s="44">
        <v>213</v>
      </c>
      <c r="BZ217" s="26"/>
      <c r="CA217" s="26"/>
      <c r="CB217" s="26"/>
      <c r="CC217" s="26"/>
      <c r="CD217" s="26"/>
      <c r="CE217" s="26"/>
      <c r="CF217" s="26"/>
      <c r="CG217" s="44">
        <v>213</v>
      </c>
      <c r="CH217" s="5">
        <v>0</v>
      </c>
      <c r="CI217" s="5">
        <v>0</v>
      </c>
      <c r="CJ217" s="5"/>
      <c r="CK217" s="26"/>
      <c r="CL217" s="26"/>
      <c r="CM217" s="246"/>
      <c r="CN217" s="26"/>
      <c r="CO217" s="26"/>
      <c r="CP217" s="26"/>
      <c r="CQ217" s="26"/>
      <c r="CR217" s="26"/>
      <c r="CS217" s="26"/>
      <c r="CT217" s="26"/>
      <c r="CU217" s="26"/>
      <c r="CV217" s="26"/>
      <c r="CW217" s="26"/>
      <c r="CX217" s="26"/>
    </row>
    <row r="218" spans="1:102" ht="15" x14ac:dyDescent="0.25">
      <c r="A218" s="10">
        <v>214</v>
      </c>
      <c r="B218" s="15"/>
      <c r="C218" s="42"/>
      <c r="D218" s="59"/>
      <c r="E218" s="69"/>
      <c r="F218" s="70"/>
      <c r="G218" s="33"/>
      <c r="H218" s="4"/>
      <c r="I218" s="4"/>
      <c r="J218" s="4"/>
      <c r="K218" s="4"/>
      <c r="L218" s="4"/>
      <c r="M218" s="4"/>
      <c r="N218" s="4"/>
      <c r="O218" s="4"/>
      <c r="P218" s="299">
        <f t="shared" si="27"/>
        <v>0</v>
      </c>
      <c r="Q218" s="4"/>
      <c r="R218" s="4"/>
      <c r="S218" s="4"/>
      <c r="T218" s="4"/>
      <c r="U218" s="4"/>
      <c r="V218" s="4"/>
      <c r="W218" s="4"/>
      <c r="X218" s="4"/>
      <c r="Y218" s="4"/>
      <c r="Z218" s="33"/>
      <c r="AA218" s="4"/>
      <c r="AB218" s="4"/>
      <c r="AC218" s="4"/>
      <c r="AD218" s="4"/>
      <c r="AE218" s="4"/>
      <c r="AF218" s="4"/>
      <c r="AG218" s="4"/>
      <c r="AH218" s="4"/>
      <c r="AI218" s="632">
        <f t="shared" si="28"/>
        <v>0</v>
      </c>
      <c r="AJ218" s="33"/>
      <c r="AK218" s="4"/>
      <c r="AL218" s="4"/>
      <c r="AM218" s="4"/>
      <c r="AN218" s="4"/>
      <c r="AO218" s="4"/>
      <c r="AP218" s="4"/>
      <c r="AQ218" s="4"/>
      <c r="AR218" s="4"/>
      <c r="AS218" s="33"/>
      <c r="AT218" s="630" t="str">
        <f t="shared" si="29"/>
        <v>NA</v>
      </c>
      <c r="AU218" s="630" t="s">
        <v>1783</v>
      </c>
      <c r="AV218" s="628"/>
      <c r="AW218" s="628"/>
      <c r="AX218" s="4"/>
      <c r="AY218" s="4"/>
      <c r="AZ218" s="33"/>
      <c r="BA218" s="26"/>
      <c r="BB218" s="26"/>
      <c r="BC218" s="26"/>
      <c r="BD218" s="26"/>
      <c r="BE218" s="26"/>
      <c r="BF218" s="26"/>
      <c r="BG218" s="26"/>
      <c r="BH218" s="26"/>
      <c r="BI218" s="632" t="str">
        <f t="shared" si="30"/>
        <v>no</v>
      </c>
      <c r="BJ218" s="26"/>
      <c r="BK218" s="300">
        <f t="shared" si="31"/>
        <v>0</v>
      </c>
      <c r="BL218" s="5"/>
      <c r="BM218" s="5"/>
      <c r="BN218" s="5"/>
      <c r="BO218" s="69"/>
      <c r="BP218" s="69"/>
      <c r="BQ218" s="69"/>
      <c r="BR218" s="69"/>
      <c r="BS218" s="69"/>
      <c r="BT218" s="69"/>
      <c r="BU218" s="26"/>
      <c r="BV218" s="245"/>
      <c r="BW218" s="26"/>
      <c r="BX218" s="11"/>
      <c r="BY218" s="44">
        <v>214</v>
      </c>
      <c r="BZ218" s="26"/>
      <c r="CA218" s="26"/>
      <c r="CB218" s="26"/>
      <c r="CC218" s="26"/>
      <c r="CD218" s="26"/>
      <c r="CE218" s="26"/>
      <c r="CF218" s="26"/>
      <c r="CG218" s="44">
        <v>214</v>
      </c>
      <c r="CH218" s="5">
        <v>0</v>
      </c>
      <c r="CI218" s="5">
        <v>0</v>
      </c>
      <c r="CJ218" s="5"/>
      <c r="CK218" s="26"/>
      <c r="CL218" s="26"/>
      <c r="CM218" s="246"/>
      <c r="CN218" s="26"/>
      <c r="CO218" s="26"/>
      <c r="CP218" s="26"/>
      <c r="CQ218" s="26"/>
      <c r="CR218" s="26"/>
      <c r="CS218" s="26"/>
      <c r="CT218" s="26"/>
      <c r="CU218" s="26"/>
      <c r="CV218" s="26"/>
      <c r="CW218" s="26"/>
      <c r="CX218" s="26"/>
    </row>
    <row r="219" spans="1:102" ht="15" x14ac:dyDescent="0.25">
      <c r="A219" s="10">
        <v>215</v>
      </c>
      <c r="B219" s="15"/>
      <c r="C219" s="42"/>
      <c r="D219" s="59"/>
      <c r="E219" s="69"/>
      <c r="F219" s="70"/>
      <c r="G219" s="33"/>
      <c r="H219" s="4"/>
      <c r="I219" s="4"/>
      <c r="J219" s="4"/>
      <c r="K219" s="4"/>
      <c r="L219" s="4"/>
      <c r="M219" s="4"/>
      <c r="N219" s="4"/>
      <c r="O219" s="4"/>
      <c r="P219" s="299">
        <f t="shared" si="27"/>
        <v>0</v>
      </c>
      <c r="Q219" s="4"/>
      <c r="R219" s="4"/>
      <c r="S219" s="4"/>
      <c r="T219" s="4"/>
      <c r="U219" s="4"/>
      <c r="V219" s="4"/>
      <c r="W219" s="4"/>
      <c r="X219" s="4"/>
      <c r="Y219" s="4"/>
      <c r="Z219" s="33"/>
      <c r="AA219" s="4"/>
      <c r="AB219" s="4"/>
      <c r="AC219" s="4"/>
      <c r="AD219" s="4"/>
      <c r="AE219" s="4"/>
      <c r="AF219" s="4"/>
      <c r="AG219" s="4"/>
      <c r="AH219" s="4"/>
      <c r="AI219" s="632">
        <f t="shared" si="28"/>
        <v>0</v>
      </c>
      <c r="AJ219" s="33"/>
      <c r="AK219" s="4"/>
      <c r="AL219" s="4"/>
      <c r="AM219" s="4"/>
      <c r="AN219" s="4"/>
      <c r="AO219" s="4"/>
      <c r="AP219" s="4"/>
      <c r="AQ219" s="4"/>
      <c r="AR219" s="4"/>
      <c r="AS219" s="33"/>
      <c r="AT219" s="630" t="str">
        <f t="shared" si="29"/>
        <v>NA</v>
      </c>
      <c r="AU219" s="630" t="s">
        <v>1783</v>
      </c>
      <c r="AV219" s="628"/>
      <c r="AW219" s="628"/>
      <c r="AX219" s="4"/>
      <c r="AY219" s="4"/>
      <c r="AZ219" s="33"/>
      <c r="BA219" s="26"/>
      <c r="BB219" s="26"/>
      <c r="BC219" s="26"/>
      <c r="BD219" s="26"/>
      <c r="BE219" s="26"/>
      <c r="BF219" s="26"/>
      <c r="BG219" s="26"/>
      <c r="BH219" s="26"/>
      <c r="BI219" s="632" t="str">
        <f t="shared" si="30"/>
        <v>no</v>
      </c>
      <c r="BJ219" s="26"/>
      <c r="BK219" s="300">
        <f t="shared" si="31"/>
        <v>0</v>
      </c>
      <c r="BL219" s="5"/>
      <c r="BM219" s="5"/>
      <c r="BN219" s="5"/>
      <c r="BO219" s="69"/>
      <c r="BP219" s="69"/>
      <c r="BQ219" s="69"/>
      <c r="BR219" s="69"/>
      <c r="BS219" s="69"/>
      <c r="BT219" s="69"/>
      <c r="BU219" s="26"/>
      <c r="BV219" s="245"/>
      <c r="BW219" s="26"/>
      <c r="BX219" s="11"/>
      <c r="BY219" s="44">
        <v>215</v>
      </c>
      <c r="BZ219" s="26"/>
      <c r="CA219" s="26"/>
      <c r="CB219" s="26"/>
      <c r="CC219" s="26"/>
      <c r="CD219" s="26"/>
      <c r="CE219" s="26"/>
      <c r="CF219" s="26"/>
      <c r="CG219" s="44">
        <v>215</v>
      </c>
      <c r="CH219" s="5">
        <v>0</v>
      </c>
      <c r="CI219" s="5">
        <v>0</v>
      </c>
      <c r="CJ219" s="5"/>
      <c r="CK219" s="26"/>
      <c r="CL219" s="26"/>
      <c r="CM219" s="246"/>
      <c r="CN219" s="26"/>
      <c r="CO219" s="26"/>
      <c r="CP219" s="26"/>
      <c r="CQ219" s="26"/>
      <c r="CR219" s="26"/>
      <c r="CS219" s="26"/>
      <c r="CT219" s="26"/>
      <c r="CU219" s="26"/>
      <c r="CV219" s="26"/>
      <c r="CW219" s="26"/>
      <c r="CX219" s="26"/>
    </row>
    <row r="220" spans="1:102" ht="15" x14ac:dyDescent="0.25">
      <c r="A220" s="10">
        <v>216</v>
      </c>
      <c r="B220" s="15"/>
      <c r="C220" s="42"/>
      <c r="D220" s="59"/>
      <c r="E220" s="69"/>
      <c r="F220" s="70"/>
      <c r="G220" s="33"/>
      <c r="H220" s="4"/>
      <c r="I220" s="4"/>
      <c r="J220" s="4"/>
      <c r="K220" s="4"/>
      <c r="L220" s="4"/>
      <c r="M220" s="4"/>
      <c r="N220" s="4"/>
      <c r="O220" s="4"/>
      <c r="P220" s="299">
        <f t="shared" si="27"/>
        <v>0</v>
      </c>
      <c r="Q220" s="4"/>
      <c r="R220" s="4"/>
      <c r="S220" s="4"/>
      <c r="T220" s="4"/>
      <c r="U220" s="4"/>
      <c r="V220" s="4"/>
      <c r="W220" s="4"/>
      <c r="X220" s="4"/>
      <c r="Y220" s="4"/>
      <c r="Z220" s="33"/>
      <c r="AA220" s="4"/>
      <c r="AB220" s="4"/>
      <c r="AC220" s="4"/>
      <c r="AD220" s="4"/>
      <c r="AE220" s="4"/>
      <c r="AF220" s="4"/>
      <c r="AG220" s="4"/>
      <c r="AH220" s="4"/>
      <c r="AI220" s="632">
        <f t="shared" si="28"/>
        <v>0</v>
      </c>
      <c r="AJ220" s="33"/>
      <c r="AK220" s="4"/>
      <c r="AL220" s="4"/>
      <c r="AM220" s="4"/>
      <c r="AN220" s="4"/>
      <c r="AO220" s="4"/>
      <c r="AP220" s="4"/>
      <c r="AQ220" s="4"/>
      <c r="AR220" s="4"/>
      <c r="AS220" s="33"/>
      <c r="AT220" s="630" t="str">
        <f t="shared" si="29"/>
        <v>NA</v>
      </c>
      <c r="AU220" s="630" t="s">
        <v>1783</v>
      </c>
      <c r="AV220" s="628"/>
      <c r="AW220" s="628"/>
      <c r="AX220" s="4"/>
      <c r="AY220" s="4"/>
      <c r="AZ220" s="33"/>
      <c r="BA220" s="26"/>
      <c r="BB220" s="26"/>
      <c r="BC220" s="26"/>
      <c r="BD220" s="26"/>
      <c r="BE220" s="26"/>
      <c r="BF220" s="26"/>
      <c r="BG220" s="26"/>
      <c r="BH220" s="26"/>
      <c r="BI220" s="632" t="str">
        <f t="shared" si="30"/>
        <v>no</v>
      </c>
      <c r="BJ220" s="26"/>
      <c r="BK220" s="300">
        <f t="shared" si="31"/>
        <v>0</v>
      </c>
      <c r="BL220" s="5"/>
      <c r="BM220" s="5"/>
      <c r="BN220" s="5"/>
      <c r="BO220" s="69"/>
      <c r="BP220" s="69"/>
      <c r="BQ220" s="69"/>
      <c r="BR220" s="69"/>
      <c r="BS220" s="69"/>
      <c r="BT220" s="69"/>
      <c r="BU220" s="26"/>
      <c r="BV220" s="245"/>
      <c r="BW220" s="26"/>
      <c r="BX220" s="11"/>
      <c r="BY220" s="44">
        <v>216</v>
      </c>
      <c r="BZ220" s="26"/>
      <c r="CA220" s="26"/>
      <c r="CB220" s="26"/>
      <c r="CC220" s="26"/>
      <c r="CD220" s="26"/>
      <c r="CE220" s="26"/>
      <c r="CF220" s="26"/>
      <c r="CG220" s="44">
        <v>216</v>
      </c>
      <c r="CH220" s="5">
        <v>0</v>
      </c>
      <c r="CI220" s="5">
        <v>0</v>
      </c>
      <c r="CJ220" s="5"/>
      <c r="CK220" s="26"/>
      <c r="CL220" s="26"/>
      <c r="CM220" s="246"/>
      <c r="CN220" s="26"/>
      <c r="CO220" s="26"/>
      <c r="CP220" s="26"/>
      <c r="CQ220" s="26"/>
      <c r="CR220" s="26"/>
      <c r="CS220" s="26"/>
      <c r="CT220" s="26"/>
      <c r="CU220" s="26"/>
      <c r="CV220" s="26"/>
      <c r="CW220" s="26"/>
      <c r="CX220" s="26"/>
    </row>
    <row r="221" spans="1:102" ht="15" x14ac:dyDescent="0.25">
      <c r="A221" s="10">
        <v>217</v>
      </c>
      <c r="B221" s="15"/>
      <c r="C221" s="42"/>
      <c r="D221" s="59"/>
      <c r="E221" s="69"/>
      <c r="F221" s="70"/>
      <c r="G221" s="33"/>
      <c r="H221" s="4"/>
      <c r="I221" s="4"/>
      <c r="J221" s="4"/>
      <c r="K221" s="4"/>
      <c r="L221" s="4"/>
      <c r="M221" s="4"/>
      <c r="N221" s="4"/>
      <c r="O221" s="4"/>
      <c r="P221" s="299">
        <f t="shared" si="27"/>
        <v>0</v>
      </c>
      <c r="Q221" s="4"/>
      <c r="R221" s="4"/>
      <c r="S221" s="4"/>
      <c r="T221" s="4"/>
      <c r="U221" s="4"/>
      <c r="V221" s="4"/>
      <c r="W221" s="4"/>
      <c r="X221" s="4"/>
      <c r="Y221" s="4"/>
      <c r="Z221" s="33"/>
      <c r="AA221" s="4"/>
      <c r="AB221" s="4"/>
      <c r="AC221" s="4"/>
      <c r="AD221" s="4"/>
      <c r="AE221" s="4"/>
      <c r="AF221" s="4"/>
      <c r="AG221" s="4"/>
      <c r="AH221" s="4"/>
      <c r="AI221" s="632">
        <f t="shared" si="28"/>
        <v>0</v>
      </c>
      <c r="AJ221" s="33"/>
      <c r="AK221" s="4"/>
      <c r="AL221" s="4"/>
      <c r="AM221" s="4"/>
      <c r="AN221" s="4"/>
      <c r="AO221" s="4"/>
      <c r="AP221" s="4"/>
      <c r="AQ221" s="4"/>
      <c r="AR221" s="4"/>
      <c r="AS221" s="33"/>
      <c r="AT221" s="630" t="str">
        <f t="shared" si="29"/>
        <v>NA</v>
      </c>
      <c r="AU221" s="630" t="s">
        <v>1783</v>
      </c>
      <c r="AV221" s="628"/>
      <c r="AW221" s="628"/>
      <c r="AX221" s="4"/>
      <c r="AY221" s="4"/>
      <c r="AZ221" s="33"/>
      <c r="BA221" s="26"/>
      <c r="BB221" s="26"/>
      <c r="BC221" s="26"/>
      <c r="BD221" s="26"/>
      <c r="BE221" s="26"/>
      <c r="BF221" s="26"/>
      <c r="BG221" s="26"/>
      <c r="BH221" s="26"/>
      <c r="BI221" s="632" t="str">
        <f t="shared" si="30"/>
        <v>no</v>
      </c>
      <c r="BJ221" s="26"/>
      <c r="BK221" s="300">
        <f t="shared" si="31"/>
        <v>0</v>
      </c>
      <c r="BL221" s="5"/>
      <c r="BM221" s="5"/>
      <c r="BN221" s="5"/>
      <c r="BO221" s="69"/>
      <c r="BP221" s="69"/>
      <c r="BQ221" s="69"/>
      <c r="BR221" s="69"/>
      <c r="BS221" s="69"/>
      <c r="BT221" s="69"/>
      <c r="BU221" s="26"/>
      <c r="BV221" s="245"/>
      <c r="BW221" s="26"/>
      <c r="BX221" s="11"/>
      <c r="BY221" s="44">
        <v>217</v>
      </c>
      <c r="BZ221" s="26"/>
      <c r="CA221" s="26"/>
      <c r="CB221" s="26"/>
      <c r="CC221" s="26"/>
      <c r="CD221" s="26"/>
      <c r="CE221" s="26"/>
      <c r="CF221" s="26"/>
      <c r="CG221" s="44">
        <v>217</v>
      </c>
      <c r="CH221" s="5">
        <v>0</v>
      </c>
      <c r="CI221" s="5">
        <v>0</v>
      </c>
      <c r="CJ221" s="5"/>
      <c r="CK221" s="26"/>
      <c r="CL221" s="26"/>
      <c r="CM221" s="246"/>
      <c r="CN221" s="26"/>
      <c r="CO221" s="26"/>
      <c r="CP221" s="26"/>
      <c r="CQ221" s="26"/>
      <c r="CR221" s="26"/>
      <c r="CS221" s="26"/>
      <c r="CT221" s="26"/>
      <c r="CU221" s="26"/>
      <c r="CV221" s="26"/>
      <c r="CW221" s="26"/>
      <c r="CX221" s="26"/>
    </row>
    <row r="222" spans="1:102" ht="15" x14ac:dyDescent="0.25">
      <c r="A222" s="10">
        <v>219</v>
      </c>
      <c r="B222" s="15"/>
      <c r="C222" s="42"/>
      <c r="D222" s="59"/>
      <c r="E222" s="69"/>
      <c r="F222" s="70"/>
      <c r="G222" s="33"/>
      <c r="H222" s="4"/>
      <c r="I222" s="4"/>
      <c r="J222" s="4"/>
      <c r="K222" s="4"/>
      <c r="L222" s="4"/>
      <c r="M222" s="4"/>
      <c r="N222" s="4"/>
      <c r="O222" s="4"/>
      <c r="P222" s="299">
        <f t="shared" si="27"/>
        <v>0</v>
      </c>
      <c r="Q222" s="4"/>
      <c r="R222" s="4"/>
      <c r="S222" s="4"/>
      <c r="T222" s="4"/>
      <c r="U222" s="4"/>
      <c r="V222" s="4"/>
      <c r="W222" s="4"/>
      <c r="X222" s="4"/>
      <c r="Y222" s="4"/>
      <c r="Z222" s="33"/>
      <c r="AA222" s="4"/>
      <c r="AB222" s="4"/>
      <c r="AC222" s="4"/>
      <c r="AD222" s="4"/>
      <c r="AE222" s="4"/>
      <c r="AF222" s="4"/>
      <c r="AG222" s="4"/>
      <c r="AH222" s="4"/>
      <c r="AI222" s="632">
        <f t="shared" si="28"/>
        <v>0</v>
      </c>
      <c r="AJ222" s="33"/>
      <c r="AK222" s="4"/>
      <c r="AL222" s="4"/>
      <c r="AM222" s="4"/>
      <c r="AN222" s="4"/>
      <c r="AO222" s="4"/>
      <c r="AP222" s="4"/>
      <c r="AQ222" s="4"/>
      <c r="AR222" s="4"/>
      <c r="AS222" s="33"/>
      <c r="AT222" s="630" t="str">
        <f t="shared" si="29"/>
        <v>NA</v>
      </c>
      <c r="AU222" s="630" t="s">
        <v>1783</v>
      </c>
      <c r="AV222" s="628"/>
      <c r="AW222" s="628"/>
      <c r="AX222" s="4"/>
      <c r="AY222" s="4"/>
      <c r="AZ222" s="33"/>
      <c r="BA222" s="26"/>
      <c r="BB222" s="26"/>
      <c r="BC222" s="26"/>
      <c r="BD222" s="26"/>
      <c r="BE222" s="26"/>
      <c r="BF222" s="26"/>
      <c r="BG222" s="26"/>
      <c r="BH222" s="26"/>
      <c r="BI222" s="632" t="str">
        <f t="shared" si="30"/>
        <v>no</v>
      </c>
      <c r="BJ222" s="26"/>
      <c r="BK222" s="300">
        <f t="shared" si="31"/>
        <v>0</v>
      </c>
      <c r="BL222" s="5"/>
      <c r="BM222" s="5"/>
      <c r="BN222" s="5"/>
      <c r="BO222" s="69"/>
      <c r="BP222" s="69"/>
      <c r="BQ222" s="69"/>
      <c r="BR222" s="69"/>
      <c r="BS222" s="69"/>
      <c r="BT222" s="69"/>
      <c r="BU222" s="26"/>
      <c r="BV222" s="245"/>
      <c r="BW222" s="26"/>
      <c r="BX222" s="11"/>
      <c r="BY222" s="44">
        <v>219</v>
      </c>
      <c r="BZ222" s="26"/>
      <c r="CA222" s="26"/>
      <c r="CB222" s="26"/>
      <c r="CC222" s="26"/>
      <c r="CD222" s="26"/>
      <c r="CE222" s="26"/>
      <c r="CF222" s="26"/>
      <c r="CG222" s="44">
        <v>219</v>
      </c>
      <c r="CH222" s="5">
        <v>0</v>
      </c>
      <c r="CI222" s="5">
        <v>0</v>
      </c>
      <c r="CJ222" s="5"/>
      <c r="CK222" s="26"/>
      <c r="CL222" s="26"/>
      <c r="CM222" s="246"/>
      <c r="CN222" s="26"/>
      <c r="CO222" s="26"/>
      <c r="CP222" s="26"/>
      <c r="CQ222" s="26"/>
      <c r="CR222" s="26"/>
      <c r="CS222" s="26"/>
      <c r="CT222" s="26"/>
      <c r="CU222" s="26"/>
      <c r="CV222" s="26"/>
      <c r="CW222" s="26"/>
      <c r="CX222" s="26"/>
    </row>
    <row r="223" spans="1:102" ht="15" x14ac:dyDescent="0.25">
      <c r="A223" s="10">
        <v>220</v>
      </c>
      <c r="B223" s="15"/>
      <c r="C223" s="42"/>
      <c r="D223" s="59"/>
      <c r="E223" s="69"/>
      <c r="F223" s="70"/>
      <c r="G223" s="33"/>
      <c r="H223" s="4"/>
      <c r="I223" s="4"/>
      <c r="J223" s="4"/>
      <c r="K223" s="4"/>
      <c r="L223" s="4"/>
      <c r="M223" s="4"/>
      <c r="N223" s="4"/>
      <c r="O223" s="4"/>
      <c r="P223" s="299">
        <f t="shared" si="27"/>
        <v>0</v>
      </c>
      <c r="Q223" s="4"/>
      <c r="R223" s="4"/>
      <c r="S223" s="4"/>
      <c r="T223" s="4"/>
      <c r="U223" s="4"/>
      <c r="V223" s="4"/>
      <c r="W223" s="4"/>
      <c r="X223" s="4"/>
      <c r="Y223" s="4"/>
      <c r="Z223" s="33"/>
      <c r="AA223" s="4"/>
      <c r="AB223" s="4"/>
      <c r="AC223" s="4"/>
      <c r="AD223" s="4"/>
      <c r="AE223" s="4"/>
      <c r="AF223" s="4"/>
      <c r="AG223" s="4"/>
      <c r="AH223" s="4"/>
      <c r="AI223" s="632">
        <f t="shared" si="28"/>
        <v>0</v>
      </c>
      <c r="AJ223" s="33"/>
      <c r="AK223" s="4"/>
      <c r="AL223" s="4"/>
      <c r="AM223" s="4"/>
      <c r="AN223" s="4"/>
      <c r="AO223" s="4"/>
      <c r="AP223" s="4"/>
      <c r="AQ223" s="4"/>
      <c r="AR223" s="4"/>
      <c r="AS223" s="33"/>
      <c r="AT223" s="630" t="str">
        <f t="shared" si="29"/>
        <v>NA</v>
      </c>
      <c r="AU223" s="630" t="s">
        <v>1783</v>
      </c>
      <c r="AV223" s="628"/>
      <c r="AW223" s="628"/>
      <c r="AX223" s="4"/>
      <c r="AY223" s="4"/>
      <c r="AZ223" s="33"/>
      <c r="BA223" s="26"/>
      <c r="BB223" s="26"/>
      <c r="BC223" s="26"/>
      <c r="BD223" s="26"/>
      <c r="BE223" s="26"/>
      <c r="BF223" s="26"/>
      <c r="BG223" s="26"/>
      <c r="BH223" s="26"/>
      <c r="BI223" s="632" t="str">
        <f t="shared" si="30"/>
        <v>no</v>
      </c>
      <c r="BJ223" s="26"/>
      <c r="BK223" s="300">
        <f t="shared" si="31"/>
        <v>0</v>
      </c>
      <c r="BL223" s="5"/>
      <c r="BM223" s="5"/>
      <c r="BN223" s="5"/>
      <c r="BO223" s="69"/>
      <c r="BP223" s="69"/>
      <c r="BQ223" s="69"/>
      <c r="BR223" s="69"/>
      <c r="BS223" s="69"/>
      <c r="BT223" s="69"/>
      <c r="BU223" s="26"/>
      <c r="BV223" s="245"/>
      <c r="BW223" s="26"/>
      <c r="BX223" s="11"/>
      <c r="BY223" s="44">
        <v>220</v>
      </c>
      <c r="BZ223" s="26"/>
      <c r="CA223" s="26"/>
      <c r="CB223" s="26"/>
      <c r="CC223" s="26"/>
      <c r="CD223" s="26"/>
      <c r="CE223" s="26"/>
      <c r="CF223" s="26"/>
      <c r="CG223" s="44">
        <v>220</v>
      </c>
      <c r="CH223" s="5">
        <v>0</v>
      </c>
      <c r="CI223" s="5">
        <v>0</v>
      </c>
      <c r="CJ223" s="5"/>
      <c r="CK223" s="26"/>
      <c r="CL223" s="26"/>
      <c r="CM223" s="246"/>
      <c r="CN223" s="26"/>
      <c r="CO223" s="26"/>
      <c r="CP223" s="26"/>
      <c r="CQ223" s="26"/>
      <c r="CR223" s="26"/>
      <c r="CS223" s="26"/>
      <c r="CT223" s="26"/>
      <c r="CU223" s="26"/>
      <c r="CV223" s="26"/>
      <c r="CW223" s="26"/>
      <c r="CX223" s="26"/>
    </row>
    <row r="224" spans="1:102" ht="15" x14ac:dyDescent="0.25">
      <c r="A224" s="10">
        <v>221</v>
      </c>
      <c r="B224" s="15"/>
      <c r="C224" s="42"/>
      <c r="D224" s="59"/>
      <c r="E224" s="69"/>
      <c r="F224" s="70"/>
      <c r="G224" s="33"/>
      <c r="H224" s="4"/>
      <c r="I224" s="4"/>
      <c r="J224" s="4"/>
      <c r="K224" s="4"/>
      <c r="L224" s="4"/>
      <c r="M224" s="4"/>
      <c r="N224" s="4"/>
      <c r="O224" s="4"/>
      <c r="P224" s="299">
        <f t="shared" si="27"/>
        <v>0</v>
      </c>
      <c r="Q224" s="4"/>
      <c r="R224" s="4"/>
      <c r="S224" s="4"/>
      <c r="T224" s="4"/>
      <c r="U224" s="4"/>
      <c r="V224" s="4"/>
      <c r="W224" s="4"/>
      <c r="X224" s="4"/>
      <c r="Y224" s="4"/>
      <c r="Z224" s="33"/>
      <c r="AA224" s="4"/>
      <c r="AB224" s="4"/>
      <c r="AC224" s="4"/>
      <c r="AD224" s="4"/>
      <c r="AE224" s="4"/>
      <c r="AF224" s="4"/>
      <c r="AG224" s="4"/>
      <c r="AH224" s="4"/>
      <c r="AI224" s="632">
        <f t="shared" si="28"/>
        <v>0</v>
      </c>
      <c r="AJ224" s="33"/>
      <c r="AK224" s="4"/>
      <c r="AL224" s="4"/>
      <c r="AM224" s="4"/>
      <c r="AN224" s="4"/>
      <c r="AO224" s="4"/>
      <c r="AP224" s="4"/>
      <c r="AQ224" s="4"/>
      <c r="AR224" s="4"/>
      <c r="AS224" s="33"/>
      <c r="AT224" s="630" t="str">
        <f t="shared" si="29"/>
        <v>NA</v>
      </c>
      <c r="AU224" s="630" t="s">
        <v>1783</v>
      </c>
      <c r="AV224" s="628"/>
      <c r="AW224" s="628"/>
      <c r="AX224" s="4"/>
      <c r="AY224" s="4"/>
      <c r="AZ224" s="33"/>
      <c r="BA224" s="26"/>
      <c r="BB224" s="26"/>
      <c r="BC224" s="26"/>
      <c r="BD224" s="26"/>
      <c r="BE224" s="26"/>
      <c r="BF224" s="26"/>
      <c r="BG224" s="26"/>
      <c r="BH224" s="26"/>
      <c r="BI224" s="632" t="str">
        <f t="shared" si="30"/>
        <v>no</v>
      </c>
      <c r="BJ224" s="26"/>
      <c r="BK224" s="300">
        <f t="shared" si="31"/>
        <v>0</v>
      </c>
      <c r="BL224" s="5"/>
      <c r="BM224" s="5"/>
      <c r="BN224" s="5"/>
      <c r="BO224" s="69"/>
      <c r="BP224" s="69"/>
      <c r="BQ224" s="69"/>
      <c r="BR224" s="69"/>
      <c r="BS224" s="69"/>
      <c r="BT224" s="69"/>
      <c r="BU224" s="26"/>
      <c r="BV224" s="245"/>
      <c r="BW224" s="26"/>
      <c r="BX224" s="11"/>
      <c r="BY224" s="44">
        <v>221</v>
      </c>
      <c r="BZ224" s="26"/>
      <c r="CA224" s="26"/>
      <c r="CB224" s="26"/>
      <c r="CC224" s="26"/>
      <c r="CD224" s="26"/>
      <c r="CE224" s="26"/>
      <c r="CF224" s="26"/>
      <c r="CG224" s="44">
        <v>221</v>
      </c>
      <c r="CH224" s="5">
        <v>0</v>
      </c>
      <c r="CI224" s="5">
        <v>0</v>
      </c>
      <c r="CJ224" s="5"/>
      <c r="CK224" s="26"/>
      <c r="CL224" s="26"/>
      <c r="CM224" s="246"/>
      <c r="CN224" s="26"/>
      <c r="CO224" s="26"/>
      <c r="CP224" s="26"/>
      <c r="CQ224" s="26"/>
      <c r="CR224" s="26"/>
      <c r="CS224" s="26"/>
      <c r="CT224" s="26"/>
      <c r="CU224" s="26"/>
      <c r="CV224" s="26"/>
      <c r="CW224" s="26"/>
      <c r="CX224" s="26"/>
    </row>
    <row r="225" spans="1:154" ht="15" x14ac:dyDescent="0.25">
      <c r="A225" s="10">
        <v>222</v>
      </c>
      <c r="B225" s="15"/>
      <c r="C225" s="42"/>
      <c r="D225" s="59"/>
      <c r="E225" s="69"/>
      <c r="F225" s="70"/>
      <c r="G225" s="33"/>
      <c r="H225" s="4"/>
      <c r="I225" s="4"/>
      <c r="J225" s="4"/>
      <c r="K225" s="4"/>
      <c r="L225" s="4"/>
      <c r="M225" s="4"/>
      <c r="N225" s="4"/>
      <c r="O225" s="4"/>
      <c r="P225" s="299">
        <f t="shared" si="27"/>
        <v>0</v>
      </c>
      <c r="Q225" s="4"/>
      <c r="R225" s="4"/>
      <c r="S225" s="4"/>
      <c r="T225" s="4"/>
      <c r="U225" s="4"/>
      <c r="V225" s="4"/>
      <c r="W225" s="4"/>
      <c r="X225" s="4"/>
      <c r="Y225" s="4"/>
      <c r="Z225" s="33"/>
      <c r="AA225" s="4"/>
      <c r="AB225" s="4"/>
      <c r="AC225" s="4"/>
      <c r="AD225" s="4"/>
      <c r="AE225" s="4"/>
      <c r="AF225" s="4"/>
      <c r="AG225" s="4"/>
      <c r="AH225" s="4"/>
      <c r="AI225" s="632">
        <f t="shared" si="28"/>
        <v>0</v>
      </c>
      <c r="AJ225" s="33"/>
      <c r="AK225" s="4"/>
      <c r="AL225" s="4"/>
      <c r="AM225" s="4"/>
      <c r="AN225" s="4"/>
      <c r="AO225" s="4"/>
      <c r="AP225" s="4"/>
      <c r="AQ225" s="4"/>
      <c r="AR225" s="4"/>
      <c r="AS225" s="33"/>
      <c r="AT225" s="630" t="str">
        <f t="shared" si="29"/>
        <v>NA</v>
      </c>
      <c r="AU225" s="630" t="s">
        <v>1783</v>
      </c>
      <c r="AV225" s="628"/>
      <c r="AW225" s="628"/>
      <c r="AX225" s="4"/>
      <c r="AY225" s="4"/>
      <c r="AZ225" s="33"/>
      <c r="BA225" s="26"/>
      <c r="BB225" s="26"/>
      <c r="BC225" s="26"/>
      <c r="BD225" s="26"/>
      <c r="BE225" s="26"/>
      <c r="BF225" s="26"/>
      <c r="BG225" s="26"/>
      <c r="BH225" s="26"/>
      <c r="BI225" s="632" t="str">
        <f t="shared" si="30"/>
        <v>no</v>
      </c>
      <c r="BJ225" s="26"/>
      <c r="BK225" s="300">
        <f t="shared" si="31"/>
        <v>0</v>
      </c>
      <c r="BL225" s="5"/>
      <c r="BM225" s="5"/>
      <c r="BN225" s="5"/>
      <c r="BO225" s="69"/>
      <c r="BP225" s="69"/>
      <c r="BQ225" s="69"/>
      <c r="BR225" s="69"/>
      <c r="BS225" s="69"/>
      <c r="BT225" s="69"/>
      <c r="BU225" s="26"/>
      <c r="BV225" s="245"/>
      <c r="BW225" s="26"/>
      <c r="BX225" s="11"/>
      <c r="BY225" s="44">
        <v>222</v>
      </c>
      <c r="BZ225" s="26"/>
      <c r="CA225" s="26"/>
      <c r="CB225" s="26"/>
      <c r="CC225" s="26"/>
      <c r="CD225" s="26"/>
      <c r="CE225" s="26"/>
      <c r="CF225" s="26"/>
      <c r="CG225" s="44">
        <v>222</v>
      </c>
      <c r="CH225" s="5">
        <v>0</v>
      </c>
      <c r="CI225" s="5">
        <v>0</v>
      </c>
      <c r="CJ225" s="5"/>
      <c r="CK225" s="26"/>
      <c r="CL225" s="26"/>
      <c r="CM225" s="246"/>
      <c r="CN225" s="26"/>
      <c r="CO225" s="26"/>
      <c r="CP225" s="26"/>
      <c r="CQ225" s="26"/>
      <c r="CR225" s="26"/>
      <c r="CS225" s="26"/>
      <c r="CT225" s="26"/>
      <c r="CU225" s="26"/>
      <c r="CV225" s="26"/>
      <c r="CW225" s="26"/>
      <c r="CX225" s="26"/>
    </row>
    <row r="226" spans="1:154" ht="15" x14ac:dyDescent="0.25">
      <c r="A226" s="10">
        <v>223</v>
      </c>
      <c r="B226" s="15"/>
      <c r="C226" s="42"/>
      <c r="D226" s="59"/>
      <c r="E226" s="69"/>
      <c r="F226" s="70"/>
      <c r="G226" s="33"/>
      <c r="H226" s="4"/>
      <c r="I226" s="4"/>
      <c r="J226" s="4"/>
      <c r="K226" s="4"/>
      <c r="L226" s="4"/>
      <c r="M226" s="4"/>
      <c r="N226" s="4"/>
      <c r="O226" s="4"/>
      <c r="P226" s="299">
        <f t="shared" si="27"/>
        <v>0</v>
      </c>
      <c r="Q226" s="4"/>
      <c r="R226" s="4"/>
      <c r="S226" s="4"/>
      <c r="T226" s="4"/>
      <c r="U226" s="4"/>
      <c r="V226" s="4"/>
      <c r="W226" s="4"/>
      <c r="X226" s="4"/>
      <c r="Y226" s="4"/>
      <c r="Z226" s="33"/>
      <c r="AA226" s="4"/>
      <c r="AB226" s="4"/>
      <c r="AC226" s="4"/>
      <c r="AD226" s="4"/>
      <c r="AE226" s="4"/>
      <c r="AF226" s="4"/>
      <c r="AG226" s="4"/>
      <c r="AH226" s="4"/>
      <c r="AI226" s="632">
        <f t="shared" si="28"/>
        <v>0</v>
      </c>
      <c r="AJ226" s="33"/>
      <c r="AK226" s="4"/>
      <c r="AL226" s="4"/>
      <c r="AM226" s="4"/>
      <c r="AN226" s="4"/>
      <c r="AO226" s="4"/>
      <c r="AP226" s="4"/>
      <c r="AQ226" s="4"/>
      <c r="AR226" s="4"/>
      <c r="AS226" s="33"/>
      <c r="AT226" s="630" t="str">
        <f t="shared" si="29"/>
        <v>NA</v>
      </c>
      <c r="AU226" s="630" t="s">
        <v>1783</v>
      </c>
      <c r="AV226" s="628"/>
      <c r="AW226" s="628"/>
      <c r="AX226" s="4"/>
      <c r="AY226" s="4"/>
      <c r="AZ226" s="33"/>
      <c r="BA226" s="26"/>
      <c r="BB226" s="26"/>
      <c r="BC226" s="26"/>
      <c r="BD226" s="26"/>
      <c r="BE226" s="26"/>
      <c r="BF226" s="26"/>
      <c r="BG226" s="26"/>
      <c r="BH226" s="26"/>
      <c r="BI226" s="632" t="str">
        <f t="shared" si="30"/>
        <v>no</v>
      </c>
      <c r="BJ226" s="26"/>
      <c r="BK226" s="300">
        <f t="shared" si="31"/>
        <v>0</v>
      </c>
      <c r="BL226" s="5"/>
      <c r="BM226" s="5"/>
      <c r="BN226" s="5"/>
      <c r="BO226" s="69"/>
      <c r="BP226" s="69"/>
      <c r="BQ226" s="69"/>
      <c r="BR226" s="69"/>
      <c r="BS226" s="69"/>
      <c r="BT226" s="69"/>
      <c r="BU226" s="26"/>
      <c r="BV226" s="245"/>
      <c r="BW226" s="26"/>
      <c r="BX226" s="11"/>
      <c r="BY226" s="44">
        <v>223</v>
      </c>
      <c r="BZ226" s="26"/>
      <c r="CA226" s="26"/>
      <c r="CB226" s="26"/>
      <c r="CC226" s="26"/>
      <c r="CD226" s="26"/>
      <c r="CE226" s="26"/>
      <c r="CF226" s="26"/>
      <c r="CG226" s="44">
        <v>223</v>
      </c>
      <c r="CH226" s="5">
        <v>0</v>
      </c>
      <c r="CI226" s="5">
        <v>0</v>
      </c>
      <c r="CJ226" s="5"/>
      <c r="CK226" s="26"/>
      <c r="CL226" s="26"/>
      <c r="CM226" s="246"/>
      <c r="CN226" s="26"/>
      <c r="CO226" s="26"/>
      <c r="CP226" s="26"/>
      <c r="CQ226" s="26"/>
      <c r="CR226" s="26"/>
      <c r="CS226" s="26"/>
      <c r="CT226" s="26"/>
      <c r="CU226" s="26"/>
      <c r="CV226" s="26"/>
      <c r="CW226" s="26"/>
      <c r="CX226" s="26"/>
    </row>
    <row r="227" spans="1:154" ht="15" x14ac:dyDescent="0.25">
      <c r="A227" s="10">
        <v>224</v>
      </c>
      <c r="B227" s="15"/>
      <c r="C227" s="42"/>
      <c r="D227" s="59"/>
      <c r="E227" s="69"/>
      <c r="F227" s="70"/>
      <c r="G227" s="33"/>
      <c r="H227" s="4"/>
      <c r="I227" s="4"/>
      <c r="J227" s="4"/>
      <c r="K227" s="4"/>
      <c r="L227" s="4"/>
      <c r="M227" s="4"/>
      <c r="N227" s="4"/>
      <c r="O227" s="4"/>
      <c r="P227" s="299">
        <f t="shared" si="27"/>
        <v>0</v>
      </c>
      <c r="Q227" s="4"/>
      <c r="R227" s="4"/>
      <c r="S227" s="4"/>
      <c r="T227" s="4"/>
      <c r="U227" s="4"/>
      <c r="V227" s="4"/>
      <c r="W227" s="4"/>
      <c r="X227" s="4"/>
      <c r="Y227" s="4"/>
      <c r="Z227" s="33"/>
      <c r="AA227" s="4"/>
      <c r="AB227" s="4"/>
      <c r="AC227" s="4"/>
      <c r="AD227" s="4"/>
      <c r="AE227" s="4"/>
      <c r="AF227" s="4"/>
      <c r="AG227" s="4"/>
      <c r="AH227" s="4"/>
      <c r="AI227" s="632">
        <f t="shared" si="28"/>
        <v>0</v>
      </c>
      <c r="AJ227" s="33"/>
      <c r="AK227" s="4"/>
      <c r="AL227" s="4"/>
      <c r="AM227" s="4"/>
      <c r="AN227" s="4"/>
      <c r="AO227" s="4"/>
      <c r="AP227" s="4"/>
      <c r="AQ227" s="4"/>
      <c r="AR227" s="4"/>
      <c r="AS227" s="33"/>
      <c r="AT227" s="630" t="str">
        <f t="shared" si="29"/>
        <v>NA</v>
      </c>
      <c r="AU227" s="630" t="s">
        <v>1783</v>
      </c>
      <c r="AV227" s="628"/>
      <c r="AW227" s="628"/>
      <c r="AX227" s="4"/>
      <c r="AY227" s="4"/>
      <c r="AZ227" s="33"/>
      <c r="BA227" s="26"/>
      <c r="BB227" s="26"/>
      <c r="BC227" s="26"/>
      <c r="BD227" s="26"/>
      <c r="BE227" s="26"/>
      <c r="BF227" s="26"/>
      <c r="BG227" s="26"/>
      <c r="BH227" s="26"/>
      <c r="BI227" s="632" t="str">
        <f t="shared" si="30"/>
        <v>no</v>
      </c>
      <c r="BJ227" s="26"/>
      <c r="BK227" s="300">
        <f t="shared" si="31"/>
        <v>0</v>
      </c>
      <c r="BL227" s="5"/>
      <c r="BM227" s="5"/>
      <c r="BN227" s="5"/>
      <c r="BO227" s="69"/>
      <c r="BP227" s="69"/>
      <c r="BQ227" s="69"/>
      <c r="BR227" s="69"/>
      <c r="BS227" s="69"/>
      <c r="BT227" s="69"/>
      <c r="BU227" s="26"/>
      <c r="BV227" s="245"/>
      <c r="BW227" s="26"/>
      <c r="BX227" s="11"/>
      <c r="BY227" s="44">
        <v>224</v>
      </c>
      <c r="BZ227" s="26"/>
      <c r="CA227" s="26"/>
      <c r="CB227" s="26"/>
      <c r="CC227" s="26"/>
      <c r="CD227" s="26"/>
      <c r="CE227" s="26"/>
      <c r="CF227" s="26"/>
      <c r="CG227" s="44">
        <v>224</v>
      </c>
      <c r="CH227" s="5">
        <v>0</v>
      </c>
      <c r="CI227" s="5">
        <v>0</v>
      </c>
      <c r="CJ227" s="5"/>
      <c r="CK227" s="26"/>
      <c r="CL227" s="26"/>
      <c r="CM227" s="246"/>
      <c r="CN227" s="26"/>
      <c r="CO227" s="26"/>
      <c r="CP227" s="26"/>
      <c r="CQ227" s="26"/>
      <c r="CR227" s="26"/>
      <c r="CS227" s="26"/>
      <c r="CT227" s="26"/>
      <c r="CU227" s="26"/>
      <c r="CV227" s="26"/>
      <c r="CW227" s="26"/>
      <c r="CX227" s="26"/>
    </row>
    <row r="228" spans="1:154" ht="15" x14ac:dyDescent="0.25">
      <c r="A228" s="10">
        <v>225</v>
      </c>
      <c r="B228" s="15"/>
      <c r="C228" s="42"/>
      <c r="D228" s="59"/>
      <c r="E228" s="69"/>
      <c r="F228" s="70"/>
      <c r="G228" s="33"/>
      <c r="H228" s="4"/>
      <c r="I228" s="4"/>
      <c r="J228" s="4"/>
      <c r="K228" s="4"/>
      <c r="L228" s="4"/>
      <c r="M228" s="4"/>
      <c r="N228" s="4"/>
      <c r="O228" s="4"/>
      <c r="P228" s="299">
        <f t="shared" si="27"/>
        <v>0</v>
      </c>
      <c r="Q228" s="4"/>
      <c r="R228" s="4"/>
      <c r="S228" s="4"/>
      <c r="T228" s="4"/>
      <c r="U228" s="4"/>
      <c r="V228" s="4"/>
      <c r="W228" s="4"/>
      <c r="X228" s="4"/>
      <c r="Y228" s="4"/>
      <c r="Z228" s="33"/>
      <c r="AA228" s="4"/>
      <c r="AB228" s="4"/>
      <c r="AC228" s="4"/>
      <c r="AD228" s="4"/>
      <c r="AE228" s="4"/>
      <c r="AF228" s="4"/>
      <c r="AG228" s="4"/>
      <c r="AH228" s="4"/>
      <c r="AI228" s="632">
        <f t="shared" si="28"/>
        <v>0</v>
      </c>
      <c r="AJ228" s="33"/>
      <c r="AK228" s="4"/>
      <c r="AL228" s="4"/>
      <c r="AM228" s="4"/>
      <c r="AN228" s="4"/>
      <c r="AO228" s="4"/>
      <c r="AP228" s="4"/>
      <c r="AQ228" s="4"/>
      <c r="AR228" s="4"/>
      <c r="AS228" s="33"/>
      <c r="AT228" s="630" t="str">
        <f t="shared" si="29"/>
        <v>NA</v>
      </c>
      <c r="AU228" s="630" t="s">
        <v>1783</v>
      </c>
      <c r="AV228" s="628"/>
      <c r="AW228" s="628"/>
      <c r="AX228" s="4"/>
      <c r="AY228" s="4"/>
      <c r="AZ228" s="33"/>
      <c r="BA228" s="26"/>
      <c r="BB228" s="26"/>
      <c r="BC228" s="26"/>
      <c r="BD228" s="26"/>
      <c r="BE228" s="26"/>
      <c r="BF228" s="26"/>
      <c r="BG228" s="26"/>
      <c r="BH228" s="26"/>
      <c r="BI228" s="632" t="str">
        <f t="shared" si="30"/>
        <v>no</v>
      </c>
      <c r="BJ228" s="26"/>
      <c r="BK228" s="300">
        <f t="shared" si="31"/>
        <v>0</v>
      </c>
      <c r="BL228" s="5"/>
      <c r="BM228" s="5"/>
      <c r="BN228" s="5"/>
      <c r="BO228" s="69"/>
      <c r="BP228" s="69"/>
      <c r="BQ228" s="69"/>
      <c r="BR228" s="69"/>
      <c r="BS228" s="69"/>
      <c r="BT228" s="69"/>
      <c r="BU228" s="26"/>
      <c r="BV228" s="245"/>
      <c r="BW228" s="26"/>
      <c r="BX228" s="11"/>
      <c r="BY228" s="44">
        <v>225</v>
      </c>
      <c r="BZ228" s="26"/>
      <c r="CA228" s="26"/>
      <c r="CB228" s="26"/>
      <c r="CC228" s="26"/>
      <c r="CD228" s="26"/>
      <c r="CE228" s="26"/>
      <c r="CF228" s="26"/>
      <c r="CG228" s="44">
        <v>225</v>
      </c>
      <c r="CH228" s="5">
        <v>0</v>
      </c>
      <c r="CI228" s="5">
        <v>0</v>
      </c>
      <c r="CJ228" s="5"/>
      <c r="CK228" s="26"/>
      <c r="CL228" s="26"/>
      <c r="CM228" s="246"/>
      <c r="CN228" s="26"/>
      <c r="CO228" s="26"/>
      <c r="CP228" s="26"/>
      <c r="CQ228" s="26"/>
      <c r="CR228" s="26"/>
      <c r="CS228" s="26"/>
      <c r="CT228" s="26"/>
      <c r="CU228" s="26"/>
      <c r="CV228" s="26"/>
      <c r="CW228" s="26"/>
      <c r="CX228" s="26"/>
    </row>
    <row r="229" spans="1:154" ht="15" x14ac:dyDescent="0.25">
      <c r="A229" s="10">
        <v>226</v>
      </c>
      <c r="B229" s="15"/>
      <c r="C229" s="42"/>
      <c r="D229" s="59"/>
      <c r="E229" s="69"/>
      <c r="F229" s="70"/>
      <c r="G229" s="33"/>
      <c r="H229" s="4"/>
      <c r="I229" s="4"/>
      <c r="J229" s="4"/>
      <c r="K229" s="4"/>
      <c r="L229" s="4"/>
      <c r="M229" s="4"/>
      <c r="N229" s="4"/>
      <c r="O229" s="4"/>
      <c r="P229" s="299">
        <f t="shared" si="27"/>
        <v>0</v>
      </c>
      <c r="Q229" s="4"/>
      <c r="R229" s="4"/>
      <c r="S229" s="4"/>
      <c r="T229" s="4"/>
      <c r="U229" s="4"/>
      <c r="V229" s="4"/>
      <c r="W229" s="4"/>
      <c r="X229" s="4"/>
      <c r="Y229" s="4"/>
      <c r="Z229" s="33"/>
      <c r="AA229" s="4"/>
      <c r="AB229" s="4"/>
      <c r="AC229" s="4"/>
      <c r="AD229" s="4"/>
      <c r="AE229" s="4"/>
      <c r="AF229" s="4"/>
      <c r="AG229" s="4"/>
      <c r="AH229" s="4"/>
      <c r="AI229" s="632">
        <f t="shared" si="28"/>
        <v>0</v>
      </c>
      <c r="AJ229" s="33"/>
      <c r="AK229" s="4"/>
      <c r="AL229" s="4"/>
      <c r="AM229" s="4"/>
      <c r="AN229" s="4"/>
      <c r="AO229" s="4"/>
      <c r="AP229" s="4"/>
      <c r="AQ229" s="4"/>
      <c r="AR229" s="4"/>
      <c r="AS229" s="33"/>
      <c r="AT229" s="630" t="str">
        <f t="shared" si="29"/>
        <v>NA</v>
      </c>
      <c r="AU229" s="630" t="s">
        <v>1783</v>
      </c>
      <c r="AV229" s="628"/>
      <c r="AW229" s="628"/>
      <c r="AX229" s="4"/>
      <c r="AY229" s="4"/>
      <c r="AZ229" s="33"/>
      <c r="BA229" s="26"/>
      <c r="BB229" s="26"/>
      <c r="BC229" s="26"/>
      <c r="BD229" s="26"/>
      <c r="BE229" s="26"/>
      <c r="BF229" s="26"/>
      <c r="BG229" s="26"/>
      <c r="BH229" s="26"/>
      <c r="BI229" s="632" t="str">
        <f t="shared" si="30"/>
        <v>no</v>
      </c>
      <c r="BJ229" s="26"/>
      <c r="BK229" s="300">
        <f t="shared" si="31"/>
        <v>0</v>
      </c>
      <c r="BL229" s="5"/>
      <c r="BM229" s="5"/>
      <c r="BN229" s="5"/>
      <c r="BO229" s="69"/>
      <c r="BP229" s="69"/>
      <c r="BQ229" s="69"/>
      <c r="BR229" s="69"/>
      <c r="BS229" s="69"/>
      <c r="BT229" s="69"/>
      <c r="BU229" s="26"/>
      <c r="BV229" s="245"/>
      <c r="BW229" s="26"/>
      <c r="BX229" s="11"/>
      <c r="BY229" s="44">
        <v>226</v>
      </c>
      <c r="BZ229" s="26"/>
      <c r="CA229" s="26"/>
      <c r="CB229" s="26"/>
      <c r="CC229" s="26"/>
      <c r="CD229" s="26"/>
      <c r="CE229" s="26"/>
      <c r="CF229" s="26"/>
      <c r="CG229" s="44">
        <v>226</v>
      </c>
      <c r="CH229" s="5">
        <v>0</v>
      </c>
      <c r="CI229" s="5">
        <v>0</v>
      </c>
      <c r="CJ229" s="5"/>
      <c r="CK229" s="26"/>
      <c r="CL229" s="26"/>
      <c r="CM229" s="246"/>
      <c r="CN229" s="26"/>
      <c r="CO229" s="26"/>
      <c r="CP229" s="26"/>
      <c r="CQ229" s="26"/>
      <c r="CR229" s="26"/>
      <c r="CS229" s="26"/>
      <c r="CT229" s="26"/>
      <c r="CU229" s="26"/>
      <c r="CV229" s="26"/>
      <c r="CW229" s="26"/>
      <c r="CX229" s="26"/>
    </row>
    <row r="230" spans="1:154" ht="15" x14ac:dyDescent="0.25">
      <c r="A230" s="10">
        <v>227</v>
      </c>
      <c r="B230" s="15"/>
      <c r="C230" s="42"/>
      <c r="D230" s="59"/>
      <c r="E230" s="69"/>
      <c r="F230" s="70"/>
      <c r="G230" s="33"/>
      <c r="H230" s="4"/>
      <c r="I230" s="4"/>
      <c r="J230" s="4"/>
      <c r="K230" s="4"/>
      <c r="L230" s="4"/>
      <c r="M230" s="4"/>
      <c r="N230" s="4"/>
      <c r="O230" s="4"/>
      <c r="P230" s="299">
        <f t="shared" si="27"/>
        <v>0</v>
      </c>
      <c r="Q230" s="4"/>
      <c r="R230" s="4"/>
      <c r="S230" s="4"/>
      <c r="T230" s="4"/>
      <c r="U230" s="4"/>
      <c r="V230" s="4"/>
      <c r="W230" s="4"/>
      <c r="X230" s="4"/>
      <c r="Y230" s="4"/>
      <c r="Z230" s="33"/>
      <c r="AA230" s="4"/>
      <c r="AB230" s="4"/>
      <c r="AC230" s="4"/>
      <c r="AD230" s="4"/>
      <c r="AE230" s="4"/>
      <c r="AF230" s="4"/>
      <c r="AG230" s="4"/>
      <c r="AH230" s="4"/>
      <c r="AI230" s="632">
        <f t="shared" si="28"/>
        <v>0</v>
      </c>
      <c r="AJ230" s="33"/>
      <c r="AK230" s="4"/>
      <c r="AL230" s="4"/>
      <c r="AM230" s="4"/>
      <c r="AN230" s="4"/>
      <c r="AO230" s="4"/>
      <c r="AP230" s="4"/>
      <c r="AQ230" s="4"/>
      <c r="AR230" s="4"/>
      <c r="AS230" s="33"/>
      <c r="AT230" s="630" t="str">
        <f t="shared" si="29"/>
        <v>NA</v>
      </c>
      <c r="AU230" s="630" t="s">
        <v>1783</v>
      </c>
      <c r="AV230" s="628"/>
      <c r="AW230" s="628"/>
      <c r="AX230" s="4"/>
      <c r="AY230" s="4"/>
      <c r="AZ230" s="33"/>
      <c r="BA230" s="26"/>
      <c r="BB230" s="26"/>
      <c r="BC230" s="26"/>
      <c r="BD230" s="26"/>
      <c r="BE230" s="26"/>
      <c r="BF230" s="26"/>
      <c r="BG230" s="26"/>
      <c r="BH230" s="26"/>
      <c r="BI230" s="632" t="str">
        <f t="shared" si="30"/>
        <v>no</v>
      </c>
      <c r="BJ230" s="26"/>
      <c r="BK230" s="300">
        <f t="shared" si="31"/>
        <v>0</v>
      </c>
      <c r="BL230" s="5"/>
      <c r="BM230" s="5"/>
      <c r="BN230" s="5"/>
      <c r="BO230" s="69"/>
      <c r="BP230" s="69"/>
      <c r="BQ230" s="69"/>
      <c r="BR230" s="69"/>
      <c r="BS230" s="69"/>
      <c r="BT230" s="69"/>
      <c r="BU230" s="26"/>
      <c r="BV230" s="245"/>
      <c r="BW230" s="26"/>
      <c r="BX230" s="11"/>
      <c r="BY230" s="44">
        <v>227</v>
      </c>
      <c r="BZ230" s="26"/>
      <c r="CA230" s="26"/>
      <c r="CB230" s="26"/>
      <c r="CC230" s="26"/>
      <c r="CD230" s="26"/>
      <c r="CE230" s="26"/>
      <c r="CF230" s="26"/>
      <c r="CG230" s="44">
        <v>227</v>
      </c>
      <c r="CH230" s="5">
        <v>0</v>
      </c>
      <c r="CI230" s="5">
        <v>0</v>
      </c>
      <c r="CJ230" s="5"/>
      <c r="CK230" s="26"/>
      <c r="CL230" s="26"/>
      <c r="CM230" s="246"/>
      <c r="CN230" s="26"/>
      <c r="CO230" s="26"/>
      <c r="CP230" s="26"/>
      <c r="CQ230" s="26"/>
      <c r="CR230" s="26"/>
      <c r="CS230" s="26"/>
      <c r="CT230" s="26"/>
      <c r="CU230" s="26"/>
      <c r="CV230" s="26"/>
      <c r="CW230" s="26"/>
      <c r="CX230" s="26"/>
    </row>
    <row r="231" spans="1:154" ht="15" x14ac:dyDescent="0.25">
      <c r="A231" s="10">
        <v>228</v>
      </c>
      <c r="B231" s="15"/>
      <c r="C231" s="42"/>
      <c r="D231" s="59"/>
      <c r="E231" s="69"/>
      <c r="F231" s="70"/>
      <c r="G231" s="33"/>
      <c r="H231" s="4"/>
      <c r="I231" s="4"/>
      <c r="J231" s="4"/>
      <c r="K231" s="4"/>
      <c r="L231" s="4"/>
      <c r="M231" s="4"/>
      <c r="N231" s="4"/>
      <c r="O231" s="4"/>
      <c r="P231" s="299">
        <f t="shared" si="27"/>
        <v>0</v>
      </c>
      <c r="Q231" s="4"/>
      <c r="R231" s="4"/>
      <c r="S231" s="4"/>
      <c r="T231" s="4"/>
      <c r="U231" s="4"/>
      <c r="V231" s="4"/>
      <c r="W231" s="4"/>
      <c r="X231" s="4"/>
      <c r="Y231" s="4"/>
      <c r="Z231" s="33"/>
      <c r="AA231" s="4"/>
      <c r="AB231" s="4"/>
      <c r="AC231" s="4"/>
      <c r="AD231" s="4"/>
      <c r="AE231" s="4"/>
      <c r="AF231" s="4"/>
      <c r="AG231" s="4"/>
      <c r="AH231" s="4"/>
      <c r="AI231" s="632">
        <f t="shared" si="28"/>
        <v>0</v>
      </c>
      <c r="AJ231" s="33"/>
      <c r="AK231" s="4"/>
      <c r="AL231" s="4"/>
      <c r="AM231" s="4"/>
      <c r="AN231" s="4"/>
      <c r="AO231" s="4"/>
      <c r="AP231" s="4"/>
      <c r="AQ231" s="4"/>
      <c r="AR231" s="4"/>
      <c r="AS231" s="33"/>
      <c r="AT231" s="630" t="str">
        <f t="shared" si="29"/>
        <v>NA</v>
      </c>
      <c r="AU231" s="630" t="s">
        <v>1783</v>
      </c>
      <c r="AV231" s="628"/>
      <c r="AW231" s="628"/>
      <c r="AX231" s="4"/>
      <c r="AY231" s="4"/>
      <c r="AZ231" s="33"/>
      <c r="BA231" s="26"/>
      <c r="BB231" s="26"/>
      <c r="BC231" s="26"/>
      <c r="BD231" s="26"/>
      <c r="BE231" s="26"/>
      <c r="BF231" s="26"/>
      <c r="BG231" s="26"/>
      <c r="BH231" s="26"/>
      <c r="BI231" s="632" t="str">
        <f t="shared" si="30"/>
        <v>no</v>
      </c>
      <c r="BJ231" s="26"/>
      <c r="BK231" s="300">
        <f t="shared" si="31"/>
        <v>0</v>
      </c>
      <c r="BL231" s="5"/>
      <c r="BM231" s="5"/>
      <c r="BN231" s="5"/>
      <c r="BO231" s="69"/>
      <c r="BP231" s="69"/>
      <c r="BQ231" s="69"/>
      <c r="BR231" s="69"/>
      <c r="BS231" s="69"/>
      <c r="BT231" s="69"/>
      <c r="BU231" s="26"/>
      <c r="BV231" s="245"/>
      <c r="BW231" s="26"/>
      <c r="BX231" s="11"/>
      <c r="BY231" s="44">
        <v>228</v>
      </c>
      <c r="BZ231" s="26"/>
      <c r="CA231" s="26"/>
      <c r="CB231" s="26"/>
      <c r="CC231" s="26"/>
      <c r="CD231" s="26"/>
      <c r="CE231" s="26"/>
      <c r="CF231" s="26"/>
      <c r="CG231" s="44">
        <v>228</v>
      </c>
      <c r="CH231" s="5">
        <v>0</v>
      </c>
      <c r="CI231" s="5">
        <v>0</v>
      </c>
      <c r="CJ231" s="5"/>
      <c r="CK231" s="26"/>
      <c r="CL231" s="26"/>
      <c r="CM231" s="246"/>
      <c r="CN231" s="26"/>
      <c r="CO231" s="26"/>
      <c r="CP231" s="26"/>
      <c r="CQ231" s="26"/>
      <c r="CR231" s="26"/>
      <c r="CS231" s="26"/>
      <c r="CT231" s="26"/>
      <c r="CU231" s="26"/>
      <c r="CV231" s="26"/>
      <c r="CW231" s="26"/>
      <c r="CX231" s="26"/>
    </row>
    <row r="232" spans="1:154" s="1" customFormat="1" ht="15" x14ac:dyDescent="0.25">
      <c r="A232" s="152">
        <v>229</v>
      </c>
      <c r="C232" s="31"/>
      <c r="D232" s="8"/>
      <c r="E232" s="28"/>
      <c r="F232" s="28"/>
      <c r="G232" s="32"/>
      <c r="H232" s="5"/>
      <c r="I232" s="5"/>
      <c r="J232" s="5"/>
      <c r="K232" s="5"/>
      <c r="L232" s="5"/>
      <c r="M232" s="5"/>
      <c r="N232" s="5"/>
      <c r="O232" s="5"/>
      <c r="P232" s="299">
        <f t="shared" si="27"/>
        <v>0</v>
      </c>
      <c r="Q232" s="5"/>
      <c r="R232" s="5"/>
      <c r="S232" s="5"/>
      <c r="T232" s="5"/>
      <c r="U232" s="5"/>
      <c r="V232" s="5"/>
      <c r="W232" s="5"/>
      <c r="X232" s="5"/>
      <c r="Y232" s="5"/>
      <c r="Z232" s="32"/>
      <c r="AA232" s="5"/>
      <c r="AB232" s="5"/>
      <c r="AC232" s="5"/>
      <c r="AD232" s="5"/>
      <c r="AE232" s="5"/>
      <c r="AF232" s="5"/>
      <c r="AG232" s="5"/>
      <c r="AH232" s="46"/>
      <c r="AI232" s="632">
        <f t="shared" si="28"/>
        <v>0</v>
      </c>
      <c r="AJ232" s="5"/>
      <c r="AK232" s="5"/>
      <c r="AL232" s="5"/>
      <c r="AM232" s="5"/>
      <c r="AN232" s="5"/>
      <c r="AO232" s="5"/>
      <c r="AP232" s="5"/>
      <c r="AQ232" s="5"/>
      <c r="AR232" s="5"/>
      <c r="AS232" s="32"/>
      <c r="AT232" s="630" t="str">
        <f t="shared" si="29"/>
        <v>NA</v>
      </c>
      <c r="AU232" s="630" t="s">
        <v>1783</v>
      </c>
      <c r="AV232" s="628"/>
      <c r="AW232" s="628"/>
      <c r="AX232" s="5"/>
      <c r="AY232" s="5"/>
      <c r="AZ232" s="32"/>
      <c r="BA232" s="5"/>
      <c r="BB232" s="5"/>
      <c r="BC232" s="5"/>
      <c r="BD232" s="5"/>
      <c r="BE232" s="5"/>
      <c r="BF232" s="5"/>
      <c r="BG232" s="5"/>
      <c r="BH232" s="5"/>
      <c r="BI232" s="632" t="str">
        <f t="shared" si="30"/>
        <v>no</v>
      </c>
      <c r="BJ232" s="5"/>
      <c r="BK232" s="300">
        <f t="shared" si="31"/>
        <v>0</v>
      </c>
      <c r="BL232" s="5"/>
      <c r="BM232" s="8"/>
      <c r="BN232" s="8"/>
      <c r="BO232" s="8"/>
      <c r="BP232" s="8"/>
      <c r="BQ232" s="8"/>
      <c r="BR232" s="8"/>
      <c r="BS232" s="8"/>
      <c r="BT232" s="8"/>
      <c r="BU232" s="8"/>
      <c r="BV232" s="245"/>
      <c r="BW232" s="8"/>
      <c r="BX232" s="11"/>
      <c r="BY232" s="155">
        <v>229</v>
      </c>
      <c r="BZ232" s="5"/>
      <c r="CA232" s="28"/>
      <c r="CB232" s="28"/>
      <c r="CC232" s="28"/>
      <c r="CD232" s="28"/>
      <c r="CE232" s="5"/>
      <c r="CF232" s="28"/>
      <c r="CG232" s="155">
        <v>229</v>
      </c>
      <c r="CH232" s="618">
        <v>0</v>
      </c>
      <c r="CI232" s="618">
        <v>0</v>
      </c>
      <c r="CJ232" s="28"/>
      <c r="CK232" s="28"/>
      <c r="CL232" s="28"/>
      <c r="CM232" s="18"/>
      <c r="CN232" s="28"/>
      <c r="CO232" s="5"/>
      <c r="CP232" s="5"/>
      <c r="CQ232" s="5"/>
      <c r="CR232" s="5"/>
      <c r="CS232" s="5"/>
      <c r="CT232" s="5"/>
      <c r="CU232" s="5"/>
      <c r="CV232" s="5"/>
      <c r="CW232" s="5"/>
      <c r="CX232" s="28"/>
      <c r="CY232" s="28"/>
      <c r="CZ232" s="87"/>
      <c r="DA232" s="87"/>
      <c r="DB232" s="87"/>
      <c r="DC232" s="87"/>
      <c r="DD232" s="28"/>
      <c r="DE232" s="5"/>
      <c r="DF232" s="5"/>
      <c r="DG232" s="10"/>
      <c r="DH232" s="89"/>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5"/>
      <c r="EI232" s="11"/>
      <c r="EJ232" s="87"/>
      <c r="EK232" s="5"/>
      <c r="EL232" s="9"/>
      <c r="EM232" s="5"/>
      <c r="EN232" s="90"/>
      <c r="EO232" s="91"/>
      <c r="EP232" s="4"/>
      <c r="EQ232" s="4"/>
      <c r="ER232" s="4"/>
      <c r="ES232" s="4"/>
      <c r="ET232" s="28"/>
      <c r="EU232" s="4"/>
      <c r="EV232" s="4"/>
      <c r="EW232" s="4"/>
      <c r="EX232" s="4"/>
    </row>
    <row r="233" spans="1:154" ht="15" x14ac:dyDescent="0.25">
      <c r="A233" s="152">
        <v>230</v>
      </c>
      <c r="B233" s="5"/>
      <c r="C233" s="32"/>
      <c r="D233" s="54"/>
      <c r="E233" s="26"/>
      <c r="F233" s="60"/>
      <c r="G233" s="33"/>
      <c r="H233" s="4"/>
      <c r="I233" s="4"/>
      <c r="J233" s="4"/>
      <c r="K233" s="4"/>
      <c r="L233" s="4"/>
      <c r="M233" s="4"/>
      <c r="N233" s="4"/>
      <c r="O233" s="4"/>
      <c r="P233" s="299">
        <f t="shared" si="27"/>
        <v>0</v>
      </c>
      <c r="Q233" s="4"/>
      <c r="R233" s="4"/>
      <c r="S233" s="4"/>
      <c r="T233" s="4"/>
      <c r="U233" s="4"/>
      <c r="V233" s="4"/>
      <c r="W233" s="4"/>
      <c r="X233" s="4"/>
      <c r="Y233" s="4"/>
      <c r="Z233" s="33"/>
      <c r="AA233" s="4"/>
      <c r="AB233" s="4"/>
      <c r="AC233" s="4"/>
      <c r="AD233" s="4"/>
      <c r="AE233" s="4"/>
      <c r="AF233" s="4"/>
      <c r="AG233" s="4"/>
      <c r="AH233" s="43"/>
      <c r="AI233" s="632">
        <f t="shared" si="28"/>
        <v>0</v>
      </c>
      <c r="AJ233" s="4"/>
      <c r="AK233" s="4"/>
      <c r="AL233" s="4"/>
      <c r="AM233" s="4"/>
      <c r="AN233" s="4"/>
      <c r="AO233" s="4"/>
      <c r="AP233" s="4"/>
      <c r="AQ233" s="4"/>
      <c r="AR233" s="4"/>
      <c r="AS233" s="33"/>
      <c r="AT233" s="630" t="str">
        <f t="shared" si="29"/>
        <v>NA</v>
      </c>
      <c r="AU233" s="630" t="s">
        <v>1783</v>
      </c>
      <c r="AV233" s="628"/>
      <c r="AW233" s="628"/>
      <c r="AX233" s="4"/>
      <c r="AY233" s="4"/>
      <c r="AZ233" s="33"/>
      <c r="BA233" s="4"/>
      <c r="BB233" s="4"/>
      <c r="BC233" s="4"/>
      <c r="BD233" s="4"/>
      <c r="BE233" s="4"/>
      <c r="BF233" s="4"/>
      <c r="BG233" s="4"/>
      <c r="BH233" s="4"/>
      <c r="BI233" s="632" t="str">
        <f t="shared" si="30"/>
        <v>no</v>
      </c>
      <c r="BJ233" s="4"/>
      <c r="BK233" s="300">
        <f t="shared" si="31"/>
        <v>0</v>
      </c>
      <c r="BL233" s="5"/>
      <c r="BM233" s="5"/>
      <c r="BN233" s="5"/>
      <c r="BO233" s="69"/>
      <c r="BP233" s="69"/>
      <c r="BQ233" s="69"/>
      <c r="BR233" s="69"/>
      <c r="BS233" s="69"/>
      <c r="BT233" s="69"/>
      <c r="BU233" s="26"/>
      <c r="BV233" s="245"/>
      <c r="BW233" s="26"/>
      <c r="BX233" s="11"/>
      <c r="BY233" s="155">
        <v>230</v>
      </c>
      <c r="BZ233" s="26"/>
      <c r="CA233" s="26"/>
      <c r="CB233" s="26"/>
      <c r="CC233" s="26"/>
      <c r="CD233" s="26"/>
      <c r="CE233" s="26"/>
      <c r="CF233" s="26"/>
      <c r="CG233" s="155">
        <v>230</v>
      </c>
      <c r="CH233" s="618">
        <v>0</v>
      </c>
      <c r="CI233" s="618">
        <v>0</v>
      </c>
      <c r="CJ233" s="26"/>
      <c r="CK233" s="26"/>
      <c r="CL233" s="26"/>
      <c r="CM233" s="246"/>
      <c r="CN233" s="26"/>
      <c r="CO233" s="26"/>
      <c r="CP233" s="26"/>
      <c r="CQ233" s="26"/>
      <c r="CR233" s="26"/>
      <c r="CS233" s="26"/>
      <c r="CT233" s="26"/>
      <c r="CU233" s="26"/>
      <c r="CV233" s="26"/>
      <c r="CW233" s="26"/>
      <c r="CX233" s="26"/>
    </row>
    <row r="234" spans="1:154" ht="15" x14ac:dyDescent="0.25">
      <c r="A234" s="152">
        <v>231</v>
      </c>
      <c r="C234" s="31"/>
      <c r="D234" s="26"/>
      <c r="E234" s="26"/>
      <c r="F234" s="26"/>
      <c r="G234" s="33"/>
      <c r="H234" s="4"/>
      <c r="I234" s="4"/>
      <c r="J234" s="4"/>
      <c r="K234" s="4"/>
      <c r="L234" s="4"/>
      <c r="M234" s="4"/>
      <c r="N234" s="4"/>
      <c r="O234" s="4"/>
      <c r="P234" s="299">
        <f t="shared" si="27"/>
        <v>0</v>
      </c>
      <c r="Q234" s="26"/>
      <c r="R234" s="26"/>
      <c r="S234" s="26"/>
      <c r="T234" s="26"/>
      <c r="U234" s="26"/>
      <c r="V234" s="26"/>
      <c r="W234" s="26"/>
      <c r="X234" s="26"/>
      <c r="Y234" s="26"/>
      <c r="Z234" s="33"/>
      <c r="AA234" s="4"/>
      <c r="AB234" s="4"/>
      <c r="AC234" s="4"/>
      <c r="AD234" s="4"/>
      <c r="AE234" s="4"/>
      <c r="AF234" s="4"/>
      <c r="AG234" s="4"/>
      <c r="AH234" s="43"/>
      <c r="AI234" s="632">
        <f t="shared" si="28"/>
        <v>0</v>
      </c>
      <c r="AJ234" s="26"/>
      <c r="AK234" s="26"/>
      <c r="AL234" s="26"/>
      <c r="AM234" s="26"/>
      <c r="AN234" s="26"/>
      <c r="AO234" s="26"/>
      <c r="AP234" s="26"/>
      <c r="AQ234" s="26"/>
      <c r="AR234" s="26"/>
      <c r="AS234" s="33"/>
      <c r="AT234" s="630" t="str">
        <f t="shared" si="29"/>
        <v>NA</v>
      </c>
      <c r="AU234" s="630" t="s">
        <v>1783</v>
      </c>
      <c r="AV234" s="628"/>
      <c r="AW234" s="628"/>
      <c r="AX234" s="26"/>
      <c r="AY234" s="26"/>
      <c r="AZ234" s="33"/>
      <c r="BA234" s="4"/>
      <c r="BB234" s="4"/>
      <c r="BC234" s="4"/>
      <c r="BD234" s="4"/>
      <c r="BE234" s="4"/>
      <c r="BF234" s="4"/>
      <c r="BG234" s="4"/>
      <c r="BH234" s="4"/>
      <c r="BI234" s="632" t="str">
        <f t="shared" si="30"/>
        <v>no</v>
      </c>
      <c r="BJ234" s="4"/>
      <c r="BK234" s="300">
        <f t="shared" si="31"/>
        <v>0</v>
      </c>
      <c r="BO234" s="112"/>
      <c r="BP234" s="112"/>
      <c r="BQ234" s="112"/>
      <c r="BR234" s="112"/>
      <c r="BS234" s="112"/>
      <c r="BT234" s="112"/>
      <c r="BU234" s="26"/>
      <c r="BV234" s="245"/>
      <c r="BW234" s="26"/>
      <c r="BX234" s="11"/>
      <c r="BY234" s="155">
        <v>231</v>
      </c>
      <c r="BZ234" s="26"/>
      <c r="CA234" s="26"/>
      <c r="CB234" s="26"/>
      <c r="CC234" s="26"/>
      <c r="CD234" s="26"/>
      <c r="CE234" s="26"/>
      <c r="CF234" s="26"/>
      <c r="CG234" s="155">
        <v>231</v>
      </c>
      <c r="CH234" s="618">
        <v>0</v>
      </c>
      <c r="CI234" s="618">
        <v>0</v>
      </c>
      <c r="CJ234" s="26"/>
      <c r="CK234" s="26"/>
      <c r="CL234" s="26"/>
      <c r="CM234" s="246"/>
      <c r="CN234" s="26"/>
      <c r="CO234" s="26"/>
      <c r="CP234" s="26"/>
      <c r="CQ234" s="26"/>
      <c r="CR234" s="26"/>
      <c r="CS234" s="26"/>
      <c r="CT234" s="26"/>
      <c r="CU234" s="26"/>
      <c r="CV234" s="26"/>
      <c r="CW234" s="26"/>
      <c r="CX234" s="26"/>
    </row>
    <row r="235" spans="1:154" ht="15" x14ac:dyDescent="0.25">
      <c r="A235" s="152">
        <v>232</v>
      </c>
      <c r="C235" s="31"/>
      <c r="D235" s="26"/>
      <c r="E235" s="26"/>
      <c r="F235" s="26"/>
      <c r="G235" s="33"/>
      <c r="H235" s="4"/>
      <c r="I235" s="4"/>
      <c r="J235" s="4"/>
      <c r="K235" s="4"/>
      <c r="L235" s="4"/>
      <c r="M235" s="4"/>
      <c r="N235" s="4"/>
      <c r="O235" s="4"/>
      <c r="P235" s="299">
        <f t="shared" si="27"/>
        <v>0</v>
      </c>
      <c r="Q235" s="26"/>
      <c r="R235" s="26"/>
      <c r="S235" s="26"/>
      <c r="T235" s="26"/>
      <c r="U235" s="26"/>
      <c r="V235" s="26"/>
      <c r="W235" s="26"/>
      <c r="X235" s="26"/>
      <c r="Y235" s="26"/>
      <c r="Z235" s="33"/>
      <c r="AA235" s="4"/>
      <c r="AB235" s="4"/>
      <c r="AC235" s="4"/>
      <c r="AD235" s="4"/>
      <c r="AE235" s="4"/>
      <c r="AF235" s="4"/>
      <c r="AG235" s="4"/>
      <c r="AH235" s="43"/>
      <c r="AI235" s="632">
        <f t="shared" si="28"/>
        <v>0</v>
      </c>
      <c r="AJ235" s="26"/>
      <c r="AK235" s="26"/>
      <c r="AL235" s="26"/>
      <c r="AM235" s="26"/>
      <c r="AN235" s="26"/>
      <c r="AO235" s="26"/>
      <c r="AP235" s="26"/>
      <c r="AQ235" s="26"/>
      <c r="AR235" s="26"/>
      <c r="AS235" s="33"/>
      <c r="AT235" s="630" t="str">
        <f t="shared" si="29"/>
        <v>NA</v>
      </c>
      <c r="AU235" s="630" t="s">
        <v>1783</v>
      </c>
      <c r="AV235" s="628"/>
      <c r="AW235" s="628"/>
      <c r="AX235" s="26"/>
      <c r="AY235" s="26"/>
      <c r="AZ235" s="33"/>
      <c r="BA235" s="4"/>
      <c r="BB235" s="4"/>
      <c r="BC235" s="4"/>
      <c r="BD235" s="4"/>
      <c r="BE235" s="4"/>
      <c r="BF235" s="4"/>
      <c r="BG235" s="4"/>
      <c r="BH235" s="4"/>
      <c r="BI235" s="632" t="str">
        <f t="shared" si="30"/>
        <v>no</v>
      </c>
      <c r="BJ235" s="4"/>
      <c r="BK235" s="300">
        <f t="shared" si="31"/>
        <v>0</v>
      </c>
      <c r="BO235" s="113"/>
      <c r="BP235" s="113"/>
      <c r="BQ235" s="113"/>
      <c r="BR235" s="113"/>
      <c r="BS235" s="113"/>
      <c r="BT235" s="113"/>
      <c r="BU235" s="26"/>
      <c r="BV235" s="245"/>
      <c r="BW235" s="26"/>
      <c r="BX235" s="11"/>
      <c r="BY235" s="155">
        <v>232</v>
      </c>
      <c r="BZ235" s="26"/>
      <c r="CA235" s="26"/>
      <c r="CB235" s="26"/>
      <c r="CC235" s="26"/>
      <c r="CD235" s="26"/>
      <c r="CE235" s="26"/>
      <c r="CF235" s="26"/>
      <c r="CG235" s="155">
        <v>232</v>
      </c>
      <c r="CH235" s="618">
        <v>0</v>
      </c>
      <c r="CI235" s="618">
        <v>0</v>
      </c>
      <c r="CJ235" s="26"/>
      <c r="CK235" s="26"/>
      <c r="CL235" s="26"/>
      <c r="CM235" s="246"/>
      <c r="CN235" s="26"/>
      <c r="CO235" s="26"/>
      <c r="CP235" s="26"/>
      <c r="CQ235" s="26"/>
      <c r="CR235" s="26"/>
      <c r="CS235" s="26"/>
      <c r="CT235" s="26"/>
      <c r="CU235" s="26"/>
      <c r="CV235" s="26"/>
      <c r="CW235" s="26"/>
      <c r="CX235" s="26"/>
    </row>
    <row r="236" spans="1:154" ht="15" x14ac:dyDescent="0.25">
      <c r="A236" s="152">
        <v>233</v>
      </c>
      <c r="C236" s="31"/>
      <c r="D236" s="26"/>
      <c r="E236" s="26"/>
      <c r="F236" s="26"/>
      <c r="G236" s="33"/>
      <c r="H236" s="4"/>
      <c r="I236" s="4"/>
      <c r="J236" s="4"/>
      <c r="K236" s="4"/>
      <c r="L236" s="4"/>
      <c r="M236" s="4"/>
      <c r="N236" s="4"/>
      <c r="O236" s="4"/>
      <c r="P236" s="299">
        <f t="shared" si="27"/>
        <v>0</v>
      </c>
      <c r="Q236" s="26"/>
      <c r="R236" s="26"/>
      <c r="S236" s="26"/>
      <c r="T236" s="26"/>
      <c r="U236" s="26"/>
      <c r="V236" s="26"/>
      <c r="W236" s="26"/>
      <c r="X236" s="26"/>
      <c r="Y236" s="26"/>
      <c r="Z236" s="33"/>
      <c r="AA236" s="4"/>
      <c r="AB236" s="4"/>
      <c r="AC236" s="4"/>
      <c r="AD236" s="4"/>
      <c r="AE236" s="4"/>
      <c r="AF236" s="4"/>
      <c r="AG236" s="4"/>
      <c r="AH236" s="43"/>
      <c r="AI236" s="632">
        <f t="shared" si="28"/>
        <v>0</v>
      </c>
      <c r="AJ236" s="26"/>
      <c r="AK236" s="26"/>
      <c r="AL236" s="26"/>
      <c r="AM236" s="26"/>
      <c r="AN236" s="26"/>
      <c r="AO236" s="26"/>
      <c r="AP236" s="26"/>
      <c r="AQ236" s="26"/>
      <c r="AR236" s="26"/>
      <c r="AS236" s="33"/>
      <c r="AT236" s="630" t="str">
        <f t="shared" si="29"/>
        <v>NA</v>
      </c>
      <c r="AU236" s="630" t="s">
        <v>1783</v>
      </c>
      <c r="AV236" s="628"/>
      <c r="AW236" s="628"/>
      <c r="AX236" s="26"/>
      <c r="AY236" s="26"/>
      <c r="AZ236" s="33"/>
      <c r="BA236" s="4"/>
      <c r="BB236" s="4"/>
      <c r="BC236" s="4"/>
      <c r="BD236" s="4"/>
      <c r="BE236" s="4"/>
      <c r="BF236" s="4"/>
      <c r="BG236" s="4"/>
      <c r="BH236" s="4"/>
      <c r="BI236" s="632" t="str">
        <f t="shared" si="30"/>
        <v>no</v>
      </c>
      <c r="BJ236" s="4"/>
      <c r="BK236" s="300">
        <f t="shared" si="31"/>
        <v>0</v>
      </c>
      <c r="BL236" s="26"/>
      <c r="BM236" s="26"/>
      <c r="BN236" s="26"/>
      <c r="BO236" s="26"/>
      <c r="BP236" s="26"/>
      <c r="BQ236" s="26"/>
      <c r="BR236" s="26"/>
      <c r="BS236" s="26"/>
      <c r="BT236" s="26"/>
      <c r="BU236" s="26"/>
      <c r="BV236" s="245"/>
      <c r="BW236" s="26"/>
      <c r="BX236" s="11"/>
      <c r="BY236" s="155">
        <v>233</v>
      </c>
      <c r="BZ236" s="26"/>
      <c r="CA236" s="26"/>
      <c r="CB236" s="26"/>
      <c r="CC236" s="26"/>
      <c r="CD236" s="26"/>
      <c r="CE236" s="26"/>
      <c r="CF236" s="26"/>
      <c r="CG236" s="155">
        <v>233</v>
      </c>
      <c r="CH236" s="618">
        <v>0</v>
      </c>
      <c r="CI236" s="618">
        <v>0</v>
      </c>
      <c r="CJ236" s="26"/>
      <c r="CK236" s="26"/>
      <c r="CL236" s="26"/>
      <c r="CM236" s="246"/>
      <c r="CN236" s="26"/>
      <c r="CO236" s="26"/>
      <c r="CP236" s="26"/>
      <c r="CQ236" s="26"/>
      <c r="CR236" s="26"/>
      <c r="CS236" s="26"/>
      <c r="CT236" s="26"/>
      <c r="CU236" s="26"/>
      <c r="CV236" s="26"/>
      <c r="CW236" s="26"/>
      <c r="CX236" s="26"/>
    </row>
    <row r="237" spans="1:154" ht="15" x14ac:dyDescent="0.25">
      <c r="A237" s="152">
        <v>234</v>
      </c>
      <c r="B237" s="26"/>
      <c r="C237" s="33"/>
      <c r="D237" s="26"/>
      <c r="E237" s="26"/>
      <c r="F237" s="26"/>
      <c r="G237" s="33"/>
      <c r="H237" s="4"/>
      <c r="I237" s="4"/>
      <c r="J237" s="4"/>
      <c r="K237" s="4"/>
      <c r="L237" s="4"/>
      <c r="M237" s="4"/>
      <c r="N237" s="4"/>
      <c r="O237" s="4"/>
      <c r="P237" s="299">
        <f t="shared" si="27"/>
        <v>0</v>
      </c>
      <c r="Q237" s="26"/>
      <c r="R237" s="26"/>
      <c r="S237" s="26"/>
      <c r="T237" s="26"/>
      <c r="U237" s="26"/>
      <c r="V237" s="26"/>
      <c r="W237" s="26"/>
      <c r="X237" s="26"/>
      <c r="Y237" s="26"/>
      <c r="Z237" s="33"/>
      <c r="AA237" s="4"/>
      <c r="AB237" s="4"/>
      <c r="AC237" s="4"/>
      <c r="AD237" s="4"/>
      <c r="AE237" s="4"/>
      <c r="AF237" s="4"/>
      <c r="AG237" s="4"/>
      <c r="AH237" s="43"/>
      <c r="AI237" s="632">
        <f t="shared" si="28"/>
        <v>0</v>
      </c>
      <c r="AJ237" s="26"/>
      <c r="AK237" s="26"/>
      <c r="AL237" s="26"/>
      <c r="AM237" s="26"/>
      <c r="AN237" s="26"/>
      <c r="AO237" s="26"/>
      <c r="AP237" s="26"/>
      <c r="AQ237" s="26"/>
      <c r="AR237" s="26"/>
      <c r="AS237" s="33"/>
      <c r="AT237" s="630" t="str">
        <f t="shared" si="29"/>
        <v>NA</v>
      </c>
      <c r="AU237" s="630" t="s">
        <v>1783</v>
      </c>
      <c r="AV237" s="628"/>
      <c r="AW237" s="628"/>
      <c r="AX237" s="26"/>
      <c r="AY237" s="26"/>
      <c r="AZ237" s="33"/>
      <c r="BA237" s="4"/>
      <c r="BB237" s="4"/>
      <c r="BC237" s="4"/>
      <c r="BD237" s="4"/>
      <c r="BE237" s="4"/>
      <c r="BF237" s="4"/>
      <c r="BG237" s="4"/>
      <c r="BH237" s="4"/>
      <c r="BI237" s="632" t="str">
        <f t="shared" si="30"/>
        <v>no</v>
      </c>
      <c r="BJ237" s="4"/>
      <c r="BK237" s="300">
        <f t="shared" si="31"/>
        <v>0</v>
      </c>
      <c r="BL237" s="26"/>
      <c r="BM237" s="26"/>
      <c r="BN237" s="26"/>
      <c r="BO237" s="26"/>
      <c r="BP237" s="26"/>
      <c r="BQ237" s="26"/>
      <c r="BR237" s="26"/>
      <c r="BS237" s="26"/>
      <c r="BT237" s="26"/>
      <c r="BU237" s="26"/>
      <c r="BV237" s="245"/>
      <c r="BW237" s="26"/>
      <c r="BX237" s="11"/>
      <c r="BY237" s="155">
        <v>234</v>
      </c>
      <c r="BZ237" s="26"/>
      <c r="CA237" s="26"/>
      <c r="CB237" s="26"/>
      <c r="CC237" s="26"/>
      <c r="CD237" s="26"/>
      <c r="CE237" s="26"/>
      <c r="CF237" s="26"/>
      <c r="CG237" s="155">
        <v>234</v>
      </c>
      <c r="CH237" s="618">
        <v>0</v>
      </c>
      <c r="CI237" s="618">
        <v>0</v>
      </c>
      <c r="CJ237" s="26"/>
      <c r="CK237" s="26"/>
      <c r="CL237" s="26"/>
      <c r="CM237" s="246"/>
      <c r="CN237" s="26"/>
      <c r="CO237" s="26"/>
      <c r="CP237" s="26"/>
      <c r="CQ237" s="26"/>
      <c r="CR237" s="26"/>
      <c r="CS237" s="26"/>
      <c r="CT237" s="26"/>
      <c r="CU237" s="26"/>
      <c r="CV237" s="26"/>
      <c r="CW237" s="26"/>
      <c r="CX237" s="26"/>
    </row>
    <row r="238" spans="1:154" ht="15" x14ac:dyDescent="0.25">
      <c r="A238" s="152">
        <v>235</v>
      </c>
      <c r="C238" s="31"/>
      <c r="G238" s="31"/>
      <c r="H238" s="1"/>
      <c r="I238" s="1"/>
      <c r="J238" s="1"/>
      <c r="K238" s="1"/>
      <c r="L238" s="1"/>
      <c r="M238" s="1"/>
      <c r="N238" s="1"/>
      <c r="O238" s="1"/>
      <c r="P238" s="299">
        <f t="shared" si="27"/>
        <v>0</v>
      </c>
      <c r="Z238" s="31"/>
      <c r="AA238" s="1"/>
      <c r="AB238" s="1"/>
      <c r="AC238" s="1"/>
      <c r="AD238" s="1"/>
      <c r="AE238" s="1"/>
      <c r="AF238" s="1"/>
      <c r="AG238" s="1"/>
      <c r="AH238" s="125"/>
      <c r="AI238" s="632">
        <f t="shared" si="28"/>
        <v>0</v>
      </c>
      <c r="AS238" s="31"/>
      <c r="AT238" s="630" t="str">
        <f t="shared" si="29"/>
        <v>NA</v>
      </c>
      <c r="AU238" s="630" t="s">
        <v>1783</v>
      </c>
      <c r="AV238" s="637"/>
      <c r="AW238" s="637"/>
      <c r="AZ238" s="31"/>
      <c r="BA238" s="1"/>
      <c r="BB238" s="1"/>
      <c r="BC238" s="1"/>
      <c r="BD238" s="1"/>
      <c r="BE238" s="1"/>
      <c r="BF238" s="1"/>
      <c r="BG238" s="1"/>
      <c r="BH238" s="1"/>
      <c r="BI238" s="632" t="str">
        <f t="shared" si="30"/>
        <v>no</v>
      </c>
      <c r="BJ238" s="1"/>
      <c r="BK238" s="300">
        <f t="shared" si="31"/>
        <v>0</v>
      </c>
      <c r="BV238" s="245"/>
      <c r="BX238" s="11"/>
      <c r="BY238" s="155">
        <v>235</v>
      </c>
      <c r="CG238" s="155">
        <v>235</v>
      </c>
      <c r="CH238" s="618">
        <v>0</v>
      </c>
      <c r="CI238" s="618">
        <v>0</v>
      </c>
      <c r="CM238" s="258"/>
    </row>
    <row r="239" spans="1:154" ht="15" x14ac:dyDescent="0.25">
      <c r="A239" s="152">
        <v>236</v>
      </c>
      <c r="C239" s="31"/>
      <c r="G239" s="31"/>
      <c r="H239" s="1"/>
      <c r="I239" s="1"/>
      <c r="J239" s="1"/>
      <c r="K239" s="1"/>
      <c r="L239" s="1"/>
      <c r="M239" s="1"/>
      <c r="N239" s="1"/>
      <c r="O239" s="1"/>
      <c r="P239" s="299">
        <f t="shared" si="27"/>
        <v>0</v>
      </c>
      <c r="Z239" s="31"/>
      <c r="AA239" s="1"/>
      <c r="AB239" s="1"/>
      <c r="AC239" s="1"/>
      <c r="AD239" s="1"/>
      <c r="AE239" s="1"/>
      <c r="AF239" s="1"/>
      <c r="AG239" s="1"/>
      <c r="AH239" s="125"/>
      <c r="AI239" s="632">
        <f t="shared" si="28"/>
        <v>0</v>
      </c>
      <c r="AS239" s="31"/>
      <c r="AT239" s="630" t="str">
        <f t="shared" si="29"/>
        <v>NA</v>
      </c>
      <c r="AU239" s="630" t="s">
        <v>1783</v>
      </c>
      <c r="AV239" s="637"/>
      <c r="AW239" s="637"/>
      <c r="AZ239" s="31"/>
      <c r="BA239" s="1"/>
      <c r="BB239" s="1"/>
      <c r="BC239" s="1"/>
      <c r="BD239" s="1"/>
      <c r="BE239" s="1"/>
      <c r="BF239" s="1"/>
      <c r="BG239" s="1"/>
      <c r="BH239" s="1"/>
      <c r="BI239" s="632" t="str">
        <f t="shared" si="30"/>
        <v>no</v>
      </c>
      <c r="BJ239" s="1"/>
      <c r="BK239" s="300">
        <f t="shared" si="31"/>
        <v>0</v>
      </c>
      <c r="BV239" s="245"/>
      <c r="BX239" s="11"/>
      <c r="BY239" s="155">
        <v>236</v>
      </c>
      <c r="CG239" s="155">
        <v>236</v>
      </c>
      <c r="CH239" s="618">
        <v>0</v>
      </c>
      <c r="CI239" s="618">
        <v>0</v>
      </c>
      <c r="CM239" s="258"/>
    </row>
    <row r="240" spans="1:154" ht="15" x14ac:dyDescent="0.25">
      <c r="A240" s="152">
        <v>237</v>
      </c>
      <c r="C240" s="31"/>
      <c r="G240" s="31"/>
      <c r="H240" s="1"/>
      <c r="I240" s="1"/>
      <c r="J240" s="1"/>
      <c r="K240" s="1"/>
      <c r="L240" s="1"/>
      <c r="M240" s="1"/>
      <c r="N240" s="1"/>
      <c r="O240" s="1"/>
      <c r="P240" s="299">
        <f t="shared" si="27"/>
        <v>0</v>
      </c>
      <c r="Z240" s="31"/>
      <c r="AA240" s="1"/>
      <c r="AB240" s="1"/>
      <c r="AC240" s="1"/>
      <c r="AD240" s="1"/>
      <c r="AE240" s="1"/>
      <c r="AF240" s="1"/>
      <c r="AG240" s="1"/>
      <c r="AH240" s="125"/>
      <c r="AI240" s="632">
        <f t="shared" si="28"/>
        <v>0</v>
      </c>
      <c r="AS240" s="31"/>
      <c r="AT240" s="630" t="str">
        <f t="shared" si="29"/>
        <v>NA</v>
      </c>
      <c r="AU240" s="630" t="s">
        <v>1783</v>
      </c>
      <c r="AV240" s="637"/>
      <c r="AW240" s="637"/>
      <c r="AZ240" s="31"/>
      <c r="BA240" s="1"/>
      <c r="BB240" s="1"/>
      <c r="BC240" s="1"/>
      <c r="BD240" s="1"/>
      <c r="BE240" s="1"/>
      <c r="BF240" s="1"/>
      <c r="BG240" s="1"/>
      <c r="BH240" s="1"/>
      <c r="BI240" s="632" t="str">
        <f t="shared" si="30"/>
        <v>no</v>
      </c>
      <c r="BJ240" s="1"/>
      <c r="BK240" s="300">
        <f t="shared" si="31"/>
        <v>0</v>
      </c>
      <c r="BV240" s="245"/>
      <c r="BX240" s="11"/>
      <c r="BY240" s="155">
        <v>237</v>
      </c>
      <c r="CG240" s="155">
        <v>237</v>
      </c>
      <c r="CH240" s="618">
        <v>0</v>
      </c>
      <c r="CI240" s="618">
        <v>0</v>
      </c>
      <c r="CM240" s="258"/>
    </row>
    <row r="241" spans="1:91" ht="15" x14ac:dyDescent="0.25">
      <c r="A241" s="152">
        <v>238</v>
      </c>
      <c r="C241" s="31"/>
      <c r="G241" s="31"/>
      <c r="H241" s="1"/>
      <c r="I241" s="1"/>
      <c r="J241" s="1"/>
      <c r="K241" s="1"/>
      <c r="L241" s="1"/>
      <c r="M241" s="1"/>
      <c r="N241" s="1"/>
      <c r="O241" s="1"/>
      <c r="P241" s="299">
        <f t="shared" si="27"/>
        <v>0</v>
      </c>
      <c r="Z241" s="31"/>
      <c r="AA241" s="1"/>
      <c r="AB241" s="1"/>
      <c r="AC241" s="1"/>
      <c r="AD241" s="1"/>
      <c r="AE241" s="1"/>
      <c r="AF241" s="1"/>
      <c r="AG241" s="1"/>
      <c r="AH241" s="125"/>
      <c r="AI241" s="632">
        <f t="shared" si="28"/>
        <v>0</v>
      </c>
      <c r="AS241" s="31"/>
      <c r="AT241" s="630" t="str">
        <f t="shared" si="29"/>
        <v>NA</v>
      </c>
      <c r="AU241" s="630" t="s">
        <v>1783</v>
      </c>
      <c r="AV241" s="637"/>
      <c r="AW241" s="637"/>
      <c r="AZ241" s="31"/>
      <c r="BA241" s="1"/>
      <c r="BB241" s="1"/>
      <c r="BC241" s="1"/>
      <c r="BD241" s="1"/>
      <c r="BE241" s="1"/>
      <c r="BF241" s="1"/>
      <c r="BG241" s="1"/>
      <c r="BH241" s="1"/>
      <c r="BI241" s="632" t="str">
        <f t="shared" si="30"/>
        <v>no</v>
      </c>
      <c r="BJ241" s="1"/>
      <c r="BK241" s="300">
        <f t="shared" si="31"/>
        <v>0</v>
      </c>
      <c r="BV241" s="245"/>
      <c r="BX241" s="11"/>
      <c r="BY241" s="155">
        <v>238</v>
      </c>
      <c r="CG241" s="155">
        <v>238</v>
      </c>
      <c r="CH241" s="618">
        <v>0</v>
      </c>
      <c r="CI241" s="618">
        <v>0</v>
      </c>
      <c r="CM241" s="258"/>
    </row>
    <row r="242" spans="1:91" ht="15" x14ac:dyDescent="0.25">
      <c r="A242" s="152">
        <v>239</v>
      </c>
      <c r="C242" s="31"/>
      <c r="G242" s="31"/>
      <c r="H242" s="1"/>
      <c r="I242" s="1"/>
      <c r="J242" s="1"/>
      <c r="K242" s="1"/>
      <c r="L242" s="1"/>
      <c r="M242" s="1"/>
      <c r="N242" s="1"/>
      <c r="O242" s="1"/>
      <c r="P242" s="299">
        <f t="shared" si="27"/>
        <v>0</v>
      </c>
      <c r="Z242" s="31"/>
      <c r="AA242" s="1"/>
      <c r="AB242" s="1"/>
      <c r="AC242" s="1"/>
      <c r="AD242" s="1"/>
      <c r="AE242" s="1"/>
      <c r="AF242" s="1"/>
      <c r="AG242" s="1"/>
      <c r="AH242" s="125"/>
      <c r="AI242" s="632">
        <f t="shared" si="28"/>
        <v>0</v>
      </c>
      <c r="AS242" s="31"/>
      <c r="AT242" s="630" t="str">
        <f t="shared" si="29"/>
        <v>NA</v>
      </c>
      <c r="AU242" s="630" t="s">
        <v>1783</v>
      </c>
      <c r="AV242" s="637"/>
      <c r="AW242" s="637"/>
      <c r="AZ242" s="31"/>
      <c r="BA242" s="1"/>
      <c r="BB242" s="1"/>
      <c r="BC242" s="1"/>
      <c r="BD242" s="1"/>
      <c r="BE242" s="1"/>
      <c r="BF242" s="1"/>
      <c r="BG242" s="1"/>
      <c r="BH242" s="1"/>
      <c r="BI242" s="632" t="str">
        <f t="shared" si="30"/>
        <v>no</v>
      </c>
      <c r="BJ242" s="1"/>
      <c r="BK242" s="300">
        <f t="shared" si="31"/>
        <v>0</v>
      </c>
      <c r="BV242" s="245"/>
      <c r="BX242" s="11"/>
      <c r="BY242" s="155">
        <v>239</v>
      </c>
      <c r="CG242" s="155">
        <v>239</v>
      </c>
      <c r="CH242" s="618">
        <v>0</v>
      </c>
      <c r="CI242" s="618">
        <v>0</v>
      </c>
      <c r="CM242" s="258"/>
    </row>
    <row r="243" spans="1:91" ht="15" x14ac:dyDescent="0.25">
      <c r="A243" s="152">
        <v>240</v>
      </c>
      <c r="C243" s="31"/>
      <c r="G243" s="31"/>
      <c r="H243" s="1"/>
      <c r="I243" s="1"/>
      <c r="J243" s="1"/>
      <c r="K243" s="1"/>
      <c r="L243" s="1"/>
      <c r="M243" s="1"/>
      <c r="N243" s="1"/>
      <c r="O243" s="1"/>
      <c r="P243" s="299">
        <f t="shared" si="27"/>
        <v>0</v>
      </c>
      <c r="Z243" s="31"/>
      <c r="AA243" s="1"/>
      <c r="AB243" s="1"/>
      <c r="AC243" s="1"/>
      <c r="AD243" s="1"/>
      <c r="AE243" s="1"/>
      <c r="AF243" s="1"/>
      <c r="AG243" s="1"/>
      <c r="AH243" s="125"/>
      <c r="AI243" s="632">
        <f t="shared" si="28"/>
        <v>0</v>
      </c>
      <c r="AS243" s="31"/>
      <c r="AT243" s="630" t="str">
        <f t="shared" si="29"/>
        <v>NA</v>
      </c>
      <c r="AU243" s="630" t="s">
        <v>1783</v>
      </c>
      <c r="AV243" s="637"/>
      <c r="AW243" s="637"/>
      <c r="AZ243" s="31"/>
      <c r="BA243" s="1"/>
      <c r="BB243" s="1"/>
      <c r="BC243" s="1"/>
      <c r="BD243" s="1"/>
      <c r="BE243" s="1"/>
      <c r="BF243" s="1"/>
      <c r="BG243" s="1"/>
      <c r="BH243" s="1"/>
      <c r="BI243" s="632" t="str">
        <f t="shared" si="30"/>
        <v>no</v>
      </c>
      <c r="BJ243" s="1"/>
      <c r="BK243" s="300">
        <f t="shared" si="31"/>
        <v>0</v>
      </c>
      <c r="BV243" s="245"/>
      <c r="BX243" s="11"/>
      <c r="BY243" s="155">
        <v>240</v>
      </c>
      <c r="CG243" s="155">
        <v>240</v>
      </c>
      <c r="CH243" s="618">
        <v>0</v>
      </c>
      <c r="CI243" s="618">
        <v>0</v>
      </c>
      <c r="CM243" s="258"/>
    </row>
    <row r="244" spans="1:91" ht="15" x14ac:dyDescent="0.25">
      <c r="A244" s="152">
        <v>241</v>
      </c>
      <c r="C244" s="31"/>
      <c r="G244" s="31"/>
      <c r="H244" s="1"/>
      <c r="I244" s="1"/>
      <c r="J244" s="1"/>
      <c r="K244" s="1"/>
      <c r="L244" s="1"/>
      <c r="M244" s="1"/>
      <c r="N244" s="1"/>
      <c r="O244" s="1"/>
      <c r="P244" s="299">
        <f t="shared" si="27"/>
        <v>0</v>
      </c>
      <c r="Z244" s="31"/>
      <c r="AA244" s="1"/>
      <c r="AB244" s="1"/>
      <c r="AC244" s="1"/>
      <c r="AD244" s="1"/>
      <c r="AE244" s="1"/>
      <c r="AF244" s="1"/>
      <c r="AG244" s="1"/>
      <c r="AH244" s="125"/>
      <c r="AI244" s="632">
        <f t="shared" si="28"/>
        <v>0</v>
      </c>
      <c r="AS244" s="31"/>
      <c r="AT244" s="630" t="str">
        <f t="shared" si="29"/>
        <v>NA</v>
      </c>
      <c r="AU244" s="630" t="s">
        <v>1783</v>
      </c>
      <c r="AV244" s="637"/>
      <c r="AW244" s="637"/>
      <c r="AZ244" s="31"/>
      <c r="BA244" s="1"/>
      <c r="BB244" s="1"/>
      <c r="BC244" s="1"/>
      <c r="BD244" s="1"/>
      <c r="BE244" s="1"/>
      <c r="BF244" s="1"/>
      <c r="BG244" s="1"/>
      <c r="BH244" s="1"/>
      <c r="BI244" s="632" t="str">
        <f t="shared" si="30"/>
        <v>no</v>
      </c>
      <c r="BJ244" s="1"/>
      <c r="BK244" s="300">
        <f t="shared" si="31"/>
        <v>0</v>
      </c>
      <c r="BV244" s="245"/>
      <c r="BX244" s="11"/>
      <c r="BY244" s="155">
        <v>241</v>
      </c>
      <c r="CG244" s="155">
        <v>241</v>
      </c>
      <c r="CH244" s="618">
        <v>0</v>
      </c>
      <c r="CI244" s="618">
        <v>0</v>
      </c>
      <c r="CM244" s="258"/>
    </row>
    <row r="245" spans="1:91" ht="15" x14ac:dyDescent="0.25">
      <c r="A245" s="152">
        <v>242</v>
      </c>
      <c r="C245" s="31"/>
      <c r="G245" s="31"/>
      <c r="H245" s="1"/>
      <c r="I245" s="1"/>
      <c r="J245" s="1"/>
      <c r="K245" s="1"/>
      <c r="L245" s="1"/>
      <c r="M245" s="1"/>
      <c r="N245" s="1"/>
      <c r="O245" s="1"/>
      <c r="P245" s="299">
        <f t="shared" si="27"/>
        <v>0</v>
      </c>
      <c r="Z245" s="31"/>
      <c r="AA245" s="1"/>
      <c r="AB245" s="1"/>
      <c r="AC245" s="1"/>
      <c r="AD245" s="1"/>
      <c r="AE245" s="1"/>
      <c r="AF245" s="1"/>
      <c r="AG245" s="1"/>
      <c r="AH245" s="125"/>
      <c r="AI245" s="632">
        <f t="shared" si="28"/>
        <v>0</v>
      </c>
      <c r="AS245" s="31"/>
      <c r="AT245" s="630" t="str">
        <f t="shared" si="29"/>
        <v>NA</v>
      </c>
      <c r="AU245" s="630" t="s">
        <v>1783</v>
      </c>
      <c r="AV245" s="637"/>
      <c r="AW245" s="637"/>
      <c r="AZ245" s="31"/>
      <c r="BA245" s="1"/>
      <c r="BB245" s="1"/>
      <c r="BC245" s="1"/>
      <c r="BD245" s="1"/>
      <c r="BE245" s="1"/>
      <c r="BF245" s="1"/>
      <c r="BG245" s="1"/>
      <c r="BH245" s="1"/>
      <c r="BI245" s="632" t="str">
        <f t="shared" si="30"/>
        <v>no</v>
      </c>
      <c r="BJ245" s="1"/>
      <c r="BK245" s="300">
        <f t="shared" si="31"/>
        <v>0</v>
      </c>
      <c r="BV245" s="245"/>
      <c r="BX245" s="11"/>
      <c r="BY245" s="155">
        <v>242</v>
      </c>
      <c r="CG245" s="155">
        <v>242</v>
      </c>
      <c r="CH245" s="618">
        <v>0</v>
      </c>
      <c r="CI245" s="618">
        <v>0</v>
      </c>
      <c r="CM245" s="258"/>
    </row>
    <row r="246" spans="1:91" ht="15" x14ac:dyDescent="0.25">
      <c r="A246" s="152">
        <v>243</v>
      </c>
      <c r="C246" s="31"/>
      <c r="G246" s="31"/>
      <c r="H246" s="1"/>
      <c r="I246" s="1"/>
      <c r="J246" s="1"/>
      <c r="K246" s="1"/>
      <c r="L246" s="1"/>
      <c r="M246" s="1"/>
      <c r="N246" s="1"/>
      <c r="O246" s="1"/>
      <c r="P246" s="299">
        <f t="shared" si="27"/>
        <v>0</v>
      </c>
      <c r="Z246" s="31"/>
      <c r="AA246" s="1"/>
      <c r="AB246" s="1"/>
      <c r="AC246" s="1"/>
      <c r="AD246" s="1"/>
      <c r="AE246" s="1"/>
      <c r="AF246" s="1"/>
      <c r="AG246" s="1"/>
      <c r="AH246" s="125"/>
      <c r="AI246" s="632">
        <f t="shared" si="28"/>
        <v>0</v>
      </c>
      <c r="AS246" s="31"/>
      <c r="AT246" s="630" t="str">
        <f t="shared" si="29"/>
        <v>NA</v>
      </c>
      <c r="AU246" s="630" t="s">
        <v>1783</v>
      </c>
      <c r="AV246" s="637"/>
      <c r="AW246" s="637"/>
      <c r="AZ246" s="31"/>
      <c r="BA246" s="1"/>
      <c r="BB246" s="1"/>
      <c r="BC246" s="1"/>
      <c r="BD246" s="1"/>
      <c r="BE246" s="1"/>
      <c r="BF246" s="1"/>
      <c r="BG246" s="1"/>
      <c r="BH246" s="1"/>
      <c r="BI246" s="632" t="str">
        <f t="shared" si="30"/>
        <v>no</v>
      </c>
      <c r="BJ246" s="1"/>
      <c r="BK246" s="300">
        <f t="shared" si="31"/>
        <v>0</v>
      </c>
      <c r="BV246" s="245"/>
      <c r="BX246" s="11"/>
      <c r="BY246" s="155">
        <v>243</v>
      </c>
      <c r="CG246" s="155">
        <v>243</v>
      </c>
      <c r="CH246" s="618">
        <v>0</v>
      </c>
      <c r="CI246" s="618">
        <v>0</v>
      </c>
      <c r="CM246" s="258"/>
    </row>
    <row r="247" spans="1:91" ht="15" x14ac:dyDescent="0.25">
      <c r="A247" s="152">
        <v>244</v>
      </c>
      <c r="C247" s="31"/>
      <c r="G247" s="31"/>
      <c r="H247" s="1"/>
      <c r="I247" s="1"/>
      <c r="J247" s="1"/>
      <c r="K247" s="1"/>
      <c r="L247" s="1"/>
      <c r="M247" s="1"/>
      <c r="N247" s="1"/>
      <c r="O247" s="1"/>
      <c r="P247" s="299">
        <f t="shared" si="27"/>
        <v>0</v>
      </c>
      <c r="Z247" s="31"/>
      <c r="AA247" s="1"/>
      <c r="AB247" s="1"/>
      <c r="AC247" s="1"/>
      <c r="AD247" s="1"/>
      <c r="AE247" s="1"/>
      <c r="AF247" s="1"/>
      <c r="AG247" s="1"/>
      <c r="AH247" s="125"/>
      <c r="AI247" s="632">
        <f t="shared" si="28"/>
        <v>0</v>
      </c>
      <c r="AS247" s="31"/>
      <c r="AT247" s="630" t="str">
        <f t="shared" si="29"/>
        <v>NA</v>
      </c>
      <c r="AU247" s="630" t="s">
        <v>1783</v>
      </c>
      <c r="AV247" s="637"/>
      <c r="AW247" s="637"/>
      <c r="AZ247" s="31"/>
      <c r="BA247" s="1"/>
      <c r="BB247" s="1"/>
      <c r="BC247" s="1"/>
      <c r="BD247" s="1"/>
      <c r="BE247" s="1"/>
      <c r="BF247" s="1"/>
      <c r="BG247" s="1"/>
      <c r="BH247" s="1"/>
      <c r="BI247" s="632" t="str">
        <f t="shared" si="30"/>
        <v>no</v>
      </c>
      <c r="BJ247" s="1"/>
      <c r="BK247" s="300">
        <f t="shared" si="31"/>
        <v>0</v>
      </c>
      <c r="BV247" s="245"/>
      <c r="BX247" s="11"/>
      <c r="BY247" s="155">
        <v>244</v>
      </c>
      <c r="CG247" s="155">
        <v>244</v>
      </c>
      <c r="CH247" s="618">
        <v>0</v>
      </c>
      <c r="CI247" s="618">
        <v>0</v>
      </c>
      <c r="CM247" s="258"/>
    </row>
    <row r="248" spans="1:91" ht="15" x14ac:dyDescent="0.25">
      <c r="A248" s="152">
        <v>245</v>
      </c>
      <c r="C248" s="31"/>
      <c r="G248" s="31"/>
      <c r="H248" s="1"/>
      <c r="I248" s="1"/>
      <c r="J248" s="1"/>
      <c r="K248" s="1"/>
      <c r="L248" s="1"/>
      <c r="M248" s="1"/>
      <c r="N248" s="1"/>
      <c r="O248" s="1"/>
      <c r="P248" s="299">
        <f t="shared" si="27"/>
        <v>0</v>
      </c>
      <c r="Z248" s="31"/>
      <c r="AA248" s="1"/>
      <c r="AB248" s="1"/>
      <c r="AC248" s="1"/>
      <c r="AD248" s="1"/>
      <c r="AE248" s="1"/>
      <c r="AF248" s="1"/>
      <c r="AG248" s="1"/>
      <c r="AH248" s="125"/>
      <c r="AI248" s="632">
        <f t="shared" si="28"/>
        <v>0</v>
      </c>
      <c r="AS248" s="31"/>
      <c r="AT248" s="630" t="str">
        <f t="shared" si="29"/>
        <v>NA</v>
      </c>
      <c r="AU248" s="630" t="s">
        <v>1783</v>
      </c>
      <c r="AV248" s="637"/>
      <c r="AW248" s="637"/>
      <c r="AZ248" s="31"/>
      <c r="BA248" s="1"/>
      <c r="BB248" s="1"/>
      <c r="BC248" s="1"/>
      <c r="BD248" s="1"/>
      <c r="BE248" s="1"/>
      <c r="BF248" s="1"/>
      <c r="BG248" s="1"/>
      <c r="BH248" s="1"/>
      <c r="BI248" s="632" t="str">
        <f t="shared" si="30"/>
        <v>no</v>
      </c>
      <c r="BJ248" s="1"/>
      <c r="BK248" s="300">
        <f t="shared" si="31"/>
        <v>0</v>
      </c>
      <c r="BV248" s="245"/>
      <c r="BX248" s="11"/>
      <c r="BY248" s="155">
        <v>245</v>
      </c>
      <c r="CG248" s="155">
        <v>245</v>
      </c>
      <c r="CH248" s="618">
        <v>0</v>
      </c>
      <c r="CI248" s="618">
        <v>0</v>
      </c>
      <c r="CM248" s="258"/>
    </row>
    <row r="249" spans="1:91" ht="15" x14ac:dyDescent="0.25">
      <c r="A249" s="152">
        <v>246</v>
      </c>
      <c r="C249" s="31"/>
      <c r="G249" s="31"/>
      <c r="H249" s="1"/>
      <c r="I249" s="1"/>
      <c r="J249" s="1"/>
      <c r="K249" s="1"/>
      <c r="L249" s="1"/>
      <c r="M249" s="1"/>
      <c r="N249" s="1"/>
      <c r="O249" s="1"/>
      <c r="P249" s="299">
        <f t="shared" si="27"/>
        <v>0</v>
      </c>
      <c r="Z249" s="31"/>
      <c r="AA249" s="1"/>
      <c r="AB249" s="1"/>
      <c r="AC249" s="1"/>
      <c r="AD249" s="1"/>
      <c r="AE249" s="1"/>
      <c r="AF249" s="1"/>
      <c r="AG249" s="1"/>
      <c r="AH249" s="125"/>
      <c r="AI249" s="632">
        <f t="shared" si="28"/>
        <v>0</v>
      </c>
      <c r="AS249" s="31"/>
      <c r="AT249" s="630" t="str">
        <f t="shared" si="29"/>
        <v>NA</v>
      </c>
      <c r="AU249" s="630" t="s">
        <v>1783</v>
      </c>
      <c r="AV249" s="637"/>
      <c r="AW249" s="637"/>
      <c r="AZ249" s="31"/>
      <c r="BA249" s="1"/>
      <c r="BB249" s="1"/>
      <c r="BC249" s="1"/>
      <c r="BD249" s="1"/>
      <c r="BE249" s="1"/>
      <c r="BF249" s="1"/>
      <c r="BG249" s="1"/>
      <c r="BH249" s="1"/>
      <c r="BI249" s="632" t="str">
        <f t="shared" si="30"/>
        <v>no</v>
      </c>
      <c r="BJ249" s="1"/>
      <c r="BK249" s="300">
        <f t="shared" si="31"/>
        <v>0</v>
      </c>
      <c r="BV249" s="245"/>
      <c r="BX249" s="11"/>
      <c r="BY249" s="155">
        <v>246</v>
      </c>
      <c r="CG249" s="155">
        <v>246</v>
      </c>
      <c r="CH249" s="618">
        <v>0</v>
      </c>
      <c r="CI249" s="618">
        <v>0</v>
      </c>
      <c r="CM249" s="258"/>
    </row>
    <row r="250" spans="1:91" ht="15" x14ac:dyDescent="0.25">
      <c r="A250" s="152">
        <v>247</v>
      </c>
      <c r="C250" s="31"/>
      <c r="D250" s="1"/>
      <c r="E250" s="1"/>
      <c r="F250" s="125"/>
      <c r="P250" s="325"/>
      <c r="Z250" s="31"/>
      <c r="AA250" s="1"/>
      <c r="AB250" s="1"/>
      <c r="AC250" s="1"/>
      <c r="AD250" s="1"/>
      <c r="AE250" s="1"/>
      <c r="AF250" s="1"/>
      <c r="AG250" s="1"/>
      <c r="AH250" s="125"/>
      <c r="AI250" s="632">
        <f t="shared" si="28"/>
        <v>0</v>
      </c>
      <c r="AS250" s="31"/>
      <c r="AT250" s="630" t="str">
        <f t="shared" si="29"/>
        <v>NA</v>
      </c>
      <c r="AU250" s="630" t="s">
        <v>1783</v>
      </c>
      <c r="AV250" s="637"/>
      <c r="AW250" s="637"/>
      <c r="AX250" s="1"/>
      <c r="AY250" s="125"/>
      <c r="BI250" s="632" t="str">
        <f t="shared" si="30"/>
        <v>no</v>
      </c>
      <c r="BK250" s="325"/>
      <c r="BV250" s="245"/>
      <c r="BW250" s="1"/>
      <c r="BX250" s="11"/>
      <c r="BY250" s="155">
        <v>247</v>
      </c>
      <c r="CG250" s="155">
        <v>247</v>
      </c>
    </row>
    <row r="251" spans="1:91" ht="15" x14ac:dyDescent="0.25">
      <c r="A251" s="152">
        <v>248</v>
      </c>
      <c r="C251" s="266"/>
      <c r="D251" s="1"/>
      <c r="E251" s="1"/>
      <c r="F251" s="125"/>
      <c r="P251" s="325"/>
      <c r="Z251" s="31"/>
      <c r="AA251" s="1"/>
      <c r="AB251" s="1"/>
      <c r="AC251" s="1"/>
      <c r="AD251" s="1"/>
      <c r="AE251" s="1"/>
      <c r="AF251" s="1"/>
      <c r="AG251" s="1"/>
      <c r="AH251" s="125"/>
      <c r="AI251" s="632">
        <f t="shared" si="28"/>
        <v>0</v>
      </c>
      <c r="AS251" s="31"/>
      <c r="AT251" s="630" t="str">
        <f t="shared" si="29"/>
        <v>NA</v>
      </c>
      <c r="AU251" s="630" t="s">
        <v>1783</v>
      </c>
      <c r="AV251" s="637"/>
      <c r="AW251" s="637"/>
      <c r="AX251" s="1"/>
      <c r="AY251" s="125"/>
      <c r="BI251" s="632" t="str">
        <f t="shared" si="30"/>
        <v>no</v>
      </c>
      <c r="BK251" s="325"/>
      <c r="BV251" s="245"/>
      <c r="BW251" s="1"/>
      <c r="BX251" s="11"/>
      <c r="BY251" s="155">
        <v>248</v>
      </c>
      <c r="CG251" s="155">
        <v>248</v>
      </c>
    </row>
    <row r="252" spans="1:91" ht="15" x14ac:dyDescent="0.25">
      <c r="A252" s="152">
        <v>249</v>
      </c>
      <c r="C252" s="297"/>
      <c r="D252" s="1"/>
      <c r="E252" s="1"/>
      <c r="F252" s="125"/>
      <c r="P252" s="325"/>
      <c r="Z252" s="31"/>
      <c r="AA252" s="1"/>
      <c r="AB252" s="1"/>
      <c r="AC252" s="1"/>
      <c r="AD252" s="1"/>
      <c r="AE252" s="1"/>
      <c r="AF252" s="1"/>
      <c r="AG252" s="1"/>
      <c r="AH252" s="125"/>
      <c r="AI252" s="632">
        <f t="shared" si="28"/>
        <v>0</v>
      </c>
      <c r="AS252" s="31"/>
      <c r="AT252" s="630" t="str">
        <f t="shared" si="29"/>
        <v>NA</v>
      </c>
      <c r="AU252" s="630" t="s">
        <v>1783</v>
      </c>
      <c r="AV252" s="637"/>
      <c r="AW252" s="637"/>
      <c r="AX252" s="1"/>
      <c r="AY252" s="125"/>
      <c r="BI252" s="632" t="str">
        <f t="shared" si="30"/>
        <v>no</v>
      </c>
      <c r="BK252" s="325"/>
      <c r="BV252" s="245"/>
      <c r="BW252" s="1"/>
      <c r="BX252" s="11"/>
      <c r="BY252" s="155">
        <v>249</v>
      </c>
      <c r="CG252" s="155">
        <v>249</v>
      </c>
    </row>
    <row r="253" spans="1:91" ht="15" x14ac:dyDescent="0.25">
      <c r="A253" s="152">
        <v>250</v>
      </c>
      <c r="C253" s="266"/>
      <c r="D253" s="1"/>
      <c r="E253" s="1"/>
      <c r="F253" s="125"/>
      <c r="P253" s="325"/>
      <c r="Z253" s="31"/>
      <c r="AA253" s="1"/>
      <c r="AB253" s="1"/>
      <c r="AC253" s="1"/>
      <c r="AD253" s="1"/>
      <c r="AE253" s="1"/>
      <c r="AF253" s="1"/>
      <c r="AG253" s="1"/>
      <c r="AH253" s="125"/>
      <c r="AI253" s="632">
        <f t="shared" si="28"/>
        <v>0</v>
      </c>
      <c r="AS253" s="31"/>
      <c r="AT253" s="630" t="str">
        <f t="shared" si="29"/>
        <v>NA</v>
      </c>
      <c r="AU253" s="630" t="s">
        <v>1783</v>
      </c>
      <c r="AV253" s="637"/>
      <c r="AW253" s="637"/>
      <c r="AX253" s="1"/>
      <c r="AY253" s="125"/>
      <c r="BI253" s="632" t="str">
        <f t="shared" si="30"/>
        <v>no</v>
      </c>
      <c r="BK253" s="325"/>
      <c r="BV253" s="245"/>
      <c r="BW253" s="1"/>
      <c r="BX253" s="11"/>
      <c r="BY253" s="155">
        <v>250</v>
      </c>
      <c r="CG253" s="155">
        <v>250</v>
      </c>
    </row>
    <row r="254" spans="1:91" ht="15" x14ac:dyDescent="0.25">
      <c r="A254" s="152">
        <v>251</v>
      </c>
      <c r="C254" s="31"/>
      <c r="D254" s="1"/>
      <c r="E254" s="1"/>
      <c r="F254" s="125"/>
      <c r="P254" s="325"/>
      <c r="Z254" s="31"/>
      <c r="AA254" s="1"/>
      <c r="AB254" s="1"/>
      <c r="AC254" s="1"/>
      <c r="AD254" s="1"/>
      <c r="AE254" s="1"/>
      <c r="AF254" s="1"/>
      <c r="AG254" s="1"/>
      <c r="AH254" s="125"/>
      <c r="AI254" s="632">
        <f t="shared" si="28"/>
        <v>0</v>
      </c>
      <c r="AS254" s="31"/>
      <c r="AT254" s="630" t="str">
        <f t="shared" si="29"/>
        <v>NA</v>
      </c>
      <c r="AU254" s="630" t="s">
        <v>1783</v>
      </c>
      <c r="AV254" s="637"/>
      <c r="AW254" s="637"/>
      <c r="AX254" s="1"/>
      <c r="AY254" s="125"/>
      <c r="BI254" s="632" t="str">
        <f t="shared" si="30"/>
        <v>no</v>
      </c>
      <c r="BK254" s="325"/>
      <c r="BV254" s="31"/>
      <c r="BW254" s="1"/>
      <c r="BX254" s="1"/>
      <c r="BY254" s="155">
        <v>251</v>
      </c>
      <c r="CG254" s="155">
        <v>251</v>
      </c>
    </row>
    <row r="255" spans="1:91" ht="15" x14ac:dyDescent="0.25">
      <c r="A255" s="152">
        <v>252</v>
      </c>
      <c r="C255" s="31"/>
      <c r="D255" s="1"/>
      <c r="E255" s="1"/>
      <c r="F255" s="125"/>
      <c r="P255" s="325"/>
      <c r="Z255" s="31"/>
      <c r="AA255" s="1"/>
      <c r="AB255" s="1"/>
      <c r="AC255" s="1"/>
      <c r="AD255" s="1"/>
      <c r="AE255" s="1"/>
      <c r="AF255" s="1"/>
      <c r="AG255" s="1"/>
      <c r="AH255" s="125"/>
      <c r="AI255" s="632">
        <f t="shared" si="28"/>
        <v>0</v>
      </c>
      <c r="AS255" s="31"/>
      <c r="AT255" s="630" t="str">
        <f t="shared" si="29"/>
        <v>NA</v>
      </c>
      <c r="AU255" s="630" t="s">
        <v>1783</v>
      </c>
      <c r="AV255" s="637"/>
      <c r="AW255" s="637"/>
      <c r="AX255" s="1"/>
      <c r="AY255" s="125"/>
      <c r="BI255" s="632" t="str">
        <f t="shared" si="30"/>
        <v>no</v>
      </c>
      <c r="BK255" s="325"/>
      <c r="BV255" s="31"/>
      <c r="BW255" s="1"/>
      <c r="BX255" s="1"/>
      <c r="BY255" s="155">
        <v>252</v>
      </c>
      <c r="CG255" s="155">
        <v>252</v>
      </c>
    </row>
    <row r="256" spans="1:91" ht="15" x14ac:dyDescent="0.25">
      <c r="A256" s="152">
        <v>253</v>
      </c>
      <c r="C256" s="31"/>
      <c r="D256" s="1"/>
      <c r="E256" s="1"/>
      <c r="F256" s="125"/>
      <c r="P256" s="325"/>
      <c r="Z256" s="31"/>
      <c r="AA256" s="1"/>
      <c r="AB256" s="1"/>
      <c r="AC256" s="1"/>
      <c r="AD256" s="1"/>
      <c r="AE256" s="1"/>
      <c r="AF256" s="1"/>
      <c r="AG256" s="1"/>
      <c r="AH256" s="125"/>
      <c r="AI256" s="632">
        <f t="shared" si="28"/>
        <v>0</v>
      </c>
      <c r="AS256" s="31"/>
      <c r="AT256" s="630" t="str">
        <f t="shared" si="29"/>
        <v>NA</v>
      </c>
      <c r="AU256" s="630" t="s">
        <v>1783</v>
      </c>
      <c r="AV256" s="637"/>
      <c r="AW256" s="637"/>
      <c r="AX256" s="1"/>
      <c r="AY256" s="125"/>
      <c r="BI256" s="632" t="str">
        <f t="shared" si="30"/>
        <v>no</v>
      </c>
      <c r="BK256" s="325"/>
      <c r="BV256" s="31"/>
      <c r="BW256" s="1"/>
      <c r="BX256" s="1"/>
      <c r="BY256" s="155">
        <v>253</v>
      </c>
      <c r="CG256" s="155">
        <v>253</v>
      </c>
    </row>
  </sheetData>
  <mergeCells count="49">
    <mergeCell ref="CV3:CV4"/>
    <mergeCell ref="CW3:CW4"/>
    <mergeCell ref="CX3:CX4"/>
    <mergeCell ref="CP3:CP4"/>
    <mergeCell ref="CQ3:CQ4"/>
    <mergeCell ref="CR3:CR4"/>
    <mergeCell ref="CS3:CS4"/>
    <mergeCell ref="CT3:CT4"/>
    <mergeCell ref="CU3:CU4"/>
    <mergeCell ref="CO3:CO4"/>
    <mergeCell ref="CD3:CD4"/>
    <mergeCell ref="CE3:CE4"/>
    <mergeCell ref="CF3:CF4"/>
    <mergeCell ref="CG3:CG4"/>
    <mergeCell ref="CH3:CH4"/>
    <mergeCell ref="CI3:CI4"/>
    <mergeCell ref="CJ3:CJ4"/>
    <mergeCell ref="CK3:CK4"/>
    <mergeCell ref="CL3:CL4"/>
    <mergeCell ref="CM3:CM4"/>
    <mergeCell ref="CN3:CN4"/>
    <mergeCell ref="CC3:CC4"/>
    <mergeCell ref="BR3:BR4"/>
    <mergeCell ref="BS3:BS4"/>
    <mergeCell ref="BT3:BT4"/>
    <mergeCell ref="BU3:BU4"/>
    <mergeCell ref="BV3:BV4"/>
    <mergeCell ref="BW3:BW4"/>
    <mergeCell ref="BX3:BX4"/>
    <mergeCell ref="BY3:BY4"/>
    <mergeCell ref="BZ3:BZ4"/>
    <mergeCell ref="CA3:CA4"/>
    <mergeCell ref="CB3:CB4"/>
    <mergeCell ref="BQ3:BQ4"/>
    <mergeCell ref="BL2:BN2"/>
    <mergeCell ref="A3:A4"/>
    <mergeCell ref="B3:B4"/>
    <mergeCell ref="C3:C4"/>
    <mergeCell ref="D3:D4"/>
    <mergeCell ref="E3:E4"/>
    <mergeCell ref="F3:F4"/>
    <mergeCell ref="P3:P4"/>
    <mergeCell ref="BJ3:BJ4"/>
    <mergeCell ref="BK3:BK4"/>
    <mergeCell ref="BL3:BL4"/>
    <mergeCell ref="BM3:BM4"/>
    <mergeCell ref="BN3:BN4"/>
    <mergeCell ref="BO3:BO4"/>
    <mergeCell ref="BP3:BP4"/>
  </mergeCells>
  <pageMargins left="0.75" right="0.75" top="1" bottom="1" header="0.5" footer="0.5"/>
  <pageSetup paperSize="9" orientation="portrait" horizontalDpi="4294967293"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ColWidth="10.85546875" defaultRowHeight="12.75" x14ac:dyDescent="0.2"/>
  <sheetData>
    <row r="1" spans="1:2" x14ac:dyDescent="0.2">
      <c r="A1" s="244" t="s">
        <v>1793</v>
      </c>
    </row>
    <row r="2" spans="1:2" x14ac:dyDescent="0.2">
      <c r="A2" s="244" t="s">
        <v>1794</v>
      </c>
    </row>
    <row r="3" spans="1:2" x14ac:dyDescent="0.2">
      <c r="A3" s="244" t="s">
        <v>1778</v>
      </c>
    </row>
    <row r="4" spans="1:2" ht="15" x14ac:dyDescent="0.25">
      <c r="A4" s="717" t="s">
        <v>1872</v>
      </c>
      <c r="B4" s="244" t="s">
        <v>1873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L259"/>
  <sheetViews>
    <sheetView zoomScaleNormal="100" workbookViewId="0">
      <pane xSplit="3" ySplit="4" topLeftCell="D47" activePane="bottomRight" state="frozenSplit"/>
      <selection pane="topRight" activeCell="D1" sqref="D1"/>
      <selection pane="bottomLeft" activeCell="A5" sqref="A5"/>
      <selection pane="bottomRight" activeCell="AF18" sqref="AF16:AF18"/>
    </sheetView>
  </sheetViews>
  <sheetFormatPr defaultColWidth="8.85546875" defaultRowHeight="12.75" x14ac:dyDescent="0.2"/>
  <cols>
    <col min="4" max="4" width="10.42578125" bestFit="1" customWidth="1"/>
    <col min="5" max="5" width="10.42578125" customWidth="1"/>
    <col min="7" max="9" width="10.42578125" bestFit="1" customWidth="1"/>
    <col min="10" max="13" width="10.42578125" customWidth="1"/>
    <col min="14" max="15" width="10.42578125" bestFit="1" customWidth="1"/>
    <col min="16" max="18" width="10.42578125" customWidth="1"/>
    <col min="19" max="22" width="10.42578125" bestFit="1" customWidth="1"/>
    <col min="23" max="25" width="10.42578125" customWidth="1"/>
    <col min="26" max="28" width="10.42578125" bestFit="1" customWidth="1"/>
    <col min="29" max="31" width="10.42578125" customWidth="1"/>
    <col min="32" max="32" width="13.7109375" bestFit="1" customWidth="1"/>
    <col min="33" max="33" width="14.85546875" bestFit="1" customWidth="1"/>
    <col min="34" max="34" width="16.140625" bestFit="1" customWidth="1"/>
    <col min="35" max="36" width="10.42578125" bestFit="1" customWidth="1"/>
    <col min="37" max="39" width="10.42578125" customWidth="1"/>
    <col min="40" max="40" width="10.42578125" bestFit="1" customWidth="1"/>
    <col min="49" max="52" width="5.7109375" customWidth="1"/>
    <col min="81" max="81" width="10.5703125" bestFit="1" customWidth="1"/>
    <col min="82" max="82" width="10.42578125" bestFit="1" customWidth="1"/>
    <col min="83" max="83" width="10.5703125" bestFit="1" customWidth="1"/>
    <col min="84" max="88" width="9.28515625" bestFit="1" customWidth="1"/>
  </cols>
  <sheetData>
    <row r="1" spans="1:90" ht="15" x14ac:dyDescent="0.25">
      <c r="A1" s="35" t="s">
        <v>103</v>
      </c>
      <c r="B1" s="4"/>
      <c r="C1" s="4"/>
      <c r="D1" s="36" t="s">
        <v>51</v>
      </c>
      <c r="E1" s="36"/>
      <c r="F1" s="4"/>
      <c r="G1" s="33"/>
      <c r="H1" s="4"/>
      <c r="I1" s="4"/>
      <c r="J1" s="4"/>
      <c r="K1" s="4"/>
      <c r="L1" s="4"/>
      <c r="M1" s="298"/>
      <c r="N1" s="4"/>
      <c r="O1" s="4"/>
      <c r="P1" s="4"/>
      <c r="Q1" s="4"/>
      <c r="R1" s="4"/>
      <c r="S1" s="4"/>
      <c r="T1" s="33"/>
      <c r="U1" s="4"/>
      <c r="V1" s="4"/>
      <c r="W1" s="4"/>
      <c r="X1" s="4"/>
      <c r="Y1" s="4"/>
      <c r="Z1" s="33"/>
      <c r="AA1" s="4"/>
      <c r="AB1" s="4"/>
      <c r="AC1" s="4"/>
      <c r="AD1" s="4"/>
      <c r="AE1" s="4"/>
      <c r="AF1" s="33"/>
      <c r="AG1" s="4"/>
      <c r="AH1" s="43"/>
      <c r="AI1" s="4"/>
      <c r="AJ1" s="4"/>
      <c r="AK1" s="4"/>
      <c r="AL1" s="4"/>
      <c r="AM1" s="4"/>
      <c r="AN1" s="4"/>
      <c r="AO1" s="4"/>
      <c r="AP1" s="298"/>
      <c r="AQ1" s="30" t="s">
        <v>73</v>
      </c>
      <c r="AR1" s="4"/>
      <c r="AS1" s="4"/>
      <c r="AT1" s="4"/>
      <c r="AU1" s="4"/>
      <c r="AV1" s="4"/>
      <c r="AW1" s="4"/>
      <c r="AX1" s="4"/>
      <c r="AY1" s="4"/>
      <c r="AZ1" s="4"/>
      <c r="BA1" s="4"/>
      <c r="BB1" s="4"/>
      <c r="BC1" s="4"/>
      <c r="BD1" s="4"/>
      <c r="BE1" s="4"/>
      <c r="BF1" s="4"/>
      <c r="BG1" s="4"/>
      <c r="BH1" s="4"/>
      <c r="BI1" s="4"/>
      <c r="BJ1" s="33"/>
      <c r="BK1" s="4"/>
      <c r="BL1" s="4"/>
      <c r="BM1" s="30" t="s">
        <v>43</v>
      </c>
      <c r="BN1" s="26"/>
      <c r="BO1" s="26"/>
      <c r="BP1" s="26"/>
      <c r="BQ1" s="26"/>
      <c r="BR1" s="26"/>
      <c r="BS1" s="26"/>
      <c r="BT1" s="26"/>
      <c r="BU1" s="30" t="s">
        <v>76</v>
      </c>
      <c r="BV1" s="36"/>
      <c r="BW1" s="36"/>
      <c r="BX1" s="36"/>
      <c r="BY1" s="4"/>
      <c r="BZ1" s="4"/>
      <c r="CA1" s="4"/>
      <c r="CB1" s="26"/>
      <c r="CC1" s="26"/>
      <c r="CD1" s="26"/>
      <c r="CE1" s="26"/>
      <c r="CF1" s="26"/>
      <c r="CG1" s="26"/>
      <c r="CH1" s="26"/>
      <c r="CI1" s="26"/>
      <c r="CJ1" s="26"/>
      <c r="CK1" s="26"/>
    </row>
    <row r="2" spans="1:90" ht="15" x14ac:dyDescent="0.25">
      <c r="B2" s="2"/>
      <c r="C2" s="2"/>
      <c r="D2" s="3"/>
      <c r="E2" s="3"/>
      <c r="F2" s="3"/>
      <c r="G2" s="34"/>
      <c r="H2" s="4"/>
      <c r="I2" s="4"/>
      <c r="J2" s="4"/>
      <c r="K2" s="4"/>
      <c r="L2" s="4"/>
      <c r="M2" s="298"/>
      <c r="N2" s="4"/>
      <c r="O2" s="4"/>
      <c r="P2" s="4"/>
      <c r="Q2" s="4"/>
      <c r="R2" s="4"/>
      <c r="S2" s="4"/>
      <c r="T2" s="32"/>
      <c r="U2" s="5"/>
      <c r="V2" s="5"/>
      <c r="W2" s="5"/>
      <c r="X2" s="5"/>
      <c r="Y2" s="5"/>
      <c r="Z2" s="33"/>
      <c r="AA2" s="4"/>
      <c r="AB2" s="4"/>
      <c r="AC2" s="4"/>
      <c r="AD2" s="4"/>
      <c r="AE2" s="4"/>
      <c r="AF2" s="33"/>
      <c r="AG2" s="4"/>
      <c r="AH2" s="43"/>
      <c r="AI2" s="4"/>
      <c r="AJ2" s="4"/>
      <c r="AK2" s="4"/>
      <c r="AL2" s="4"/>
      <c r="AM2" s="4"/>
      <c r="AN2" s="4"/>
      <c r="AO2" s="4"/>
      <c r="AP2" s="298"/>
      <c r="AQ2" s="774"/>
      <c r="AR2" s="774"/>
      <c r="AS2" s="774"/>
      <c r="AT2" s="6"/>
      <c r="AU2" s="4"/>
      <c r="AV2" s="7"/>
      <c r="AW2" s="4"/>
      <c r="AX2" s="4"/>
      <c r="AY2" s="4"/>
      <c r="AZ2" s="4"/>
      <c r="BA2" s="4"/>
      <c r="BB2" s="4"/>
      <c r="BC2" s="4"/>
      <c r="BD2" s="4"/>
      <c r="BE2" s="4"/>
      <c r="BF2" s="4"/>
      <c r="BG2" s="4"/>
      <c r="BH2" s="4"/>
      <c r="BI2" s="4"/>
      <c r="BJ2" s="33"/>
      <c r="BK2" s="4"/>
      <c r="BL2" s="4"/>
      <c r="BM2" s="31"/>
      <c r="BO2" s="26" t="s">
        <v>39</v>
      </c>
      <c r="BP2" s="75" t="s">
        <v>75</v>
      </c>
      <c r="BQ2" s="26"/>
      <c r="BR2" s="26"/>
      <c r="BS2" s="26"/>
      <c r="BT2" s="26"/>
      <c r="BU2" s="33"/>
      <c r="BV2" s="4"/>
      <c r="BW2" s="4"/>
      <c r="BX2" s="4"/>
      <c r="BY2" s="4"/>
      <c r="BZ2" s="4"/>
      <c r="CA2" s="4"/>
      <c r="CB2" s="26"/>
      <c r="CC2" s="26"/>
      <c r="CD2" s="26"/>
      <c r="CE2" s="26"/>
      <c r="CF2" s="26"/>
      <c r="CG2" s="26"/>
      <c r="CH2" s="26"/>
      <c r="CI2" s="26"/>
      <c r="CJ2" s="26"/>
      <c r="CK2" s="26"/>
    </row>
    <row r="3" spans="1:90" ht="15" customHeight="1" x14ac:dyDescent="0.25">
      <c r="A3" s="746" t="s">
        <v>78</v>
      </c>
      <c r="B3" s="747" t="s">
        <v>18</v>
      </c>
      <c r="C3" s="749" t="s">
        <v>966</v>
      </c>
      <c r="D3" s="748" t="s">
        <v>0</v>
      </c>
      <c r="E3" s="748" t="s">
        <v>79</v>
      </c>
      <c r="F3" s="776" t="s">
        <v>77</v>
      </c>
      <c r="G3" s="37" t="s">
        <v>45</v>
      </c>
      <c r="H3" s="13"/>
      <c r="I3" s="13"/>
      <c r="J3" s="13"/>
      <c r="K3" s="13"/>
      <c r="L3" s="13"/>
      <c r="M3" s="751" t="s">
        <v>993</v>
      </c>
      <c r="N3" s="10" t="s">
        <v>1</v>
      </c>
      <c r="O3" s="13"/>
      <c r="P3" s="13"/>
      <c r="Q3" s="13"/>
      <c r="R3" s="13"/>
      <c r="S3" s="13"/>
      <c r="T3" s="37" t="s">
        <v>64</v>
      </c>
      <c r="U3" s="10"/>
      <c r="V3" s="10"/>
      <c r="W3" s="10"/>
      <c r="X3" s="10"/>
      <c r="Y3" s="10"/>
      <c r="Z3" s="37" t="s">
        <v>65</v>
      </c>
      <c r="AA3" s="13"/>
      <c r="AB3" s="13"/>
      <c r="AC3" s="13"/>
      <c r="AD3" s="13"/>
      <c r="AE3" s="13"/>
      <c r="AF3" s="37" t="s">
        <v>2</v>
      </c>
      <c r="AG3" s="13"/>
      <c r="AH3" s="38"/>
      <c r="AI3" s="37" t="s">
        <v>3</v>
      </c>
      <c r="AJ3" s="13"/>
      <c r="AK3" s="13"/>
      <c r="AL3" s="13"/>
      <c r="AM3" s="13"/>
      <c r="AN3" s="13"/>
      <c r="AO3" s="746" t="s">
        <v>4</v>
      </c>
      <c r="AP3" s="753" t="s">
        <v>994</v>
      </c>
      <c r="AQ3" s="744" t="s">
        <v>45</v>
      </c>
      <c r="AR3" s="744" t="s">
        <v>5</v>
      </c>
      <c r="AS3" s="744" t="s">
        <v>71</v>
      </c>
      <c r="AT3" s="744" t="s">
        <v>72</v>
      </c>
      <c r="AU3" s="744" t="s">
        <v>6</v>
      </c>
      <c r="AV3" s="744" t="s">
        <v>66</v>
      </c>
      <c r="AW3" s="744" t="s">
        <v>683</v>
      </c>
      <c r="AX3" s="744" t="s">
        <v>684</v>
      </c>
      <c r="AY3" s="744" t="s">
        <v>685</v>
      </c>
      <c r="AZ3" s="744" t="s">
        <v>686</v>
      </c>
      <c r="BA3" s="744" t="s">
        <v>687</v>
      </c>
      <c r="BB3" s="744" t="s">
        <v>688</v>
      </c>
      <c r="BC3" s="744" t="s">
        <v>689</v>
      </c>
      <c r="BD3" s="744" t="s">
        <v>690</v>
      </c>
      <c r="BE3" s="744" t="s">
        <v>992</v>
      </c>
      <c r="BF3" s="744" t="s">
        <v>991</v>
      </c>
      <c r="BG3" s="744" t="s">
        <v>990</v>
      </c>
      <c r="BH3" s="744" t="s">
        <v>989</v>
      </c>
      <c r="BI3" s="746" t="s">
        <v>4</v>
      </c>
      <c r="BJ3" s="749" t="s">
        <v>976</v>
      </c>
      <c r="BK3" s="747" t="s">
        <v>977</v>
      </c>
      <c r="BL3" s="747" t="s">
        <v>978</v>
      </c>
      <c r="BM3" s="749" t="s">
        <v>38</v>
      </c>
      <c r="BN3" s="747" t="s">
        <v>59</v>
      </c>
      <c r="BO3" s="747" t="s">
        <v>53</v>
      </c>
      <c r="BP3" s="747" t="s">
        <v>54</v>
      </c>
      <c r="BQ3" s="747" t="s">
        <v>55</v>
      </c>
      <c r="BR3" s="747" t="s">
        <v>56</v>
      </c>
      <c r="BS3" s="747" t="s">
        <v>57</v>
      </c>
      <c r="BT3" s="747" t="s">
        <v>58</v>
      </c>
      <c r="BU3" s="749" t="s">
        <v>38</v>
      </c>
      <c r="BV3" s="757" t="s">
        <v>993</v>
      </c>
      <c r="BW3" s="757" t="s">
        <v>994</v>
      </c>
      <c r="BX3" s="747" t="s">
        <v>995</v>
      </c>
      <c r="BY3" s="744" t="s">
        <v>5</v>
      </c>
      <c r="BZ3" s="744" t="s">
        <v>52</v>
      </c>
      <c r="CA3" s="747" t="s">
        <v>978</v>
      </c>
      <c r="CB3" s="760" t="s">
        <v>46</v>
      </c>
      <c r="CC3" s="760" t="s">
        <v>47</v>
      </c>
      <c r="CD3" s="760" t="s">
        <v>48</v>
      </c>
      <c r="CE3" s="760" t="s">
        <v>49</v>
      </c>
      <c r="CF3" s="760" t="s">
        <v>60</v>
      </c>
      <c r="CG3" s="760" t="s">
        <v>63</v>
      </c>
      <c r="CH3" s="760" t="s">
        <v>74</v>
      </c>
      <c r="CI3" s="760" t="s">
        <v>62</v>
      </c>
      <c r="CJ3" s="760" t="s">
        <v>61</v>
      </c>
      <c r="CK3" s="773" t="s">
        <v>50</v>
      </c>
      <c r="CL3" s="759" t="s">
        <v>58</v>
      </c>
    </row>
    <row r="4" spans="1:90" ht="15" x14ac:dyDescent="0.25">
      <c r="A4" s="746"/>
      <c r="B4" s="747"/>
      <c r="C4" s="749"/>
      <c r="D4" s="748"/>
      <c r="E4" s="748"/>
      <c r="F4" s="776"/>
      <c r="G4" s="40">
        <v>39570</v>
      </c>
      <c r="H4" s="8">
        <v>39575</v>
      </c>
      <c r="I4" s="8">
        <v>39581</v>
      </c>
      <c r="J4" s="8">
        <v>39587</v>
      </c>
      <c r="K4" s="8">
        <v>39595</v>
      </c>
      <c r="L4" s="8">
        <v>39602</v>
      </c>
      <c r="M4" s="752"/>
      <c r="N4" s="8">
        <v>39570</v>
      </c>
      <c r="O4" s="8">
        <v>39575</v>
      </c>
      <c r="P4" s="8">
        <v>39581</v>
      </c>
      <c r="Q4" s="8">
        <v>39587</v>
      </c>
      <c r="R4" s="8">
        <v>39595</v>
      </c>
      <c r="S4" s="8">
        <v>39602</v>
      </c>
      <c r="T4" s="40">
        <v>39570</v>
      </c>
      <c r="U4" s="8">
        <v>39575</v>
      </c>
      <c r="V4" s="8">
        <v>39581</v>
      </c>
      <c r="W4" s="8">
        <v>39587</v>
      </c>
      <c r="X4" s="8">
        <v>39595</v>
      </c>
      <c r="Y4" s="8">
        <v>39602</v>
      </c>
      <c r="Z4" s="40">
        <v>39570</v>
      </c>
      <c r="AA4" s="8">
        <v>39575</v>
      </c>
      <c r="AB4" s="8">
        <v>39581</v>
      </c>
      <c r="AC4" s="8">
        <v>39587</v>
      </c>
      <c r="AD4" s="8">
        <v>39595</v>
      </c>
      <c r="AE4" s="8">
        <v>39602</v>
      </c>
      <c r="AF4" s="32" t="s">
        <v>9</v>
      </c>
      <c r="AG4" s="5" t="s">
        <v>10</v>
      </c>
      <c r="AH4" s="46" t="s">
        <v>11</v>
      </c>
      <c r="AI4" s="40">
        <v>39570</v>
      </c>
      <c r="AJ4" s="8">
        <v>39575</v>
      </c>
      <c r="AK4" s="8">
        <v>39581</v>
      </c>
      <c r="AL4" s="8">
        <v>39587</v>
      </c>
      <c r="AM4" s="8">
        <v>39595</v>
      </c>
      <c r="AN4" s="8">
        <v>39602</v>
      </c>
      <c r="AO4" s="746"/>
      <c r="AP4" s="754"/>
      <c r="AQ4" s="744"/>
      <c r="AR4" s="744"/>
      <c r="AS4" s="744"/>
      <c r="AT4" s="744"/>
      <c r="AU4" s="744"/>
      <c r="AV4" s="744"/>
      <c r="AW4" s="744"/>
      <c r="AX4" s="744"/>
      <c r="AY4" s="744"/>
      <c r="AZ4" s="744"/>
      <c r="BA4" s="744"/>
      <c r="BB4" s="744"/>
      <c r="BC4" s="744"/>
      <c r="BD4" s="744"/>
      <c r="BE4" s="744"/>
      <c r="BF4" s="744"/>
      <c r="BG4" s="744"/>
      <c r="BH4" s="744"/>
      <c r="BI4" s="746"/>
      <c r="BJ4" s="749"/>
      <c r="BK4" s="747"/>
      <c r="BL4" s="747"/>
      <c r="BM4" s="749"/>
      <c r="BN4" s="747"/>
      <c r="BO4" s="747"/>
      <c r="BP4" s="747"/>
      <c r="BQ4" s="747"/>
      <c r="BR4" s="747"/>
      <c r="BS4" s="747"/>
      <c r="BT4" s="747"/>
      <c r="BU4" s="749"/>
      <c r="BV4" s="758"/>
      <c r="BW4" s="758"/>
      <c r="BX4" s="755"/>
      <c r="BY4" s="761"/>
      <c r="BZ4" s="761"/>
      <c r="CA4" s="755"/>
      <c r="CB4" s="760"/>
      <c r="CC4" s="760"/>
      <c r="CD4" s="760"/>
      <c r="CE4" s="760"/>
      <c r="CF4" s="760"/>
      <c r="CG4" s="760"/>
      <c r="CH4" s="760"/>
      <c r="CI4" s="760"/>
      <c r="CJ4" s="760"/>
      <c r="CK4" s="773"/>
      <c r="CL4" s="759"/>
    </row>
    <row r="5" spans="1:90" ht="15" x14ac:dyDescent="0.25">
      <c r="A5" s="10">
        <v>1</v>
      </c>
      <c r="B5" s="15" t="s">
        <v>540</v>
      </c>
      <c r="C5" s="42"/>
      <c r="D5" s="8"/>
      <c r="E5" s="28"/>
      <c r="F5" s="28"/>
      <c r="G5" s="32"/>
      <c r="H5" s="5"/>
      <c r="I5" s="5"/>
      <c r="J5" s="5"/>
      <c r="K5" s="5"/>
      <c r="L5" s="5"/>
      <c r="M5" s="299">
        <f>MAX(G5:L5)</f>
        <v>0</v>
      </c>
      <c r="N5" s="5"/>
      <c r="O5" s="5"/>
      <c r="P5" s="5"/>
      <c r="Q5" s="5"/>
      <c r="R5" s="5"/>
      <c r="S5" s="5"/>
      <c r="T5" s="32"/>
      <c r="U5" s="5"/>
      <c r="V5" s="5"/>
      <c r="W5" s="5"/>
      <c r="X5" s="5"/>
      <c r="Y5" s="5"/>
      <c r="Z5" s="32"/>
      <c r="AA5" s="5"/>
      <c r="AB5" s="5"/>
      <c r="AC5" s="5"/>
      <c r="AD5" s="5"/>
      <c r="AE5" s="5"/>
      <c r="AF5" s="40"/>
      <c r="AG5" s="8"/>
      <c r="AH5" s="41"/>
      <c r="AI5" s="28"/>
      <c r="AJ5" s="28"/>
      <c r="AK5" s="28"/>
      <c r="AL5" s="28"/>
      <c r="AM5" s="28"/>
      <c r="AN5" s="28"/>
      <c r="AO5" s="10"/>
      <c r="AP5" s="300">
        <f>AQ5+AV5</f>
        <v>0</v>
      </c>
      <c r="AQ5" s="5"/>
      <c r="AR5" s="11"/>
      <c r="AS5" s="5"/>
      <c r="AT5" s="5"/>
      <c r="AU5" s="12"/>
      <c r="AV5" s="5"/>
      <c r="AW5" s="5"/>
      <c r="AX5" s="5"/>
      <c r="AY5" s="5"/>
      <c r="AZ5" s="5"/>
      <c r="BA5" s="5"/>
      <c r="BB5" s="5"/>
      <c r="BC5" s="5"/>
      <c r="BD5" s="5"/>
      <c r="BE5" s="5"/>
      <c r="BF5" s="5"/>
      <c r="BG5" s="5"/>
      <c r="BH5" s="5"/>
      <c r="BI5" s="10"/>
      <c r="BJ5" s="44"/>
      <c r="BK5" s="10"/>
      <c r="BL5" s="10"/>
      <c r="BM5" s="44">
        <v>1</v>
      </c>
      <c r="BN5" s="26"/>
      <c r="BO5" s="26"/>
      <c r="BP5" s="26"/>
      <c r="BQ5" s="26"/>
      <c r="BR5" s="26"/>
      <c r="BS5" s="26"/>
      <c r="BT5" s="26"/>
      <c r="BU5" s="44">
        <v>1</v>
      </c>
      <c r="BV5" s="5">
        <v>0</v>
      </c>
      <c r="BW5" s="5">
        <v>0</v>
      </c>
      <c r="BX5" s="69"/>
      <c r="BY5" s="69"/>
      <c r="BZ5" s="69"/>
      <c r="CA5" s="69"/>
      <c r="CB5" s="26"/>
      <c r="CC5" s="54"/>
      <c r="CD5" s="54"/>
      <c r="CE5" s="94"/>
      <c r="CF5" s="95"/>
      <c r="CG5" s="95"/>
      <c r="CH5" s="95"/>
      <c r="CI5" s="95"/>
      <c r="CJ5" s="95"/>
      <c r="CK5" s="28"/>
      <c r="CL5" s="26" t="s">
        <v>655</v>
      </c>
    </row>
    <row r="6" spans="1:90" ht="15" x14ac:dyDescent="0.25">
      <c r="A6" s="10">
        <v>2</v>
      </c>
      <c r="B6" s="15" t="s">
        <v>110</v>
      </c>
      <c r="C6" s="42"/>
      <c r="D6" s="8">
        <v>39570</v>
      </c>
      <c r="E6" s="28">
        <v>1</v>
      </c>
      <c r="F6" s="28">
        <v>0</v>
      </c>
      <c r="G6" s="32">
        <v>1</v>
      </c>
      <c r="H6" s="5"/>
      <c r="I6" s="5"/>
      <c r="J6" s="5"/>
      <c r="K6" s="5"/>
      <c r="L6" s="5"/>
      <c r="M6" s="299">
        <f t="shared" ref="M6:M69" si="0">MAX(G6:L6)</f>
        <v>1</v>
      </c>
      <c r="N6" s="5"/>
      <c r="O6" s="5"/>
      <c r="P6" s="5"/>
      <c r="Q6" s="5"/>
      <c r="R6" s="5"/>
      <c r="S6" s="5"/>
      <c r="T6" s="32"/>
      <c r="U6" s="5"/>
      <c r="V6" s="5"/>
      <c r="W6" s="5"/>
      <c r="X6" s="5"/>
      <c r="Y6" s="5"/>
      <c r="Z6" s="32"/>
      <c r="AA6" s="5"/>
      <c r="AB6" s="5"/>
      <c r="AC6" s="5"/>
      <c r="AD6" s="5"/>
      <c r="AE6" s="5"/>
      <c r="AF6" s="40"/>
      <c r="AG6" s="8"/>
      <c r="AH6" s="41"/>
      <c r="AI6" s="28"/>
      <c r="AJ6" s="28"/>
      <c r="AK6" s="28"/>
      <c r="AL6" s="28"/>
      <c r="AM6" s="28"/>
      <c r="AN6" s="28"/>
      <c r="AO6" s="4" t="s">
        <v>235</v>
      </c>
      <c r="AP6" s="300">
        <f t="shared" ref="AP6:AP69" si="1">AQ6+AV6</f>
        <v>0</v>
      </c>
      <c r="AQ6" s="5"/>
      <c r="AR6" s="11"/>
      <c r="AS6" s="5"/>
      <c r="AT6" s="5"/>
      <c r="AU6" s="12"/>
      <c r="AV6" s="5"/>
      <c r="AW6" s="5"/>
      <c r="AX6" s="5"/>
      <c r="AY6" s="5"/>
      <c r="AZ6" s="5"/>
      <c r="BA6" s="5"/>
      <c r="BB6" s="5"/>
      <c r="BC6" s="5"/>
      <c r="BD6" s="5"/>
      <c r="BE6" s="5"/>
      <c r="BF6" s="5"/>
      <c r="BG6" s="5"/>
      <c r="BH6" s="5"/>
      <c r="BI6" s="10"/>
      <c r="BJ6" s="44"/>
      <c r="BK6" s="10"/>
      <c r="BL6" s="10"/>
      <c r="BM6" s="44">
        <v>2</v>
      </c>
      <c r="BN6" s="26"/>
      <c r="BO6" s="26"/>
      <c r="BP6" s="26"/>
      <c r="BQ6" s="26"/>
      <c r="BR6" s="26"/>
      <c r="BS6" s="26"/>
      <c r="BT6" s="26"/>
      <c r="BU6" s="44">
        <v>2</v>
      </c>
      <c r="BV6" s="5">
        <v>1</v>
      </c>
      <c r="BW6" s="5">
        <v>0</v>
      </c>
      <c r="BX6" s="69">
        <v>1</v>
      </c>
      <c r="BY6" s="69"/>
      <c r="BZ6" s="69"/>
      <c r="CA6" s="69"/>
      <c r="CB6" s="26"/>
      <c r="CC6" s="54"/>
      <c r="CD6" s="54"/>
      <c r="CE6" s="22"/>
      <c r="CF6" s="26"/>
      <c r="CG6" s="26"/>
      <c r="CH6" s="26"/>
      <c r="CI6" s="26"/>
      <c r="CJ6" s="26"/>
      <c r="CK6" s="28"/>
      <c r="CL6" s="26"/>
    </row>
    <row r="7" spans="1:90" ht="15" x14ac:dyDescent="0.25">
      <c r="A7" s="10">
        <v>3</v>
      </c>
      <c r="B7" s="15" t="s">
        <v>116</v>
      </c>
      <c r="C7" s="42"/>
      <c r="D7" s="8">
        <v>39570</v>
      </c>
      <c r="E7" s="28">
        <v>1</v>
      </c>
      <c r="F7" s="28">
        <v>0</v>
      </c>
      <c r="G7" s="32">
        <v>2</v>
      </c>
      <c r="H7" s="5"/>
      <c r="I7" s="5"/>
      <c r="J7" s="5"/>
      <c r="K7" s="5"/>
      <c r="L7" s="5"/>
      <c r="M7" s="299">
        <f t="shared" si="0"/>
        <v>2</v>
      </c>
      <c r="N7" s="5"/>
      <c r="O7" s="5"/>
      <c r="P7" s="5"/>
      <c r="Q7" s="5"/>
      <c r="R7" s="5"/>
      <c r="S7" s="5"/>
      <c r="T7" s="32"/>
      <c r="U7" s="5"/>
      <c r="V7" s="5"/>
      <c r="W7" s="5"/>
      <c r="X7" s="5"/>
      <c r="Y7" s="5"/>
      <c r="Z7" s="32"/>
      <c r="AA7" s="5"/>
      <c r="AB7" s="5"/>
      <c r="AC7" s="5"/>
      <c r="AD7" s="5"/>
      <c r="AE7" s="5"/>
      <c r="AF7" s="40"/>
      <c r="AG7" s="8"/>
      <c r="AH7" s="41"/>
      <c r="AI7" s="28"/>
      <c r="AJ7" s="28"/>
      <c r="AK7" s="28"/>
      <c r="AL7" s="28"/>
      <c r="AM7" s="28"/>
      <c r="AN7" s="28"/>
      <c r="AO7" s="10" t="s">
        <v>235</v>
      </c>
      <c r="AP7" s="300">
        <f t="shared" si="1"/>
        <v>0</v>
      </c>
      <c r="AQ7" s="5"/>
      <c r="AR7" s="11"/>
      <c r="AS7" s="5"/>
      <c r="AT7" s="5"/>
      <c r="AU7" s="12"/>
      <c r="AV7" s="5"/>
      <c r="AW7" s="5"/>
      <c r="AX7" s="5"/>
      <c r="AY7" s="5"/>
      <c r="AZ7" s="5"/>
      <c r="BA7" s="5"/>
      <c r="BB7" s="5"/>
      <c r="BC7" s="5"/>
      <c r="BD7" s="5"/>
      <c r="BE7" s="5"/>
      <c r="BF7" s="5"/>
      <c r="BG7" s="5"/>
      <c r="BH7" s="5"/>
      <c r="BI7" s="10"/>
      <c r="BJ7" s="44"/>
      <c r="BK7" s="10"/>
      <c r="BL7" s="10"/>
      <c r="BM7" s="44">
        <v>3</v>
      </c>
      <c r="BN7" s="26"/>
      <c r="BO7" s="26"/>
      <c r="BP7" s="26"/>
      <c r="BQ7" s="26"/>
      <c r="BR7" s="26"/>
      <c r="BS7" s="26"/>
      <c r="BT7" s="26"/>
      <c r="BU7" s="44">
        <v>3</v>
      </c>
      <c r="BV7" s="5">
        <v>2</v>
      </c>
      <c r="BW7" s="5">
        <v>0</v>
      </c>
      <c r="BX7" s="69">
        <v>2</v>
      </c>
      <c r="BY7" s="69"/>
      <c r="BZ7" s="69"/>
      <c r="CA7" s="69"/>
      <c r="CB7" s="26"/>
      <c r="CC7" s="54"/>
      <c r="CD7" s="54"/>
      <c r="CE7" s="22"/>
      <c r="CF7" s="26"/>
      <c r="CG7" s="26"/>
      <c r="CH7" s="26"/>
      <c r="CI7" s="26"/>
      <c r="CJ7" s="26"/>
      <c r="CK7" s="28"/>
      <c r="CL7" s="26"/>
    </row>
    <row r="8" spans="1:90" ht="15" x14ac:dyDescent="0.25">
      <c r="A8" s="10">
        <v>4</v>
      </c>
      <c r="B8" s="15">
        <v>4</v>
      </c>
      <c r="C8" s="42"/>
      <c r="D8" s="8">
        <v>39570</v>
      </c>
      <c r="E8" s="28">
        <v>1</v>
      </c>
      <c r="F8" s="28">
        <v>1</v>
      </c>
      <c r="G8" s="32">
        <v>3</v>
      </c>
      <c r="H8" s="5"/>
      <c r="I8" s="5"/>
      <c r="J8" s="5"/>
      <c r="K8" s="5"/>
      <c r="L8" s="5"/>
      <c r="M8" s="299">
        <f t="shared" si="0"/>
        <v>3</v>
      </c>
      <c r="N8" s="5" t="s">
        <v>118</v>
      </c>
      <c r="O8" s="5"/>
      <c r="P8" s="5"/>
      <c r="Q8" s="5"/>
      <c r="R8" s="5"/>
      <c r="S8" s="5"/>
      <c r="T8" s="32">
        <v>60</v>
      </c>
      <c r="U8" s="5"/>
      <c r="V8" s="5">
        <v>55</v>
      </c>
      <c r="W8" s="5"/>
      <c r="X8" s="5"/>
      <c r="Y8" s="5"/>
      <c r="Z8" s="32"/>
      <c r="AA8" s="5"/>
      <c r="AB8" s="5">
        <v>55</v>
      </c>
      <c r="AC8" s="5"/>
      <c r="AD8" s="5"/>
      <c r="AE8" s="5"/>
      <c r="AF8" s="40">
        <v>39575</v>
      </c>
      <c r="AG8" s="8">
        <v>39581</v>
      </c>
      <c r="AH8" s="41">
        <v>39595</v>
      </c>
      <c r="AI8" s="28"/>
      <c r="AJ8" s="28"/>
      <c r="AK8" s="28"/>
      <c r="AL8" s="28"/>
      <c r="AM8" s="28"/>
      <c r="AN8" s="28"/>
      <c r="AO8" s="10" t="s">
        <v>354</v>
      </c>
      <c r="AP8" s="300">
        <f t="shared" si="1"/>
        <v>3</v>
      </c>
      <c r="AQ8" s="5">
        <v>3</v>
      </c>
      <c r="AR8" s="11">
        <v>3.1</v>
      </c>
      <c r="AS8" s="5">
        <v>279</v>
      </c>
      <c r="AT8" s="5">
        <v>379</v>
      </c>
      <c r="AU8" s="12">
        <v>10</v>
      </c>
      <c r="AV8" s="5"/>
      <c r="AW8" s="5"/>
      <c r="AX8" s="5"/>
      <c r="AY8" s="5"/>
      <c r="AZ8" s="5"/>
      <c r="BA8" s="5"/>
      <c r="BB8" s="5"/>
      <c r="BC8" s="5"/>
      <c r="BD8" s="5"/>
      <c r="BE8" s="5"/>
      <c r="BF8" s="5"/>
      <c r="BG8" s="5"/>
      <c r="BH8" s="5"/>
      <c r="BI8" s="10"/>
      <c r="BJ8" s="245">
        <f>(AR8^2*PI()*AS8*AQ8)/4</f>
        <v>6317.405105158814</v>
      </c>
      <c r="BK8" s="11">
        <f>((BA8^2*PI()*BE8)/4)+((BB8^2*PI()*BF8)/4)+((BC8^2*PI()*BG8)/4)+((BD8^2*PI()*BH8)/4)</f>
        <v>0</v>
      </c>
      <c r="BL8" s="284">
        <f t="shared" ref="BL8" si="2">BJ8+BK8</f>
        <v>6317.405105158814</v>
      </c>
      <c r="BM8" s="44">
        <v>4</v>
      </c>
      <c r="BN8" s="26">
        <v>10</v>
      </c>
      <c r="BO8" s="26">
        <v>107</v>
      </c>
      <c r="BP8" s="26">
        <v>48</v>
      </c>
      <c r="BQ8" s="26">
        <v>31</v>
      </c>
      <c r="BR8" s="26">
        <v>14</v>
      </c>
      <c r="BS8" s="26">
        <v>31</v>
      </c>
      <c r="BT8" s="26"/>
      <c r="BU8" s="44">
        <v>4</v>
      </c>
      <c r="BV8" s="5">
        <v>3</v>
      </c>
      <c r="BW8" s="5">
        <v>3</v>
      </c>
      <c r="BX8" s="69">
        <v>3</v>
      </c>
      <c r="BY8" s="69">
        <v>3.1</v>
      </c>
      <c r="BZ8" s="69">
        <v>279</v>
      </c>
      <c r="CA8" s="69">
        <v>6317.405105158814</v>
      </c>
      <c r="CB8" s="26">
        <v>55</v>
      </c>
      <c r="CC8" s="54">
        <v>39575</v>
      </c>
      <c r="CD8" s="54">
        <v>39581</v>
      </c>
      <c r="CE8" s="22">
        <v>39595</v>
      </c>
      <c r="CF8" s="26">
        <v>10</v>
      </c>
      <c r="CG8" s="26">
        <v>107</v>
      </c>
      <c r="CH8" s="26">
        <v>48</v>
      </c>
      <c r="CI8" s="26">
        <v>14</v>
      </c>
      <c r="CJ8" s="26">
        <v>31</v>
      </c>
      <c r="CK8" s="28"/>
      <c r="CL8" s="26"/>
    </row>
    <row r="9" spans="1:90" ht="15" x14ac:dyDescent="0.25">
      <c r="A9" s="10">
        <v>5</v>
      </c>
      <c r="B9" s="15" t="s">
        <v>541</v>
      </c>
      <c r="C9" s="42"/>
      <c r="D9" s="8">
        <v>39570</v>
      </c>
      <c r="E9" s="28">
        <v>1</v>
      </c>
      <c r="F9" s="28">
        <v>0</v>
      </c>
      <c r="G9" s="32">
        <v>1</v>
      </c>
      <c r="H9" s="5"/>
      <c r="I9" s="5"/>
      <c r="J9" s="5"/>
      <c r="K9" s="5"/>
      <c r="L9" s="5"/>
      <c r="M9" s="299">
        <f t="shared" si="0"/>
        <v>1</v>
      </c>
      <c r="N9" s="5"/>
      <c r="O9" s="5"/>
      <c r="P9" s="5"/>
      <c r="Q9" s="5"/>
      <c r="R9" s="5"/>
      <c r="S9" s="5"/>
      <c r="T9" s="32"/>
      <c r="U9" s="5"/>
      <c r="V9" s="5"/>
      <c r="W9" s="5"/>
      <c r="X9" s="5"/>
      <c r="Y9" s="5"/>
      <c r="Z9" s="32"/>
      <c r="AA9" s="5"/>
      <c r="AB9" s="5"/>
      <c r="AC9" s="5"/>
      <c r="AD9" s="5"/>
      <c r="AE9" s="5"/>
      <c r="AF9" s="40"/>
      <c r="AG9" s="8"/>
      <c r="AH9" s="41"/>
      <c r="AI9" s="28"/>
      <c r="AJ9" s="28"/>
      <c r="AK9" s="28"/>
      <c r="AL9" s="28"/>
      <c r="AM9" s="28"/>
      <c r="AN9" s="28"/>
      <c r="AO9" s="10" t="s">
        <v>235</v>
      </c>
      <c r="AP9" s="300">
        <f t="shared" si="1"/>
        <v>0</v>
      </c>
      <c r="AQ9" s="5"/>
      <c r="AR9" s="11"/>
      <c r="AS9" s="5"/>
      <c r="AT9" s="5"/>
      <c r="AU9" s="12"/>
      <c r="AV9" s="5"/>
      <c r="AW9" s="5"/>
      <c r="AX9" s="5"/>
      <c r="AY9" s="5"/>
      <c r="AZ9" s="5"/>
      <c r="BA9" s="5"/>
      <c r="BB9" s="5"/>
      <c r="BC9" s="5"/>
      <c r="BD9" s="5"/>
      <c r="BE9" s="5"/>
      <c r="BF9" s="5"/>
      <c r="BG9" s="5"/>
      <c r="BH9" s="5"/>
      <c r="BI9" s="10"/>
      <c r="BJ9" s="44"/>
      <c r="BK9" s="10"/>
      <c r="BL9" s="10"/>
      <c r="BM9" s="44">
        <v>5</v>
      </c>
      <c r="BN9" s="26"/>
      <c r="BO9" s="26"/>
      <c r="BP9" s="26"/>
      <c r="BQ9" s="26"/>
      <c r="BR9" s="26"/>
      <c r="BS9" s="26"/>
      <c r="BT9" s="26"/>
      <c r="BU9" s="44">
        <v>5</v>
      </c>
      <c r="BV9" s="5">
        <v>1</v>
      </c>
      <c r="BW9" s="5">
        <v>0</v>
      </c>
      <c r="BX9" s="69">
        <v>1</v>
      </c>
      <c r="BY9" s="69"/>
      <c r="BZ9" s="69"/>
      <c r="CA9" s="69"/>
      <c r="CB9" s="26"/>
      <c r="CC9" s="54"/>
      <c r="CD9" s="54"/>
      <c r="CE9" s="22"/>
      <c r="CF9" s="26"/>
      <c r="CG9" s="26"/>
      <c r="CH9" s="26"/>
      <c r="CI9" s="26"/>
      <c r="CJ9" s="26"/>
      <c r="CK9" s="28"/>
      <c r="CL9" s="26"/>
    </row>
    <row r="10" spans="1:90" ht="15" x14ac:dyDescent="0.25">
      <c r="A10" s="10">
        <v>6</v>
      </c>
      <c r="B10" s="15" t="s">
        <v>123</v>
      </c>
      <c r="C10" s="42"/>
      <c r="D10" s="8">
        <v>39570</v>
      </c>
      <c r="E10" s="28">
        <v>1</v>
      </c>
      <c r="F10" s="28">
        <v>1</v>
      </c>
      <c r="G10" s="32">
        <v>2</v>
      </c>
      <c r="H10" s="5"/>
      <c r="I10" s="5"/>
      <c r="J10" s="5"/>
      <c r="K10" s="5"/>
      <c r="L10" s="5"/>
      <c r="M10" s="299">
        <f t="shared" si="0"/>
        <v>2</v>
      </c>
      <c r="N10" s="5"/>
      <c r="O10" s="5"/>
      <c r="P10" s="5"/>
      <c r="Q10" s="5"/>
      <c r="R10" s="5"/>
      <c r="S10" s="5"/>
      <c r="T10" s="32">
        <v>6</v>
      </c>
      <c r="U10" s="5"/>
      <c r="V10" s="5"/>
      <c r="W10" s="5"/>
      <c r="X10" s="5"/>
      <c r="Y10" s="5"/>
      <c r="Z10" s="32"/>
      <c r="AA10" s="5"/>
      <c r="AB10" s="5">
        <v>6</v>
      </c>
      <c r="AC10" s="5"/>
      <c r="AD10" s="5"/>
      <c r="AE10" s="5"/>
      <c r="AF10" s="40">
        <v>39581</v>
      </c>
      <c r="AG10" s="8">
        <v>39581</v>
      </c>
      <c r="AH10" s="41">
        <v>39581</v>
      </c>
      <c r="AI10" s="28"/>
      <c r="AJ10" s="28"/>
      <c r="AK10" s="28"/>
      <c r="AL10" s="28"/>
      <c r="AM10" s="28"/>
      <c r="AN10" s="28"/>
      <c r="AO10" s="10"/>
      <c r="AP10" s="300">
        <f t="shared" si="1"/>
        <v>2</v>
      </c>
      <c r="AQ10" s="5">
        <v>2</v>
      </c>
      <c r="AR10" s="11">
        <v>2.57</v>
      </c>
      <c r="AS10" s="5">
        <v>250</v>
      </c>
      <c r="AT10" s="5">
        <v>394</v>
      </c>
      <c r="AU10" s="12">
        <v>5</v>
      </c>
      <c r="AV10" s="5"/>
      <c r="AW10" s="5"/>
      <c r="AX10" s="5"/>
      <c r="AY10" s="5"/>
      <c r="AZ10" s="5"/>
      <c r="BA10" s="5"/>
      <c r="BB10" s="5"/>
      <c r="BC10" s="5"/>
      <c r="BD10" s="5"/>
      <c r="BE10" s="5"/>
      <c r="BF10" s="5"/>
      <c r="BG10" s="5"/>
      <c r="BH10" s="5"/>
      <c r="BI10" s="10"/>
      <c r="BJ10" s="245">
        <f>(AR10^2*PI()*AS10*AQ10)/4</f>
        <v>2593.7381647119023</v>
      </c>
      <c r="BK10" s="11">
        <f>((BA10^2*PI()*BE10)/4)+((BB10^2*PI()*BF10)/4)+((BC10^2*PI()*BG10)/4)+((BD10^2*PI()*BH10)/4)</f>
        <v>0</v>
      </c>
      <c r="BL10" s="284">
        <f t="shared" ref="BL10" si="3">BJ10+BK10</f>
        <v>2593.7381647119023</v>
      </c>
      <c r="BM10" s="44">
        <v>6</v>
      </c>
      <c r="BN10" s="26">
        <v>3</v>
      </c>
      <c r="BO10" s="26">
        <v>29</v>
      </c>
      <c r="BP10" s="26">
        <v>16</v>
      </c>
      <c r="BQ10" s="26">
        <v>16</v>
      </c>
      <c r="BR10" s="26">
        <v>9</v>
      </c>
      <c r="BS10" s="26">
        <v>19</v>
      </c>
      <c r="BT10" s="26"/>
      <c r="BU10" s="44">
        <v>6</v>
      </c>
      <c r="BV10" s="5">
        <v>2</v>
      </c>
      <c r="BW10" s="5">
        <v>2</v>
      </c>
      <c r="BX10" s="69">
        <v>2</v>
      </c>
      <c r="BY10" s="69">
        <v>2.57</v>
      </c>
      <c r="BZ10" s="69">
        <v>250</v>
      </c>
      <c r="CA10" s="69">
        <v>2593.7381647119023</v>
      </c>
      <c r="CB10" s="26">
        <v>6</v>
      </c>
      <c r="CC10" s="54">
        <v>39581</v>
      </c>
      <c r="CD10" s="54">
        <v>39581</v>
      </c>
      <c r="CE10" s="22">
        <v>39581</v>
      </c>
      <c r="CF10" s="26">
        <v>3</v>
      </c>
      <c r="CG10" s="26">
        <v>29</v>
      </c>
      <c r="CH10" s="26">
        <v>16</v>
      </c>
      <c r="CI10" s="26">
        <v>9</v>
      </c>
      <c r="CJ10" s="26">
        <v>19</v>
      </c>
      <c r="CK10" s="28"/>
      <c r="CL10" s="26"/>
    </row>
    <row r="11" spans="1:90" ht="15" x14ac:dyDescent="0.25">
      <c r="A11" s="10">
        <v>7</v>
      </c>
      <c r="B11" s="15">
        <v>7</v>
      </c>
      <c r="C11" s="42"/>
      <c r="D11" s="8">
        <v>39570</v>
      </c>
      <c r="E11" s="28">
        <v>1</v>
      </c>
      <c r="F11" s="28">
        <v>0</v>
      </c>
      <c r="G11" s="32">
        <v>2</v>
      </c>
      <c r="H11" s="5"/>
      <c r="I11" s="5"/>
      <c r="J11" s="5"/>
      <c r="K11" s="5"/>
      <c r="L11" s="5"/>
      <c r="M11" s="299">
        <f t="shared" si="0"/>
        <v>2</v>
      </c>
      <c r="N11" s="5"/>
      <c r="O11" s="5"/>
      <c r="P11" s="5"/>
      <c r="Q11" s="5"/>
      <c r="R11" s="5"/>
      <c r="S11" s="5"/>
      <c r="T11" s="32"/>
      <c r="U11" s="5"/>
      <c r="V11" s="5"/>
      <c r="W11" s="5"/>
      <c r="X11" s="5"/>
      <c r="Y11" s="5"/>
      <c r="Z11" s="32"/>
      <c r="AA11" s="5"/>
      <c r="AB11" s="5"/>
      <c r="AC11" s="5"/>
      <c r="AD11" s="5"/>
      <c r="AE11" s="5"/>
      <c r="AF11" s="40"/>
      <c r="AG11" s="8"/>
      <c r="AH11" s="41"/>
      <c r="AI11" s="28"/>
      <c r="AJ11" s="28"/>
      <c r="AK11" s="28"/>
      <c r="AL11" s="28"/>
      <c r="AM11" s="28"/>
      <c r="AN11" s="28"/>
      <c r="AO11" s="10" t="s">
        <v>235</v>
      </c>
      <c r="AP11" s="300">
        <f t="shared" si="1"/>
        <v>0</v>
      </c>
      <c r="AQ11" s="5"/>
      <c r="AR11" s="11"/>
      <c r="AS11" s="5"/>
      <c r="AT11" s="5"/>
      <c r="AU11" s="12"/>
      <c r="AV11" s="5"/>
      <c r="AW11" s="5"/>
      <c r="AX11" s="5"/>
      <c r="AY11" s="5"/>
      <c r="AZ11" s="5"/>
      <c r="BA11" s="5"/>
      <c r="BB11" s="5"/>
      <c r="BC11" s="5"/>
      <c r="BD11" s="5"/>
      <c r="BE11" s="5"/>
      <c r="BF11" s="5"/>
      <c r="BG11" s="5"/>
      <c r="BH11" s="5"/>
      <c r="BI11" s="10"/>
      <c r="BJ11" s="44"/>
      <c r="BK11" s="10"/>
      <c r="BL11" s="10"/>
      <c r="BM11" s="44">
        <v>7</v>
      </c>
      <c r="BN11" s="26"/>
      <c r="BO11" s="26"/>
      <c r="BP11" s="26"/>
      <c r="BQ11" s="26"/>
      <c r="BR11" s="26"/>
      <c r="BS11" s="26"/>
      <c r="BT11" s="26"/>
      <c r="BU11" s="44">
        <v>7</v>
      </c>
      <c r="BV11" s="5">
        <v>2</v>
      </c>
      <c r="BW11" s="5">
        <v>0</v>
      </c>
      <c r="BX11" s="69">
        <v>2</v>
      </c>
      <c r="BY11" s="69"/>
      <c r="BZ11" s="69"/>
      <c r="CA11" s="69"/>
      <c r="CB11" s="26"/>
      <c r="CC11" s="54"/>
      <c r="CD11" s="54"/>
      <c r="CE11" s="22"/>
      <c r="CF11" s="26"/>
      <c r="CG11" s="26"/>
      <c r="CH11" s="26"/>
      <c r="CI11" s="26"/>
      <c r="CJ11" s="26"/>
      <c r="CK11" s="28"/>
      <c r="CL11" s="26"/>
    </row>
    <row r="12" spans="1:90" ht="15" x14ac:dyDescent="0.25">
      <c r="A12" s="10">
        <v>8</v>
      </c>
      <c r="B12" s="15" t="s">
        <v>126</v>
      </c>
      <c r="C12" s="42"/>
      <c r="D12" s="8">
        <v>39570</v>
      </c>
      <c r="E12" s="28">
        <v>1</v>
      </c>
      <c r="F12" s="28">
        <v>1</v>
      </c>
      <c r="G12" s="32">
        <v>2</v>
      </c>
      <c r="H12" s="5">
        <v>3</v>
      </c>
      <c r="I12" s="5"/>
      <c r="J12" s="5"/>
      <c r="K12" s="5"/>
      <c r="L12" s="5"/>
      <c r="M12" s="299">
        <f t="shared" si="0"/>
        <v>3</v>
      </c>
      <c r="N12" s="5" t="s">
        <v>118</v>
      </c>
      <c r="O12" s="5"/>
      <c r="P12" s="5"/>
      <c r="Q12" s="5"/>
      <c r="R12" s="5"/>
      <c r="S12" s="5"/>
      <c r="T12" s="32">
        <v>30</v>
      </c>
      <c r="U12" s="5">
        <v>50</v>
      </c>
      <c r="V12" s="5"/>
      <c r="W12" s="5"/>
      <c r="X12" s="5"/>
      <c r="Y12" s="5"/>
      <c r="Z12" s="32"/>
      <c r="AA12" s="5"/>
      <c r="AB12" s="5"/>
      <c r="AC12" s="5">
        <v>21</v>
      </c>
      <c r="AD12" s="5"/>
      <c r="AE12" s="5"/>
      <c r="AF12" s="40">
        <v>39575</v>
      </c>
      <c r="AG12" s="8">
        <v>39581</v>
      </c>
      <c r="AH12" s="41" t="s">
        <v>695</v>
      </c>
      <c r="AI12" s="28"/>
      <c r="AJ12" s="28"/>
      <c r="AK12" s="28"/>
      <c r="AL12" s="28"/>
      <c r="AM12" s="28"/>
      <c r="AN12" s="28"/>
      <c r="AO12" s="10" t="s">
        <v>355</v>
      </c>
      <c r="AP12" s="300">
        <f t="shared" si="1"/>
        <v>2</v>
      </c>
      <c r="AQ12" s="5">
        <v>2</v>
      </c>
      <c r="AR12" s="11">
        <v>2.04</v>
      </c>
      <c r="AS12" s="5">
        <v>220</v>
      </c>
      <c r="AT12" s="5">
        <v>309</v>
      </c>
      <c r="AU12" s="12">
        <v>5</v>
      </c>
      <c r="AV12" s="5"/>
      <c r="AW12" s="5"/>
      <c r="AX12" s="5"/>
      <c r="AY12" s="5"/>
      <c r="AZ12" s="5"/>
      <c r="BA12" s="5"/>
      <c r="BB12" s="5"/>
      <c r="BC12" s="5"/>
      <c r="BD12" s="5"/>
      <c r="BE12" s="5"/>
      <c r="BF12" s="5"/>
      <c r="BG12" s="5"/>
      <c r="BH12" s="5"/>
      <c r="BI12" s="10"/>
      <c r="BJ12" s="245">
        <f>(AR12^2*PI()*AS12*AQ12)/4</f>
        <v>1438.1457185897211</v>
      </c>
      <c r="BK12" s="11">
        <f>((BA12^2*PI()*BE12)/4)+((BB12^2*PI()*BF12)/4)+((BC12^2*PI()*BG12)/4)+((BD12^2*PI()*BH12)/4)</f>
        <v>0</v>
      </c>
      <c r="BL12" s="284">
        <f t="shared" ref="BL12" si="4">BJ12+BK12</f>
        <v>1438.1457185897211</v>
      </c>
      <c r="BM12" s="44">
        <v>8</v>
      </c>
      <c r="BN12" s="26">
        <v>2</v>
      </c>
      <c r="BO12" s="26">
        <v>14</v>
      </c>
      <c r="BP12" s="26">
        <v>6</v>
      </c>
      <c r="BQ12" s="26">
        <v>0</v>
      </c>
      <c r="BR12" s="26">
        <v>0</v>
      </c>
      <c r="BS12" s="26">
        <v>5</v>
      </c>
      <c r="BT12" s="26" t="s">
        <v>696</v>
      </c>
      <c r="BU12" s="44">
        <v>8</v>
      </c>
      <c r="BV12" s="5">
        <v>3</v>
      </c>
      <c r="BW12" s="5">
        <v>2</v>
      </c>
      <c r="BX12" s="69">
        <v>3</v>
      </c>
      <c r="BY12" s="69">
        <v>2.04</v>
      </c>
      <c r="BZ12" s="69">
        <v>220</v>
      </c>
      <c r="CA12" s="69">
        <v>1438.1457185897211</v>
      </c>
      <c r="CB12" s="26">
        <v>21</v>
      </c>
      <c r="CC12" s="54">
        <v>39575</v>
      </c>
      <c r="CD12" s="54">
        <v>39581</v>
      </c>
      <c r="CE12" s="8" t="s">
        <v>695</v>
      </c>
      <c r="CF12" s="26">
        <v>2</v>
      </c>
      <c r="CG12" s="26">
        <v>14</v>
      </c>
      <c r="CH12" s="26">
        <v>6</v>
      </c>
      <c r="CI12" s="26">
        <v>0</v>
      </c>
      <c r="CJ12" s="26">
        <v>5</v>
      </c>
      <c r="CK12" s="28"/>
      <c r="CL12" s="26"/>
    </row>
    <row r="13" spans="1:90" ht="15" x14ac:dyDescent="0.25">
      <c r="A13" s="10">
        <v>9</v>
      </c>
      <c r="B13" s="15">
        <v>9</v>
      </c>
      <c r="C13" s="42"/>
      <c r="D13" s="8">
        <v>39570</v>
      </c>
      <c r="E13" s="28">
        <v>1</v>
      </c>
      <c r="F13" s="28">
        <v>1</v>
      </c>
      <c r="G13" s="32">
        <v>6</v>
      </c>
      <c r="H13" s="5"/>
      <c r="I13" s="5"/>
      <c r="J13" s="5"/>
      <c r="K13" s="5"/>
      <c r="L13" s="5"/>
      <c r="M13" s="299">
        <f t="shared" si="0"/>
        <v>6</v>
      </c>
      <c r="N13" s="5" t="s">
        <v>118</v>
      </c>
      <c r="O13" s="5"/>
      <c r="P13" s="5"/>
      <c r="Q13" s="5"/>
      <c r="R13" s="5"/>
      <c r="S13" s="5"/>
      <c r="T13" s="32">
        <v>70</v>
      </c>
      <c r="U13" s="5">
        <v>90</v>
      </c>
      <c r="V13" s="5">
        <v>77</v>
      </c>
      <c r="W13" s="5"/>
      <c r="X13" s="5"/>
      <c r="Y13" s="5"/>
      <c r="Z13" s="32"/>
      <c r="AA13" s="5"/>
      <c r="AB13" s="5"/>
      <c r="AC13" s="5">
        <v>77</v>
      </c>
      <c r="AD13" s="5"/>
      <c r="AE13" s="5"/>
      <c r="AF13" s="40">
        <v>39575</v>
      </c>
      <c r="AG13" s="8">
        <v>39581</v>
      </c>
      <c r="AH13" s="41">
        <v>39587</v>
      </c>
      <c r="AI13" s="28"/>
      <c r="AJ13" s="28"/>
      <c r="AK13" s="28"/>
      <c r="AL13" s="28"/>
      <c r="AM13" s="28"/>
      <c r="AN13" s="28"/>
      <c r="AO13" s="10" t="s">
        <v>356</v>
      </c>
      <c r="AP13" s="300">
        <f t="shared" si="1"/>
        <v>6</v>
      </c>
      <c r="AQ13" s="5">
        <v>6</v>
      </c>
      <c r="AR13" s="11">
        <v>2.31</v>
      </c>
      <c r="AS13" s="5">
        <v>228</v>
      </c>
      <c r="AT13" s="5">
        <v>353</v>
      </c>
      <c r="AU13" s="12">
        <v>10</v>
      </c>
      <c r="AV13" s="5"/>
      <c r="AW13" s="5"/>
      <c r="AX13" s="5"/>
      <c r="AY13" s="5"/>
      <c r="AZ13" s="5"/>
      <c r="BA13" s="5"/>
      <c r="BB13" s="5"/>
      <c r="BC13" s="5"/>
      <c r="BD13" s="5"/>
      <c r="BE13" s="5"/>
      <c r="BF13" s="5"/>
      <c r="BG13" s="5"/>
      <c r="BH13" s="5"/>
      <c r="BI13" s="10"/>
      <c r="BJ13" s="245">
        <f t="shared" ref="BJ13:BJ31" si="5">(AR13^2*PI()*AS13*AQ13)/4</f>
        <v>5733.2375751166092</v>
      </c>
      <c r="BK13" s="11">
        <f t="shared" ref="BK13:BK31" si="6">((BA13^2*PI()*BE13)/4)+((BB13^2*PI()*BF13)/4)+((BC13^2*PI()*BG13)/4)+((BD13^2*PI()*BH13)/4)</f>
        <v>0</v>
      </c>
      <c r="BL13" s="284">
        <f t="shared" ref="BL13:BL31" si="7">BJ13+BK13</f>
        <v>5733.2375751166092</v>
      </c>
      <c r="BM13" s="44">
        <v>9</v>
      </c>
      <c r="BN13" s="26">
        <v>14</v>
      </c>
      <c r="BO13" s="26">
        <v>72</v>
      </c>
      <c r="BP13" s="57">
        <v>82</v>
      </c>
      <c r="BQ13" s="57">
        <v>21</v>
      </c>
      <c r="BR13" s="26">
        <v>6</v>
      </c>
      <c r="BS13" s="26">
        <v>35</v>
      </c>
      <c r="BT13" s="26"/>
      <c r="BU13" s="44">
        <v>9</v>
      </c>
      <c r="BV13" s="5">
        <v>6</v>
      </c>
      <c r="BW13" s="5">
        <v>6</v>
      </c>
      <c r="BX13" s="69">
        <v>6</v>
      </c>
      <c r="BY13" s="11">
        <v>2.31</v>
      </c>
      <c r="BZ13" s="5">
        <v>228</v>
      </c>
      <c r="CA13" s="5">
        <v>5733.2375751166092</v>
      </c>
      <c r="CB13" s="26">
        <v>77</v>
      </c>
      <c r="CC13" s="54">
        <v>39575</v>
      </c>
      <c r="CD13" s="54">
        <v>39581</v>
      </c>
      <c r="CE13" s="22">
        <v>39587</v>
      </c>
      <c r="CF13" s="26">
        <v>14</v>
      </c>
      <c r="CG13" s="26">
        <v>72</v>
      </c>
      <c r="CH13" s="57">
        <v>82</v>
      </c>
      <c r="CI13" s="26">
        <v>6</v>
      </c>
      <c r="CJ13" s="26">
        <v>35</v>
      </c>
      <c r="CK13" s="28"/>
      <c r="CL13" s="26"/>
    </row>
    <row r="14" spans="1:90" ht="15" x14ac:dyDescent="0.25">
      <c r="A14" s="10">
        <v>10</v>
      </c>
      <c r="B14" s="15">
        <v>10</v>
      </c>
      <c r="C14" s="42"/>
      <c r="D14" s="8">
        <v>39570</v>
      </c>
      <c r="E14" s="28">
        <v>1</v>
      </c>
      <c r="F14" s="28">
        <v>1</v>
      </c>
      <c r="G14" s="32">
        <v>14</v>
      </c>
      <c r="H14" s="5"/>
      <c r="I14" s="5"/>
      <c r="J14" s="5"/>
      <c r="K14" s="5"/>
      <c r="L14" s="5"/>
      <c r="M14" s="299">
        <f t="shared" si="0"/>
        <v>14</v>
      </c>
      <c r="N14" s="5" t="s">
        <v>118</v>
      </c>
      <c r="O14" s="5"/>
      <c r="P14" s="5"/>
      <c r="Q14" s="5"/>
      <c r="R14" s="5"/>
      <c r="S14" s="5"/>
      <c r="T14" s="32">
        <v>100</v>
      </c>
      <c r="U14" s="5">
        <v>125</v>
      </c>
      <c r="V14" s="5">
        <v>156</v>
      </c>
      <c r="W14" s="5"/>
      <c r="X14" s="5"/>
      <c r="Y14" s="5"/>
      <c r="Z14" s="32"/>
      <c r="AA14" s="5"/>
      <c r="AB14" s="5"/>
      <c r="AC14" s="5">
        <v>156</v>
      </c>
      <c r="AD14" s="5"/>
      <c r="AE14" s="5"/>
      <c r="AF14" s="40">
        <v>39575</v>
      </c>
      <c r="AG14" s="8">
        <v>39581</v>
      </c>
      <c r="AH14" s="41" t="s">
        <v>694</v>
      </c>
      <c r="AI14" s="28"/>
      <c r="AJ14" s="28">
        <v>0.1</v>
      </c>
      <c r="AK14" s="28"/>
      <c r="AL14" s="28"/>
      <c r="AM14" s="28"/>
      <c r="AN14" s="28"/>
      <c r="AO14" s="10" t="s">
        <v>357</v>
      </c>
      <c r="AP14" s="300">
        <f t="shared" si="1"/>
        <v>11</v>
      </c>
      <c r="AQ14" s="5">
        <v>11</v>
      </c>
      <c r="AR14" s="11">
        <v>2.87</v>
      </c>
      <c r="AS14" s="5">
        <v>315</v>
      </c>
      <c r="AT14" s="5">
        <v>433</v>
      </c>
      <c r="AU14" s="12">
        <v>10</v>
      </c>
      <c r="AV14" s="5"/>
      <c r="AW14" s="5"/>
      <c r="AX14" s="5"/>
      <c r="AY14" s="5"/>
      <c r="AZ14" s="5"/>
      <c r="BA14" s="5"/>
      <c r="BB14" s="5"/>
      <c r="BC14" s="5"/>
      <c r="BD14" s="5"/>
      <c r="BE14" s="5"/>
      <c r="BF14" s="5"/>
      <c r="BG14" s="5"/>
      <c r="BH14" s="5"/>
      <c r="BI14" s="10"/>
      <c r="BJ14" s="245">
        <f t="shared" si="5"/>
        <v>22415.937847686448</v>
      </c>
      <c r="BK14" s="11">
        <f t="shared" si="6"/>
        <v>0</v>
      </c>
      <c r="BL14" s="284">
        <f t="shared" si="7"/>
        <v>22415.937847686448</v>
      </c>
      <c r="BM14" s="44">
        <v>10</v>
      </c>
      <c r="BN14" s="26">
        <v>18</v>
      </c>
      <c r="BO14" s="26">
        <v>141</v>
      </c>
      <c r="BP14" s="26">
        <v>87</v>
      </c>
      <c r="BQ14" s="26">
        <v>3</v>
      </c>
      <c r="BR14" s="26">
        <v>0</v>
      </c>
      <c r="BS14" s="26">
        <v>63</v>
      </c>
      <c r="BT14" s="26" t="s">
        <v>697</v>
      </c>
      <c r="BU14" s="44">
        <v>10</v>
      </c>
      <c r="BV14" s="5">
        <v>14</v>
      </c>
      <c r="BW14" s="5">
        <v>11</v>
      </c>
      <c r="BX14" s="69">
        <v>14</v>
      </c>
      <c r="BY14" s="11">
        <v>2.87</v>
      </c>
      <c r="BZ14" s="5">
        <v>315</v>
      </c>
      <c r="CA14" s="5">
        <v>22415.937847686448</v>
      </c>
      <c r="CB14" s="26">
        <v>156</v>
      </c>
      <c r="CC14" s="54">
        <v>39575</v>
      </c>
      <c r="CD14" s="54">
        <v>39581</v>
      </c>
      <c r="CE14" s="8" t="s">
        <v>694</v>
      </c>
      <c r="CF14" s="26">
        <v>18</v>
      </c>
      <c r="CG14" s="26">
        <v>141</v>
      </c>
      <c r="CH14" s="26">
        <v>87</v>
      </c>
      <c r="CI14" s="26">
        <v>0</v>
      </c>
      <c r="CJ14" s="26">
        <v>63</v>
      </c>
      <c r="CK14" s="28">
        <v>0.1</v>
      </c>
      <c r="CL14" s="26"/>
    </row>
    <row r="15" spans="1:90" ht="15" x14ac:dyDescent="0.25">
      <c r="A15" s="10">
        <v>11</v>
      </c>
      <c r="B15" s="15" t="s">
        <v>130</v>
      </c>
      <c r="C15" s="42"/>
      <c r="D15" s="8">
        <v>39570</v>
      </c>
      <c r="E15" s="28">
        <v>1</v>
      </c>
      <c r="F15" s="28">
        <v>0</v>
      </c>
      <c r="G15" s="32">
        <v>1</v>
      </c>
      <c r="H15" s="5"/>
      <c r="I15" s="5"/>
      <c r="J15" s="5"/>
      <c r="K15" s="5"/>
      <c r="L15" s="5"/>
      <c r="M15" s="299">
        <f t="shared" si="0"/>
        <v>1</v>
      </c>
      <c r="N15" s="5"/>
      <c r="O15" s="5"/>
      <c r="P15" s="5"/>
      <c r="Q15" s="5"/>
      <c r="R15" s="5"/>
      <c r="S15" s="5"/>
      <c r="T15" s="32"/>
      <c r="U15" s="5"/>
      <c r="V15" s="5"/>
      <c r="W15" s="5"/>
      <c r="X15" s="5"/>
      <c r="Y15" s="5"/>
      <c r="Z15" s="32"/>
      <c r="AA15" s="5"/>
      <c r="AB15" s="5"/>
      <c r="AC15" s="5"/>
      <c r="AD15" s="5"/>
      <c r="AE15" s="5"/>
      <c r="AF15" s="40"/>
      <c r="AG15" s="8"/>
      <c r="AH15" s="41"/>
      <c r="AI15" s="28"/>
      <c r="AJ15" s="28"/>
      <c r="AK15" s="28"/>
      <c r="AL15" s="28"/>
      <c r="AM15" s="28"/>
      <c r="AN15" s="28"/>
      <c r="AO15" s="10" t="s">
        <v>235</v>
      </c>
      <c r="AP15" s="300">
        <f t="shared" si="1"/>
        <v>1</v>
      </c>
      <c r="AQ15" s="5">
        <v>1</v>
      </c>
      <c r="AR15" s="11">
        <v>2.13</v>
      </c>
      <c r="AS15" s="5">
        <v>155</v>
      </c>
      <c r="AT15" s="5">
        <v>239</v>
      </c>
      <c r="AU15" s="12">
        <v>10</v>
      </c>
      <c r="AV15" s="5"/>
      <c r="AW15" s="5"/>
      <c r="AX15" s="5"/>
      <c r="AY15" s="5"/>
      <c r="AZ15" s="5"/>
      <c r="BA15" s="5"/>
      <c r="BB15" s="5"/>
      <c r="BC15" s="5"/>
      <c r="BD15" s="5"/>
      <c r="BE15" s="5"/>
      <c r="BF15" s="5"/>
      <c r="BG15" s="5"/>
      <c r="BH15" s="5"/>
      <c r="BI15" s="10"/>
      <c r="BJ15" s="245">
        <f t="shared" si="5"/>
        <v>552.30730376527174</v>
      </c>
      <c r="BK15" s="11">
        <f t="shared" si="6"/>
        <v>0</v>
      </c>
      <c r="BL15" s="284">
        <f t="shared" si="7"/>
        <v>552.30730376527174</v>
      </c>
      <c r="BM15" s="44">
        <v>11</v>
      </c>
      <c r="BN15" s="26"/>
      <c r="BO15" s="26"/>
      <c r="BP15" s="26"/>
      <c r="BQ15" s="26"/>
      <c r="BR15" s="26"/>
      <c r="BS15" s="26"/>
      <c r="BT15" s="26"/>
      <c r="BU15" s="44">
        <v>11</v>
      </c>
      <c r="BV15" s="5">
        <v>1</v>
      </c>
      <c r="BW15" s="5">
        <v>1</v>
      </c>
      <c r="BX15" s="69">
        <v>1</v>
      </c>
      <c r="BY15" s="11">
        <v>2.13</v>
      </c>
      <c r="BZ15" s="5">
        <v>155</v>
      </c>
      <c r="CA15" s="5">
        <v>552.30730376527174</v>
      </c>
      <c r="CB15" s="26"/>
      <c r="CC15" s="54"/>
      <c r="CD15" s="54"/>
      <c r="CE15" s="22"/>
      <c r="CF15" s="26"/>
      <c r="CG15" s="26"/>
      <c r="CH15" s="26"/>
      <c r="CI15" s="26"/>
      <c r="CJ15" s="26"/>
      <c r="CK15" s="28"/>
      <c r="CL15" s="26"/>
    </row>
    <row r="16" spans="1:90" ht="15" x14ac:dyDescent="0.25">
      <c r="A16" s="10">
        <v>12</v>
      </c>
      <c r="B16" s="15" t="s">
        <v>131</v>
      </c>
      <c r="C16" s="42"/>
      <c r="D16" s="8">
        <v>39570</v>
      </c>
      <c r="E16" s="28">
        <v>1</v>
      </c>
      <c r="F16" s="28">
        <v>1</v>
      </c>
      <c r="G16" s="32">
        <v>1</v>
      </c>
      <c r="H16" s="5"/>
      <c r="I16" s="5"/>
      <c r="J16" s="5"/>
      <c r="K16" s="5"/>
      <c r="L16" s="5"/>
      <c r="M16" s="299">
        <f t="shared" si="0"/>
        <v>1</v>
      </c>
      <c r="N16" s="5" t="s">
        <v>118</v>
      </c>
      <c r="O16" s="5"/>
      <c r="P16" s="5"/>
      <c r="Q16" s="5"/>
      <c r="R16" s="5"/>
      <c r="S16" s="5"/>
      <c r="T16" s="32">
        <v>10</v>
      </c>
      <c r="U16" s="5">
        <v>12</v>
      </c>
      <c r="V16" s="5"/>
      <c r="W16" s="5"/>
      <c r="X16" s="5"/>
      <c r="Y16" s="5"/>
      <c r="Z16" s="32"/>
      <c r="AA16" s="5"/>
      <c r="AB16" s="5">
        <v>12</v>
      </c>
      <c r="AC16" s="5"/>
      <c r="AD16" s="5"/>
      <c r="AE16" s="5"/>
      <c r="AF16" s="40">
        <v>39575</v>
      </c>
      <c r="AG16" s="8">
        <v>39581</v>
      </c>
      <c r="AH16" s="41">
        <v>39581</v>
      </c>
      <c r="AI16" s="28"/>
      <c r="AJ16" s="28"/>
      <c r="AK16" s="28"/>
      <c r="AL16" s="28"/>
      <c r="AM16" s="28"/>
      <c r="AN16" s="28"/>
      <c r="AO16" s="10" t="s">
        <v>358</v>
      </c>
      <c r="AP16" s="300">
        <f t="shared" si="1"/>
        <v>1</v>
      </c>
      <c r="AQ16" s="5">
        <v>1</v>
      </c>
      <c r="AR16" s="11">
        <v>2.48</v>
      </c>
      <c r="AS16" s="5">
        <v>305</v>
      </c>
      <c r="AT16" s="5">
        <v>406</v>
      </c>
      <c r="AU16" s="12">
        <v>5</v>
      </c>
      <c r="AV16" s="5"/>
      <c r="AW16" s="5"/>
      <c r="AX16" s="5"/>
      <c r="AY16" s="5"/>
      <c r="AZ16" s="5"/>
      <c r="BA16" s="5"/>
      <c r="BB16" s="5"/>
      <c r="BC16" s="5"/>
      <c r="BD16" s="5"/>
      <c r="BE16" s="5"/>
      <c r="BF16" s="5"/>
      <c r="BG16" s="5"/>
      <c r="BH16" s="5"/>
      <c r="BI16" s="10"/>
      <c r="BJ16" s="245">
        <f t="shared" si="5"/>
        <v>1473.3064235686982</v>
      </c>
      <c r="BK16" s="11">
        <f t="shared" si="6"/>
        <v>0</v>
      </c>
      <c r="BL16" s="284">
        <f t="shared" si="7"/>
        <v>1473.3064235686982</v>
      </c>
      <c r="BM16" s="44">
        <v>12</v>
      </c>
      <c r="BN16" s="26">
        <v>2</v>
      </c>
      <c r="BO16" s="26">
        <v>8</v>
      </c>
      <c r="BP16" s="26">
        <v>19</v>
      </c>
      <c r="BQ16" s="26">
        <v>1</v>
      </c>
      <c r="BR16" s="26">
        <v>0</v>
      </c>
      <c r="BS16" s="26">
        <v>5</v>
      </c>
      <c r="BT16" s="26"/>
      <c r="BU16" s="44">
        <v>12</v>
      </c>
      <c r="BV16" s="5">
        <v>1</v>
      </c>
      <c r="BW16" s="5">
        <v>1</v>
      </c>
      <c r="BX16" s="69">
        <v>1</v>
      </c>
      <c r="BY16" s="11">
        <v>2.48</v>
      </c>
      <c r="BZ16" s="5">
        <v>305</v>
      </c>
      <c r="CA16" s="5">
        <v>1473.3064235686982</v>
      </c>
      <c r="CB16" s="26">
        <v>12</v>
      </c>
      <c r="CC16" s="54">
        <v>39575</v>
      </c>
      <c r="CD16" s="54">
        <v>39581</v>
      </c>
      <c r="CE16" s="22">
        <v>39581</v>
      </c>
      <c r="CF16" s="26">
        <v>2</v>
      </c>
      <c r="CG16" s="26">
        <v>8</v>
      </c>
      <c r="CH16" s="26">
        <v>19</v>
      </c>
      <c r="CI16" s="26">
        <v>0</v>
      </c>
      <c r="CJ16" s="26">
        <v>5</v>
      </c>
      <c r="CK16" s="28"/>
      <c r="CL16" s="26"/>
    </row>
    <row r="17" spans="1:90" ht="15" x14ac:dyDescent="0.25">
      <c r="A17" s="10">
        <v>13</v>
      </c>
      <c r="B17" s="15" t="s">
        <v>133</v>
      </c>
      <c r="C17" s="42">
        <v>1</v>
      </c>
      <c r="D17" s="8">
        <v>39570</v>
      </c>
      <c r="E17" s="28">
        <v>1</v>
      </c>
      <c r="F17" s="28">
        <v>1</v>
      </c>
      <c r="G17" s="32">
        <v>3</v>
      </c>
      <c r="H17" s="5">
        <v>4</v>
      </c>
      <c r="I17" s="5"/>
      <c r="J17" s="5"/>
      <c r="K17" s="5"/>
      <c r="L17" s="5"/>
      <c r="M17" s="299">
        <f t="shared" si="0"/>
        <v>4</v>
      </c>
      <c r="N17" s="5" t="s">
        <v>118</v>
      </c>
      <c r="O17" s="5"/>
      <c r="P17" s="5"/>
      <c r="Q17" s="5"/>
      <c r="R17" s="5"/>
      <c r="S17" s="5"/>
      <c r="T17" s="32">
        <v>15</v>
      </c>
      <c r="U17" s="5">
        <v>26</v>
      </c>
      <c r="V17" s="5">
        <v>17</v>
      </c>
      <c r="W17" s="5">
        <v>9</v>
      </c>
      <c r="X17" s="5"/>
      <c r="Y17" s="5"/>
      <c r="Z17" s="32"/>
      <c r="AA17" s="5"/>
      <c r="AB17" s="5"/>
      <c r="AC17" s="5">
        <v>9</v>
      </c>
      <c r="AD17" s="5"/>
      <c r="AE17" s="5"/>
      <c r="AF17" s="40">
        <v>39575</v>
      </c>
      <c r="AG17" s="8">
        <v>39587</v>
      </c>
      <c r="AH17" s="41">
        <v>39587</v>
      </c>
      <c r="AI17" s="28">
        <v>0.3</v>
      </c>
      <c r="AJ17" s="28"/>
      <c r="AK17" s="28">
        <v>0.5</v>
      </c>
      <c r="AL17" s="28"/>
      <c r="AM17" s="28"/>
      <c r="AN17" s="28"/>
      <c r="AO17" s="10" t="s">
        <v>359</v>
      </c>
      <c r="AP17" s="300">
        <f t="shared" si="1"/>
        <v>2</v>
      </c>
      <c r="AQ17" s="5">
        <v>1</v>
      </c>
      <c r="AR17" s="11">
        <v>2.0699999999999998</v>
      </c>
      <c r="AS17" s="5">
        <v>265</v>
      </c>
      <c r="AT17" s="5">
        <v>372</v>
      </c>
      <c r="AU17" s="12">
        <v>5</v>
      </c>
      <c r="AV17" s="5">
        <v>1</v>
      </c>
      <c r="AW17" s="5">
        <v>65</v>
      </c>
      <c r="AX17" s="5"/>
      <c r="AY17" s="5"/>
      <c r="AZ17" s="5"/>
      <c r="BA17" s="5">
        <v>1.7</v>
      </c>
      <c r="BB17" s="5"/>
      <c r="BC17" s="5"/>
      <c r="BD17" s="5"/>
      <c r="BE17" s="81">
        <f>74.288*BA17+53.511</f>
        <v>179.8006</v>
      </c>
      <c r="BF17" s="81"/>
      <c r="BG17" s="81"/>
      <c r="BH17" s="5"/>
      <c r="BI17" s="10"/>
      <c r="BJ17" s="245">
        <f t="shared" si="5"/>
        <v>891.81843644055732</v>
      </c>
      <c r="BK17" s="11">
        <f t="shared" si="6"/>
        <v>408.11152634132412</v>
      </c>
      <c r="BL17" s="284">
        <f t="shared" si="7"/>
        <v>1299.9299627818814</v>
      </c>
      <c r="BM17" s="44">
        <v>13</v>
      </c>
      <c r="BN17" s="26"/>
      <c r="BO17" s="26"/>
      <c r="BP17" s="26"/>
      <c r="BQ17" s="26"/>
      <c r="BR17" s="26"/>
      <c r="BS17" s="26"/>
      <c r="BT17" s="26"/>
      <c r="BU17" s="44">
        <v>13</v>
      </c>
      <c r="BV17" s="5">
        <v>4</v>
      </c>
      <c r="BW17" s="5">
        <v>2</v>
      </c>
      <c r="BX17" s="69">
        <v>4</v>
      </c>
      <c r="BY17" s="11">
        <v>2.0699999999999998</v>
      </c>
      <c r="BZ17" s="5">
        <v>265</v>
      </c>
      <c r="CA17" s="5">
        <v>1299.9299627818814</v>
      </c>
      <c r="CB17" s="285">
        <v>26</v>
      </c>
      <c r="CC17" s="54">
        <v>39575</v>
      </c>
      <c r="CD17" s="54">
        <v>39587</v>
      </c>
      <c r="CE17" s="257">
        <v>39595</v>
      </c>
      <c r="CF17" s="26"/>
      <c r="CG17" s="26"/>
      <c r="CH17" s="26"/>
      <c r="CI17" s="26"/>
      <c r="CJ17" s="26"/>
      <c r="CK17" s="28">
        <v>0.5</v>
      </c>
      <c r="CL17" s="26"/>
    </row>
    <row r="18" spans="1:90" ht="15" x14ac:dyDescent="0.25">
      <c r="A18" s="10">
        <v>14</v>
      </c>
      <c r="B18" s="15">
        <v>14</v>
      </c>
      <c r="C18" s="42"/>
      <c r="D18" s="8">
        <v>39570</v>
      </c>
      <c r="E18" s="28">
        <v>1</v>
      </c>
      <c r="F18" s="28">
        <v>1</v>
      </c>
      <c r="G18" s="32">
        <v>1</v>
      </c>
      <c r="H18" s="5"/>
      <c r="I18" s="5"/>
      <c r="J18" s="5"/>
      <c r="K18" s="5"/>
      <c r="L18" s="5"/>
      <c r="M18" s="299">
        <f t="shared" si="0"/>
        <v>1</v>
      </c>
      <c r="N18" s="5" t="s">
        <v>111</v>
      </c>
      <c r="O18" s="5" t="s">
        <v>118</v>
      </c>
      <c r="P18" s="5"/>
      <c r="Q18" s="5"/>
      <c r="R18" s="5"/>
      <c r="S18" s="5"/>
      <c r="T18" s="32">
        <v>15</v>
      </c>
      <c r="U18" s="5">
        <v>9</v>
      </c>
      <c r="V18" s="5"/>
      <c r="W18" s="5"/>
      <c r="X18" s="5"/>
      <c r="Y18" s="5"/>
      <c r="Z18" s="32"/>
      <c r="AA18" s="5"/>
      <c r="AB18" s="5">
        <v>9</v>
      </c>
      <c r="AC18" s="5"/>
      <c r="AD18" s="5"/>
      <c r="AE18" s="5"/>
      <c r="AF18" s="40">
        <v>39581</v>
      </c>
      <c r="AG18" s="8">
        <v>39581</v>
      </c>
      <c r="AH18" s="41">
        <v>39581</v>
      </c>
      <c r="AI18" s="28"/>
      <c r="AJ18" s="28"/>
      <c r="AK18" s="28"/>
      <c r="AL18" s="28"/>
      <c r="AM18" s="28"/>
      <c r="AN18" s="28"/>
      <c r="AO18" s="10"/>
      <c r="AP18" s="300">
        <f t="shared" si="1"/>
        <v>1</v>
      </c>
      <c r="AQ18" s="5">
        <v>1</v>
      </c>
      <c r="AR18" s="11">
        <v>2.48</v>
      </c>
      <c r="AS18" s="5">
        <v>190</v>
      </c>
      <c r="AT18" s="5">
        <v>317</v>
      </c>
      <c r="AU18" s="12">
        <v>5</v>
      </c>
      <c r="AV18" s="5"/>
      <c r="AW18" s="5"/>
      <c r="AX18" s="5"/>
      <c r="AY18" s="5"/>
      <c r="AZ18" s="5"/>
      <c r="BA18" s="5"/>
      <c r="BB18" s="5"/>
      <c r="BC18" s="5"/>
      <c r="BD18" s="5"/>
      <c r="BE18" s="5"/>
      <c r="BF18" s="5"/>
      <c r="BG18" s="5"/>
      <c r="BH18" s="5"/>
      <c r="BI18" s="10"/>
      <c r="BJ18" s="245">
        <f t="shared" si="5"/>
        <v>917.79744419033659</v>
      </c>
      <c r="BK18" s="11">
        <f t="shared" si="6"/>
        <v>0</v>
      </c>
      <c r="BL18" s="284">
        <f t="shared" si="7"/>
        <v>917.79744419033659</v>
      </c>
      <c r="BM18" s="44">
        <v>14</v>
      </c>
      <c r="BN18" s="26">
        <v>3</v>
      </c>
      <c r="BO18" s="26">
        <v>23</v>
      </c>
      <c r="BP18" s="26">
        <v>19</v>
      </c>
      <c r="BQ18" s="26">
        <v>1</v>
      </c>
      <c r="BR18" s="26">
        <v>0</v>
      </c>
      <c r="BS18" s="26">
        <v>18</v>
      </c>
      <c r="BT18" s="26"/>
      <c r="BU18" s="44">
        <v>14</v>
      </c>
      <c r="BV18" s="5">
        <v>1</v>
      </c>
      <c r="BW18" s="5">
        <v>1</v>
      </c>
      <c r="BX18" s="69">
        <v>1</v>
      </c>
      <c r="BY18" s="11">
        <v>2.48</v>
      </c>
      <c r="BZ18" s="5">
        <v>190</v>
      </c>
      <c r="CA18" s="5">
        <v>917.79744419033659</v>
      </c>
      <c r="CB18" s="26">
        <v>9</v>
      </c>
      <c r="CC18" s="54">
        <v>39581</v>
      </c>
      <c r="CD18" s="54">
        <v>39581</v>
      </c>
      <c r="CE18" s="22">
        <v>39581</v>
      </c>
      <c r="CF18" s="26">
        <v>3</v>
      </c>
      <c r="CG18" s="26">
        <v>23</v>
      </c>
      <c r="CH18" s="26">
        <v>19</v>
      </c>
      <c r="CI18" s="26">
        <v>0</v>
      </c>
      <c r="CJ18" s="26">
        <v>18</v>
      </c>
      <c r="CK18" s="28"/>
      <c r="CL18" s="26"/>
    </row>
    <row r="19" spans="1:90" ht="15" x14ac:dyDescent="0.25">
      <c r="A19" s="10">
        <v>15</v>
      </c>
      <c r="B19" s="15">
        <v>15</v>
      </c>
      <c r="C19" s="42"/>
      <c r="D19" s="8">
        <v>39570</v>
      </c>
      <c r="E19" s="28">
        <v>1</v>
      </c>
      <c r="F19" s="28">
        <v>1</v>
      </c>
      <c r="G19" s="32">
        <v>2</v>
      </c>
      <c r="H19" s="5"/>
      <c r="I19" s="5"/>
      <c r="J19" s="5"/>
      <c r="K19" s="5"/>
      <c r="L19" s="5"/>
      <c r="M19" s="299">
        <f t="shared" si="0"/>
        <v>2</v>
      </c>
      <c r="N19" s="5" t="s">
        <v>118</v>
      </c>
      <c r="O19" s="5"/>
      <c r="P19" s="5"/>
      <c r="Q19" s="5"/>
      <c r="R19" s="5"/>
      <c r="S19" s="5"/>
      <c r="T19" s="32">
        <v>30</v>
      </c>
      <c r="U19" s="5">
        <v>40</v>
      </c>
      <c r="V19" s="5">
        <v>46</v>
      </c>
      <c r="W19" s="5">
        <v>49</v>
      </c>
      <c r="X19" s="5"/>
      <c r="Y19" s="5"/>
      <c r="Z19" s="32"/>
      <c r="AA19" s="5"/>
      <c r="AB19" s="5"/>
      <c r="AC19" s="5">
        <v>49</v>
      </c>
      <c r="AD19" s="5"/>
      <c r="AE19" s="5"/>
      <c r="AF19" s="40">
        <v>39575</v>
      </c>
      <c r="AG19" s="8">
        <v>39581</v>
      </c>
      <c r="AH19" s="41" t="s">
        <v>694</v>
      </c>
      <c r="AI19" s="28"/>
      <c r="AJ19" s="28"/>
      <c r="AK19" s="28"/>
      <c r="AL19" s="28"/>
      <c r="AM19" s="28"/>
      <c r="AN19" s="28"/>
      <c r="AO19" s="10" t="s">
        <v>360</v>
      </c>
      <c r="AP19" s="300">
        <f t="shared" si="1"/>
        <v>2</v>
      </c>
      <c r="AQ19" s="5">
        <v>2</v>
      </c>
      <c r="AR19" s="11">
        <v>3.43</v>
      </c>
      <c r="AS19" s="5">
        <v>282</v>
      </c>
      <c r="AT19" s="5">
        <v>413</v>
      </c>
      <c r="AU19" s="12">
        <v>5</v>
      </c>
      <c r="AV19" s="5"/>
      <c r="AW19" s="5"/>
      <c r="AX19" s="5"/>
      <c r="AY19" s="5"/>
      <c r="AZ19" s="5"/>
      <c r="BA19" s="5"/>
      <c r="BB19" s="5"/>
      <c r="BC19" s="5"/>
      <c r="BD19" s="5"/>
      <c r="BE19" s="5"/>
      <c r="BF19" s="5"/>
      <c r="BG19" s="5"/>
      <c r="BH19" s="5"/>
      <c r="BI19" s="10"/>
      <c r="BJ19" s="245">
        <f t="shared" si="5"/>
        <v>5211.4338008408167</v>
      </c>
      <c r="BK19" s="11">
        <f t="shared" si="6"/>
        <v>0</v>
      </c>
      <c r="BL19" s="284">
        <f t="shared" si="7"/>
        <v>5211.4338008408167</v>
      </c>
      <c r="BM19" s="44">
        <v>15</v>
      </c>
      <c r="BN19" s="26">
        <v>10</v>
      </c>
      <c r="BO19" s="26">
        <v>71</v>
      </c>
      <c r="BP19" s="26">
        <v>46</v>
      </c>
      <c r="BQ19" s="26">
        <v>11</v>
      </c>
      <c r="BR19" s="26">
        <v>3</v>
      </c>
      <c r="BS19" s="26">
        <v>39</v>
      </c>
      <c r="BT19" s="26" t="s">
        <v>698</v>
      </c>
      <c r="BU19" s="44">
        <v>15</v>
      </c>
      <c r="BV19" s="5">
        <v>2</v>
      </c>
      <c r="BW19" s="5">
        <v>2</v>
      </c>
      <c r="BX19" s="69">
        <v>2</v>
      </c>
      <c r="BY19" s="11">
        <v>3.43</v>
      </c>
      <c r="BZ19" s="5">
        <v>282</v>
      </c>
      <c r="CA19" s="5">
        <v>5211.4338008408167</v>
      </c>
      <c r="CB19" s="26">
        <v>49</v>
      </c>
      <c r="CC19" s="54">
        <v>39575</v>
      </c>
      <c r="CD19" s="54">
        <v>39581</v>
      </c>
      <c r="CE19" s="8" t="s">
        <v>694</v>
      </c>
      <c r="CF19" s="26">
        <v>10</v>
      </c>
      <c r="CG19" s="26">
        <v>71</v>
      </c>
      <c r="CH19" s="26">
        <v>46</v>
      </c>
      <c r="CI19" s="26">
        <v>3</v>
      </c>
      <c r="CJ19" s="26">
        <v>39</v>
      </c>
      <c r="CK19" s="28"/>
      <c r="CL19" s="26"/>
    </row>
    <row r="20" spans="1:90" ht="15" x14ac:dyDescent="0.25">
      <c r="A20" s="10">
        <v>16</v>
      </c>
      <c r="B20" s="15">
        <v>16</v>
      </c>
      <c r="C20" s="42"/>
      <c r="D20" s="8">
        <v>39570</v>
      </c>
      <c r="E20" s="28">
        <v>1</v>
      </c>
      <c r="F20" s="28">
        <v>1</v>
      </c>
      <c r="G20" s="32">
        <v>2</v>
      </c>
      <c r="H20" s="5">
        <v>3</v>
      </c>
      <c r="I20" s="5"/>
      <c r="J20" s="5"/>
      <c r="K20" s="5"/>
      <c r="L20" s="5"/>
      <c r="M20" s="299">
        <f t="shared" si="0"/>
        <v>3</v>
      </c>
      <c r="N20" s="5" t="s">
        <v>118</v>
      </c>
      <c r="O20" s="5"/>
      <c r="P20" s="5"/>
      <c r="Q20" s="5"/>
      <c r="R20" s="5"/>
      <c r="S20" s="5"/>
      <c r="T20" s="32">
        <v>40</v>
      </c>
      <c r="U20" s="5">
        <v>32</v>
      </c>
      <c r="V20" s="5">
        <v>43</v>
      </c>
      <c r="W20" s="5"/>
      <c r="X20" s="5"/>
      <c r="Y20" s="5"/>
      <c r="Z20" s="32"/>
      <c r="AA20" s="5"/>
      <c r="AB20" s="5"/>
      <c r="AC20" s="5">
        <v>43</v>
      </c>
      <c r="AD20" s="5"/>
      <c r="AE20" s="5"/>
      <c r="AF20" s="40">
        <v>39575</v>
      </c>
      <c r="AG20" s="8">
        <v>39581</v>
      </c>
      <c r="AH20" s="41">
        <v>39595</v>
      </c>
      <c r="AI20" s="28"/>
      <c r="AJ20" s="28"/>
      <c r="AK20" s="28"/>
      <c r="AL20" s="28"/>
      <c r="AM20" s="28"/>
      <c r="AN20" s="28"/>
      <c r="AO20" s="10" t="s">
        <v>361</v>
      </c>
      <c r="AP20" s="300">
        <f t="shared" si="1"/>
        <v>2</v>
      </c>
      <c r="AQ20" s="5">
        <v>2</v>
      </c>
      <c r="AR20" s="11">
        <v>2.8</v>
      </c>
      <c r="AS20" s="5">
        <v>228</v>
      </c>
      <c r="AT20" s="5">
        <v>331</v>
      </c>
      <c r="AU20" s="12">
        <v>5</v>
      </c>
      <c r="AV20" s="5"/>
      <c r="AW20" s="5"/>
      <c r="AX20" s="5"/>
      <c r="AY20" s="5"/>
      <c r="AZ20" s="5"/>
      <c r="BA20" s="5"/>
      <c r="BB20" s="5"/>
      <c r="BC20" s="5"/>
      <c r="BD20" s="5"/>
      <c r="BE20" s="5"/>
      <c r="BF20" s="5"/>
      <c r="BG20" s="5"/>
      <c r="BH20" s="5"/>
      <c r="BI20" s="10"/>
      <c r="BJ20" s="245">
        <f t="shared" si="5"/>
        <v>2807.8298500724131</v>
      </c>
      <c r="BK20" s="11">
        <f t="shared" si="6"/>
        <v>0</v>
      </c>
      <c r="BL20" s="284">
        <f t="shared" si="7"/>
        <v>2807.8298500724131</v>
      </c>
      <c r="BM20" s="44">
        <v>16</v>
      </c>
      <c r="BN20" s="26"/>
      <c r="BO20" s="26"/>
      <c r="BP20" s="26"/>
      <c r="BQ20" s="26"/>
      <c r="BR20" s="26"/>
      <c r="BS20" s="26"/>
      <c r="BT20" s="26"/>
      <c r="BU20" s="44">
        <v>16</v>
      </c>
      <c r="BV20" s="5">
        <v>3</v>
      </c>
      <c r="BW20" s="5">
        <v>2</v>
      </c>
      <c r="BX20" s="69">
        <v>3</v>
      </c>
      <c r="BY20" s="11">
        <v>2.8</v>
      </c>
      <c r="BZ20" s="5">
        <v>228</v>
      </c>
      <c r="CA20" s="5">
        <v>2807.8298500724131</v>
      </c>
      <c r="CB20" s="26">
        <v>43</v>
      </c>
      <c r="CC20" s="54">
        <v>39575</v>
      </c>
      <c r="CD20" s="54">
        <v>39581</v>
      </c>
      <c r="CE20" s="8">
        <v>39595</v>
      </c>
      <c r="CF20" s="26"/>
      <c r="CG20" s="26"/>
      <c r="CH20" s="26"/>
      <c r="CI20" s="26"/>
      <c r="CJ20" s="26"/>
      <c r="CK20" s="28"/>
      <c r="CL20" s="26"/>
    </row>
    <row r="21" spans="1:90" ht="15" x14ac:dyDescent="0.25">
      <c r="A21" s="10">
        <v>17</v>
      </c>
      <c r="B21" s="15">
        <v>17</v>
      </c>
      <c r="C21" s="42"/>
      <c r="D21" s="8">
        <v>39570</v>
      </c>
      <c r="E21" s="28">
        <v>1</v>
      </c>
      <c r="F21" s="28">
        <v>1</v>
      </c>
      <c r="G21" s="32">
        <v>1</v>
      </c>
      <c r="H21" s="5"/>
      <c r="I21" s="5"/>
      <c r="J21" s="5"/>
      <c r="K21" s="5"/>
      <c r="L21" s="5"/>
      <c r="M21" s="299">
        <f t="shared" si="0"/>
        <v>1</v>
      </c>
      <c r="N21" s="5" t="s">
        <v>118</v>
      </c>
      <c r="O21" s="5"/>
      <c r="P21" s="5"/>
      <c r="Q21" s="5"/>
      <c r="R21" s="5"/>
      <c r="S21" s="5"/>
      <c r="T21" s="32">
        <v>18</v>
      </c>
      <c r="U21" s="5">
        <v>20</v>
      </c>
      <c r="V21" s="5">
        <v>24</v>
      </c>
      <c r="W21" s="5"/>
      <c r="X21" s="5"/>
      <c r="Y21" s="5"/>
      <c r="Z21" s="32"/>
      <c r="AA21" s="5"/>
      <c r="AB21" s="5"/>
      <c r="AC21" s="5">
        <v>24</v>
      </c>
      <c r="AD21" s="5"/>
      <c r="AE21" s="5"/>
      <c r="AF21" s="40">
        <v>39575</v>
      </c>
      <c r="AG21" s="8">
        <v>39581</v>
      </c>
      <c r="AH21" s="41">
        <v>39595</v>
      </c>
      <c r="AI21" s="28"/>
      <c r="AJ21" s="28"/>
      <c r="AK21" s="28"/>
      <c r="AL21" s="28"/>
      <c r="AM21" s="28"/>
      <c r="AN21" s="28"/>
      <c r="AO21" s="10" t="s">
        <v>362</v>
      </c>
      <c r="AP21" s="300">
        <f t="shared" si="1"/>
        <v>1</v>
      </c>
      <c r="AQ21" s="5">
        <v>1</v>
      </c>
      <c r="AR21" s="11">
        <v>2.4500000000000002</v>
      </c>
      <c r="AS21" s="5">
        <v>230</v>
      </c>
      <c r="AT21" s="5">
        <v>324</v>
      </c>
      <c r="AU21" s="12">
        <v>5</v>
      </c>
      <c r="AV21" s="5"/>
      <c r="AW21" s="5"/>
      <c r="AX21" s="5"/>
      <c r="AY21" s="5"/>
      <c r="AZ21" s="5"/>
      <c r="BA21" s="5"/>
      <c r="BB21" s="5"/>
      <c r="BC21" s="5"/>
      <c r="BD21" s="5"/>
      <c r="BE21" s="5"/>
      <c r="BF21" s="5"/>
      <c r="BG21" s="5"/>
      <c r="BH21" s="5"/>
      <c r="BI21" s="10"/>
      <c r="BJ21" s="245">
        <f t="shared" si="5"/>
        <v>1084.3010694324323</v>
      </c>
      <c r="BK21" s="11">
        <f t="shared" si="6"/>
        <v>0</v>
      </c>
      <c r="BL21" s="284">
        <f t="shared" si="7"/>
        <v>1084.3010694324323</v>
      </c>
      <c r="BM21" s="44">
        <v>17</v>
      </c>
      <c r="BN21" s="26">
        <v>3</v>
      </c>
      <c r="BO21" s="26">
        <v>18</v>
      </c>
      <c r="BP21" s="26">
        <v>11</v>
      </c>
      <c r="BQ21" s="26">
        <v>0</v>
      </c>
      <c r="BR21" s="26">
        <v>0</v>
      </c>
      <c r="BS21" s="26">
        <v>12</v>
      </c>
      <c r="BT21" s="26" t="s">
        <v>697</v>
      </c>
      <c r="BU21" s="44">
        <v>17</v>
      </c>
      <c r="BV21" s="5">
        <v>1</v>
      </c>
      <c r="BW21" s="5">
        <v>1</v>
      </c>
      <c r="BX21" s="69">
        <v>1</v>
      </c>
      <c r="BY21" s="11">
        <v>2.4500000000000002</v>
      </c>
      <c r="BZ21" s="5">
        <v>230</v>
      </c>
      <c r="CA21" s="5">
        <v>1084.3010694324323</v>
      </c>
      <c r="CB21" s="26">
        <v>24</v>
      </c>
      <c r="CC21" s="54">
        <v>39575</v>
      </c>
      <c r="CD21" s="54">
        <v>39581</v>
      </c>
      <c r="CE21" s="8">
        <v>39595</v>
      </c>
      <c r="CF21" s="26">
        <v>3</v>
      </c>
      <c r="CG21" s="26">
        <v>18</v>
      </c>
      <c r="CH21" s="26">
        <v>11</v>
      </c>
      <c r="CI21" s="26">
        <v>0</v>
      </c>
      <c r="CJ21" s="26">
        <v>12</v>
      </c>
      <c r="CK21" s="28"/>
      <c r="CL21" s="26"/>
    </row>
    <row r="22" spans="1:90" ht="15" x14ac:dyDescent="0.25">
      <c r="A22" s="10">
        <v>18</v>
      </c>
      <c r="B22" s="15">
        <v>18</v>
      </c>
      <c r="C22" s="42"/>
      <c r="D22" s="8">
        <v>39570</v>
      </c>
      <c r="E22" s="28">
        <v>1</v>
      </c>
      <c r="F22" s="28">
        <v>1</v>
      </c>
      <c r="G22" s="32">
        <v>1</v>
      </c>
      <c r="H22" s="5"/>
      <c r="I22" s="5"/>
      <c r="J22" s="5"/>
      <c r="K22" s="5"/>
      <c r="L22" s="5"/>
      <c r="M22" s="299">
        <f t="shared" si="0"/>
        <v>1</v>
      </c>
      <c r="N22" s="5" t="s">
        <v>118</v>
      </c>
      <c r="O22" s="5"/>
      <c r="P22" s="5"/>
      <c r="Q22" s="5"/>
      <c r="R22" s="5"/>
      <c r="S22" s="5"/>
      <c r="T22" s="32">
        <v>6</v>
      </c>
      <c r="U22" s="5"/>
      <c r="V22" s="5">
        <v>5</v>
      </c>
      <c r="W22" s="5"/>
      <c r="X22" s="5"/>
      <c r="Y22" s="5"/>
      <c r="Z22" s="32"/>
      <c r="AA22" s="5"/>
      <c r="AB22" s="5">
        <v>5</v>
      </c>
      <c r="AC22" s="5"/>
      <c r="AD22" s="5"/>
      <c r="AE22" s="5"/>
      <c r="AF22" s="40">
        <v>39575</v>
      </c>
      <c r="AG22" s="8">
        <v>39581</v>
      </c>
      <c r="AH22" s="41" t="s">
        <v>692</v>
      </c>
      <c r="AI22" s="28"/>
      <c r="AJ22" s="28"/>
      <c r="AK22" s="28"/>
      <c r="AL22" s="28"/>
      <c r="AM22" s="28"/>
      <c r="AN22" s="28"/>
      <c r="AO22" s="10" t="s">
        <v>363</v>
      </c>
      <c r="AP22" s="300">
        <f t="shared" si="1"/>
        <v>1</v>
      </c>
      <c r="AQ22" s="5">
        <v>1</v>
      </c>
      <c r="AR22" s="11">
        <v>2.31</v>
      </c>
      <c r="AS22" s="5">
        <v>131</v>
      </c>
      <c r="AT22" s="5">
        <v>307</v>
      </c>
      <c r="AU22" s="12">
        <v>10</v>
      </c>
      <c r="AV22" s="5"/>
      <c r="AW22" s="5"/>
      <c r="AX22" s="5"/>
      <c r="AY22" s="5"/>
      <c r="AZ22" s="5"/>
      <c r="BA22" s="5"/>
      <c r="BB22" s="5"/>
      <c r="BC22" s="5"/>
      <c r="BD22" s="5"/>
      <c r="BE22" s="5"/>
      <c r="BF22" s="5"/>
      <c r="BG22" s="5"/>
      <c r="BH22" s="5"/>
      <c r="BI22" s="10"/>
      <c r="BJ22" s="245">
        <f t="shared" si="5"/>
        <v>549.01617130137129</v>
      </c>
      <c r="BK22" s="11">
        <f t="shared" si="6"/>
        <v>0</v>
      </c>
      <c r="BL22" s="284">
        <f t="shared" si="7"/>
        <v>549.01617130137129</v>
      </c>
      <c r="BM22" s="44">
        <v>18</v>
      </c>
      <c r="BN22" s="26">
        <v>3</v>
      </c>
      <c r="BO22" s="26">
        <v>20</v>
      </c>
      <c r="BP22" s="26">
        <v>15</v>
      </c>
      <c r="BQ22" s="26">
        <v>0</v>
      </c>
      <c r="BR22" s="26">
        <v>0</v>
      </c>
      <c r="BS22" s="26">
        <v>2</v>
      </c>
      <c r="BT22" s="26" t="s">
        <v>697</v>
      </c>
      <c r="BU22" s="44">
        <v>18</v>
      </c>
      <c r="BV22" s="5">
        <v>1</v>
      </c>
      <c r="BW22" s="5">
        <v>1</v>
      </c>
      <c r="BX22" s="69">
        <v>1</v>
      </c>
      <c r="BY22" s="11">
        <v>2.31</v>
      </c>
      <c r="BZ22" s="5">
        <v>131</v>
      </c>
      <c r="CA22" s="5">
        <v>549.01617130137129</v>
      </c>
      <c r="CB22" s="26">
        <v>5</v>
      </c>
      <c r="CC22" s="54">
        <v>39575</v>
      </c>
      <c r="CD22" s="54"/>
      <c r="CE22" s="8" t="s">
        <v>692</v>
      </c>
      <c r="CF22" s="26">
        <v>3</v>
      </c>
      <c r="CG22" s="26">
        <v>20</v>
      </c>
      <c r="CH22" s="26">
        <v>15</v>
      </c>
      <c r="CI22" s="26">
        <v>0</v>
      </c>
      <c r="CJ22" s="26">
        <v>2</v>
      </c>
      <c r="CK22" s="28"/>
      <c r="CL22" s="26"/>
    </row>
    <row r="23" spans="1:90" ht="15" x14ac:dyDescent="0.25">
      <c r="A23" s="10">
        <v>19</v>
      </c>
      <c r="B23" s="15">
        <v>19</v>
      </c>
      <c r="C23" s="42"/>
      <c r="D23" s="8">
        <v>39570</v>
      </c>
      <c r="E23" s="28">
        <v>1</v>
      </c>
      <c r="F23" s="28">
        <v>1</v>
      </c>
      <c r="G23" s="32">
        <v>2</v>
      </c>
      <c r="H23" s="5"/>
      <c r="I23" s="5"/>
      <c r="J23" s="5"/>
      <c r="K23" s="5"/>
      <c r="L23" s="5"/>
      <c r="M23" s="299">
        <f t="shared" si="0"/>
        <v>2</v>
      </c>
      <c r="N23" s="5" t="s">
        <v>118</v>
      </c>
      <c r="O23" s="5"/>
      <c r="P23" s="5"/>
      <c r="Q23" s="5"/>
      <c r="R23" s="5"/>
      <c r="S23" s="5"/>
      <c r="T23" s="32">
        <v>12</v>
      </c>
      <c r="U23" s="5"/>
      <c r="V23" s="5"/>
      <c r="W23" s="5"/>
      <c r="X23" s="5"/>
      <c r="Y23" s="5"/>
      <c r="Z23" s="32"/>
      <c r="AA23" s="5"/>
      <c r="AB23" s="5">
        <v>7</v>
      </c>
      <c r="AC23" s="5"/>
      <c r="AD23" s="5"/>
      <c r="AE23" s="5"/>
      <c r="AF23" s="40">
        <v>39575</v>
      </c>
      <c r="AG23" s="8">
        <v>39581</v>
      </c>
      <c r="AH23" s="41">
        <v>39581</v>
      </c>
      <c r="AI23" s="28"/>
      <c r="AJ23" s="28"/>
      <c r="AK23" s="28"/>
      <c r="AL23" s="28"/>
      <c r="AM23" s="28"/>
      <c r="AN23" s="28"/>
      <c r="AO23" s="10" t="s">
        <v>364</v>
      </c>
      <c r="AP23" s="300">
        <f t="shared" si="1"/>
        <v>2</v>
      </c>
      <c r="AQ23" s="5">
        <v>2</v>
      </c>
      <c r="AR23" s="11">
        <v>2.21</v>
      </c>
      <c r="AS23" s="5">
        <v>213</v>
      </c>
      <c r="AT23" s="5">
        <v>333</v>
      </c>
      <c r="AU23" s="12">
        <v>5</v>
      </c>
      <c r="AV23" s="5"/>
      <c r="AW23" s="5"/>
      <c r="AX23" s="5"/>
      <c r="AY23" s="5"/>
      <c r="AZ23" s="5"/>
      <c r="BA23" s="5"/>
      <c r="BB23" s="5"/>
      <c r="BC23" s="5"/>
      <c r="BD23" s="5"/>
      <c r="BE23" s="5"/>
      <c r="BF23" s="5"/>
      <c r="BG23" s="5"/>
      <c r="BH23" s="5"/>
      <c r="BI23" s="10"/>
      <c r="BJ23" s="245">
        <f t="shared" si="5"/>
        <v>1634.1203103558773</v>
      </c>
      <c r="BK23" s="11">
        <f t="shared" si="6"/>
        <v>0</v>
      </c>
      <c r="BL23" s="284">
        <f t="shared" si="7"/>
        <v>1634.1203103558773</v>
      </c>
      <c r="BM23" s="44">
        <v>19</v>
      </c>
      <c r="BN23" s="26">
        <v>1</v>
      </c>
      <c r="BO23" s="26">
        <v>10</v>
      </c>
      <c r="BP23" s="26">
        <v>3</v>
      </c>
      <c r="BQ23" s="26">
        <v>0</v>
      </c>
      <c r="BR23" s="26">
        <v>0</v>
      </c>
      <c r="BS23" s="26">
        <v>2</v>
      </c>
      <c r="BT23" s="26" t="s">
        <v>697</v>
      </c>
      <c r="BU23" s="44">
        <v>19</v>
      </c>
      <c r="BV23" s="5">
        <v>2</v>
      </c>
      <c r="BW23" s="5">
        <v>2</v>
      </c>
      <c r="BX23" s="69">
        <v>2</v>
      </c>
      <c r="BY23" s="11">
        <v>2.21</v>
      </c>
      <c r="BZ23" s="5">
        <v>213</v>
      </c>
      <c r="CA23" s="5">
        <v>1634.1203103558773</v>
      </c>
      <c r="CB23" s="26">
        <v>7</v>
      </c>
      <c r="CC23" s="54">
        <v>39575</v>
      </c>
      <c r="CD23" s="54">
        <v>39581</v>
      </c>
      <c r="CE23" s="8">
        <v>39581</v>
      </c>
      <c r="CF23" s="26">
        <v>1</v>
      </c>
      <c r="CG23" s="26">
        <v>10</v>
      </c>
      <c r="CH23" s="26">
        <v>3</v>
      </c>
      <c r="CI23" s="26">
        <v>0</v>
      </c>
      <c r="CJ23" s="26">
        <v>2</v>
      </c>
      <c r="CK23" s="28"/>
      <c r="CL23" s="26"/>
    </row>
    <row r="24" spans="1:90" ht="15" x14ac:dyDescent="0.25">
      <c r="A24" s="10">
        <v>20</v>
      </c>
      <c r="B24" s="15">
        <v>20</v>
      </c>
      <c r="C24" s="42"/>
      <c r="D24" s="8">
        <v>39570</v>
      </c>
      <c r="E24" s="28">
        <v>1</v>
      </c>
      <c r="F24" s="28">
        <v>1</v>
      </c>
      <c r="G24" s="32">
        <v>6</v>
      </c>
      <c r="H24" s="5">
        <v>7</v>
      </c>
      <c r="I24" s="5"/>
      <c r="J24" s="5"/>
      <c r="K24" s="5"/>
      <c r="L24" s="5"/>
      <c r="M24" s="299">
        <f t="shared" si="0"/>
        <v>7</v>
      </c>
      <c r="N24" s="5"/>
      <c r="O24" s="5"/>
      <c r="P24" s="5"/>
      <c r="Q24" s="5"/>
      <c r="R24" s="5"/>
      <c r="S24" s="5"/>
      <c r="T24" s="32">
        <v>70</v>
      </c>
      <c r="U24" s="5">
        <v>55</v>
      </c>
      <c r="V24" s="5">
        <v>58</v>
      </c>
      <c r="W24" s="5"/>
      <c r="X24" s="5"/>
      <c r="Y24" s="5"/>
      <c r="Z24" s="32"/>
      <c r="AA24" s="5"/>
      <c r="AB24" s="5">
        <v>58</v>
      </c>
      <c r="AC24" s="5"/>
      <c r="AD24" s="5"/>
      <c r="AE24" s="5"/>
      <c r="AF24" s="40">
        <v>39570</v>
      </c>
      <c r="AG24" s="8">
        <v>39581</v>
      </c>
      <c r="AH24" s="41">
        <v>39587</v>
      </c>
      <c r="AI24" s="28"/>
      <c r="AJ24" s="28"/>
      <c r="AK24" s="28"/>
      <c r="AL24" s="28"/>
      <c r="AM24" s="28"/>
      <c r="AN24" s="28"/>
      <c r="AO24" s="10" t="s">
        <v>365</v>
      </c>
      <c r="AP24" s="300">
        <f t="shared" si="1"/>
        <v>5</v>
      </c>
      <c r="AQ24" s="5">
        <v>4</v>
      </c>
      <c r="AR24" s="11">
        <v>2.67</v>
      </c>
      <c r="AS24" s="5">
        <v>280</v>
      </c>
      <c r="AT24" s="5">
        <v>380</v>
      </c>
      <c r="AU24" s="12">
        <v>5</v>
      </c>
      <c r="AV24" s="5">
        <v>1</v>
      </c>
      <c r="AW24" s="5">
        <v>67</v>
      </c>
      <c r="AX24" s="5"/>
      <c r="AY24" s="5"/>
      <c r="AZ24" s="5"/>
      <c r="BA24" s="5">
        <v>1.79</v>
      </c>
      <c r="BB24" s="5"/>
      <c r="BC24" s="5"/>
      <c r="BD24" s="5"/>
      <c r="BE24" s="81">
        <f>74.288*BA24+53.511</f>
        <v>186.48651999999998</v>
      </c>
      <c r="BF24" s="5"/>
      <c r="BG24" s="5"/>
      <c r="BH24" s="5"/>
      <c r="BI24" s="10" t="s">
        <v>676</v>
      </c>
      <c r="BJ24" s="245">
        <f t="shared" si="5"/>
        <v>6270.9079630893575</v>
      </c>
      <c r="BK24" s="11">
        <f t="shared" si="6"/>
        <v>469.29225627867692</v>
      </c>
      <c r="BL24" s="284">
        <f t="shared" si="7"/>
        <v>6740.2002193680346</v>
      </c>
      <c r="BM24" s="44">
        <v>20</v>
      </c>
      <c r="BN24" s="26">
        <v>15</v>
      </c>
      <c r="BO24" s="26">
        <v>143</v>
      </c>
      <c r="BP24" s="26">
        <v>72</v>
      </c>
      <c r="BQ24" s="26">
        <v>25</v>
      </c>
      <c r="BR24" s="26">
        <v>14</v>
      </c>
      <c r="BS24" s="26">
        <v>45</v>
      </c>
      <c r="BT24" s="26" t="s">
        <v>697</v>
      </c>
      <c r="BU24" s="44">
        <v>20</v>
      </c>
      <c r="BV24" s="5">
        <v>7</v>
      </c>
      <c r="BW24" s="5">
        <v>5</v>
      </c>
      <c r="BX24" s="69">
        <v>7</v>
      </c>
      <c r="BY24" s="11">
        <v>2.67</v>
      </c>
      <c r="BZ24" s="5">
        <v>280</v>
      </c>
      <c r="CA24" s="5">
        <v>6740.2002193680346</v>
      </c>
      <c r="CB24" s="26">
        <v>58</v>
      </c>
      <c r="CC24" s="54">
        <v>39570</v>
      </c>
      <c r="CD24" s="54">
        <v>39581</v>
      </c>
      <c r="CE24" s="8">
        <v>39587</v>
      </c>
      <c r="CF24" s="26">
        <v>15</v>
      </c>
      <c r="CG24" s="26">
        <v>143</v>
      </c>
      <c r="CH24" s="26">
        <v>72</v>
      </c>
      <c r="CI24" s="26">
        <v>14</v>
      </c>
      <c r="CJ24" s="26">
        <v>45</v>
      </c>
      <c r="CK24" s="28"/>
      <c r="CL24" s="26"/>
    </row>
    <row r="25" spans="1:90" ht="15" x14ac:dyDescent="0.25">
      <c r="A25" s="10">
        <v>21</v>
      </c>
      <c r="B25" s="15">
        <v>21</v>
      </c>
      <c r="C25" s="42"/>
      <c r="D25" s="8">
        <v>39570</v>
      </c>
      <c r="E25" s="28">
        <v>1</v>
      </c>
      <c r="F25" s="28">
        <v>1</v>
      </c>
      <c r="G25" s="32">
        <v>6</v>
      </c>
      <c r="H25" s="5">
        <v>7</v>
      </c>
      <c r="I25" s="5"/>
      <c r="J25" s="5"/>
      <c r="K25" s="5"/>
      <c r="L25" s="5"/>
      <c r="M25" s="299">
        <f t="shared" si="0"/>
        <v>7</v>
      </c>
      <c r="N25" s="5"/>
      <c r="O25" s="5"/>
      <c r="P25" s="5"/>
      <c r="Q25" s="5"/>
      <c r="R25" s="5"/>
      <c r="S25" s="5"/>
      <c r="T25" s="32">
        <v>60</v>
      </c>
      <c r="U25" s="5">
        <v>45</v>
      </c>
      <c r="V25" s="5">
        <v>52</v>
      </c>
      <c r="W25" s="5"/>
      <c r="X25" s="5"/>
      <c r="Y25" s="5"/>
      <c r="Z25" s="32"/>
      <c r="AA25" s="5"/>
      <c r="AB25" s="5">
        <v>52</v>
      </c>
      <c r="AC25" s="5"/>
      <c r="AD25" s="5"/>
      <c r="AE25" s="5"/>
      <c r="AF25" s="40">
        <v>39570</v>
      </c>
      <c r="AG25" s="8">
        <v>39581</v>
      </c>
      <c r="AH25" s="41" t="s">
        <v>694</v>
      </c>
      <c r="AI25" s="28"/>
      <c r="AJ25" s="28"/>
      <c r="AK25" s="28"/>
      <c r="AL25" s="28"/>
      <c r="AM25" s="28"/>
      <c r="AN25" s="28"/>
      <c r="AO25" s="10" t="s">
        <v>366</v>
      </c>
      <c r="AP25" s="300">
        <f t="shared" si="1"/>
        <v>6</v>
      </c>
      <c r="AQ25" s="5">
        <v>5</v>
      </c>
      <c r="AR25" s="11">
        <v>2.08</v>
      </c>
      <c r="AS25" s="5">
        <v>251</v>
      </c>
      <c r="AT25" s="5">
        <v>355</v>
      </c>
      <c r="AU25" s="12">
        <v>5</v>
      </c>
      <c r="AV25" s="5">
        <v>1</v>
      </c>
      <c r="AW25" s="5">
        <v>222</v>
      </c>
      <c r="AX25" s="5"/>
      <c r="AY25" s="5"/>
      <c r="AZ25" s="5"/>
      <c r="BA25" s="5">
        <v>1.9</v>
      </c>
      <c r="BB25" s="5"/>
      <c r="BC25" s="5"/>
      <c r="BD25" s="5"/>
      <c r="BE25" s="81">
        <f>74.288*BA25+53.511</f>
        <v>194.65819999999999</v>
      </c>
      <c r="BF25" s="5"/>
      <c r="BG25" s="5"/>
      <c r="BH25" s="5"/>
      <c r="BI25" s="10"/>
      <c r="BJ25" s="245">
        <f t="shared" si="5"/>
        <v>4264.4230007240149</v>
      </c>
      <c r="BK25" s="11">
        <f t="shared" si="6"/>
        <v>551.91193590061391</v>
      </c>
      <c r="BL25" s="284">
        <f t="shared" si="7"/>
        <v>4816.3349366246284</v>
      </c>
      <c r="BM25" s="44">
        <v>21</v>
      </c>
      <c r="BN25" s="26">
        <v>16</v>
      </c>
      <c r="BO25" s="26">
        <v>145</v>
      </c>
      <c r="BP25" s="26">
        <v>87</v>
      </c>
      <c r="BQ25" s="26">
        <v>3</v>
      </c>
      <c r="BR25" s="26">
        <v>0</v>
      </c>
      <c r="BS25" s="26">
        <v>99</v>
      </c>
      <c r="BT25" s="26" t="s">
        <v>699</v>
      </c>
      <c r="BU25" s="44">
        <v>21</v>
      </c>
      <c r="BV25" s="5">
        <v>7</v>
      </c>
      <c r="BW25" s="5">
        <v>6</v>
      </c>
      <c r="BX25" s="69">
        <v>7</v>
      </c>
      <c r="BY25" s="11">
        <v>2.08</v>
      </c>
      <c r="BZ25" s="5">
        <v>251</v>
      </c>
      <c r="CA25" s="5">
        <v>4816.3349366246284</v>
      </c>
      <c r="CB25" s="26">
        <v>52</v>
      </c>
      <c r="CC25" s="54">
        <v>39570</v>
      </c>
      <c r="CD25" s="54">
        <v>39581</v>
      </c>
      <c r="CE25" s="8" t="s">
        <v>694</v>
      </c>
      <c r="CF25" s="26">
        <v>16</v>
      </c>
      <c r="CG25" s="26">
        <v>145</v>
      </c>
      <c r="CH25" s="26">
        <v>87</v>
      </c>
      <c r="CI25" s="26">
        <v>0</v>
      </c>
      <c r="CJ25" s="26">
        <v>99</v>
      </c>
      <c r="CK25" s="28"/>
      <c r="CL25" s="26"/>
    </row>
    <row r="26" spans="1:90" ht="15" x14ac:dyDescent="0.25">
      <c r="A26" s="10">
        <v>22</v>
      </c>
      <c r="B26" s="15">
        <v>22</v>
      </c>
      <c r="C26" s="42"/>
      <c r="D26" s="8">
        <v>39570</v>
      </c>
      <c r="E26" s="28">
        <v>1</v>
      </c>
      <c r="F26" s="28">
        <v>1</v>
      </c>
      <c r="G26" s="32">
        <v>10</v>
      </c>
      <c r="H26" s="5"/>
      <c r="I26" s="5"/>
      <c r="J26" s="5"/>
      <c r="K26" s="5"/>
      <c r="L26" s="5"/>
      <c r="M26" s="299">
        <f t="shared" si="0"/>
        <v>10</v>
      </c>
      <c r="N26" s="5"/>
      <c r="O26" s="5"/>
      <c r="P26" s="5"/>
      <c r="Q26" s="5"/>
      <c r="R26" s="5"/>
      <c r="S26" s="5"/>
      <c r="T26" s="32">
        <v>200</v>
      </c>
      <c r="U26" s="5">
        <v>160</v>
      </c>
      <c r="V26" s="5">
        <v>191</v>
      </c>
      <c r="W26" s="5"/>
      <c r="X26" s="5"/>
      <c r="Y26" s="5"/>
      <c r="Z26" s="32"/>
      <c r="AA26" s="5"/>
      <c r="AB26" s="5">
        <v>191</v>
      </c>
      <c r="AC26" s="5"/>
      <c r="AD26" s="5"/>
      <c r="AE26" s="5"/>
      <c r="AF26" s="40">
        <v>39570</v>
      </c>
      <c r="AG26" s="8">
        <v>39581</v>
      </c>
      <c r="AH26" s="41" t="s">
        <v>694</v>
      </c>
      <c r="AI26" s="28"/>
      <c r="AJ26" s="28"/>
      <c r="AK26" s="28"/>
      <c r="AL26" s="28"/>
      <c r="AM26" s="28"/>
      <c r="AN26" s="28"/>
      <c r="AO26" s="10" t="s">
        <v>367</v>
      </c>
      <c r="AP26" s="300">
        <f t="shared" si="1"/>
        <v>9</v>
      </c>
      <c r="AQ26" s="5">
        <v>9</v>
      </c>
      <c r="AR26" s="11">
        <v>2.88</v>
      </c>
      <c r="AS26" s="5">
        <v>302</v>
      </c>
      <c r="AT26" s="5">
        <v>430</v>
      </c>
      <c r="AU26" s="12">
        <v>10</v>
      </c>
      <c r="AV26" s="5"/>
      <c r="AW26" s="5"/>
      <c r="AX26" s="5"/>
      <c r="AY26" s="5"/>
      <c r="AZ26" s="5"/>
      <c r="BA26" s="5"/>
      <c r="BB26" s="5"/>
      <c r="BC26" s="5"/>
      <c r="BD26" s="5"/>
      <c r="BE26" s="5"/>
      <c r="BF26" s="5"/>
      <c r="BG26" s="5"/>
      <c r="BH26" s="5"/>
      <c r="BI26" s="10"/>
      <c r="BJ26" s="245">
        <f t="shared" si="5"/>
        <v>17706.156938982953</v>
      </c>
      <c r="BK26" s="11">
        <f t="shared" si="6"/>
        <v>0</v>
      </c>
      <c r="BL26" s="284">
        <f t="shared" si="7"/>
        <v>17706.156938982953</v>
      </c>
      <c r="BM26" s="44">
        <v>22</v>
      </c>
      <c r="BN26" s="26">
        <v>21</v>
      </c>
      <c r="BO26" s="26">
        <v>204</v>
      </c>
      <c r="BP26" s="26">
        <v>86</v>
      </c>
      <c r="BQ26" s="26">
        <v>30</v>
      </c>
      <c r="BR26" s="26">
        <v>16</v>
      </c>
      <c r="BS26" s="26">
        <v>140</v>
      </c>
      <c r="BT26" s="26"/>
      <c r="BU26" s="44">
        <v>22</v>
      </c>
      <c r="BV26" s="5">
        <v>10</v>
      </c>
      <c r="BW26" s="5">
        <v>9</v>
      </c>
      <c r="BX26" s="69">
        <v>10</v>
      </c>
      <c r="BY26" s="11">
        <v>2.88</v>
      </c>
      <c r="BZ26" s="5">
        <v>302</v>
      </c>
      <c r="CA26" s="5">
        <v>17706.156938982953</v>
      </c>
      <c r="CB26" s="26">
        <v>191</v>
      </c>
      <c r="CC26" s="54">
        <v>39570</v>
      </c>
      <c r="CD26" s="54">
        <v>39581</v>
      </c>
      <c r="CE26" s="8" t="s">
        <v>694</v>
      </c>
      <c r="CF26" s="26">
        <v>21</v>
      </c>
      <c r="CG26" s="26">
        <v>204</v>
      </c>
      <c r="CH26" s="26">
        <v>86</v>
      </c>
      <c r="CI26" s="26">
        <v>16</v>
      </c>
      <c r="CJ26" s="26">
        <v>140</v>
      </c>
      <c r="CK26" s="28"/>
      <c r="CL26" s="26"/>
    </row>
    <row r="27" spans="1:90" ht="15" x14ac:dyDescent="0.25">
      <c r="A27" s="10">
        <v>23</v>
      </c>
      <c r="B27" s="15">
        <v>23</v>
      </c>
      <c r="C27" s="42"/>
      <c r="D27" s="8">
        <v>39575</v>
      </c>
      <c r="E27" s="28">
        <v>1</v>
      </c>
      <c r="F27" s="28">
        <v>1</v>
      </c>
      <c r="G27" s="32">
        <v>1</v>
      </c>
      <c r="H27" s="5"/>
      <c r="I27" s="5"/>
      <c r="J27" s="5"/>
      <c r="K27" s="5"/>
      <c r="L27" s="5"/>
      <c r="M27" s="299">
        <f t="shared" si="0"/>
        <v>1</v>
      </c>
      <c r="N27" s="5"/>
      <c r="O27" s="5"/>
      <c r="P27" s="5"/>
      <c r="Q27" s="5"/>
      <c r="R27" s="5"/>
      <c r="S27" s="5"/>
      <c r="T27" s="32"/>
      <c r="U27" s="5">
        <v>32</v>
      </c>
      <c r="V27" s="5">
        <v>31</v>
      </c>
      <c r="W27" s="5"/>
      <c r="X27" s="5"/>
      <c r="Y27" s="5"/>
      <c r="Z27" s="32"/>
      <c r="AA27" s="5"/>
      <c r="AB27" s="5">
        <v>31</v>
      </c>
      <c r="AC27" s="5"/>
      <c r="AD27" s="5"/>
      <c r="AE27" s="5"/>
      <c r="AF27" s="40">
        <v>39575</v>
      </c>
      <c r="AG27" s="8">
        <v>39581</v>
      </c>
      <c r="AH27" s="41">
        <v>39595</v>
      </c>
      <c r="AI27" s="28"/>
      <c r="AJ27" s="28"/>
      <c r="AK27" s="28"/>
      <c r="AL27" s="28"/>
      <c r="AM27" s="28"/>
      <c r="AN27" s="28"/>
      <c r="AO27" s="10" t="s">
        <v>368</v>
      </c>
      <c r="AP27" s="300">
        <f t="shared" si="1"/>
        <v>1</v>
      </c>
      <c r="AQ27" s="5">
        <v>1</v>
      </c>
      <c r="AR27" s="11">
        <v>3.69</v>
      </c>
      <c r="AS27" s="5">
        <v>347</v>
      </c>
      <c r="AT27" s="5">
        <v>461</v>
      </c>
      <c r="AU27" s="12">
        <v>10</v>
      </c>
      <c r="AV27" s="5"/>
      <c r="AW27" s="5"/>
      <c r="AX27" s="5"/>
      <c r="AY27" s="5"/>
      <c r="AZ27" s="5"/>
      <c r="BA27" s="5"/>
      <c r="BB27" s="5"/>
      <c r="BC27" s="5"/>
      <c r="BD27" s="5"/>
      <c r="BE27" s="5"/>
      <c r="BF27" s="5"/>
      <c r="BG27" s="5"/>
      <c r="BH27" s="5"/>
      <c r="BI27" s="10"/>
      <c r="BJ27" s="245">
        <f t="shared" si="5"/>
        <v>3710.8387966246901</v>
      </c>
      <c r="BK27" s="11">
        <f t="shared" si="6"/>
        <v>0</v>
      </c>
      <c r="BL27" s="284">
        <f t="shared" si="7"/>
        <v>3710.8387966246901</v>
      </c>
      <c r="BM27" s="44">
        <v>23</v>
      </c>
      <c r="BN27" s="26">
        <v>3</v>
      </c>
      <c r="BO27" s="26">
        <v>17</v>
      </c>
      <c r="BP27" s="26">
        <v>21</v>
      </c>
      <c r="BQ27" s="26">
        <v>15</v>
      </c>
      <c r="BR27" s="26">
        <v>4</v>
      </c>
      <c r="BS27" s="26">
        <v>12</v>
      </c>
      <c r="BT27" s="26"/>
      <c r="BU27" s="44">
        <v>23</v>
      </c>
      <c r="BV27" s="5">
        <v>1</v>
      </c>
      <c r="BW27" s="5">
        <v>1</v>
      </c>
      <c r="BX27" s="69">
        <v>1</v>
      </c>
      <c r="BY27" s="11">
        <v>3.69</v>
      </c>
      <c r="BZ27" s="5">
        <v>347</v>
      </c>
      <c r="CA27" s="5">
        <v>3710.8387966246901</v>
      </c>
      <c r="CB27" s="26">
        <v>31</v>
      </c>
      <c r="CC27" s="54">
        <v>39575</v>
      </c>
      <c r="CD27" s="54">
        <v>39581</v>
      </c>
      <c r="CE27" s="8">
        <v>39595</v>
      </c>
      <c r="CF27" s="26">
        <v>3</v>
      </c>
      <c r="CG27" s="26">
        <v>17</v>
      </c>
      <c r="CH27" s="26">
        <v>21</v>
      </c>
      <c r="CI27" s="26">
        <v>4</v>
      </c>
      <c r="CJ27" s="26">
        <v>12</v>
      </c>
      <c r="CK27" s="28"/>
      <c r="CL27" s="26"/>
    </row>
    <row r="28" spans="1:90" ht="15" x14ac:dyDescent="0.25">
      <c r="A28" s="10">
        <v>24</v>
      </c>
      <c r="B28" s="15">
        <v>24</v>
      </c>
      <c r="C28" s="42"/>
      <c r="D28" s="8">
        <v>39570</v>
      </c>
      <c r="E28" s="28">
        <v>1</v>
      </c>
      <c r="F28" s="28">
        <v>1</v>
      </c>
      <c r="G28" s="32">
        <v>1</v>
      </c>
      <c r="H28" s="5">
        <v>4</v>
      </c>
      <c r="I28" s="5"/>
      <c r="J28" s="5"/>
      <c r="K28" s="5"/>
      <c r="L28" s="5"/>
      <c r="M28" s="299">
        <f t="shared" si="0"/>
        <v>4</v>
      </c>
      <c r="N28" s="5" t="s">
        <v>118</v>
      </c>
      <c r="O28" s="5"/>
      <c r="P28" s="5"/>
      <c r="Q28" s="5"/>
      <c r="R28" s="5"/>
      <c r="S28" s="5"/>
      <c r="T28" s="32">
        <v>10</v>
      </c>
      <c r="U28" s="5">
        <v>16</v>
      </c>
      <c r="V28" s="5"/>
      <c r="W28" s="5"/>
      <c r="X28" s="5"/>
      <c r="Y28" s="5"/>
      <c r="Z28" s="32"/>
      <c r="AA28" s="5"/>
      <c r="AB28" s="5">
        <v>16</v>
      </c>
      <c r="AC28" s="5"/>
      <c r="AD28" s="5"/>
      <c r="AE28" s="5"/>
      <c r="AF28" s="40">
        <v>39575</v>
      </c>
      <c r="AG28" s="8">
        <v>39581</v>
      </c>
      <c r="AH28" s="41" t="s">
        <v>695</v>
      </c>
      <c r="AI28" s="28"/>
      <c r="AJ28" s="28">
        <v>0.2</v>
      </c>
      <c r="AK28" s="28"/>
      <c r="AL28" s="28">
        <v>0.4</v>
      </c>
      <c r="AM28" s="28"/>
      <c r="AN28" s="28"/>
      <c r="AO28" s="10" t="s">
        <v>369</v>
      </c>
      <c r="AP28" s="300">
        <f t="shared" si="1"/>
        <v>4</v>
      </c>
      <c r="AQ28" s="5">
        <v>4</v>
      </c>
      <c r="AR28" s="11">
        <v>1.54</v>
      </c>
      <c r="AS28" s="5">
        <v>163</v>
      </c>
      <c r="AT28" s="5">
        <v>270</v>
      </c>
      <c r="AU28" s="12">
        <v>5</v>
      </c>
      <c r="AV28" s="5"/>
      <c r="AW28" s="5"/>
      <c r="AX28" s="5"/>
      <c r="AY28" s="5"/>
      <c r="AZ28" s="5"/>
      <c r="BA28" s="5"/>
      <c r="BB28" s="5"/>
      <c r="BC28" s="5"/>
      <c r="BD28" s="5"/>
      <c r="BE28" s="5"/>
      <c r="BF28" s="5"/>
      <c r="BG28" s="5"/>
      <c r="BH28" s="5"/>
      <c r="BI28" s="10"/>
      <c r="BJ28" s="245">
        <f t="shared" si="5"/>
        <v>1214.4479853723292</v>
      </c>
      <c r="BK28" s="11">
        <f t="shared" si="6"/>
        <v>0</v>
      </c>
      <c r="BL28" s="284">
        <f t="shared" si="7"/>
        <v>1214.4479853723292</v>
      </c>
      <c r="BM28" s="44">
        <v>24</v>
      </c>
      <c r="BN28" s="26">
        <v>4</v>
      </c>
      <c r="BO28" s="26">
        <v>19</v>
      </c>
      <c r="BP28" s="26">
        <v>28</v>
      </c>
      <c r="BQ28" s="26">
        <v>0</v>
      </c>
      <c r="BR28" s="26">
        <v>0</v>
      </c>
      <c r="BS28" s="26">
        <v>16</v>
      </c>
      <c r="BT28" s="26" t="s">
        <v>697</v>
      </c>
      <c r="BU28" s="44">
        <v>24</v>
      </c>
      <c r="BV28" s="5">
        <v>4</v>
      </c>
      <c r="BW28" s="5">
        <v>4</v>
      </c>
      <c r="BX28" s="69">
        <v>4</v>
      </c>
      <c r="BY28" s="11">
        <v>1.54</v>
      </c>
      <c r="BZ28" s="5">
        <v>163</v>
      </c>
      <c r="CA28" s="5">
        <v>1214.4479853723292</v>
      </c>
      <c r="CB28" s="26">
        <v>16</v>
      </c>
      <c r="CC28" s="54">
        <v>39575</v>
      </c>
      <c r="CD28" s="54">
        <v>39581</v>
      </c>
      <c r="CE28" s="8" t="s">
        <v>695</v>
      </c>
      <c r="CF28" s="26">
        <v>4</v>
      </c>
      <c r="CG28" s="26">
        <v>19</v>
      </c>
      <c r="CH28" s="26">
        <v>28</v>
      </c>
      <c r="CI28" s="26">
        <v>0</v>
      </c>
      <c r="CJ28" s="26">
        <v>16</v>
      </c>
      <c r="CK28" s="28">
        <v>0.4</v>
      </c>
      <c r="CL28" s="26"/>
    </row>
    <row r="29" spans="1:90" ht="15" x14ac:dyDescent="0.25">
      <c r="A29" s="10">
        <v>25</v>
      </c>
      <c r="B29" s="15">
        <v>25</v>
      </c>
      <c r="C29" s="42"/>
      <c r="D29" s="8">
        <v>39570</v>
      </c>
      <c r="E29" s="28">
        <v>1</v>
      </c>
      <c r="F29" s="28">
        <v>1</v>
      </c>
      <c r="G29" s="32">
        <v>1</v>
      </c>
      <c r="H29" s="5"/>
      <c r="I29" s="5"/>
      <c r="J29" s="5"/>
      <c r="K29" s="5"/>
      <c r="L29" s="5"/>
      <c r="M29" s="299">
        <f t="shared" si="0"/>
        <v>1</v>
      </c>
      <c r="N29" s="5" t="s">
        <v>111</v>
      </c>
      <c r="O29" s="5" t="s">
        <v>118</v>
      </c>
      <c r="P29" s="5"/>
      <c r="Q29" s="5"/>
      <c r="R29" s="5"/>
      <c r="S29" s="5"/>
      <c r="T29" s="32">
        <v>10</v>
      </c>
      <c r="U29" s="5">
        <v>12</v>
      </c>
      <c r="V29" s="5">
        <v>10</v>
      </c>
      <c r="W29" s="5"/>
      <c r="X29" s="5"/>
      <c r="Y29" s="5"/>
      <c r="Z29" s="32"/>
      <c r="AA29" s="5"/>
      <c r="AB29" s="5">
        <v>10</v>
      </c>
      <c r="AC29" s="5"/>
      <c r="AD29" s="5"/>
      <c r="AE29" s="5"/>
      <c r="AF29" s="40">
        <v>39581</v>
      </c>
      <c r="AG29" s="8">
        <v>39581</v>
      </c>
      <c r="AH29" s="41">
        <v>39581</v>
      </c>
      <c r="AI29" s="28"/>
      <c r="AJ29" s="28"/>
      <c r="AK29" s="28"/>
      <c r="AL29" s="28"/>
      <c r="AM29" s="28"/>
      <c r="AN29" s="28"/>
      <c r="AO29" s="10"/>
      <c r="AP29" s="300">
        <f t="shared" si="1"/>
        <v>1</v>
      </c>
      <c r="AQ29" s="5">
        <v>1</v>
      </c>
      <c r="AR29" s="11">
        <v>1.9</v>
      </c>
      <c r="AS29" s="5">
        <v>240</v>
      </c>
      <c r="AT29" s="5">
        <v>324</v>
      </c>
      <c r="AU29" s="12">
        <v>5</v>
      </c>
      <c r="AV29" s="5"/>
      <c r="AW29" s="5"/>
      <c r="AX29" s="5"/>
      <c r="AY29" s="5"/>
      <c r="AZ29" s="5"/>
      <c r="BA29" s="5"/>
      <c r="BB29" s="5"/>
      <c r="BC29" s="5"/>
      <c r="BD29" s="5"/>
      <c r="BE29" s="5"/>
      <c r="BF29" s="5"/>
      <c r="BG29" s="5"/>
      <c r="BH29" s="5"/>
      <c r="BI29" s="10"/>
      <c r="BJ29" s="245">
        <f t="shared" si="5"/>
        <v>680.4689687675492</v>
      </c>
      <c r="BK29" s="11">
        <f t="shared" si="6"/>
        <v>0</v>
      </c>
      <c r="BL29" s="284">
        <f t="shared" si="7"/>
        <v>680.4689687675492</v>
      </c>
      <c r="BM29" s="44">
        <v>25</v>
      </c>
      <c r="BN29" s="26">
        <v>2</v>
      </c>
      <c r="BO29" s="26">
        <v>13</v>
      </c>
      <c r="BP29" s="26">
        <v>11</v>
      </c>
      <c r="BQ29" s="26">
        <v>6</v>
      </c>
      <c r="BR29" s="26">
        <v>0</v>
      </c>
      <c r="BS29" s="26">
        <v>0</v>
      </c>
      <c r="BT29" s="26"/>
      <c r="BU29" s="44">
        <v>25</v>
      </c>
      <c r="BV29" s="5">
        <v>1</v>
      </c>
      <c r="BW29" s="5">
        <v>1</v>
      </c>
      <c r="BX29" s="69">
        <v>1</v>
      </c>
      <c r="BY29" s="11">
        <v>1.9</v>
      </c>
      <c r="BZ29" s="5">
        <v>240</v>
      </c>
      <c r="CA29" s="5">
        <v>680.4689687675492</v>
      </c>
      <c r="CB29" s="26">
        <v>1</v>
      </c>
      <c r="CC29" s="54">
        <v>39581</v>
      </c>
      <c r="CD29" s="54">
        <v>39581</v>
      </c>
      <c r="CE29" s="8">
        <v>39581</v>
      </c>
      <c r="CF29" s="26">
        <v>2</v>
      </c>
      <c r="CG29" s="26">
        <v>13</v>
      </c>
      <c r="CH29" s="26">
        <v>11</v>
      </c>
      <c r="CI29" s="26">
        <v>0</v>
      </c>
      <c r="CJ29" s="26">
        <v>0</v>
      </c>
      <c r="CK29" s="28"/>
      <c r="CL29" s="26"/>
    </row>
    <row r="30" spans="1:90" ht="15" x14ac:dyDescent="0.25">
      <c r="A30" s="10">
        <v>26</v>
      </c>
      <c r="B30" s="15">
        <v>26</v>
      </c>
      <c r="C30" s="42"/>
      <c r="D30" s="8">
        <v>39570</v>
      </c>
      <c r="E30" s="28">
        <v>1</v>
      </c>
      <c r="F30" s="28">
        <v>1</v>
      </c>
      <c r="G30" s="32">
        <v>1</v>
      </c>
      <c r="H30" s="5">
        <v>2</v>
      </c>
      <c r="I30" s="5"/>
      <c r="J30" s="5"/>
      <c r="K30" s="5"/>
      <c r="L30" s="5"/>
      <c r="M30" s="299">
        <f t="shared" si="0"/>
        <v>2</v>
      </c>
      <c r="N30" s="5" t="s">
        <v>118</v>
      </c>
      <c r="O30" s="5"/>
      <c r="P30" s="5"/>
      <c r="Q30" s="5"/>
      <c r="R30" s="5"/>
      <c r="S30" s="5"/>
      <c r="T30" s="32">
        <v>27</v>
      </c>
      <c r="U30" s="5">
        <v>33</v>
      </c>
      <c r="V30" s="5">
        <v>34</v>
      </c>
      <c r="W30" s="5"/>
      <c r="X30" s="5"/>
      <c r="Y30" s="5"/>
      <c r="Z30" s="32"/>
      <c r="AA30" s="5"/>
      <c r="AB30" s="5"/>
      <c r="AC30" s="5">
        <v>34</v>
      </c>
      <c r="AD30" s="5"/>
      <c r="AE30" s="5"/>
      <c r="AF30" s="40">
        <v>39575</v>
      </c>
      <c r="AG30" s="8">
        <v>39581</v>
      </c>
      <c r="AH30" s="41" t="s">
        <v>694</v>
      </c>
      <c r="AI30" s="28"/>
      <c r="AJ30" s="28"/>
      <c r="AK30" s="28"/>
      <c r="AL30" s="28"/>
      <c r="AM30" s="28"/>
      <c r="AN30" s="28"/>
      <c r="AO30" s="10" t="s">
        <v>370</v>
      </c>
      <c r="AP30" s="300">
        <f t="shared" si="1"/>
        <v>2</v>
      </c>
      <c r="AQ30" s="5">
        <v>2</v>
      </c>
      <c r="AR30" s="11">
        <v>2.83</v>
      </c>
      <c r="AS30" s="5">
        <v>364</v>
      </c>
      <c r="AT30" s="5">
        <v>483</v>
      </c>
      <c r="AU30" s="12">
        <v>5</v>
      </c>
      <c r="AV30" s="5"/>
      <c r="AW30" s="5"/>
      <c r="AX30" s="5"/>
      <c r="AY30" s="5"/>
      <c r="AZ30" s="5"/>
      <c r="BA30" s="5"/>
      <c r="BB30" s="5"/>
      <c r="BC30" s="5"/>
      <c r="BD30" s="5"/>
      <c r="BE30" s="5"/>
      <c r="BF30" s="5"/>
      <c r="BG30" s="5"/>
      <c r="BH30" s="5"/>
      <c r="BI30" s="10"/>
      <c r="BJ30" s="245">
        <f t="shared" si="5"/>
        <v>4579.2476554070236</v>
      </c>
      <c r="BK30" s="11">
        <f t="shared" si="6"/>
        <v>0</v>
      </c>
      <c r="BL30" s="284">
        <f t="shared" si="7"/>
        <v>4579.2476554070236</v>
      </c>
      <c r="BM30" s="44">
        <v>26</v>
      </c>
      <c r="BN30" s="26">
        <v>13</v>
      </c>
      <c r="BO30" s="26">
        <v>98</v>
      </c>
      <c r="BP30" s="26">
        <v>70</v>
      </c>
      <c r="BQ30" s="26">
        <v>3</v>
      </c>
      <c r="BR30" s="26">
        <v>0</v>
      </c>
      <c r="BS30" s="26">
        <v>46</v>
      </c>
      <c r="BT30" s="26" t="s">
        <v>697</v>
      </c>
      <c r="BU30" s="44">
        <v>26</v>
      </c>
      <c r="BV30" s="5">
        <v>2</v>
      </c>
      <c r="BW30" s="5">
        <v>2</v>
      </c>
      <c r="BX30" s="69">
        <v>2</v>
      </c>
      <c r="BY30" s="11">
        <v>2.83</v>
      </c>
      <c r="BZ30" s="5">
        <v>364</v>
      </c>
      <c r="CA30" s="5">
        <v>4579.2476554070236</v>
      </c>
      <c r="CB30" s="26">
        <v>34</v>
      </c>
      <c r="CC30" s="54">
        <v>39575</v>
      </c>
      <c r="CD30" s="54">
        <v>39581</v>
      </c>
      <c r="CE30" s="8" t="s">
        <v>694</v>
      </c>
      <c r="CF30" s="26">
        <v>13</v>
      </c>
      <c r="CG30" s="26">
        <v>98</v>
      </c>
      <c r="CH30" s="26">
        <v>70</v>
      </c>
      <c r="CI30" s="26">
        <v>0</v>
      </c>
      <c r="CJ30" s="26">
        <v>46</v>
      </c>
      <c r="CK30" s="28"/>
      <c r="CL30" s="26"/>
    </row>
    <row r="31" spans="1:90" ht="15" x14ac:dyDescent="0.25">
      <c r="A31" s="10">
        <v>27</v>
      </c>
      <c r="B31" s="15">
        <v>27</v>
      </c>
      <c r="C31" s="42"/>
      <c r="D31" s="8">
        <v>39570</v>
      </c>
      <c r="E31" s="28">
        <v>1</v>
      </c>
      <c r="F31" s="28">
        <v>1</v>
      </c>
      <c r="G31" s="32">
        <v>2</v>
      </c>
      <c r="H31" s="5"/>
      <c r="I31" s="5"/>
      <c r="J31" s="5"/>
      <c r="K31" s="5"/>
      <c r="L31" s="5"/>
      <c r="M31" s="299">
        <f t="shared" si="0"/>
        <v>2</v>
      </c>
      <c r="N31" s="5"/>
      <c r="O31" s="5"/>
      <c r="P31" s="5"/>
      <c r="Q31" s="5"/>
      <c r="R31" s="5"/>
      <c r="S31" s="5"/>
      <c r="T31" s="32">
        <v>12</v>
      </c>
      <c r="U31" s="5">
        <v>14</v>
      </c>
      <c r="V31" s="5">
        <v>13</v>
      </c>
      <c r="W31" s="5"/>
      <c r="X31" s="5"/>
      <c r="Y31" s="5"/>
      <c r="Z31" s="32"/>
      <c r="AA31" s="5"/>
      <c r="AB31" s="5">
        <v>13</v>
      </c>
      <c r="AC31" s="5"/>
      <c r="AD31" s="5"/>
      <c r="AE31" s="5"/>
      <c r="AF31" s="40">
        <v>39570</v>
      </c>
      <c r="AG31" s="8">
        <v>39581</v>
      </c>
      <c r="AH31" s="41" t="s">
        <v>695</v>
      </c>
      <c r="AI31" s="28"/>
      <c r="AJ31" s="28"/>
      <c r="AK31" s="28"/>
      <c r="AL31" s="28"/>
      <c r="AM31" s="28"/>
      <c r="AN31" s="28"/>
      <c r="AO31" s="10" t="s">
        <v>371</v>
      </c>
      <c r="AP31" s="300">
        <f t="shared" si="1"/>
        <v>2</v>
      </c>
      <c r="AQ31" s="5">
        <v>2</v>
      </c>
      <c r="AR31" s="11">
        <v>2.35</v>
      </c>
      <c r="AS31" s="5">
        <v>205</v>
      </c>
      <c r="AT31" s="5">
        <v>302</v>
      </c>
      <c r="AU31" s="12">
        <v>10</v>
      </c>
      <c r="AV31" s="5"/>
      <c r="AW31" s="5"/>
      <c r="AX31" s="5"/>
      <c r="AY31" s="5"/>
      <c r="AZ31" s="5"/>
      <c r="BA31" s="5"/>
      <c r="BB31" s="5"/>
      <c r="BC31" s="5"/>
      <c r="BD31" s="5"/>
      <c r="BE31" s="5"/>
      <c r="BF31" s="5"/>
      <c r="BG31" s="5"/>
      <c r="BH31" s="5"/>
      <c r="BI31" s="10"/>
      <c r="BJ31" s="245">
        <f t="shared" si="5"/>
        <v>1778.3181565185876</v>
      </c>
      <c r="BK31" s="11">
        <f t="shared" si="6"/>
        <v>0</v>
      </c>
      <c r="BL31" s="284">
        <f t="shared" si="7"/>
        <v>1778.3181565185876</v>
      </c>
      <c r="BM31" s="44">
        <v>27</v>
      </c>
      <c r="BN31" s="26">
        <v>3</v>
      </c>
      <c r="BO31" s="26">
        <v>15</v>
      </c>
      <c r="BP31" s="26">
        <v>24</v>
      </c>
      <c r="BQ31" s="26">
        <v>2</v>
      </c>
      <c r="BR31" s="26">
        <v>0</v>
      </c>
      <c r="BS31" s="26">
        <v>13</v>
      </c>
      <c r="BT31" s="26"/>
      <c r="BU31" s="44">
        <v>27</v>
      </c>
      <c r="BV31" s="5">
        <v>2</v>
      </c>
      <c r="BW31" s="5">
        <v>2</v>
      </c>
      <c r="BX31" s="69">
        <v>2</v>
      </c>
      <c r="BY31" s="11">
        <v>2.35</v>
      </c>
      <c r="BZ31" s="5">
        <v>205</v>
      </c>
      <c r="CA31" s="5">
        <v>1778.3181565185876</v>
      </c>
      <c r="CB31" s="26">
        <v>13</v>
      </c>
      <c r="CC31" s="54">
        <v>39570</v>
      </c>
      <c r="CD31" s="54">
        <v>39581</v>
      </c>
      <c r="CE31" s="8" t="s">
        <v>695</v>
      </c>
      <c r="CF31" s="26">
        <v>3</v>
      </c>
      <c r="CG31" s="26">
        <v>15</v>
      </c>
      <c r="CH31" s="26">
        <v>24</v>
      </c>
      <c r="CI31" s="26">
        <v>0</v>
      </c>
      <c r="CJ31" s="26">
        <v>13</v>
      </c>
      <c r="CK31" s="28"/>
      <c r="CL31" s="26"/>
    </row>
    <row r="32" spans="1:90" ht="15" x14ac:dyDescent="0.25">
      <c r="A32" s="10">
        <v>28</v>
      </c>
      <c r="B32" s="15"/>
      <c r="C32" s="42"/>
      <c r="D32" s="8"/>
      <c r="E32" s="28"/>
      <c r="F32" s="28"/>
      <c r="G32" s="32"/>
      <c r="H32" s="5"/>
      <c r="I32" s="5"/>
      <c r="J32" s="5"/>
      <c r="K32" s="5"/>
      <c r="L32" s="5"/>
      <c r="M32" s="299">
        <f t="shared" si="0"/>
        <v>0</v>
      </c>
      <c r="N32" s="5"/>
      <c r="O32" s="5"/>
      <c r="P32" s="5"/>
      <c r="Q32" s="5"/>
      <c r="R32" s="5"/>
      <c r="S32" s="5"/>
      <c r="T32" s="32"/>
      <c r="U32" s="5"/>
      <c r="V32" s="5"/>
      <c r="W32" s="5"/>
      <c r="X32" s="5"/>
      <c r="Y32" s="5"/>
      <c r="Z32" s="32"/>
      <c r="AA32" s="5"/>
      <c r="AB32" s="5"/>
      <c r="AC32" s="5"/>
      <c r="AD32" s="5"/>
      <c r="AE32" s="5"/>
      <c r="AF32" s="40"/>
      <c r="AG32" s="8"/>
      <c r="AH32" s="41"/>
      <c r="AI32" s="28"/>
      <c r="AJ32" s="28"/>
      <c r="AK32" s="28"/>
      <c r="AL32" s="28"/>
      <c r="AM32" s="28"/>
      <c r="AN32" s="28"/>
      <c r="AO32" s="10"/>
      <c r="AP32" s="300">
        <f t="shared" si="1"/>
        <v>0</v>
      </c>
      <c r="AQ32" s="5"/>
      <c r="AR32" s="11"/>
      <c r="AS32" s="5"/>
      <c r="AT32" s="5"/>
      <c r="AU32" s="12"/>
      <c r="AV32" s="5"/>
      <c r="AW32" s="5"/>
      <c r="AX32" s="5"/>
      <c r="AY32" s="5"/>
      <c r="AZ32" s="5"/>
      <c r="BA32" s="5"/>
      <c r="BB32" s="5"/>
      <c r="BC32" s="5"/>
      <c r="BD32" s="5"/>
      <c r="BE32" s="5"/>
      <c r="BF32" s="5"/>
      <c r="BG32" s="5"/>
      <c r="BH32" s="5"/>
      <c r="BI32" s="10"/>
      <c r="BJ32" s="44"/>
      <c r="BK32" s="10"/>
      <c r="BL32" s="10"/>
      <c r="BM32" s="44">
        <v>28</v>
      </c>
      <c r="BN32" s="26"/>
      <c r="BO32" s="26"/>
      <c r="BP32" s="26"/>
      <c r="BQ32" s="26"/>
      <c r="BR32" s="26"/>
      <c r="BS32" s="26"/>
      <c r="BT32" s="26"/>
      <c r="BU32" s="44">
        <v>28</v>
      </c>
      <c r="BV32" s="5">
        <v>0</v>
      </c>
      <c r="BW32" s="5">
        <v>0</v>
      </c>
      <c r="BX32" s="69"/>
      <c r="BY32" s="11"/>
      <c r="BZ32" s="5"/>
      <c r="CA32" s="5"/>
      <c r="CB32" s="26"/>
      <c r="CC32" s="54"/>
      <c r="CD32" s="54"/>
      <c r="CE32" s="8"/>
      <c r="CF32" s="26"/>
      <c r="CG32" s="26"/>
      <c r="CH32" s="26"/>
      <c r="CI32" s="26"/>
      <c r="CJ32" s="26"/>
      <c r="CK32" s="28"/>
      <c r="CL32" s="26" t="s">
        <v>656</v>
      </c>
    </row>
    <row r="33" spans="1:90" ht="15" x14ac:dyDescent="0.25">
      <c r="A33" s="10">
        <v>29</v>
      </c>
      <c r="B33" s="15">
        <v>29</v>
      </c>
      <c r="C33" s="42"/>
      <c r="D33" s="8">
        <v>39570</v>
      </c>
      <c r="E33" s="28">
        <v>1</v>
      </c>
      <c r="F33" s="28">
        <v>1</v>
      </c>
      <c r="G33" s="32">
        <v>1</v>
      </c>
      <c r="H33" s="5"/>
      <c r="I33" s="5"/>
      <c r="J33" s="5"/>
      <c r="K33" s="5"/>
      <c r="L33" s="5"/>
      <c r="M33" s="299">
        <f t="shared" si="0"/>
        <v>1</v>
      </c>
      <c r="N33" s="5" t="s">
        <v>117</v>
      </c>
      <c r="O33" s="5" t="s">
        <v>118</v>
      </c>
      <c r="P33" s="5"/>
      <c r="Q33" s="5"/>
      <c r="R33" s="5"/>
      <c r="S33" s="5"/>
      <c r="T33" s="32">
        <v>3</v>
      </c>
      <c r="U33" s="5">
        <v>2</v>
      </c>
      <c r="V33" s="5"/>
      <c r="W33" s="5"/>
      <c r="X33" s="5"/>
      <c r="Y33" s="5"/>
      <c r="Z33" s="32"/>
      <c r="AA33" s="5"/>
      <c r="AB33" s="5">
        <v>2</v>
      </c>
      <c r="AC33" s="5"/>
      <c r="AD33" s="5"/>
      <c r="AE33" s="5"/>
      <c r="AF33" s="40">
        <v>39581</v>
      </c>
      <c r="AG33" s="8">
        <v>39581</v>
      </c>
      <c r="AH33" s="41" t="s">
        <v>692</v>
      </c>
      <c r="AI33" s="28"/>
      <c r="AJ33" s="28"/>
      <c r="AK33" s="28"/>
      <c r="AL33" s="28"/>
      <c r="AM33" s="28"/>
      <c r="AN33" s="28"/>
      <c r="AO33" s="10"/>
      <c r="AP33" s="300">
        <f t="shared" si="1"/>
        <v>0</v>
      </c>
      <c r="AQ33" s="5"/>
      <c r="AR33" s="11"/>
      <c r="AS33" s="5"/>
      <c r="AT33" s="5"/>
      <c r="AU33" s="12"/>
      <c r="AV33" s="5"/>
      <c r="AW33" s="5"/>
      <c r="AX33" s="5"/>
      <c r="AY33" s="5"/>
      <c r="AZ33" s="5"/>
      <c r="BA33" s="5"/>
      <c r="BB33" s="5"/>
      <c r="BC33" s="5"/>
      <c r="BD33" s="5"/>
      <c r="BE33" s="5"/>
      <c r="BF33" s="5"/>
      <c r="BG33" s="5"/>
      <c r="BH33" s="5"/>
      <c r="BI33" s="10" t="s">
        <v>677</v>
      </c>
      <c r="BJ33" s="44"/>
      <c r="BK33" s="10"/>
      <c r="BL33" s="10"/>
      <c r="BM33" s="44">
        <v>29</v>
      </c>
      <c r="BN33" s="26"/>
      <c r="BO33" s="26"/>
      <c r="BP33" s="26"/>
      <c r="BQ33" s="26"/>
      <c r="BR33" s="26"/>
      <c r="BS33" s="26"/>
      <c r="BT33" s="26"/>
      <c r="BU33" s="44">
        <v>29</v>
      </c>
      <c r="BV33" s="5">
        <v>1</v>
      </c>
      <c r="BW33" s="5">
        <v>0</v>
      </c>
      <c r="BX33" s="69">
        <v>1</v>
      </c>
      <c r="BY33" s="11"/>
      <c r="BZ33" s="5"/>
      <c r="CA33" s="5"/>
      <c r="CB33" s="26">
        <v>2</v>
      </c>
      <c r="CC33" s="54">
        <v>39579</v>
      </c>
      <c r="CD33" s="54">
        <v>39579</v>
      </c>
      <c r="CE33" s="8" t="s">
        <v>692</v>
      </c>
      <c r="CF33" s="26"/>
      <c r="CG33" s="26"/>
      <c r="CH33" s="26"/>
      <c r="CI33" s="26"/>
      <c r="CJ33" s="26"/>
      <c r="CK33" s="28"/>
      <c r="CL33" s="26"/>
    </row>
    <row r="34" spans="1:90" ht="15" x14ac:dyDescent="0.25">
      <c r="A34" s="10">
        <v>30</v>
      </c>
      <c r="B34" s="15">
        <v>30</v>
      </c>
      <c r="C34" s="42">
        <v>1</v>
      </c>
      <c r="D34" s="8">
        <v>39570</v>
      </c>
      <c r="E34" s="28">
        <v>1</v>
      </c>
      <c r="F34" s="28">
        <v>1</v>
      </c>
      <c r="G34" s="32">
        <v>1</v>
      </c>
      <c r="H34" s="5"/>
      <c r="I34" s="5"/>
      <c r="J34" s="5"/>
      <c r="K34" s="5"/>
      <c r="L34" s="5"/>
      <c r="M34" s="299">
        <f t="shared" si="0"/>
        <v>1</v>
      </c>
      <c r="N34" s="5" t="s">
        <v>111</v>
      </c>
      <c r="O34" s="5"/>
      <c r="P34" s="5"/>
      <c r="Q34" s="5"/>
      <c r="R34" s="5"/>
      <c r="S34" s="5"/>
      <c r="T34" s="32">
        <v>15</v>
      </c>
      <c r="U34" s="5">
        <v>21</v>
      </c>
      <c r="V34" s="5">
        <v>22</v>
      </c>
      <c r="W34" s="5"/>
      <c r="X34" s="5"/>
      <c r="Y34" s="5"/>
      <c r="Z34" s="32"/>
      <c r="AA34" s="5"/>
      <c r="AB34" s="5"/>
      <c r="AC34" s="5"/>
      <c r="AD34" s="5"/>
      <c r="AE34" s="5"/>
      <c r="AF34" s="40">
        <v>39575</v>
      </c>
      <c r="AG34" s="8">
        <v>39581</v>
      </c>
      <c r="AH34" s="41" t="s">
        <v>122</v>
      </c>
      <c r="AI34" s="28"/>
      <c r="AJ34" s="28"/>
      <c r="AK34" s="28">
        <v>1</v>
      </c>
      <c r="AL34" s="28"/>
      <c r="AM34" s="28"/>
      <c r="AN34" s="28"/>
      <c r="AO34" s="10"/>
      <c r="AP34" s="300">
        <f t="shared" si="1"/>
        <v>0</v>
      </c>
      <c r="AQ34" s="5"/>
      <c r="AR34" s="11"/>
      <c r="AS34" s="5"/>
      <c r="AT34" s="5"/>
      <c r="AU34" s="12"/>
      <c r="AV34" s="5"/>
      <c r="AW34" s="5"/>
      <c r="AX34" s="5"/>
      <c r="AY34" s="5"/>
      <c r="AZ34" s="5"/>
      <c r="BA34" s="5"/>
      <c r="BB34" s="5"/>
      <c r="BC34" s="5"/>
      <c r="BD34" s="5"/>
      <c r="BE34" s="5"/>
      <c r="BF34" s="5"/>
      <c r="BG34" s="5"/>
      <c r="BH34" s="5"/>
      <c r="BI34" s="10" t="s">
        <v>678</v>
      </c>
      <c r="BJ34" s="44"/>
      <c r="BK34" s="10"/>
      <c r="BL34" s="10"/>
      <c r="BM34" s="44">
        <v>30</v>
      </c>
      <c r="BN34" s="26"/>
      <c r="BO34" s="26"/>
      <c r="BP34" s="26"/>
      <c r="BQ34" s="26"/>
      <c r="BR34" s="26"/>
      <c r="BS34" s="26"/>
      <c r="BT34" s="26"/>
      <c r="BU34" s="44">
        <v>30</v>
      </c>
      <c r="BV34" s="5">
        <v>1</v>
      </c>
      <c r="BW34" s="5">
        <v>0</v>
      </c>
      <c r="BX34" s="69">
        <v>1</v>
      </c>
      <c r="BY34" s="11"/>
      <c r="BZ34" s="5"/>
      <c r="CA34" s="5"/>
      <c r="CB34" s="285">
        <v>22</v>
      </c>
      <c r="CC34" s="54">
        <v>39575</v>
      </c>
      <c r="CD34" s="54">
        <v>39581</v>
      </c>
      <c r="CE34" s="257">
        <v>39595</v>
      </c>
      <c r="CF34" s="26"/>
      <c r="CG34" s="26"/>
      <c r="CH34" s="26"/>
      <c r="CI34" s="26"/>
      <c r="CJ34" s="26"/>
      <c r="CK34" s="28">
        <v>1</v>
      </c>
      <c r="CL34" s="26"/>
    </row>
    <row r="35" spans="1:90" ht="15" x14ac:dyDescent="0.25">
      <c r="A35" s="10">
        <v>31</v>
      </c>
      <c r="B35" s="15">
        <v>31</v>
      </c>
      <c r="C35" s="42"/>
      <c r="D35" s="8">
        <v>39570</v>
      </c>
      <c r="E35" s="28">
        <v>1</v>
      </c>
      <c r="F35" s="28">
        <v>1</v>
      </c>
      <c r="G35" s="32">
        <v>1</v>
      </c>
      <c r="H35" s="5"/>
      <c r="I35" s="5"/>
      <c r="J35" s="5"/>
      <c r="K35" s="5"/>
      <c r="L35" s="5"/>
      <c r="M35" s="299">
        <f t="shared" si="0"/>
        <v>1</v>
      </c>
      <c r="N35" s="5" t="s">
        <v>118</v>
      </c>
      <c r="O35" s="5"/>
      <c r="P35" s="5"/>
      <c r="Q35" s="5"/>
      <c r="R35" s="5"/>
      <c r="S35" s="5"/>
      <c r="T35" s="32">
        <v>10</v>
      </c>
      <c r="U35" s="5">
        <v>12</v>
      </c>
      <c r="V35" s="5"/>
      <c r="W35" s="5"/>
      <c r="X35" s="5"/>
      <c r="Y35" s="5"/>
      <c r="Z35" s="32"/>
      <c r="AA35" s="5"/>
      <c r="AB35" s="5">
        <v>12</v>
      </c>
      <c r="AC35" s="5"/>
      <c r="AD35" s="5"/>
      <c r="AE35" s="5"/>
      <c r="AF35" s="40">
        <v>39575</v>
      </c>
      <c r="AG35" s="8">
        <v>39581</v>
      </c>
      <c r="AH35" s="41">
        <v>39581</v>
      </c>
      <c r="AI35" s="28"/>
      <c r="AJ35" s="28"/>
      <c r="AK35" s="28"/>
      <c r="AL35" s="28"/>
      <c r="AM35" s="28"/>
      <c r="AN35" s="28"/>
      <c r="AO35" s="10" t="s">
        <v>372</v>
      </c>
      <c r="AP35" s="300">
        <f t="shared" si="1"/>
        <v>1</v>
      </c>
      <c r="AQ35" s="5">
        <v>1</v>
      </c>
      <c r="AR35" s="11">
        <v>2.65</v>
      </c>
      <c r="AS35" s="5">
        <v>265</v>
      </c>
      <c r="AT35" s="5">
        <v>369</v>
      </c>
      <c r="AU35" s="12">
        <v>5</v>
      </c>
      <c r="AV35" s="5"/>
      <c r="AW35" s="5"/>
      <c r="AX35" s="5"/>
      <c r="AY35" s="5"/>
      <c r="AZ35" s="5"/>
      <c r="BA35" s="5"/>
      <c r="BB35" s="5"/>
      <c r="BC35" s="5"/>
      <c r="BD35" s="5"/>
      <c r="BE35" s="5"/>
      <c r="BF35" s="5"/>
      <c r="BG35" s="5"/>
      <c r="BH35" s="5"/>
      <c r="BI35" s="10"/>
      <c r="BJ35" s="245">
        <f>(AR35^2*PI()*AS35*AQ35)/4</f>
        <v>1461.596529651524</v>
      </c>
      <c r="BK35" s="11">
        <f>((BA35^2*PI()*BE35)/4)+((BB35^2*PI()*BF35)/4)+((BC35^2*PI()*BG35)/4)+((BD35^2*PI()*BH35)/4)</f>
        <v>0</v>
      </c>
      <c r="BL35" s="284">
        <f t="shared" ref="BL35" si="8">BJ35+BK35</f>
        <v>1461.596529651524</v>
      </c>
      <c r="BM35" s="44">
        <v>31</v>
      </c>
      <c r="BN35" s="26">
        <v>8</v>
      </c>
      <c r="BO35" s="26">
        <v>66</v>
      </c>
      <c r="BP35" s="26">
        <v>46</v>
      </c>
      <c r="BQ35" s="26">
        <v>9</v>
      </c>
      <c r="BR35" s="26">
        <v>0</v>
      </c>
      <c r="BS35" s="26">
        <v>21</v>
      </c>
      <c r="BT35" s="26"/>
      <c r="BU35" s="44">
        <v>31</v>
      </c>
      <c r="BV35" s="5">
        <v>1</v>
      </c>
      <c r="BW35" s="5">
        <v>1</v>
      </c>
      <c r="BX35" s="69">
        <v>1</v>
      </c>
      <c r="BY35" s="11">
        <v>2.65</v>
      </c>
      <c r="BZ35" s="5">
        <v>265</v>
      </c>
      <c r="CA35" s="5">
        <v>1461.596529651524</v>
      </c>
      <c r="CB35" s="26">
        <v>12</v>
      </c>
      <c r="CC35" s="54">
        <v>39575</v>
      </c>
      <c r="CD35" s="54">
        <v>39581</v>
      </c>
      <c r="CE35" s="22">
        <v>39581</v>
      </c>
      <c r="CF35" s="26">
        <v>8</v>
      </c>
      <c r="CG35" s="26">
        <v>66</v>
      </c>
      <c r="CH35" s="26">
        <v>46</v>
      </c>
      <c r="CI35" s="26">
        <v>0</v>
      </c>
      <c r="CJ35" s="26">
        <v>21</v>
      </c>
      <c r="CK35" s="28"/>
      <c r="CL35" s="26"/>
    </row>
    <row r="36" spans="1:90" ht="15" x14ac:dyDescent="0.25">
      <c r="A36" s="10">
        <v>32</v>
      </c>
      <c r="B36" s="15">
        <v>32</v>
      </c>
      <c r="C36" s="42"/>
      <c r="D36" s="8"/>
      <c r="E36" s="28"/>
      <c r="F36" s="28"/>
      <c r="G36" s="32"/>
      <c r="H36" s="5"/>
      <c r="I36" s="5"/>
      <c r="J36" s="5"/>
      <c r="K36" s="5"/>
      <c r="L36" s="5"/>
      <c r="M36" s="299">
        <f t="shared" si="0"/>
        <v>0</v>
      </c>
      <c r="N36" s="5"/>
      <c r="O36" s="5"/>
      <c r="P36" s="5"/>
      <c r="Q36" s="5"/>
      <c r="R36" s="5"/>
      <c r="S36" s="5"/>
      <c r="T36" s="32"/>
      <c r="U36" s="5"/>
      <c r="V36" s="5"/>
      <c r="W36" s="5"/>
      <c r="X36" s="5"/>
      <c r="Y36" s="5"/>
      <c r="Z36" s="32"/>
      <c r="AA36" s="5"/>
      <c r="AB36" s="5"/>
      <c r="AC36" s="5"/>
      <c r="AD36" s="5"/>
      <c r="AE36" s="5"/>
      <c r="AF36" s="40"/>
      <c r="AG36" s="8"/>
      <c r="AH36" s="41"/>
      <c r="AI36" s="28"/>
      <c r="AJ36" s="28"/>
      <c r="AK36" s="28"/>
      <c r="AL36" s="28"/>
      <c r="AM36" s="28"/>
      <c r="AN36" s="28"/>
      <c r="AO36" s="10"/>
      <c r="AP36" s="300">
        <f t="shared" si="1"/>
        <v>0</v>
      </c>
      <c r="AQ36" s="5"/>
      <c r="AR36" s="11"/>
      <c r="AS36" s="5"/>
      <c r="AT36" s="5"/>
      <c r="AU36" s="12"/>
      <c r="AV36" s="5"/>
      <c r="AW36" s="5"/>
      <c r="AX36" s="5"/>
      <c r="AY36" s="5"/>
      <c r="AZ36" s="5"/>
      <c r="BA36" s="5"/>
      <c r="BB36" s="5"/>
      <c r="BC36" s="5"/>
      <c r="BD36" s="5"/>
      <c r="BE36" s="5"/>
      <c r="BF36" s="5"/>
      <c r="BG36" s="5"/>
      <c r="BH36" s="5"/>
      <c r="BI36" s="10"/>
      <c r="BJ36" s="44"/>
      <c r="BK36" s="10"/>
      <c r="BL36" s="10"/>
      <c r="BM36" s="44">
        <v>32</v>
      </c>
      <c r="BN36" s="26"/>
      <c r="BO36" s="26"/>
      <c r="BP36" s="26"/>
      <c r="BQ36" s="26"/>
      <c r="BR36" s="26"/>
      <c r="BS36" s="26"/>
      <c r="BT36" s="26"/>
      <c r="BU36" s="44">
        <v>32</v>
      </c>
      <c r="BV36" s="5">
        <v>0</v>
      </c>
      <c r="BW36" s="5">
        <v>0</v>
      </c>
      <c r="BX36" s="69"/>
      <c r="BY36" s="11"/>
      <c r="BZ36" s="5"/>
      <c r="CA36" s="5"/>
      <c r="CB36" s="26"/>
      <c r="CC36" s="54"/>
      <c r="CD36" s="54"/>
      <c r="CE36" s="22"/>
      <c r="CF36" s="26"/>
      <c r="CG36" s="26"/>
      <c r="CH36" s="26"/>
      <c r="CI36" s="26"/>
      <c r="CJ36" s="26"/>
      <c r="CK36" s="28"/>
      <c r="CL36" s="26"/>
    </row>
    <row r="37" spans="1:90" ht="15" x14ac:dyDescent="0.25">
      <c r="A37" s="10">
        <v>33</v>
      </c>
      <c r="B37" s="15">
        <v>33</v>
      </c>
      <c r="C37" s="42"/>
      <c r="D37" s="8">
        <v>39570</v>
      </c>
      <c r="E37" s="28">
        <v>1</v>
      </c>
      <c r="F37" s="28">
        <v>1</v>
      </c>
      <c r="G37" s="32">
        <v>1</v>
      </c>
      <c r="H37" s="5"/>
      <c r="I37" s="5"/>
      <c r="J37" s="5"/>
      <c r="K37" s="5"/>
      <c r="L37" s="5"/>
      <c r="M37" s="299">
        <f t="shared" si="0"/>
        <v>1</v>
      </c>
      <c r="N37" s="5" t="s">
        <v>117</v>
      </c>
      <c r="O37" s="5" t="s">
        <v>118</v>
      </c>
      <c r="P37" s="5"/>
      <c r="Q37" s="5"/>
      <c r="R37" s="5"/>
      <c r="S37" s="5"/>
      <c r="T37" s="32">
        <v>4</v>
      </c>
      <c r="U37" s="5">
        <v>5</v>
      </c>
      <c r="V37" s="5"/>
      <c r="W37" s="5"/>
      <c r="X37" s="5"/>
      <c r="Y37" s="5"/>
      <c r="Z37" s="32"/>
      <c r="AA37" s="5"/>
      <c r="AB37" s="5">
        <v>5</v>
      </c>
      <c r="AC37" s="5"/>
      <c r="AD37" s="5"/>
      <c r="AE37" s="5"/>
      <c r="AF37" s="40">
        <v>39581</v>
      </c>
      <c r="AG37" s="8">
        <v>39581</v>
      </c>
      <c r="AH37" s="41">
        <v>39587</v>
      </c>
      <c r="AI37" s="28"/>
      <c r="AJ37" s="28"/>
      <c r="AK37" s="28"/>
      <c r="AL37" s="28"/>
      <c r="AM37" s="28"/>
      <c r="AN37" s="28"/>
      <c r="AO37" s="10"/>
      <c r="AP37" s="300">
        <f t="shared" si="1"/>
        <v>0</v>
      </c>
      <c r="AQ37" s="5"/>
      <c r="AR37" s="11"/>
      <c r="AS37" s="5"/>
      <c r="AT37" s="5"/>
      <c r="AU37" s="12"/>
      <c r="AV37" s="5"/>
      <c r="AW37" s="5"/>
      <c r="AX37" s="5"/>
      <c r="AY37" s="5"/>
      <c r="AZ37" s="5"/>
      <c r="BA37" s="5"/>
      <c r="BB37" s="5"/>
      <c r="BC37" s="5"/>
      <c r="BD37" s="5"/>
      <c r="BE37" s="5"/>
      <c r="BF37" s="5"/>
      <c r="BG37" s="5"/>
      <c r="BH37" s="5"/>
      <c r="BI37" s="10" t="s">
        <v>679</v>
      </c>
      <c r="BJ37" s="44"/>
      <c r="BK37" s="10"/>
      <c r="BL37" s="10"/>
      <c r="BM37" s="44">
        <v>33</v>
      </c>
      <c r="BN37" s="26"/>
      <c r="BO37" s="26"/>
      <c r="BP37" s="26"/>
      <c r="BQ37" s="26"/>
      <c r="BR37" s="26"/>
      <c r="BS37" s="26"/>
      <c r="BT37" s="26"/>
      <c r="BU37" s="44">
        <v>33</v>
      </c>
      <c r="BV37" s="5">
        <v>1</v>
      </c>
      <c r="BW37" s="5">
        <v>0</v>
      </c>
      <c r="BX37" s="69">
        <v>1</v>
      </c>
      <c r="BY37" s="11"/>
      <c r="BZ37" s="5"/>
      <c r="CA37" s="5"/>
      <c r="CB37" s="26">
        <v>5</v>
      </c>
      <c r="CC37" s="54">
        <v>39581</v>
      </c>
      <c r="CD37" s="54">
        <v>39581</v>
      </c>
      <c r="CE37" s="22">
        <v>39587</v>
      </c>
      <c r="CF37" s="26"/>
      <c r="CG37" s="26"/>
      <c r="CH37" s="26"/>
      <c r="CI37" s="26"/>
      <c r="CJ37" s="26"/>
      <c r="CK37" s="28"/>
      <c r="CL37" s="26"/>
    </row>
    <row r="38" spans="1:90" ht="15" x14ac:dyDescent="0.25">
      <c r="A38" s="10">
        <v>34</v>
      </c>
      <c r="B38" s="15">
        <v>34</v>
      </c>
      <c r="C38" s="42"/>
      <c r="D38" s="8"/>
      <c r="E38" s="28"/>
      <c r="F38" s="28"/>
      <c r="G38" s="32"/>
      <c r="H38" s="5"/>
      <c r="I38" s="5"/>
      <c r="J38" s="5"/>
      <c r="K38" s="5"/>
      <c r="L38" s="5"/>
      <c r="M38" s="299">
        <f t="shared" si="0"/>
        <v>0</v>
      </c>
      <c r="N38" s="5"/>
      <c r="O38" s="5"/>
      <c r="P38" s="5"/>
      <c r="Q38" s="5"/>
      <c r="R38" s="5"/>
      <c r="S38" s="5"/>
      <c r="T38" s="32"/>
      <c r="U38" s="5"/>
      <c r="V38" s="5"/>
      <c r="W38" s="5"/>
      <c r="X38" s="5"/>
      <c r="Y38" s="5"/>
      <c r="Z38" s="32"/>
      <c r="AA38" s="5"/>
      <c r="AB38" s="5"/>
      <c r="AC38" s="5"/>
      <c r="AD38" s="5"/>
      <c r="AE38" s="5"/>
      <c r="AF38" s="40"/>
      <c r="AG38" s="8"/>
      <c r="AH38" s="41"/>
      <c r="AI38" s="28"/>
      <c r="AJ38" s="28"/>
      <c r="AK38" s="28"/>
      <c r="AL38" s="28"/>
      <c r="AM38" s="28"/>
      <c r="AN38" s="28"/>
      <c r="AO38" s="10"/>
      <c r="AP38" s="300">
        <f t="shared" si="1"/>
        <v>0</v>
      </c>
      <c r="AQ38" s="5"/>
      <c r="AR38" s="11"/>
      <c r="AS38" s="5"/>
      <c r="AT38" s="5"/>
      <c r="AU38" s="12"/>
      <c r="AV38" s="5"/>
      <c r="AW38" s="5"/>
      <c r="AX38" s="5"/>
      <c r="AY38" s="5"/>
      <c r="AZ38" s="5"/>
      <c r="BA38" s="5"/>
      <c r="BB38" s="5"/>
      <c r="BC38" s="5"/>
      <c r="BD38" s="5"/>
      <c r="BE38" s="5"/>
      <c r="BF38" s="5"/>
      <c r="BG38" s="5"/>
      <c r="BH38" s="5"/>
      <c r="BI38" s="10"/>
      <c r="BJ38" s="44"/>
      <c r="BK38" s="10"/>
      <c r="BL38" s="10"/>
      <c r="BM38" s="44">
        <v>34</v>
      </c>
      <c r="BN38" s="26"/>
      <c r="BO38" s="26"/>
      <c r="BP38" s="26"/>
      <c r="BQ38" s="26"/>
      <c r="BR38" s="26"/>
      <c r="BS38" s="26"/>
      <c r="BT38" s="26"/>
      <c r="BU38" s="44">
        <v>34</v>
      </c>
      <c r="BV38" s="5">
        <v>0</v>
      </c>
      <c r="BW38" s="5">
        <v>0</v>
      </c>
      <c r="BX38" s="69"/>
      <c r="BY38" s="11"/>
      <c r="BZ38" s="5"/>
      <c r="CA38" s="5"/>
      <c r="CB38" s="26"/>
      <c r="CC38" s="54"/>
      <c r="CD38" s="54"/>
      <c r="CE38" s="22"/>
      <c r="CF38" s="26"/>
      <c r="CG38" s="26"/>
      <c r="CH38" s="26"/>
      <c r="CI38" s="26"/>
      <c r="CJ38" s="26"/>
      <c r="CK38" s="28"/>
      <c r="CL38" s="26"/>
    </row>
    <row r="39" spans="1:90" ht="15" x14ac:dyDescent="0.25">
      <c r="A39" s="10">
        <v>35</v>
      </c>
      <c r="B39" s="15">
        <v>35</v>
      </c>
      <c r="C39" s="42"/>
      <c r="D39" s="8">
        <v>39570</v>
      </c>
      <c r="E39" s="28">
        <v>1</v>
      </c>
      <c r="F39" s="28">
        <v>1</v>
      </c>
      <c r="G39" s="32">
        <v>6</v>
      </c>
      <c r="H39" s="5"/>
      <c r="I39" s="5"/>
      <c r="J39" s="5"/>
      <c r="K39" s="5"/>
      <c r="L39" s="5"/>
      <c r="M39" s="299">
        <f t="shared" si="0"/>
        <v>6</v>
      </c>
      <c r="N39" s="5"/>
      <c r="O39" s="5"/>
      <c r="P39" s="5"/>
      <c r="Q39" s="5"/>
      <c r="R39" s="5"/>
      <c r="S39" s="5"/>
      <c r="T39" s="32">
        <v>60</v>
      </c>
      <c r="U39" s="5">
        <v>47</v>
      </c>
      <c r="V39" s="5">
        <v>66</v>
      </c>
      <c r="W39" s="5"/>
      <c r="X39" s="5"/>
      <c r="Y39" s="5"/>
      <c r="Z39" s="32"/>
      <c r="AA39" s="5"/>
      <c r="AB39" s="5">
        <v>66</v>
      </c>
      <c r="AC39" s="5"/>
      <c r="AD39" s="5"/>
      <c r="AE39" s="5"/>
      <c r="AF39" s="40">
        <v>39570</v>
      </c>
      <c r="AG39" s="8">
        <v>39581</v>
      </c>
      <c r="AH39" s="41" t="s">
        <v>694</v>
      </c>
      <c r="AI39" s="28"/>
      <c r="AJ39" s="28"/>
      <c r="AK39" s="28"/>
      <c r="AL39" s="28"/>
      <c r="AM39" s="28"/>
      <c r="AN39" s="28"/>
      <c r="AO39" s="10" t="s">
        <v>373</v>
      </c>
      <c r="AP39" s="300">
        <f t="shared" si="1"/>
        <v>6</v>
      </c>
      <c r="AQ39" s="5">
        <v>2</v>
      </c>
      <c r="AR39" s="11">
        <v>2.52</v>
      </c>
      <c r="AS39" s="5">
        <v>280</v>
      </c>
      <c r="AT39" s="5">
        <v>417</v>
      </c>
      <c r="AU39" s="12">
        <v>5</v>
      </c>
      <c r="AV39" s="5">
        <v>4</v>
      </c>
      <c r="AW39" s="5">
        <v>250</v>
      </c>
      <c r="AX39" s="5">
        <v>188</v>
      </c>
      <c r="AY39" s="5">
        <v>170</v>
      </c>
      <c r="AZ39" s="5">
        <v>201</v>
      </c>
      <c r="BA39" s="5">
        <v>2.92</v>
      </c>
      <c r="BB39" s="5">
        <v>2.14</v>
      </c>
      <c r="BC39" s="5">
        <v>2.4500000000000002</v>
      </c>
      <c r="BD39" s="5">
        <v>2.0299999999999998</v>
      </c>
      <c r="BE39" s="81">
        <f>74.288*BA39+53.511</f>
        <v>270.43196</v>
      </c>
      <c r="BF39" s="81">
        <f>74.288*BB39+53.511</f>
        <v>212.48732000000001</v>
      </c>
      <c r="BG39" s="81">
        <f>74.288*BC39+53.511</f>
        <v>235.51660000000001</v>
      </c>
      <c r="BH39" s="81">
        <f>74.288*BD39+53.511</f>
        <v>204.31563999999997</v>
      </c>
      <c r="BI39" s="10"/>
      <c r="BJ39" s="245">
        <f>(AR39^2*PI()*AS39*AQ39)/4</f>
        <v>2793.051798229927</v>
      </c>
      <c r="BK39" s="11">
        <f>((BA39^2*PI()*BE39)/4)+((BB39^2*PI()*BF39)/4)+((BC39^2*PI()*BG39)/4)+((BD39^2*PI()*BH39)/4)</f>
        <v>4346.8416683077539</v>
      </c>
      <c r="BL39" s="284">
        <f t="shared" ref="BL39:BL43" si="9">BJ39+BK39</f>
        <v>7139.893466537681</v>
      </c>
      <c r="BM39" s="44">
        <v>35</v>
      </c>
      <c r="BN39" s="26">
        <v>8</v>
      </c>
      <c r="BO39" s="26">
        <v>71</v>
      </c>
      <c r="BP39" s="26">
        <v>44</v>
      </c>
      <c r="BQ39" s="26">
        <v>2</v>
      </c>
      <c r="BR39" s="26">
        <v>0</v>
      </c>
      <c r="BS39" s="26">
        <v>39</v>
      </c>
      <c r="BT39" s="26"/>
      <c r="BU39" s="44">
        <v>35</v>
      </c>
      <c r="BV39" s="5">
        <v>6</v>
      </c>
      <c r="BW39" s="5">
        <v>6</v>
      </c>
      <c r="BX39" s="69">
        <v>6</v>
      </c>
      <c r="BY39" s="11">
        <v>2.52</v>
      </c>
      <c r="BZ39" s="5">
        <v>280</v>
      </c>
      <c r="CA39" s="5">
        <v>7139.893466537681</v>
      </c>
      <c r="CB39" s="26">
        <v>66</v>
      </c>
      <c r="CC39" s="54">
        <v>39570</v>
      </c>
      <c r="CD39" s="54">
        <v>39581</v>
      </c>
      <c r="CE39" s="8" t="s">
        <v>694</v>
      </c>
      <c r="CF39" s="26">
        <v>8</v>
      </c>
      <c r="CG39" s="26">
        <v>71</v>
      </c>
      <c r="CH39" s="26">
        <v>44</v>
      </c>
      <c r="CI39" s="26">
        <v>0</v>
      </c>
      <c r="CJ39" s="26">
        <v>39</v>
      </c>
      <c r="CK39" s="28"/>
      <c r="CL39" s="26"/>
    </row>
    <row r="40" spans="1:90" ht="15" x14ac:dyDescent="0.25">
      <c r="A40" s="10">
        <v>36</v>
      </c>
      <c r="B40" s="15">
        <v>36</v>
      </c>
      <c r="C40" s="42"/>
      <c r="D40" s="8">
        <v>39570</v>
      </c>
      <c r="E40" s="28">
        <v>1</v>
      </c>
      <c r="F40" s="28">
        <v>1</v>
      </c>
      <c r="G40" s="32">
        <v>1</v>
      </c>
      <c r="H40" s="5">
        <v>2</v>
      </c>
      <c r="I40" s="5"/>
      <c r="J40" s="5"/>
      <c r="K40" s="5"/>
      <c r="L40" s="5"/>
      <c r="M40" s="299">
        <f t="shared" si="0"/>
        <v>2</v>
      </c>
      <c r="N40" s="5" t="s">
        <v>111</v>
      </c>
      <c r="O40" s="5" t="s">
        <v>118</v>
      </c>
      <c r="P40" s="5"/>
      <c r="Q40" s="5"/>
      <c r="R40" s="5"/>
      <c r="S40" s="5"/>
      <c r="T40" s="32">
        <v>10</v>
      </c>
      <c r="U40" s="5">
        <v>8</v>
      </c>
      <c r="V40" s="5"/>
      <c r="W40" s="5"/>
      <c r="X40" s="5"/>
      <c r="Y40" s="5"/>
      <c r="Z40" s="32"/>
      <c r="AA40" s="5"/>
      <c r="AB40" s="5">
        <v>8</v>
      </c>
      <c r="AC40" s="5"/>
      <c r="AD40" s="5"/>
      <c r="AE40" s="5"/>
      <c r="AF40" s="40">
        <v>39581</v>
      </c>
      <c r="AG40" s="8">
        <v>39581</v>
      </c>
      <c r="AH40" s="41" t="s">
        <v>695</v>
      </c>
      <c r="AI40" s="28"/>
      <c r="AJ40" s="28"/>
      <c r="AK40" s="28"/>
      <c r="AL40" s="28"/>
      <c r="AM40" s="28"/>
      <c r="AN40" s="28"/>
      <c r="AO40" s="10" t="s">
        <v>374</v>
      </c>
      <c r="AP40" s="300">
        <f t="shared" si="1"/>
        <v>1</v>
      </c>
      <c r="AQ40" s="5"/>
      <c r="AS40" s="5"/>
      <c r="AT40" s="5"/>
      <c r="AU40" s="12"/>
      <c r="AV40" s="5">
        <v>1</v>
      </c>
      <c r="AX40" s="5"/>
      <c r="AY40" s="5"/>
      <c r="AZ40" s="5"/>
      <c r="BA40" s="11">
        <v>1.71</v>
      </c>
      <c r="BB40" s="5"/>
      <c r="BC40" s="5"/>
      <c r="BD40" s="5"/>
      <c r="BE40" s="81">
        <f>74.288*BA40+53.511</f>
        <v>180.54347999999999</v>
      </c>
      <c r="BF40" s="5"/>
      <c r="BG40" s="5"/>
      <c r="BH40" s="5"/>
      <c r="BI40" s="10"/>
      <c r="BJ40" s="245">
        <f>(AR40^2*PI()*AS40*AQ40)/4</f>
        <v>0</v>
      </c>
      <c r="BK40" s="11">
        <f>((BA40^2*PI()*BE40)/4)+((BB40^2*PI()*BF40)/4)+((BC40^2*PI()*BG40)/4)+((BD40^2*PI()*BH40)/4)</f>
        <v>414.6330453299031</v>
      </c>
      <c r="BL40" s="284">
        <f t="shared" si="9"/>
        <v>414.6330453299031</v>
      </c>
      <c r="BM40" s="44">
        <v>36</v>
      </c>
      <c r="BN40" s="26"/>
      <c r="BO40" s="26"/>
      <c r="BP40" s="26"/>
      <c r="BQ40" s="26"/>
      <c r="BR40" s="26"/>
      <c r="BS40" s="26"/>
      <c r="BT40" s="26"/>
      <c r="BU40" s="44">
        <v>36</v>
      </c>
      <c r="BV40" s="5">
        <v>2</v>
      </c>
      <c r="BW40" s="5">
        <v>1</v>
      </c>
      <c r="BX40" s="69">
        <v>2</v>
      </c>
      <c r="BY40" s="18"/>
      <c r="BZ40" s="15"/>
      <c r="CA40" s="15">
        <v>414.6330453299031</v>
      </c>
      <c r="CB40" s="26">
        <v>8</v>
      </c>
      <c r="CC40" s="54">
        <v>39581</v>
      </c>
      <c r="CD40" s="54">
        <v>39581</v>
      </c>
      <c r="CE40" s="8" t="s">
        <v>695</v>
      </c>
      <c r="CF40" s="26"/>
      <c r="CG40" s="26"/>
      <c r="CH40" s="26"/>
      <c r="CI40" s="26"/>
      <c r="CJ40" s="26"/>
      <c r="CK40" s="28"/>
      <c r="CL40" s="26"/>
    </row>
    <row r="41" spans="1:90" ht="15" x14ac:dyDescent="0.25">
      <c r="A41" s="10">
        <v>37</v>
      </c>
      <c r="B41" s="15">
        <v>37</v>
      </c>
      <c r="C41" s="42"/>
      <c r="D41" s="8">
        <v>39575</v>
      </c>
      <c r="E41" s="28">
        <v>1</v>
      </c>
      <c r="F41" s="28">
        <v>1</v>
      </c>
      <c r="G41" s="32">
        <v>2</v>
      </c>
      <c r="H41" s="5"/>
      <c r="I41" s="5"/>
      <c r="J41" s="5"/>
      <c r="K41" s="5"/>
      <c r="L41" s="5"/>
      <c r="M41" s="299">
        <f t="shared" si="0"/>
        <v>2</v>
      </c>
      <c r="N41" s="5"/>
      <c r="O41" s="5" t="s">
        <v>118</v>
      </c>
      <c r="P41" s="5"/>
      <c r="Q41" s="5"/>
      <c r="R41" s="5"/>
      <c r="S41" s="5"/>
      <c r="T41" s="32"/>
      <c r="U41" s="5">
        <v>17</v>
      </c>
      <c r="V41" s="5"/>
      <c r="W41" s="5"/>
      <c r="X41" s="5"/>
      <c r="Y41" s="5"/>
      <c r="Z41" s="32"/>
      <c r="AA41" s="5"/>
      <c r="AB41" s="5">
        <v>16</v>
      </c>
      <c r="AC41" s="5"/>
      <c r="AD41" s="5"/>
      <c r="AE41" s="5"/>
      <c r="AF41" s="40">
        <v>39581</v>
      </c>
      <c r="AG41" s="8">
        <v>39581</v>
      </c>
      <c r="AH41" s="41" t="s">
        <v>695</v>
      </c>
      <c r="AI41" s="28"/>
      <c r="AJ41" s="28"/>
      <c r="AK41" s="28"/>
      <c r="AL41" s="28"/>
      <c r="AM41" s="28"/>
      <c r="AN41" s="28"/>
      <c r="AO41" s="10" t="s">
        <v>374</v>
      </c>
      <c r="AP41" s="300">
        <f t="shared" si="1"/>
        <v>1</v>
      </c>
      <c r="AQ41" s="5">
        <v>1</v>
      </c>
      <c r="AR41" s="11">
        <v>2.17</v>
      </c>
      <c r="AS41" s="5">
        <v>272</v>
      </c>
      <c r="AT41" s="5">
        <v>400</v>
      </c>
      <c r="AU41" s="12">
        <v>5</v>
      </c>
      <c r="AV41" s="5"/>
      <c r="AW41" s="5"/>
      <c r="AX41" s="5"/>
      <c r="AY41" s="5"/>
      <c r="AZ41" s="5"/>
      <c r="BA41" s="5"/>
      <c r="BB41" s="5"/>
      <c r="BC41" s="5"/>
      <c r="BD41" s="5"/>
      <c r="BE41" s="5"/>
      <c r="BF41" s="5"/>
      <c r="BG41" s="5"/>
      <c r="BH41" s="5"/>
      <c r="BI41" s="10"/>
      <c r="BJ41" s="245">
        <f>(AR41^2*PI()*AS41*AQ41)/4</f>
        <v>1005.9543039612504</v>
      </c>
      <c r="BK41" s="11">
        <f>((BA41^2*PI()*BE41)/4)+((BB41^2*PI()*BF41)/4)+((BC41^2*PI()*BG41)/4)+((BD41^2*PI()*BH41)/4)</f>
        <v>0</v>
      </c>
      <c r="BL41" s="284">
        <f t="shared" si="9"/>
        <v>1005.9543039612504</v>
      </c>
      <c r="BM41" s="44">
        <v>37</v>
      </c>
      <c r="BN41" s="26">
        <v>3</v>
      </c>
      <c r="BO41" s="26">
        <v>18</v>
      </c>
      <c r="BP41" s="26">
        <v>21</v>
      </c>
      <c r="BQ41" s="26">
        <v>0</v>
      </c>
      <c r="BR41" s="26">
        <v>0</v>
      </c>
      <c r="BS41" s="26">
        <v>11</v>
      </c>
      <c r="BT41" s="26"/>
      <c r="BU41" s="44">
        <v>37</v>
      </c>
      <c r="BV41" s="5">
        <v>2</v>
      </c>
      <c r="BW41" s="5">
        <v>1</v>
      </c>
      <c r="BX41" s="69">
        <v>2</v>
      </c>
      <c r="BY41" s="11">
        <v>2.17</v>
      </c>
      <c r="BZ41" s="5">
        <v>272</v>
      </c>
      <c r="CA41" s="5">
        <v>1005.9543039612504</v>
      </c>
      <c r="CB41" s="26">
        <v>16</v>
      </c>
      <c r="CC41" s="54">
        <v>39581</v>
      </c>
      <c r="CD41" s="54">
        <v>39581</v>
      </c>
      <c r="CE41" s="8" t="s">
        <v>695</v>
      </c>
      <c r="CF41" s="26">
        <v>3</v>
      </c>
      <c r="CG41" s="26">
        <v>18</v>
      </c>
      <c r="CH41" s="26">
        <v>21</v>
      </c>
      <c r="CI41" s="26">
        <v>0</v>
      </c>
      <c r="CJ41" s="26">
        <v>11</v>
      </c>
      <c r="CK41" s="28"/>
      <c r="CL41" s="26"/>
    </row>
    <row r="42" spans="1:90" ht="15" x14ac:dyDescent="0.25">
      <c r="A42" s="10">
        <v>38</v>
      </c>
      <c r="B42" s="15" t="s">
        <v>154</v>
      </c>
      <c r="C42" s="42"/>
      <c r="D42" s="8">
        <v>39570</v>
      </c>
      <c r="E42" s="28">
        <v>1</v>
      </c>
      <c r="F42" s="28">
        <v>1</v>
      </c>
      <c r="G42" s="32">
        <v>1</v>
      </c>
      <c r="H42" s="5"/>
      <c r="I42" s="5"/>
      <c r="J42" s="5"/>
      <c r="K42" s="5"/>
      <c r="L42" s="5"/>
      <c r="M42" s="299">
        <f t="shared" si="0"/>
        <v>1</v>
      </c>
      <c r="N42" s="5"/>
      <c r="O42" s="5"/>
      <c r="P42" s="5"/>
      <c r="Q42" s="5"/>
      <c r="R42" s="5"/>
      <c r="S42" s="5"/>
      <c r="T42" s="32">
        <v>4</v>
      </c>
      <c r="U42" s="5"/>
      <c r="V42" s="5"/>
      <c r="W42" s="5"/>
      <c r="X42" s="5"/>
      <c r="Y42" s="5"/>
      <c r="Z42" s="32"/>
      <c r="AA42" s="5">
        <v>3</v>
      </c>
      <c r="AB42" s="5"/>
      <c r="AC42" s="5"/>
      <c r="AD42" s="5"/>
      <c r="AE42" s="5"/>
      <c r="AF42" s="40">
        <v>39570</v>
      </c>
      <c r="AG42" s="8">
        <v>39570</v>
      </c>
      <c r="AH42" s="41" t="s">
        <v>691</v>
      </c>
      <c r="AI42" s="28"/>
      <c r="AJ42" s="28"/>
      <c r="AK42" s="28"/>
      <c r="AL42" s="28"/>
      <c r="AM42" s="28"/>
      <c r="AN42" s="28"/>
      <c r="AO42" s="10" t="s">
        <v>375</v>
      </c>
      <c r="AP42" s="300">
        <f t="shared" si="1"/>
        <v>1</v>
      </c>
      <c r="AQ42" s="5">
        <v>1</v>
      </c>
      <c r="AR42" s="11">
        <v>2.66</v>
      </c>
      <c r="AS42" s="5">
        <v>266</v>
      </c>
      <c r="AT42" s="5">
        <v>400</v>
      </c>
      <c r="AU42" s="12">
        <v>5</v>
      </c>
      <c r="AV42" s="5"/>
      <c r="AW42" s="5"/>
      <c r="AX42" s="5"/>
      <c r="AY42" s="5"/>
      <c r="AZ42" s="5"/>
      <c r="BA42" s="5"/>
      <c r="BB42" s="5"/>
      <c r="BC42" s="5"/>
      <c r="BD42" s="5"/>
      <c r="BE42" s="5"/>
      <c r="BF42" s="5"/>
      <c r="BG42" s="5"/>
      <c r="BH42" s="5"/>
      <c r="BI42" s="10"/>
      <c r="BJ42" s="245">
        <f>(AR42^2*PI()*AS42*AQ42)/4</f>
        <v>1478.2054231527061</v>
      </c>
      <c r="BK42" s="11">
        <f>((BA42^2*PI()*BE42)/4)+((BB42^2*PI()*BF42)/4)+((BC42^2*PI()*BG42)/4)+((BD42^2*PI()*BH42)/4)</f>
        <v>0</v>
      </c>
      <c r="BL42" s="284">
        <f t="shared" si="9"/>
        <v>1478.2054231527061</v>
      </c>
      <c r="BM42" s="44">
        <v>38</v>
      </c>
      <c r="BN42" s="26"/>
      <c r="BO42" s="26"/>
      <c r="BP42" s="26"/>
      <c r="BQ42" s="26"/>
      <c r="BR42" s="26"/>
      <c r="BS42" s="26"/>
      <c r="BT42" s="26"/>
      <c r="BU42" s="44">
        <v>38</v>
      </c>
      <c r="BV42" s="5">
        <v>1</v>
      </c>
      <c r="BW42" s="5">
        <v>1</v>
      </c>
      <c r="BX42" s="69">
        <v>1</v>
      </c>
      <c r="BY42" s="11">
        <v>2.66</v>
      </c>
      <c r="BZ42" s="5">
        <v>266</v>
      </c>
      <c r="CA42" s="5">
        <v>1478.2054231527061</v>
      </c>
      <c r="CB42" s="26">
        <v>3</v>
      </c>
      <c r="CC42" s="54">
        <v>39570</v>
      </c>
      <c r="CD42" s="54">
        <v>39570</v>
      </c>
      <c r="CE42" s="8" t="s">
        <v>691</v>
      </c>
      <c r="CF42" s="26"/>
      <c r="CG42" s="26"/>
      <c r="CH42" s="26"/>
      <c r="CI42" s="26"/>
      <c r="CJ42" s="26"/>
      <c r="CK42" s="28"/>
      <c r="CL42" s="26"/>
    </row>
    <row r="43" spans="1:90" ht="15" x14ac:dyDescent="0.25">
      <c r="A43" s="10">
        <v>39</v>
      </c>
      <c r="B43" s="15" t="s">
        <v>156</v>
      </c>
      <c r="C43" s="42"/>
      <c r="D43" s="8">
        <v>39570</v>
      </c>
      <c r="E43" s="28">
        <v>1</v>
      </c>
      <c r="F43" s="28">
        <v>1</v>
      </c>
      <c r="G43" s="32">
        <v>3</v>
      </c>
      <c r="H43" s="5">
        <v>4</v>
      </c>
      <c r="I43" s="5"/>
      <c r="J43" s="5"/>
      <c r="K43" s="5"/>
      <c r="L43" s="5"/>
      <c r="M43" s="299">
        <f t="shared" si="0"/>
        <v>4</v>
      </c>
      <c r="N43" s="5" t="s">
        <v>111</v>
      </c>
      <c r="O43" s="5" t="s">
        <v>118</v>
      </c>
      <c r="P43" s="5"/>
      <c r="Q43" s="5"/>
      <c r="R43" s="5"/>
      <c r="S43" s="5"/>
      <c r="T43" s="32">
        <v>25</v>
      </c>
      <c r="U43" s="5">
        <v>49</v>
      </c>
      <c r="V43" s="5">
        <v>32</v>
      </c>
      <c r="W43" s="5"/>
      <c r="X43" s="5"/>
      <c r="Y43" s="5"/>
      <c r="Z43" s="32"/>
      <c r="AA43" s="5"/>
      <c r="AB43" s="5">
        <v>32</v>
      </c>
      <c r="AC43" s="5"/>
      <c r="AD43" s="5"/>
      <c r="AE43" s="5"/>
      <c r="AF43" s="40">
        <v>39581</v>
      </c>
      <c r="AG43" s="8">
        <v>39581</v>
      </c>
      <c r="AH43" s="41">
        <v>39595</v>
      </c>
      <c r="AI43" s="28"/>
      <c r="AJ43" s="28"/>
      <c r="AK43" s="28"/>
      <c r="AL43" s="28"/>
      <c r="AM43" s="28"/>
      <c r="AN43" s="28"/>
      <c r="AO43" s="10" t="s">
        <v>376</v>
      </c>
      <c r="AP43" s="300">
        <f t="shared" si="1"/>
        <v>3</v>
      </c>
      <c r="AQ43" s="5">
        <v>3</v>
      </c>
      <c r="AR43" s="11">
        <v>3.3</v>
      </c>
      <c r="AS43" s="5">
        <v>300</v>
      </c>
      <c r="AT43" s="5">
        <v>421</v>
      </c>
      <c r="AU43" s="12">
        <v>5</v>
      </c>
      <c r="AV43" s="5"/>
      <c r="AW43" s="5"/>
      <c r="AX43" s="5"/>
      <c r="AY43" s="5"/>
      <c r="AZ43" s="5"/>
      <c r="BA43" s="5"/>
      <c r="BB43" s="5"/>
      <c r="BC43" s="5"/>
      <c r="BD43" s="5"/>
      <c r="BE43" s="5"/>
      <c r="BF43" s="5"/>
      <c r="BG43" s="5"/>
      <c r="BH43" s="5"/>
      <c r="BI43" s="10"/>
      <c r="BJ43" s="245">
        <f>(AR43^2*PI()*AS43*AQ43)/4</f>
        <v>7697.6873994583884</v>
      </c>
      <c r="BK43" s="11">
        <f>((BA43^2*PI()*BE43)/4)+((BB43^2*PI()*BF43)/4)+((BC43^2*PI()*BG43)/4)+((BD43^2*PI()*BH43)/4)</f>
        <v>0</v>
      </c>
      <c r="BL43" s="284">
        <f t="shared" si="9"/>
        <v>7697.6873994583884</v>
      </c>
      <c r="BM43" s="44">
        <v>39</v>
      </c>
      <c r="BN43" s="26">
        <v>1</v>
      </c>
      <c r="BO43" s="26">
        <v>12</v>
      </c>
      <c r="BP43" s="26">
        <v>3</v>
      </c>
      <c r="BQ43" s="26">
        <v>0</v>
      </c>
      <c r="BR43" s="26">
        <v>0</v>
      </c>
      <c r="BS43" s="26">
        <v>2</v>
      </c>
      <c r="BT43" s="26"/>
      <c r="BU43" s="44">
        <v>39</v>
      </c>
      <c r="BV43" s="5">
        <v>4</v>
      </c>
      <c r="BW43" s="5">
        <v>3</v>
      </c>
      <c r="BX43" s="69">
        <v>4</v>
      </c>
      <c r="BY43" s="11">
        <v>3.3</v>
      </c>
      <c r="BZ43" s="5">
        <v>300</v>
      </c>
      <c r="CA43" s="5">
        <v>7697.6873994583884</v>
      </c>
      <c r="CB43" s="26">
        <v>32</v>
      </c>
      <c r="CC43" s="54">
        <v>39581</v>
      </c>
      <c r="CD43" s="54">
        <v>39581</v>
      </c>
      <c r="CE43" s="22">
        <v>39595</v>
      </c>
      <c r="CF43" s="26">
        <v>1</v>
      </c>
      <c r="CG43" s="26">
        <v>12</v>
      </c>
      <c r="CH43" s="26">
        <v>3</v>
      </c>
      <c r="CI43" s="26">
        <v>0</v>
      </c>
      <c r="CJ43" s="26">
        <v>2</v>
      </c>
      <c r="CK43" s="28"/>
      <c r="CL43" s="26"/>
    </row>
    <row r="44" spans="1:90" ht="15" x14ac:dyDescent="0.25">
      <c r="A44" s="10">
        <v>40</v>
      </c>
      <c r="B44" s="15">
        <v>40</v>
      </c>
      <c r="C44" s="42"/>
      <c r="D44" s="8"/>
      <c r="E44" s="28"/>
      <c r="F44" s="28"/>
      <c r="G44" s="32"/>
      <c r="H44" s="5"/>
      <c r="I44" s="5"/>
      <c r="J44" s="5"/>
      <c r="K44" s="5"/>
      <c r="L44" s="5"/>
      <c r="M44" s="299">
        <f t="shared" si="0"/>
        <v>0</v>
      </c>
      <c r="N44" s="5"/>
      <c r="O44" s="5"/>
      <c r="P44" s="5"/>
      <c r="Q44" s="5"/>
      <c r="R44" s="5"/>
      <c r="S44" s="5"/>
      <c r="T44" s="32"/>
      <c r="U44" s="5"/>
      <c r="V44" s="5"/>
      <c r="W44" s="5"/>
      <c r="X44" s="5"/>
      <c r="Y44" s="5"/>
      <c r="Z44" s="32"/>
      <c r="AA44" s="5"/>
      <c r="AB44" s="5"/>
      <c r="AC44" s="5"/>
      <c r="AD44" s="5"/>
      <c r="AE44" s="5"/>
      <c r="AF44" s="40"/>
      <c r="AG44" s="8"/>
      <c r="AH44" s="41"/>
      <c r="AI44" s="28"/>
      <c r="AJ44" s="28"/>
      <c r="AK44" s="28"/>
      <c r="AL44" s="28"/>
      <c r="AM44" s="28"/>
      <c r="AN44" s="28"/>
      <c r="AO44" s="10"/>
      <c r="AP44" s="300">
        <f t="shared" si="1"/>
        <v>0</v>
      </c>
      <c r="AQ44" s="5"/>
      <c r="AR44" s="11"/>
      <c r="AS44" s="5"/>
      <c r="AT44" s="5"/>
      <c r="AU44" s="12"/>
      <c r="AV44" s="5"/>
      <c r="AW44" s="5"/>
      <c r="AX44" s="5"/>
      <c r="AY44" s="5"/>
      <c r="AZ44" s="5"/>
      <c r="BA44" s="5"/>
      <c r="BB44" s="5"/>
      <c r="BC44" s="5"/>
      <c r="BD44" s="5"/>
      <c r="BE44" s="5"/>
      <c r="BF44" s="5"/>
      <c r="BG44" s="5"/>
      <c r="BH44" s="5"/>
      <c r="BI44" s="10"/>
      <c r="BJ44" s="44"/>
      <c r="BK44" s="10"/>
      <c r="BL44" s="10"/>
      <c r="BM44" s="44">
        <v>40</v>
      </c>
      <c r="BN44" s="26"/>
      <c r="BO44" s="26"/>
      <c r="BP44" s="26"/>
      <c r="BQ44" s="26"/>
      <c r="BR44" s="26"/>
      <c r="BS44" s="26"/>
      <c r="BT44" s="26"/>
      <c r="BU44" s="44">
        <v>40</v>
      </c>
      <c r="BV44" s="5">
        <v>0</v>
      </c>
      <c r="BW44" s="5">
        <v>0</v>
      </c>
      <c r="BX44" s="69"/>
      <c r="BY44" s="11"/>
      <c r="BZ44" s="5"/>
      <c r="CA44" s="5"/>
      <c r="CB44" s="26"/>
      <c r="CC44" s="54"/>
      <c r="CD44" s="54"/>
      <c r="CE44" s="22"/>
      <c r="CF44" s="26"/>
      <c r="CG44" s="26"/>
      <c r="CH44" s="26"/>
      <c r="CI44" s="26"/>
      <c r="CJ44" s="26"/>
      <c r="CK44" s="28"/>
      <c r="CL44" s="26"/>
    </row>
    <row r="45" spans="1:90" ht="15" x14ac:dyDescent="0.25">
      <c r="A45" s="10">
        <v>41</v>
      </c>
      <c r="B45" s="15"/>
      <c r="C45" s="42"/>
      <c r="D45" s="8"/>
      <c r="E45" s="28"/>
      <c r="F45" s="28"/>
      <c r="G45" s="32"/>
      <c r="H45" s="5"/>
      <c r="I45" s="5"/>
      <c r="J45" s="5"/>
      <c r="K45" s="5"/>
      <c r="L45" s="5"/>
      <c r="M45" s="299">
        <f t="shared" si="0"/>
        <v>0</v>
      </c>
      <c r="N45" s="5"/>
      <c r="O45" s="5"/>
      <c r="P45" s="5"/>
      <c r="Q45" s="5"/>
      <c r="R45" s="5"/>
      <c r="S45" s="5"/>
      <c r="T45" s="32"/>
      <c r="U45" s="5"/>
      <c r="V45" s="5"/>
      <c r="W45" s="5"/>
      <c r="X45" s="5"/>
      <c r="Y45" s="5"/>
      <c r="Z45" s="32"/>
      <c r="AA45" s="5"/>
      <c r="AB45" s="5"/>
      <c r="AC45" s="5"/>
      <c r="AD45" s="5"/>
      <c r="AE45" s="5"/>
      <c r="AF45" s="40"/>
      <c r="AG45" s="8"/>
      <c r="AH45" s="41"/>
      <c r="AI45" s="28"/>
      <c r="AJ45" s="28"/>
      <c r="AK45" s="28"/>
      <c r="AL45" s="28"/>
      <c r="AM45" s="28"/>
      <c r="AN45" s="28"/>
      <c r="AO45" s="10"/>
      <c r="AP45" s="300">
        <f t="shared" si="1"/>
        <v>0</v>
      </c>
      <c r="AQ45" s="5"/>
      <c r="AR45" s="11"/>
      <c r="AS45" s="5"/>
      <c r="AT45" s="5"/>
      <c r="AU45" s="12"/>
      <c r="AV45" s="5"/>
      <c r="AW45" s="5"/>
      <c r="AX45" s="5"/>
      <c r="AY45" s="5"/>
      <c r="AZ45" s="5"/>
      <c r="BA45" s="5"/>
      <c r="BB45" s="5"/>
      <c r="BC45" s="5"/>
      <c r="BD45" s="5"/>
      <c r="BE45" s="5"/>
      <c r="BF45" s="5"/>
      <c r="BG45" s="5"/>
      <c r="BH45" s="5"/>
      <c r="BI45" s="10"/>
      <c r="BJ45" s="44"/>
      <c r="BK45" s="10"/>
      <c r="BL45" s="10"/>
      <c r="BM45" s="44">
        <v>41</v>
      </c>
      <c r="BN45" s="26"/>
      <c r="BO45" s="26"/>
      <c r="BP45" s="26"/>
      <c r="BQ45" s="26"/>
      <c r="BR45" s="26"/>
      <c r="BS45" s="26"/>
      <c r="BT45" s="26"/>
      <c r="BU45" s="44">
        <v>41</v>
      </c>
      <c r="BV45" s="5">
        <v>0</v>
      </c>
      <c r="BW45" s="5">
        <v>0</v>
      </c>
      <c r="BX45" s="69"/>
      <c r="BY45" s="11"/>
      <c r="BZ45" s="5"/>
      <c r="CA45" s="5"/>
      <c r="CB45" s="26"/>
      <c r="CC45" s="54"/>
      <c r="CD45" s="54"/>
      <c r="CE45" s="22"/>
      <c r="CF45" s="26"/>
      <c r="CG45" s="26"/>
      <c r="CH45" s="26"/>
      <c r="CI45" s="26"/>
      <c r="CJ45" s="26"/>
      <c r="CK45" s="28"/>
      <c r="CL45" s="26" t="s">
        <v>656</v>
      </c>
    </row>
    <row r="46" spans="1:90" ht="15" x14ac:dyDescent="0.25">
      <c r="A46" s="10">
        <v>42</v>
      </c>
      <c r="B46" s="15"/>
      <c r="C46" s="42"/>
      <c r="D46" s="8"/>
      <c r="E46" s="28"/>
      <c r="F46" s="28"/>
      <c r="G46" s="32"/>
      <c r="H46" s="5"/>
      <c r="I46" s="5"/>
      <c r="J46" s="5"/>
      <c r="K46" s="5"/>
      <c r="L46" s="5"/>
      <c r="M46" s="299">
        <f t="shared" si="0"/>
        <v>0</v>
      </c>
      <c r="N46" s="5"/>
      <c r="O46" s="5"/>
      <c r="P46" s="5"/>
      <c r="Q46" s="5"/>
      <c r="R46" s="5"/>
      <c r="S46" s="5"/>
      <c r="T46" s="32"/>
      <c r="U46" s="5"/>
      <c r="V46" s="5"/>
      <c r="W46" s="5"/>
      <c r="X46" s="5"/>
      <c r="Y46" s="5"/>
      <c r="Z46" s="32"/>
      <c r="AA46" s="5"/>
      <c r="AB46" s="5"/>
      <c r="AC46" s="5"/>
      <c r="AD46" s="5"/>
      <c r="AE46" s="5"/>
      <c r="AF46" s="40"/>
      <c r="AG46" s="8"/>
      <c r="AH46" s="41"/>
      <c r="AI46" s="28"/>
      <c r="AJ46" s="28"/>
      <c r="AK46" s="28"/>
      <c r="AL46" s="28"/>
      <c r="AM46" s="28"/>
      <c r="AN46" s="28"/>
      <c r="AO46" s="10"/>
      <c r="AP46" s="300">
        <f t="shared" si="1"/>
        <v>0</v>
      </c>
      <c r="AQ46" s="5"/>
      <c r="AR46" s="11"/>
      <c r="AS46" s="5"/>
      <c r="AT46" s="5"/>
      <c r="AU46" s="12"/>
      <c r="AV46" s="5"/>
      <c r="AW46" s="5"/>
      <c r="AX46" s="5"/>
      <c r="AY46" s="5"/>
      <c r="AZ46" s="5"/>
      <c r="BA46" s="5"/>
      <c r="BB46" s="5"/>
      <c r="BC46" s="5"/>
      <c r="BD46" s="5"/>
      <c r="BE46" s="5"/>
      <c r="BF46" s="5"/>
      <c r="BG46" s="5"/>
      <c r="BH46" s="5"/>
      <c r="BI46" s="10"/>
      <c r="BJ46" s="44"/>
      <c r="BK46" s="10"/>
      <c r="BL46" s="10"/>
      <c r="BM46" s="44">
        <v>42</v>
      </c>
      <c r="BN46" s="26"/>
      <c r="BO46" s="26"/>
      <c r="BP46" s="26"/>
      <c r="BQ46" s="26"/>
      <c r="BR46" s="26"/>
      <c r="BS46" s="26"/>
      <c r="BT46" s="26"/>
      <c r="BU46" s="44">
        <v>42</v>
      </c>
      <c r="BV46" s="5">
        <v>0</v>
      </c>
      <c r="BW46" s="5">
        <v>0</v>
      </c>
      <c r="BX46" s="69"/>
      <c r="BY46" s="11"/>
      <c r="BZ46" s="5"/>
      <c r="CA46" s="5"/>
      <c r="CB46" s="26"/>
      <c r="CC46" s="54"/>
      <c r="CD46" s="54"/>
      <c r="CE46" s="22"/>
      <c r="CF46" s="26"/>
      <c r="CG46" s="26"/>
      <c r="CH46" s="26"/>
      <c r="CI46" s="26"/>
      <c r="CJ46" s="26"/>
      <c r="CK46" s="28"/>
      <c r="CL46" s="26" t="s">
        <v>656</v>
      </c>
    </row>
    <row r="47" spans="1:90" ht="15" x14ac:dyDescent="0.25">
      <c r="A47" s="10">
        <v>43</v>
      </c>
      <c r="B47" s="15">
        <v>43</v>
      </c>
      <c r="C47" s="42"/>
      <c r="D47" s="8"/>
      <c r="E47" s="28"/>
      <c r="F47" s="28"/>
      <c r="G47" s="32"/>
      <c r="H47" s="5"/>
      <c r="I47" s="5"/>
      <c r="J47" s="5"/>
      <c r="K47" s="5"/>
      <c r="L47" s="5"/>
      <c r="M47" s="299">
        <f t="shared" si="0"/>
        <v>0</v>
      </c>
      <c r="N47" s="5"/>
      <c r="O47" s="5"/>
      <c r="P47" s="5"/>
      <c r="Q47" s="5"/>
      <c r="R47" s="5"/>
      <c r="S47" s="5"/>
      <c r="T47" s="32"/>
      <c r="U47" s="5"/>
      <c r="V47" s="5"/>
      <c r="W47" s="5"/>
      <c r="X47" s="5"/>
      <c r="Y47" s="5"/>
      <c r="Z47" s="32"/>
      <c r="AA47" s="5"/>
      <c r="AB47" s="5"/>
      <c r="AC47" s="5"/>
      <c r="AD47" s="5"/>
      <c r="AE47" s="5"/>
      <c r="AF47" s="40"/>
      <c r="AG47" s="8"/>
      <c r="AH47" s="41"/>
      <c r="AI47" s="28"/>
      <c r="AJ47" s="28"/>
      <c r="AK47" s="28"/>
      <c r="AL47" s="28"/>
      <c r="AM47" s="28"/>
      <c r="AN47" s="28"/>
      <c r="AO47" s="10"/>
      <c r="AP47" s="300">
        <f t="shared" si="1"/>
        <v>0</v>
      </c>
      <c r="AQ47" s="5"/>
      <c r="AR47" s="11"/>
      <c r="AS47" s="5"/>
      <c r="AT47" s="5"/>
      <c r="AU47" s="12"/>
      <c r="AV47" s="5"/>
      <c r="AW47" s="5"/>
      <c r="AX47" s="5"/>
      <c r="AY47" s="5"/>
      <c r="AZ47" s="5"/>
      <c r="BA47" s="5"/>
      <c r="BB47" s="5"/>
      <c r="BC47" s="5"/>
      <c r="BD47" s="5"/>
      <c r="BE47" s="5"/>
      <c r="BF47" s="5"/>
      <c r="BG47" s="5"/>
      <c r="BH47" s="5"/>
      <c r="BI47" s="10"/>
      <c r="BJ47" s="44"/>
      <c r="BK47" s="10"/>
      <c r="BL47" s="10"/>
      <c r="BM47" s="44">
        <v>43</v>
      </c>
      <c r="BN47" s="26"/>
      <c r="BO47" s="26"/>
      <c r="BP47" s="26"/>
      <c r="BQ47" s="26"/>
      <c r="BR47" s="26"/>
      <c r="BS47" s="26"/>
      <c r="BT47" s="26"/>
      <c r="BU47" s="44">
        <v>43</v>
      </c>
      <c r="BV47" s="5">
        <v>0</v>
      </c>
      <c r="BW47" s="5">
        <v>0</v>
      </c>
      <c r="BX47" s="69"/>
      <c r="BY47" s="11"/>
      <c r="BZ47" s="5"/>
      <c r="CA47" s="5"/>
      <c r="CB47" s="26"/>
      <c r="CC47" s="54"/>
      <c r="CD47" s="54"/>
      <c r="CE47" s="22"/>
      <c r="CF47" s="26"/>
      <c r="CG47" s="26"/>
      <c r="CH47" s="26"/>
      <c r="CI47" s="26"/>
      <c r="CJ47" s="26"/>
      <c r="CK47" s="28"/>
      <c r="CL47" s="26"/>
    </row>
    <row r="48" spans="1:90" ht="15" x14ac:dyDescent="0.25">
      <c r="A48" s="10">
        <v>44</v>
      </c>
      <c r="B48" s="15"/>
      <c r="C48" s="42"/>
      <c r="D48" s="8"/>
      <c r="E48" s="28"/>
      <c r="F48" s="28"/>
      <c r="G48" s="32"/>
      <c r="H48" s="5"/>
      <c r="I48" s="5"/>
      <c r="J48" s="5"/>
      <c r="K48" s="5"/>
      <c r="L48" s="5"/>
      <c r="M48" s="299">
        <f t="shared" si="0"/>
        <v>0</v>
      </c>
      <c r="N48" s="5"/>
      <c r="O48" s="5"/>
      <c r="P48" s="5"/>
      <c r="Q48" s="5"/>
      <c r="R48" s="5"/>
      <c r="S48" s="5"/>
      <c r="T48" s="32"/>
      <c r="U48" s="5"/>
      <c r="V48" s="5"/>
      <c r="W48" s="5"/>
      <c r="X48" s="5"/>
      <c r="Y48" s="5"/>
      <c r="Z48" s="32"/>
      <c r="AA48" s="5"/>
      <c r="AB48" s="5"/>
      <c r="AC48" s="5"/>
      <c r="AD48" s="5"/>
      <c r="AE48" s="5"/>
      <c r="AF48" s="40"/>
      <c r="AG48" s="8"/>
      <c r="AH48" s="41"/>
      <c r="AI48" s="28"/>
      <c r="AJ48" s="28"/>
      <c r="AK48" s="28"/>
      <c r="AL48" s="28"/>
      <c r="AM48" s="28"/>
      <c r="AN48" s="28"/>
      <c r="AO48" s="10"/>
      <c r="AP48" s="300">
        <f t="shared" si="1"/>
        <v>0</v>
      </c>
      <c r="AQ48" s="5"/>
      <c r="AR48" s="11"/>
      <c r="AS48" s="5"/>
      <c r="AT48" s="5"/>
      <c r="AU48" s="12"/>
      <c r="AV48" s="5"/>
      <c r="AW48" s="5"/>
      <c r="AX48" s="5"/>
      <c r="AY48" s="5"/>
      <c r="AZ48" s="5"/>
      <c r="BA48" s="5"/>
      <c r="BB48" s="5"/>
      <c r="BC48" s="5"/>
      <c r="BD48" s="5"/>
      <c r="BE48" s="5"/>
      <c r="BF48" s="5"/>
      <c r="BG48" s="5"/>
      <c r="BH48" s="5"/>
      <c r="BI48" s="10"/>
      <c r="BJ48" s="44"/>
      <c r="BK48" s="10"/>
      <c r="BL48" s="10"/>
      <c r="BM48" s="44">
        <v>44</v>
      </c>
      <c r="BN48" s="26"/>
      <c r="BO48" s="26"/>
      <c r="BP48" s="26"/>
      <c r="BQ48" s="26"/>
      <c r="BR48" s="26"/>
      <c r="BS48" s="26"/>
      <c r="BT48" s="26"/>
      <c r="BU48" s="44">
        <v>44</v>
      </c>
      <c r="BV48" s="5">
        <v>0</v>
      </c>
      <c r="BW48" s="5">
        <v>0</v>
      </c>
      <c r="BX48" s="69"/>
      <c r="BY48" s="11"/>
      <c r="BZ48" s="5"/>
      <c r="CA48" s="5"/>
      <c r="CB48" s="26"/>
      <c r="CC48" s="54"/>
      <c r="CD48" s="54"/>
      <c r="CE48" s="22"/>
      <c r="CF48" s="26"/>
      <c r="CG48" s="26"/>
      <c r="CH48" s="26"/>
      <c r="CI48" s="26"/>
      <c r="CJ48" s="26"/>
      <c r="CK48" s="28"/>
      <c r="CL48" s="26" t="s">
        <v>656</v>
      </c>
    </row>
    <row r="49" spans="1:90" ht="15" x14ac:dyDescent="0.25">
      <c r="A49" s="10">
        <v>45</v>
      </c>
      <c r="B49" s="15"/>
      <c r="C49" s="42"/>
      <c r="D49" s="8"/>
      <c r="E49" s="28"/>
      <c r="F49" s="28"/>
      <c r="G49" s="32"/>
      <c r="H49" s="5"/>
      <c r="I49" s="5"/>
      <c r="J49" s="5"/>
      <c r="K49" s="5"/>
      <c r="L49" s="5"/>
      <c r="M49" s="299">
        <f t="shared" si="0"/>
        <v>0</v>
      </c>
      <c r="N49" s="5"/>
      <c r="O49" s="5"/>
      <c r="P49" s="5"/>
      <c r="Q49" s="5"/>
      <c r="R49" s="5"/>
      <c r="S49" s="5"/>
      <c r="T49" s="32"/>
      <c r="U49" s="5"/>
      <c r="V49" s="5"/>
      <c r="W49" s="5"/>
      <c r="X49" s="5"/>
      <c r="Y49" s="5"/>
      <c r="Z49" s="32"/>
      <c r="AA49" s="5"/>
      <c r="AB49" s="5"/>
      <c r="AC49" s="5"/>
      <c r="AD49" s="5"/>
      <c r="AE49" s="5"/>
      <c r="AF49" s="40"/>
      <c r="AG49" s="8"/>
      <c r="AH49" s="41"/>
      <c r="AI49" s="28"/>
      <c r="AJ49" s="28"/>
      <c r="AK49" s="28"/>
      <c r="AL49" s="28"/>
      <c r="AM49" s="28"/>
      <c r="AN49" s="28"/>
      <c r="AO49" s="10"/>
      <c r="AP49" s="300">
        <f t="shared" si="1"/>
        <v>0</v>
      </c>
      <c r="AQ49" s="5"/>
      <c r="AR49" s="11"/>
      <c r="AS49" s="5"/>
      <c r="AT49" s="5"/>
      <c r="AU49" s="12"/>
      <c r="AV49" s="5"/>
      <c r="AW49" s="5"/>
      <c r="AX49" s="5"/>
      <c r="AY49" s="5"/>
      <c r="AZ49" s="5"/>
      <c r="BA49" s="5"/>
      <c r="BB49" s="5"/>
      <c r="BC49" s="5"/>
      <c r="BD49" s="5"/>
      <c r="BE49" s="5"/>
      <c r="BF49" s="5"/>
      <c r="BG49" s="5"/>
      <c r="BH49" s="5"/>
      <c r="BI49" s="10"/>
      <c r="BJ49" s="44"/>
      <c r="BK49" s="10"/>
      <c r="BL49" s="10"/>
      <c r="BM49" s="44">
        <v>45</v>
      </c>
      <c r="BN49" s="26"/>
      <c r="BO49" s="26"/>
      <c r="BP49" s="26"/>
      <c r="BQ49" s="26"/>
      <c r="BR49" s="26"/>
      <c r="BS49" s="26"/>
      <c r="BT49" s="26"/>
      <c r="BU49" s="44">
        <v>45</v>
      </c>
      <c r="BV49" s="5">
        <v>0</v>
      </c>
      <c r="BW49" s="5">
        <v>0</v>
      </c>
      <c r="BX49" s="69"/>
      <c r="BY49" s="11"/>
      <c r="BZ49" s="5"/>
      <c r="CA49" s="5"/>
      <c r="CB49" s="26"/>
      <c r="CC49" s="54"/>
      <c r="CD49" s="54"/>
      <c r="CE49" s="22"/>
      <c r="CF49" s="26"/>
      <c r="CG49" s="26"/>
      <c r="CH49" s="26"/>
      <c r="CI49" s="26"/>
      <c r="CJ49" s="26"/>
      <c r="CK49" s="28"/>
      <c r="CL49" s="26" t="s">
        <v>656</v>
      </c>
    </row>
    <row r="50" spans="1:90" ht="15" x14ac:dyDescent="0.25">
      <c r="A50" s="10">
        <v>46</v>
      </c>
      <c r="B50" s="15">
        <v>46</v>
      </c>
      <c r="C50" s="42"/>
      <c r="D50" s="8"/>
      <c r="E50" s="28"/>
      <c r="F50" s="28"/>
      <c r="G50" s="32"/>
      <c r="H50" s="5"/>
      <c r="I50" s="5"/>
      <c r="J50" s="5"/>
      <c r="K50" s="5"/>
      <c r="L50" s="5"/>
      <c r="M50" s="299">
        <f t="shared" si="0"/>
        <v>0</v>
      </c>
      <c r="N50" s="5"/>
      <c r="O50" s="5"/>
      <c r="P50" s="5"/>
      <c r="Q50" s="5"/>
      <c r="R50" s="5"/>
      <c r="S50" s="5"/>
      <c r="T50" s="32"/>
      <c r="U50" s="5"/>
      <c r="V50" s="5"/>
      <c r="W50" s="5"/>
      <c r="X50" s="5"/>
      <c r="Y50" s="5"/>
      <c r="Z50" s="32"/>
      <c r="AA50" s="5"/>
      <c r="AB50" s="5"/>
      <c r="AC50" s="5"/>
      <c r="AD50" s="5"/>
      <c r="AE50" s="5"/>
      <c r="AF50" s="40"/>
      <c r="AG50" s="8"/>
      <c r="AH50" s="41"/>
      <c r="AI50" s="28"/>
      <c r="AJ50" s="28"/>
      <c r="AK50" s="28"/>
      <c r="AL50" s="28"/>
      <c r="AM50" s="28"/>
      <c r="AN50" s="28"/>
      <c r="AO50" s="10"/>
      <c r="AP50" s="300">
        <f t="shared" si="1"/>
        <v>0</v>
      </c>
      <c r="AQ50" s="5"/>
      <c r="AR50" s="11"/>
      <c r="AS50" s="5"/>
      <c r="AT50" s="5"/>
      <c r="AU50" s="12"/>
      <c r="AV50" s="5"/>
      <c r="AW50" s="5"/>
      <c r="AX50" s="5"/>
      <c r="AY50" s="5"/>
      <c r="AZ50" s="5"/>
      <c r="BA50" s="5"/>
      <c r="BB50" s="5"/>
      <c r="BC50" s="5"/>
      <c r="BD50" s="5"/>
      <c r="BE50" s="5"/>
      <c r="BF50" s="5"/>
      <c r="BG50" s="5"/>
      <c r="BH50" s="5"/>
      <c r="BI50" s="10"/>
      <c r="BJ50" s="44"/>
      <c r="BK50" s="10"/>
      <c r="BL50" s="10"/>
      <c r="BM50" s="44">
        <v>46</v>
      </c>
      <c r="BN50" s="26"/>
      <c r="BO50" s="26"/>
      <c r="BP50" s="26"/>
      <c r="BQ50" s="26"/>
      <c r="BR50" s="26"/>
      <c r="BS50" s="26"/>
      <c r="BT50" s="26"/>
      <c r="BU50" s="44">
        <v>46</v>
      </c>
      <c r="BV50" s="5">
        <v>0</v>
      </c>
      <c r="BW50" s="5">
        <v>0</v>
      </c>
      <c r="BX50" s="69"/>
      <c r="BY50" s="11"/>
      <c r="BZ50" s="5"/>
      <c r="CA50" s="5"/>
      <c r="CB50" s="26"/>
      <c r="CC50" s="54"/>
      <c r="CD50" s="54"/>
      <c r="CE50" s="22"/>
      <c r="CF50" s="26"/>
      <c r="CG50" s="26"/>
      <c r="CH50" s="26"/>
      <c r="CI50" s="26"/>
      <c r="CJ50" s="26"/>
      <c r="CK50" s="28"/>
      <c r="CL50" s="26"/>
    </row>
    <row r="51" spans="1:90" ht="15" x14ac:dyDescent="0.25">
      <c r="A51" s="10">
        <v>47</v>
      </c>
      <c r="B51" s="15">
        <v>47</v>
      </c>
      <c r="C51" s="42"/>
      <c r="D51" s="8">
        <v>39570</v>
      </c>
      <c r="E51" s="28">
        <v>1</v>
      </c>
      <c r="F51" s="28">
        <v>0</v>
      </c>
      <c r="G51" s="32">
        <v>1</v>
      </c>
      <c r="H51" s="5"/>
      <c r="I51" s="5"/>
      <c r="J51" s="5"/>
      <c r="K51" s="5"/>
      <c r="L51" s="5"/>
      <c r="M51" s="299">
        <f t="shared" si="0"/>
        <v>1</v>
      </c>
      <c r="N51" s="5"/>
      <c r="O51" s="5"/>
      <c r="P51" s="5"/>
      <c r="Q51" s="5"/>
      <c r="R51" s="5"/>
      <c r="S51" s="5"/>
      <c r="T51" s="32"/>
      <c r="U51" s="5"/>
      <c r="V51" s="5"/>
      <c r="W51" s="5"/>
      <c r="X51" s="5"/>
      <c r="Y51" s="5"/>
      <c r="Z51" s="32"/>
      <c r="AA51" s="5"/>
      <c r="AB51" s="5"/>
      <c r="AC51" s="5"/>
      <c r="AD51" s="5"/>
      <c r="AE51" s="5"/>
      <c r="AF51" s="40"/>
      <c r="AG51" s="8"/>
      <c r="AH51" s="41"/>
      <c r="AI51" s="28"/>
      <c r="AJ51" s="28"/>
      <c r="AK51" s="28"/>
      <c r="AL51" s="28"/>
      <c r="AM51" s="28"/>
      <c r="AN51" s="28"/>
      <c r="AO51" s="10" t="s">
        <v>235</v>
      </c>
      <c r="AP51" s="300">
        <f t="shared" si="1"/>
        <v>0</v>
      </c>
      <c r="AQ51" s="5"/>
      <c r="AR51" s="11"/>
      <c r="AS51" s="5"/>
      <c r="AT51" s="5"/>
      <c r="AU51" s="12"/>
      <c r="AV51" s="5"/>
      <c r="AW51" s="5"/>
      <c r="AX51" s="5"/>
      <c r="AY51" s="5"/>
      <c r="AZ51" s="5"/>
      <c r="BA51" s="5"/>
      <c r="BB51" s="5"/>
      <c r="BC51" s="5"/>
      <c r="BD51" s="5"/>
      <c r="BE51" s="5"/>
      <c r="BF51" s="5"/>
      <c r="BG51" s="5"/>
      <c r="BH51" s="5"/>
      <c r="BI51" s="10"/>
      <c r="BJ51" s="44"/>
      <c r="BK51" s="10"/>
      <c r="BL51" s="10"/>
      <c r="BM51" s="44">
        <v>47</v>
      </c>
      <c r="BN51" s="26"/>
      <c r="BO51" s="26"/>
      <c r="BP51" s="26"/>
      <c r="BQ51" s="26"/>
      <c r="BR51" s="26"/>
      <c r="BS51" s="26"/>
      <c r="BT51" s="26"/>
      <c r="BU51" s="44">
        <v>47</v>
      </c>
      <c r="BV51" s="5">
        <v>1</v>
      </c>
      <c r="BW51" s="5">
        <v>0</v>
      </c>
      <c r="BX51" s="69">
        <v>1</v>
      </c>
      <c r="BY51" s="11"/>
      <c r="BZ51" s="5"/>
      <c r="CA51" s="5"/>
      <c r="CB51" s="26"/>
      <c r="CC51" s="54"/>
      <c r="CD51" s="54"/>
      <c r="CE51" s="22"/>
      <c r="CF51" s="26"/>
      <c r="CG51" s="26"/>
      <c r="CH51" s="26"/>
      <c r="CI51" s="26"/>
      <c r="CJ51" s="26"/>
      <c r="CK51" s="28"/>
      <c r="CL51" s="26"/>
    </row>
    <row r="52" spans="1:90" ht="15" x14ac:dyDescent="0.25">
      <c r="A52" s="10">
        <v>48</v>
      </c>
      <c r="B52" s="15">
        <v>48</v>
      </c>
      <c r="C52" s="42">
        <v>1</v>
      </c>
      <c r="D52" s="8">
        <v>39570</v>
      </c>
      <c r="E52" s="28">
        <v>1</v>
      </c>
      <c r="F52" s="28">
        <v>1</v>
      </c>
      <c r="G52" s="32">
        <v>1</v>
      </c>
      <c r="H52" s="5"/>
      <c r="I52" s="5"/>
      <c r="J52" s="5"/>
      <c r="K52" s="5"/>
      <c r="L52" s="5"/>
      <c r="M52" s="299">
        <f t="shared" si="0"/>
        <v>1</v>
      </c>
      <c r="N52" s="5"/>
      <c r="O52" s="5"/>
      <c r="P52" s="5"/>
      <c r="Q52" s="5"/>
      <c r="R52" s="5"/>
      <c r="S52" s="5"/>
      <c r="T52" s="32">
        <v>30</v>
      </c>
      <c r="U52" s="5"/>
      <c r="V52" s="5"/>
      <c r="W52" s="5"/>
      <c r="X52" s="5"/>
      <c r="Y52" s="5"/>
      <c r="Z52" s="32"/>
      <c r="AA52" s="5"/>
      <c r="AB52" s="5"/>
      <c r="AC52" s="5"/>
      <c r="AD52" s="5"/>
      <c r="AE52" s="5"/>
      <c r="AF52" s="40">
        <v>39570</v>
      </c>
      <c r="AG52" s="8" t="s">
        <v>122</v>
      </c>
      <c r="AH52" s="41" t="s">
        <v>122</v>
      </c>
      <c r="AI52" s="28"/>
      <c r="AJ52" s="28">
        <v>0.5</v>
      </c>
      <c r="AK52" s="28"/>
      <c r="AL52" s="28"/>
      <c r="AM52" s="28"/>
      <c r="AN52" s="28"/>
      <c r="AO52" s="10" t="s">
        <v>377</v>
      </c>
      <c r="AP52" s="300">
        <f t="shared" si="1"/>
        <v>1</v>
      </c>
      <c r="AQ52" s="5"/>
      <c r="AS52" s="5"/>
      <c r="AT52" s="5"/>
      <c r="AU52" s="12">
        <v>5</v>
      </c>
      <c r="AV52" s="5">
        <v>1</v>
      </c>
      <c r="AW52" s="5">
        <v>235</v>
      </c>
      <c r="AX52" s="5"/>
      <c r="AY52" s="5"/>
      <c r="AZ52" s="5"/>
      <c r="BA52" s="11">
        <v>3.4</v>
      </c>
      <c r="BB52" s="5"/>
      <c r="BC52" s="5"/>
      <c r="BD52" s="5"/>
      <c r="BE52" s="81">
        <f>74.288*BA52+53.511</f>
        <v>306.09019999999998</v>
      </c>
      <c r="BF52" s="5"/>
      <c r="BG52" s="5"/>
      <c r="BH52" s="5"/>
      <c r="BI52" s="10"/>
      <c r="BJ52" s="245">
        <f>(AR52^2*PI()*AS52*AQ52)/4</f>
        <v>0</v>
      </c>
      <c r="BK52" s="11">
        <f>((BA52^2*PI()*BE52)/4)+((BB52^2*PI()*BF52)/4)+((BC52^2*PI()*BG52)/4)+((BD52^2*PI()*BH52)/4)</f>
        <v>2779.0549913653495</v>
      </c>
      <c r="BL52" s="284">
        <f t="shared" ref="BL52:BL54" si="10">BJ52+BK52</f>
        <v>2779.0549913653495</v>
      </c>
      <c r="BM52" s="44">
        <v>48</v>
      </c>
      <c r="BN52" s="26"/>
      <c r="BO52" s="26"/>
      <c r="BP52" s="26"/>
      <c r="BQ52" s="26"/>
      <c r="BR52" s="26"/>
      <c r="BS52" s="26"/>
      <c r="BT52" s="26"/>
      <c r="BU52" s="44">
        <v>48</v>
      </c>
      <c r="BV52" s="5">
        <v>1</v>
      </c>
      <c r="BW52" s="5">
        <v>1</v>
      </c>
      <c r="BX52" s="69">
        <v>1</v>
      </c>
      <c r="BY52" s="18"/>
      <c r="BZ52" s="15"/>
      <c r="CA52" s="15">
        <v>2779.0549913653495</v>
      </c>
      <c r="CB52" s="285">
        <v>30</v>
      </c>
      <c r="CC52" s="54">
        <v>39570</v>
      </c>
      <c r="CD52" s="59"/>
      <c r="CE52" s="288">
        <v>39597</v>
      </c>
      <c r="CF52" s="26"/>
      <c r="CG52" s="26"/>
      <c r="CH52" s="26"/>
      <c r="CI52" s="26"/>
      <c r="CJ52" s="26"/>
      <c r="CK52" s="28">
        <v>0.5</v>
      </c>
      <c r="CL52" s="26"/>
    </row>
    <row r="53" spans="1:90" ht="15" x14ac:dyDescent="0.25">
      <c r="A53" s="10">
        <v>49</v>
      </c>
      <c r="B53" s="15">
        <v>49</v>
      </c>
      <c r="C53" s="42"/>
      <c r="D53" s="8">
        <v>39570</v>
      </c>
      <c r="E53" s="28">
        <v>1</v>
      </c>
      <c r="F53" s="28">
        <v>1</v>
      </c>
      <c r="G53" s="32">
        <v>1</v>
      </c>
      <c r="H53" s="5">
        <v>2</v>
      </c>
      <c r="I53" s="5">
        <v>3</v>
      </c>
      <c r="J53" s="5"/>
      <c r="K53" s="5"/>
      <c r="L53" s="5"/>
      <c r="M53" s="299">
        <f t="shared" si="0"/>
        <v>3</v>
      </c>
      <c r="N53" s="5" t="s">
        <v>111</v>
      </c>
      <c r="O53" s="5"/>
      <c r="P53" s="5"/>
      <c r="Q53" s="5"/>
      <c r="R53" s="5"/>
      <c r="S53" s="5"/>
      <c r="T53" s="32">
        <v>15</v>
      </c>
      <c r="U53" s="5">
        <v>12</v>
      </c>
      <c r="V53" s="5">
        <v>8</v>
      </c>
      <c r="W53" s="5"/>
      <c r="X53" s="5"/>
      <c r="Y53" s="5"/>
      <c r="Z53" s="32"/>
      <c r="AA53" s="5"/>
      <c r="AB53" s="5">
        <v>8</v>
      </c>
      <c r="AC53" s="5"/>
      <c r="AD53" s="5"/>
      <c r="AE53" s="5"/>
      <c r="AF53" s="40">
        <v>39581</v>
      </c>
      <c r="AG53" s="8">
        <v>39581</v>
      </c>
      <c r="AH53" s="41" t="s">
        <v>694</v>
      </c>
      <c r="AI53" s="28"/>
      <c r="AJ53" s="28"/>
      <c r="AK53" s="28"/>
      <c r="AL53" s="28"/>
      <c r="AM53" s="28"/>
      <c r="AN53" s="28">
        <v>0.2</v>
      </c>
      <c r="AO53" s="10" t="s">
        <v>378</v>
      </c>
      <c r="AP53" s="300">
        <f t="shared" si="1"/>
        <v>2</v>
      </c>
      <c r="AQ53" s="5">
        <v>2</v>
      </c>
      <c r="AR53" s="11">
        <v>2.83</v>
      </c>
      <c r="AS53" s="5">
        <v>328</v>
      </c>
      <c r="AT53" s="5">
        <v>456</v>
      </c>
      <c r="AU53" s="12">
        <v>5</v>
      </c>
      <c r="AV53" s="5"/>
      <c r="AW53" s="5"/>
      <c r="AX53" s="5"/>
      <c r="AY53" s="5"/>
      <c r="AZ53" s="5"/>
      <c r="BA53" s="5"/>
      <c r="BB53" s="5"/>
      <c r="BC53" s="5"/>
      <c r="BD53" s="5"/>
      <c r="BE53" s="5"/>
      <c r="BF53" s="5"/>
      <c r="BG53" s="5"/>
      <c r="BH53" s="5"/>
      <c r="BI53" s="10"/>
      <c r="BJ53" s="245">
        <f>(AR53^2*PI()*AS53*AQ53)/4</f>
        <v>4126.3550301469886</v>
      </c>
      <c r="BK53" s="11">
        <f>((BA53^2*PI()*BE53)/4)+((BB53^2*PI()*BF53)/4)+((BC53^2*PI()*BG53)/4)+((BD53^2*PI()*BH53)/4)</f>
        <v>0</v>
      </c>
      <c r="BL53" s="284">
        <f t="shared" si="10"/>
        <v>4126.3550301469886</v>
      </c>
      <c r="BM53" s="44">
        <v>49</v>
      </c>
      <c r="BN53" s="26">
        <v>2</v>
      </c>
      <c r="BO53" s="26">
        <v>19</v>
      </c>
      <c r="BP53" s="26">
        <v>10</v>
      </c>
      <c r="BQ53" s="26">
        <v>7</v>
      </c>
      <c r="BR53" s="26">
        <v>3</v>
      </c>
      <c r="BS53" s="26">
        <v>13</v>
      </c>
      <c r="BT53" s="26"/>
      <c r="BU53" s="44">
        <v>49</v>
      </c>
      <c r="BV53" s="5">
        <v>3</v>
      </c>
      <c r="BW53" s="5">
        <v>2</v>
      </c>
      <c r="BX53" s="69">
        <v>3</v>
      </c>
      <c r="BY53" s="11">
        <v>2.83</v>
      </c>
      <c r="BZ53" s="5">
        <v>328</v>
      </c>
      <c r="CA53" s="5">
        <v>4126.3550301469886</v>
      </c>
      <c r="CB53" s="26">
        <v>8</v>
      </c>
      <c r="CC53" s="54">
        <v>39581</v>
      </c>
      <c r="CD53" s="54">
        <v>39581</v>
      </c>
      <c r="CE53" s="8" t="s">
        <v>694</v>
      </c>
      <c r="CF53" s="26">
        <v>2</v>
      </c>
      <c r="CG53" s="26">
        <v>19</v>
      </c>
      <c r="CH53" s="26">
        <v>10</v>
      </c>
      <c r="CI53" s="26">
        <v>3</v>
      </c>
      <c r="CJ53" s="26">
        <v>13</v>
      </c>
      <c r="CK53" s="28">
        <v>0.2</v>
      </c>
      <c r="CL53" s="26"/>
    </row>
    <row r="54" spans="1:90" ht="15" x14ac:dyDescent="0.25">
      <c r="A54" s="10">
        <v>50</v>
      </c>
      <c r="B54" s="15">
        <v>50</v>
      </c>
      <c r="C54" s="42"/>
      <c r="D54" s="8">
        <v>39570</v>
      </c>
      <c r="E54" s="28">
        <v>1</v>
      </c>
      <c r="F54" s="28">
        <v>1</v>
      </c>
      <c r="G54" s="32">
        <v>2</v>
      </c>
      <c r="H54" s="5"/>
      <c r="I54" s="5"/>
      <c r="J54" s="5"/>
      <c r="K54" s="5"/>
      <c r="L54" s="5"/>
      <c r="M54" s="299">
        <f t="shared" si="0"/>
        <v>2</v>
      </c>
      <c r="N54" s="5" t="s">
        <v>118</v>
      </c>
      <c r="O54" s="5"/>
      <c r="P54" s="5"/>
      <c r="Q54" s="5"/>
      <c r="R54" s="5"/>
      <c r="S54" s="5"/>
      <c r="T54" s="32">
        <v>40</v>
      </c>
      <c r="U54" s="5">
        <v>45</v>
      </c>
      <c r="V54" s="5">
        <v>49</v>
      </c>
      <c r="W54" s="5"/>
      <c r="X54" s="5"/>
      <c r="Y54" s="5"/>
      <c r="Z54" s="32"/>
      <c r="AA54" s="5"/>
      <c r="AB54" s="5">
        <v>49</v>
      </c>
      <c r="AC54" s="5"/>
      <c r="AD54" s="5"/>
      <c r="AE54" s="5"/>
      <c r="AF54" s="40">
        <v>39575</v>
      </c>
      <c r="AG54" s="8">
        <v>39581</v>
      </c>
      <c r="AH54" s="41" t="s">
        <v>695</v>
      </c>
      <c r="AI54" s="28"/>
      <c r="AJ54" s="28"/>
      <c r="AK54" s="28"/>
      <c r="AL54" s="28"/>
      <c r="AM54" s="28"/>
      <c r="AN54" s="28"/>
      <c r="AO54" s="10" t="s">
        <v>379</v>
      </c>
      <c r="AP54" s="300">
        <f t="shared" si="1"/>
        <v>2</v>
      </c>
      <c r="AQ54" s="5">
        <v>2</v>
      </c>
      <c r="AR54" s="11">
        <v>2.6</v>
      </c>
      <c r="AS54" s="5">
        <v>260</v>
      </c>
      <c r="AT54" s="5">
        <v>352</v>
      </c>
      <c r="AU54" s="12">
        <v>5</v>
      </c>
      <c r="AV54" s="5"/>
      <c r="AW54" s="5"/>
      <c r="AX54" s="5"/>
      <c r="AY54" s="5"/>
      <c r="AZ54" s="5"/>
      <c r="BA54" s="5"/>
      <c r="BB54" s="5"/>
      <c r="BC54" s="5"/>
      <c r="BD54" s="5"/>
      <c r="BE54" s="5"/>
      <c r="BF54" s="5"/>
      <c r="BG54" s="5"/>
      <c r="BH54" s="5"/>
      <c r="BI54" s="10"/>
      <c r="BJ54" s="245">
        <f>(AR54^2*PI()*AS54*AQ54)/4</f>
        <v>2760.8316239747101</v>
      </c>
      <c r="BK54" s="11">
        <f>((BA54^2*PI()*BE54)/4)+((BB54^2*PI()*BF54)/4)+((BC54^2*PI()*BG54)/4)+((BD54^2*PI()*BH54)/4)</f>
        <v>0</v>
      </c>
      <c r="BL54" s="284">
        <f t="shared" si="10"/>
        <v>2760.8316239747101</v>
      </c>
      <c r="BM54" s="44">
        <v>50</v>
      </c>
      <c r="BN54" s="26">
        <v>3</v>
      </c>
      <c r="BO54" s="26">
        <v>34</v>
      </c>
      <c r="BP54" s="26">
        <v>25</v>
      </c>
      <c r="BQ54" s="26">
        <v>1</v>
      </c>
      <c r="BR54" s="26">
        <v>0</v>
      </c>
      <c r="BS54" s="26">
        <v>1</v>
      </c>
      <c r="BT54" s="26" t="s">
        <v>700</v>
      </c>
      <c r="BU54" s="44">
        <v>50</v>
      </c>
      <c r="BV54" s="5">
        <v>2</v>
      </c>
      <c r="BW54" s="5">
        <v>2</v>
      </c>
      <c r="BX54" s="69">
        <v>2</v>
      </c>
      <c r="BY54" s="11">
        <v>2.6</v>
      </c>
      <c r="BZ54" s="5">
        <v>260</v>
      </c>
      <c r="CA54" s="5">
        <v>2760.8316239747101</v>
      </c>
      <c r="CB54" s="26">
        <v>49</v>
      </c>
      <c r="CC54" s="54">
        <v>39575</v>
      </c>
      <c r="CD54" s="54">
        <v>39581</v>
      </c>
      <c r="CE54" s="8" t="s">
        <v>695</v>
      </c>
      <c r="CF54" s="26">
        <v>3</v>
      </c>
      <c r="CG54" s="26">
        <v>34</v>
      </c>
      <c r="CH54" s="26">
        <v>25</v>
      </c>
      <c r="CI54" s="26">
        <v>0</v>
      </c>
      <c r="CJ54" s="26">
        <v>1</v>
      </c>
      <c r="CK54" s="28"/>
      <c r="CL54" s="26"/>
    </row>
    <row r="55" spans="1:90" ht="15" x14ac:dyDescent="0.25">
      <c r="A55" s="10">
        <v>51</v>
      </c>
      <c r="B55" s="15">
        <v>51</v>
      </c>
      <c r="C55" s="42"/>
      <c r="D55" s="8"/>
      <c r="E55" s="28"/>
      <c r="F55" s="28"/>
      <c r="G55" s="32"/>
      <c r="H55" s="5"/>
      <c r="I55" s="5"/>
      <c r="J55" s="5"/>
      <c r="K55" s="5"/>
      <c r="L55" s="5"/>
      <c r="M55" s="299">
        <f t="shared" si="0"/>
        <v>0</v>
      </c>
      <c r="N55" s="5"/>
      <c r="O55" s="5"/>
      <c r="P55" s="5"/>
      <c r="Q55" s="5"/>
      <c r="R55" s="5"/>
      <c r="S55" s="5"/>
      <c r="T55" s="32"/>
      <c r="U55" s="5"/>
      <c r="V55" s="5"/>
      <c r="W55" s="5"/>
      <c r="X55" s="5"/>
      <c r="Y55" s="5"/>
      <c r="Z55" s="32"/>
      <c r="AA55" s="5"/>
      <c r="AB55" s="5"/>
      <c r="AC55" s="5"/>
      <c r="AD55" s="5"/>
      <c r="AE55" s="5"/>
      <c r="AF55" s="40"/>
      <c r="AG55" s="8"/>
      <c r="AH55" s="41"/>
      <c r="AI55" s="28"/>
      <c r="AJ55" s="28"/>
      <c r="AK55" s="28"/>
      <c r="AL55" s="28"/>
      <c r="AM55" s="28"/>
      <c r="AN55" s="28"/>
      <c r="AO55" s="10"/>
      <c r="AP55" s="300">
        <f t="shared" si="1"/>
        <v>0</v>
      </c>
      <c r="AQ55" s="5"/>
      <c r="AR55" s="11"/>
      <c r="AS55" s="5"/>
      <c r="AT55" s="5"/>
      <c r="AU55" s="12"/>
      <c r="AV55" s="5"/>
      <c r="AW55" s="5"/>
      <c r="AX55" s="5"/>
      <c r="AY55" s="5"/>
      <c r="AZ55" s="5"/>
      <c r="BA55" s="5"/>
      <c r="BB55" s="5"/>
      <c r="BC55" s="5"/>
      <c r="BD55" s="5"/>
      <c r="BE55" s="5"/>
      <c r="BF55" s="5"/>
      <c r="BG55" s="5"/>
      <c r="BH55" s="5"/>
      <c r="BI55" s="10"/>
      <c r="BJ55" s="44"/>
      <c r="BK55" s="10"/>
      <c r="BL55" s="10"/>
      <c r="BM55" s="44">
        <v>51</v>
      </c>
      <c r="BN55" s="26"/>
      <c r="BO55" s="26"/>
      <c r="BP55" s="26"/>
      <c r="BQ55" s="26"/>
      <c r="BR55" s="26"/>
      <c r="BS55" s="26"/>
      <c r="BT55" s="26"/>
      <c r="BU55" s="44">
        <v>51</v>
      </c>
      <c r="BV55" s="5">
        <v>0</v>
      </c>
      <c r="BW55" s="5">
        <v>0</v>
      </c>
      <c r="BX55" s="69"/>
      <c r="BY55" s="11"/>
      <c r="BZ55" s="5"/>
      <c r="CA55" s="5"/>
      <c r="CB55" s="26"/>
      <c r="CC55" s="54"/>
      <c r="CD55" s="54"/>
      <c r="CE55" s="22"/>
      <c r="CF55" s="26"/>
      <c r="CG55" s="26"/>
      <c r="CH55" s="26"/>
      <c r="CI55" s="26"/>
      <c r="CJ55" s="26"/>
      <c r="CK55" s="28"/>
      <c r="CL55" s="26"/>
    </row>
    <row r="56" spans="1:90" ht="15" x14ac:dyDescent="0.25">
      <c r="A56" s="10">
        <v>52</v>
      </c>
      <c r="B56" s="15">
        <v>52</v>
      </c>
      <c r="C56" s="42"/>
      <c r="D56" s="8">
        <v>39570</v>
      </c>
      <c r="E56" s="28">
        <v>1</v>
      </c>
      <c r="F56" s="28">
        <v>1</v>
      </c>
      <c r="G56" s="32">
        <v>1</v>
      </c>
      <c r="H56" s="5"/>
      <c r="I56" s="5"/>
      <c r="J56" s="5"/>
      <c r="K56" s="5"/>
      <c r="L56" s="5"/>
      <c r="M56" s="299">
        <f t="shared" si="0"/>
        <v>1</v>
      </c>
      <c r="N56" s="5" t="s">
        <v>111</v>
      </c>
      <c r="O56" s="5"/>
      <c r="P56" s="5"/>
      <c r="Q56" s="5"/>
      <c r="R56" s="5"/>
      <c r="S56" s="5"/>
      <c r="T56" s="32">
        <v>10</v>
      </c>
      <c r="U56" s="5">
        <v>6</v>
      </c>
      <c r="V56" s="5"/>
      <c r="W56" s="5"/>
      <c r="X56" s="5"/>
      <c r="Y56" s="5"/>
      <c r="Z56" s="32"/>
      <c r="AA56" s="5">
        <v>6</v>
      </c>
      <c r="AB56" s="5"/>
      <c r="AC56" s="5"/>
      <c r="AD56" s="5"/>
      <c r="AE56" s="5"/>
      <c r="AF56" s="40">
        <v>39575</v>
      </c>
      <c r="AG56" s="8">
        <v>39581</v>
      </c>
      <c r="AH56" s="41">
        <v>39581</v>
      </c>
      <c r="AI56" s="28"/>
      <c r="AJ56" s="28"/>
      <c r="AK56" s="28"/>
      <c r="AL56" s="28"/>
      <c r="AM56" s="28"/>
      <c r="AN56" s="28"/>
      <c r="AO56" s="10"/>
      <c r="AP56" s="300">
        <f t="shared" si="1"/>
        <v>1</v>
      </c>
      <c r="AQ56" s="5">
        <v>1</v>
      </c>
      <c r="AR56" s="11">
        <v>1.96</v>
      </c>
      <c r="AS56" s="5">
        <v>210</v>
      </c>
      <c r="AT56" s="5">
        <v>334</v>
      </c>
      <c r="AU56" s="12">
        <v>5</v>
      </c>
      <c r="AV56" s="5"/>
      <c r="AW56" s="5"/>
      <c r="AX56" s="5"/>
      <c r="AY56" s="5"/>
      <c r="AZ56" s="5"/>
      <c r="BA56" s="5"/>
      <c r="BB56" s="5"/>
      <c r="BC56" s="5"/>
      <c r="BD56" s="5"/>
      <c r="BE56" s="5"/>
      <c r="BF56" s="5"/>
      <c r="BG56" s="5"/>
      <c r="BH56" s="5"/>
      <c r="BI56" s="10"/>
      <c r="BJ56" s="245">
        <f>(AR56^2*PI()*AS56*AQ56)/4</f>
        <v>633.60897274660374</v>
      </c>
      <c r="BK56" s="11">
        <f>((BA56^2*PI()*BE56)/4)+((BB56^2*PI()*BF56)/4)+((BC56^2*PI()*BG56)/4)+((BD56^2*PI()*BH56)/4)</f>
        <v>0</v>
      </c>
      <c r="BL56" s="284">
        <f t="shared" ref="BL56" si="11">BJ56+BK56</f>
        <v>633.60897274660374</v>
      </c>
      <c r="BM56" s="44">
        <v>52</v>
      </c>
      <c r="BN56" s="26">
        <v>2</v>
      </c>
      <c r="BO56" s="26">
        <v>19</v>
      </c>
      <c r="BP56" s="26">
        <v>6</v>
      </c>
      <c r="BQ56" s="26">
        <v>0</v>
      </c>
      <c r="BR56" s="26">
        <v>0</v>
      </c>
      <c r="BS56" s="26">
        <v>8</v>
      </c>
      <c r="BT56" s="26"/>
      <c r="BU56" s="44">
        <v>52</v>
      </c>
      <c r="BV56" s="5">
        <v>1</v>
      </c>
      <c r="BW56" s="5">
        <v>1</v>
      </c>
      <c r="BX56" s="69">
        <v>1</v>
      </c>
      <c r="BY56" s="11">
        <v>1.96</v>
      </c>
      <c r="BZ56" s="5">
        <v>210</v>
      </c>
      <c r="CA56" s="5">
        <v>633.60897274660374</v>
      </c>
      <c r="CB56" s="26">
        <v>6</v>
      </c>
      <c r="CC56" s="54">
        <v>39575</v>
      </c>
      <c r="CD56" s="54">
        <v>39581</v>
      </c>
      <c r="CE56" s="22">
        <v>39581</v>
      </c>
      <c r="CF56" s="26">
        <v>2</v>
      </c>
      <c r="CG56" s="26">
        <v>19</v>
      </c>
      <c r="CH56" s="26">
        <v>6</v>
      </c>
      <c r="CI56" s="26">
        <v>0</v>
      </c>
      <c r="CJ56" s="26">
        <v>8</v>
      </c>
      <c r="CK56" s="28"/>
      <c r="CL56" s="26"/>
    </row>
    <row r="57" spans="1:90" ht="15" x14ac:dyDescent="0.25">
      <c r="A57" s="10">
        <v>53</v>
      </c>
      <c r="B57" s="15">
        <v>53</v>
      </c>
      <c r="C57" s="42">
        <v>1</v>
      </c>
      <c r="D57" s="8">
        <v>39570</v>
      </c>
      <c r="E57" s="28">
        <v>1</v>
      </c>
      <c r="F57" s="28">
        <v>1</v>
      </c>
      <c r="G57" s="32">
        <v>4</v>
      </c>
      <c r="H57" s="5">
        <v>5</v>
      </c>
      <c r="I57" s="5"/>
      <c r="J57" s="5"/>
      <c r="K57" s="5"/>
      <c r="L57" s="5"/>
      <c r="M57" s="299">
        <f t="shared" si="0"/>
        <v>5</v>
      </c>
      <c r="N57" s="5" t="s">
        <v>118</v>
      </c>
      <c r="O57" s="5"/>
      <c r="P57" s="5"/>
      <c r="Q57" s="5"/>
      <c r="R57" s="5"/>
      <c r="S57" s="5"/>
      <c r="T57" s="32">
        <v>60</v>
      </c>
      <c r="U57" s="5">
        <v>45</v>
      </c>
      <c r="V57" s="5"/>
      <c r="W57" s="5"/>
      <c r="X57" s="5"/>
      <c r="Y57" s="5"/>
      <c r="Z57" s="32"/>
      <c r="AA57" s="5"/>
      <c r="AB57" s="5"/>
      <c r="AC57" s="5"/>
      <c r="AD57" s="5"/>
      <c r="AE57" s="5"/>
      <c r="AF57" s="40">
        <v>39575</v>
      </c>
      <c r="AG57" s="8"/>
      <c r="AH57" s="41"/>
      <c r="AI57" s="28"/>
      <c r="AJ57" s="28"/>
      <c r="AK57" s="28">
        <v>0.9</v>
      </c>
      <c r="AL57" s="28"/>
      <c r="AM57" s="28"/>
      <c r="AN57" s="28"/>
      <c r="AO57" s="10" t="s">
        <v>380</v>
      </c>
      <c r="AP57" s="300">
        <f t="shared" si="1"/>
        <v>0</v>
      </c>
      <c r="AQ57" s="5"/>
      <c r="AR57" s="11"/>
      <c r="AS57" s="5"/>
      <c r="AT57" s="5"/>
      <c r="AU57" s="12"/>
      <c r="AV57" s="5"/>
      <c r="AW57" s="5"/>
      <c r="AX57" s="5"/>
      <c r="AY57" s="5"/>
      <c r="AZ57" s="5"/>
      <c r="BA57" s="5"/>
      <c r="BB57" s="5"/>
      <c r="BC57" s="5"/>
      <c r="BD57" s="5"/>
      <c r="BE57" s="5"/>
      <c r="BF57" s="5"/>
      <c r="BG57" s="5"/>
      <c r="BH57" s="5"/>
      <c r="BI57" s="10" t="s">
        <v>678</v>
      </c>
      <c r="BJ57" s="44"/>
      <c r="BK57" s="10"/>
      <c r="BL57" s="10"/>
      <c r="BM57" s="44">
        <v>53</v>
      </c>
      <c r="BN57" s="26"/>
      <c r="BO57" s="26"/>
      <c r="BP57" s="26"/>
      <c r="BQ57" s="26"/>
      <c r="BR57" s="26"/>
      <c r="BS57" s="26"/>
      <c r="BT57" s="26"/>
      <c r="BU57" s="44">
        <v>53</v>
      </c>
      <c r="BV57" s="5">
        <v>5</v>
      </c>
      <c r="BW57" s="5">
        <v>0</v>
      </c>
      <c r="BX57" s="69">
        <v>5</v>
      </c>
      <c r="BY57" s="11"/>
      <c r="BZ57" s="5"/>
      <c r="CA57" s="5"/>
      <c r="CB57" s="285">
        <v>45</v>
      </c>
      <c r="CC57" s="54">
        <v>39575</v>
      </c>
      <c r="CD57" s="54"/>
      <c r="CE57" s="288">
        <v>39589</v>
      </c>
      <c r="CF57" s="26"/>
      <c r="CG57" s="26"/>
      <c r="CH57" s="26"/>
      <c r="CI57" s="26"/>
      <c r="CJ57" s="26"/>
      <c r="CK57" s="28">
        <v>0.9</v>
      </c>
      <c r="CL57" s="26"/>
    </row>
    <row r="58" spans="1:90" ht="15" x14ac:dyDescent="0.25">
      <c r="A58" s="10">
        <v>54</v>
      </c>
      <c r="B58" s="15">
        <v>54</v>
      </c>
      <c r="C58" s="42"/>
      <c r="D58" s="8">
        <v>39570</v>
      </c>
      <c r="E58" s="28">
        <v>1</v>
      </c>
      <c r="F58" s="28">
        <v>1</v>
      </c>
      <c r="G58" s="32">
        <v>6</v>
      </c>
      <c r="H58" s="5"/>
      <c r="I58" s="5"/>
      <c r="J58" s="5"/>
      <c r="K58" s="5"/>
      <c r="L58" s="5"/>
      <c r="M58" s="299">
        <f t="shared" si="0"/>
        <v>6</v>
      </c>
      <c r="N58" s="5"/>
      <c r="O58" s="5"/>
      <c r="P58" s="5"/>
      <c r="Q58" s="5"/>
      <c r="R58" s="5"/>
      <c r="S58" s="5"/>
      <c r="T58" s="32">
        <v>120</v>
      </c>
      <c r="U58" s="5"/>
      <c r="V58" s="5"/>
      <c r="W58" s="5"/>
      <c r="X58" s="5"/>
      <c r="Y58" s="5"/>
      <c r="Z58" s="32"/>
      <c r="AA58" s="5"/>
      <c r="AB58" s="5">
        <v>148</v>
      </c>
      <c r="AC58" s="5"/>
      <c r="AD58" s="5"/>
      <c r="AE58" s="5"/>
      <c r="AF58" s="40">
        <v>39570</v>
      </c>
      <c r="AG58" s="8">
        <v>39581</v>
      </c>
      <c r="AH58" s="41" t="s">
        <v>694</v>
      </c>
      <c r="AI58" s="28"/>
      <c r="AJ58" s="28"/>
      <c r="AK58" s="28"/>
      <c r="AL58" s="28"/>
      <c r="AM58" s="28"/>
      <c r="AN58" s="28"/>
      <c r="AO58" s="10" t="s">
        <v>381</v>
      </c>
      <c r="AP58" s="300">
        <f t="shared" si="1"/>
        <v>6</v>
      </c>
      <c r="AQ58" s="5">
        <v>6</v>
      </c>
      <c r="AR58" s="11">
        <v>2.35</v>
      </c>
      <c r="AS58" s="5">
        <v>257</v>
      </c>
      <c r="AT58" s="5">
        <v>386</v>
      </c>
      <c r="AU58" s="12">
        <v>5</v>
      </c>
      <c r="AV58" s="5"/>
      <c r="AW58" s="5"/>
      <c r="AX58" s="5"/>
      <c r="AY58" s="5"/>
      <c r="AZ58" s="5"/>
      <c r="BA58" s="5"/>
      <c r="BB58" s="5"/>
      <c r="BC58" s="5"/>
      <c r="BD58" s="5"/>
      <c r="BE58" s="5"/>
      <c r="BF58" s="5"/>
      <c r="BG58" s="5"/>
      <c r="BH58" s="5"/>
      <c r="BI58" s="10"/>
      <c r="BJ58" s="245">
        <f>(AR58^2*PI()*AS58*AQ58)/4</f>
        <v>6688.211213052834</v>
      </c>
      <c r="BK58" s="11">
        <f>((BA58^2*PI()*BE58)/4)+((BB58^2*PI()*BF58)/4)+((BC58^2*PI()*BG58)/4)+((BD58^2*PI()*BH58)/4)</f>
        <v>0</v>
      </c>
      <c r="BL58" s="284">
        <f t="shared" ref="BL58" si="12">BJ58+BK58</f>
        <v>6688.211213052834</v>
      </c>
      <c r="BM58" s="44">
        <v>54</v>
      </c>
      <c r="BN58" s="26">
        <v>35</v>
      </c>
      <c r="BO58" s="26">
        <v>364</v>
      </c>
      <c r="BP58" s="26">
        <v>93</v>
      </c>
      <c r="BQ58" s="26">
        <v>7</v>
      </c>
      <c r="BR58" s="26">
        <v>0</v>
      </c>
      <c r="BS58" s="26">
        <v>76</v>
      </c>
      <c r="BT58" s="26" t="s">
        <v>697</v>
      </c>
      <c r="BU58" s="44">
        <v>54</v>
      </c>
      <c r="BV58" s="5">
        <v>6</v>
      </c>
      <c r="BW58" s="5">
        <v>6</v>
      </c>
      <c r="BX58" s="69">
        <v>6</v>
      </c>
      <c r="BY58" s="11">
        <v>2.35</v>
      </c>
      <c r="BZ58" s="5">
        <v>257</v>
      </c>
      <c r="CA58" s="5">
        <v>6688.211213052834</v>
      </c>
      <c r="CB58" s="26">
        <v>148</v>
      </c>
      <c r="CC58" s="54">
        <v>39570</v>
      </c>
      <c r="CD58" s="54">
        <v>39581</v>
      </c>
      <c r="CE58" s="8" t="s">
        <v>694</v>
      </c>
      <c r="CF58" s="26">
        <v>35</v>
      </c>
      <c r="CG58" s="26">
        <v>364</v>
      </c>
      <c r="CH58" s="26">
        <v>93</v>
      </c>
      <c r="CI58" s="26">
        <v>0</v>
      </c>
      <c r="CJ58" s="26">
        <v>76</v>
      </c>
      <c r="CK58" s="28"/>
      <c r="CL58" s="26"/>
    </row>
    <row r="59" spans="1:90" ht="15" x14ac:dyDescent="0.25">
      <c r="A59" s="10">
        <v>55</v>
      </c>
      <c r="B59" s="15">
        <v>55</v>
      </c>
      <c r="C59" s="42"/>
      <c r="D59" s="8">
        <v>39570</v>
      </c>
      <c r="E59" s="28">
        <v>1</v>
      </c>
      <c r="F59" s="28">
        <v>0</v>
      </c>
      <c r="G59" s="32">
        <v>1</v>
      </c>
      <c r="H59" s="5"/>
      <c r="I59" s="5"/>
      <c r="J59" s="5"/>
      <c r="K59" s="5"/>
      <c r="L59" s="5"/>
      <c r="M59" s="299">
        <f t="shared" si="0"/>
        <v>1</v>
      </c>
      <c r="N59" s="5"/>
      <c r="O59" s="5"/>
      <c r="P59" s="5"/>
      <c r="Q59" s="5"/>
      <c r="R59" s="5"/>
      <c r="S59" s="5"/>
      <c r="T59" s="32"/>
      <c r="U59" s="5"/>
      <c r="V59" s="5"/>
      <c r="W59" s="5"/>
      <c r="X59" s="5"/>
      <c r="Y59" s="5"/>
      <c r="Z59" s="32"/>
      <c r="AA59" s="5"/>
      <c r="AB59" s="5"/>
      <c r="AC59" s="5"/>
      <c r="AD59" s="5"/>
      <c r="AE59" s="5"/>
      <c r="AF59" s="40"/>
      <c r="AG59" s="8"/>
      <c r="AH59" s="41"/>
      <c r="AI59" s="28"/>
      <c r="AJ59" s="28"/>
      <c r="AK59" s="28"/>
      <c r="AL59" s="28"/>
      <c r="AM59" s="28"/>
      <c r="AN59" s="28"/>
      <c r="AO59" s="10" t="s">
        <v>235</v>
      </c>
      <c r="AP59" s="300">
        <f t="shared" si="1"/>
        <v>0</v>
      </c>
      <c r="AQ59" s="5"/>
      <c r="AR59" s="11"/>
      <c r="AS59" s="5"/>
      <c r="AT59" s="5"/>
      <c r="AU59" s="12"/>
      <c r="AV59" s="5"/>
      <c r="AW59" s="5"/>
      <c r="AX59" s="5"/>
      <c r="AY59" s="5"/>
      <c r="AZ59" s="5"/>
      <c r="BA59" s="5"/>
      <c r="BB59" s="5"/>
      <c r="BC59" s="5"/>
      <c r="BD59" s="5"/>
      <c r="BE59" s="5"/>
      <c r="BF59" s="5"/>
      <c r="BG59" s="5"/>
      <c r="BH59" s="5"/>
      <c r="BI59" s="10"/>
      <c r="BJ59" s="44"/>
      <c r="BK59" s="10"/>
      <c r="BL59" s="10"/>
      <c r="BM59" s="44">
        <v>55</v>
      </c>
      <c r="BN59" s="26"/>
      <c r="BO59" s="26"/>
      <c r="BP59" s="26"/>
      <c r="BQ59" s="26"/>
      <c r="BR59" s="26"/>
      <c r="BS59" s="26"/>
      <c r="BT59" s="26"/>
      <c r="BU59" s="44">
        <v>55</v>
      </c>
      <c r="BV59" s="5">
        <v>1</v>
      </c>
      <c r="BW59" s="5">
        <v>0</v>
      </c>
      <c r="BX59" s="69">
        <v>1</v>
      </c>
      <c r="BY59" s="11"/>
      <c r="BZ59" s="5"/>
      <c r="CA59" s="5"/>
      <c r="CB59" s="26"/>
      <c r="CC59" s="54"/>
      <c r="CD59" s="54"/>
      <c r="CE59" s="22"/>
      <c r="CF59" s="26"/>
      <c r="CG59" s="26"/>
      <c r="CH59" s="26"/>
      <c r="CI59" s="26"/>
      <c r="CJ59" s="26"/>
      <c r="CK59" s="28"/>
      <c r="CL59" s="26"/>
    </row>
    <row r="60" spans="1:90" ht="15" x14ac:dyDescent="0.25">
      <c r="A60" s="10">
        <v>56</v>
      </c>
      <c r="B60" s="15">
        <v>56</v>
      </c>
      <c r="C60" s="42">
        <v>1</v>
      </c>
      <c r="D60" s="8">
        <v>39570</v>
      </c>
      <c r="E60" s="28">
        <v>1</v>
      </c>
      <c r="F60" s="28">
        <v>1</v>
      </c>
      <c r="G60" s="32">
        <v>3</v>
      </c>
      <c r="H60" s="5"/>
      <c r="I60" s="5"/>
      <c r="J60" s="5"/>
      <c r="K60" s="5"/>
      <c r="L60" s="5"/>
      <c r="M60" s="299">
        <f t="shared" si="0"/>
        <v>3</v>
      </c>
      <c r="N60" s="5" t="s">
        <v>118</v>
      </c>
      <c r="O60" s="5"/>
      <c r="P60" s="5"/>
      <c r="Q60" s="5"/>
      <c r="R60" s="5"/>
      <c r="S60" s="5"/>
      <c r="T60" s="32">
        <v>30</v>
      </c>
      <c r="U60" s="5">
        <v>35</v>
      </c>
      <c r="V60" s="5">
        <v>28</v>
      </c>
      <c r="W60" s="5"/>
      <c r="X60" s="5"/>
      <c r="Y60" s="5"/>
      <c r="Z60" s="32"/>
      <c r="AA60" s="5"/>
      <c r="AB60" s="5"/>
      <c r="AC60" s="5">
        <v>24</v>
      </c>
      <c r="AD60" s="5"/>
      <c r="AE60" s="5"/>
      <c r="AF60" s="40">
        <v>39575</v>
      </c>
      <c r="AG60" s="8">
        <v>39581</v>
      </c>
      <c r="AH60" s="41" t="s">
        <v>694</v>
      </c>
      <c r="AI60" s="28"/>
      <c r="AJ60" s="28"/>
      <c r="AK60" s="28">
        <v>0.3</v>
      </c>
      <c r="AL60" s="28"/>
      <c r="AM60" s="28"/>
      <c r="AN60" s="28"/>
      <c r="AO60" s="10" t="s">
        <v>382</v>
      </c>
      <c r="AP60" s="300">
        <f t="shared" si="1"/>
        <v>3</v>
      </c>
      <c r="AQ60" s="5">
        <v>2</v>
      </c>
      <c r="AR60" s="11">
        <v>2.36</v>
      </c>
      <c r="AS60" s="5">
        <v>300</v>
      </c>
      <c r="AT60" s="5">
        <v>426</v>
      </c>
      <c r="AU60" s="12">
        <v>5</v>
      </c>
      <c r="AV60" s="5">
        <v>1</v>
      </c>
      <c r="AW60" s="5">
        <v>111</v>
      </c>
      <c r="AX60" s="5"/>
      <c r="AY60" s="5"/>
      <c r="AZ60" s="5"/>
      <c r="BA60" s="5">
        <v>2.11</v>
      </c>
      <c r="BB60" s="5"/>
      <c r="BC60" s="5"/>
      <c r="BD60" s="5"/>
      <c r="BE60" s="81">
        <f>74.288*BA60+53.511</f>
        <v>210.25867999999997</v>
      </c>
      <c r="BF60" s="5"/>
      <c r="BG60" s="5"/>
      <c r="BH60" s="5"/>
      <c r="BI60" s="10"/>
      <c r="BJ60" s="245">
        <f>(AR60^2*PI()*AS60*AQ60)/4</f>
        <v>2624.6121665150563</v>
      </c>
      <c r="BK60" s="11">
        <f>((BA60^2*PI()*BE60)/4)+((BB60^2*PI()*BF60)/4)+((BC60^2*PI()*BG60)/4)+((BD60^2*PI()*BH60)/4)</f>
        <v>735.20546318148615</v>
      </c>
      <c r="BL60" s="284">
        <f t="shared" ref="BL60:BL61" si="13">BJ60+BK60</f>
        <v>3359.8176296965426</v>
      </c>
      <c r="BM60" s="44">
        <v>56</v>
      </c>
      <c r="BN60" s="26">
        <v>4</v>
      </c>
      <c r="BO60" s="26">
        <v>22</v>
      </c>
      <c r="BP60" s="26">
        <v>26</v>
      </c>
      <c r="BQ60" s="26">
        <v>2</v>
      </c>
      <c r="BR60" s="26">
        <v>1</v>
      </c>
      <c r="BS60" s="26">
        <v>16</v>
      </c>
      <c r="BT60" s="26"/>
      <c r="BU60" s="44">
        <v>56</v>
      </c>
      <c r="BV60" s="5">
        <v>3</v>
      </c>
      <c r="BW60" s="5">
        <v>3</v>
      </c>
      <c r="BX60" s="69">
        <v>3</v>
      </c>
      <c r="BY60" s="11">
        <v>2.36</v>
      </c>
      <c r="BZ60" s="5">
        <v>300</v>
      </c>
      <c r="CA60" s="5">
        <v>3359.8176296965426</v>
      </c>
      <c r="CB60" s="285">
        <v>35</v>
      </c>
      <c r="CC60" s="54">
        <v>39575</v>
      </c>
      <c r="CD60" s="54">
        <v>39581</v>
      </c>
      <c r="CE60" s="288">
        <v>39597</v>
      </c>
      <c r="CF60" s="26">
        <v>4</v>
      </c>
      <c r="CG60" s="26">
        <v>22</v>
      </c>
      <c r="CH60" s="26">
        <v>26</v>
      </c>
      <c r="CI60" s="26">
        <v>1</v>
      </c>
      <c r="CJ60" s="26">
        <v>16</v>
      </c>
      <c r="CK60" s="28">
        <v>0.3</v>
      </c>
      <c r="CL60" s="26"/>
    </row>
    <row r="61" spans="1:90" ht="15" x14ac:dyDescent="0.25">
      <c r="A61" s="10">
        <v>57</v>
      </c>
      <c r="B61" s="15">
        <v>57</v>
      </c>
      <c r="C61" s="42"/>
      <c r="D61" s="8">
        <v>39570</v>
      </c>
      <c r="E61" s="28">
        <v>1</v>
      </c>
      <c r="F61" s="28">
        <v>1</v>
      </c>
      <c r="G61" s="32">
        <v>2</v>
      </c>
      <c r="H61" s="5"/>
      <c r="I61" s="5"/>
      <c r="J61" s="5"/>
      <c r="K61" s="5"/>
      <c r="L61" s="5"/>
      <c r="M61" s="299">
        <f t="shared" si="0"/>
        <v>2</v>
      </c>
      <c r="N61" s="5" t="s">
        <v>117</v>
      </c>
      <c r="O61" s="5" t="s">
        <v>111</v>
      </c>
      <c r="P61" s="5"/>
      <c r="Q61" s="5"/>
      <c r="R61" s="5"/>
      <c r="S61" s="5"/>
      <c r="T61" s="32">
        <v>5</v>
      </c>
      <c r="U61" s="5">
        <v>2</v>
      </c>
      <c r="V61" s="5">
        <v>2</v>
      </c>
      <c r="W61" s="5"/>
      <c r="X61" s="5"/>
      <c r="Y61" s="5"/>
      <c r="Z61" s="32"/>
      <c r="AA61" s="5"/>
      <c r="AB61" s="5">
        <v>2</v>
      </c>
      <c r="AC61" s="5"/>
      <c r="AD61" s="5"/>
      <c r="AE61" s="5"/>
      <c r="AF61" s="40">
        <v>39581</v>
      </c>
      <c r="AG61" s="8">
        <v>39581</v>
      </c>
      <c r="AH61" s="41">
        <v>39581</v>
      </c>
      <c r="AI61" s="28"/>
      <c r="AJ61" s="28"/>
      <c r="AK61" s="28"/>
      <c r="AL61" s="28"/>
      <c r="AM61" s="28"/>
      <c r="AN61" s="28"/>
      <c r="AO61" s="10"/>
      <c r="AP61" s="300">
        <f t="shared" si="1"/>
        <v>2</v>
      </c>
      <c r="AQ61" s="5">
        <v>2</v>
      </c>
      <c r="AR61" s="11">
        <v>1.84</v>
      </c>
      <c r="AS61" s="5">
        <v>140</v>
      </c>
      <c r="AT61" s="5">
        <v>241</v>
      </c>
      <c r="AU61" s="12">
        <v>5</v>
      </c>
      <c r="AV61" s="5"/>
      <c r="AW61" s="5"/>
      <c r="AX61" s="5"/>
      <c r="AY61" s="5"/>
      <c r="AZ61" s="5"/>
      <c r="BA61" s="5"/>
      <c r="BB61" s="5"/>
      <c r="BC61" s="5"/>
      <c r="BD61" s="5"/>
      <c r="BE61" s="5"/>
      <c r="BF61" s="5"/>
      <c r="BG61" s="5"/>
      <c r="BH61" s="5"/>
      <c r="BI61" s="10"/>
      <c r="BJ61" s="245">
        <f>(AR61^2*PI()*AS61*AQ61)/4</f>
        <v>744.53232615955233</v>
      </c>
      <c r="BK61" s="11">
        <f>((BA61^2*PI()*BE61)/4)+((BB61^2*PI()*BF61)/4)+((BC61^2*PI()*BG61)/4)+((BD61^2*PI()*BH61)/4)</f>
        <v>0</v>
      </c>
      <c r="BL61" s="284">
        <f t="shared" si="13"/>
        <v>744.53232615955233</v>
      </c>
      <c r="BM61" s="44">
        <v>57</v>
      </c>
      <c r="BN61" s="26"/>
      <c r="BO61" s="26"/>
      <c r="BP61" s="26"/>
      <c r="BQ61" s="26"/>
      <c r="BR61" s="26"/>
      <c r="BS61" s="26"/>
      <c r="BT61" s="26"/>
      <c r="BU61" s="44">
        <v>57</v>
      </c>
      <c r="BV61" s="5">
        <v>2</v>
      </c>
      <c r="BW61" s="5">
        <v>2</v>
      </c>
      <c r="BX61" s="69">
        <v>2</v>
      </c>
      <c r="BY61" s="11">
        <v>1.84</v>
      </c>
      <c r="BZ61" s="5">
        <v>140</v>
      </c>
      <c r="CA61" s="5">
        <v>744.53232615955233</v>
      </c>
      <c r="CB61" s="26">
        <v>2</v>
      </c>
      <c r="CC61" s="54">
        <v>39581</v>
      </c>
      <c r="CD61" s="54">
        <v>39581</v>
      </c>
      <c r="CE61" s="22">
        <v>39581</v>
      </c>
      <c r="CF61" s="26"/>
      <c r="CG61" s="26"/>
      <c r="CH61" s="26"/>
      <c r="CI61" s="26"/>
      <c r="CJ61" s="26"/>
      <c r="CK61" s="28"/>
      <c r="CL61" s="26"/>
    </row>
    <row r="62" spans="1:90" ht="15" x14ac:dyDescent="0.25">
      <c r="A62" s="10">
        <v>58</v>
      </c>
      <c r="B62" s="15">
        <v>58</v>
      </c>
      <c r="C62" s="42"/>
      <c r="D62" s="8"/>
      <c r="E62" s="28"/>
      <c r="F62" s="28"/>
      <c r="G62" s="32"/>
      <c r="H62" s="5"/>
      <c r="I62" s="5"/>
      <c r="J62" s="5"/>
      <c r="K62" s="5"/>
      <c r="L62" s="5"/>
      <c r="M62" s="299">
        <f t="shared" si="0"/>
        <v>0</v>
      </c>
      <c r="N62" s="5"/>
      <c r="O62" s="5"/>
      <c r="P62" s="5"/>
      <c r="Q62" s="5"/>
      <c r="R62" s="5"/>
      <c r="S62" s="5"/>
      <c r="T62" s="32"/>
      <c r="U62" s="5"/>
      <c r="V62" s="5"/>
      <c r="W62" s="5"/>
      <c r="X62" s="5"/>
      <c r="Y62" s="5"/>
      <c r="Z62" s="32"/>
      <c r="AA62" s="5"/>
      <c r="AB62" s="5"/>
      <c r="AC62" s="5"/>
      <c r="AD62" s="5"/>
      <c r="AE62" s="5"/>
      <c r="AF62" s="40"/>
      <c r="AG62" s="8"/>
      <c r="AH62" s="41"/>
      <c r="AI62" s="28"/>
      <c r="AJ62" s="28"/>
      <c r="AK62" s="28"/>
      <c r="AL62" s="28"/>
      <c r="AM62" s="28"/>
      <c r="AN62" s="28"/>
      <c r="AO62" s="10"/>
      <c r="AP62" s="300">
        <f t="shared" si="1"/>
        <v>0</v>
      </c>
      <c r="AQ62" s="5"/>
      <c r="AR62" s="11"/>
      <c r="AS62" s="5"/>
      <c r="AT62" s="5"/>
      <c r="AU62" s="12"/>
      <c r="AV62" s="5"/>
      <c r="AW62" s="5"/>
      <c r="AX62" s="5"/>
      <c r="AY62" s="5"/>
      <c r="AZ62" s="5"/>
      <c r="BA62" s="5"/>
      <c r="BB62" s="5"/>
      <c r="BC62" s="5"/>
      <c r="BD62" s="5"/>
      <c r="BE62" s="5"/>
      <c r="BF62" s="5"/>
      <c r="BG62" s="5"/>
      <c r="BH62" s="5"/>
      <c r="BI62" s="10"/>
      <c r="BJ62" s="44"/>
      <c r="BK62" s="10"/>
      <c r="BL62" s="10"/>
      <c r="BM62" s="44">
        <v>58</v>
      </c>
      <c r="BN62" s="26"/>
      <c r="BO62" s="26"/>
      <c r="BP62" s="26"/>
      <c r="BQ62" s="26"/>
      <c r="BR62" s="26"/>
      <c r="BS62" s="26"/>
      <c r="BT62" s="26"/>
      <c r="BU62" s="44">
        <v>58</v>
      </c>
      <c r="BV62" s="5">
        <v>0</v>
      </c>
      <c r="BW62" s="5">
        <v>0</v>
      </c>
      <c r="BX62" s="69"/>
      <c r="BY62" s="11"/>
      <c r="BZ62" s="5"/>
      <c r="CA62" s="5"/>
      <c r="CB62" s="26"/>
      <c r="CC62" s="54"/>
      <c r="CD62" s="54"/>
      <c r="CE62" s="22"/>
      <c r="CF62" s="26"/>
      <c r="CG62" s="26"/>
      <c r="CH62" s="26"/>
      <c r="CI62" s="26"/>
      <c r="CJ62" s="26"/>
      <c r="CK62" s="28"/>
      <c r="CL62" s="26"/>
    </row>
    <row r="63" spans="1:90" ht="15" x14ac:dyDescent="0.25">
      <c r="A63" s="10">
        <v>59</v>
      </c>
      <c r="B63" s="15">
        <v>59</v>
      </c>
      <c r="C63" s="42"/>
      <c r="D63" s="8">
        <v>39570</v>
      </c>
      <c r="E63" s="28">
        <v>1</v>
      </c>
      <c r="F63" s="28">
        <v>0</v>
      </c>
      <c r="G63" s="32">
        <v>1</v>
      </c>
      <c r="H63" s="5"/>
      <c r="I63" s="5"/>
      <c r="J63" s="5"/>
      <c r="K63" s="5"/>
      <c r="L63" s="5"/>
      <c r="M63" s="299">
        <f t="shared" si="0"/>
        <v>1</v>
      </c>
      <c r="N63" s="5"/>
      <c r="O63" s="5"/>
      <c r="P63" s="5"/>
      <c r="Q63" s="5"/>
      <c r="R63" s="5"/>
      <c r="S63" s="5"/>
      <c r="T63" s="32"/>
      <c r="U63" s="5"/>
      <c r="V63" s="5"/>
      <c r="W63" s="5"/>
      <c r="X63" s="5"/>
      <c r="Y63" s="5"/>
      <c r="Z63" s="32"/>
      <c r="AA63" s="5"/>
      <c r="AB63" s="5"/>
      <c r="AC63" s="5"/>
      <c r="AD63" s="5"/>
      <c r="AE63" s="5"/>
      <c r="AF63" s="40"/>
      <c r="AG63" s="8"/>
      <c r="AH63" s="41"/>
      <c r="AI63" s="28"/>
      <c r="AJ63" s="28"/>
      <c r="AK63" s="28"/>
      <c r="AL63" s="28"/>
      <c r="AM63" s="28"/>
      <c r="AN63" s="28"/>
      <c r="AO63" s="10" t="s">
        <v>235</v>
      </c>
      <c r="AP63" s="300">
        <f t="shared" si="1"/>
        <v>0</v>
      </c>
      <c r="AQ63" s="5"/>
      <c r="AR63" s="11"/>
      <c r="AS63" s="5"/>
      <c r="AT63" s="5"/>
      <c r="AU63" s="12"/>
      <c r="AV63" s="5"/>
      <c r="AW63" s="5"/>
      <c r="AX63" s="5"/>
      <c r="AY63" s="5"/>
      <c r="AZ63" s="5"/>
      <c r="BA63" s="5"/>
      <c r="BB63" s="5"/>
      <c r="BC63" s="5"/>
      <c r="BD63" s="5"/>
      <c r="BE63" s="5"/>
      <c r="BF63" s="5"/>
      <c r="BG63" s="5"/>
      <c r="BH63" s="5"/>
      <c r="BI63" s="10"/>
      <c r="BJ63" s="44"/>
      <c r="BK63" s="10"/>
      <c r="BL63" s="10"/>
      <c r="BM63" s="44">
        <v>59</v>
      </c>
      <c r="BN63" s="26"/>
      <c r="BO63" s="26"/>
      <c r="BP63" s="26"/>
      <c r="BQ63" s="26"/>
      <c r="BR63" s="26"/>
      <c r="BS63" s="26"/>
      <c r="BT63" s="26"/>
      <c r="BU63" s="44">
        <v>59</v>
      </c>
      <c r="BV63" s="5">
        <v>1</v>
      </c>
      <c r="BW63" s="5">
        <v>0</v>
      </c>
      <c r="BX63" s="69">
        <v>1</v>
      </c>
      <c r="BY63" s="11"/>
      <c r="BZ63" s="5"/>
      <c r="CA63" s="5"/>
      <c r="CB63" s="26"/>
      <c r="CC63" s="54"/>
      <c r="CD63" s="54"/>
      <c r="CE63" s="22"/>
      <c r="CF63" s="26"/>
      <c r="CG63" s="26"/>
      <c r="CH63" s="26"/>
      <c r="CI63" s="26"/>
      <c r="CJ63" s="26"/>
      <c r="CK63" s="28"/>
      <c r="CL63" s="26"/>
    </row>
    <row r="64" spans="1:90" ht="15" x14ac:dyDescent="0.25">
      <c r="A64" s="10">
        <v>60</v>
      </c>
      <c r="B64" s="15">
        <v>60</v>
      </c>
      <c r="C64" s="42"/>
      <c r="D64" s="8">
        <v>39570</v>
      </c>
      <c r="E64" s="28">
        <v>1</v>
      </c>
      <c r="F64" s="28">
        <v>0</v>
      </c>
      <c r="G64" s="32">
        <v>1</v>
      </c>
      <c r="H64" s="5"/>
      <c r="I64" s="5"/>
      <c r="J64" s="5"/>
      <c r="K64" s="5"/>
      <c r="L64" s="5"/>
      <c r="M64" s="299">
        <f t="shared" si="0"/>
        <v>1</v>
      </c>
      <c r="N64" s="5"/>
      <c r="O64" s="5"/>
      <c r="P64" s="5"/>
      <c r="Q64" s="5"/>
      <c r="R64" s="5"/>
      <c r="S64" s="5"/>
      <c r="T64" s="32"/>
      <c r="U64" s="5"/>
      <c r="V64" s="5"/>
      <c r="W64" s="5"/>
      <c r="X64" s="5"/>
      <c r="Y64" s="5"/>
      <c r="Z64" s="32"/>
      <c r="AA64" s="5"/>
      <c r="AB64" s="5"/>
      <c r="AC64" s="5"/>
      <c r="AD64" s="5"/>
      <c r="AE64" s="5"/>
      <c r="AF64" s="40"/>
      <c r="AG64" s="8"/>
      <c r="AH64" s="41"/>
      <c r="AI64" s="28"/>
      <c r="AJ64" s="28"/>
      <c r="AK64" s="28"/>
      <c r="AL64" s="28"/>
      <c r="AM64" s="28"/>
      <c r="AN64" s="28"/>
      <c r="AO64" s="10" t="s">
        <v>235</v>
      </c>
      <c r="AP64" s="300">
        <f t="shared" si="1"/>
        <v>0</v>
      </c>
      <c r="AQ64" s="5"/>
      <c r="AR64" s="11"/>
      <c r="AS64" s="5"/>
      <c r="AT64" s="5"/>
      <c r="AU64" s="12"/>
      <c r="AV64" s="5"/>
      <c r="AW64" s="5"/>
      <c r="AX64" s="5"/>
      <c r="AY64" s="5"/>
      <c r="AZ64" s="5"/>
      <c r="BA64" s="5"/>
      <c r="BB64" s="5"/>
      <c r="BC64" s="5"/>
      <c r="BD64" s="5"/>
      <c r="BE64" s="5"/>
      <c r="BF64" s="5"/>
      <c r="BG64" s="5"/>
      <c r="BH64" s="5"/>
      <c r="BI64" s="10"/>
      <c r="BJ64" s="44"/>
      <c r="BK64" s="10"/>
      <c r="BL64" s="10"/>
      <c r="BM64" s="44">
        <v>60</v>
      </c>
      <c r="BN64" s="26"/>
      <c r="BO64" s="26"/>
      <c r="BP64" s="26"/>
      <c r="BQ64" s="26"/>
      <c r="BR64" s="26"/>
      <c r="BS64" s="26"/>
      <c r="BT64" s="26"/>
      <c r="BU64" s="44">
        <v>60</v>
      </c>
      <c r="BV64" s="5">
        <v>1</v>
      </c>
      <c r="BW64" s="5">
        <v>0</v>
      </c>
      <c r="BX64" s="69">
        <v>1</v>
      </c>
      <c r="BY64" s="11"/>
      <c r="BZ64" s="5"/>
      <c r="CA64" s="5"/>
      <c r="CB64" s="26"/>
      <c r="CC64" s="54"/>
      <c r="CD64" s="54"/>
      <c r="CE64" s="22"/>
      <c r="CF64" s="26"/>
      <c r="CG64" s="26"/>
      <c r="CH64" s="26"/>
      <c r="CI64" s="26"/>
      <c r="CJ64" s="26"/>
      <c r="CK64" s="28"/>
      <c r="CL64" s="26"/>
    </row>
    <row r="65" spans="1:90" ht="15" x14ac:dyDescent="0.25">
      <c r="A65" s="10">
        <v>61</v>
      </c>
      <c r="B65" s="15">
        <v>61</v>
      </c>
      <c r="C65" s="42"/>
      <c r="D65" s="8">
        <v>39575</v>
      </c>
      <c r="E65" s="28">
        <v>1</v>
      </c>
      <c r="F65" s="28">
        <v>1</v>
      </c>
      <c r="G65" s="32">
        <v>3</v>
      </c>
      <c r="H65" s="5"/>
      <c r="I65" s="5"/>
      <c r="J65" s="5"/>
      <c r="K65" s="5"/>
      <c r="L65" s="5"/>
      <c r="M65" s="299">
        <f t="shared" si="0"/>
        <v>3</v>
      </c>
      <c r="N65" s="5"/>
      <c r="O65" s="5"/>
      <c r="P65" s="5"/>
      <c r="Q65" s="5"/>
      <c r="R65" s="5"/>
      <c r="S65" s="5"/>
      <c r="T65" s="32"/>
      <c r="U65" s="5">
        <v>23</v>
      </c>
      <c r="V65" s="5"/>
      <c r="W65" s="5"/>
      <c r="X65" s="5"/>
      <c r="Y65" s="5"/>
      <c r="Z65" s="32"/>
      <c r="AA65" s="5"/>
      <c r="AB65" s="5">
        <v>23</v>
      </c>
      <c r="AC65" s="5"/>
      <c r="AD65" s="5"/>
      <c r="AE65" s="5"/>
      <c r="AF65" s="40">
        <v>39575</v>
      </c>
      <c r="AG65" s="8">
        <v>39581</v>
      </c>
      <c r="AH65" s="41" t="s">
        <v>695</v>
      </c>
      <c r="AI65" s="28"/>
      <c r="AJ65" s="28"/>
      <c r="AK65" s="28"/>
      <c r="AL65" s="28"/>
      <c r="AM65" s="28"/>
      <c r="AN65" s="28"/>
      <c r="AO65" s="10" t="s">
        <v>383</v>
      </c>
      <c r="AP65" s="300">
        <f t="shared" si="1"/>
        <v>3</v>
      </c>
      <c r="AQ65" s="5">
        <v>3</v>
      </c>
      <c r="AR65" s="11">
        <v>1.8</v>
      </c>
      <c r="AS65" s="5">
        <v>210</v>
      </c>
      <c r="AT65" s="5">
        <v>294</v>
      </c>
      <c r="AU65" s="12">
        <v>5</v>
      </c>
      <c r="AV65" s="5"/>
      <c r="AW65" s="5"/>
      <c r="AX65" s="5"/>
      <c r="AY65" s="5"/>
      <c r="AZ65" s="5"/>
      <c r="BA65" s="5"/>
      <c r="BB65" s="5"/>
      <c r="BC65" s="5"/>
      <c r="BD65" s="5"/>
      <c r="BE65" s="5"/>
      <c r="BF65" s="5"/>
      <c r="BG65" s="5"/>
      <c r="BH65" s="5"/>
      <c r="BI65" s="10" t="s">
        <v>676</v>
      </c>
      <c r="BJ65" s="245">
        <f>(AR65^2*PI()*AS65*AQ65)/4</f>
        <v>1603.1547311268719</v>
      </c>
      <c r="BK65" s="11">
        <f>((BA65^2*PI()*BE65)/4)+((BB65^2*PI()*BF65)/4)+((BC65^2*PI()*BG65)/4)+((BD65^2*PI()*BH65)/4)</f>
        <v>0</v>
      </c>
      <c r="BL65" s="284">
        <f t="shared" ref="BL65" si="14">BJ65+BK65</f>
        <v>1603.1547311268719</v>
      </c>
      <c r="BM65" s="44">
        <v>61</v>
      </c>
      <c r="BN65" s="26">
        <v>3</v>
      </c>
      <c r="BO65" s="26">
        <v>20</v>
      </c>
      <c r="BP65" s="26">
        <v>19</v>
      </c>
      <c r="BQ65" s="26">
        <v>0</v>
      </c>
      <c r="BR65" s="26">
        <v>0</v>
      </c>
      <c r="BS65" s="26">
        <v>12</v>
      </c>
      <c r="BT65" s="26"/>
      <c r="BU65" s="44">
        <v>61</v>
      </c>
      <c r="BV65" s="5">
        <v>3</v>
      </c>
      <c r="BW65" s="5">
        <v>3</v>
      </c>
      <c r="BX65" s="69">
        <v>3</v>
      </c>
      <c r="BY65" s="11">
        <v>1.8</v>
      </c>
      <c r="BZ65" s="5">
        <v>210</v>
      </c>
      <c r="CA65" s="5">
        <v>1603.1547311268719</v>
      </c>
      <c r="CB65" s="26">
        <v>23</v>
      </c>
      <c r="CC65" s="54">
        <v>39575</v>
      </c>
      <c r="CD65" s="54">
        <v>39581</v>
      </c>
      <c r="CE65" s="8" t="s">
        <v>695</v>
      </c>
      <c r="CF65" s="26">
        <v>3</v>
      </c>
      <c r="CG65" s="26">
        <v>20</v>
      </c>
      <c r="CH65" s="26">
        <v>19</v>
      </c>
      <c r="CI65" s="26">
        <v>0</v>
      </c>
      <c r="CJ65" s="26">
        <v>12</v>
      </c>
      <c r="CK65" s="28"/>
      <c r="CL65" s="26"/>
    </row>
    <row r="66" spans="1:90" ht="15" x14ac:dyDescent="0.25">
      <c r="A66" s="10">
        <v>62</v>
      </c>
      <c r="B66" s="15">
        <v>62</v>
      </c>
      <c r="C66" s="42"/>
      <c r="D66" s="8"/>
      <c r="E66" s="28"/>
      <c r="F66" s="28"/>
      <c r="G66" s="32"/>
      <c r="H66" s="5"/>
      <c r="I66" s="5"/>
      <c r="J66" s="5"/>
      <c r="K66" s="5"/>
      <c r="L66" s="5"/>
      <c r="M66" s="299">
        <f t="shared" si="0"/>
        <v>0</v>
      </c>
      <c r="N66" s="5"/>
      <c r="O66" s="5"/>
      <c r="P66" s="5"/>
      <c r="Q66" s="5"/>
      <c r="R66" s="5"/>
      <c r="S66" s="5"/>
      <c r="T66" s="32"/>
      <c r="U66" s="5"/>
      <c r="V66" s="5"/>
      <c r="W66" s="5"/>
      <c r="X66" s="5"/>
      <c r="Y66" s="5"/>
      <c r="Z66" s="32"/>
      <c r="AA66" s="5"/>
      <c r="AB66" s="5"/>
      <c r="AC66" s="5"/>
      <c r="AD66" s="5"/>
      <c r="AE66" s="5"/>
      <c r="AF66" s="40"/>
      <c r="AG66" s="8"/>
      <c r="AH66" s="41"/>
      <c r="AI66" s="28"/>
      <c r="AJ66" s="28"/>
      <c r="AK66" s="28"/>
      <c r="AL66" s="28"/>
      <c r="AM66" s="28"/>
      <c r="AN66" s="28"/>
      <c r="AO66" s="10"/>
      <c r="AP66" s="300">
        <f t="shared" si="1"/>
        <v>0</v>
      </c>
      <c r="AQ66" s="5"/>
      <c r="AR66" s="11"/>
      <c r="AS66" s="5"/>
      <c r="AT66" s="5"/>
      <c r="AU66" s="12"/>
      <c r="AV66" s="5"/>
      <c r="AW66" s="5"/>
      <c r="AX66" s="5"/>
      <c r="AY66" s="5"/>
      <c r="AZ66" s="5"/>
      <c r="BA66" s="5"/>
      <c r="BB66" s="5"/>
      <c r="BC66" s="5"/>
      <c r="BD66" s="5"/>
      <c r="BE66" s="5"/>
      <c r="BF66" s="5"/>
      <c r="BG66" s="5"/>
      <c r="BH66" s="5"/>
      <c r="BI66" s="10"/>
      <c r="BJ66" s="44"/>
      <c r="BK66" s="10"/>
      <c r="BL66" s="10"/>
      <c r="BM66" s="44">
        <v>62</v>
      </c>
      <c r="BN66" s="26"/>
      <c r="BO66" s="26"/>
      <c r="BP66" s="26"/>
      <c r="BQ66" s="26"/>
      <c r="BR66" s="26"/>
      <c r="BS66" s="26"/>
      <c r="BT66" s="26"/>
      <c r="BU66" s="44">
        <v>62</v>
      </c>
      <c r="BV66" s="5">
        <v>0</v>
      </c>
      <c r="BW66" s="5">
        <v>0</v>
      </c>
      <c r="BX66" s="69"/>
      <c r="BY66" s="11"/>
      <c r="BZ66" s="5"/>
      <c r="CA66" s="5"/>
      <c r="CB66" s="26"/>
      <c r="CC66" s="54"/>
      <c r="CD66" s="54"/>
      <c r="CE66" s="22"/>
      <c r="CF66" s="26"/>
      <c r="CG66" s="26"/>
      <c r="CH66" s="26"/>
      <c r="CI66" s="26"/>
      <c r="CJ66" s="26"/>
      <c r="CK66" s="28"/>
      <c r="CL66" s="26"/>
    </row>
    <row r="67" spans="1:90" ht="15" x14ac:dyDescent="0.25">
      <c r="A67" s="10">
        <v>63</v>
      </c>
      <c r="B67" s="15">
        <v>63</v>
      </c>
      <c r="C67" s="42"/>
      <c r="D67" s="8">
        <v>39570</v>
      </c>
      <c r="E67" s="28">
        <v>1</v>
      </c>
      <c r="F67" s="28">
        <v>0</v>
      </c>
      <c r="G67" s="32">
        <v>1</v>
      </c>
      <c r="H67" s="5"/>
      <c r="I67" s="5"/>
      <c r="J67" s="5"/>
      <c r="K67" s="5"/>
      <c r="L67" s="5"/>
      <c r="M67" s="299">
        <f t="shared" si="0"/>
        <v>1</v>
      </c>
      <c r="N67" s="5"/>
      <c r="O67" s="5"/>
      <c r="P67" s="5"/>
      <c r="Q67" s="5"/>
      <c r="R67" s="5"/>
      <c r="S67" s="5"/>
      <c r="T67" s="32"/>
      <c r="U67" s="5"/>
      <c r="V67" s="5"/>
      <c r="W67" s="5"/>
      <c r="X67" s="5"/>
      <c r="Y67" s="5"/>
      <c r="Z67" s="32"/>
      <c r="AA67" s="5"/>
      <c r="AB67" s="5"/>
      <c r="AC67" s="5"/>
      <c r="AD67" s="5"/>
      <c r="AE67" s="5"/>
      <c r="AF67" s="40"/>
      <c r="AG67" s="8"/>
      <c r="AH67" s="41"/>
      <c r="AI67" s="28"/>
      <c r="AJ67" s="28"/>
      <c r="AK67" s="28"/>
      <c r="AL67" s="28"/>
      <c r="AM67" s="28"/>
      <c r="AN67" s="28"/>
      <c r="AO67" s="10" t="s">
        <v>235</v>
      </c>
      <c r="AP67" s="300">
        <f t="shared" si="1"/>
        <v>0</v>
      </c>
      <c r="AQ67" s="5"/>
      <c r="AR67" s="11"/>
      <c r="AS67" s="5"/>
      <c r="AT67" s="5"/>
      <c r="AU67" s="12"/>
      <c r="AV67" s="5"/>
      <c r="AW67" s="5"/>
      <c r="AX67" s="5"/>
      <c r="AY67" s="5"/>
      <c r="AZ67" s="5"/>
      <c r="BA67" s="5"/>
      <c r="BB67" s="5"/>
      <c r="BC67" s="5"/>
      <c r="BD67" s="5"/>
      <c r="BE67" s="5"/>
      <c r="BF67" s="5"/>
      <c r="BG67" s="5"/>
      <c r="BH67" s="5"/>
      <c r="BI67" s="10"/>
      <c r="BJ67" s="44"/>
      <c r="BK67" s="10"/>
      <c r="BL67" s="10"/>
      <c r="BM67" s="44">
        <v>63</v>
      </c>
      <c r="BN67" s="26"/>
      <c r="BO67" s="26"/>
      <c r="BP67" s="26"/>
      <c r="BQ67" s="26"/>
      <c r="BR67" s="26"/>
      <c r="BS67" s="26"/>
      <c r="BT67" s="26"/>
      <c r="BU67" s="44">
        <v>63</v>
      </c>
      <c r="BV67" s="5">
        <v>1</v>
      </c>
      <c r="BW67" s="5">
        <v>0</v>
      </c>
      <c r="BX67" s="69">
        <v>1</v>
      </c>
      <c r="BY67" s="11"/>
      <c r="BZ67" s="5"/>
      <c r="CA67" s="5"/>
      <c r="CB67" s="26"/>
      <c r="CC67" s="54"/>
      <c r="CD67" s="54"/>
      <c r="CE67" s="22"/>
      <c r="CF67" s="26"/>
      <c r="CG67" s="26"/>
      <c r="CH67" s="26"/>
      <c r="CI67" s="26"/>
      <c r="CJ67" s="26"/>
      <c r="CK67" s="28"/>
      <c r="CL67" s="26"/>
    </row>
    <row r="68" spans="1:90" ht="15" x14ac:dyDescent="0.25">
      <c r="A68" s="10">
        <v>64</v>
      </c>
      <c r="B68" s="15">
        <v>64</v>
      </c>
      <c r="C68" s="42"/>
      <c r="D68" s="8"/>
      <c r="E68" s="28"/>
      <c r="F68" s="28"/>
      <c r="G68" s="32"/>
      <c r="H68" s="5"/>
      <c r="I68" s="5"/>
      <c r="J68" s="5"/>
      <c r="K68" s="5"/>
      <c r="L68" s="5"/>
      <c r="M68" s="299">
        <f t="shared" si="0"/>
        <v>0</v>
      </c>
      <c r="N68" s="5"/>
      <c r="O68" s="5"/>
      <c r="P68" s="5"/>
      <c r="Q68" s="5"/>
      <c r="R68" s="5"/>
      <c r="S68" s="5"/>
      <c r="T68" s="32"/>
      <c r="U68" s="5"/>
      <c r="V68" s="5"/>
      <c r="W68" s="5"/>
      <c r="X68" s="5"/>
      <c r="Y68" s="5"/>
      <c r="Z68" s="32"/>
      <c r="AA68" s="5"/>
      <c r="AB68" s="5"/>
      <c r="AC68" s="5"/>
      <c r="AD68" s="5"/>
      <c r="AE68" s="5"/>
      <c r="AF68" s="40"/>
      <c r="AG68" s="8"/>
      <c r="AH68" s="41"/>
      <c r="AI68" s="28"/>
      <c r="AJ68" s="28"/>
      <c r="AK68" s="28"/>
      <c r="AL68" s="28"/>
      <c r="AM68" s="28"/>
      <c r="AN68" s="28"/>
      <c r="AO68" s="10"/>
      <c r="AP68" s="300">
        <f t="shared" si="1"/>
        <v>0</v>
      </c>
      <c r="AQ68" s="5"/>
      <c r="AR68" s="11"/>
      <c r="AS68" s="5"/>
      <c r="AT68" s="5"/>
      <c r="AU68" s="12"/>
      <c r="AV68" s="5"/>
      <c r="AW68" s="5"/>
      <c r="AX68" s="5"/>
      <c r="AY68" s="5"/>
      <c r="AZ68" s="5"/>
      <c r="BA68" s="5"/>
      <c r="BB68" s="5"/>
      <c r="BC68" s="5"/>
      <c r="BD68" s="5"/>
      <c r="BE68" s="5"/>
      <c r="BF68" s="5"/>
      <c r="BG68" s="5"/>
      <c r="BH68" s="5"/>
      <c r="BI68" s="10"/>
      <c r="BJ68" s="44"/>
      <c r="BK68" s="10"/>
      <c r="BL68" s="10"/>
      <c r="BM68" s="44">
        <v>64</v>
      </c>
      <c r="BN68" s="26"/>
      <c r="BO68" s="26"/>
      <c r="BP68" s="26"/>
      <c r="BQ68" s="26"/>
      <c r="BR68" s="26"/>
      <c r="BS68" s="26"/>
      <c r="BT68" s="26"/>
      <c r="BU68" s="44">
        <v>64</v>
      </c>
      <c r="BV68" s="5">
        <v>0</v>
      </c>
      <c r="BW68" s="5">
        <v>0</v>
      </c>
      <c r="BX68" s="69"/>
      <c r="BY68" s="11"/>
      <c r="BZ68" s="5"/>
      <c r="CA68" s="5"/>
      <c r="CB68" s="26"/>
      <c r="CC68" s="54"/>
      <c r="CD68" s="54"/>
      <c r="CE68" s="22"/>
      <c r="CF68" s="26"/>
      <c r="CG68" s="26"/>
      <c r="CH68" s="26"/>
      <c r="CI68" s="26"/>
      <c r="CJ68" s="26"/>
      <c r="CK68" s="28"/>
      <c r="CL68" s="26"/>
    </row>
    <row r="69" spans="1:90" ht="15" x14ac:dyDescent="0.25">
      <c r="A69" s="10">
        <v>65</v>
      </c>
      <c r="B69" s="15">
        <v>65</v>
      </c>
      <c r="C69" s="42"/>
      <c r="D69" s="8"/>
      <c r="E69" s="28"/>
      <c r="F69" s="28"/>
      <c r="G69" s="32"/>
      <c r="H69" s="5"/>
      <c r="I69" s="5"/>
      <c r="J69" s="5"/>
      <c r="K69" s="5"/>
      <c r="L69" s="5"/>
      <c r="M69" s="299">
        <f t="shared" si="0"/>
        <v>0</v>
      </c>
      <c r="N69" s="5"/>
      <c r="O69" s="5"/>
      <c r="P69" s="5"/>
      <c r="Q69" s="5"/>
      <c r="R69" s="5"/>
      <c r="S69" s="5"/>
      <c r="T69" s="32"/>
      <c r="U69" s="5"/>
      <c r="V69" s="5"/>
      <c r="W69" s="5"/>
      <c r="X69" s="5"/>
      <c r="Y69" s="5"/>
      <c r="Z69" s="32"/>
      <c r="AA69" s="5"/>
      <c r="AB69" s="5"/>
      <c r="AC69" s="5"/>
      <c r="AD69" s="5"/>
      <c r="AE69" s="5"/>
      <c r="AF69" s="40"/>
      <c r="AG69" s="8"/>
      <c r="AH69" s="41"/>
      <c r="AI69" s="28"/>
      <c r="AJ69" s="28"/>
      <c r="AK69" s="28"/>
      <c r="AL69" s="28"/>
      <c r="AM69" s="28"/>
      <c r="AN69" s="28"/>
      <c r="AO69" s="10"/>
      <c r="AP69" s="300">
        <f t="shared" si="1"/>
        <v>0</v>
      </c>
      <c r="AQ69" s="5"/>
      <c r="AR69" s="11"/>
      <c r="AS69" s="5"/>
      <c r="AT69" s="5"/>
      <c r="AU69" s="12"/>
      <c r="AV69" s="5"/>
      <c r="AW69" s="5"/>
      <c r="AX69" s="5"/>
      <c r="AY69" s="5"/>
      <c r="AZ69" s="5"/>
      <c r="BA69" s="5"/>
      <c r="BB69" s="5"/>
      <c r="BC69" s="5"/>
      <c r="BD69" s="5"/>
      <c r="BE69" s="5"/>
      <c r="BF69" s="5"/>
      <c r="BG69" s="5"/>
      <c r="BH69" s="5"/>
      <c r="BI69" s="10"/>
      <c r="BJ69" s="44"/>
      <c r="BK69" s="10"/>
      <c r="BL69" s="10"/>
      <c r="BM69" s="44">
        <v>65</v>
      </c>
      <c r="BN69" s="26"/>
      <c r="BO69" s="26"/>
      <c r="BP69" s="26"/>
      <c r="BQ69" s="26"/>
      <c r="BR69" s="26"/>
      <c r="BS69" s="26"/>
      <c r="BT69" s="26"/>
      <c r="BU69" s="44">
        <v>65</v>
      </c>
      <c r="BV69" s="5">
        <v>0</v>
      </c>
      <c r="BW69" s="5">
        <v>0</v>
      </c>
      <c r="BX69" s="69"/>
      <c r="BY69" s="11"/>
      <c r="BZ69" s="5"/>
      <c r="CA69" s="5"/>
      <c r="CB69" s="26"/>
      <c r="CC69" s="54"/>
      <c r="CD69" s="54"/>
      <c r="CE69" s="22"/>
      <c r="CF69" s="26"/>
      <c r="CG69" s="26"/>
      <c r="CH69" s="26"/>
      <c r="CI69" s="26"/>
      <c r="CJ69" s="26"/>
      <c r="CK69" s="28"/>
      <c r="CL69" s="79" t="s">
        <v>659</v>
      </c>
    </row>
    <row r="70" spans="1:90" ht="15" x14ac:dyDescent="0.25">
      <c r="A70" s="10">
        <v>66</v>
      </c>
      <c r="B70" s="15">
        <v>66</v>
      </c>
      <c r="C70" s="42"/>
      <c r="D70" s="8"/>
      <c r="E70" s="28"/>
      <c r="F70" s="28"/>
      <c r="G70" s="32"/>
      <c r="H70" s="5"/>
      <c r="I70" s="5"/>
      <c r="J70" s="5"/>
      <c r="K70" s="5"/>
      <c r="L70" s="5"/>
      <c r="M70" s="299">
        <f t="shared" ref="M70:M133" si="15">MAX(G70:L70)</f>
        <v>0</v>
      </c>
      <c r="N70" s="5"/>
      <c r="O70" s="5"/>
      <c r="P70" s="5"/>
      <c r="Q70" s="5"/>
      <c r="R70" s="5"/>
      <c r="S70" s="5"/>
      <c r="T70" s="32"/>
      <c r="U70" s="5"/>
      <c r="V70" s="5"/>
      <c r="W70" s="5"/>
      <c r="X70" s="5"/>
      <c r="Y70" s="5"/>
      <c r="Z70" s="32"/>
      <c r="AA70" s="5"/>
      <c r="AB70" s="5"/>
      <c r="AC70" s="5"/>
      <c r="AD70" s="5"/>
      <c r="AE70" s="5"/>
      <c r="AF70" s="40"/>
      <c r="AG70" s="8"/>
      <c r="AH70" s="41"/>
      <c r="AI70" s="28"/>
      <c r="AJ70" s="28"/>
      <c r="AK70" s="28"/>
      <c r="AL70" s="28"/>
      <c r="AM70" s="28"/>
      <c r="AN70" s="28"/>
      <c r="AO70" s="10"/>
      <c r="AP70" s="300">
        <f t="shared" ref="AP70:AP133" si="16">AQ70+AV70</f>
        <v>0</v>
      </c>
      <c r="AQ70" s="5"/>
      <c r="AR70" s="11"/>
      <c r="AS70" s="5"/>
      <c r="AT70" s="5"/>
      <c r="AU70" s="12"/>
      <c r="AV70" s="5"/>
      <c r="AW70" s="5"/>
      <c r="AX70" s="5"/>
      <c r="AY70" s="5"/>
      <c r="AZ70" s="5"/>
      <c r="BA70" s="5"/>
      <c r="BB70" s="5"/>
      <c r="BC70" s="5"/>
      <c r="BD70" s="5"/>
      <c r="BE70" s="5"/>
      <c r="BF70" s="5"/>
      <c r="BG70" s="5"/>
      <c r="BH70" s="5"/>
      <c r="BI70" s="10"/>
      <c r="BJ70" s="44"/>
      <c r="BK70" s="10"/>
      <c r="BL70" s="10"/>
      <c r="BM70" s="44">
        <v>66</v>
      </c>
      <c r="BN70" s="26"/>
      <c r="BO70" s="26"/>
      <c r="BP70" s="26"/>
      <c r="BQ70" s="26"/>
      <c r="BR70" s="26"/>
      <c r="BS70" s="26"/>
      <c r="BT70" s="26"/>
      <c r="BU70" s="44">
        <v>66</v>
      </c>
      <c r="BV70" s="5">
        <v>0</v>
      </c>
      <c r="BW70" s="5">
        <v>0</v>
      </c>
      <c r="BX70" s="69"/>
      <c r="BY70" s="11"/>
      <c r="BZ70" s="5"/>
      <c r="CA70" s="5"/>
      <c r="CB70" s="26"/>
      <c r="CC70" s="54"/>
      <c r="CD70" s="54"/>
      <c r="CE70" s="22"/>
      <c r="CF70" s="26"/>
      <c r="CG70" s="26"/>
      <c r="CH70" s="26"/>
      <c r="CI70" s="26"/>
      <c r="CJ70" s="26"/>
      <c r="CK70" s="28"/>
      <c r="CL70" s="79" t="s">
        <v>659</v>
      </c>
    </row>
    <row r="71" spans="1:90" ht="15" x14ac:dyDescent="0.25">
      <c r="A71" s="10">
        <v>67</v>
      </c>
      <c r="B71" s="15">
        <v>67</v>
      </c>
      <c r="C71" s="42"/>
      <c r="D71" s="8"/>
      <c r="E71" s="28"/>
      <c r="F71" s="28"/>
      <c r="G71" s="32"/>
      <c r="H71" s="5"/>
      <c r="I71" s="5"/>
      <c r="J71" s="5"/>
      <c r="K71" s="5"/>
      <c r="L71" s="5"/>
      <c r="M71" s="299">
        <f t="shared" si="15"/>
        <v>0</v>
      </c>
      <c r="N71" s="5"/>
      <c r="O71" s="5"/>
      <c r="P71" s="5"/>
      <c r="Q71" s="5"/>
      <c r="R71" s="5"/>
      <c r="S71" s="5"/>
      <c r="T71" s="32"/>
      <c r="U71" s="5"/>
      <c r="V71" s="5"/>
      <c r="W71" s="5"/>
      <c r="X71" s="5"/>
      <c r="Y71" s="5"/>
      <c r="Z71" s="32"/>
      <c r="AA71" s="5"/>
      <c r="AB71" s="5"/>
      <c r="AC71" s="5"/>
      <c r="AD71" s="5"/>
      <c r="AE71" s="5"/>
      <c r="AF71" s="40"/>
      <c r="AG71" s="8"/>
      <c r="AH71" s="41"/>
      <c r="AI71" s="28"/>
      <c r="AJ71" s="28"/>
      <c r="AK71" s="28"/>
      <c r="AL71" s="28"/>
      <c r="AM71" s="28"/>
      <c r="AN71" s="28"/>
      <c r="AO71" s="10"/>
      <c r="AP71" s="300">
        <f t="shared" si="16"/>
        <v>0</v>
      </c>
      <c r="AQ71" s="5"/>
      <c r="AR71" s="11"/>
      <c r="AS71" s="5"/>
      <c r="AT71" s="5"/>
      <c r="AU71" s="12"/>
      <c r="AV71" s="5"/>
      <c r="AW71" s="5"/>
      <c r="AX71" s="5"/>
      <c r="AY71" s="5"/>
      <c r="AZ71" s="5"/>
      <c r="BA71" s="5"/>
      <c r="BB71" s="5"/>
      <c r="BC71" s="5"/>
      <c r="BD71" s="5"/>
      <c r="BE71" s="5"/>
      <c r="BF71" s="5"/>
      <c r="BG71" s="5"/>
      <c r="BH71" s="5"/>
      <c r="BI71" s="10"/>
      <c r="BJ71" s="44"/>
      <c r="BK71" s="10"/>
      <c r="BL71" s="10"/>
      <c r="BM71" s="44">
        <v>67</v>
      </c>
      <c r="BN71" s="26"/>
      <c r="BO71" s="26"/>
      <c r="BP71" s="26"/>
      <c r="BQ71" s="26"/>
      <c r="BR71" s="26"/>
      <c r="BS71" s="26"/>
      <c r="BT71" s="26"/>
      <c r="BU71" s="44">
        <v>67</v>
      </c>
      <c r="BV71" s="5">
        <v>0</v>
      </c>
      <c r="BW71" s="5">
        <v>0</v>
      </c>
      <c r="BX71" s="69"/>
      <c r="BY71" s="11"/>
      <c r="BZ71" s="5"/>
      <c r="CA71" s="5"/>
      <c r="CB71" s="26"/>
      <c r="CC71" s="54"/>
      <c r="CD71" s="54"/>
      <c r="CE71" s="22"/>
      <c r="CF71" s="26"/>
      <c r="CG71" s="26"/>
      <c r="CH71" s="26"/>
      <c r="CI71" s="26"/>
      <c r="CJ71" s="26"/>
      <c r="CK71" s="28"/>
      <c r="CL71" s="79" t="s">
        <v>659</v>
      </c>
    </row>
    <row r="72" spans="1:90" ht="15" x14ac:dyDescent="0.25">
      <c r="A72" s="10">
        <v>68</v>
      </c>
      <c r="B72" s="15">
        <v>68</v>
      </c>
      <c r="C72" s="42"/>
      <c r="D72" s="8"/>
      <c r="E72" s="28"/>
      <c r="F72" s="28"/>
      <c r="G72" s="32"/>
      <c r="H72" s="5"/>
      <c r="I72" s="5"/>
      <c r="J72" s="5"/>
      <c r="K72" s="5"/>
      <c r="L72" s="5"/>
      <c r="M72" s="299">
        <f t="shared" si="15"/>
        <v>0</v>
      </c>
      <c r="N72" s="5"/>
      <c r="O72" s="5"/>
      <c r="P72" s="5"/>
      <c r="Q72" s="5"/>
      <c r="R72" s="5"/>
      <c r="S72" s="5"/>
      <c r="T72" s="32"/>
      <c r="U72" s="5"/>
      <c r="V72" s="5"/>
      <c r="W72" s="5"/>
      <c r="X72" s="5"/>
      <c r="Y72" s="5"/>
      <c r="Z72" s="32"/>
      <c r="AA72" s="5"/>
      <c r="AB72" s="5"/>
      <c r="AC72" s="5"/>
      <c r="AD72" s="5"/>
      <c r="AE72" s="5"/>
      <c r="AF72" s="40"/>
      <c r="AG72" s="8"/>
      <c r="AH72" s="41"/>
      <c r="AI72" s="28"/>
      <c r="AJ72" s="28"/>
      <c r="AK72" s="28"/>
      <c r="AL72" s="28"/>
      <c r="AM72" s="28"/>
      <c r="AN72" s="28"/>
      <c r="AO72" s="10"/>
      <c r="AP72" s="300">
        <f t="shared" si="16"/>
        <v>0</v>
      </c>
      <c r="AQ72" s="5"/>
      <c r="AR72" s="11"/>
      <c r="AS72" s="5"/>
      <c r="AT72" s="5"/>
      <c r="AU72" s="12"/>
      <c r="AV72" s="5"/>
      <c r="AW72" s="5"/>
      <c r="AX72" s="5"/>
      <c r="AY72" s="5"/>
      <c r="AZ72" s="5"/>
      <c r="BA72" s="5"/>
      <c r="BB72" s="5"/>
      <c r="BC72" s="5"/>
      <c r="BD72" s="5"/>
      <c r="BE72" s="5"/>
      <c r="BF72" s="5"/>
      <c r="BG72" s="5"/>
      <c r="BH72" s="5"/>
      <c r="BI72" s="10"/>
      <c r="BJ72" s="44"/>
      <c r="BK72" s="10"/>
      <c r="BL72" s="10"/>
      <c r="BM72" s="44">
        <v>68</v>
      </c>
      <c r="BN72" s="26"/>
      <c r="BO72" s="26"/>
      <c r="BP72" s="26"/>
      <c r="BQ72" s="26"/>
      <c r="BR72" s="26"/>
      <c r="BS72" s="26"/>
      <c r="BT72" s="26"/>
      <c r="BU72" s="44">
        <v>68</v>
      </c>
      <c r="BV72" s="5">
        <v>0</v>
      </c>
      <c r="BW72" s="5">
        <v>0</v>
      </c>
      <c r="BX72" s="69"/>
      <c r="BY72" s="11"/>
      <c r="BZ72" s="5"/>
      <c r="CA72" s="5"/>
      <c r="CB72" s="26"/>
      <c r="CC72" s="54"/>
      <c r="CD72" s="54"/>
      <c r="CE72" s="22"/>
      <c r="CF72" s="26"/>
      <c r="CG72" s="26"/>
      <c r="CH72" s="26"/>
      <c r="CI72" s="26"/>
      <c r="CJ72" s="26"/>
      <c r="CK72" s="28"/>
      <c r="CL72" s="79" t="s">
        <v>659</v>
      </c>
    </row>
    <row r="73" spans="1:90" ht="15" x14ac:dyDescent="0.25">
      <c r="A73" s="10">
        <v>69</v>
      </c>
      <c r="B73" s="15">
        <v>69</v>
      </c>
      <c r="C73" s="42"/>
      <c r="D73" s="8"/>
      <c r="E73" s="28"/>
      <c r="F73" s="28"/>
      <c r="G73" s="32"/>
      <c r="H73" s="5"/>
      <c r="I73" s="5"/>
      <c r="J73" s="5"/>
      <c r="K73" s="5"/>
      <c r="L73" s="5"/>
      <c r="M73" s="299">
        <f t="shared" si="15"/>
        <v>0</v>
      </c>
      <c r="N73" s="5"/>
      <c r="O73" s="5"/>
      <c r="P73" s="5"/>
      <c r="Q73" s="5"/>
      <c r="R73" s="5"/>
      <c r="S73" s="5"/>
      <c r="T73" s="32"/>
      <c r="U73" s="5"/>
      <c r="V73" s="5"/>
      <c r="W73" s="5"/>
      <c r="X73" s="5"/>
      <c r="Y73" s="5"/>
      <c r="Z73" s="32"/>
      <c r="AA73" s="5"/>
      <c r="AB73" s="5"/>
      <c r="AC73" s="5"/>
      <c r="AD73" s="5"/>
      <c r="AE73" s="5"/>
      <c r="AF73" s="40"/>
      <c r="AG73" s="8"/>
      <c r="AH73" s="41"/>
      <c r="AI73" s="28"/>
      <c r="AJ73" s="28"/>
      <c r="AK73" s="28"/>
      <c r="AL73" s="28"/>
      <c r="AM73" s="28"/>
      <c r="AN73" s="28"/>
      <c r="AO73" s="10"/>
      <c r="AP73" s="300">
        <f t="shared" si="16"/>
        <v>0</v>
      </c>
      <c r="AQ73" s="5"/>
      <c r="AR73" s="11"/>
      <c r="AS73" s="5"/>
      <c r="AT73" s="5"/>
      <c r="AU73" s="12"/>
      <c r="AV73" s="5"/>
      <c r="AW73" s="5"/>
      <c r="AX73" s="5"/>
      <c r="AY73" s="5"/>
      <c r="AZ73" s="5"/>
      <c r="BA73" s="5"/>
      <c r="BB73" s="5"/>
      <c r="BC73" s="5"/>
      <c r="BD73" s="5"/>
      <c r="BE73" s="5"/>
      <c r="BF73" s="5"/>
      <c r="BG73" s="5"/>
      <c r="BH73" s="5"/>
      <c r="BI73" s="10"/>
      <c r="BJ73" s="44"/>
      <c r="BK73" s="10"/>
      <c r="BL73" s="10"/>
      <c r="BM73" s="44">
        <v>69</v>
      </c>
      <c r="BN73" s="26"/>
      <c r="BO73" s="26"/>
      <c r="BP73" s="26"/>
      <c r="BQ73" s="26"/>
      <c r="BR73" s="26"/>
      <c r="BS73" s="26"/>
      <c r="BT73" s="26"/>
      <c r="BU73" s="44">
        <v>69</v>
      </c>
      <c r="BV73" s="5">
        <v>0</v>
      </c>
      <c r="BW73" s="5">
        <v>0</v>
      </c>
      <c r="BX73" s="69"/>
      <c r="BY73" s="11"/>
      <c r="BZ73" s="5"/>
      <c r="CA73" s="5"/>
      <c r="CB73" s="26"/>
      <c r="CC73" s="54"/>
      <c r="CD73" s="54"/>
      <c r="CE73" s="22"/>
      <c r="CF73" s="26"/>
      <c r="CG73" s="26"/>
      <c r="CH73" s="26"/>
      <c r="CI73" s="26"/>
      <c r="CJ73" s="26"/>
      <c r="CK73" s="28"/>
      <c r="CL73" s="79" t="s">
        <v>659</v>
      </c>
    </row>
    <row r="74" spans="1:90" ht="15" x14ac:dyDescent="0.25">
      <c r="A74" s="10">
        <v>70</v>
      </c>
      <c r="B74" s="15">
        <v>70</v>
      </c>
      <c r="C74" s="42"/>
      <c r="D74" s="8"/>
      <c r="E74" s="28"/>
      <c r="F74" s="28"/>
      <c r="G74" s="32"/>
      <c r="H74" s="5"/>
      <c r="I74" s="5"/>
      <c r="J74" s="5"/>
      <c r="K74" s="5"/>
      <c r="L74" s="5"/>
      <c r="M74" s="299">
        <f t="shared" si="15"/>
        <v>0</v>
      </c>
      <c r="N74" s="5"/>
      <c r="O74" s="5"/>
      <c r="P74" s="5"/>
      <c r="Q74" s="5"/>
      <c r="R74" s="5"/>
      <c r="S74" s="5"/>
      <c r="T74" s="32"/>
      <c r="U74" s="5"/>
      <c r="V74" s="5"/>
      <c r="W74" s="5"/>
      <c r="X74" s="5"/>
      <c r="Y74" s="5"/>
      <c r="Z74" s="32"/>
      <c r="AA74" s="5"/>
      <c r="AB74" s="5"/>
      <c r="AC74" s="5"/>
      <c r="AD74" s="5"/>
      <c r="AE74" s="5"/>
      <c r="AF74" s="40"/>
      <c r="AG74" s="8"/>
      <c r="AH74" s="41"/>
      <c r="AI74" s="28"/>
      <c r="AJ74" s="28"/>
      <c r="AK74" s="28"/>
      <c r="AL74" s="28"/>
      <c r="AM74" s="28"/>
      <c r="AN74" s="28"/>
      <c r="AO74" s="10"/>
      <c r="AP74" s="300">
        <f t="shared" si="16"/>
        <v>0</v>
      </c>
      <c r="AQ74" s="5"/>
      <c r="AR74" s="11"/>
      <c r="AS74" s="5"/>
      <c r="AT74" s="5"/>
      <c r="AU74" s="12"/>
      <c r="AV74" s="5"/>
      <c r="AW74" s="5"/>
      <c r="AX74" s="5"/>
      <c r="AY74" s="5"/>
      <c r="AZ74" s="5"/>
      <c r="BA74" s="5"/>
      <c r="BB74" s="5"/>
      <c r="BC74" s="5"/>
      <c r="BD74" s="5"/>
      <c r="BE74" s="5"/>
      <c r="BF74" s="5"/>
      <c r="BG74" s="5"/>
      <c r="BH74" s="5"/>
      <c r="BI74" s="10"/>
      <c r="BJ74" s="44"/>
      <c r="BK74" s="10"/>
      <c r="BL74" s="10"/>
      <c r="BM74" s="44">
        <v>70</v>
      </c>
      <c r="BN74" s="26"/>
      <c r="BO74" s="26"/>
      <c r="BP74" s="26"/>
      <c r="BQ74" s="26"/>
      <c r="BR74" s="26"/>
      <c r="BS74" s="26"/>
      <c r="BT74" s="26"/>
      <c r="BU74" s="44">
        <v>70</v>
      </c>
      <c r="BV74" s="5">
        <v>0</v>
      </c>
      <c r="BW74" s="5">
        <v>0</v>
      </c>
      <c r="BX74" s="69"/>
      <c r="BY74" s="11"/>
      <c r="BZ74" s="5"/>
      <c r="CA74" s="5"/>
      <c r="CB74" s="26"/>
      <c r="CC74" s="54"/>
      <c r="CD74" s="54"/>
      <c r="CE74" s="22"/>
      <c r="CF74" s="26"/>
      <c r="CG74" s="26"/>
      <c r="CH74" s="26"/>
      <c r="CI74" s="26"/>
      <c r="CJ74" s="26"/>
      <c r="CK74" s="28"/>
      <c r="CL74" s="79" t="s">
        <v>659</v>
      </c>
    </row>
    <row r="75" spans="1:90" ht="15" x14ac:dyDescent="0.25">
      <c r="A75" s="10">
        <v>71</v>
      </c>
      <c r="B75" s="15">
        <v>71</v>
      </c>
      <c r="C75" s="42"/>
      <c r="D75" s="8"/>
      <c r="E75" s="28"/>
      <c r="F75" s="28"/>
      <c r="G75" s="32"/>
      <c r="H75" s="5"/>
      <c r="I75" s="5"/>
      <c r="J75" s="5"/>
      <c r="K75" s="5"/>
      <c r="L75" s="5"/>
      <c r="M75" s="299">
        <f t="shared" si="15"/>
        <v>0</v>
      </c>
      <c r="N75" s="5"/>
      <c r="O75" s="5"/>
      <c r="P75" s="5"/>
      <c r="Q75" s="5"/>
      <c r="R75" s="5"/>
      <c r="S75" s="5"/>
      <c r="T75" s="32"/>
      <c r="U75" s="5"/>
      <c r="V75" s="5"/>
      <c r="W75" s="5"/>
      <c r="X75" s="5"/>
      <c r="Y75" s="5"/>
      <c r="Z75" s="32"/>
      <c r="AA75" s="5"/>
      <c r="AB75" s="5"/>
      <c r="AC75" s="5"/>
      <c r="AD75" s="5"/>
      <c r="AE75" s="5"/>
      <c r="AF75" s="40"/>
      <c r="AG75" s="8"/>
      <c r="AH75" s="41"/>
      <c r="AI75" s="28"/>
      <c r="AJ75" s="28"/>
      <c r="AK75" s="28"/>
      <c r="AL75" s="28"/>
      <c r="AM75" s="28"/>
      <c r="AN75" s="28"/>
      <c r="AO75" s="10"/>
      <c r="AP75" s="300">
        <f t="shared" si="16"/>
        <v>0</v>
      </c>
      <c r="AQ75" s="5"/>
      <c r="AR75" s="11"/>
      <c r="AS75" s="5"/>
      <c r="AT75" s="5"/>
      <c r="AU75" s="12"/>
      <c r="AV75" s="5"/>
      <c r="AW75" s="5"/>
      <c r="AX75" s="5"/>
      <c r="AY75" s="5"/>
      <c r="AZ75" s="5"/>
      <c r="BA75" s="5"/>
      <c r="BB75" s="5"/>
      <c r="BC75" s="5"/>
      <c r="BD75" s="5"/>
      <c r="BE75" s="5"/>
      <c r="BF75" s="5"/>
      <c r="BG75" s="5"/>
      <c r="BH75" s="5"/>
      <c r="BI75" s="10"/>
      <c r="BJ75" s="44"/>
      <c r="BK75" s="10"/>
      <c r="BL75" s="10"/>
      <c r="BM75" s="44">
        <v>71</v>
      </c>
      <c r="BN75" s="26"/>
      <c r="BO75" s="26"/>
      <c r="BP75" s="26"/>
      <c r="BQ75" s="26"/>
      <c r="BR75" s="26"/>
      <c r="BS75" s="26"/>
      <c r="BT75" s="26"/>
      <c r="BU75" s="44">
        <v>71</v>
      </c>
      <c r="BV75" s="5">
        <v>0</v>
      </c>
      <c r="BW75" s="5">
        <v>0</v>
      </c>
      <c r="BX75" s="69"/>
      <c r="BY75" s="11"/>
      <c r="BZ75" s="5"/>
      <c r="CA75" s="5"/>
      <c r="CB75" s="26"/>
      <c r="CC75" s="54"/>
      <c r="CD75" s="54"/>
      <c r="CE75" s="22"/>
      <c r="CF75" s="26"/>
      <c r="CG75" s="26"/>
      <c r="CH75" s="26"/>
      <c r="CI75" s="26"/>
      <c r="CJ75" s="26"/>
      <c r="CK75" s="28"/>
      <c r="CL75" s="79" t="s">
        <v>659</v>
      </c>
    </row>
    <row r="76" spans="1:90" ht="15" x14ac:dyDescent="0.25">
      <c r="A76" s="10">
        <v>72</v>
      </c>
      <c r="B76" s="15">
        <v>72</v>
      </c>
      <c r="C76" s="42"/>
      <c r="D76" s="8"/>
      <c r="E76" s="28"/>
      <c r="F76" s="28"/>
      <c r="G76" s="32"/>
      <c r="H76" s="5"/>
      <c r="I76" s="5"/>
      <c r="J76" s="5"/>
      <c r="K76" s="5"/>
      <c r="L76" s="5"/>
      <c r="M76" s="299">
        <f t="shared" si="15"/>
        <v>0</v>
      </c>
      <c r="N76" s="5"/>
      <c r="O76" s="5"/>
      <c r="P76" s="5"/>
      <c r="Q76" s="5"/>
      <c r="R76" s="5"/>
      <c r="S76" s="5"/>
      <c r="T76" s="32"/>
      <c r="U76" s="5"/>
      <c r="V76" s="5"/>
      <c r="W76" s="5"/>
      <c r="X76" s="5"/>
      <c r="Y76" s="5"/>
      <c r="Z76" s="32"/>
      <c r="AA76" s="5"/>
      <c r="AB76" s="5"/>
      <c r="AC76" s="5"/>
      <c r="AD76" s="5"/>
      <c r="AE76" s="5"/>
      <c r="AF76" s="40"/>
      <c r="AG76" s="8"/>
      <c r="AH76" s="41"/>
      <c r="AI76" s="28"/>
      <c r="AJ76" s="28"/>
      <c r="AK76" s="28"/>
      <c r="AL76" s="28"/>
      <c r="AM76" s="28"/>
      <c r="AN76" s="28"/>
      <c r="AO76" s="10"/>
      <c r="AP76" s="300">
        <f t="shared" si="16"/>
        <v>0</v>
      </c>
      <c r="AQ76" s="5"/>
      <c r="AR76" s="11"/>
      <c r="AS76" s="5"/>
      <c r="AT76" s="5"/>
      <c r="AU76" s="12"/>
      <c r="AV76" s="5"/>
      <c r="AW76" s="5"/>
      <c r="AX76" s="5"/>
      <c r="AY76" s="5"/>
      <c r="AZ76" s="5"/>
      <c r="BA76" s="5"/>
      <c r="BB76" s="5"/>
      <c r="BC76" s="5"/>
      <c r="BD76" s="5"/>
      <c r="BE76" s="5"/>
      <c r="BF76" s="5"/>
      <c r="BG76" s="5"/>
      <c r="BH76" s="5"/>
      <c r="BI76" s="10"/>
      <c r="BJ76" s="44"/>
      <c r="BK76" s="10"/>
      <c r="BL76" s="10"/>
      <c r="BM76" s="44">
        <v>72</v>
      </c>
      <c r="BN76" s="26"/>
      <c r="BO76" s="26"/>
      <c r="BP76" s="26"/>
      <c r="BQ76" s="26"/>
      <c r="BR76" s="26"/>
      <c r="BS76" s="26"/>
      <c r="BT76" s="26"/>
      <c r="BU76" s="44">
        <v>72</v>
      </c>
      <c r="BV76" s="5">
        <v>0</v>
      </c>
      <c r="BW76" s="5">
        <v>0</v>
      </c>
      <c r="BX76" s="69"/>
      <c r="BY76" s="11"/>
      <c r="BZ76" s="5"/>
      <c r="CA76" s="5"/>
      <c r="CB76" s="26"/>
      <c r="CC76" s="54"/>
      <c r="CD76" s="54"/>
      <c r="CE76" s="22"/>
      <c r="CF76" s="26"/>
      <c r="CG76" s="26"/>
      <c r="CH76" s="26"/>
      <c r="CI76" s="26"/>
      <c r="CJ76" s="26"/>
      <c r="CK76" s="28"/>
      <c r="CL76" s="79" t="s">
        <v>659</v>
      </c>
    </row>
    <row r="77" spans="1:90" ht="15" x14ac:dyDescent="0.25">
      <c r="A77" s="10">
        <v>73</v>
      </c>
      <c r="B77" s="15">
        <v>73</v>
      </c>
      <c r="C77" s="42"/>
      <c r="D77" s="8"/>
      <c r="E77" s="28"/>
      <c r="F77" s="28"/>
      <c r="G77" s="32"/>
      <c r="H77" s="5"/>
      <c r="I77" s="5"/>
      <c r="J77" s="5"/>
      <c r="K77" s="5"/>
      <c r="L77" s="5"/>
      <c r="M77" s="299">
        <f t="shared" si="15"/>
        <v>0</v>
      </c>
      <c r="N77" s="5"/>
      <c r="O77" s="5"/>
      <c r="P77" s="5"/>
      <c r="Q77" s="5"/>
      <c r="R77" s="5"/>
      <c r="S77" s="5"/>
      <c r="T77" s="32"/>
      <c r="U77" s="5"/>
      <c r="V77" s="5"/>
      <c r="W77" s="5"/>
      <c r="X77" s="5"/>
      <c r="Y77" s="5"/>
      <c r="Z77" s="32"/>
      <c r="AA77" s="5"/>
      <c r="AB77" s="5"/>
      <c r="AC77" s="5"/>
      <c r="AD77" s="5"/>
      <c r="AE77" s="5"/>
      <c r="AF77" s="40"/>
      <c r="AG77" s="8"/>
      <c r="AH77" s="41"/>
      <c r="AI77" s="28"/>
      <c r="AJ77" s="28"/>
      <c r="AK77" s="28"/>
      <c r="AL77" s="28"/>
      <c r="AM77" s="28"/>
      <c r="AN77" s="28"/>
      <c r="AO77" s="10"/>
      <c r="AP77" s="300">
        <f t="shared" si="16"/>
        <v>0</v>
      </c>
      <c r="AQ77" s="5"/>
      <c r="AR77" s="11"/>
      <c r="AS77" s="5"/>
      <c r="AT77" s="5"/>
      <c r="AU77" s="12"/>
      <c r="AV77" s="5"/>
      <c r="AW77" s="5"/>
      <c r="AX77" s="5"/>
      <c r="AY77" s="5"/>
      <c r="AZ77" s="5"/>
      <c r="BA77" s="5"/>
      <c r="BB77" s="5"/>
      <c r="BC77" s="5"/>
      <c r="BD77" s="5"/>
      <c r="BE77" s="5"/>
      <c r="BF77" s="5"/>
      <c r="BG77" s="5"/>
      <c r="BH77" s="5"/>
      <c r="BI77" s="10"/>
      <c r="BJ77" s="44"/>
      <c r="BK77" s="10"/>
      <c r="BL77" s="10"/>
      <c r="BM77" s="44">
        <v>73</v>
      </c>
      <c r="BN77" s="26"/>
      <c r="BO77" s="26"/>
      <c r="BP77" s="26"/>
      <c r="BQ77" s="26"/>
      <c r="BR77" s="26"/>
      <c r="BS77" s="26"/>
      <c r="BT77" s="26"/>
      <c r="BU77" s="44">
        <v>73</v>
      </c>
      <c r="BV77" s="5">
        <v>0</v>
      </c>
      <c r="BW77" s="5">
        <v>0</v>
      </c>
      <c r="BX77" s="69"/>
      <c r="BY77" s="11"/>
      <c r="BZ77" s="5"/>
      <c r="CA77" s="5"/>
      <c r="CB77" s="26"/>
      <c r="CC77" s="54"/>
      <c r="CD77" s="54"/>
      <c r="CE77" s="22"/>
      <c r="CF77" s="26"/>
      <c r="CG77" s="26"/>
      <c r="CH77" s="26"/>
      <c r="CI77" s="26"/>
      <c r="CJ77" s="26"/>
      <c r="CK77" s="28"/>
      <c r="CL77" s="79" t="s">
        <v>659</v>
      </c>
    </row>
    <row r="78" spans="1:90" ht="15" x14ac:dyDescent="0.25">
      <c r="A78" s="10">
        <v>74</v>
      </c>
      <c r="B78" s="15">
        <v>74</v>
      </c>
      <c r="C78" s="42"/>
      <c r="D78" s="8"/>
      <c r="E78" s="28"/>
      <c r="F78" s="28"/>
      <c r="G78" s="32"/>
      <c r="H78" s="5"/>
      <c r="I78" s="5"/>
      <c r="J78" s="5"/>
      <c r="K78" s="5"/>
      <c r="L78" s="5"/>
      <c r="M78" s="299">
        <f t="shared" si="15"/>
        <v>0</v>
      </c>
      <c r="N78" s="5"/>
      <c r="O78" s="5"/>
      <c r="P78" s="5"/>
      <c r="Q78" s="5"/>
      <c r="R78" s="5"/>
      <c r="S78" s="5"/>
      <c r="T78" s="32"/>
      <c r="U78" s="5"/>
      <c r="V78" s="5"/>
      <c r="W78" s="5"/>
      <c r="X78" s="5"/>
      <c r="Y78" s="5"/>
      <c r="Z78" s="32"/>
      <c r="AA78" s="5"/>
      <c r="AB78" s="5"/>
      <c r="AC78" s="5"/>
      <c r="AD78" s="5"/>
      <c r="AE78" s="5"/>
      <c r="AF78" s="40"/>
      <c r="AG78" s="8"/>
      <c r="AH78" s="41"/>
      <c r="AI78" s="28"/>
      <c r="AJ78" s="28"/>
      <c r="AK78" s="28"/>
      <c r="AL78" s="28"/>
      <c r="AM78" s="28"/>
      <c r="AN78" s="28"/>
      <c r="AO78" s="10"/>
      <c r="AP78" s="300">
        <f t="shared" si="16"/>
        <v>0</v>
      </c>
      <c r="AQ78" s="5"/>
      <c r="AR78" s="11"/>
      <c r="AS78" s="5"/>
      <c r="AT78" s="5"/>
      <c r="AU78" s="12"/>
      <c r="AV78" s="5"/>
      <c r="AW78" s="5"/>
      <c r="AX78" s="5"/>
      <c r="AY78" s="5"/>
      <c r="AZ78" s="5"/>
      <c r="BA78" s="5"/>
      <c r="BB78" s="5"/>
      <c r="BC78" s="5"/>
      <c r="BD78" s="5"/>
      <c r="BE78" s="5"/>
      <c r="BF78" s="5"/>
      <c r="BG78" s="5"/>
      <c r="BH78" s="5"/>
      <c r="BI78" s="10"/>
      <c r="BJ78" s="44"/>
      <c r="BK78" s="10"/>
      <c r="BL78" s="10"/>
      <c r="BM78" s="44">
        <v>74</v>
      </c>
      <c r="BN78" s="26"/>
      <c r="BO78" s="26"/>
      <c r="BP78" s="26"/>
      <c r="BQ78" s="26"/>
      <c r="BR78" s="26"/>
      <c r="BS78" s="26"/>
      <c r="BT78" s="26"/>
      <c r="BU78" s="44">
        <v>74</v>
      </c>
      <c r="BV78" s="5">
        <v>0</v>
      </c>
      <c r="BW78" s="5">
        <v>0</v>
      </c>
      <c r="BX78" s="69"/>
      <c r="BY78" s="11"/>
      <c r="BZ78" s="5"/>
      <c r="CA78" s="5"/>
      <c r="CB78" s="26"/>
      <c r="CC78" s="54"/>
      <c r="CD78" s="54"/>
      <c r="CE78" s="22"/>
      <c r="CF78" s="26"/>
      <c r="CG78" s="26"/>
      <c r="CH78" s="26"/>
      <c r="CI78" s="26"/>
      <c r="CJ78" s="26"/>
      <c r="CK78" s="28"/>
      <c r="CL78" s="79" t="s">
        <v>659</v>
      </c>
    </row>
    <row r="79" spans="1:90" ht="15" x14ac:dyDescent="0.25">
      <c r="A79" s="10">
        <v>75</v>
      </c>
      <c r="B79" s="15">
        <v>75</v>
      </c>
      <c r="C79" s="42"/>
      <c r="D79" s="8">
        <v>39570</v>
      </c>
      <c r="E79" s="28">
        <v>1</v>
      </c>
      <c r="F79" s="28">
        <v>1</v>
      </c>
      <c r="G79" s="32">
        <v>3</v>
      </c>
      <c r="H79" s="5">
        <v>4</v>
      </c>
      <c r="I79" s="5"/>
      <c r="J79" s="5"/>
      <c r="K79" s="5"/>
      <c r="L79" s="5"/>
      <c r="M79" s="299">
        <f t="shared" si="15"/>
        <v>4</v>
      </c>
      <c r="N79" s="5" t="s">
        <v>118</v>
      </c>
      <c r="O79" s="5"/>
      <c r="P79" s="5"/>
      <c r="Q79" s="5"/>
      <c r="R79" s="5"/>
      <c r="S79" s="5"/>
      <c r="T79" s="32">
        <v>20</v>
      </c>
      <c r="U79" s="5"/>
      <c r="V79" s="5">
        <v>17</v>
      </c>
      <c r="W79" s="5"/>
      <c r="X79" s="5"/>
      <c r="Y79" s="5"/>
      <c r="Z79" s="32"/>
      <c r="AA79" s="5"/>
      <c r="AB79" s="5">
        <v>17</v>
      </c>
      <c r="AC79" s="5"/>
      <c r="AD79" s="5"/>
      <c r="AE79" s="5"/>
      <c r="AF79" s="40">
        <v>39575</v>
      </c>
      <c r="AG79" s="8">
        <v>39581</v>
      </c>
      <c r="AH79" s="41" t="s">
        <v>693</v>
      </c>
      <c r="AI79" s="28"/>
      <c r="AJ79" s="28">
        <v>0.1</v>
      </c>
      <c r="AK79" s="28"/>
      <c r="AL79" s="28"/>
      <c r="AM79" s="28"/>
      <c r="AN79" s="28"/>
      <c r="AO79" s="10" t="s">
        <v>384</v>
      </c>
      <c r="AP79" s="300">
        <f t="shared" si="16"/>
        <v>3</v>
      </c>
      <c r="AQ79" s="5">
        <v>2</v>
      </c>
      <c r="AR79" s="11">
        <v>3.13</v>
      </c>
      <c r="AS79" s="5">
        <v>270</v>
      </c>
      <c r="AT79" s="5">
        <v>412</v>
      </c>
      <c r="AU79" s="12">
        <v>5</v>
      </c>
      <c r="AV79" s="5">
        <v>1</v>
      </c>
      <c r="AW79" s="5">
        <v>15</v>
      </c>
      <c r="AX79" s="5"/>
      <c r="AY79" s="5"/>
      <c r="AZ79" s="5"/>
      <c r="BA79" s="5">
        <v>2.16</v>
      </c>
      <c r="BB79" s="5"/>
      <c r="BC79" s="5"/>
      <c r="BD79" s="5"/>
      <c r="BE79" s="81">
        <f>74.288*BA79+53.511</f>
        <v>213.97308000000001</v>
      </c>
      <c r="BF79" s="5"/>
      <c r="BG79" s="5"/>
      <c r="BH79" s="5"/>
      <c r="BI79" s="10" t="s">
        <v>680</v>
      </c>
      <c r="BJ79" s="245">
        <f>(AR79^2*PI()*AS79*AQ79)/4</f>
        <v>4155.0123241737683</v>
      </c>
      <c r="BK79" s="11">
        <f>((BA79^2*PI()*BE79)/4)+((BB79^2*PI()*BF79)/4)+((BC79^2*PI()*BG79)/4)+((BD79^2*PI()*BH79)/4)</f>
        <v>784.07304122465962</v>
      </c>
      <c r="BL79" s="284">
        <f t="shared" ref="BL79" si="17">BJ79+BK79</f>
        <v>4939.0853653984277</v>
      </c>
      <c r="BM79" s="44">
        <v>75</v>
      </c>
      <c r="BN79" s="26">
        <v>5</v>
      </c>
      <c r="BO79" s="26">
        <v>39</v>
      </c>
      <c r="BP79" s="26">
        <v>37</v>
      </c>
      <c r="BQ79" s="26">
        <v>1</v>
      </c>
      <c r="BR79" s="26">
        <v>0</v>
      </c>
      <c r="BS79" s="26">
        <v>31</v>
      </c>
      <c r="BT79" s="26"/>
      <c r="BU79" s="44">
        <v>75</v>
      </c>
      <c r="BV79" s="5">
        <v>4</v>
      </c>
      <c r="BW79" s="5">
        <v>3</v>
      </c>
      <c r="BX79" s="69">
        <v>4</v>
      </c>
      <c r="BY79" s="11">
        <v>3.13</v>
      </c>
      <c r="BZ79" s="5">
        <v>270</v>
      </c>
      <c r="CA79" s="5">
        <v>4939.0853653984277</v>
      </c>
      <c r="CB79" s="26">
        <v>17</v>
      </c>
      <c r="CC79" s="54">
        <v>39575</v>
      </c>
      <c r="CD79" s="54">
        <v>39581</v>
      </c>
      <c r="CE79" s="8" t="s">
        <v>693</v>
      </c>
      <c r="CF79" s="26">
        <v>5</v>
      </c>
      <c r="CG79" s="26">
        <v>39</v>
      </c>
      <c r="CH79" s="26">
        <v>37</v>
      </c>
      <c r="CI79" s="26">
        <v>0</v>
      </c>
      <c r="CJ79" s="26">
        <v>31</v>
      </c>
      <c r="CK79" s="28">
        <v>0.1</v>
      </c>
      <c r="CL79" s="79"/>
    </row>
    <row r="80" spans="1:90" ht="15" x14ac:dyDescent="0.25">
      <c r="A80" s="10">
        <v>76</v>
      </c>
      <c r="B80" s="15">
        <v>76</v>
      </c>
      <c r="C80" s="42"/>
      <c r="D80" s="8"/>
      <c r="E80" s="28"/>
      <c r="F80" s="28"/>
      <c r="G80" s="32"/>
      <c r="H80" s="5"/>
      <c r="I80" s="5"/>
      <c r="J80" s="5"/>
      <c r="K80" s="5"/>
      <c r="L80" s="5"/>
      <c r="M80" s="299">
        <f t="shared" si="15"/>
        <v>0</v>
      </c>
      <c r="N80" s="5"/>
      <c r="O80" s="5"/>
      <c r="P80" s="5"/>
      <c r="Q80" s="5"/>
      <c r="R80" s="5"/>
      <c r="S80" s="5"/>
      <c r="T80" s="32"/>
      <c r="U80" s="5"/>
      <c r="V80" s="5"/>
      <c r="W80" s="5"/>
      <c r="X80" s="5"/>
      <c r="Y80" s="5"/>
      <c r="Z80" s="32"/>
      <c r="AA80" s="5"/>
      <c r="AB80" s="5"/>
      <c r="AC80" s="5"/>
      <c r="AD80" s="5"/>
      <c r="AE80" s="5"/>
      <c r="AF80" s="40"/>
      <c r="AG80" s="8"/>
      <c r="AH80" s="41"/>
      <c r="AI80" s="28"/>
      <c r="AJ80" s="28"/>
      <c r="AK80" s="28"/>
      <c r="AL80" s="28"/>
      <c r="AM80" s="28"/>
      <c r="AN80" s="28"/>
      <c r="AO80" s="10"/>
      <c r="AP80" s="300">
        <f t="shared" si="16"/>
        <v>0</v>
      </c>
      <c r="AQ80" s="5"/>
      <c r="AR80" s="11"/>
      <c r="AS80" s="5"/>
      <c r="AT80" s="5"/>
      <c r="AU80" s="12"/>
      <c r="AV80" s="5"/>
      <c r="AW80" s="5"/>
      <c r="AX80" s="5"/>
      <c r="AY80" s="5"/>
      <c r="AZ80" s="5"/>
      <c r="BA80" s="5"/>
      <c r="BB80" s="5"/>
      <c r="BC80" s="5"/>
      <c r="BD80" s="5"/>
      <c r="BE80" s="5"/>
      <c r="BF80" s="5"/>
      <c r="BG80" s="5"/>
      <c r="BH80" s="5"/>
      <c r="BI80" s="10"/>
      <c r="BJ80" s="44"/>
      <c r="BK80" s="10"/>
      <c r="BL80" s="10"/>
      <c r="BM80" s="44">
        <v>76</v>
      </c>
      <c r="BN80" s="26"/>
      <c r="BO80" s="26"/>
      <c r="BP80" s="26"/>
      <c r="BQ80" s="26"/>
      <c r="BR80" s="26"/>
      <c r="BS80" s="26"/>
      <c r="BT80" s="26"/>
      <c r="BU80" s="44">
        <v>76</v>
      </c>
      <c r="BV80" s="5">
        <v>0</v>
      </c>
      <c r="BW80" s="5">
        <v>0</v>
      </c>
      <c r="BX80" s="69"/>
      <c r="BY80" s="11"/>
      <c r="BZ80" s="5"/>
      <c r="CA80" s="5"/>
      <c r="CB80" s="26"/>
      <c r="CC80" s="54"/>
      <c r="CD80" s="54"/>
      <c r="CE80" s="8"/>
      <c r="CF80" s="26"/>
      <c r="CG80" s="26"/>
      <c r="CH80" s="26"/>
      <c r="CI80" s="26"/>
      <c r="CJ80" s="26"/>
      <c r="CK80" s="28"/>
      <c r="CL80" s="79" t="s">
        <v>659</v>
      </c>
    </row>
    <row r="81" spans="1:90" ht="15" x14ac:dyDescent="0.25">
      <c r="A81" s="10">
        <v>77</v>
      </c>
      <c r="B81" s="15">
        <v>77</v>
      </c>
      <c r="C81" s="42"/>
      <c r="D81" s="8"/>
      <c r="E81" s="28"/>
      <c r="F81" s="28"/>
      <c r="G81" s="32"/>
      <c r="H81" s="5"/>
      <c r="I81" s="5"/>
      <c r="J81" s="5"/>
      <c r="K81" s="5"/>
      <c r="L81" s="5"/>
      <c r="M81" s="299">
        <f t="shared" si="15"/>
        <v>0</v>
      </c>
      <c r="N81" s="5"/>
      <c r="O81" s="5"/>
      <c r="P81" s="5"/>
      <c r="Q81" s="5"/>
      <c r="R81" s="5"/>
      <c r="S81" s="5"/>
      <c r="T81" s="32"/>
      <c r="U81" s="5"/>
      <c r="V81" s="5"/>
      <c r="W81" s="5"/>
      <c r="X81" s="5"/>
      <c r="Y81" s="5"/>
      <c r="Z81" s="32"/>
      <c r="AA81" s="5"/>
      <c r="AB81" s="5"/>
      <c r="AC81" s="5"/>
      <c r="AD81" s="5"/>
      <c r="AE81" s="5"/>
      <c r="AF81" s="40"/>
      <c r="AG81" s="8"/>
      <c r="AH81" s="41"/>
      <c r="AI81" s="28"/>
      <c r="AJ81" s="28"/>
      <c r="AK81" s="28"/>
      <c r="AL81" s="28"/>
      <c r="AM81" s="28"/>
      <c r="AN81" s="28"/>
      <c r="AO81" s="10"/>
      <c r="AP81" s="300">
        <f t="shared" si="16"/>
        <v>0</v>
      </c>
      <c r="AQ81" s="5"/>
      <c r="AR81" s="11"/>
      <c r="AS81" s="5"/>
      <c r="AT81" s="5"/>
      <c r="AU81" s="12"/>
      <c r="AV81" s="5"/>
      <c r="AW81" s="5"/>
      <c r="AX81" s="5"/>
      <c r="AY81" s="5"/>
      <c r="AZ81" s="5"/>
      <c r="BA81" s="5"/>
      <c r="BB81" s="5"/>
      <c r="BC81" s="5"/>
      <c r="BD81" s="5"/>
      <c r="BE81" s="5"/>
      <c r="BF81" s="5"/>
      <c r="BG81" s="5"/>
      <c r="BH81" s="5"/>
      <c r="BI81" s="10"/>
      <c r="BJ81" s="44"/>
      <c r="BK81" s="10"/>
      <c r="BL81" s="10"/>
      <c r="BM81" s="44">
        <v>77</v>
      </c>
      <c r="BN81" s="26"/>
      <c r="BO81" s="26"/>
      <c r="BP81" s="26"/>
      <c r="BQ81" s="26"/>
      <c r="BR81" s="26"/>
      <c r="BS81" s="26"/>
      <c r="BT81" s="26"/>
      <c r="BU81" s="44">
        <v>77</v>
      </c>
      <c r="BV81" s="5">
        <v>0</v>
      </c>
      <c r="BW81" s="5">
        <v>0</v>
      </c>
      <c r="BX81" s="69"/>
      <c r="BY81" s="11"/>
      <c r="BZ81" s="5"/>
      <c r="CA81" s="5"/>
      <c r="CB81" s="26"/>
      <c r="CC81" s="54"/>
      <c r="CD81" s="54"/>
      <c r="CE81" s="8"/>
      <c r="CF81" s="26"/>
      <c r="CG81" s="26"/>
      <c r="CH81" s="26"/>
      <c r="CI81" s="26"/>
      <c r="CJ81" s="26"/>
      <c r="CK81" s="28"/>
      <c r="CL81" s="79" t="s">
        <v>659</v>
      </c>
    </row>
    <row r="82" spans="1:90" ht="15" x14ac:dyDescent="0.25">
      <c r="A82" s="10">
        <v>78</v>
      </c>
      <c r="B82" s="15">
        <v>78</v>
      </c>
      <c r="C82" s="42"/>
      <c r="D82" s="8"/>
      <c r="E82" s="28"/>
      <c r="F82" s="28"/>
      <c r="G82" s="32"/>
      <c r="H82" s="5"/>
      <c r="I82" s="5"/>
      <c r="J82" s="5"/>
      <c r="K82" s="5"/>
      <c r="L82" s="5"/>
      <c r="M82" s="299">
        <f t="shared" si="15"/>
        <v>0</v>
      </c>
      <c r="N82" s="5"/>
      <c r="O82" s="5"/>
      <c r="P82" s="5"/>
      <c r="Q82" s="5"/>
      <c r="R82" s="5"/>
      <c r="S82" s="5"/>
      <c r="T82" s="32"/>
      <c r="U82" s="5"/>
      <c r="V82" s="5"/>
      <c r="W82" s="5"/>
      <c r="X82" s="5"/>
      <c r="Y82" s="5"/>
      <c r="Z82" s="32"/>
      <c r="AA82" s="5"/>
      <c r="AB82" s="5"/>
      <c r="AC82" s="5"/>
      <c r="AD82" s="5"/>
      <c r="AE82" s="5"/>
      <c r="AF82" s="40"/>
      <c r="AG82" s="8"/>
      <c r="AH82" s="41"/>
      <c r="AI82" s="28"/>
      <c r="AJ82" s="28"/>
      <c r="AK82" s="28"/>
      <c r="AL82" s="28"/>
      <c r="AM82" s="28"/>
      <c r="AN82" s="28"/>
      <c r="AO82" s="10"/>
      <c r="AP82" s="300">
        <f t="shared" si="16"/>
        <v>0</v>
      </c>
      <c r="AQ82" s="5"/>
      <c r="AR82" s="11"/>
      <c r="AS82" s="5"/>
      <c r="AT82" s="5"/>
      <c r="AU82" s="12"/>
      <c r="AV82" s="5"/>
      <c r="AW82" s="5"/>
      <c r="AX82" s="5"/>
      <c r="AY82" s="5"/>
      <c r="AZ82" s="5"/>
      <c r="BA82" s="5"/>
      <c r="BB82" s="5"/>
      <c r="BC82" s="5"/>
      <c r="BD82" s="5"/>
      <c r="BE82" s="5"/>
      <c r="BF82" s="5"/>
      <c r="BG82" s="5"/>
      <c r="BH82" s="5"/>
      <c r="BI82" s="10"/>
      <c r="BJ82" s="44"/>
      <c r="BK82" s="10"/>
      <c r="BL82" s="10"/>
      <c r="BM82" s="44">
        <v>78</v>
      </c>
      <c r="BN82" s="26"/>
      <c r="BO82" s="26"/>
      <c r="BP82" s="26"/>
      <c r="BQ82" s="26"/>
      <c r="BR82" s="26"/>
      <c r="BS82" s="26"/>
      <c r="BT82" s="26"/>
      <c r="BU82" s="44">
        <v>78</v>
      </c>
      <c r="BV82" s="5">
        <v>0</v>
      </c>
      <c r="BW82" s="5">
        <v>0</v>
      </c>
      <c r="BX82" s="69"/>
      <c r="BY82" s="11"/>
      <c r="BZ82" s="5"/>
      <c r="CA82" s="5"/>
      <c r="CB82" s="26"/>
      <c r="CC82" s="54"/>
      <c r="CD82" s="54"/>
      <c r="CE82" s="8"/>
      <c r="CF82" s="26"/>
      <c r="CG82" s="26"/>
      <c r="CH82" s="26"/>
      <c r="CI82" s="26"/>
      <c r="CJ82" s="26"/>
      <c r="CK82" s="28"/>
      <c r="CL82" s="79" t="s">
        <v>659</v>
      </c>
    </row>
    <row r="83" spans="1:90" ht="15" x14ac:dyDescent="0.25">
      <c r="A83" s="10">
        <v>79</v>
      </c>
      <c r="B83" s="15">
        <v>79</v>
      </c>
      <c r="C83" s="42"/>
      <c r="D83" s="8"/>
      <c r="E83" s="28"/>
      <c r="F83" s="28"/>
      <c r="G83" s="32"/>
      <c r="H83" s="5"/>
      <c r="I83" s="5"/>
      <c r="J83" s="5"/>
      <c r="K83" s="5"/>
      <c r="L83" s="5"/>
      <c r="M83" s="299">
        <f t="shared" si="15"/>
        <v>0</v>
      </c>
      <c r="N83" s="5"/>
      <c r="O83" s="5"/>
      <c r="P83" s="5"/>
      <c r="Q83" s="5"/>
      <c r="R83" s="5"/>
      <c r="S83" s="5"/>
      <c r="T83" s="32"/>
      <c r="U83" s="5"/>
      <c r="V83" s="5"/>
      <c r="W83" s="5"/>
      <c r="X83" s="5"/>
      <c r="Y83" s="5"/>
      <c r="Z83" s="32"/>
      <c r="AA83" s="5"/>
      <c r="AB83" s="5"/>
      <c r="AC83" s="5"/>
      <c r="AD83" s="5"/>
      <c r="AE83" s="5"/>
      <c r="AF83" s="40"/>
      <c r="AG83" s="8"/>
      <c r="AH83" s="41"/>
      <c r="AI83" s="28"/>
      <c r="AJ83" s="28"/>
      <c r="AK83" s="28"/>
      <c r="AL83" s="28"/>
      <c r="AM83" s="28"/>
      <c r="AN83" s="28"/>
      <c r="AO83" s="10"/>
      <c r="AP83" s="300">
        <f t="shared" si="16"/>
        <v>0</v>
      </c>
      <c r="AQ83" s="5"/>
      <c r="AR83" s="11"/>
      <c r="AS83" s="5"/>
      <c r="AT83" s="5"/>
      <c r="AU83" s="12"/>
      <c r="AV83" s="5"/>
      <c r="AW83" s="5"/>
      <c r="AX83" s="5"/>
      <c r="AY83" s="5"/>
      <c r="AZ83" s="5"/>
      <c r="BA83" s="5"/>
      <c r="BB83" s="5"/>
      <c r="BC83" s="5"/>
      <c r="BD83" s="5"/>
      <c r="BE83" s="5"/>
      <c r="BF83" s="5"/>
      <c r="BG83" s="5"/>
      <c r="BH83" s="5"/>
      <c r="BI83" s="10"/>
      <c r="BJ83" s="44"/>
      <c r="BK83" s="10"/>
      <c r="BL83" s="10"/>
      <c r="BM83" s="44">
        <v>79</v>
      </c>
      <c r="BN83" s="26"/>
      <c r="BO83" s="26"/>
      <c r="BP83" s="26"/>
      <c r="BQ83" s="26"/>
      <c r="BR83" s="26"/>
      <c r="BS83" s="26"/>
      <c r="BT83" s="26"/>
      <c r="BU83" s="44">
        <v>79</v>
      </c>
      <c r="BV83" s="5">
        <v>0</v>
      </c>
      <c r="BW83" s="5">
        <v>0</v>
      </c>
      <c r="BX83" s="69"/>
      <c r="BY83" s="11"/>
      <c r="BZ83" s="5"/>
      <c r="CA83" s="5"/>
      <c r="CB83" s="26"/>
      <c r="CC83" s="54"/>
      <c r="CD83" s="54"/>
      <c r="CE83" s="8"/>
      <c r="CF83" s="26"/>
      <c r="CG83" s="26"/>
      <c r="CH83" s="26"/>
      <c r="CI83" s="26"/>
      <c r="CJ83" s="26"/>
      <c r="CK83" s="28"/>
      <c r="CL83" s="79" t="s">
        <v>659</v>
      </c>
    </row>
    <row r="84" spans="1:90" ht="15" x14ac:dyDescent="0.25">
      <c r="A84" s="10">
        <v>80</v>
      </c>
      <c r="B84" s="15">
        <v>80</v>
      </c>
      <c r="C84" s="42"/>
      <c r="D84" s="8"/>
      <c r="E84" s="28"/>
      <c r="F84" s="28"/>
      <c r="G84" s="32"/>
      <c r="H84" s="5"/>
      <c r="I84" s="5"/>
      <c r="J84" s="5"/>
      <c r="K84" s="5"/>
      <c r="L84" s="5"/>
      <c r="M84" s="299">
        <f t="shared" si="15"/>
        <v>0</v>
      </c>
      <c r="N84" s="5"/>
      <c r="O84" s="5"/>
      <c r="P84" s="5"/>
      <c r="Q84" s="5"/>
      <c r="R84" s="5"/>
      <c r="S84" s="5"/>
      <c r="T84" s="32"/>
      <c r="U84" s="5"/>
      <c r="V84" s="5"/>
      <c r="W84" s="5"/>
      <c r="X84" s="5"/>
      <c r="Y84" s="5"/>
      <c r="Z84" s="32"/>
      <c r="AA84" s="5"/>
      <c r="AB84" s="5"/>
      <c r="AC84" s="5"/>
      <c r="AD84" s="5"/>
      <c r="AE84" s="5"/>
      <c r="AF84" s="40"/>
      <c r="AG84" s="8"/>
      <c r="AH84" s="41"/>
      <c r="AI84" s="28"/>
      <c r="AJ84" s="28"/>
      <c r="AK84" s="28"/>
      <c r="AL84" s="28"/>
      <c r="AM84" s="28"/>
      <c r="AN84" s="28"/>
      <c r="AO84" s="10"/>
      <c r="AP84" s="300">
        <f t="shared" si="16"/>
        <v>0</v>
      </c>
      <c r="AQ84" s="5"/>
      <c r="AR84" s="11"/>
      <c r="AS84" s="5"/>
      <c r="AT84" s="5"/>
      <c r="AU84" s="12"/>
      <c r="AV84" s="5"/>
      <c r="AW84" s="5"/>
      <c r="AX84" s="5"/>
      <c r="AY84" s="5"/>
      <c r="AZ84" s="5"/>
      <c r="BA84" s="5"/>
      <c r="BB84" s="5"/>
      <c r="BC84" s="5"/>
      <c r="BD84" s="5"/>
      <c r="BE84" s="5"/>
      <c r="BF84" s="5"/>
      <c r="BG84" s="5"/>
      <c r="BH84" s="5"/>
      <c r="BI84" s="10"/>
      <c r="BJ84" s="44"/>
      <c r="BK84" s="10"/>
      <c r="BL84" s="10"/>
      <c r="BM84" s="44">
        <v>80</v>
      </c>
      <c r="BN84" s="26"/>
      <c r="BO84" s="26"/>
      <c r="BP84" s="26"/>
      <c r="BQ84" s="26"/>
      <c r="BR84" s="26"/>
      <c r="BS84" s="26"/>
      <c r="BT84" s="26"/>
      <c r="BU84" s="44">
        <v>80</v>
      </c>
      <c r="BV84" s="5">
        <v>0</v>
      </c>
      <c r="BW84" s="5">
        <v>0</v>
      </c>
      <c r="BX84" s="69"/>
      <c r="BY84" s="11"/>
      <c r="BZ84" s="5"/>
      <c r="CA84" s="5"/>
      <c r="CB84" s="26"/>
      <c r="CC84" s="54"/>
      <c r="CD84" s="54"/>
      <c r="CE84" s="8"/>
      <c r="CF84" s="26"/>
      <c r="CG84" s="26"/>
      <c r="CH84" s="26"/>
      <c r="CI84" s="26"/>
      <c r="CJ84" s="26"/>
      <c r="CK84" s="28"/>
      <c r="CL84" s="79" t="s">
        <v>659</v>
      </c>
    </row>
    <row r="85" spans="1:90" ht="15" x14ac:dyDescent="0.25">
      <c r="A85" s="10">
        <v>81</v>
      </c>
      <c r="B85" s="15">
        <v>81</v>
      </c>
      <c r="C85" s="42"/>
      <c r="D85" s="8"/>
      <c r="E85" s="28"/>
      <c r="F85" s="28"/>
      <c r="G85" s="32"/>
      <c r="H85" s="5"/>
      <c r="I85" s="5"/>
      <c r="J85" s="5"/>
      <c r="K85" s="5"/>
      <c r="L85" s="5"/>
      <c r="M85" s="299">
        <f t="shared" si="15"/>
        <v>0</v>
      </c>
      <c r="N85" s="5"/>
      <c r="O85" s="5"/>
      <c r="P85" s="5"/>
      <c r="Q85" s="5"/>
      <c r="R85" s="5"/>
      <c r="S85" s="5"/>
      <c r="T85" s="32"/>
      <c r="U85" s="5"/>
      <c r="V85" s="5"/>
      <c r="W85" s="5"/>
      <c r="X85" s="5"/>
      <c r="Y85" s="5"/>
      <c r="Z85" s="32"/>
      <c r="AA85" s="5"/>
      <c r="AB85" s="5"/>
      <c r="AC85" s="5"/>
      <c r="AD85" s="5"/>
      <c r="AE85" s="5"/>
      <c r="AF85" s="40"/>
      <c r="AG85" s="8"/>
      <c r="AH85" s="41"/>
      <c r="AI85" s="28"/>
      <c r="AJ85" s="28"/>
      <c r="AK85" s="28"/>
      <c r="AL85" s="28"/>
      <c r="AM85" s="28"/>
      <c r="AN85" s="28"/>
      <c r="AO85" s="10"/>
      <c r="AP85" s="300">
        <f t="shared" si="16"/>
        <v>0</v>
      </c>
      <c r="AQ85" s="5"/>
      <c r="AR85" s="11"/>
      <c r="AS85" s="5"/>
      <c r="AT85" s="5"/>
      <c r="AU85" s="12"/>
      <c r="AV85" s="5"/>
      <c r="AW85" s="5"/>
      <c r="AX85" s="5"/>
      <c r="AY85" s="5"/>
      <c r="AZ85" s="5"/>
      <c r="BA85" s="5"/>
      <c r="BB85" s="5"/>
      <c r="BC85" s="5"/>
      <c r="BD85" s="5"/>
      <c r="BE85" s="5"/>
      <c r="BF85" s="5"/>
      <c r="BG85" s="5"/>
      <c r="BH85" s="5"/>
      <c r="BI85" s="10"/>
      <c r="BJ85" s="44"/>
      <c r="BK85" s="10"/>
      <c r="BL85" s="10"/>
      <c r="BM85" s="44">
        <v>81</v>
      </c>
      <c r="BN85" s="26"/>
      <c r="BO85" s="26"/>
      <c r="BP85" s="26"/>
      <c r="BQ85" s="26"/>
      <c r="BR85" s="26"/>
      <c r="BS85" s="26"/>
      <c r="BT85" s="26"/>
      <c r="BU85" s="44">
        <v>81</v>
      </c>
      <c r="BV85" s="5">
        <v>0</v>
      </c>
      <c r="BW85" s="5">
        <v>0</v>
      </c>
      <c r="BX85" s="69"/>
      <c r="BY85" s="11"/>
      <c r="BZ85" s="5"/>
      <c r="CA85" s="5"/>
      <c r="CB85" s="26"/>
      <c r="CC85" s="54"/>
      <c r="CD85" s="54"/>
      <c r="CE85" s="8"/>
      <c r="CF85" s="26"/>
      <c r="CG85" s="26"/>
      <c r="CH85" s="26"/>
      <c r="CI85" s="26"/>
      <c r="CJ85" s="26"/>
      <c r="CK85" s="28"/>
      <c r="CL85" s="79" t="s">
        <v>659</v>
      </c>
    </row>
    <row r="86" spans="1:90" ht="15" x14ac:dyDescent="0.25">
      <c r="A86" s="10">
        <v>82</v>
      </c>
      <c r="B86" s="15">
        <v>82</v>
      </c>
      <c r="C86" s="42"/>
      <c r="D86" s="8"/>
      <c r="E86" s="28"/>
      <c r="F86" s="28"/>
      <c r="G86" s="32"/>
      <c r="H86" s="5"/>
      <c r="I86" s="5"/>
      <c r="J86" s="5"/>
      <c r="K86" s="5"/>
      <c r="L86" s="5"/>
      <c r="M86" s="299">
        <f t="shared" si="15"/>
        <v>0</v>
      </c>
      <c r="N86" s="5"/>
      <c r="O86" s="5"/>
      <c r="P86" s="5"/>
      <c r="Q86" s="5"/>
      <c r="R86" s="5"/>
      <c r="S86" s="5"/>
      <c r="T86" s="32"/>
      <c r="U86" s="5"/>
      <c r="V86" s="5"/>
      <c r="W86" s="5"/>
      <c r="X86" s="5"/>
      <c r="Y86" s="5"/>
      <c r="Z86" s="32"/>
      <c r="AA86" s="5"/>
      <c r="AB86" s="5"/>
      <c r="AC86" s="5"/>
      <c r="AD86" s="5"/>
      <c r="AE86" s="5"/>
      <c r="AF86" s="40"/>
      <c r="AG86" s="8"/>
      <c r="AH86" s="41"/>
      <c r="AI86" s="28"/>
      <c r="AJ86" s="28"/>
      <c r="AK86" s="28"/>
      <c r="AL86" s="28"/>
      <c r="AM86" s="28"/>
      <c r="AN86" s="28"/>
      <c r="AO86" s="10"/>
      <c r="AP86" s="300">
        <f t="shared" si="16"/>
        <v>0</v>
      </c>
      <c r="AQ86" s="5"/>
      <c r="AR86" s="11"/>
      <c r="AS86" s="5"/>
      <c r="AT86" s="5"/>
      <c r="AU86" s="12"/>
      <c r="AV86" s="5"/>
      <c r="AW86" s="5"/>
      <c r="AX86" s="5"/>
      <c r="AY86" s="5"/>
      <c r="AZ86" s="5"/>
      <c r="BA86" s="5"/>
      <c r="BB86" s="5"/>
      <c r="BC86" s="5"/>
      <c r="BD86" s="5"/>
      <c r="BE86" s="5"/>
      <c r="BF86" s="5"/>
      <c r="BG86" s="5"/>
      <c r="BH86" s="5"/>
      <c r="BI86" s="10"/>
      <c r="BJ86" s="44"/>
      <c r="BK86" s="10"/>
      <c r="BL86" s="10"/>
      <c r="BM86" s="44">
        <v>82</v>
      </c>
      <c r="BN86" s="26"/>
      <c r="BO86" s="26"/>
      <c r="BP86" s="26"/>
      <c r="BQ86" s="26"/>
      <c r="BR86" s="26"/>
      <c r="BS86" s="26"/>
      <c r="BT86" s="26"/>
      <c r="BU86" s="44">
        <v>82</v>
      </c>
      <c r="BV86" s="5">
        <v>0</v>
      </c>
      <c r="BW86" s="5">
        <v>0</v>
      </c>
      <c r="BX86" s="69"/>
      <c r="BY86" s="11"/>
      <c r="BZ86" s="5"/>
      <c r="CA86" s="5"/>
      <c r="CB86" s="26"/>
      <c r="CC86" s="54"/>
      <c r="CD86" s="54"/>
      <c r="CE86" s="8"/>
      <c r="CF86" s="26"/>
      <c r="CG86" s="26"/>
      <c r="CH86" s="26"/>
      <c r="CI86" s="26"/>
      <c r="CJ86" s="26"/>
      <c r="CK86" s="28"/>
      <c r="CL86" s="79" t="s">
        <v>659</v>
      </c>
    </row>
    <row r="87" spans="1:90" ht="15" x14ac:dyDescent="0.25">
      <c r="A87" s="10">
        <v>83</v>
      </c>
      <c r="B87" s="15">
        <v>83</v>
      </c>
      <c r="C87" s="42"/>
      <c r="D87" s="8"/>
      <c r="E87" s="28"/>
      <c r="F87" s="28"/>
      <c r="G87" s="32"/>
      <c r="H87" s="5"/>
      <c r="I87" s="5"/>
      <c r="J87" s="5"/>
      <c r="K87" s="5"/>
      <c r="L87" s="5"/>
      <c r="M87" s="299">
        <f t="shared" si="15"/>
        <v>0</v>
      </c>
      <c r="N87" s="5"/>
      <c r="O87" s="5"/>
      <c r="P87" s="5"/>
      <c r="Q87" s="5"/>
      <c r="R87" s="5"/>
      <c r="S87" s="5"/>
      <c r="T87" s="32"/>
      <c r="U87" s="5"/>
      <c r="V87" s="5"/>
      <c r="W87" s="5"/>
      <c r="X87" s="5"/>
      <c r="Y87" s="5"/>
      <c r="Z87" s="32"/>
      <c r="AA87" s="5"/>
      <c r="AB87" s="5"/>
      <c r="AC87" s="5"/>
      <c r="AD87" s="5"/>
      <c r="AE87" s="5"/>
      <c r="AF87" s="40"/>
      <c r="AG87" s="8"/>
      <c r="AH87" s="41"/>
      <c r="AI87" s="28"/>
      <c r="AJ87" s="28"/>
      <c r="AK87" s="28"/>
      <c r="AL87" s="28"/>
      <c r="AM87" s="28"/>
      <c r="AN87" s="28"/>
      <c r="AO87" s="10"/>
      <c r="AP87" s="300">
        <f t="shared" si="16"/>
        <v>0</v>
      </c>
      <c r="AQ87" s="5"/>
      <c r="AR87" s="11"/>
      <c r="AS87" s="5"/>
      <c r="AT87" s="5"/>
      <c r="AU87" s="12"/>
      <c r="AV87" s="5"/>
      <c r="AW87" s="5"/>
      <c r="AX87" s="5"/>
      <c r="AY87" s="5"/>
      <c r="AZ87" s="5"/>
      <c r="BA87" s="5"/>
      <c r="BB87" s="5"/>
      <c r="BC87" s="5"/>
      <c r="BD87" s="5"/>
      <c r="BE87" s="5"/>
      <c r="BF87" s="5"/>
      <c r="BG87" s="5"/>
      <c r="BH87" s="5"/>
      <c r="BI87" s="10"/>
      <c r="BJ87" s="44"/>
      <c r="BK87" s="10"/>
      <c r="BL87" s="10"/>
      <c r="BM87" s="44">
        <v>83</v>
      </c>
      <c r="BN87" s="26"/>
      <c r="BO87" s="26"/>
      <c r="BP87" s="26"/>
      <c r="BQ87" s="26"/>
      <c r="BR87" s="26"/>
      <c r="BS87" s="26"/>
      <c r="BT87" s="26"/>
      <c r="BU87" s="44">
        <v>83</v>
      </c>
      <c r="BV87" s="5">
        <v>0</v>
      </c>
      <c r="BW87" s="5">
        <v>0</v>
      </c>
      <c r="BX87" s="69"/>
      <c r="BY87" s="11"/>
      <c r="BZ87" s="5"/>
      <c r="CA87" s="5"/>
      <c r="CB87" s="26"/>
      <c r="CC87" s="54"/>
      <c r="CD87" s="54"/>
      <c r="CE87" s="8"/>
      <c r="CF87" s="26"/>
      <c r="CG87" s="26"/>
      <c r="CH87" s="26"/>
      <c r="CI87" s="26"/>
      <c r="CJ87" s="26"/>
      <c r="CK87" s="28"/>
      <c r="CL87" s="79" t="s">
        <v>659</v>
      </c>
    </row>
    <row r="88" spans="1:90" ht="15" x14ac:dyDescent="0.25">
      <c r="A88" s="10">
        <v>84</v>
      </c>
      <c r="B88" s="15">
        <v>84</v>
      </c>
      <c r="C88" s="42"/>
      <c r="D88" s="8">
        <v>39570</v>
      </c>
      <c r="E88" s="28">
        <v>1</v>
      </c>
      <c r="F88" s="28">
        <v>1</v>
      </c>
      <c r="G88" s="32">
        <v>4</v>
      </c>
      <c r="H88" s="5">
        <v>5</v>
      </c>
      <c r="I88" s="5">
        <v>6</v>
      </c>
      <c r="J88" s="5"/>
      <c r="K88" s="5"/>
      <c r="L88" s="5"/>
      <c r="M88" s="299">
        <f t="shared" si="15"/>
        <v>6</v>
      </c>
      <c r="N88" s="5" t="s">
        <v>118</v>
      </c>
      <c r="O88" s="5"/>
      <c r="P88" s="5"/>
      <c r="Q88" s="5"/>
      <c r="R88" s="5"/>
      <c r="S88" s="5"/>
      <c r="T88" s="32">
        <v>40</v>
      </c>
      <c r="U88" s="5">
        <v>60</v>
      </c>
      <c r="V88" s="5">
        <v>82</v>
      </c>
      <c r="W88" s="5"/>
      <c r="X88" s="5"/>
      <c r="Y88" s="5"/>
      <c r="Z88" s="32"/>
      <c r="AA88" s="5"/>
      <c r="AB88" s="5">
        <v>82</v>
      </c>
      <c r="AC88" s="5"/>
      <c r="AD88" s="5"/>
      <c r="AE88" s="5"/>
      <c r="AF88" s="40">
        <v>39575</v>
      </c>
      <c r="AG88" s="8">
        <v>39581</v>
      </c>
      <c r="AH88" s="41" t="s">
        <v>694</v>
      </c>
      <c r="AI88" s="28"/>
      <c r="AJ88" s="28"/>
      <c r="AK88" s="28"/>
      <c r="AL88" s="28"/>
      <c r="AM88" s="28"/>
      <c r="AN88" s="28"/>
      <c r="AO88" s="10" t="s">
        <v>385</v>
      </c>
      <c r="AP88" s="300">
        <f t="shared" si="16"/>
        <v>5</v>
      </c>
      <c r="AQ88" s="5">
        <v>5</v>
      </c>
      <c r="AR88" s="11">
        <v>2.99</v>
      </c>
      <c r="AS88" s="5">
        <v>281</v>
      </c>
      <c r="AT88" s="5">
        <v>395</v>
      </c>
      <c r="AU88" s="12">
        <v>5</v>
      </c>
      <c r="AV88" s="5"/>
      <c r="AW88" s="5"/>
      <c r="AX88" s="5"/>
      <c r="AY88" s="5"/>
      <c r="AZ88" s="5"/>
      <c r="BA88" s="5"/>
      <c r="BB88" s="5"/>
      <c r="BC88" s="5"/>
      <c r="BD88" s="5"/>
      <c r="BE88" s="5"/>
      <c r="BF88" s="5"/>
      <c r="BG88" s="5"/>
      <c r="BH88" s="5"/>
      <c r="BI88" s="10"/>
      <c r="BJ88" s="245">
        <f>(AR88^2*PI()*AS88*AQ88)/4</f>
        <v>9865.2610594282869</v>
      </c>
      <c r="BK88" s="11">
        <f>((BA88^2*PI()*BE88)/4)+((BB88^2*PI()*BF88)/4)+((BC88^2*PI()*BG88)/4)+((BD88^2*PI()*BH88)/4)</f>
        <v>0</v>
      </c>
      <c r="BL88" s="284">
        <f t="shared" ref="BL88:BL89" si="18">BJ88+BK88</f>
        <v>9865.2610594282869</v>
      </c>
      <c r="BM88" s="44">
        <v>84</v>
      </c>
      <c r="BN88" s="26">
        <v>11</v>
      </c>
      <c r="BO88" s="26">
        <v>67</v>
      </c>
      <c r="BP88" s="26">
        <v>84</v>
      </c>
      <c r="BQ88" s="26">
        <v>4</v>
      </c>
      <c r="BR88" s="26">
        <v>1</v>
      </c>
      <c r="BS88" s="26">
        <v>52</v>
      </c>
      <c r="BT88" s="26"/>
      <c r="BU88" s="44">
        <v>84</v>
      </c>
      <c r="BV88" s="5">
        <v>6</v>
      </c>
      <c r="BW88" s="5">
        <v>5</v>
      </c>
      <c r="BX88" s="69">
        <v>6</v>
      </c>
      <c r="BY88" s="11">
        <v>2.99</v>
      </c>
      <c r="BZ88" s="5">
        <v>281</v>
      </c>
      <c r="CA88" s="5">
        <v>9865.2610594282869</v>
      </c>
      <c r="CB88" s="26">
        <v>82</v>
      </c>
      <c r="CC88" s="54">
        <v>39575</v>
      </c>
      <c r="CD88" s="54">
        <v>39581</v>
      </c>
      <c r="CE88" s="8" t="s">
        <v>694</v>
      </c>
      <c r="CF88" s="26">
        <v>11</v>
      </c>
      <c r="CG88" s="26">
        <v>67</v>
      </c>
      <c r="CH88" s="26">
        <v>84</v>
      </c>
      <c r="CI88" s="26">
        <v>1</v>
      </c>
      <c r="CJ88" s="26">
        <v>52</v>
      </c>
      <c r="CK88" s="28"/>
      <c r="CL88" s="79"/>
    </row>
    <row r="89" spans="1:90" ht="15" x14ac:dyDescent="0.25">
      <c r="A89" s="10">
        <v>85</v>
      </c>
      <c r="B89" s="15">
        <v>85</v>
      </c>
      <c r="C89" s="42"/>
      <c r="D89" s="8">
        <v>39575</v>
      </c>
      <c r="E89" s="28">
        <v>1</v>
      </c>
      <c r="F89" s="28">
        <v>1</v>
      </c>
      <c r="G89" s="32">
        <v>2</v>
      </c>
      <c r="H89" s="5"/>
      <c r="I89" s="5"/>
      <c r="J89" s="5"/>
      <c r="K89" s="5"/>
      <c r="L89" s="5"/>
      <c r="M89" s="299">
        <f t="shared" si="15"/>
        <v>2</v>
      </c>
      <c r="N89" s="5"/>
      <c r="O89" s="5" t="s">
        <v>118</v>
      </c>
      <c r="P89" s="5"/>
      <c r="Q89" s="5"/>
      <c r="R89" s="5"/>
      <c r="S89" s="5"/>
      <c r="T89" s="32"/>
      <c r="U89" s="5">
        <v>7</v>
      </c>
      <c r="V89" s="5">
        <v>6</v>
      </c>
      <c r="W89" s="5"/>
      <c r="X89" s="5"/>
      <c r="Y89" s="5"/>
      <c r="Z89" s="32"/>
      <c r="AA89" s="5"/>
      <c r="AB89" s="5">
        <v>6</v>
      </c>
      <c r="AC89" s="5"/>
      <c r="AD89" s="5"/>
      <c r="AE89" s="5"/>
      <c r="AF89" s="40">
        <v>39581</v>
      </c>
      <c r="AG89" s="8">
        <v>39581</v>
      </c>
      <c r="AH89" s="41">
        <v>39581</v>
      </c>
      <c r="AI89" s="28"/>
      <c r="AJ89" s="28">
        <v>0.3</v>
      </c>
      <c r="AK89" s="28"/>
      <c r="AL89" s="28"/>
      <c r="AM89" s="28"/>
      <c r="AN89" s="28"/>
      <c r="AO89" s="10" t="s">
        <v>386</v>
      </c>
      <c r="AP89" s="300">
        <f t="shared" si="16"/>
        <v>2</v>
      </c>
      <c r="AQ89" s="5">
        <v>1</v>
      </c>
      <c r="AR89" s="11">
        <v>2.56</v>
      </c>
      <c r="AS89" s="5">
        <v>184</v>
      </c>
      <c r="AT89" s="5">
        <v>357</v>
      </c>
      <c r="AU89" s="12">
        <v>5</v>
      </c>
      <c r="AV89" s="5">
        <v>1</v>
      </c>
      <c r="AW89" s="5">
        <v>185</v>
      </c>
      <c r="AX89" s="5"/>
      <c r="AY89" s="5"/>
      <c r="AZ89" s="5"/>
      <c r="BA89" s="5">
        <v>2.6</v>
      </c>
      <c r="BB89" s="5"/>
      <c r="BC89" s="5"/>
      <c r="BD89" s="5"/>
      <c r="BE89" s="81">
        <f>74.288*BA89+53.511</f>
        <v>246.65979999999999</v>
      </c>
      <c r="BF89" s="5"/>
      <c r="BG89" s="5"/>
      <c r="BH89" s="5"/>
      <c r="BI89" s="10"/>
      <c r="BJ89" s="245">
        <f>(AR89^2*PI()*AS89*AQ89)/4</f>
        <v>947.08211427003914</v>
      </c>
      <c r="BK89" s="11">
        <f>((BA89^2*PI()*BE89)/4)+((BB89^2*PI()*BF89)/4)+((BC89^2*PI()*BG89)/4)+((BD89^2*PI()*BH89)/4)</f>
        <v>1309.5888003909176</v>
      </c>
      <c r="BL89" s="284">
        <f t="shared" si="18"/>
        <v>2256.6709146609569</v>
      </c>
      <c r="BM89" s="44">
        <v>85</v>
      </c>
      <c r="BN89" s="26">
        <v>2</v>
      </c>
      <c r="BO89" s="26">
        <v>18</v>
      </c>
      <c r="BP89" s="26">
        <v>10</v>
      </c>
      <c r="BQ89" s="26">
        <v>10</v>
      </c>
      <c r="BR89" s="26">
        <v>0</v>
      </c>
      <c r="BS89" s="26">
        <v>3</v>
      </c>
      <c r="BT89" s="26"/>
      <c r="BU89" s="44">
        <v>85</v>
      </c>
      <c r="BV89" s="5">
        <v>2</v>
      </c>
      <c r="BW89" s="5">
        <v>2</v>
      </c>
      <c r="BX89" s="69">
        <v>2</v>
      </c>
      <c r="BY89" s="11">
        <v>2.56</v>
      </c>
      <c r="BZ89" s="5">
        <v>184</v>
      </c>
      <c r="CA89" s="5">
        <v>2256.6709146609569</v>
      </c>
      <c r="CB89" s="26">
        <v>6</v>
      </c>
      <c r="CC89" s="54">
        <v>39581</v>
      </c>
      <c r="CD89" s="54">
        <v>39581</v>
      </c>
      <c r="CE89" s="8">
        <v>39581</v>
      </c>
      <c r="CF89" s="26">
        <v>2</v>
      </c>
      <c r="CG89" s="26">
        <v>18</v>
      </c>
      <c r="CH89" s="26">
        <v>10</v>
      </c>
      <c r="CI89" s="26">
        <v>0</v>
      </c>
      <c r="CJ89" s="26">
        <v>3</v>
      </c>
      <c r="CK89" s="28">
        <v>0.3</v>
      </c>
      <c r="CL89" s="79"/>
    </row>
    <row r="90" spans="1:90" ht="15" x14ac:dyDescent="0.25">
      <c r="A90" s="10">
        <v>86</v>
      </c>
      <c r="B90" s="15"/>
      <c r="C90" s="42"/>
      <c r="D90" s="8"/>
      <c r="E90" s="28"/>
      <c r="F90" s="28"/>
      <c r="G90" s="32"/>
      <c r="H90" s="5"/>
      <c r="I90" s="5"/>
      <c r="J90" s="5"/>
      <c r="K90" s="5"/>
      <c r="L90" s="5"/>
      <c r="M90" s="299">
        <f t="shared" si="15"/>
        <v>0</v>
      </c>
      <c r="N90" s="5"/>
      <c r="O90" s="5"/>
      <c r="P90" s="5"/>
      <c r="Q90" s="5"/>
      <c r="R90" s="5"/>
      <c r="S90" s="5"/>
      <c r="T90" s="32"/>
      <c r="U90" s="5"/>
      <c r="V90" s="5"/>
      <c r="W90" s="5"/>
      <c r="X90" s="5"/>
      <c r="Y90" s="5"/>
      <c r="Z90" s="32"/>
      <c r="AA90" s="5"/>
      <c r="AB90" s="5"/>
      <c r="AC90" s="5"/>
      <c r="AD90" s="5"/>
      <c r="AE90" s="5"/>
      <c r="AF90" s="40"/>
      <c r="AG90" s="8"/>
      <c r="AH90" s="41"/>
      <c r="AI90" s="28"/>
      <c r="AJ90" s="28"/>
      <c r="AK90" s="28"/>
      <c r="AL90" s="28"/>
      <c r="AM90" s="28"/>
      <c r="AN90" s="28"/>
      <c r="AO90" s="10"/>
      <c r="AP90" s="300">
        <f t="shared" si="16"/>
        <v>0</v>
      </c>
      <c r="AQ90" s="5"/>
      <c r="AR90" s="11"/>
      <c r="AS90" s="5"/>
      <c r="AT90" s="5"/>
      <c r="AU90" s="12"/>
      <c r="AV90" s="5"/>
      <c r="AW90" s="5"/>
      <c r="AX90" s="5"/>
      <c r="AY90" s="5"/>
      <c r="AZ90" s="5"/>
      <c r="BA90" s="5"/>
      <c r="BB90" s="5"/>
      <c r="BC90" s="5"/>
      <c r="BD90" s="5"/>
      <c r="BE90" s="5"/>
      <c r="BF90" s="5"/>
      <c r="BG90" s="5"/>
      <c r="BH90" s="5"/>
      <c r="BI90" s="10"/>
      <c r="BJ90" s="44"/>
      <c r="BK90" s="10"/>
      <c r="BL90" s="10"/>
      <c r="BM90" s="44">
        <v>86</v>
      </c>
      <c r="BN90" s="26"/>
      <c r="BO90" s="26"/>
      <c r="BP90" s="26"/>
      <c r="BQ90" s="26"/>
      <c r="BR90" s="26"/>
      <c r="BS90" s="26"/>
      <c r="BT90" s="26"/>
      <c r="BU90" s="44">
        <v>86</v>
      </c>
      <c r="BV90" s="5">
        <v>0</v>
      </c>
      <c r="BW90" s="5">
        <v>0</v>
      </c>
      <c r="BX90" s="69"/>
      <c r="BY90" s="11"/>
      <c r="BZ90" s="5"/>
      <c r="CA90" s="5"/>
      <c r="CB90" s="26"/>
      <c r="CC90" s="54"/>
      <c r="CD90" s="54"/>
      <c r="CE90" s="22"/>
      <c r="CF90" s="26"/>
      <c r="CG90" s="26"/>
      <c r="CH90" s="26"/>
      <c r="CI90" s="26"/>
      <c r="CJ90" s="26"/>
      <c r="CK90" s="28"/>
      <c r="CL90" s="79" t="s">
        <v>656</v>
      </c>
    </row>
    <row r="91" spans="1:90" ht="15" x14ac:dyDescent="0.25">
      <c r="A91" s="10">
        <v>87</v>
      </c>
      <c r="B91" s="15"/>
      <c r="C91" s="42"/>
      <c r="D91" s="8"/>
      <c r="E91" s="28"/>
      <c r="F91" s="28"/>
      <c r="G91" s="32"/>
      <c r="H91" s="5"/>
      <c r="I91" s="5"/>
      <c r="J91" s="5"/>
      <c r="K91" s="5"/>
      <c r="L91" s="5"/>
      <c r="M91" s="299">
        <f t="shared" si="15"/>
        <v>0</v>
      </c>
      <c r="N91" s="5"/>
      <c r="O91" s="5"/>
      <c r="P91" s="5"/>
      <c r="Q91" s="5"/>
      <c r="R91" s="5"/>
      <c r="S91" s="5"/>
      <c r="T91" s="32"/>
      <c r="U91" s="5"/>
      <c r="V91" s="5"/>
      <c r="W91" s="5"/>
      <c r="X91" s="5"/>
      <c r="Y91" s="5"/>
      <c r="Z91" s="32"/>
      <c r="AA91" s="5"/>
      <c r="AB91" s="5"/>
      <c r="AC91" s="5"/>
      <c r="AD91" s="5"/>
      <c r="AE91" s="5"/>
      <c r="AF91" s="40"/>
      <c r="AG91" s="8"/>
      <c r="AH91" s="41"/>
      <c r="AI91" s="28"/>
      <c r="AJ91" s="28"/>
      <c r="AK91" s="28"/>
      <c r="AL91" s="28"/>
      <c r="AM91" s="28"/>
      <c r="AN91" s="28"/>
      <c r="AO91" s="10"/>
      <c r="AP91" s="300">
        <f t="shared" si="16"/>
        <v>0</v>
      </c>
      <c r="AQ91" s="5"/>
      <c r="AR91" s="11"/>
      <c r="AS91" s="5"/>
      <c r="AT91" s="5"/>
      <c r="AU91" s="12"/>
      <c r="AV91" s="5"/>
      <c r="AW91" s="5"/>
      <c r="AX91" s="5"/>
      <c r="AY91" s="5"/>
      <c r="AZ91" s="5"/>
      <c r="BA91" s="5"/>
      <c r="BB91" s="5"/>
      <c r="BC91" s="5"/>
      <c r="BD91" s="5"/>
      <c r="BE91" s="5"/>
      <c r="BF91" s="5"/>
      <c r="BG91" s="5"/>
      <c r="BH91" s="5"/>
      <c r="BI91" s="10"/>
      <c r="BJ91" s="44"/>
      <c r="BK91" s="10"/>
      <c r="BL91" s="10"/>
      <c r="BM91" s="44">
        <v>87</v>
      </c>
      <c r="BN91" s="26"/>
      <c r="BO91" s="26"/>
      <c r="BP91" s="26"/>
      <c r="BQ91" s="26"/>
      <c r="BR91" s="26"/>
      <c r="BS91" s="26"/>
      <c r="BT91" s="26"/>
      <c r="BU91" s="44">
        <v>87</v>
      </c>
      <c r="BV91" s="5">
        <v>0</v>
      </c>
      <c r="BW91" s="5">
        <v>0</v>
      </c>
      <c r="BX91" s="69"/>
      <c r="BY91" s="11"/>
      <c r="BZ91" s="5"/>
      <c r="CA91" s="5"/>
      <c r="CB91" s="26"/>
      <c r="CC91" s="54"/>
      <c r="CD91" s="54"/>
      <c r="CE91" s="22"/>
      <c r="CF91" s="26"/>
      <c r="CG91" s="26"/>
      <c r="CH91" s="26"/>
      <c r="CI91" s="26"/>
      <c r="CJ91" s="26"/>
      <c r="CK91" s="28"/>
      <c r="CL91" s="79" t="s">
        <v>656</v>
      </c>
    </row>
    <row r="92" spans="1:90" ht="15" x14ac:dyDescent="0.25">
      <c r="A92" s="10">
        <v>88</v>
      </c>
      <c r="B92" s="15"/>
      <c r="C92" s="42"/>
      <c r="D92" s="8"/>
      <c r="E92" s="28"/>
      <c r="F92" s="28"/>
      <c r="G92" s="32"/>
      <c r="H92" s="5"/>
      <c r="I92" s="5"/>
      <c r="J92" s="5"/>
      <c r="K92" s="5"/>
      <c r="L92" s="5"/>
      <c r="M92" s="299">
        <f t="shared" si="15"/>
        <v>0</v>
      </c>
      <c r="N92" s="5"/>
      <c r="O92" s="5"/>
      <c r="P92" s="5"/>
      <c r="Q92" s="5"/>
      <c r="R92" s="5"/>
      <c r="S92" s="5"/>
      <c r="T92" s="32"/>
      <c r="U92" s="5"/>
      <c r="V92" s="5"/>
      <c r="W92" s="5"/>
      <c r="X92" s="5"/>
      <c r="Y92" s="5"/>
      <c r="Z92" s="32"/>
      <c r="AA92" s="5"/>
      <c r="AB92" s="5"/>
      <c r="AC92" s="5"/>
      <c r="AD92" s="5"/>
      <c r="AE92" s="5"/>
      <c r="AF92" s="40"/>
      <c r="AG92" s="8"/>
      <c r="AH92" s="41"/>
      <c r="AI92" s="28"/>
      <c r="AJ92" s="28"/>
      <c r="AK92" s="28"/>
      <c r="AL92" s="28"/>
      <c r="AM92" s="28"/>
      <c r="AN92" s="28"/>
      <c r="AO92" s="10"/>
      <c r="AP92" s="300">
        <f t="shared" si="16"/>
        <v>0</v>
      </c>
      <c r="AQ92" s="5"/>
      <c r="AR92" s="11"/>
      <c r="AS92" s="5"/>
      <c r="AT92" s="5"/>
      <c r="AU92" s="12"/>
      <c r="AV92" s="5"/>
      <c r="AW92" s="5"/>
      <c r="AX92" s="5"/>
      <c r="AY92" s="5"/>
      <c r="AZ92" s="5"/>
      <c r="BA92" s="5"/>
      <c r="BB92" s="5"/>
      <c r="BC92" s="5"/>
      <c r="BD92" s="5"/>
      <c r="BE92" s="5"/>
      <c r="BF92" s="5"/>
      <c r="BG92" s="5"/>
      <c r="BH92" s="5"/>
      <c r="BI92" s="10"/>
      <c r="BJ92" s="44"/>
      <c r="BK92" s="10"/>
      <c r="BL92" s="10"/>
      <c r="BM92" s="44">
        <v>88</v>
      </c>
      <c r="BN92" s="26"/>
      <c r="BO92" s="26"/>
      <c r="BP92" s="26"/>
      <c r="BQ92" s="26"/>
      <c r="BR92" s="26"/>
      <c r="BS92" s="26"/>
      <c r="BT92" s="26"/>
      <c r="BU92" s="44">
        <v>88</v>
      </c>
      <c r="BV92" s="5">
        <v>0</v>
      </c>
      <c r="BW92" s="5">
        <v>0</v>
      </c>
      <c r="BX92" s="69"/>
      <c r="BY92" s="11"/>
      <c r="BZ92" s="5"/>
      <c r="CA92" s="5"/>
      <c r="CB92" s="26"/>
      <c r="CC92" s="54"/>
      <c r="CD92" s="54"/>
      <c r="CE92" s="22"/>
      <c r="CF92" s="26"/>
      <c r="CG92" s="26"/>
      <c r="CH92" s="26"/>
      <c r="CI92" s="26"/>
      <c r="CJ92" s="26"/>
      <c r="CK92" s="28"/>
      <c r="CL92" s="79" t="s">
        <v>656</v>
      </c>
    </row>
    <row r="93" spans="1:90" ht="15" x14ac:dyDescent="0.25">
      <c r="A93" s="10">
        <v>89</v>
      </c>
      <c r="B93" s="15"/>
      <c r="C93" s="42"/>
      <c r="D93" s="8"/>
      <c r="E93" s="28"/>
      <c r="F93" s="28"/>
      <c r="G93" s="32"/>
      <c r="H93" s="5"/>
      <c r="I93" s="5"/>
      <c r="J93" s="5"/>
      <c r="K93" s="5"/>
      <c r="L93" s="5"/>
      <c r="M93" s="299">
        <f t="shared" si="15"/>
        <v>0</v>
      </c>
      <c r="N93" s="5"/>
      <c r="O93" s="5"/>
      <c r="P93" s="5"/>
      <c r="Q93" s="5"/>
      <c r="R93" s="5"/>
      <c r="S93" s="5"/>
      <c r="T93" s="32"/>
      <c r="U93" s="5"/>
      <c r="V93" s="5"/>
      <c r="W93" s="5"/>
      <c r="X93" s="5"/>
      <c r="Y93" s="5"/>
      <c r="Z93" s="32"/>
      <c r="AA93" s="5"/>
      <c r="AB93" s="5"/>
      <c r="AC93" s="5"/>
      <c r="AD93" s="5"/>
      <c r="AE93" s="5"/>
      <c r="AF93" s="40"/>
      <c r="AG93" s="8"/>
      <c r="AH93" s="41"/>
      <c r="AI93" s="28"/>
      <c r="AJ93" s="28"/>
      <c r="AK93" s="28"/>
      <c r="AL93" s="28"/>
      <c r="AM93" s="28"/>
      <c r="AN93" s="28"/>
      <c r="AO93" s="10"/>
      <c r="AP93" s="300">
        <f t="shared" si="16"/>
        <v>0</v>
      </c>
      <c r="AQ93" s="5"/>
      <c r="AR93" s="11"/>
      <c r="AS93" s="5"/>
      <c r="AT93" s="5"/>
      <c r="AU93" s="12"/>
      <c r="AV93" s="5"/>
      <c r="AW93" s="5"/>
      <c r="AX93" s="5"/>
      <c r="AY93" s="5"/>
      <c r="AZ93" s="5"/>
      <c r="BA93" s="5"/>
      <c r="BB93" s="5"/>
      <c r="BC93" s="5"/>
      <c r="BD93" s="5"/>
      <c r="BE93" s="5"/>
      <c r="BF93" s="5"/>
      <c r="BG93" s="5"/>
      <c r="BH93" s="5"/>
      <c r="BI93" s="10"/>
      <c r="BJ93" s="44"/>
      <c r="BK93" s="10"/>
      <c r="BL93" s="10"/>
      <c r="BM93" s="44">
        <v>89</v>
      </c>
      <c r="BN93" s="26"/>
      <c r="BO93" s="26"/>
      <c r="BP93" s="26"/>
      <c r="BQ93" s="26"/>
      <c r="BR93" s="26"/>
      <c r="BS93" s="26"/>
      <c r="BT93" s="26"/>
      <c r="BU93" s="44">
        <v>89</v>
      </c>
      <c r="BV93" s="5">
        <v>0</v>
      </c>
      <c r="BW93" s="5">
        <v>0</v>
      </c>
      <c r="BX93" s="69"/>
      <c r="BY93" s="11"/>
      <c r="BZ93" s="5"/>
      <c r="CA93" s="5"/>
      <c r="CB93" s="26"/>
      <c r="CC93" s="54"/>
      <c r="CD93" s="54"/>
      <c r="CE93" s="22"/>
      <c r="CF93" s="26"/>
      <c r="CG93" s="26"/>
      <c r="CH93" s="26"/>
      <c r="CI93" s="26"/>
      <c r="CJ93" s="26"/>
      <c r="CK93" s="28"/>
      <c r="CL93" s="79" t="s">
        <v>656</v>
      </c>
    </row>
    <row r="94" spans="1:90" ht="15" x14ac:dyDescent="0.25">
      <c r="A94" s="10">
        <v>90</v>
      </c>
      <c r="B94" s="15">
        <v>13</v>
      </c>
      <c r="C94" s="42"/>
      <c r="D94" s="8">
        <v>39570</v>
      </c>
      <c r="E94" s="28">
        <v>1</v>
      </c>
      <c r="F94" s="28">
        <v>1</v>
      </c>
      <c r="G94" s="32">
        <v>3</v>
      </c>
      <c r="H94" s="5"/>
      <c r="I94" s="5"/>
      <c r="J94" s="5"/>
      <c r="K94" s="5"/>
      <c r="L94" s="5"/>
      <c r="M94" s="299">
        <f t="shared" si="15"/>
        <v>3</v>
      </c>
      <c r="N94" s="5" t="s">
        <v>111</v>
      </c>
      <c r="O94" s="5"/>
      <c r="P94" s="5"/>
      <c r="Q94" s="5"/>
      <c r="R94" s="5"/>
      <c r="S94" s="5"/>
      <c r="T94" s="32">
        <v>20</v>
      </c>
      <c r="U94" s="5"/>
      <c r="V94" s="5">
        <v>9</v>
      </c>
      <c r="W94" s="5"/>
      <c r="X94" s="5"/>
      <c r="Y94" s="5"/>
      <c r="Z94" s="32"/>
      <c r="AA94" s="5"/>
      <c r="AB94" s="5">
        <v>9</v>
      </c>
      <c r="AC94" s="5"/>
      <c r="AD94" s="5"/>
      <c r="AE94" s="5"/>
      <c r="AF94" s="40">
        <v>39581</v>
      </c>
      <c r="AG94" s="8">
        <v>39581</v>
      </c>
      <c r="AH94" s="41">
        <v>39581</v>
      </c>
      <c r="AI94" s="28"/>
      <c r="AJ94" s="28">
        <v>0.1</v>
      </c>
      <c r="AK94" s="28"/>
      <c r="AL94" s="28"/>
      <c r="AM94" s="28"/>
      <c r="AN94" s="28"/>
      <c r="AO94" s="10" t="s">
        <v>387</v>
      </c>
      <c r="AP94" s="300">
        <f t="shared" si="16"/>
        <v>3</v>
      </c>
      <c r="AQ94" s="5">
        <v>2</v>
      </c>
      <c r="AR94" s="11">
        <v>2.25</v>
      </c>
      <c r="AS94" s="5">
        <v>179</v>
      </c>
      <c r="AT94" s="5">
        <v>332</v>
      </c>
      <c r="AU94" s="12">
        <v>5</v>
      </c>
      <c r="AV94" s="5">
        <v>1</v>
      </c>
      <c r="AW94" s="5">
        <v>115</v>
      </c>
      <c r="AX94" s="5"/>
      <c r="AY94" s="5"/>
      <c r="AZ94" s="5"/>
      <c r="BA94" s="5">
        <v>2.0499999999999998</v>
      </c>
      <c r="BB94" s="5"/>
      <c r="BC94" s="5"/>
      <c r="BD94" s="5"/>
      <c r="BE94" s="81">
        <f>74.288*BA94+53.511</f>
        <v>205.80139999999997</v>
      </c>
      <c r="BF94" s="5"/>
      <c r="BG94" s="5"/>
      <c r="BH94" s="5"/>
      <c r="BI94" s="10"/>
      <c r="BJ94" s="245">
        <f t="shared" ref="BJ94:BJ99" si="19">(AR94^2*PI()*AS94*AQ94)/4</f>
        <v>1423.4359963874504</v>
      </c>
      <c r="BK94" s="11">
        <f t="shared" ref="BK94:BK99" si="20">((BA94^2*PI()*BE94)/4)+((BB94^2*PI()*BF94)/4)+((BC94^2*PI()*BG94)/4)+((BD94^2*PI()*BH94)/4)</f>
        <v>679.27546475938061</v>
      </c>
      <c r="BL94" s="284">
        <f t="shared" ref="BL94:BL99" si="21">BJ94+BK94</f>
        <v>2102.711461146831</v>
      </c>
      <c r="BM94" s="44">
        <v>90</v>
      </c>
      <c r="BN94" s="26"/>
      <c r="BO94" s="26"/>
      <c r="BP94" s="26"/>
      <c r="BQ94" s="26"/>
      <c r="BR94" s="26"/>
      <c r="BS94" s="26"/>
      <c r="BT94" s="26"/>
      <c r="BU94" s="44">
        <v>90</v>
      </c>
      <c r="BV94" s="5">
        <v>3</v>
      </c>
      <c r="BW94" s="5">
        <v>3</v>
      </c>
      <c r="BX94" s="69">
        <v>3</v>
      </c>
      <c r="BY94" s="11">
        <v>2.25</v>
      </c>
      <c r="BZ94" s="5">
        <v>179</v>
      </c>
      <c r="CA94" s="5">
        <v>2102.711461146831</v>
      </c>
      <c r="CB94" s="26"/>
      <c r="CC94" s="287"/>
      <c r="CD94" s="287"/>
      <c r="CE94" s="289"/>
      <c r="CF94" s="26"/>
      <c r="CG94" s="26"/>
      <c r="CH94" s="26"/>
      <c r="CI94" s="26"/>
      <c r="CJ94" s="26"/>
      <c r="CK94" s="28">
        <v>0.1</v>
      </c>
      <c r="CL94" s="79"/>
    </row>
    <row r="95" spans="1:90" ht="15" x14ac:dyDescent="0.25">
      <c r="A95" s="10">
        <v>91</v>
      </c>
      <c r="B95" s="15" t="s">
        <v>175</v>
      </c>
      <c r="C95" s="42"/>
      <c r="D95" s="8">
        <v>39570</v>
      </c>
      <c r="E95" s="28">
        <v>1</v>
      </c>
      <c r="F95" s="28">
        <v>1</v>
      </c>
      <c r="G95" s="32">
        <v>3</v>
      </c>
      <c r="H95" s="5"/>
      <c r="I95" s="5"/>
      <c r="J95" s="5"/>
      <c r="K95" s="5"/>
      <c r="L95" s="5"/>
      <c r="M95" s="299">
        <f t="shared" si="15"/>
        <v>3</v>
      </c>
      <c r="N95" s="5" t="s">
        <v>118</v>
      </c>
      <c r="O95" s="5" t="s">
        <v>118</v>
      </c>
      <c r="P95" s="5"/>
      <c r="Q95" s="5"/>
      <c r="R95" s="5"/>
      <c r="S95" s="5"/>
      <c r="T95" s="32">
        <v>40</v>
      </c>
      <c r="U95" s="5"/>
      <c r="V95" s="5">
        <v>41</v>
      </c>
      <c r="W95" s="5"/>
      <c r="X95" s="5"/>
      <c r="Y95" s="5"/>
      <c r="Z95" s="32"/>
      <c r="AA95" s="5"/>
      <c r="AB95" s="5">
        <v>41</v>
      </c>
      <c r="AC95" s="5"/>
      <c r="AD95" s="5"/>
      <c r="AE95" s="5"/>
      <c r="AF95" s="40">
        <v>39581</v>
      </c>
      <c r="AG95" s="8">
        <v>39581</v>
      </c>
      <c r="AH95" s="41" t="s">
        <v>694</v>
      </c>
      <c r="AI95" s="28"/>
      <c r="AJ95" s="28"/>
      <c r="AK95" s="28"/>
      <c r="AL95" s="28"/>
      <c r="AM95" s="28"/>
      <c r="AN95" s="28"/>
      <c r="AO95" s="10" t="s">
        <v>388</v>
      </c>
      <c r="AP95" s="300">
        <f t="shared" si="16"/>
        <v>3</v>
      </c>
      <c r="AQ95" s="5">
        <v>3</v>
      </c>
      <c r="AR95" s="11">
        <v>2.1</v>
      </c>
      <c r="AS95" s="5">
        <v>223</v>
      </c>
      <c r="AT95" s="5">
        <v>319</v>
      </c>
      <c r="AU95" s="12">
        <v>10</v>
      </c>
      <c r="AV95" s="5"/>
      <c r="AW95" s="5"/>
      <c r="AX95" s="5"/>
      <c r="AY95" s="5"/>
      <c r="AZ95" s="5"/>
      <c r="BA95" s="5"/>
      <c r="BB95" s="5"/>
      <c r="BC95" s="5"/>
      <c r="BD95" s="5"/>
      <c r="BE95" s="5"/>
      <c r="BF95" s="5"/>
      <c r="BG95" s="5"/>
      <c r="BH95" s="5"/>
      <c r="BI95" s="10"/>
      <c r="BJ95" s="245">
        <f t="shared" si="19"/>
        <v>2317.1523474898577</v>
      </c>
      <c r="BK95" s="11">
        <f t="shared" si="20"/>
        <v>0</v>
      </c>
      <c r="BL95" s="284">
        <f t="shared" si="21"/>
        <v>2317.1523474898577</v>
      </c>
      <c r="BM95" s="44">
        <v>91</v>
      </c>
      <c r="BN95" s="26">
        <v>8</v>
      </c>
      <c r="BO95" s="26">
        <v>67</v>
      </c>
      <c r="BP95" s="26">
        <v>37</v>
      </c>
      <c r="BQ95" s="26">
        <v>2</v>
      </c>
      <c r="BR95" s="26">
        <v>0</v>
      </c>
      <c r="BS95" s="26">
        <v>10</v>
      </c>
      <c r="BT95" s="26"/>
      <c r="BU95" s="44">
        <v>91</v>
      </c>
      <c r="BV95" s="5">
        <v>3</v>
      </c>
      <c r="BW95" s="5">
        <v>3</v>
      </c>
      <c r="BX95" s="69">
        <v>3</v>
      </c>
      <c r="BY95" s="11">
        <v>2.1</v>
      </c>
      <c r="BZ95" s="5">
        <v>223</v>
      </c>
      <c r="CA95" s="5">
        <v>2317.1523474898577</v>
      </c>
      <c r="CB95" s="26">
        <v>41</v>
      </c>
      <c r="CC95" s="54">
        <v>39581</v>
      </c>
      <c r="CD95" s="54">
        <v>39581</v>
      </c>
      <c r="CE95" s="8" t="s">
        <v>694</v>
      </c>
      <c r="CF95" s="26">
        <v>8</v>
      </c>
      <c r="CG95" s="26">
        <v>67</v>
      </c>
      <c r="CH95" s="26">
        <v>37</v>
      </c>
      <c r="CI95" s="26">
        <v>0</v>
      </c>
      <c r="CJ95" s="26">
        <v>10</v>
      </c>
      <c r="CK95" s="28"/>
      <c r="CL95" s="79"/>
    </row>
    <row r="96" spans="1:90" ht="15" x14ac:dyDescent="0.25">
      <c r="A96" s="10">
        <v>92</v>
      </c>
      <c r="B96" s="15"/>
      <c r="C96" s="42"/>
      <c r="D96" s="8">
        <v>39570</v>
      </c>
      <c r="E96" s="28">
        <v>1</v>
      </c>
      <c r="F96" s="28">
        <v>1</v>
      </c>
      <c r="G96" s="32">
        <v>1</v>
      </c>
      <c r="H96" s="5"/>
      <c r="I96" s="5"/>
      <c r="J96" s="5"/>
      <c r="K96" s="5"/>
      <c r="L96" s="5"/>
      <c r="M96" s="299">
        <f t="shared" si="15"/>
        <v>1</v>
      </c>
      <c r="N96" s="5" t="s">
        <v>118</v>
      </c>
      <c r="O96" s="5"/>
      <c r="P96" s="5"/>
      <c r="Q96" s="5"/>
      <c r="R96" s="5"/>
      <c r="S96" s="5"/>
      <c r="T96" s="32">
        <v>20</v>
      </c>
      <c r="U96" s="5">
        <v>15</v>
      </c>
      <c r="V96" s="5"/>
      <c r="W96" s="5"/>
      <c r="X96" s="5"/>
      <c r="Y96" s="5"/>
      <c r="Z96" s="32"/>
      <c r="AA96" s="5"/>
      <c r="AB96" s="5">
        <v>16</v>
      </c>
      <c r="AC96" s="5"/>
      <c r="AD96" s="5"/>
      <c r="AE96" s="5"/>
      <c r="AF96" s="40">
        <v>39575</v>
      </c>
      <c r="AG96" s="8">
        <v>39581</v>
      </c>
      <c r="AH96" s="41">
        <v>39581</v>
      </c>
      <c r="AI96" s="28"/>
      <c r="AJ96" s="28"/>
      <c r="AK96" s="28"/>
      <c r="AL96" s="28"/>
      <c r="AM96" s="28"/>
      <c r="AN96" s="28"/>
      <c r="AO96" s="10" t="s">
        <v>389</v>
      </c>
      <c r="AP96" s="300">
        <f t="shared" si="16"/>
        <v>1</v>
      </c>
      <c r="AQ96" s="5">
        <v>1</v>
      </c>
      <c r="AR96" s="11">
        <v>3.37</v>
      </c>
      <c r="AS96" s="5">
        <v>185</v>
      </c>
      <c r="AT96" s="5">
        <v>380</v>
      </c>
      <c r="AU96" s="12">
        <v>5</v>
      </c>
      <c r="AV96" s="5"/>
      <c r="AW96" s="5"/>
      <c r="AX96" s="5"/>
      <c r="AY96" s="5"/>
      <c r="AZ96" s="5"/>
      <c r="BA96" s="5"/>
      <c r="BB96" s="5"/>
      <c r="BC96" s="5"/>
      <c r="BD96" s="5"/>
      <c r="BE96" s="5"/>
      <c r="BF96" s="5"/>
      <c r="BG96" s="5"/>
      <c r="BH96" s="5"/>
      <c r="BI96" s="10"/>
      <c r="BJ96" s="245">
        <f t="shared" si="19"/>
        <v>1650.1423543493688</v>
      </c>
      <c r="BK96" s="11">
        <f t="shared" si="20"/>
        <v>0</v>
      </c>
      <c r="BL96" s="284">
        <f t="shared" si="21"/>
        <v>1650.1423543493688</v>
      </c>
      <c r="BM96" s="44">
        <v>92</v>
      </c>
      <c r="BN96" s="26">
        <v>6</v>
      </c>
      <c r="BO96" s="26">
        <v>48</v>
      </c>
      <c r="BP96" s="26">
        <v>31</v>
      </c>
      <c r="BQ96" s="26">
        <v>6</v>
      </c>
      <c r="BR96" s="26">
        <v>0</v>
      </c>
      <c r="BS96" s="26">
        <v>18</v>
      </c>
      <c r="BT96" s="26"/>
      <c r="BU96" s="44">
        <v>92</v>
      </c>
      <c r="BV96" s="5">
        <v>1</v>
      </c>
      <c r="BW96" s="5">
        <v>1</v>
      </c>
      <c r="BX96" s="69">
        <v>1</v>
      </c>
      <c r="BY96" s="11">
        <v>3.37</v>
      </c>
      <c r="BZ96" s="5">
        <v>185</v>
      </c>
      <c r="CA96" s="5">
        <v>1650.1423543493688</v>
      </c>
      <c r="CB96" s="26">
        <v>16</v>
      </c>
      <c r="CC96" s="54">
        <v>39575</v>
      </c>
      <c r="CD96" s="54">
        <v>39581</v>
      </c>
      <c r="CE96" s="8">
        <v>39581</v>
      </c>
      <c r="CF96" s="26">
        <v>6</v>
      </c>
      <c r="CG96" s="26">
        <v>48</v>
      </c>
      <c r="CH96" s="26">
        <v>31</v>
      </c>
      <c r="CI96" s="26">
        <v>0</v>
      </c>
      <c r="CJ96" s="26">
        <v>18</v>
      </c>
      <c r="CK96" s="28"/>
      <c r="CL96" s="79"/>
    </row>
    <row r="97" spans="1:90" ht="15" x14ac:dyDescent="0.25">
      <c r="A97" s="10">
        <v>93</v>
      </c>
      <c r="B97" s="15" t="s">
        <v>178</v>
      </c>
      <c r="C97" s="42"/>
      <c r="D97" s="8">
        <v>39575</v>
      </c>
      <c r="E97" s="28">
        <v>1</v>
      </c>
      <c r="F97" s="28">
        <v>1</v>
      </c>
      <c r="G97" s="32">
        <v>5</v>
      </c>
      <c r="H97" s="5"/>
      <c r="I97" s="5"/>
      <c r="J97" s="5"/>
      <c r="K97" s="5"/>
      <c r="L97" s="5"/>
      <c r="M97" s="299">
        <f t="shared" si="15"/>
        <v>5</v>
      </c>
      <c r="N97" s="5"/>
      <c r="O97" s="5" t="s">
        <v>111</v>
      </c>
      <c r="P97" s="5"/>
      <c r="Q97" s="5"/>
      <c r="R97" s="5"/>
      <c r="S97" s="5"/>
      <c r="T97" s="32"/>
      <c r="U97" s="5">
        <v>25</v>
      </c>
      <c r="V97" s="5">
        <v>20</v>
      </c>
      <c r="W97" s="5"/>
      <c r="X97" s="5"/>
      <c r="Y97" s="5"/>
      <c r="Z97" s="32"/>
      <c r="AA97" s="5"/>
      <c r="AB97" s="5">
        <v>20</v>
      </c>
      <c r="AC97" s="5"/>
      <c r="AD97" s="5"/>
      <c r="AE97" s="5"/>
      <c r="AF97" s="40">
        <v>39581</v>
      </c>
      <c r="AG97" s="8">
        <v>39587</v>
      </c>
      <c r="AH97" s="41" t="s">
        <v>695</v>
      </c>
      <c r="AI97" s="28"/>
      <c r="AJ97" s="28"/>
      <c r="AK97" s="28"/>
      <c r="AL97" s="28"/>
      <c r="AM97" s="28"/>
      <c r="AN97" s="28"/>
      <c r="AO97" s="10" t="s">
        <v>390</v>
      </c>
      <c r="AP97" s="300">
        <f t="shared" si="16"/>
        <v>5</v>
      </c>
      <c r="AQ97" s="5">
        <v>5</v>
      </c>
      <c r="AR97" s="11">
        <v>2.61</v>
      </c>
      <c r="AS97" s="5">
        <v>238</v>
      </c>
      <c r="AT97" s="5">
        <v>345</v>
      </c>
      <c r="AU97" s="12">
        <v>5</v>
      </c>
      <c r="AV97" s="5"/>
      <c r="AW97" s="5"/>
      <c r="AX97" s="5"/>
      <c r="AY97" s="5"/>
      <c r="AZ97" s="5"/>
      <c r="BA97" s="5"/>
      <c r="BB97" s="5"/>
      <c r="BC97" s="5"/>
      <c r="BD97" s="5"/>
      <c r="BE97" s="5"/>
      <c r="BF97" s="5"/>
      <c r="BG97" s="5"/>
      <c r="BH97" s="5"/>
      <c r="BI97" s="10"/>
      <c r="BJ97" s="245">
        <f t="shared" si="19"/>
        <v>6366.75088636691</v>
      </c>
      <c r="BK97" s="11">
        <f t="shared" si="20"/>
        <v>0</v>
      </c>
      <c r="BL97" s="284">
        <f t="shared" si="21"/>
        <v>6366.75088636691</v>
      </c>
      <c r="BM97" s="44">
        <v>93</v>
      </c>
      <c r="BN97" s="26">
        <v>1</v>
      </c>
      <c r="BO97" s="26">
        <v>8</v>
      </c>
      <c r="BP97" s="26">
        <v>5</v>
      </c>
      <c r="BQ97" s="26">
        <v>0</v>
      </c>
      <c r="BR97" s="26">
        <v>0</v>
      </c>
      <c r="BS97" s="26">
        <v>2</v>
      </c>
      <c r="BT97" s="26" t="s">
        <v>697</v>
      </c>
      <c r="BU97" s="44">
        <v>93</v>
      </c>
      <c r="BV97" s="5">
        <v>5</v>
      </c>
      <c r="BW97" s="5">
        <v>5</v>
      </c>
      <c r="BX97" s="69">
        <v>5</v>
      </c>
      <c r="BY97" s="11">
        <v>2.61</v>
      </c>
      <c r="BZ97" s="5">
        <v>238</v>
      </c>
      <c r="CA97" s="5">
        <v>6366.75088636691</v>
      </c>
      <c r="CB97" s="26">
        <v>2</v>
      </c>
      <c r="CC97" s="54">
        <v>39581</v>
      </c>
      <c r="CD97" s="54">
        <v>39587</v>
      </c>
      <c r="CE97" s="8" t="s">
        <v>695</v>
      </c>
      <c r="CF97" s="26">
        <v>1</v>
      </c>
      <c r="CG97" s="26">
        <v>8</v>
      </c>
      <c r="CH97" s="26">
        <v>5</v>
      </c>
      <c r="CI97" s="26">
        <v>0</v>
      </c>
      <c r="CJ97" s="26">
        <v>2</v>
      </c>
      <c r="CK97" s="28"/>
      <c r="CL97" s="79"/>
    </row>
    <row r="98" spans="1:90" ht="15" x14ac:dyDescent="0.25">
      <c r="A98" s="10">
        <v>94</v>
      </c>
      <c r="B98" s="15" t="s">
        <v>180</v>
      </c>
      <c r="C98" s="42"/>
      <c r="D98" s="8">
        <v>39570</v>
      </c>
      <c r="E98" s="28">
        <v>1</v>
      </c>
      <c r="F98" s="28">
        <v>1</v>
      </c>
      <c r="G98" s="32">
        <v>3</v>
      </c>
      <c r="H98" s="5"/>
      <c r="I98" s="5"/>
      <c r="J98" s="5"/>
      <c r="K98" s="5"/>
      <c r="L98" s="5"/>
      <c r="M98" s="299">
        <f t="shared" si="15"/>
        <v>3</v>
      </c>
      <c r="N98" s="5" t="s">
        <v>111</v>
      </c>
      <c r="O98" s="5" t="s">
        <v>118</v>
      </c>
      <c r="P98" s="5"/>
      <c r="Q98" s="5"/>
      <c r="R98" s="5"/>
      <c r="S98" s="5"/>
      <c r="T98" s="32">
        <v>40</v>
      </c>
      <c r="U98" s="5"/>
      <c r="V98" s="5">
        <v>47</v>
      </c>
      <c r="W98" s="5"/>
      <c r="X98" s="5"/>
      <c r="Y98" s="5"/>
      <c r="Z98" s="32"/>
      <c r="AA98" s="5"/>
      <c r="AB98" s="5">
        <v>47</v>
      </c>
      <c r="AC98" s="5"/>
      <c r="AD98" s="5"/>
      <c r="AE98" s="5"/>
      <c r="AF98" s="40">
        <v>39581</v>
      </c>
      <c r="AG98" s="8">
        <v>39581</v>
      </c>
      <c r="AH98" s="41">
        <v>39595</v>
      </c>
      <c r="AI98" s="28"/>
      <c r="AJ98" s="28"/>
      <c r="AK98" s="28"/>
      <c r="AL98" s="28"/>
      <c r="AM98" s="28"/>
      <c r="AN98" s="28"/>
      <c r="AO98" s="10" t="s">
        <v>391</v>
      </c>
      <c r="AP98" s="300">
        <f t="shared" si="16"/>
        <v>3</v>
      </c>
      <c r="AQ98" s="5">
        <v>3</v>
      </c>
      <c r="AR98" s="11">
        <v>2.5299999999999998</v>
      </c>
      <c r="AS98" s="5">
        <v>218</v>
      </c>
      <c r="AT98" s="5">
        <v>287</v>
      </c>
      <c r="AU98" s="12">
        <v>10</v>
      </c>
      <c r="AV98" s="5"/>
      <c r="AW98" s="5"/>
      <c r="AX98" s="5"/>
      <c r="AY98" s="5"/>
      <c r="AZ98" s="5"/>
      <c r="BA98" s="5"/>
      <c r="BB98" s="5"/>
      <c r="BC98" s="5"/>
      <c r="BD98" s="5"/>
      <c r="BE98" s="5"/>
      <c r="BF98" s="5"/>
      <c r="BG98" s="5"/>
      <c r="BH98" s="5"/>
      <c r="BI98" s="10"/>
      <c r="BJ98" s="245">
        <f t="shared" si="19"/>
        <v>3287.8248380753344</v>
      </c>
      <c r="BK98" s="11">
        <f t="shared" si="20"/>
        <v>0</v>
      </c>
      <c r="BL98" s="284">
        <f t="shared" si="21"/>
        <v>3287.8248380753344</v>
      </c>
      <c r="BM98" s="44">
        <v>94</v>
      </c>
      <c r="BN98" s="26">
        <v>3</v>
      </c>
      <c r="BO98" s="26">
        <v>23</v>
      </c>
      <c r="BP98" s="26">
        <v>13</v>
      </c>
      <c r="BQ98" s="26">
        <v>0</v>
      </c>
      <c r="BR98" s="26">
        <v>0</v>
      </c>
      <c r="BS98" s="26">
        <v>22</v>
      </c>
      <c r="BT98" s="26" t="s">
        <v>697</v>
      </c>
      <c r="BU98" s="44">
        <v>94</v>
      </c>
      <c r="BV98" s="5">
        <v>3</v>
      </c>
      <c r="BW98" s="5">
        <v>3</v>
      </c>
      <c r="BX98" s="69">
        <v>3</v>
      </c>
      <c r="BY98" s="11">
        <v>2.5299999999999998</v>
      </c>
      <c r="BZ98" s="5">
        <v>218</v>
      </c>
      <c r="CA98" s="5">
        <v>3287.8248380753344</v>
      </c>
      <c r="CB98" s="26">
        <v>47</v>
      </c>
      <c r="CC98" s="54">
        <v>39581</v>
      </c>
      <c r="CD98" s="54">
        <v>39581</v>
      </c>
      <c r="CE98" s="8">
        <v>39595</v>
      </c>
      <c r="CF98" s="26">
        <v>3</v>
      </c>
      <c r="CG98" s="26">
        <v>23</v>
      </c>
      <c r="CH98" s="26">
        <v>13</v>
      </c>
      <c r="CI98" s="26">
        <v>0</v>
      </c>
      <c r="CJ98" s="26">
        <v>22</v>
      </c>
      <c r="CK98" s="28"/>
      <c r="CL98" s="79"/>
    </row>
    <row r="99" spans="1:90" ht="15" x14ac:dyDescent="0.25">
      <c r="A99" s="10">
        <v>95</v>
      </c>
      <c r="B99" s="15"/>
      <c r="C99" s="42"/>
      <c r="D99" s="8">
        <v>39575</v>
      </c>
      <c r="E99" s="28">
        <v>1</v>
      </c>
      <c r="F99" s="28">
        <v>1</v>
      </c>
      <c r="G99" s="32">
        <v>3</v>
      </c>
      <c r="H99" s="5"/>
      <c r="I99" s="5"/>
      <c r="J99" s="5"/>
      <c r="K99" s="5"/>
      <c r="L99" s="5"/>
      <c r="M99" s="299">
        <f t="shared" si="15"/>
        <v>3</v>
      </c>
      <c r="N99" s="5"/>
      <c r="O99" s="5" t="s">
        <v>118</v>
      </c>
      <c r="P99" s="5"/>
      <c r="Q99" s="5"/>
      <c r="R99" s="5"/>
      <c r="S99" s="5"/>
      <c r="T99" s="32"/>
      <c r="U99" s="5">
        <v>40</v>
      </c>
      <c r="V99" s="5">
        <v>33</v>
      </c>
      <c r="W99" s="5"/>
      <c r="X99" s="5"/>
      <c r="Y99" s="5"/>
      <c r="Z99" s="32"/>
      <c r="AA99" s="5"/>
      <c r="AB99" s="5">
        <v>33</v>
      </c>
      <c r="AC99" s="5"/>
      <c r="AD99" s="5"/>
      <c r="AE99" s="5"/>
      <c r="AF99" s="40">
        <v>39581</v>
      </c>
      <c r="AG99" s="8">
        <v>39581</v>
      </c>
      <c r="AH99" s="41">
        <v>39587</v>
      </c>
      <c r="AI99" s="28"/>
      <c r="AJ99" s="28"/>
      <c r="AK99" s="28"/>
      <c r="AL99" s="28"/>
      <c r="AM99" s="28"/>
      <c r="AN99" s="28"/>
      <c r="AO99" s="10"/>
      <c r="AP99" s="300">
        <f t="shared" si="16"/>
        <v>3</v>
      </c>
      <c r="AQ99" s="5">
        <v>3</v>
      </c>
      <c r="AR99" s="11">
        <v>2.88</v>
      </c>
      <c r="AS99" s="5">
        <v>242</v>
      </c>
      <c r="AT99" s="5">
        <v>373</v>
      </c>
      <c r="AU99" s="12">
        <v>5</v>
      </c>
      <c r="AV99" s="5"/>
      <c r="AW99" s="5"/>
      <c r="AX99" s="5"/>
      <c r="AY99" s="5"/>
      <c r="AZ99" s="5"/>
      <c r="BA99" s="5"/>
      <c r="BB99" s="5"/>
      <c r="BC99" s="5"/>
      <c r="BD99" s="5"/>
      <c r="BE99" s="5"/>
      <c r="BF99" s="5"/>
      <c r="BG99" s="5"/>
      <c r="BH99" s="5"/>
      <c r="BI99" s="10"/>
      <c r="BJ99" s="245">
        <f t="shared" si="19"/>
        <v>4729.4591382272347</v>
      </c>
      <c r="BK99" s="11">
        <f t="shared" si="20"/>
        <v>0</v>
      </c>
      <c r="BL99" s="284">
        <f t="shared" si="21"/>
        <v>4729.4591382272347</v>
      </c>
      <c r="BM99" s="44">
        <v>95</v>
      </c>
      <c r="BN99" s="26">
        <v>7</v>
      </c>
      <c r="BO99" s="26">
        <v>53</v>
      </c>
      <c r="BP99" s="26">
        <v>41</v>
      </c>
      <c r="BQ99" s="26">
        <v>15</v>
      </c>
      <c r="BR99" s="26">
        <v>4</v>
      </c>
      <c r="BS99" s="26">
        <v>27</v>
      </c>
      <c r="BT99" s="26"/>
      <c r="BU99" s="44">
        <v>95</v>
      </c>
      <c r="BV99" s="5">
        <v>3</v>
      </c>
      <c r="BW99" s="5">
        <v>3</v>
      </c>
      <c r="BX99" s="69">
        <v>3</v>
      </c>
      <c r="BY99" s="11">
        <v>2.88</v>
      </c>
      <c r="BZ99" s="5">
        <v>242</v>
      </c>
      <c r="CA99" s="5">
        <v>4729.4591382272347</v>
      </c>
      <c r="CB99" s="26">
        <v>33</v>
      </c>
      <c r="CC99" s="54">
        <v>39581</v>
      </c>
      <c r="CD99" s="54">
        <v>39581</v>
      </c>
      <c r="CE99" s="8">
        <v>39587</v>
      </c>
      <c r="CF99" s="26">
        <v>7</v>
      </c>
      <c r="CG99" s="26">
        <v>53</v>
      </c>
      <c r="CH99" s="26">
        <v>41</v>
      </c>
      <c r="CI99" s="26">
        <v>4</v>
      </c>
      <c r="CJ99" s="26">
        <v>27</v>
      </c>
      <c r="CK99" s="28"/>
      <c r="CL99" s="79"/>
    </row>
    <row r="100" spans="1:90" ht="15" x14ac:dyDescent="0.25">
      <c r="A100" s="10">
        <v>96</v>
      </c>
      <c r="B100" s="15">
        <v>38</v>
      </c>
      <c r="C100" s="42"/>
      <c r="D100" s="8">
        <v>39570</v>
      </c>
      <c r="E100" s="28">
        <v>1</v>
      </c>
      <c r="F100" s="28">
        <v>0</v>
      </c>
      <c r="G100" s="32">
        <v>1</v>
      </c>
      <c r="H100" s="5"/>
      <c r="I100" s="5"/>
      <c r="J100" s="5"/>
      <c r="K100" s="5"/>
      <c r="L100" s="5"/>
      <c r="M100" s="299">
        <f t="shared" si="15"/>
        <v>1</v>
      </c>
      <c r="N100" s="5"/>
      <c r="O100" s="5"/>
      <c r="P100" s="5"/>
      <c r="Q100" s="5"/>
      <c r="R100" s="5"/>
      <c r="S100" s="5"/>
      <c r="T100" s="32"/>
      <c r="U100" s="5"/>
      <c r="V100" s="5"/>
      <c r="W100" s="5"/>
      <c r="X100" s="5"/>
      <c r="Y100" s="5"/>
      <c r="Z100" s="32"/>
      <c r="AA100" s="5"/>
      <c r="AB100" s="5"/>
      <c r="AC100" s="5"/>
      <c r="AD100" s="5"/>
      <c r="AE100" s="5"/>
      <c r="AF100" s="40"/>
      <c r="AG100" s="8"/>
      <c r="AH100" s="41"/>
      <c r="AI100" s="28"/>
      <c r="AJ100" s="28"/>
      <c r="AK100" s="28"/>
      <c r="AL100" s="28"/>
      <c r="AM100" s="28"/>
      <c r="AN100" s="28"/>
      <c r="AO100" s="10" t="s">
        <v>235</v>
      </c>
      <c r="AP100" s="300">
        <f t="shared" si="16"/>
        <v>0</v>
      </c>
      <c r="AQ100" s="5"/>
      <c r="AR100" s="11"/>
      <c r="AS100" s="5"/>
      <c r="AT100" s="5"/>
      <c r="AU100" s="12"/>
      <c r="AV100" s="5"/>
      <c r="AW100" s="5"/>
      <c r="AX100" s="5"/>
      <c r="AY100" s="5"/>
      <c r="AZ100" s="5"/>
      <c r="BA100" s="5"/>
      <c r="BB100" s="5"/>
      <c r="BC100" s="5"/>
      <c r="BD100" s="5"/>
      <c r="BE100" s="5"/>
      <c r="BF100" s="5"/>
      <c r="BG100" s="5"/>
      <c r="BH100" s="5"/>
      <c r="BI100" s="10"/>
      <c r="BJ100" s="44"/>
      <c r="BK100" s="10"/>
      <c r="BL100" s="10"/>
      <c r="BM100" s="44">
        <v>96</v>
      </c>
      <c r="BN100" s="26"/>
      <c r="BO100" s="26"/>
      <c r="BP100" s="26"/>
      <c r="BQ100" s="26"/>
      <c r="BR100" s="26"/>
      <c r="BS100" s="26"/>
      <c r="BT100" s="26"/>
      <c r="BU100" s="44">
        <v>96</v>
      </c>
      <c r="BV100" s="5">
        <v>1</v>
      </c>
      <c r="BW100" s="5">
        <v>0</v>
      </c>
      <c r="BX100" s="69">
        <v>1</v>
      </c>
      <c r="BY100" s="11"/>
      <c r="BZ100" s="5"/>
      <c r="CA100" s="5"/>
      <c r="CB100" s="26"/>
      <c r="CC100" s="54"/>
      <c r="CD100" s="54"/>
      <c r="CE100" s="8"/>
      <c r="CF100" s="26"/>
      <c r="CG100" s="26"/>
      <c r="CH100" s="26"/>
      <c r="CI100" s="26"/>
      <c r="CJ100" s="26"/>
      <c r="CK100" s="28"/>
      <c r="CL100" s="10"/>
    </row>
    <row r="101" spans="1:90" ht="15" x14ac:dyDescent="0.25">
      <c r="A101" s="10">
        <v>97</v>
      </c>
      <c r="B101" s="15">
        <v>39</v>
      </c>
      <c r="C101" s="42"/>
      <c r="D101" s="8">
        <v>39570</v>
      </c>
      <c r="E101" s="28">
        <v>1</v>
      </c>
      <c r="F101" s="28">
        <v>1</v>
      </c>
      <c r="G101" s="32">
        <v>3</v>
      </c>
      <c r="H101" s="5"/>
      <c r="I101" s="5"/>
      <c r="J101" s="5"/>
      <c r="K101" s="5"/>
      <c r="L101" s="5"/>
      <c r="M101" s="299">
        <f t="shared" si="15"/>
        <v>3</v>
      </c>
      <c r="N101" s="5" t="s">
        <v>118</v>
      </c>
      <c r="O101" s="5"/>
      <c r="P101" s="5"/>
      <c r="Q101" s="5"/>
      <c r="R101" s="5"/>
      <c r="S101" s="5"/>
      <c r="T101" s="32">
        <v>80</v>
      </c>
      <c r="U101" s="5">
        <v>60</v>
      </c>
      <c r="V101" s="5">
        <v>76</v>
      </c>
      <c r="W101" s="5"/>
      <c r="X101" s="5"/>
      <c r="Y101" s="5"/>
      <c r="Z101" s="32"/>
      <c r="AA101" s="5"/>
      <c r="AB101" s="5">
        <v>76</v>
      </c>
      <c r="AC101" s="5"/>
      <c r="AD101" s="5"/>
      <c r="AE101" s="5"/>
      <c r="AF101" s="40">
        <v>39575</v>
      </c>
      <c r="AG101" s="8">
        <v>39581</v>
      </c>
      <c r="AH101" s="41" t="s">
        <v>695</v>
      </c>
      <c r="AI101" s="28"/>
      <c r="AJ101" s="28"/>
      <c r="AK101" s="28"/>
      <c r="AL101" s="28"/>
      <c r="AM101" s="28"/>
      <c r="AN101" s="28"/>
      <c r="AO101" s="10" t="s">
        <v>392</v>
      </c>
      <c r="AP101" s="300">
        <f t="shared" si="16"/>
        <v>3</v>
      </c>
      <c r="AQ101" s="5">
        <v>3</v>
      </c>
      <c r="AR101" s="11">
        <v>2.5099999999999998</v>
      </c>
      <c r="AS101" s="5">
        <v>258</v>
      </c>
      <c r="AT101" s="5">
        <v>375</v>
      </c>
      <c r="AU101" s="12">
        <v>5</v>
      </c>
      <c r="AV101" s="5"/>
      <c r="AW101" s="5"/>
      <c r="AX101" s="5"/>
      <c r="AY101" s="5"/>
      <c r="AZ101" s="5"/>
      <c r="BA101" s="5"/>
      <c r="BB101" s="5"/>
      <c r="BC101" s="5"/>
      <c r="BD101" s="5"/>
      <c r="BE101" s="5"/>
      <c r="BF101" s="5"/>
      <c r="BG101" s="5"/>
      <c r="BH101" s="5"/>
      <c r="BI101" s="10"/>
      <c r="BJ101" s="245">
        <f>(AR101^2*PI()*AS101*AQ101)/4</f>
        <v>3829.8193141764841</v>
      </c>
      <c r="BK101" s="11">
        <f>((BA101^2*PI()*BE101)/4)+((BB101^2*PI()*BF101)/4)+((BC101^2*PI()*BG101)/4)+((BD101^2*PI()*BH101)/4)</f>
        <v>0</v>
      </c>
      <c r="BL101" s="284">
        <f t="shared" ref="BL101" si="22">BJ101+BK101</f>
        <v>3829.8193141764841</v>
      </c>
      <c r="BM101" s="44">
        <v>97</v>
      </c>
      <c r="BN101" s="26">
        <v>8</v>
      </c>
      <c r="BO101" s="26">
        <v>77</v>
      </c>
      <c r="BP101" s="26">
        <v>30</v>
      </c>
      <c r="BQ101" s="26">
        <v>0</v>
      </c>
      <c r="BR101" s="26">
        <v>0</v>
      </c>
      <c r="BS101" s="26">
        <v>39</v>
      </c>
      <c r="BT101" s="26" t="s">
        <v>697</v>
      </c>
      <c r="BU101" s="44">
        <v>97</v>
      </c>
      <c r="BV101" s="5">
        <v>3</v>
      </c>
      <c r="BW101" s="5">
        <v>3</v>
      </c>
      <c r="BX101" s="69">
        <v>3</v>
      </c>
      <c r="BY101" s="11">
        <v>2.5099999999999998</v>
      </c>
      <c r="BZ101" s="5">
        <v>258</v>
      </c>
      <c r="CA101" s="5">
        <v>3829.8193141764841</v>
      </c>
      <c r="CB101" s="26">
        <v>76</v>
      </c>
      <c r="CC101" s="54">
        <v>39575</v>
      </c>
      <c r="CD101" s="54">
        <v>39581</v>
      </c>
      <c r="CE101" s="8" t="s">
        <v>695</v>
      </c>
      <c r="CF101" s="26">
        <v>8</v>
      </c>
      <c r="CG101" s="26">
        <v>77</v>
      </c>
      <c r="CH101" s="26">
        <v>30</v>
      </c>
      <c r="CI101" s="26">
        <v>0</v>
      </c>
      <c r="CJ101" s="26">
        <v>39</v>
      </c>
      <c r="CK101" s="28"/>
      <c r="CL101" s="79"/>
    </row>
    <row r="102" spans="1:90" ht="15" x14ac:dyDescent="0.25">
      <c r="A102" s="10">
        <v>98</v>
      </c>
      <c r="B102" s="15">
        <v>11</v>
      </c>
      <c r="C102" s="42"/>
      <c r="D102" s="8">
        <v>39575</v>
      </c>
      <c r="E102" s="28">
        <v>1</v>
      </c>
      <c r="F102" s="28">
        <v>1</v>
      </c>
      <c r="G102" s="32">
        <v>2</v>
      </c>
      <c r="H102" s="5"/>
      <c r="I102" s="5">
        <v>3</v>
      </c>
      <c r="J102" s="5"/>
      <c r="K102" s="5"/>
      <c r="L102" s="5"/>
      <c r="M102" s="299">
        <f t="shared" si="15"/>
        <v>3</v>
      </c>
      <c r="N102" s="5"/>
      <c r="O102" s="5" t="s">
        <v>118</v>
      </c>
      <c r="P102" s="5"/>
      <c r="Q102" s="5"/>
      <c r="R102" s="5"/>
      <c r="S102" s="5"/>
      <c r="T102" s="32"/>
      <c r="U102" s="5">
        <v>31</v>
      </c>
      <c r="V102" s="5">
        <v>39</v>
      </c>
      <c r="W102" s="5"/>
      <c r="X102" s="5"/>
      <c r="Y102" s="5"/>
      <c r="Z102" s="32"/>
      <c r="AA102" s="5"/>
      <c r="AB102" s="5">
        <v>39</v>
      </c>
      <c r="AC102" s="5"/>
      <c r="AD102" s="5"/>
      <c r="AE102" s="5"/>
      <c r="AF102" s="40">
        <v>39581</v>
      </c>
      <c r="AG102" s="8">
        <v>39581</v>
      </c>
      <c r="AH102" s="41" t="s">
        <v>694</v>
      </c>
      <c r="AI102" s="28"/>
      <c r="AJ102" s="28"/>
      <c r="AK102" s="28"/>
      <c r="AL102" s="28"/>
      <c r="AM102" s="28"/>
      <c r="AN102" s="28"/>
      <c r="AO102" s="10" t="s">
        <v>393</v>
      </c>
      <c r="AP102" s="300">
        <f t="shared" si="16"/>
        <v>3</v>
      </c>
      <c r="AQ102" s="5">
        <v>3</v>
      </c>
      <c r="AR102" s="11">
        <v>1.93</v>
      </c>
      <c r="AS102" s="5">
        <v>245</v>
      </c>
      <c r="AT102" s="5">
        <v>314</v>
      </c>
      <c r="AU102" s="12">
        <v>10</v>
      </c>
      <c r="AV102" s="5"/>
      <c r="AW102" s="5"/>
      <c r="AX102" s="5"/>
      <c r="AY102" s="5"/>
      <c r="AZ102" s="5"/>
      <c r="BA102" s="5"/>
      <c r="BB102" s="5"/>
      <c r="BC102" s="5"/>
      <c r="BD102" s="5"/>
      <c r="BE102" s="5"/>
      <c r="BF102" s="5"/>
      <c r="BG102" s="5"/>
      <c r="BH102" s="5"/>
      <c r="BI102" s="10"/>
      <c r="BJ102" s="245">
        <f t="shared" ref="BJ102:BJ142" si="23">(AR102^2*PI()*AS102*AQ102)/4</f>
        <v>2150.2642698467789</v>
      </c>
      <c r="BK102" s="11">
        <f t="shared" ref="BK102:BK142" si="24">((BA102^2*PI()*BE102)/4)+((BB102^2*PI()*BF102)/4)+((BC102^2*PI()*BG102)/4)+((BD102^2*PI()*BH102)/4)</f>
        <v>0</v>
      </c>
      <c r="BL102" s="284">
        <f t="shared" ref="BL102:BL142" si="25">BJ102+BK102</f>
        <v>2150.2642698467789</v>
      </c>
      <c r="BM102" s="44">
        <v>98</v>
      </c>
      <c r="BN102" s="26"/>
      <c r="BO102" s="26"/>
      <c r="BP102" s="26"/>
      <c r="BQ102" s="26"/>
      <c r="BR102" s="26"/>
      <c r="BS102" s="26"/>
      <c r="BT102" s="26"/>
      <c r="BU102" s="44">
        <v>98</v>
      </c>
      <c r="BV102" s="5">
        <v>3</v>
      </c>
      <c r="BW102" s="5">
        <v>3</v>
      </c>
      <c r="BX102" s="69">
        <v>3</v>
      </c>
      <c r="BY102" s="11">
        <v>1.93</v>
      </c>
      <c r="BZ102" s="5">
        <v>245</v>
      </c>
      <c r="CA102" s="5">
        <v>2150.2642698467789</v>
      </c>
      <c r="CB102" s="26">
        <v>39</v>
      </c>
      <c r="CC102" s="54">
        <v>39581</v>
      </c>
      <c r="CD102" s="54">
        <v>39581</v>
      </c>
      <c r="CE102" s="8" t="s">
        <v>694</v>
      </c>
      <c r="CF102" s="26"/>
      <c r="CG102" s="26"/>
      <c r="CH102" s="26"/>
      <c r="CI102" s="26"/>
      <c r="CJ102" s="26"/>
      <c r="CK102" s="28"/>
      <c r="CL102" s="79"/>
    </row>
    <row r="103" spans="1:90" ht="15" x14ac:dyDescent="0.25">
      <c r="A103" s="10">
        <v>99</v>
      </c>
      <c r="B103" s="15">
        <v>12</v>
      </c>
      <c r="C103" s="42">
        <v>1</v>
      </c>
      <c r="D103" s="8">
        <v>39570</v>
      </c>
      <c r="E103" s="28">
        <v>1</v>
      </c>
      <c r="F103" s="28">
        <v>1</v>
      </c>
      <c r="G103" s="32">
        <v>1</v>
      </c>
      <c r="H103" s="5"/>
      <c r="I103" s="5"/>
      <c r="J103" s="5"/>
      <c r="K103" s="5"/>
      <c r="L103" s="5"/>
      <c r="M103" s="299">
        <f t="shared" si="15"/>
        <v>1</v>
      </c>
      <c r="N103" s="5"/>
      <c r="O103" s="5"/>
      <c r="P103" s="5"/>
      <c r="Q103" s="5" t="s">
        <v>111</v>
      </c>
      <c r="R103" s="5" t="s">
        <v>118</v>
      </c>
      <c r="S103" s="5"/>
      <c r="T103" s="32"/>
      <c r="U103" s="5"/>
      <c r="V103" s="5"/>
      <c r="W103" s="5">
        <v>1</v>
      </c>
      <c r="X103" s="5"/>
      <c r="Y103" s="5"/>
      <c r="Z103" s="32"/>
      <c r="AA103" s="5"/>
      <c r="AB103" s="5"/>
      <c r="AC103" s="5"/>
      <c r="AD103" s="5">
        <v>1</v>
      </c>
      <c r="AE103" s="5"/>
      <c r="AF103" s="40"/>
      <c r="AG103" s="8"/>
      <c r="AH103" s="41" t="s">
        <v>694</v>
      </c>
      <c r="AI103" s="28"/>
      <c r="AJ103" s="28"/>
      <c r="AK103" s="28"/>
      <c r="AL103" s="28"/>
      <c r="AM103" s="28"/>
      <c r="AN103" s="28"/>
      <c r="AO103" s="10"/>
      <c r="AP103" s="300">
        <f t="shared" si="16"/>
        <v>1</v>
      </c>
      <c r="AQ103" s="5">
        <v>1</v>
      </c>
      <c r="AR103" s="5">
        <v>2.66</v>
      </c>
      <c r="AS103" s="5">
        <v>303</v>
      </c>
      <c r="AT103" s="5">
        <v>435</v>
      </c>
      <c r="AU103" s="12">
        <v>10</v>
      </c>
      <c r="AV103" s="5"/>
      <c r="AW103" s="5"/>
      <c r="AX103" s="5"/>
      <c r="AY103" s="5"/>
      <c r="AZ103" s="5"/>
      <c r="BA103" s="5"/>
      <c r="BB103" s="5"/>
      <c r="BC103" s="5"/>
      <c r="BD103" s="5"/>
      <c r="BE103" s="5"/>
      <c r="BF103" s="5"/>
      <c r="BG103" s="5"/>
      <c r="BH103" s="5"/>
      <c r="BI103" s="10" t="s">
        <v>681</v>
      </c>
      <c r="BJ103" s="245">
        <f t="shared" si="23"/>
        <v>1683.8204632153006</v>
      </c>
      <c r="BK103" s="11">
        <f t="shared" si="24"/>
        <v>0</v>
      </c>
      <c r="BL103" s="284">
        <f t="shared" si="25"/>
        <v>1683.8204632153006</v>
      </c>
      <c r="BM103" s="44">
        <v>99</v>
      </c>
      <c r="BN103" s="26"/>
      <c r="BO103" s="26"/>
      <c r="BP103" s="26"/>
      <c r="BQ103" s="26"/>
      <c r="BR103" s="26"/>
      <c r="BS103" s="26"/>
      <c r="BT103" s="26"/>
      <c r="BU103" s="44">
        <v>99</v>
      </c>
      <c r="BV103" s="5">
        <v>1</v>
      </c>
      <c r="BW103" s="5">
        <v>1</v>
      </c>
      <c r="BX103" s="69">
        <v>1</v>
      </c>
      <c r="BY103" s="5">
        <v>2.66</v>
      </c>
      <c r="BZ103" s="5">
        <v>303</v>
      </c>
      <c r="CA103" s="5">
        <v>1683.8204632153006</v>
      </c>
      <c r="CB103" s="26">
        <v>1</v>
      </c>
      <c r="CC103" s="286">
        <v>39600</v>
      </c>
      <c r="CD103" s="54"/>
      <c r="CE103" s="8" t="s">
        <v>694</v>
      </c>
      <c r="CF103" s="26"/>
      <c r="CG103" s="26"/>
      <c r="CH103" s="26"/>
      <c r="CI103" s="26"/>
      <c r="CJ103" s="26"/>
      <c r="CK103" s="28"/>
      <c r="CL103" s="79"/>
    </row>
    <row r="104" spans="1:90" ht="15" x14ac:dyDescent="0.25">
      <c r="A104" s="10">
        <v>100</v>
      </c>
      <c r="B104" s="15"/>
      <c r="C104" s="42">
        <v>1</v>
      </c>
      <c r="D104" s="8">
        <v>39570</v>
      </c>
      <c r="E104" s="28">
        <v>1</v>
      </c>
      <c r="F104" s="28">
        <v>1</v>
      </c>
      <c r="G104" s="32">
        <v>3</v>
      </c>
      <c r="H104" s="5">
        <v>4</v>
      </c>
      <c r="I104" s="5"/>
      <c r="J104" s="5"/>
      <c r="K104" s="5"/>
      <c r="L104" s="5"/>
      <c r="M104" s="299">
        <f t="shared" si="15"/>
        <v>4</v>
      </c>
      <c r="N104" s="5" t="s">
        <v>111</v>
      </c>
      <c r="O104" s="5"/>
      <c r="P104" s="5"/>
      <c r="Q104" s="5"/>
      <c r="R104" s="5"/>
      <c r="S104" s="5"/>
      <c r="T104" s="32">
        <v>25</v>
      </c>
      <c r="U104" s="5">
        <v>35</v>
      </c>
      <c r="V104" s="5">
        <v>21</v>
      </c>
      <c r="W104" s="5"/>
      <c r="X104" s="5"/>
      <c r="Y104" s="5"/>
      <c r="Z104" s="32"/>
      <c r="AA104" s="5"/>
      <c r="AB104" s="5">
        <v>21</v>
      </c>
      <c r="AC104" s="5"/>
      <c r="AD104" s="5"/>
      <c r="AE104" s="5"/>
      <c r="AF104" s="40">
        <v>39575</v>
      </c>
      <c r="AG104" s="8">
        <v>39505</v>
      </c>
      <c r="AH104" s="41" t="s">
        <v>694</v>
      </c>
      <c r="AI104" s="28"/>
      <c r="AJ104" s="28"/>
      <c r="AK104" s="28">
        <v>0.5</v>
      </c>
      <c r="AL104" s="28"/>
      <c r="AM104" s="28">
        <v>0.7</v>
      </c>
      <c r="AN104" s="28"/>
      <c r="AO104" s="10" t="s">
        <v>394</v>
      </c>
      <c r="AP104" s="300">
        <f t="shared" si="16"/>
        <v>1</v>
      </c>
      <c r="AQ104" s="5">
        <v>1</v>
      </c>
      <c r="AR104" s="5">
        <v>2.81</v>
      </c>
      <c r="AS104" s="5">
        <v>252</v>
      </c>
      <c r="AT104" s="5">
        <v>393</v>
      </c>
      <c r="AU104" s="12">
        <v>10</v>
      </c>
      <c r="AV104" s="5"/>
      <c r="AW104" s="5"/>
      <c r="AX104" s="5"/>
      <c r="AY104" s="5"/>
      <c r="AZ104" s="5"/>
      <c r="BA104" s="5"/>
      <c r="BB104" s="5"/>
      <c r="BC104" s="5"/>
      <c r="BD104" s="5"/>
      <c r="BE104" s="5"/>
      <c r="BF104" s="5"/>
      <c r="BG104" s="5"/>
      <c r="BH104" s="5"/>
      <c r="BI104" s="10"/>
      <c r="BJ104" s="245">
        <f t="shared" si="23"/>
        <v>1562.798774376653</v>
      </c>
      <c r="BK104" s="11">
        <f t="shared" si="24"/>
        <v>0</v>
      </c>
      <c r="BL104" s="284">
        <f t="shared" si="25"/>
        <v>1562.798774376653</v>
      </c>
      <c r="BM104" s="44">
        <v>100</v>
      </c>
      <c r="BN104" s="26">
        <v>1</v>
      </c>
      <c r="BO104" s="26">
        <v>9</v>
      </c>
      <c r="BP104" s="26">
        <v>4</v>
      </c>
      <c r="BQ104" s="26">
        <v>5</v>
      </c>
      <c r="BR104" s="26">
        <v>3</v>
      </c>
      <c r="BS104" s="26">
        <v>4</v>
      </c>
      <c r="BT104" s="26"/>
      <c r="BU104" s="44">
        <v>100</v>
      </c>
      <c r="BV104" s="5">
        <v>4</v>
      </c>
      <c r="BW104" s="5">
        <v>1</v>
      </c>
      <c r="BX104" s="69">
        <v>4</v>
      </c>
      <c r="BY104" s="5">
        <v>2.81</v>
      </c>
      <c r="BZ104" s="5">
        <v>252</v>
      </c>
      <c r="CA104" s="5">
        <v>1562.798774376653</v>
      </c>
      <c r="CB104" s="285">
        <v>35</v>
      </c>
      <c r="CC104" s="54">
        <v>39575</v>
      </c>
      <c r="CD104" s="8">
        <v>39505</v>
      </c>
      <c r="CE104" s="8" t="s">
        <v>694</v>
      </c>
      <c r="CF104" s="26">
        <v>1</v>
      </c>
      <c r="CG104" s="26">
        <v>9</v>
      </c>
      <c r="CH104" s="26">
        <v>4</v>
      </c>
      <c r="CI104" s="26">
        <v>3</v>
      </c>
      <c r="CJ104" s="26">
        <v>4</v>
      </c>
      <c r="CK104" s="28">
        <v>0.7</v>
      </c>
      <c r="CL104" s="79"/>
    </row>
    <row r="105" spans="1:90" ht="15" x14ac:dyDescent="0.25">
      <c r="A105" s="10">
        <v>101</v>
      </c>
      <c r="B105" s="15"/>
      <c r="C105" s="42"/>
      <c r="D105" s="8">
        <v>39570</v>
      </c>
      <c r="E105" s="28">
        <v>1</v>
      </c>
      <c r="F105" s="28">
        <v>1</v>
      </c>
      <c r="G105" s="32">
        <v>1</v>
      </c>
      <c r="H105" s="5"/>
      <c r="I105" s="5"/>
      <c r="J105" s="5"/>
      <c r="K105" s="5"/>
      <c r="L105" s="5"/>
      <c r="M105" s="299">
        <f t="shared" si="15"/>
        <v>1</v>
      </c>
      <c r="N105" s="5" t="s">
        <v>111</v>
      </c>
      <c r="O105" s="5" t="s">
        <v>118</v>
      </c>
      <c r="P105" s="5"/>
      <c r="Q105" s="5"/>
      <c r="R105" s="5"/>
      <c r="S105" s="5"/>
      <c r="T105" s="32">
        <v>7</v>
      </c>
      <c r="U105" s="5">
        <v>8</v>
      </c>
      <c r="V105" s="5"/>
      <c r="W105" s="5"/>
      <c r="X105" s="5"/>
      <c r="Y105" s="5"/>
      <c r="Z105" s="32"/>
      <c r="AA105" s="5"/>
      <c r="AB105" s="5">
        <v>6</v>
      </c>
      <c r="AC105" s="5"/>
      <c r="AD105" s="5"/>
      <c r="AE105" s="5"/>
      <c r="AF105" s="40">
        <v>39581</v>
      </c>
      <c r="AG105" s="8">
        <v>39581</v>
      </c>
      <c r="AH105" s="41" t="s">
        <v>693</v>
      </c>
      <c r="AI105" s="28"/>
      <c r="AJ105" s="28"/>
      <c r="AK105" s="28"/>
      <c r="AL105" s="28"/>
      <c r="AM105" s="28"/>
      <c r="AN105" s="28"/>
      <c r="AO105" s="10" t="s">
        <v>395</v>
      </c>
      <c r="AP105" s="300">
        <f t="shared" si="16"/>
        <v>1</v>
      </c>
      <c r="AQ105" s="5">
        <v>1</v>
      </c>
      <c r="AR105" s="5">
        <v>2.1800000000000002</v>
      </c>
      <c r="AS105" s="5">
        <v>215</v>
      </c>
      <c r="AT105" s="5">
        <v>334</v>
      </c>
      <c r="AU105" s="12">
        <v>5</v>
      </c>
      <c r="AV105" s="5"/>
      <c r="AW105" s="5"/>
      <c r="AX105" s="5"/>
      <c r="AY105" s="5"/>
      <c r="AZ105" s="5"/>
      <c r="BA105" s="5"/>
      <c r="BB105" s="5"/>
      <c r="BC105" s="5"/>
      <c r="BD105" s="5"/>
      <c r="BE105" s="5"/>
      <c r="BF105" s="5"/>
      <c r="BG105" s="5"/>
      <c r="BH105" s="5"/>
      <c r="BI105" s="10"/>
      <c r="BJ105" s="245">
        <f t="shared" si="23"/>
        <v>802.49313982195724</v>
      </c>
      <c r="BK105" s="11">
        <f t="shared" si="24"/>
        <v>0</v>
      </c>
      <c r="BL105" s="284">
        <f t="shared" si="25"/>
        <v>802.49313982195724</v>
      </c>
      <c r="BM105" s="44">
        <v>101</v>
      </c>
      <c r="BN105" s="26">
        <v>1</v>
      </c>
      <c r="BO105" s="26">
        <v>5</v>
      </c>
      <c r="BP105" s="26">
        <v>6</v>
      </c>
      <c r="BQ105" s="26">
        <v>0</v>
      </c>
      <c r="BR105" s="26">
        <v>0</v>
      </c>
      <c r="BS105" s="26">
        <v>5</v>
      </c>
      <c r="BT105" s="26"/>
      <c r="BU105" s="44">
        <v>101</v>
      </c>
      <c r="BV105" s="5">
        <v>1</v>
      </c>
      <c r="BW105" s="5">
        <v>1</v>
      </c>
      <c r="BX105" s="69">
        <v>1</v>
      </c>
      <c r="BY105" s="5">
        <v>2.1800000000000002</v>
      </c>
      <c r="BZ105" s="5">
        <v>215</v>
      </c>
      <c r="CA105" s="5">
        <v>802.49313982195724</v>
      </c>
      <c r="CB105" s="26">
        <v>6</v>
      </c>
      <c r="CC105" s="54">
        <v>39581</v>
      </c>
      <c r="CD105" s="54">
        <v>39581</v>
      </c>
      <c r="CE105" s="8" t="s">
        <v>693</v>
      </c>
      <c r="CF105" s="26">
        <v>1</v>
      </c>
      <c r="CG105" s="26">
        <v>5</v>
      </c>
      <c r="CH105" s="26">
        <v>6</v>
      </c>
      <c r="CI105" s="26">
        <v>0</v>
      </c>
      <c r="CJ105" s="26">
        <v>5</v>
      </c>
      <c r="CK105" s="28"/>
      <c r="CL105" s="79"/>
    </row>
    <row r="106" spans="1:90" ht="15" x14ac:dyDescent="0.25">
      <c r="A106" s="10">
        <v>102</v>
      </c>
      <c r="B106" s="15"/>
      <c r="C106" s="42"/>
      <c r="D106" s="8">
        <v>39570</v>
      </c>
      <c r="E106" s="28">
        <v>1</v>
      </c>
      <c r="F106" s="28">
        <v>1</v>
      </c>
      <c r="G106" s="32">
        <v>3</v>
      </c>
      <c r="H106" s="5"/>
      <c r="I106" s="5"/>
      <c r="J106" s="5"/>
      <c r="K106" s="5"/>
      <c r="L106" s="5"/>
      <c r="M106" s="299">
        <f t="shared" si="15"/>
        <v>3</v>
      </c>
      <c r="N106" s="5" t="s">
        <v>118</v>
      </c>
      <c r="O106" s="5"/>
      <c r="P106" s="5"/>
      <c r="Q106" s="5"/>
      <c r="R106" s="5"/>
      <c r="S106" s="5"/>
      <c r="T106" s="32">
        <v>60</v>
      </c>
      <c r="U106" s="5">
        <v>40</v>
      </c>
      <c r="V106" s="5">
        <v>53</v>
      </c>
      <c r="W106" s="5"/>
      <c r="X106" s="5"/>
      <c r="Y106" s="5"/>
      <c r="Z106" s="32"/>
      <c r="AA106" s="5"/>
      <c r="AB106" s="5">
        <v>53</v>
      </c>
      <c r="AC106" s="5"/>
      <c r="AD106" s="5"/>
      <c r="AE106" s="5"/>
      <c r="AF106" s="40">
        <v>39575</v>
      </c>
      <c r="AG106" s="8">
        <v>39581</v>
      </c>
      <c r="AH106" s="41">
        <v>39587</v>
      </c>
      <c r="AI106" s="28"/>
      <c r="AJ106" s="28"/>
      <c r="AK106" s="28"/>
      <c r="AL106" s="28"/>
      <c r="AM106" s="28"/>
      <c r="AN106" s="28"/>
      <c r="AO106" s="10"/>
      <c r="AP106" s="300">
        <f t="shared" si="16"/>
        <v>3</v>
      </c>
      <c r="AQ106" s="5">
        <v>3</v>
      </c>
      <c r="AR106" s="5">
        <v>2.85</v>
      </c>
      <c r="AS106" s="5">
        <v>252</v>
      </c>
      <c r="AT106" s="5">
        <v>376</v>
      </c>
      <c r="AU106" s="12">
        <v>5</v>
      </c>
      <c r="AV106" s="5"/>
      <c r="AW106" s="5"/>
      <c r="AX106" s="5"/>
      <c r="AY106" s="5"/>
      <c r="AZ106" s="5"/>
      <c r="BA106" s="5"/>
      <c r="BB106" s="5"/>
      <c r="BC106" s="5"/>
      <c r="BD106" s="5"/>
      <c r="BE106" s="5"/>
      <c r="BF106" s="5"/>
      <c r="BG106" s="5"/>
      <c r="BH106" s="5"/>
      <c r="BI106" s="10"/>
      <c r="BJ106" s="245">
        <f t="shared" si="23"/>
        <v>4822.823816140005</v>
      </c>
      <c r="BK106" s="11">
        <f t="shared" si="24"/>
        <v>0</v>
      </c>
      <c r="BL106" s="284">
        <f t="shared" si="25"/>
        <v>4822.823816140005</v>
      </c>
      <c r="BM106" s="44">
        <v>102</v>
      </c>
      <c r="BN106" s="26">
        <v>11</v>
      </c>
      <c r="BO106" s="26">
        <v>87</v>
      </c>
      <c r="BP106" s="26">
        <v>51</v>
      </c>
      <c r="BQ106" s="26">
        <v>12</v>
      </c>
      <c r="BR106" s="26">
        <v>5</v>
      </c>
      <c r="BS106" s="26">
        <v>47</v>
      </c>
      <c r="BT106" s="26" t="s">
        <v>697</v>
      </c>
      <c r="BU106" s="44">
        <v>102</v>
      </c>
      <c r="BV106" s="5">
        <v>3</v>
      </c>
      <c r="BW106" s="5">
        <v>3</v>
      </c>
      <c r="BX106" s="69">
        <v>3</v>
      </c>
      <c r="BY106" s="5">
        <v>2.85</v>
      </c>
      <c r="BZ106" s="5">
        <v>252</v>
      </c>
      <c r="CA106" s="5">
        <v>4822.823816140005</v>
      </c>
      <c r="CB106" s="26">
        <v>53</v>
      </c>
      <c r="CC106" s="54">
        <v>39575</v>
      </c>
      <c r="CD106" s="54">
        <v>39581</v>
      </c>
      <c r="CE106" s="22">
        <v>39587</v>
      </c>
      <c r="CF106" s="26">
        <v>11</v>
      </c>
      <c r="CG106" s="26">
        <v>87</v>
      </c>
      <c r="CH106" s="26">
        <v>51</v>
      </c>
      <c r="CI106" s="26">
        <v>5</v>
      </c>
      <c r="CJ106" s="26">
        <v>47</v>
      </c>
      <c r="CK106" s="28"/>
      <c r="CL106" s="79"/>
    </row>
    <row r="107" spans="1:90" ht="15" x14ac:dyDescent="0.25">
      <c r="A107" s="10">
        <v>103</v>
      </c>
      <c r="B107" s="15"/>
      <c r="C107" s="42"/>
      <c r="D107" s="8">
        <v>39570</v>
      </c>
      <c r="E107" s="28">
        <v>1</v>
      </c>
      <c r="F107" s="28">
        <v>1</v>
      </c>
      <c r="G107" s="32">
        <v>2</v>
      </c>
      <c r="H107" s="5"/>
      <c r="I107" s="5"/>
      <c r="J107" s="5"/>
      <c r="K107" s="5"/>
      <c r="L107" s="5"/>
      <c r="M107" s="299">
        <f t="shared" si="15"/>
        <v>2</v>
      </c>
      <c r="N107" s="5" t="s">
        <v>111</v>
      </c>
      <c r="O107" s="5"/>
      <c r="P107" s="5"/>
      <c r="Q107" s="5"/>
      <c r="R107" s="5"/>
      <c r="S107" s="5"/>
      <c r="T107" s="32">
        <v>30</v>
      </c>
      <c r="U107" s="5">
        <v>12</v>
      </c>
      <c r="V107" s="5">
        <v>13</v>
      </c>
      <c r="W107" s="5"/>
      <c r="X107" s="5"/>
      <c r="Y107" s="5"/>
      <c r="Z107" s="32"/>
      <c r="AA107" s="5"/>
      <c r="AB107" s="5">
        <v>13</v>
      </c>
      <c r="AC107" s="5"/>
      <c r="AD107" s="5"/>
      <c r="AE107" s="5"/>
      <c r="AF107" s="40">
        <v>39575</v>
      </c>
      <c r="AG107" s="8">
        <v>39581</v>
      </c>
      <c r="AH107" s="41">
        <v>39587</v>
      </c>
      <c r="AI107" s="28"/>
      <c r="AJ107" s="28"/>
      <c r="AK107" s="28"/>
      <c r="AL107" s="28"/>
      <c r="AM107" s="28"/>
      <c r="AN107" s="28"/>
      <c r="AO107" s="10" t="s">
        <v>396</v>
      </c>
      <c r="AP107" s="300">
        <f t="shared" si="16"/>
        <v>2</v>
      </c>
      <c r="AQ107" s="5">
        <v>2</v>
      </c>
      <c r="AR107" s="5">
        <v>3.21</v>
      </c>
      <c r="AS107" s="5">
        <v>249</v>
      </c>
      <c r="AT107" s="5">
        <v>380</v>
      </c>
      <c r="AU107" s="12">
        <v>5</v>
      </c>
      <c r="AV107" s="5"/>
      <c r="AW107" s="5"/>
      <c r="AX107" s="5"/>
      <c r="AY107" s="5"/>
      <c r="AZ107" s="5"/>
      <c r="BA107" s="5"/>
      <c r="BB107" s="5"/>
      <c r="BC107" s="5"/>
      <c r="BD107" s="5"/>
      <c r="BE107" s="5"/>
      <c r="BF107" s="5"/>
      <c r="BG107" s="5"/>
      <c r="BH107" s="5"/>
      <c r="BI107" s="10"/>
      <c r="BJ107" s="245">
        <f t="shared" si="23"/>
        <v>4030.2249653008967</v>
      </c>
      <c r="BK107" s="11">
        <f t="shared" si="24"/>
        <v>0</v>
      </c>
      <c r="BL107" s="284">
        <f t="shared" si="25"/>
        <v>4030.2249653008967</v>
      </c>
      <c r="BM107" s="44">
        <v>103</v>
      </c>
      <c r="BN107" s="26">
        <v>4</v>
      </c>
      <c r="BO107" s="26">
        <v>28</v>
      </c>
      <c r="BP107" s="26">
        <v>19</v>
      </c>
      <c r="BQ107" s="26">
        <v>13</v>
      </c>
      <c r="BR107" s="26">
        <v>3</v>
      </c>
      <c r="BS107" s="26">
        <v>7</v>
      </c>
      <c r="BT107" s="26"/>
      <c r="BU107" s="44">
        <v>103</v>
      </c>
      <c r="BV107" s="5">
        <v>2</v>
      </c>
      <c r="BW107" s="5">
        <v>2</v>
      </c>
      <c r="BX107" s="69">
        <v>2</v>
      </c>
      <c r="BY107" s="5">
        <v>3.21</v>
      </c>
      <c r="BZ107" s="5">
        <v>249</v>
      </c>
      <c r="CA107" s="5">
        <v>4030.2249653008967</v>
      </c>
      <c r="CB107" s="26">
        <v>13</v>
      </c>
      <c r="CC107" s="54">
        <v>39575</v>
      </c>
      <c r="CD107" s="54">
        <v>39581</v>
      </c>
      <c r="CE107" s="22">
        <v>39587</v>
      </c>
      <c r="CF107" s="26">
        <v>4</v>
      </c>
      <c r="CG107" s="26">
        <v>28</v>
      </c>
      <c r="CH107" s="26">
        <v>19</v>
      </c>
      <c r="CI107" s="26">
        <v>3</v>
      </c>
      <c r="CJ107" s="26">
        <v>7</v>
      </c>
      <c r="CK107" s="28"/>
      <c r="CL107" s="79"/>
    </row>
    <row r="108" spans="1:90" ht="15" x14ac:dyDescent="0.25">
      <c r="A108" s="10">
        <v>104</v>
      </c>
      <c r="B108" s="15"/>
      <c r="C108" s="42"/>
      <c r="D108" s="8">
        <v>39570</v>
      </c>
      <c r="E108" s="28">
        <v>1</v>
      </c>
      <c r="F108" s="28">
        <v>0</v>
      </c>
      <c r="G108" s="32">
        <v>2</v>
      </c>
      <c r="H108" s="5"/>
      <c r="I108" s="5"/>
      <c r="J108" s="5"/>
      <c r="K108" s="5"/>
      <c r="L108" s="5"/>
      <c r="M108" s="299">
        <f t="shared" si="15"/>
        <v>2</v>
      </c>
      <c r="N108" s="5"/>
      <c r="O108" s="5"/>
      <c r="P108" s="5"/>
      <c r="Q108" s="5"/>
      <c r="R108" s="5"/>
      <c r="S108" s="5"/>
      <c r="T108" s="32"/>
      <c r="U108" s="5"/>
      <c r="V108" s="5"/>
      <c r="W108" s="5"/>
      <c r="X108" s="5"/>
      <c r="Y108" s="5"/>
      <c r="Z108" s="32"/>
      <c r="AA108" s="5"/>
      <c r="AB108" s="5"/>
      <c r="AC108" s="5"/>
      <c r="AD108" s="5"/>
      <c r="AE108" s="5"/>
      <c r="AF108" s="40"/>
      <c r="AG108" s="8"/>
      <c r="AH108" s="41"/>
      <c r="AI108" s="28"/>
      <c r="AJ108" s="28"/>
      <c r="AK108" s="28"/>
      <c r="AL108" s="28"/>
      <c r="AM108" s="28"/>
      <c r="AN108" s="28"/>
      <c r="AO108" s="10" t="s">
        <v>235</v>
      </c>
      <c r="AP108" s="300">
        <f t="shared" si="16"/>
        <v>3</v>
      </c>
      <c r="AQ108" s="5">
        <v>3</v>
      </c>
      <c r="AR108" s="5">
        <v>1.44</v>
      </c>
      <c r="AS108" s="5">
        <v>164</v>
      </c>
      <c r="AT108" s="5">
        <v>292</v>
      </c>
      <c r="AU108" s="20">
        <v>10</v>
      </c>
      <c r="AV108" s="5"/>
      <c r="AW108" s="5"/>
      <c r="AX108" s="5"/>
      <c r="AY108" s="5"/>
      <c r="AZ108" s="5"/>
      <c r="BA108" s="5"/>
      <c r="BB108" s="5"/>
      <c r="BC108" s="5"/>
      <c r="BD108" s="5"/>
      <c r="BE108" s="5"/>
      <c r="BF108" s="5"/>
      <c r="BG108" s="5"/>
      <c r="BH108" s="5"/>
      <c r="BI108" s="10"/>
      <c r="BJ108" s="245">
        <f t="shared" si="23"/>
        <v>801.2720027575067</v>
      </c>
      <c r="BK108" s="11">
        <f t="shared" si="24"/>
        <v>0</v>
      </c>
      <c r="BL108" s="284">
        <f t="shared" si="25"/>
        <v>801.2720027575067</v>
      </c>
      <c r="BM108" s="44">
        <v>104</v>
      </c>
      <c r="BN108" s="26"/>
      <c r="BO108" s="26"/>
      <c r="BP108" s="26"/>
      <c r="BQ108" s="26"/>
      <c r="BR108" s="26"/>
      <c r="BS108" s="26"/>
      <c r="BT108" s="26"/>
      <c r="BU108" s="44">
        <v>104</v>
      </c>
      <c r="BV108" s="5">
        <v>2</v>
      </c>
      <c r="BW108" s="5">
        <v>3</v>
      </c>
      <c r="BX108" s="69">
        <v>3</v>
      </c>
      <c r="BY108" s="5">
        <v>1.44</v>
      </c>
      <c r="BZ108" s="5">
        <v>164</v>
      </c>
      <c r="CA108" s="5">
        <v>801.2720027575067</v>
      </c>
      <c r="CB108" s="26"/>
      <c r="CC108" s="54"/>
      <c r="CD108" s="54"/>
      <c r="CE108" s="22"/>
      <c r="CF108" s="26"/>
      <c r="CG108" s="26"/>
      <c r="CH108" s="26"/>
      <c r="CI108" s="26"/>
      <c r="CJ108" s="26"/>
      <c r="CK108" s="28"/>
      <c r="CL108" s="79"/>
    </row>
    <row r="109" spans="1:90" ht="15" x14ac:dyDescent="0.25">
      <c r="A109" s="10">
        <v>105</v>
      </c>
      <c r="B109" s="15"/>
      <c r="C109" s="42"/>
      <c r="D109" s="8">
        <v>39570</v>
      </c>
      <c r="E109" s="28">
        <v>1</v>
      </c>
      <c r="F109" s="28">
        <v>1</v>
      </c>
      <c r="G109" s="32">
        <v>4</v>
      </c>
      <c r="H109" s="5"/>
      <c r="I109" s="5"/>
      <c r="J109" s="5"/>
      <c r="K109" s="5"/>
      <c r="L109" s="5"/>
      <c r="M109" s="299">
        <f t="shared" si="15"/>
        <v>4</v>
      </c>
      <c r="N109" s="5" t="s">
        <v>118</v>
      </c>
      <c r="O109" s="5"/>
      <c r="P109" s="5"/>
      <c r="Q109" s="5"/>
      <c r="R109" s="5"/>
      <c r="S109" s="5"/>
      <c r="T109" s="32">
        <v>40</v>
      </c>
      <c r="U109" s="5">
        <v>43</v>
      </c>
      <c r="V109" s="5">
        <v>48</v>
      </c>
      <c r="W109" s="5"/>
      <c r="X109" s="5"/>
      <c r="Y109" s="5"/>
      <c r="Z109" s="32"/>
      <c r="AA109" s="5"/>
      <c r="AB109" s="5">
        <v>48</v>
      </c>
      <c r="AC109" s="5"/>
      <c r="AD109" s="5"/>
      <c r="AE109" s="5"/>
      <c r="AF109" s="40">
        <v>39575</v>
      </c>
      <c r="AG109" s="8">
        <v>39581</v>
      </c>
      <c r="AH109" s="41" t="s">
        <v>695</v>
      </c>
      <c r="AI109" s="28"/>
      <c r="AJ109" s="28"/>
      <c r="AK109" s="28"/>
      <c r="AL109" s="28"/>
      <c r="AM109" s="28"/>
      <c r="AN109" s="28"/>
      <c r="AO109" s="10" t="s">
        <v>397</v>
      </c>
      <c r="AP109" s="300">
        <f t="shared" si="16"/>
        <v>4</v>
      </c>
      <c r="AQ109" s="5">
        <v>4</v>
      </c>
      <c r="AR109" s="5">
        <v>2.68</v>
      </c>
      <c r="AS109" s="5">
        <v>255</v>
      </c>
      <c r="AT109" s="5">
        <v>384</v>
      </c>
      <c r="AU109" s="20">
        <v>5</v>
      </c>
      <c r="AV109" s="5"/>
      <c r="AW109" s="5"/>
      <c r="AX109" s="5"/>
      <c r="AY109" s="5"/>
      <c r="AZ109" s="5"/>
      <c r="BA109" s="5"/>
      <c r="BB109" s="5"/>
      <c r="BC109" s="5"/>
      <c r="BD109" s="5"/>
      <c r="BE109" s="5"/>
      <c r="BF109" s="5"/>
      <c r="BG109" s="5"/>
      <c r="BH109" s="5"/>
      <c r="BI109" s="10"/>
      <c r="BJ109" s="245">
        <f t="shared" si="23"/>
        <v>5753.864644161551</v>
      </c>
      <c r="BK109" s="11">
        <f t="shared" si="24"/>
        <v>0</v>
      </c>
      <c r="BL109" s="284">
        <f t="shared" si="25"/>
        <v>5753.864644161551</v>
      </c>
      <c r="BM109" s="44">
        <v>105</v>
      </c>
      <c r="BN109" s="26">
        <v>7</v>
      </c>
      <c r="BO109" s="26">
        <v>57</v>
      </c>
      <c r="BP109" s="26">
        <v>40</v>
      </c>
      <c r="BQ109" s="26">
        <v>6</v>
      </c>
      <c r="BR109" s="26">
        <v>4</v>
      </c>
      <c r="BS109" s="26">
        <v>34</v>
      </c>
      <c r="BT109" s="26" t="s">
        <v>697</v>
      </c>
      <c r="BU109" s="44">
        <v>105</v>
      </c>
      <c r="BV109" s="5">
        <v>4</v>
      </c>
      <c r="BW109" s="5">
        <v>4</v>
      </c>
      <c r="BX109" s="69">
        <v>4</v>
      </c>
      <c r="BY109" s="5">
        <v>2.68</v>
      </c>
      <c r="BZ109" s="5">
        <v>255</v>
      </c>
      <c r="CA109" s="5">
        <v>5753.864644161551</v>
      </c>
      <c r="CB109" s="26">
        <v>48</v>
      </c>
      <c r="CC109" s="54">
        <v>39575</v>
      </c>
      <c r="CD109" s="54">
        <v>39581</v>
      </c>
      <c r="CE109" s="8" t="s">
        <v>695</v>
      </c>
      <c r="CF109" s="26">
        <v>7</v>
      </c>
      <c r="CG109" s="26">
        <v>57</v>
      </c>
      <c r="CH109" s="26">
        <v>40</v>
      </c>
      <c r="CI109" s="26">
        <v>4</v>
      </c>
      <c r="CJ109" s="26">
        <v>34</v>
      </c>
      <c r="CK109" s="28"/>
      <c r="CL109" s="79"/>
    </row>
    <row r="110" spans="1:90" ht="15" x14ac:dyDescent="0.25">
      <c r="A110" s="10">
        <v>106</v>
      </c>
      <c r="B110" s="15"/>
      <c r="C110" s="42"/>
      <c r="D110" s="8">
        <v>39575</v>
      </c>
      <c r="E110" s="28">
        <v>1</v>
      </c>
      <c r="F110" s="28">
        <v>1</v>
      </c>
      <c r="G110" s="32">
        <v>1</v>
      </c>
      <c r="H110" s="5"/>
      <c r="I110" s="5"/>
      <c r="J110" s="5"/>
      <c r="K110" s="5"/>
      <c r="L110" s="5"/>
      <c r="M110" s="299">
        <f t="shared" si="15"/>
        <v>1</v>
      </c>
      <c r="N110" s="5"/>
      <c r="O110" s="5" t="s">
        <v>118</v>
      </c>
      <c r="P110" s="5"/>
      <c r="Q110" s="5"/>
      <c r="R110" s="5"/>
      <c r="S110" s="5"/>
      <c r="T110" s="32"/>
      <c r="U110" s="5">
        <v>7</v>
      </c>
      <c r="V110" s="5"/>
      <c r="W110" s="5"/>
      <c r="X110" s="5"/>
      <c r="Y110" s="5"/>
      <c r="Z110" s="32"/>
      <c r="AA110" s="5"/>
      <c r="AB110" s="5">
        <v>7</v>
      </c>
      <c r="AC110" s="5"/>
      <c r="AD110" s="5"/>
      <c r="AE110" s="5"/>
      <c r="AF110" s="40">
        <v>39581</v>
      </c>
      <c r="AG110" s="8">
        <v>39581</v>
      </c>
      <c r="AH110" s="41">
        <v>39587</v>
      </c>
      <c r="AI110" s="28"/>
      <c r="AJ110" s="28"/>
      <c r="AK110" s="28"/>
      <c r="AL110" s="28"/>
      <c r="AM110" s="28"/>
      <c r="AN110" s="28"/>
      <c r="AO110" s="10" t="s">
        <v>398</v>
      </c>
      <c r="AP110" s="300">
        <f t="shared" si="16"/>
        <v>1</v>
      </c>
      <c r="AQ110" s="5">
        <v>1</v>
      </c>
      <c r="AR110" s="5">
        <v>2.38</v>
      </c>
      <c r="AS110" s="5">
        <v>270</v>
      </c>
      <c r="AT110" s="5">
        <v>390</v>
      </c>
      <c r="AU110" s="20">
        <v>5</v>
      </c>
      <c r="AV110" s="5"/>
      <c r="AW110" s="5"/>
      <c r="AX110" s="5"/>
      <c r="AY110" s="5"/>
      <c r="AZ110" s="5"/>
      <c r="BA110" s="5"/>
      <c r="BB110" s="5"/>
      <c r="BC110" s="5"/>
      <c r="BD110" s="5"/>
      <c r="BE110" s="5"/>
      <c r="BF110" s="5"/>
      <c r="BG110" s="5"/>
      <c r="BH110" s="5"/>
      <c r="BI110" s="10"/>
      <c r="BJ110" s="245">
        <f t="shared" si="23"/>
        <v>1201.1785263220966</v>
      </c>
      <c r="BK110" s="11">
        <f t="shared" si="24"/>
        <v>0</v>
      </c>
      <c r="BL110" s="284">
        <f t="shared" si="25"/>
        <v>1201.1785263220966</v>
      </c>
      <c r="BM110" s="44">
        <v>106</v>
      </c>
      <c r="BN110" s="26"/>
      <c r="BO110" s="26"/>
      <c r="BP110" s="26"/>
      <c r="BQ110" s="26"/>
      <c r="BR110" s="26"/>
      <c r="BS110" s="26"/>
      <c r="BT110" s="26"/>
      <c r="BU110" s="44">
        <v>106</v>
      </c>
      <c r="BV110" s="5">
        <v>1</v>
      </c>
      <c r="BW110" s="5">
        <v>1</v>
      </c>
      <c r="BX110" s="69">
        <v>1</v>
      </c>
      <c r="BY110" s="5">
        <v>2.38</v>
      </c>
      <c r="BZ110" s="5">
        <v>270</v>
      </c>
      <c r="CA110" s="5">
        <v>1201.1785263220966</v>
      </c>
      <c r="CB110" s="26">
        <v>7</v>
      </c>
      <c r="CC110" s="54">
        <v>39581</v>
      </c>
      <c r="CD110" s="54">
        <v>39581</v>
      </c>
      <c r="CE110" s="8">
        <v>39587</v>
      </c>
      <c r="CF110" s="26"/>
      <c r="CG110" s="26"/>
      <c r="CH110" s="26"/>
      <c r="CI110" s="26"/>
      <c r="CJ110" s="26"/>
      <c r="CK110" s="28"/>
      <c r="CL110" s="79"/>
    </row>
    <row r="111" spans="1:90" ht="15" x14ac:dyDescent="0.25">
      <c r="A111" s="10">
        <v>107</v>
      </c>
      <c r="B111" s="15"/>
      <c r="C111" s="42"/>
      <c r="D111" s="8">
        <v>39570</v>
      </c>
      <c r="E111" s="28">
        <v>1</v>
      </c>
      <c r="F111" s="28">
        <v>1</v>
      </c>
      <c r="G111" s="32">
        <v>2</v>
      </c>
      <c r="H111" s="5"/>
      <c r="I111" s="5"/>
      <c r="J111" s="5"/>
      <c r="K111" s="5"/>
      <c r="L111" s="5"/>
      <c r="M111" s="299">
        <f t="shared" si="15"/>
        <v>2</v>
      </c>
      <c r="N111" s="5" t="s">
        <v>118</v>
      </c>
      <c r="O111" s="5"/>
      <c r="P111" s="5"/>
      <c r="Q111" s="5"/>
      <c r="R111" s="5"/>
      <c r="S111" s="5"/>
      <c r="T111" s="32">
        <v>15</v>
      </c>
      <c r="U111" s="5">
        <v>15</v>
      </c>
      <c r="V111" s="5"/>
      <c r="W111" s="5"/>
      <c r="X111" s="5"/>
      <c r="Y111" s="5"/>
      <c r="Z111" s="32"/>
      <c r="AA111" s="5"/>
      <c r="AB111" s="5">
        <v>15</v>
      </c>
      <c r="AC111" s="5"/>
      <c r="AD111" s="5"/>
      <c r="AE111" s="5"/>
      <c r="AF111" s="40">
        <v>39575</v>
      </c>
      <c r="AG111" s="8">
        <v>39581</v>
      </c>
      <c r="AH111" s="41" t="s">
        <v>695</v>
      </c>
      <c r="AI111" s="28"/>
      <c r="AJ111" s="28"/>
      <c r="AK111" s="28"/>
      <c r="AL111" s="28"/>
      <c r="AM111" s="28"/>
      <c r="AN111" s="28"/>
      <c r="AO111" s="10" t="s">
        <v>399</v>
      </c>
      <c r="AP111" s="300">
        <f t="shared" si="16"/>
        <v>4</v>
      </c>
      <c r="AQ111" s="5">
        <v>4</v>
      </c>
      <c r="AR111" s="5">
        <v>1.58</v>
      </c>
      <c r="AS111" s="5">
        <v>205</v>
      </c>
      <c r="AT111" s="5">
        <v>298</v>
      </c>
      <c r="AU111" s="20">
        <v>5</v>
      </c>
      <c r="AV111" s="5"/>
      <c r="AW111" s="5"/>
      <c r="AX111" s="5"/>
      <c r="AY111" s="5"/>
      <c r="AZ111" s="5"/>
      <c r="BA111" s="5"/>
      <c r="BB111" s="5"/>
      <c r="BC111" s="5"/>
      <c r="BD111" s="5"/>
      <c r="BE111" s="5"/>
      <c r="BF111" s="5"/>
      <c r="BG111" s="5"/>
      <c r="BH111" s="5"/>
      <c r="BI111" s="10"/>
      <c r="BJ111" s="245">
        <f t="shared" si="23"/>
        <v>1607.7477395864198</v>
      </c>
      <c r="BK111" s="11">
        <f t="shared" si="24"/>
        <v>0</v>
      </c>
      <c r="BL111" s="284">
        <f t="shared" si="25"/>
        <v>1607.7477395864198</v>
      </c>
      <c r="BM111" s="44">
        <v>107</v>
      </c>
      <c r="BN111" s="26">
        <v>3</v>
      </c>
      <c r="BO111" s="26">
        <v>16</v>
      </c>
      <c r="BP111" s="26">
        <v>22</v>
      </c>
      <c r="BQ111" s="26">
        <v>0</v>
      </c>
      <c r="BR111" s="26">
        <v>0</v>
      </c>
      <c r="BS111" s="26">
        <v>21</v>
      </c>
      <c r="BT111" s="26"/>
      <c r="BU111" s="44">
        <v>107</v>
      </c>
      <c r="BV111" s="5">
        <v>2</v>
      </c>
      <c r="BW111" s="5">
        <v>4</v>
      </c>
      <c r="BX111" s="69">
        <v>4</v>
      </c>
      <c r="BY111" s="5">
        <v>1.58</v>
      </c>
      <c r="BZ111" s="5">
        <v>205</v>
      </c>
      <c r="CA111" s="5">
        <v>1607.7477395864198</v>
      </c>
      <c r="CB111" s="26">
        <v>15</v>
      </c>
      <c r="CC111" s="54">
        <v>39575</v>
      </c>
      <c r="CD111" s="54">
        <v>39581</v>
      </c>
      <c r="CE111" s="8" t="s">
        <v>695</v>
      </c>
      <c r="CF111" s="26">
        <v>3</v>
      </c>
      <c r="CG111" s="26">
        <v>16</v>
      </c>
      <c r="CH111" s="26">
        <v>22</v>
      </c>
      <c r="CI111" s="26">
        <v>0</v>
      </c>
      <c r="CJ111" s="26">
        <v>21</v>
      </c>
      <c r="CK111" s="28"/>
      <c r="CL111" s="79"/>
    </row>
    <row r="112" spans="1:90" ht="15" x14ac:dyDescent="0.25">
      <c r="A112" s="10">
        <v>108</v>
      </c>
      <c r="B112" s="15"/>
      <c r="C112" s="42"/>
      <c r="D112" s="8">
        <v>39570</v>
      </c>
      <c r="E112" s="28">
        <v>1</v>
      </c>
      <c r="F112" s="28">
        <v>0</v>
      </c>
      <c r="G112" s="32">
        <v>1</v>
      </c>
      <c r="H112" s="5"/>
      <c r="I112" s="5"/>
      <c r="J112" s="5"/>
      <c r="K112" s="5"/>
      <c r="L112" s="5"/>
      <c r="M112" s="299">
        <f t="shared" si="15"/>
        <v>1</v>
      </c>
      <c r="N112" s="5"/>
      <c r="O112" s="5"/>
      <c r="P112" s="5"/>
      <c r="Q112" s="5"/>
      <c r="R112" s="5"/>
      <c r="S112" s="5"/>
      <c r="T112" s="32"/>
      <c r="U112" s="5"/>
      <c r="V112" s="5"/>
      <c r="W112" s="5"/>
      <c r="X112" s="5"/>
      <c r="Y112" s="5"/>
      <c r="Z112" s="32"/>
      <c r="AA112" s="5"/>
      <c r="AB112" s="5"/>
      <c r="AC112" s="5"/>
      <c r="AD112" s="5"/>
      <c r="AE112" s="5"/>
      <c r="AF112" s="40"/>
      <c r="AG112" s="8"/>
      <c r="AH112" s="41"/>
      <c r="AI112" s="28"/>
      <c r="AJ112" s="28"/>
      <c r="AK112" s="28"/>
      <c r="AL112" s="28"/>
      <c r="AM112" s="28"/>
      <c r="AN112" s="28"/>
      <c r="AO112" s="10" t="s">
        <v>235</v>
      </c>
      <c r="AP112" s="300">
        <f t="shared" si="16"/>
        <v>1</v>
      </c>
      <c r="AQ112" s="5">
        <v>1</v>
      </c>
      <c r="AR112" s="5">
        <v>2.25</v>
      </c>
      <c r="AS112" s="5">
        <v>213</v>
      </c>
      <c r="AT112" s="5">
        <v>368</v>
      </c>
      <c r="AU112" s="20">
        <v>5</v>
      </c>
      <c r="AV112" s="5"/>
      <c r="AW112" s="5"/>
      <c r="AX112" s="5"/>
      <c r="AY112" s="5"/>
      <c r="AZ112" s="5"/>
      <c r="BA112" s="5"/>
      <c r="BB112" s="5"/>
      <c r="BC112" s="5"/>
      <c r="BD112" s="5"/>
      <c r="BE112" s="5"/>
      <c r="BF112" s="5"/>
      <c r="BG112" s="5"/>
      <c r="BH112" s="5"/>
      <c r="BI112" s="10"/>
      <c r="BJ112" s="245">
        <f t="shared" si="23"/>
        <v>846.90465706851091</v>
      </c>
      <c r="BK112" s="11">
        <f t="shared" si="24"/>
        <v>0</v>
      </c>
      <c r="BL112" s="284">
        <f t="shared" si="25"/>
        <v>846.90465706851091</v>
      </c>
      <c r="BM112" s="44">
        <v>108</v>
      </c>
      <c r="BN112" s="26"/>
      <c r="BO112" s="26"/>
      <c r="BP112" s="26"/>
      <c r="BQ112" s="26"/>
      <c r="BR112" s="26"/>
      <c r="BS112" s="26"/>
      <c r="BT112" s="26"/>
      <c r="BU112" s="44">
        <v>108</v>
      </c>
      <c r="BV112" s="5">
        <v>1</v>
      </c>
      <c r="BW112" s="5">
        <v>1</v>
      </c>
      <c r="BX112" s="69">
        <v>1</v>
      </c>
      <c r="BY112" s="5">
        <v>2.25</v>
      </c>
      <c r="BZ112" s="5">
        <v>213</v>
      </c>
      <c r="CA112" s="5">
        <v>846.90465706851091</v>
      </c>
      <c r="CB112" s="26"/>
      <c r="CC112" s="54"/>
      <c r="CD112" s="54"/>
      <c r="CE112" s="8"/>
      <c r="CF112" s="26"/>
      <c r="CG112" s="26"/>
      <c r="CH112" s="26"/>
      <c r="CI112" s="26"/>
      <c r="CJ112" s="26"/>
      <c r="CK112" s="28"/>
      <c r="CL112" s="79"/>
    </row>
    <row r="113" spans="1:90" ht="15" x14ac:dyDescent="0.25">
      <c r="A113" s="10">
        <v>109</v>
      </c>
      <c r="B113" s="15"/>
      <c r="C113" s="42"/>
      <c r="D113" s="8">
        <v>39570</v>
      </c>
      <c r="E113" s="28">
        <v>1</v>
      </c>
      <c r="F113" s="28">
        <v>1</v>
      </c>
      <c r="G113" s="32">
        <v>2</v>
      </c>
      <c r="H113" s="5"/>
      <c r="I113" s="5"/>
      <c r="J113" s="5"/>
      <c r="K113" s="5"/>
      <c r="L113" s="5"/>
      <c r="M113" s="299">
        <f t="shared" si="15"/>
        <v>2</v>
      </c>
      <c r="N113" s="5" t="s">
        <v>118</v>
      </c>
      <c r="O113" s="5"/>
      <c r="P113" s="5"/>
      <c r="Q113" s="5"/>
      <c r="R113" s="5"/>
      <c r="S113" s="5"/>
      <c r="T113" s="32">
        <v>30</v>
      </c>
      <c r="U113" s="5">
        <v>35</v>
      </c>
      <c r="V113" s="5">
        <v>30</v>
      </c>
      <c r="W113" s="5"/>
      <c r="X113" s="5"/>
      <c r="Y113" s="5"/>
      <c r="Z113" s="32"/>
      <c r="AA113" s="5"/>
      <c r="AB113" s="5">
        <v>30</v>
      </c>
      <c r="AC113" s="5"/>
      <c r="AD113" s="5"/>
      <c r="AE113" s="5"/>
      <c r="AF113" s="40">
        <v>39575</v>
      </c>
      <c r="AG113" s="8">
        <v>39581</v>
      </c>
      <c r="AH113" s="41">
        <v>39587</v>
      </c>
      <c r="AI113" s="28"/>
      <c r="AJ113" s="28"/>
      <c r="AK113" s="28"/>
      <c r="AL113" s="28"/>
      <c r="AM113" s="28"/>
      <c r="AN113" s="28"/>
      <c r="AO113" s="10" t="s">
        <v>400</v>
      </c>
      <c r="AP113" s="300">
        <f t="shared" si="16"/>
        <v>2</v>
      </c>
      <c r="AQ113" s="5">
        <v>2</v>
      </c>
      <c r="AR113" s="5">
        <v>2.92</v>
      </c>
      <c r="AS113" s="5">
        <v>256</v>
      </c>
      <c r="AT113" s="5">
        <v>375</v>
      </c>
      <c r="AU113" s="20">
        <v>5</v>
      </c>
      <c r="AV113" s="5"/>
      <c r="AW113" s="5"/>
      <c r="AX113" s="5"/>
      <c r="AY113" s="5"/>
      <c r="AZ113" s="5"/>
      <c r="BA113" s="5"/>
      <c r="BB113" s="5"/>
      <c r="BC113" s="5"/>
      <c r="BD113" s="5"/>
      <c r="BE113" s="5"/>
      <c r="BF113" s="5"/>
      <c r="BG113" s="5"/>
      <c r="BH113" s="5"/>
      <c r="BI113" s="10"/>
      <c r="BJ113" s="245">
        <f t="shared" si="23"/>
        <v>3428.6688770007049</v>
      </c>
      <c r="BK113" s="11">
        <f t="shared" si="24"/>
        <v>0</v>
      </c>
      <c r="BL113" s="284">
        <f t="shared" si="25"/>
        <v>3428.6688770007049</v>
      </c>
      <c r="BM113" s="44">
        <v>109</v>
      </c>
      <c r="BN113" s="26">
        <v>4</v>
      </c>
      <c r="BO113" s="26">
        <v>40</v>
      </c>
      <c r="BP113" s="26">
        <v>13</v>
      </c>
      <c r="BQ113" s="26">
        <v>1</v>
      </c>
      <c r="BR113" s="26">
        <v>1</v>
      </c>
      <c r="BS113" s="26">
        <v>29</v>
      </c>
      <c r="BT113" s="26"/>
      <c r="BU113" s="44">
        <v>109</v>
      </c>
      <c r="BV113" s="5">
        <v>2</v>
      </c>
      <c r="BW113" s="5">
        <v>2</v>
      </c>
      <c r="BX113" s="69">
        <v>2</v>
      </c>
      <c r="BY113" s="5">
        <v>2.92</v>
      </c>
      <c r="BZ113" s="5">
        <v>256</v>
      </c>
      <c r="CA113" s="5">
        <v>3428.6688770007049</v>
      </c>
      <c r="CB113" s="26">
        <v>3</v>
      </c>
      <c r="CC113" s="54">
        <v>39575</v>
      </c>
      <c r="CD113" s="54">
        <v>39581</v>
      </c>
      <c r="CE113" s="8">
        <v>39587</v>
      </c>
      <c r="CF113" s="26">
        <v>4</v>
      </c>
      <c r="CG113" s="26">
        <v>40</v>
      </c>
      <c r="CH113" s="26">
        <v>13</v>
      </c>
      <c r="CI113" s="26">
        <v>1</v>
      </c>
      <c r="CJ113" s="26">
        <v>29</v>
      </c>
      <c r="CK113" s="28"/>
      <c r="CL113" s="79"/>
    </row>
    <row r="114" spans="1:90" ht="15" x14ac:dyDescent="0.25">
      <c r="A114" s="10">
        <v>110</v>
      </c>
      <c r="B114" s="15"/>
      <c r="C114" s="42"/>
      <c r="D114" s="8">
        <v>39570</v>
      </c>
      <c r="E114" s="28">
        <v>1</v>
      </c>
      <c r="F114" s="28">
        <v>1</v>
      </c>
      <c r="G114" s="32">
        <v>1</v>
      </c>
      <c r="H114" s="5">
        <v>2</v>
      </c>
      <c r="I114" s="5"/>
      <c r="J114" s="5"/>
      <c r="K114" s="5"/>
      <c r="L114" s="5"/>
      <c r="M114" s="299">
        <f t="shared" si="15"/>
        <v>2</v>
      </c>
      <c r="N114" s="5" t="s">
        <v>118</v>
      </c>
      <c r="O114" s="5"/>
      <c r="P114" s="5"/>
      <c r="Q114" s="5"/>
      <c r="R114" s="5"/>
      <c r="S114" s="5"/>
      <c r="T114" s="32">
        <v>30</v>
      </c>
      <c r="U114" s="5">
        <v>12</v>
      </c>
      <c r="V114" s="5"/>
      <c r="W114" s="5"/>
      <c r="X114" s="5"/>
      <c r="Y114" s="5"/>
      <c r="Z114" s="32"/>
      <c r="AA114" s="5"/>
      <c r="AB114" s="5">
        <v>11</v>
      </c>
      <c r="AC114" s="5"/>
      <c r="AD114" s="5"/>
      <c r="AE114" s="5"/>
      <c r="AF114" s="40">
        <v>39575</v>
      </c>
      <c r="AG114" s="8">
        <v>39581</v>
      </c>
      <c r="AH114" s="41" t="s">
        <v>695</v>
      </c>
      <c r="AI114" s="28"/>
      <c r="AJ114" s="28"/>
      <c r="AK114" s="28"/>
      <c r="AL114" s="28"/>
      <c r="AM114" s="28"/>
      <c r="AN114" s="28"/>
      <c r="AO114" s="10" t="s">
        <v>401</v>
      </c>
      <c r="AP114" s="300">
        <f t="shared" si="16"/>
        <v>1</v>
      </c>
      <c r="AQ114" s="5">
        <v>1</v>
      </c>
      <c r="AR114" s="5">
        <v>2.44</v>
      </c>
      <c r="AS114" s="5">
        <v>170</v>
      </c>
      <c r="AT114" s="5">
        <v>283</v>
      </c>
      <c r="AU114" s="20">
        <v>5</v>
      </c>
      <c r="AV114" s="5"/>
      <c r="AW114" s="5"/>
      <c r="AX114" s="5"/>
      <c r="AY114" s="5"/>
      <c r="AZ114" s="5"/>
      <c r="BA114" s="5"/>
      <c r="BB114" s="5"/>
      <c r="BC114" s="5"/>
      <c r="BD114" s="5"/>
      <c r="BE114" s="5"/>
      <c r="BF114" s="5"/>
      <c r="BG114" s="5"/>
      <c r="BH114" s="5"/>
      <c r="BI114" s="10"/>
      <c r="BJ114" s="245">
        <f t="shared" si="23"/>
        <v>794.91090595251819</v>
      </c>
      <c r="BK114" s="11">
        <f t="shared" si="24"/>
        <v>0</v>
      </c>
      <c r="BL114" s="284">
        <f t="shared" si="25"/>
        <v>794.91090595251819</v>
      </c>
      <c r="BM114" s="44">
        <v>110</v>
      </c>
      <c r="BN114" s="26">
        <v>1</v>
      </c>
      <c r="BO114" s="26">
        <v>7</v>
      </c>
      <c r="BP114" s="26">
        <v>4</v>
      </c>
      <c r="BQ114" s="26">
        <v>0</v>
      </c>
      <c r="BR114" s="26">
        <v>0</v>
      </c>
      <c r="BS114" s="26">
        <v>5</v>
      </c>
      <c r="BT114" s="26"/>
      <c r="BU114" s="44">
        <v>110</v>
      </c>
      <c r="BV114" s="5">
        <v>2</v>
      </c>
      <c r="BW114" s="5">
        <v>1</v>
      </c>
      <c r="BX114" s="69">
        <v>2</v>
      </c>
      <c r="BY114" s="5">
        <v>2.44</v>
      </c>
      <c r="BZ114" s="5">
        <v>170</v>
      </c>
      <c r="CA114" s="5">
        <v>794.91090595251819</v>
      </c>
      <c r="CB114" s="26">
        <v>11</v>
      </c>
      <c r="CC114" s="54">
        <v>39575</v>
      </c>
      <c r="CD114" s="54">
        <v>39581</v>
      </c>
      <c r="CE114" s="8" t="s">
        <v>695</v>
      </c>
      <c r="CF114" s="26">
        <v>1</v>
      </c>
      <c r="CG114" s="26">
        <v>7</v>
      </c>
      <c r="CH114" s="26">
        <v>4</v>
      </c>
      <c r="CI114" s="26">
        <v>0</v>
      </c>
      <c r="CJ114" s="26">
        <v>5</v>
      </c>
      <c r="CK114" s="28"/>
      <c r="CL114" s="79"/>
    </row>
    <row r="115" spans="1:90" ht="15" x14ac:dyDescent="0.25">
      <c r="A115" s="10">
        <v>111</v>
      </c>
      <c r="B115" s="15"/>
      <c r="C115" s="42"/>
      <c r="D115" s="8">
        <v>39570</v>
      </c>
      <c r="E115" s="28">
        <v>1</v>
      </c>
      <c r="F115" s="28">
        <v>1</v>
      </c>
      <c r="G115" s="32">
        <v>2</v>
      </c>
      <c r="H115" s="5"/>
      <c r="I115" s="5"/>
      <c r="J115" s="5"/>
      <c r="K115" s="5"/>
      <c r="L115" s="5"/>
      <c r="M115" s="299">
        <f t="shared" si="15"/>
        <v>2</v>
      </c>
      <c r="N115" s="5" t="s">
        <v>111</v>
      </c>
      <c r="O115" s="5" t="s">
        <v>118</v>
      </c>
      <c r="P115" s="5"/>
      <c r="Q115" s="5"/>
      <c r="R115" s="5"/>
      <c r="S115" s="5"/>
      <c r="T115" s="32">
        <v>28</v>
      </c>
      <c r="U115" s="5">
        <v>30</v>
      </c>
      <c r="V115" s="5">
        <v>29</v>
      </c>
      <c r="W115" s="5"/>
      <c r="X115" s="5"/>
      <c r="Y115" s="5"/>
      <c r="Z115" s="32"/>
      <c r="AA115" s="5"/>
      <c r="AB115" s="5"/>
      <c r="AC115" s="5">
        <v>30</v>
      </c>
      <c r="AD115" s="5"/>
      <c r="AE115" s="5"/>
      <c r="AF115" s="40">
        <v>39581</v>
      </c>
      <c r="AG115" s="8">
        <v>39581</v>
      </c>
      <c r="AH115" s="41" t="s">
        <v>695</v>
      </c>
      <c r="AI115" s="28"/>
      <c r="AJ115" s="28"/>
      <c r="AK115" s="28"/>
      <c r="AL115" s="28"/>
      <c r="AM115" s="28"/>
      <c r="AN115" s="28"/>
      <c r="AO115" s="10" t="s">
        <v>402</v>
      </c>
      <c r="AP115" s="300">
        <f t="shared" si="16"/>
        <v>2</v>
      </c>
      <c r="AQ115" s="5">
        <v>2</v>
      </c>
      <c r="AR115" s="5">
        <v>2.76</v>
      </c>
      <c r="AS115" s="5">
        <v>303</v>
      </c>
      <c r="AT115" s="5">
        <v>390</v>
      </c>
      <c r="AU115" s="20">
        <v>5</v>
      </c>
      <c r="AV115" s="5"/>
      <c r="AW115" s="5"/>
      <c r="AX115" s="5"/>
      <c r="AY115" s="5"/>
      <c r="AZ115" s="5"/>
      <c r="BA115" s="5"/>
      <c r="BB115" s="5"/>
      <c r="BC115" s="5"/>
      <c r="BD115" s="5"/>
      <c r="BE115" s="5"/>
      <c r="BF115" s="5"/>
      <c r="BG115" s="5"/>
      <c r="BH115" s="5"/>
      <c r="BI115" s="10"/>
      <c r="BJ115" s="245">
        <f t="shared" si="23"/>
        <v>3625.6065239948189</v>
      </c>
      <c r="BK115" s="11">
        <f t="shared" si="24"/>
        <v>0</v>
      </c>
      <c r="BL115" s="284">
        <f t="shared" si="25"/>
        <v>3625.6065239948189</v>
      </c>
      <c r="BM115" s="44">
        <v>111</v>
      </c>
      <c r="BN115" s="26">
        <v>5</v>
      </c>
      <c r="BO115" s="26">
        <v>36</v>
      </c>
      <c r="BP115" s="26">
        <v>23</v>
      </c>
      <c r="BQ115" s="26">
        <v>13</v>
      </c>
      <c r="BR115" s="26">
        <v>8</v>
      </c>
      <c r="BS115" s="26">
        <v>56</v>
      </c>
      <c r="BT115" s="26"/>
      <c r="BU115" s="44">
        <v>111</v>
      </c>
      <c r="BV115" s="5">
        <v>2</v>
      </c>
      <c r="BW115" s="5">
        <v>2</v>
      </c>
      <c r="BX115" s="69">
        <v>2</v>
      </c>
      <c r="BY115" s="5">
        <v>2.76</v>
      </c>
      <c r="BZ115" s="5">
        <v>303</v>
      </c>
      <c r="CA115" s="5">
        <v>3625.6065239948189</v>
      </c>
      <c r="CB115" s="26">
        <v>3</v>
      </c>
      <c r="CC115" s="54">
        <v>39581</v>
      </c>
      <c r="CD115" s="54">
        <v>39581</v>
      </c>
      <c r="CE115" s="8" t="s">
        <v>695</v>
      </c>
      <c r="CF115" s="26">
        <v>5</v>
      </c>
      <c r="CG115" s="26">
        <v>36</v>
      </c>
      <c r="CH115" s="26">
        <v>23</v>
      </c>
      <c r="CI115" s="26">
        <v>8</v>
      </c>
      <c r="CJ115" s="26">
        <v>56</v>
      </c>
      <c r="CK115" s="28"/>
      <c r="CL115" s="79"/>
    </row>
    <row r="116" spans="1:90" ht="15" x14ac:dyDescent="0.25">
      <c r="A116" s="10">
        <v>112</v>
      </c>
      <c r="B116" s="15"/>
      <c r="C116" s="42"/>
      <c r="D116" s="8">
        <v>39595</v>
      </c>
      <c r="E116" s="28">
        <v>1</v>
      </c>
      <c r="F116" s="28">
        <v>1</v>
      </c>
      <c r="G116" s="32">
        <v>1</v>
      </c>
      <c r="H116" s="5"/>
      <c r="I116" s="5"/>
      <c r="J116" s="5"/>
      <c r="K116" s="5"/>
      <c r="L116" s="5"/>
      <c r="M116" s="299">
        <f t="shared" si="15"/>
        <v>1</v>
      </c>
      <c r="N116" s="5"/>
      <c r="O116" s="5"/>
      <c r="P116" s="5"/>
      <c r="Q116" s="5"/>
      <c r="R116" s="5" t="s">
        <v>118</v>
      </c>
      <c r="S116" s="5"/>
      <c r="T116" s="32"/>
      <c r="U116" s="5"/>
      <c r="V116" s="5"/>
      <c r="W116" s="5"/>
      <c r="X116" s="5">
        <v>8</v>
      </c>
      <c r="Y116" s="5"/>
      <c r="Z116" s="32"/>
      <c r="AA116" s="5"/>
      <c r="AB116" s="5"/>
      <c r="AC116" s="5"/>
      <c r="AD116" s="5"/>
      <c r="AE116" s="5">
        <v>6</v>
      </c>
      <c r="AF116" s="40">
        <v>39602</v>
      </c>
      <c r="AG116" s="8">
        <v>39602</v>
      </c>
      <c r="AH116" s="41"/>
      <c r="AI116" s="28"/>
      <c r="AJ116" s="28"/>
      <c r="AK116" s="28"/>
      <c r="AL116" s="28"/>
      <c r="AM116" s="28"/>
      <c r="AN116" s="28"/>
      <c r="AO116" s="10" t="s">
        <v>403</v>
      </c>
      <c r="AP116" s="300">
        <f t="shared" si="16"/>
        <v>1</v>
      </c>
      <c r="AQ116" s="5">
        <v>1</v>
      </c>
      <c r="AR116" s="5">
        <v>2.39</v>
      </c>
      <c r="AS116" s="5">
        <v>250</v>
      </c>
      <c r="AT116" s="5">
        <v>366</v>
      </c>
      <c r="AU116" s="20">
        <v>5</v>
      </c>
      <c r="AV116" s="5"/>
      <c r="AW116" s="5"/>
      <c r="AX116" s="5"/>
      <c r="AY116" s="5"/>
      <c r="AZ116" s="5"/>
      <c r="BA116" s="5"/>
      <c r="BB116" s="5"/>
      <c r="BC116" s="5"/>
      <c r="BD116" s="5"/>
      <c r="BE116" s="5"/>
      <c r="BF116" s="5"/>
      <c r="BG116" s="5"/>
      <c r="BH116" s="5"/>
      <c r="BI116" s="10"/>
      <c r="BJ116" s="245">
        <f t="shared" si="23"/>
        <v>1121.5682122856413</v>
      </c>
      <c r="BK116" s="11">
        <f t="shared" si="24"/>
        <v>0</v>
      </c>
      <c r="BL116" s="284">
        <f t="shared" si="25"/>
        <v>1121.5682122856413</v>
      </c>
      <c r="BM116" s="44">
        <v>112</v>
      </c>
      <c r="BN116" s="26">
        <v>2</v>
      </c>
      <c r="BO116" s="26">
        <v>16</v>
      </c>
      <c r="BP116" s="26">
        <v>9</v>
      </c>
      <c r="BQ116" s="26">
        <v>8</v>
      </c>
      <c r="BR116" s="26">
        <v>0</v>
      </c>
      <c r="BS116" s="26">
        <v>0</v>
      </c>
      <c r="BT116" s="26"/>
      <c r="BU116" s="44">
        <v>112</v>
      </c>
      <c r="BV116" s="5">
        <v>1</v>
      </c>
      <c r="BW116" s="5">
        <v>1</v>
      </c>
      <c r="BX116" s="69">
        <v>1</v>
      </c>
      <c r="BY116" s="5">
        <v>2.39</v>
      </c>
      <c r="BZ116" s="5">
        <v>250</v>
      </c>
      <c r="CA116" s="5">
        <v>1121.5682122856413</v>
      </c>
      <c r="CB116" s="26">
        <v>6</v>
      </c>
      <c r="CC116" s="54">
        <v>39602</v>
      </c>
      <c r="CD116" s="54">
        <v>39602</v>
      </c>
      <c r="CE116" s="8"/>
      <c r="CF116" s="26">
        <v>2</v>
      </c>
      <c r="CG116" s="26">
        <v>16</v>
      </c>
      <c r="CH116" s="26">
        <v>9</v>
      </c>
      <c r="CI116" s="26">
        <v>0</v>
      </c>
      <c r="CJ116" s="26">
        <v>0</v>
      </c>
      <c r="CK116" s="28"/>
      <c r="CL116" s="79"/>
    </row>
    <row r="117" spans="1:90" ht="15" x14ac:dyDescent="0.25">
      <c r="A117" s="10">
        <v>113</v>
      </c>
      <c r="B117" s="15"/>
      <c r="C117" s="42"/>
      <c r="D117" s="8">
        <v>39570</v>
      </c>
      <c r="E117" s="28">
        <v>1</v>
      </c>
      <c r="F117" s="28">
        <v>1</v>
      </c>
      <c r="G117" s="32">
        <v>1</v>
      </c>
      <c r="H117" s="5"/>
      <c r="I117" s="5"/>
      <c r="J117" s="5"/>
      <c r="K117" s="5"/>
      <c r="L117" s="5"/>
      <c r="M117" s="299">
        <f t="shared" si="15"/>
        <v>1</v>
      </c>
      <c r="N117" s="5" t="s">
        <v>118</v>
      </c>
      <c r="O117" s="5"/>
      <c r="P117" s="5"/>
      <c r="Q117" s="5"/>
      <c r="R117" s="5"/>
      <c r="S117" s="5"/>
      <c r="T117" s="32">
        <v>7</v>
      </c>
      <c r="U117" s="5">
        <v>6</v>
      </c>
      <c r="V117" s="5"/>
      <c r="W117" s="5"/>
      <c r="X117" s="5"/>
      <c r="Y117" s="5"/>
      <c r="Z117" s="32"/>
      <c r="AA117" s="5"/>
      <c r="AB117" s="5">
        <v>6</v>
      </c>
      <c r="AC117" s="5"/>
      <c r="AD117" s="5"/>
      <c r="AE117" s="5"/>
      <c r="AF117" s="40">
        <v>39575</v>
      </c>
      <c r="AG117" s="8">
        <v>39581</v>
      </c>
      <c r="AH117" s="41" t="s">
        <v>692</v>
      </c>
      <c r="AI117" s="28"/>
      <c r="AJ117" s="28"/>
      <c r="AK117" s="28"/>
      <c r="AL117" s="28"/>
      <c r="AM117" s="28"/>
      <c r="AN117" s="28"/>
      <c r="AO117" s="10" t="s">
        <v>404</v>
      </c>
      <c r="AP117" s="300">
        <f t="shared" si="16"/>
        <v>1</v>
      </c>
      <c r="AQ117" s="5">
        <v>1</v>
      </c>
      <c r="AR117" s="5">
        <v>2.96</v>
      </c>
      <c r="AS117" s="5">
        <v>197</v>
      </c>
      <c r="AT117" s="5">
        <v>360</v>
      </c>
      <c r="AU117" s="20">
        <v>5</v>
      </c>
      <c r="AV117" s="5"/>
      <c r="AW117" s="5"/>
      <c r="AX117" s="5"/>
      <c r="AY117" s="5"/>
      <c r="AZ117" s="5"/>
      <c r="BA117" s="5"/>
      <c r="BB117" s="5"/>
      <c r="BC117" s="5"/>
      <c r="BD117" s="5"/>
      <c r="BE117" s="5"/>
      <c r="BF117" s="5"/>
      <c r="BG117" s="5"/>
      <c r="BH117" s="5"/>
      <c r="BI117" s="10"/>
      <c r="BJ117" s="245">
        <f t="shared" si="23"/>
        <v>1355.6248760393473</v>
      </c>
      <c r="BK117" s="11">
        <f t="shared" si="24"/>
        <v>0</v>
      </c>
      <c r="BL117" s="284">
        <f t="shared" si="25"/>
        <v>1355.6248760393473</v>
      </c>
      <c r="BM117" s="44">
        <v>113</v>
      </c>
      <c r="BN117" s="26">
        <v>4</v>
      </c>
      <c r="BO117" s="26">
        <v>30</v>
      </c>
      <c r="BP117" s="26">
        <v>30</v>
      </c>
      <c r="BQ117" s="26">
        <v>30</v>
      </c>
      <c r="BR117" s="26">
        <v>16</v>
      </c>
      <c r="BS117" s="26">
        <v>21</v>
      </c>
      <c r="BT117" s="26"/>
      <c r="BU117" s="44">
        <v>113</v>
      </c>
      <c r="BV117" s="5">
        <v>1</v>
      </c>
      <c r="BW117" s="5">
        <v>1</v>
      </c>
      <c r="BX117" s="69">
        <v>1</v>
      </c>
      <c r="BY117" s="5">
        <v>2.96</v>
      </c>
      <c r="BZ117" s="5">
        <v>197</v>
      </c>
      <c r="CA117" s="5">
        <v>1355.6248760393473</v>
      </c>
      <c r="CB117" s="26">
        <v>6</v>
      </c>
      <c r="CC117" s="54">
        <v>39575</v>
      </c>
      <c r="CD117" s="54"/>
      <c r="CE117" s="8" t="s">
        <v>692</v>
      </c>
      <c r="CF117" s="26">
        <v>4</v>
      </c>
      <c r="CG117" s="26">
        <v>30</v>
      </c>
      <c r="CH117" s="26">
        <v>30</v>
      </c>
      <c r="CI117" s="26">
        <v>16</v>
      </c>
      <c r="CJ117" s="26">
        <v>21</v>
      </c>
      <c r="CK117" s="28"/>
      <c r="CL117" s="79"/>
    </row>
    <row r="118" spans="1:90" ht="15" x14ac:dyDescent="0.25">
      <c r="A118" s="10">
        <v>114</v>
      </c>
      <c r="B118" s="15">
        <v>6</v>
      </c>
      <c r="C118" s="42"/>
      <c r="D118" s="8">
        <v>39570</v>
      </c>
      <c r="E118" s="28">
        <v>1</v>
      </c>
      <c r="F118" s="28">
        <v>1</v>
      </c>
      <c r="G118" s="32">
        <v>6</v>
      </c>
      <c r="H118" s="5"/>
      <c r="I118" s="5"/>
      <c r="J118" s="5"/>
      <c r="K118" s="5"/>
      <c r="L118" s="5"/>
      <c r="M118" s="299">
        <f t="shared" si="15"/>
        <v>6</v>
      </c>
      <c r="N118" s="5" t="s">
        <v>118</v>
      </c>
      <c r="O118" s="5"/>
      <c r="P118" s="5"/>
      <c r="Q118" s="5"/>
      <c r="R118" s="5"/>
      <c r="S118" s="5"/>
      <c r="T118" s="32">
        <v>76</v>
      </c>
      <c r="U118" s="5">
        <v>70</v>
      </c>
      <c r="V118" s="5">
        <v>93</v>
      </c>
      <c r="W118" s="5"/>
      <c r="X118" s="5"/>
      <c r="Y118" s="5"/>
      <c r="Z118" s="32"/>
      <c r="AA118" s="5"/>
      <c r="AB118" s="5"/>
      <c r="AC118" s="5">
        <v>93</v>
      </c>
      <c r="AD118" s="5"/>
      <c r="AE118" s="5"/>
      <c r="AF118" s="40">
        <v>39575</v>
      </c>
      <c r="AG118" s="8">
        <v>39581</v>
      </c>
      <c r="AH118" s="41">
        <v>39595</v>
      </c>
      <c r="AI118" s="28"/>
      <c r="AJ118" s="28"/>
      <c r="AK118" s="28"/>
      <c r="AL118" s="28"/>
      <c r="AM118" s="28"/>
      <c r="AN118" s="28"/>
      <c r="AO118" s="10" t="s">
        <v>405</v>
      </c>
      <c r="AP118" s="300">
        <f t="shared" si="16"/>
        <v>3</v>
      </c>
      <c r="AQ118" s="5">
        <v>3</v>
      </c>
      <c r="AR118" s="5"/>
      <c r="AS118" s="5"/>
      <c r="AT118" s="5"/>
      <c r="AU118" s="20"/>
      <c r="AV118" s="5"/>
      <c r="AW118" s="5"/>
      <c r="AX118" s="5"/>
      <c r="AY118" s="5"/>
      <c r="AZ118" s="5"/>
      <c r="BA118" s="5"/>
      <c r="BB118" s="5"/>
      <c r="BC118" s="5"/>
      <c r="BD118" s="5"/>
      <c r="BE118" s="5"/>
      <c r="BF118" s="5"/>
      <c r="BG118" s="5"/>
      <c r="BH118" s="5"/>
      <c r="BI118" s="10" t="s">
        <v>682</v>
      </c>
      <c r="BJ118" s="245">
        <f t="shared" si="23"/>
        <v>0</v>
      </c>
      <c r="BK118" s="11">
        <f t="shared" si="24"/>
        <v>0</v>
      </c>
      <c r="BL118" s="284">
        <f t="shared" si="25"/>
        <v>0</v>
      </c>
      <c r="BM118" s="44">
        <v>114</v>
      </c>
      <c r="BN118" s="26">
        <v>3</v>
      </c>
      <c r="BO118" s="26">
        <v>34</v>
      </c>
      <c r="BP118" s="26">
        <v>13</v>
      </c>
      <c r="BQ118" s="26">
        <v>14</v>
      </c>
      <c r="BR118" s="26">
        <v>10</v>
      </c>
      <c r="BS118" s="26">
        <v>13</v>
      </c>
      <c r="BT118" s="26"/>
      <c r="BU118" s="44">
        <v>114</v>
      </c>
      <c r="BV118" s="5">
        <v>6</v>
      </c>
      <c r="BW118" s="5">
        <v>3</v>
      </c>
      <c r="BX118" s="69">
        <v>6</v>
      </c>
      <c r="BY118" s="5"/>
      <c r="BZ118" s="5"/>
      <c r="CA118" s="5">
        <v>0</v>
      </c>
      <c r="CB118" s="26">
        <v>93</v>
      </c>
      <c r="CC118" s="54">
        <v>39575</v>
      </c>
      <c r="CD118" s="54">
        <v>39581</v>
      </c>
      <c r="CE118" s="8">
        <v>39595</v>
      </c>
      <c r="CF118" s="26">
        <v>3</v>
      </c>
      <c r="CG118" s="26">
        <v>34</v>
      </c>
      <c r="CH118" s="26">
        <v>13</v>
      </c>
      <c r="CI118" s="26">
        <v>10</v>
      </c>
      <c r="CJ118" s="26">
        <v>13</v>
      </c>
      <c r="CK118" s="28"/>
      <c r="CL118" s="79"/>
    </row>
    <row r="119" spans="1:90" ht="15" x14ac:dyDescent="0.25">
      <c r="A119" s="10">
        <v>115</v>
      </c>
      <c r="B119" s="15"/>
      <c r="C119" s="42"/>
      <c r="D119" s="8">
        <v>39570</v>
      </c>
      <c r="E119" s="28">
        <v>1</v>
      </c>
      <c r="F119" s="28">
        <v>1</v>
      </c>
      <c r="G119" s="32">
        <v>1</v>
      </c>
      <c r="H119" s="5"/>
      <c r="I119" s="5"/>
      <c r="J119" s="5"/>
      <c r="K119" s="5"/>
      <c r="L119" s="5"/>
      <c r="M119" s="299">
        <f t="shared" si="15"/>
        <v>1</v>
      </c>
      <c r="N119" s="5" t="s">
        <v>118</v>
      </c>
      <c r="O119" s="5"/>
      <c r="P119" s="5"/>
      <c r="Q119" s="5"/>
      <c r="R119" s="5"/>
      <c r="S119" s="5"/>
      <c r="T119" s="32"/>
      <c r="U119" s="5">
        <v>16</v>
      </c>
      <c r="V119" s="5"/>
      <c r="W119" s="5"/>
      <c r="X119" s="5"/>
      <c r="Y119" s="5"/>
      <c r="Z119" s="32"/>
      <c r="AA119" s="5"/>
      <c r="AB119" s="5">
        <v>16</v>
      </c>
      <c r="AC119" s="5"/>
      <c r="AD119" s="5"/>
      <c r="AE119" s="5"/>
      <c r="AF119" s="40">
        <v>39575</v>
      </c>
      <c r="AG119" s="8">
        <v>39581</v>
      </c>
      <c r="AH119" s="41">
        <v>39587</v>
      </c>
      <c r="AI119" s="28"/>
      <c r="AJ119" s="28"/>
      <c r="AK119" s="28"/>
      <c r="AL119" s="28"/>
      <c r="AM119" s="28"/>
      <c r="AN119" s="28"/>
      <c r="AO119" s="10" t="s">
        <v>406</v>
      </c>
      <c r="AP119" s="300">
        <f t="shared" si="16"/>
        <v>1</v>
      </c>
      <c r="AQ119" s="5">
        <v>1</v>
      </c>
      <c r="AR119" s="5">
        <v>2.84</v>
      </c>
      <c r="AS119" s="5">
        <v>235</v>
      </c>
      <c r="AT119" s="5">
        <v>353</v>
      </c>
      <c r="AU119" s="20">
        <v>10</v>
      </c>
      <c r="AV119" s="5"/>
      <c r="AW119" s="5"/>
      <c r="AX119" s="5"/>
      <c r="AY119" s="5"/>
      <c r="AZ119" s="5"/>
      <c r="BA119" s="5"/>
      <c r="BB119" s="5"/>
      <c r="BC119" s="5"/>
      <c r="BD119" s="5"/>
      <c r="BE119" s="5"/>
      <c r="BF119" s="5"/>
      <c r="BG119" s="5"/>
      <c r="BH119" s="5"/>
      <c r="BI119" s="10"/>
      <c r="BJ119" s="245">
        <f t="shared" si="23"/>
        <v>1488.6562452741377</v>
      </c>
      <c r="BK119" s="11">
        <f t="shared" si="24"/>
        <v>0</v>
      </c>
      <c r="BL119" s="284">
        <f t="shared" si="25"/>
        <v>1488.6562452741377</v>
      </c>
      <c r="BM119" s="44">
        <v>115</v>
      </c>
      <c r="BN119" s="26">
        <v>4</v>
      </c>
      <c r="BO119" s="26">
        <v>34</v>
      </c>
      <c r="BP119" s="26">
        <v>17</v>
      </c>
      <c r="BQ119" s="26">
        <v>3</v>
      </c>
      <c r="BR119" s="26">
        <v>0</v>
      </c>
      <c r="BS119" s="26">
        <v>10</v>
      </c>
      <c r="BT119" s="26"/>
      <c r="BU119" s="44">
        <v>115</v>
      </c>
      <c r="BV119" s="5">
        <v>1</v>
      </c>
      <c r="BW119" s="5">
        <v>1</v>
      </c>
      <c r="BX119" s="69">
        <v>1</v>
      </c>
      <c r="BY119" s="5">
        <v>2.84</v>
      </c>
      <c r="BZ119" s="5">
        <v>235</v>
      </c>
      <c r="CA119" s="5">
        <v>1488.6562452741377</v>
      </c>
      <c r="CB119" s="26">
        <v>16</v>
      </c>
      <c r="CC119" s="54">
        <v>39575</v>
      </c>
      <c r="CD119" s="54">
        <v>39581</v>
      </c>
      <c r="CE119" s="8">
        <v>39587</v>
      </c>
      <c r="CF119" s="26">
        <v>4</v>
      </c>
      <c r="CG119" s="26">
        <v>34</v>
      </c>
      <c r="CH119" s="26">
        <v>17</v>
      </c>
      <c r="CI119" s="26">
        <v>0</v>
      </c>
      <c r="CJ119" s="26">
        <v>10</v>
      </c>
      <c r="CK119" s="28"/>
      <c r="CL119" s="79"/>
    </row>
    <row r="120" spans="1:90" ht="15" x14ac:dyDescent="0.25">
      <c r="A120" s="10">
        <v>116</v>
      </c>
      <c r="B120" s="15"/>
      <c r="C120" s="42"/>
      <c r="D120" s="8">
        <v>39575</v>
      </c>
      <c r="E120" s="28">
        <v>1</v>
      </c>
      <c r="F120" s="28">
        <v>1</v>
      </c>
      <c r="G120" s="32">
        <v>1</v>
      </c>
      <c r="H120" s="5"/>
      <c r="I120" s="5"/>
      <c r="J120" s="5"/>
      <c r="K120" s="5"/>
      <c r="L120" s="5"/>
      <c r="M120" s="299">
        <f t="shared" si="15"/>
        <v>1</v>
      </c>
      <c r="N120" s="5"/>
      <c r="O120" s="5" t="s">
        <v>118</v>
      </c>
      <c r="P120" s="5"/>
      <c r="Q120" s="5"/>
      <c r="R120" s="5"/>
      <c r="S120" s="5"/>
      <c r="T120" s="32"/>
      <c r="U120" s="5">
        <v>3</v>
      </c>
      <c r="V120" s="5"/>
      <c r="W120" s="5"/>
      <c r="X120" s="5"/>
      <c r="Y120" s="5"/>
      <c r="Z120" s="32"/>
      <c r="AA120" s="5"/>
      <c r="AB120" s="5">
        <v>3</v>
      </c>
      <c r="AC120" s="5"/>
      <c r="AD120" s="5"/>
      <c r="AE120" s="5"/>
      <c r="AF120" s="40">
        <v>39581</v>
      </c>
      <c r="AG120" s="8">
        <v>39581</v>
      </c>
      <c r="AH120" s="41">
        <v>39587</v>
      </c>
      <c r="AI120" s="28"/>
      <c r="AJ120" s="28"/>
      <c r="AK120" s="28"/>
      <c r="AL120" s="28"/>
      <c r="AM120" s="28"/>
      <c r="AN120" s="28"/>
      <c r="AO120" s="10" t="s">
        <v>398</v>
      </c>
      <c r="AP120" s="300">
        <f t="shared" si="16"/>
        <v>1</v>
      </c>
      <c r="AQ120" s="5">
        <v>1</v>
      </c>
      <c r="AR120" s="5">
        <v>2.2200000000000002</v>
      </c>
      <c r="AS120" s="5">
        <v>251</v>
      </c>
      <c r="AT120" s="5">
        <v>386</v>
      </c>
      <c r="AU120" s="20">
        <v>5</v>
      </c>
      <c r="AV120" s="5"/>
      <c r="AW120" s="5"/>
      <c r="AX120" s="5"/>
      <c r="AY120" s="5"/>
      <c r="AZ120" s="5"/>
      <c r="BA120" s="5"/>
      <c r="BB120" s="5"/>
      <c r="BC120" s="5"/>
      <c r="BD120" s="5"/>
      <c r="BE120" s="5"/>
      <c r="BF120" s="5"/>
      <c r="BG120" s="5"/>
      <c r="BH120" s="5"/>
      <c r="BI120" s="10"/>
      <c r="BJ120" s="245">
        <f t="shared" si="23"/>
        <v>971.5598334304841</v>
      </c>
      <c r="BK120" s="11">
        <f t="shared" si="24"/>
        <v>0</v>
      </c>
      <c r="BL120" s="284">
        <f t="shared" si="25"/>
        <v>971.5598334304841</v>
      </c>
      <c r="BM120" s="44">
        <v>116</v>
      </c>
      <c r="BN120" s="26"/>
      <c r="BO120" s="26"/>
      <c r="BP120" s="26"/>
      <c r="BQ120" s="26"/>
      <c r="BR120" s="26"/>
      <c r="BS120" s="26"/>
      <c r="BT120" s="26"/>
      <c r="BU120" s="44">
        <v>116</v>
      </c>
      <c r="BV120" s="5">
        <v>1</v>
      </c>
      <c r="BW120" s="5">
        <v>1</v>
      </c>
      <c r="BX120" s="69">
        <v>1</v>
      </c>
      <c r="BY120" s="5">
        <v>2.2200000000000002</v>
      </c>
      <c r="BZ120" s="5">
        <v>251</v>
      </c>
      <c r="CA120" s="5">
        <v>971.5598334304841</v>
      </c>
      <c r="CB120" s="26">
        <v>3</v>
      </c>
      <c r="CC120" s="54">
        <v>39581</v>
      </c>
      <c r="CD120" s="54">
        <v>39581</v>
      </c>
      <c r="CE120" s="8">
        <v>39587</v>
      </c>
      <c r="CF120" s="26"/>
      <c r="CG120" s="26"/>
      <c r="CH120" s="26"/>
      <c r="CI120" s="26"/>
      <c r="CJ120" s="26"/>
      <c r="CK120" s="28"/>
      <c r="CL120" s="79"/>
    </row>
    <row r="121" spans="1:90" ht="15" x14ac:dyDescent="0.25">
      <c r="A121" s="10">
        <v>117</v>
      </c>
      <c r="B121" s="15"/>
      <c r="C121" s="42"/>
      <c r="D121" s="8">
        <v>39570</v>
      </c>
      <c r="E121" s="28">
        <v>1</v>
      </c>
      <c r="F121" s="28">
        <v>1</v>
      </c>
      <c r="G121" s="32">
        <v>1</v>
      </c>
      <c r="H121" s="5"/>
      <c r="I121" s="5"/>
      <c r="J121" s="5"/>
      <c r="K121" s="5"/>
      <c r="L121" s="5"/>
      <c r="M121" s="299">
        <f t="shared" si="15"/>
        <v>1</v>
      </c>
      <c r="N121" s="5" t="s">
        <v>111</v>
      </c>
      <c r="O121" s="5" t="s">
        <v>118</v>
      </c>
      <c r="P121" s="5"/>
      <c r="Q121" s="5"/>
      <c r="R121" s="5"/>
      <c r="S121" s="5"/>
      <c r="T121" s="32">
        <v>10</v>
      </c>
      <c r="U121" s="5">
        <v>9</v>
      </c>
      <c r="V121" s="5">
        <v>7</v>
      </c>
      <c r="W121" s="5"/>
      <c r="X121" s="5"/>
      <c r="Y121" s="5"/>
      <c r="Z121" s="32"/>
      <c r="AA121" s="5"/>
      <c r="AB121" s="5">
        <v>7</v>
      </c>
      <c r="AC121" s="5"/>
      <c r="AD121" s="5"/>
      <c r="AE121" s="5"/>
      <c r="AF121" s="40">
        <v>39581</v>
      </c>
      <c r="AG121" s="8">
        <v>39581</v>
      </c>
      <c r="AH121" s="41">
        <v>39581</v>
      </c>
      <c r="AI121" s="28"/>
      <c r="AJ121" s="28"/>
      <c r="AK121" s="28"/>
      <c r="AL121" s="28"/>
      <c r="AM121" s="28"/>
      <c r="AN121" s="28"/>
      <c r="AO121" s="10"/>
      <c r="AP121" s="300">
        <f t="shared" si="16"/>
        <v>1</v>
      </c>
      <c r="AQ121" s="5">
        <v>1</v>
      </c>
      <c r="AR121" s="5">
        <v>2.15</v>
      </c>
      <c r="AS121" s="5">
        <v>155</v>
      </c>
      <c r="AT121" s="5">
        <v>277</v>
      </c>
      <c r="AU121" s="20">
        <v>5</v>
      </c>
      <c r="AV121" s="5"/>
      <c r="AW121" s="5"/>
      <c r="AX121" s="5"/>
      <c r="AY121" s="5"/>
      <c r="AZ121" s="5"/>
      <c r="BA121" s="5"/>
      <c r="BB121" s="5"/>
      <c r="BC121" s="5"/>
      <c r="BD121" s="5"/>
      <c r="BE121" s="5"/>
      <c r="BF121" s="5"/>
      <c r="BG121" s="5"/>
      <c r="BH121" s="5"/>
      <c r="BI121" s="10"/>
      <c r="BJ121" s="245">
        <f t="shared" si="23"/>
        <v>562.72796659722917</v>
      </c>
      <c r="BK121" s="11">
        <f t="shared" si="24"/>
        <v>0</v>
      </c>
      <c r="BL121" s="284">
        <f t="shared" si="25"/>
        <v>562.72796659722917</v>
      </c>
      <c r="BM121" s="44">
        <v>117</v>
      </c>
      <c r="BN121" s="26">
        <v>3</v>
      </c>
      <c r="BO121" s="26">
        <v>25</v>
      </c>
      <c r="BP121" s="26">
        <v>11</v>
      </c>
      <c r="BQ121" s="26">
        <v>1</v>
      </c>
      <c r="BR121" s="26">
        <v>0</v>
      </c>
      <c r="BS121" s="26">
        <v>3</v>
      </c>
      <c r="BT121" s="26"/>
      <c r="BU121" s="44">
        <v>117</v>
      </c>
      <c r="BV121" s="5">
        <v>1</v>
      </c>
      <c r="BW121" s="5">
        <v>1</v>
      </c>
      <c r="BX121" s="69">
        <v>1</v>
      </c>
      <c r="BY121" s="5">
        <v>2.15</v>
      </c>
      <c r="BZ121" s="5">
        <v>155</v>
      </c>
      <c r="CA121" s="5">
        <v>562.72796659722917</v>
      </c>
      <c r="CB121" s="26">
        <v>7</v>
      </c>
      <c r="CC121" s="54">
        <v>39581</v>
      </c>
      <c r="CD121" s="54">
        <v>39581</v>
      </c>
      <c r="CE121" s="8">
        <v>39581</v>
      </c>
      <c r="CF121" s="26">
        <v>3</v>
      </c>
      <c r="CG121" s="26">
        <v>25</v>
      </c>
      <c r="CH121" s="26">
        <v>11</v>
      </c>
      <c r="CI121" s="26">
        <v>0</v>
      </c>
      <c r="CJ121" s="26">
        <v>3</v>
      </c>
      <c r="CK121" s="28"/>
      <c r="CL121" s="79"/>
    </row>
    <row r="122" spans="1:90" ht="15" x14ac:dyDescent="0.25">
      <c r="A122" s="10">
        <v>118</v>
      </c>
      <c r="B122" s="15"/>
      <c r="C122" s="42"/>
      <c r="D122" s="8">
        <v>39570</v>
      </c>
      <c r="E122" s="28">
        <v>1</v>
      </c>
      <c r="F122" s="28">
        <v>1</v>
      </c>
      <c r="G122" s="32">
        <v>2</v>
      </c>
      <c r="H122" s="5"/>
      <c r="I122" s="5"/>
      <c r="J122" s="5"/>
      <c r="K122" s="5"/>
      <c r="L122" s="5"/>
      <c r="M122" s="299">
        <f t="shared" si="15"/>
        <v>2</v>
      </c>
      <c r="N122" s="5"/>
      <c r="O122" s="5"/>
      <c r="P122" s="5"/>
      <c r="Q122" s="5"/>
      <c r="R122" s="5"/>
      <c r="S122" s="5"/>
      <c r="T122" s="32">
        <v>25</v>
      </c>
      <c r="U122" s="5">
        <v>26</v>
      </c>
      <c r="V122" s="5">
        <v>25</v>
      </c>
      <c r="W122" s="5"/>
      <c r="X122" s="5"/>
      <c r="Y122" s="5"/>
      <c r="Z122" s="32"/>
      <c r="AA122" s="5"/>
      <c r="AB122" s="5">
        <v>25</v>
      </c>
      <c r="AC122" s="5"/>
      <c r="AD122" s="5"/>
      <c r="AE122" s="5"/>
      <c r="AF122" s="40">
        <v>39570</v>
      </c>
      <c r="AG122" s="8">
        <v>39581</v>
      </c>
      <c r="AH122" s="41" t="s">
        <v>694</v>
      </c>
      <c r="AI122" s="28"/>
      <c r="AJ122" s="28"/>
      <c r="AK122" s="28"/>
      <c r="AL122" s="28"/>
      <c r="AM122" s="28"/>
      <c r="AN122" s="28"/>
      <c r="AO122" s="10" t="s">
        <v>407</v>
      </c>
      <c r="AP122" s="300">
        <f t="shared" si="16"/>
        <v>2</v>
      </c>
      <c r="AQ122" s="5">
        <v>2</v>
      </c>
      <c r="AR122" s="5">
        <v>2.4900000000000002</v>
      </c>
      <c r="AS122" s="5">
        <v>214</v>
      </c>
      <c r="AT122" s="5">
        <v>326</v>
      </c>
      <c r="AU122" s="20">
        <v>10</v>
      </c>
      <c r="AV122" s="5"/>
      <c r="AW122" s="5"/>
      <c r="AX122" s="5"/>
      <c r="AY122" s="5"/>
      <c r="AZ122" s="5"/>
      <c r="BA122" s="5"/>
      <c r="BB122" s="5"/>
      <c r="BC122" s="5"/>
      <c r="BD122" s="5"/>
      <c r="BE122" s="5"/>
      <c r="BF122" s="5"/>
      <c r="BG122" s="5"/>
      <c r="BH122" s="5"/>
      <c r="BI122" s="10"/>
      <c r="BJ122" s="245">
        <f t="shared" si="23"/>
        <v>2084.1661814328622</v>
      </c>
      <c r="BK122" s="11">
        <f t="shared" si="24"/>
        <v>0</v>
      </c>
      <c r="BL122" s="284">
        <f t="shared" si="25"/>
        <v>2084.1661814328622</v>
      </c>
      <c r="BM122" s="44">
        <v>118</v>
      </c>
      <c r="BN122" s="26">
        <v>5</v>
      </c>
      <c r="BO122" s="26">
        <v>34</v>
      </c>
      <c r="BP122" s="26">
        <v>24</v>
      </c>
      <c r="BQ122" s="26">
        <v>2</v>
      </c>
      <c r="BR122" s="26">
        <v>0</v>
      </c>
      <c r="BS122" s="26">
        <v>10</v>
      </c>
      <c r="BT122" s="26"/>
      <c r="BU122" s="44">
        <v>118</v>
      </c>
      <c r="BV122" s="5">
        <v>2</v>
      </c>
      <c r="BW122" s="5">
        <v>2</v>
      </c>
      <c r="BX122" s="69">
        <v>2</v>
      </c>
      <c r="BY122" s="5">
        <v>2.4900000000000002</v>
      </c>
      <c r="BZ122" s="5">
        <v>214</v>
      </c>
      <c r="CA122" s="5">
        <v>2084.1661814328622</v>
      </c>
      <c r="CB122" s="26">
        <v>25</v>
      </c>
      <c r="CC122" s="54">
        <v>39570</v>
      </c>
      <c r="CD122" s="54">
        <v>39581</v>
      </c>
      <c r="CE122" s="8" t="s">
        <v>694</v>
      </c>
      <c r="CF122" s="26">
        <v>5</v>
      </c>
      <c r="CG122" s="26">
        <v>34</v>
      </c>
      <c r="CH122" s="26">
        <v>24</v>
      </c>
      <c r="CI122" s="26">
        <v>0</v>
      </c>
      <c r="CJ122" s="26">
        <v>10</v>
      </c>
      <c r="CK122" s="28"/>
      <c r="CL122" s="79"/>
    </row>
    <row r="123" spans="1:90" ht="15" x14ac:dyDescent="0.25">
      <c r="A123" s="10">
        <v>119</v>
      </c>
      <c r="B123" s="15"/>
      <c r="C123" s="42"/>
      <c r="D123" s="8">
        <v>39570</v>
      </c>
      <c r="E123" s="28">
        <v>1</v>
      </c>
      <c r="F123" s="28">
        <v>0</v>
      </c>
      <c r="G123" s="32">
        <v>1</v>
      </c>
      <c r="H123" s="5"/>
      <c r="I123" s="5"/>
      <c r="J123" s="5"/>
      <c r="K123" s="5"/>
      <c r="L123" s="5"/>
      <c r="M123" s="299">
        <f t="shared" si="15"/>
        <v>1</v>
      </c>
      <c r="N123" s="5"/>
      <c r="O123" s="5"/>
      <c r="P123" s="5"/>
      <c r="Q123" s="5"/>
      <c r="R123" s="5"/>
      <c r="S123" s="5"/>
      <c r="T123" s="32"/>
      <c r="U123" s="5"/>
      <c r="V123" s="5"/>
      <c r="W123" s="5"/>
      <c r="X123" s="5"/>
      <c r="Y123" s="5"/>
      <c r="Z123" s="32"/>
      <c r="AA123" s="5"/>
      <c r="AB123" s="5"/>
      <c r="AC123" s="5"/>
      <c r="AD123" s="5"/>
      <c r="AE123" s="5"/>
      <c r="AF123" s="40"/>
      <c r="AG123" s="8"/>
      <c r="AH123" s="41"/>
      <c r="AI123" s="28"/>
      <c r="AJ123" s="28"/>
      <c r="AK123" s="28"/>
      <c r="AL123" s="28"/>
      <c r="AM123" s="28"/>
      <c r="AN123" s="28"/>
      <c r="AO123" s="10" t="s">
        <v>235</v>
      </c>
      <c r="AP123" s="300">
        <f t="shared" si="16"/>
        <v>1</v>
      </c>
      <c r="AQ123" s="5">
        <v>1</v>
      </c>
      <c r="AR123" s="5">
        <v>1.6</v>
      </c>
      <c r="AS123" s="5">
        <v>15</v>
      </c>
      <c r="AT123" s="5">
        <v>227</v>
      </c>
      <c r="AU123" s="20">
        <v>5</v>
      </c>
      <c r="AV123" s="5"/>
      <c r="AW123" s="5"/>
      <c r="AX123" s="5"/>
      <c r="AY123" s="5"/>
      <c r="AZ123" s="5"/>
      <c r="BA123" s="5"/>
      <c r="BB123" s="5"/>
      <c r="BC123" s="5"/>
      <c r="BD123" s="5"/>
      <c r="BE123" s="5"/>
      <c r="BF123" s="5"/>
      <c r="BG123" s="5"/>
      <c r="BH123" s="5"/>
      <c r="BI123" s="10"/>
      <c r="BJ123" s="245">
        <f t="shared" si="23"/>
        <v>30.159289474462017</v>
      </c>
      <c r="BK123" s="11">
        <f t="shared" si="24"/>
        <v>0</v>
      </c>
      <c r="BL123" s="284">
        <f t="shared" si="25"/>
        <v>30.159289474462017</v>
      </c>
      <c r="BM123" s="44">
        <v>119</v>
      </c>
      <c r="BN123" s="26"/>
      <c r="BO123" s="26"/>
      <c r="BP123" s="26"/>
      <c r="BQ123" s="26"/>
      <c r="BR123" s="26"/>
      <c r="BS123" s="26"/>
      <c r="BT123" s="26"/>
      <c r="BU123" s="44">
        <v>119</v>
      </c>
      <c r="BV123" s="5">
        <v>1</v>
      </c>
      <c r="BW123" s="5">
        <v>1</v>
      </c>
      <c r="BX123" s="69">
        <v>1</v>
      </c>
      <c r="BY123" s="5">
        <v>1.6</v>
      </c>
      <c r="BZ123" s="5">
        <v>15</v>
      </c>
      <c r="CA123" s="5">
        <v>30.159289474462017</v>
      </c>
      <c r="CB123" s="26"/>
      <c r="CC123" s="54"/>
      <c r="CD123" s="54"/>
      <c r="CE123" s="8"/>
      <c r="CF123" s="26"/>
      <c r="CG123" s="26"/>
      <c r="CH123" s="26"/>
      <c r="CI123" s="26"/>
      <c r="CJ123" s="26"/>
      <c r="CK123" s="28"/>
      <c r="CL123" s="79"/>
    </row>
    <row r="124" spans="1:90" ht="15" x14ac:dyDescent="0.25">
      <c r="A124" s="10">
        <v>120</v>
      </c>
      <c r="B124" s="15"/>
      <c r="C124" s="42"/>
      <c r="D124" s="8">
        <v>39570</v>
      </c>
      <c r="E124" s="28">
        <v>1</v>
      </c>
      <c r="F124" s="28">
        <v>1</v>
      </c>
      <c r="G124" s="32">
        <v>2</v>
      </c>
      <c r="H124" s="5"/>
      <c r="I124" s="5"/>
      <c r="J124" s="5"/>
      <c r="K124" s="5"/>
      <c r="L124" s="5"/>
      <c r="M124" s="299">
        <f t="shared" si="15"/>
        <v>2</v>
      </c>
      <c r="N124" s="5" t="s">
        <v>118</v>
      </c>
      <c r="O124" s="5"/>
      <c r="P124" s="5"/>
      <c r="Q124" s="5"/>
      <c r="R124" s="5"/>
      <c r="S124" s="5"/>
      <c r="T124" s="32">
        <v>40</v>
      </c>
      <c r="U124" s="5">
        <v>27</v>
      </c>
      <c r="V124" s="5">
        <v>28</v>
      </c>
      <c r="W124" s="5"/>
      <c r="X124" s="5"/>
      <c r="Y124" s="5"/>
      <c r="Z124" s="32"/>
      <c r="AA124" s="5"/>
      <c r="AB124" s="5"/>
      <c r="AC124" s="5">
        <v>28</v>
      </c>
      <c r="AD124" s="5"/>
      <c r="AE124" s="5"/>
      <c r="AF124" s="40">
        <v>39575</v>
      </c>
      <c r="AG124" s="8">
        <v>39581</v>
      </c>
      <c r="AH124" s="41" t="s">
        <v>695</v>
      </c>
      <c r="AI124" s="28"/>
      <c r="AJ124" s="28"/>
      <c r="AK124" s="28"/>
      <c r="AL124" s="28"/>
      <c r="AM124" s="28"/>
      <c r="AN124" s="28"/>
      <c r="AO124" s="10" t="s">
        <v>408</v>
      </c>
      <c r="AP124" s="300">
        <f t="shared" si="16"/>
        <v>2</v>
      </c>
      <c r="AQ124" s="5">
        <v>2</v>
      </c>
      <c r="AR124" s="5">
        <v>2.54</v>
      </c>
      <c r="AS124" s="5">
        <v>246</v>
      </c>
      <c r="AT124" s="5">
        <v>373</v>
      </c>
      <c r="AU124" s="20">
        <v>10</v>
      </c>
      <c r="AV124" s="5"/>
      <c r="AW124" s="5"/>
      <c r="AX124" s="5"/>
      <c r="AY124" s="5"/>
      <c r="AZ124" s="5"/>
      <c r="BA124" s="5"/>
      <c r="BB124" s="5"/>
      <c r="BC124" s="5"/>
      <c r="BD124" s="5"/>
      <c r="BE124" s="5"/>
      <c r="BF124" s="5"/>
      <c r="BG124" s="5"/>
      <c r="BH124" s="5"/>
      <c r="BI124" s="10"/>
      <c r="BJ124" s="245">
        <f t="shared" si="23"/>
        <v>2493.0007971596888</v>
      </c>
      <c r="BK124" s="11">
        <f t="shared" si="24"/>
        <v>0</v>
      </c>
      <c r="BL124" s="284">
        <f t="shared" si="25"/>
        <v>2493.0007971596888</v>
      </c>
      <c r="BM124" s="44">
        <v>120</v>
      </c>
      <c r="BN124" s="26">
        <v>6</v>
      </c>
      <c r="BO124" s="26">
        <v>44</v>
      </c>
      <c r="BP124" s="26">
        <v>34</v>
      </c>
      <c r="BQ124" s="26">
        <v>9</v>
      </c>
      <c r="BR124" s="26">
        <v>4</v>
      </c>
      <c r="BS124" s="26">
        <v>19</v>
      </c>
      <c r="BT124" s="26" t="s">
        <v>697</v>
      </c>
      <c r="BU124" s="44">
        <v>120</v>
      </c>
      <c r="BV124" s="5">
        <v>2</v>
      </c>
      <c r="BW124" s="5">
        <v>2</v>
      </c>
      <c r="BX124" s="69">
        <v>2</v>
      </c>
      <c r="BY124" s="5">
        <v>2.54</v>
      </c>
      <c r="BZ124" s="5">
        <v>246</v>
      </c>
      <c r="CA124" s="5">
        <v>2493.0007971596888</v>
      </c>
      <c r="CB124" s="26">
        <v>28</v>
      </c>
      <c r="CC124" s="54">
        <v>39575</v>
      </c>
      <c r="CD124" s="54">
        <v>39581</v>
      </c>
      <c r="CE124" s="8" t="s">
        <v>695</v>
      </c>
      <c r="CF124" s="26">
        <v>6</v>
      </c>
      <c r="CG124" s="26">
        <v>44</v>
      </c>
      <c r="CH124" s="26">
        <v>34</v>
      </c>
      <c r="CI124" s="26">
        <v>4</v>
      </c>
      <c r="CJ124" s="26">
        <v>19</v>
      </c>
      <c r="CK124" s="28"/>
      <c r="CL124" s="79"/>
    </row>
    <row r="125" spans="1:90" ht="15" x14ac:dyDescent="0.25">
      <c r="A125" s="10">
        <v>121</v>
      </c>
      <c r="B125" s="15" t="s">
        <v>200</v>
      </c>
      <c r="C125" s="42"/>
      <c r="D125" s="8">
        <v>39570</v>
      </c>
      <c r="E125" s="28">
        <v>1</v>
      </c>
      <c r="F125" s="28">
        <v>1</v>
      </c>
      <c r="G125" s="32">
        <v>1</v>
      </c>
      <c r="H125" s="5"/>
      <c r="I125" s="5"/>
      <c r="J125" s="5"/>
      <c r="K125" s="5"/>
      <c r="L125" s="5"/>
      <c r="M125" s="299">
        <f t="shared" si="15"/>
        <v>1</v>
      </c>
      <c r="N125" s="5"/>
      <c r="O125" s="5"/>
      <c r="P125" s="5"/>
      <c r="Q125" s="5"/>
      <c r="R125" s="5"/>
      <c r="S125" s="5"/>
      <c r="T125" s="32">
        <v>20</v>
      </c>
      <c r="U125" s="5"/>
      <c r="V125" s="5">
        <v>19</v>
      </c>
      <c r="W125" s="5"/>
      <c r="X125" s="5"/>
      <c r="Y125" s="5"/>
      <c r="Z125" s="32"/>
      <c r="AA125" s="5"/>
      <c r="AB125" s="5"/>
      <c r="AC125" s="5">
        <v>18</v>
      </c>
      <c r="AD125" s="5"/>
      <c r="AE125" s="5"/>
      <c r="AF125" s="40">
        <v>39570</v>
      </c>
      <c r="AG125" s="8">
        <v>39581</v>
      </c>
      <c r="AH125" s="41" t="s">
        <v>695</v>
      </c>
      <c r="AI125" s="28"/>
      <c r="AJ125" s="28"/>
      <c r="AK125" s="28"/>
      <c r="AL125" s="28"/>
      <c r="AM125" s="28"/>
      <c r="AN125" s="28"/>
      <c r="AO125" s="10" t="s">
        <v>409</v>
      </c>
      <c r="AP125" s="300">
        <f t="shared" si="16"/>
        <v>1</v>
      </c>
      <c r="AQ125" s="5">
        <v>1</v>
      </c>
      <c r="AR125" s="5">
        <v>3.05</v>
      </c>
      <c r="AS125" s="5">
        <v>340</v>
      </c>
      <c r="AT125" s="5">
        <v>470</v>
      </c>
      <c r="AU125" s="20">
        <v>0</v>
      </c>
      <c r="AV125" s="5"/>
      <c r="AW125" s="5"/>
      <c r="AX125" s="5"/>
      <c r="AY125" s="5"/>
      <c r="AZ125" s="5"/>
      <c r="BA125" s="5"/>
      <c r="BB125" s="5"/>
      <c r="BC125" s="5"/>
      <c r="BD125" s="5"/>
      <c r="BE125" s="5"/>
      <c r="BF125" s="5"/>
      <c r="BG125" s="5"/>
      <c r="BH125" s="5"/>
      <c r="BI125" s="10"/>
      <c r="BJ125" s="245">
        <f t="shared" si="23"/>
        <v>2484.096581101619</v>
      </c>
      <c r="BK125" s="11">
        <f t="shared" si="24"/>
        <v>0</v>
      </c>
      <c r="BL125" s="284">
        <f t="shared" si="25"/>
        <v>2484.096581101619</v>
      </c>
      <c r="BM125" s="44">
        <v>121</v>
      </c>
      <c r="BN125" s="26">
        <v>8</v>
      </c>
      <c r="BO125" s="26">
        <v>77</v>
      </c>
      <c r="BP125" s="26">
        <v>31</v>
      </c>
      <c r="BQ125" s="26">
        <v>0</v>
      </c>
      <c r="BR125" s="26">
        <v>0</v>
      </c>
      <c r="BS125" s="26">
        <v>27</v>
      </c>
      <c r="BT125" s="26" t="s">
        <v>697</v>
      </c>
      <c r="BU125" s="44">
        <v>121</v>
      </c>
      <c r="BV125" s="5">
        <v>1</v>
      </c>
      <c r="BW125" s="5">
        <v>1</v>
      </c>
      <c r="BX125" s="69">
        <v>1</v>
      </c>
      <c r="BY125" s="5">
        <v>3.05</v>
      </c>
      <c r="BZ125" s="5">
        <v>340</v>
      </c>
      <c r="CA125" s="5">
        <v>2484.096581101619</v>
      </c>
      <c r="CB125" s="26">
        <v>18</v>
      </c>
      <c r="CC125" s="54">
        <v>39570</v>
      </c>
      <c r="CD125" s="54">
        <v>39581</v>
      </c>
      <c r="CE125" s="8" t="s">
        <v>695</v>
      </c>
      <c r="CF125" s="26">
        <v>8</v>
      </c>
      <c r="CG125" s="26">
        <v>77</v>
      </c>
      <c r="CH125" s="26">
        <v>31</v>
      </c>
      <c r="CI125" s="26">
        <v>0</v>
      </c>
      <c r="CJ125" s="26">
        <v>27</v>
      </c>
      <c r="CK125" s="28"/>
      <c r="CL125" s="79"/>
    </row>
    <row r="126" spans="1:90" ht="15" x14ac:dyDescent="0.25">
      <c r="A126" s="10">
        <v>122</v>
      </c>
      <c r="B126" s="15" t="s">
        <v>202</v>
      </c>
      <c r="C126" s="42"/>
      <c r="D126" s="8">
        <v>39575</v>
      </c>
      <c r="E126" s="28">
        <v>1</v>
      </c>
      <c r="F126" s="28">
        <v>1</v>
      </c>
      <c r="G126" s="32">
        <v>1</v>
      </c>
      <c r="H126" s="5"/>
      <c r="I126" s="5"/>
      <c r="J126" s="5"/>
      <c r="K126" s="5"/>
      <c r="L126" s="5"/>
      <c r="M126" s="299">
        <f t="shared" si="15"/>
        <v>1</v>
      </c>
      <c r="N126" s="5"/>
      <c r="O126" s="5" t="s">
        <v>111</v>
      </c>
      <c r="P126" s="5"/>
      <c r="Q126" s="5"/>
      <c r="R126" s="5"/>
      <c r="S126" s="5"/>
      <c r="T126" s="32"/>
      <c r="U126" s="5">
        <v>3</v>
      </c>
      <c r="V126" s="5"/>
      <c r="W126" s="5"/>
      <c r="X126" s="5"/>
      <c r="Y126" s="5"/>
      <c r="Z126" s="32"/>
      <c r="AA126" s="5"/>
      <c r="AB126" s="5">
        <v>3</v>
      </c>
      <c r="AC126" s="5"/>
      <c r="AD126" s="5"/>
      <c r="AE126" s="5"/>
      <c r="AF126" s="40">
        <v>39581</v>
      </c>
      <c r="AG126" s="8">
        <v>39581</v>
      </c>
      <c r="AH126" s="41" t="s">
        <v>695</v>
      </c>
      <c r="AI126" s="28"/>
      <c r="AJ126" s="28"/>
      <c r="AK126" s="28"/>
      <c r="AL126" s="28"/>
      <c r="AM126" s="28"/>
      <c r="AN126" s="28"/>
      <c r="AO126" s="10" t="s">
        <v>374</v>
      </c>
      <c r="AP126" s="300">
        <f t="shared" si="16"/>
        <v>1</v>
      </c>
      <c r="AQ126" s="5">
        <v>1</v>
      </c>
      <c r="AR126" s="5">
        <v>2.14</v>
      </c>
      <c r="AS126" s="5">
        <v>150</v>
      </c>
      <c r="AT126" s="5">
        <v>262</v>
      </c>
      <c r="AU126" s="20">
        <v>5</v>
      </c>
      <c r="AV126" s="5"/>
      <c r="AW126" s="5"/>
      <c r="AX126" s="5"/>
      <c r="AY126" s="5"/>
      <c r="AZ126" s="5"/>
      <c r="BA126" s="5"/>
      <c r="BB126" s="5"/>
      <c r="BC126" s="5"/>
      <c r="BD126" s="5"/>
      <c r="BE126" s="5"/>
      <c r="BF126" s="5"/>
      <c r="BG126" s="5"/>
      <c r="BH126" s="5"/>
      <c r="BI126" s="10"/>
      <c r="BJ126" s="245">
        <f t="shared" si="23"/>
        <v>539.52141436424313</v>
      </c>
      <c r="BK126" s="11">
        <f t="shared" si="24"/>
        <v>0</v>
      </c>
      <c r="BL126" s="284">
        <f t="shared" si="25"/>
        <v>539.52141436424313</v>
      </c>
      <c r="BM126" s="44">
        <v>122</v>
      </c>
      <c r="BN126" s="26"/>
      <c r="BO126" s="26"/>
      <c r="BP126" s="26"/>
      <c r="BQ126" s="26"/>
      <c r="BR126" s="26"/>
      <c r="BS126" s="26"/>
      <c r="BT126" s="26"/>
      <c r="BU126" s="44">
        <v>122</v>
      </c>
      <c r="BV126" s="5">
        <v>1</v>
      </c>
      <c r="BW126" s="5">
        <v>1</v>
      </c>
      <c r="BX126" s="69">
        <v>1</v>
      </c>
      <c r="BY126" s="5">
        <v>2.14</v>
      </c>
      <c r="BZ126" s="5">
        <v>150</v>
      </c>
      <c r="CA126" s="5">
        <v>539.52141436424313</v>
      </c>
      <c r="CB126" s="26">
        <v>3</v>
      </c>
      <c r="CC126" s="54">
        <v>39581</v>
      </c>
      <c r="CD126" s="54">
        <v>39581</v>
      </c>
      <c r="CE126" s="8" t="s">
        <v>695</v>
      </c>
      <c r="CF126" s="26"/>
      <c r="CG126" s="26"/>
      <c r="CH126" s="26"/>
      <c r="CI126" s="26"/>
      <c r="CJ126" s="26"/>
      <c r="CK126" s="28"/>
      <c r="CL126" s="79"/>
    </row>
    <row r="127" spans="1:90" ht="15" x14ac:dyDescent="0.25">
      <c r="A127" s="10">
        <v>123</v>
      </c>
      <c r="B127" s="15"/>
      <c r="C127" s="42"/>
      <c r="D127" s="8">
        <v>39570</v>
      </c>
      <c r="E127" s="28">
        <v>1</v>
      </c>
      <c r="F127" s="28">
        <v>1</v>
      </c>
      <c r="G127" s="32">
        <v>1</v>
      </c>
      <c r="H127" s="5"/>
      <c r="I127" s="5"/>
      <c r="J127" s="5"/>
      <c r="K127" s="5"/>
      <c r="L127" s="5"/>
      <c r="M127" s="299">
        <f t="shared" si="15"/>
        <v>1</v>
      </c>
      <c r="N127" s="5" t="s">
        <v>118</v>
      </c>
      <c r="O127" s="5"/>
      <c r="P127" s="5"/>
      <c r="Q127" s="5"/>
      <c r="R127" s="5"/>
      <c r="S127" s="5"/>
      <c r="T127" s="32">
        <v>15</v>
      </c>
      <c r="U127" s="5"/>
      <c r="V127" s="5"/>
      <c r="W127" s="5"/>
      <c r="X127" s="5"/>
      <c r="Y127" s="5"/>
      <c r="Z127" s="32"/>
      <c r="AA127" s="5"/>
      <c r="AB127" s="5">
        <v>7</v>
      </c>
      <c r="AC127" s="5"/>
      <c r="AD127" s="5"/>
      <c r="AE127" s="5"/>
      <c r="AF127" s="40">
        <v>39575</v>
      </c>
      <c r="AG127" s="8">
        <v>39581</v>
      </c>
      <c r="AH127" s="41">
        <v>39595</v>
      </c>
      <c r="AI127" s="28"/>
      <c r="AJ127" s="28"/>
      <c r="AK127" s="28"/>
      <c r="AL127" s="28"/>
      <c r="AM127" s="28"/>
      <c r="AN127" s="28"/>
      <c r="AO127" s="10" t="s">
        <v>410</v>
      </c>
      <c r="AP127" s="300">
        <f t="shared" si="16"/>
        <v>1</v>
      </c>
      <c r="AQ127" s="5">
        <v>1</v>
      </c>
      <c r="AR127" s="5">
        <v>2.14</v>
      </c>
      <c r="AS127" s="5">
        <v>268</v>
      </c>
      <c r="AT127" s="5">
        <v>390</v>
      </c>
      <c r="AU127" s="20">
        <v>5</v>
      </c>
      <c r="AV127" s="5"/>
      <c r="AW127" s="5"/>
      <c r="AX127" s="5"/>
      <c r="AY127" s="5"/>
      <c r="AZ127" s="5"/>
      <c r="BA127" s="5"/>
      <c r="BB127" s="5"/>
      <c r="BC127" s="5"/>
      <c r="BD127" s="5"/>
      <c r="BE127" s="5"/>
      <c r="BF127" s="5"/>
      <c r="BG127" s="5"/>
      <c r="BH127" s="5"/>
      <c r="BI127" s="10"/>
      <c r="BJ127" s="245">
        <f t="shared" si="23"/>
        <v>963.94492699744774</v>
      </c>
      <c r="BK127" s="11">
        <f t="shared" si="24"/>
        <v>0</v>
      </c>
      <c r="BL127" s="284">
        <f t="shared" si="25"/>
        <v>963.94492699744774</v>
      </c>
      <c r="BM127" s="44">
        <v>123</v>
      </c>
      <c r="BN127" s="26">
        <v>2</v>
      </c>
      <c r="BO127" s="26">
        <v>19</v>
      </c>
      <c r="BP127" s="26">
        <v>11</v>
      </c>
      <c r="BQ127" s="26">
        <v>1</v>
      </c>
      <c r="BR127" s="26">
        <v>0</v>
      </c>
      <c r="BS127" s="26">
        <v>1</v>
      </c>
      <c r="BT127" s="26"/>
      <c r="BU127" s="44">
        <v>123</v>
      </c>
      <c r="BV127" s="5">
        <v>1</v>
      </c>
      <c r="BW127" s="5">
        <v>1</v>
      </c>
      <c r="BX127" s="69">
        <v>1</v>
      </c>
      <c r="BY127" s="5">
        <v>2.14</v>
      </c>
      <c r="BZ127" s="5">
        <v>268</v>
      </c>
      <c r="CA127" s="5">
        <v>963.94492699744774</v>
      </c>
      <c r="CB127" s="26">
        <v>7</v>
      </c>
      <c r="CC127" s="54">
        <v>39575</v>
      </c>
      <c r="CD127" s="54">
        <v>39581</v>
      </c>
      <c r="CE127" s="8">
        <v>39595</v>
      </c>
      <c r="CF127" s="26">
        <v>2</v>
      </c>
      <c r="CG127" s="26">
        <v>19</v>
      </c>
      <c r="CH127" s="26">
        <v>11</v>
      </c>
      <c r="CI127" s="26">
        <v>0</v>
      </c>
      <c r="CJ127" s="26">
        <v>1</v>
      </c>
      <c r="CK127" s="28"/>
      <c r="CL127" s="79"/>
    </row>
    <row r="128" spans="1:90" ht="15" x14ac:dyDescent="0.25">
      <c r="A128" s="10">
        <v>124</v>
      </c>
      <c r="B128" s="15"/>
      <c r="C128" s="42"/>
      <c r="D128" s="8">
        <v>39570</v>
      </c>
      <c r="E128" s="28">
        <v>1</v>
      </c>
      <c r="F128" s="28">
        <v>0</v>
      </c>
      <c r="G128" s="32">
        <v>1</v>
      </c>
      <c r="H128" s="5"/>
      <c r="I128" s="5"/>
      <c r="J128" s="5"/>
      <c r="K128" s="5"/>
      <c r="L128" s="5"/>
      <c r="M128" s="299">
        <f t="shared" si="15"/>
        <v>1</v>
      </c>
      <c r="N128" s="5"/>
      <c r="O128" s="5"/>
      <c r="P128" s="5"/>
      <c r="Q128" s="5"/>
      <c r="R128" s="5"/>
      <c r="S128" s="5"/>
      <c r="T128" s="32"/>
      <c r="U128" s="5"/>
      <c r="V128" s="5"/>
      <c r="W128" s="5"/>
      <c r="X128" s="5"/>
      <c r="Y128" s="5"/>
      <c r="Z128" s="32"/>
      <c r="AA128" s="5"/>
      <c r="AB128" s="5"/>
      <c r="AC128" s="5"/>
      <c r="AD128" s="5"/>
      <c r="AE128" s="5"/>
      <c r="AF128" s="40"/>
      <c r="AG128" s="8"/>
      <c r="AH128" s="41"/>
      <c r="AI128" s="28"/>
      <c r="AJ128" s="28"/>
      <c r="AK128" s="28"/>
      <c r="AL128" s="28"/>
      <c r="AM128" s="28"/>
      <c r="AN128" s="28"/>
      <c r="AO128" s="10" t="s">
        <v>235</v>
      </c>
      <c r="AP128" s="300">
        <f t="shared" si="16"/>
        <v>1</v>
      </c>
      <c r="AQ128" s="5">
        <v>1</v>
      </c>
      <c r="AR128" s="5">
        <v>1.67</v>
      </c>
      <c r="AS128" s="5">
        <v>127</v>
      </c>
      <c r="AT128" s="5">
        <v>247</v>
      </c>
      <c r="AU128" s="20">
        <v>5</v>
      </c>
      <c r="AV128" s="5"/>
      <c r="AW128" s="5"/>
      <c r="AX128" s="5"/>
      <c r="AY128" s="5"/>
      <c r="AZ128" s="5"/>
      <c r="BA128" s="5"/>
      <c r="BB128" s="5"/>
      <c r="BC128" s="5"/>
      <c r="BD128" s="5"/>
      <c r="BE128" s="5"/>
      <c r="BF128" s="5"/>
      <c r="BG128" s="5"/>
      <c r="BH128" s="5"/>
      <c r="BI128" s="10"/>
      <c r="BJ128" s="245">
        <f t="shared" si="23"/>
        <v>278.18041111319121</v>
      </c>
      <c r="BK128" s="11">
        <f t="shared" si="24"/>
        <v>0</v>
      </c>
      <c r="BL128" s="284">
        <f t="shared" si="25"/>
        <v>278.18041111319121</v>
      </c>
      <c r="BM128" s="44">
        <v>124</v>
      </c>
      <c r="BN128" s="26"/>
      <c r="BO128" s="26"/>
      <c r="BP128" s="26"/>
      <c r="BQ128" s="26"/>
      <c r="BR128" s="26"/>
      <c r="BS128" s="26"/>
      <c r="BT128" s="26"/>
      <c r="BU128" s="44">
        <v>124</v>
      </c>
      <c r="BV128" s="5">
        <v>1</v>
      </c>
      <c r="BW128" s="5">
        <v>1</v>
      </c>
      <c r="BX128" s="69">
        <v>1</v>
      </c>
      <c r="BY128" s="5">
        <v>1.67</v>
      </c>
      <c r="BZ128" s="5">
        <v>127</v>
      </c>
      <c r="CA128" s="5">
        <v>278.18041111319121</v>
      </c>
      <c r="CB128" s="26"/>
      <c r="CC128" s="54"/>
      <c r="CD128" s="54"/>
      <c r="CE128" s="8"/>
      <c r="CF128" s="26"/>
      <c r="CG128" s="26"/>
      <c r="CH128" s="26"/>
      <c r="CI128" s="26"/>
      <c r="CJ128" s="26"/>
      <c r="CK128" s="28"/>
      <c r="CL128" s="79"/>
    </row>
    <row r="129" spans="1:90" ht="15" x14ac:dyDescent="0.25">
      <c r="A129" s="10">
        <v>125</v>
      </c>
      <c r="B129" s="15"/>
      <c r="C129" s="42"/>
      <c r="D129" s="8">
        <v>39570</v>
      </c>
      <c r="E129" s="28">
        <v>1</v>
      </c>
      <c r="F129" s="28">
        <v>1</v>
      </c>
      <c r="G129" s="32">
        <v>1</v>
      </c>
      <c r="H129" s="5"/>
      <c r="I129" s="5"/>
      <c r="J129" s="5"/>
      <c r="K129" s="5"/>
      <c r="L129" s="5"/>
      <c r="M129" s="299">
        <f t="shared" si="15"/>
        <v>1</v>
      </c>
      <c r="N129" s="5" t="s">
        <v>111</v>
      </c>
      <c r="O129" s="5" t="s">
        <v>118</v>
      </c>
      <c r="P129" s="5"/>
      <c r="Q129" s="5"/>
      <c r="R129" s="5"/>
      <c r="S129" s="5"/>
      <c r="T129" s="32">
        <v>6</v>
      </c>
      <c r="U129" s="5">
        <v>8</v>
      </c>
      <c r="V129" s="5"/>
      <c r="W129" s="5"/>
      <c r="X129" s="5"/>
      <c r="Y129" s="5"/>
      <c r="Z129" s="32"/>
      <c r="AA129" s="5"/>
      <c r="AB129" s="5">
        <v>4</v>
      </c>
      <c r="AC129" s="5"/>
      <c r="AD129" s="5"/>
      <c r="AE129" s="5"/>
      <c r="AF129" s="40">
        <v>39581</v>
      </c>
      <c r="AG129" s="8">
        <v>39581</v>
      </c>
      <c r="AH129" s="41" t="s">
        <v>692</v>
      </c>
      <c r="AI129" s="28"/>
      <c r="AJ129" s="28"/>
      <c r="AK129" s="28"/>
      <c r="AL129" s="28"/>
      <c r="AM129" s="28"/>
      <c r="AN129" s="28"/>
      <c r="AO129" s="10"/>
      <c r="AP129" s="300">
        <f t="shared" si="16"/>
        <v>1</v>
      </c>
      <c r="AQ129" s="5">
        <v>1</v>
      </c>
      <c r="AR129" s="5">
        <v>2.42</v>
      </c>
      <c r="AS129" s="5">
        <v>241</v>
      </c>
      <c r="AT129" s="5">
        <v>388</v>
      </c>
      <c r="AU129" s="20">
        <v>5</v>
      </c>
      <c r="AV129" s="5"/>
      <c r="AW129" s="5"/>
      <c r="AX129" s="5"/>
      <c r="AY129" s="5"/>
      <c r="AZ129" s="5"/>
      <c r="BA129" s="5"/>
      <c r="BB129" s="5"/>
      <c r="BC129" s="5"/>
      <c r="BD129" s="5"/>
      <c r="BE129" s="5"/>
      <c r="BF129" s="5"/>
      <c r="BG129" s="5"/>
      <c r="BH129" s="5"/>
      <c r="BI129" s="10"/>
      <c r="BJ129" s="245">
        <f t="shared" si="23"/>
        <v>1108.5049987931166</v>
      </c>
      <c r="BK129" s="11">
        <f t="shared" si="24"/>
        <v>0</v>
      </c>
      <c r="BL129" s="284">
        <f t="shared" si="25"/>
        <v>1108.5049987931166</v>
      </c>
      <c r="BM129" s="44">
        <v>125</v>
      </c>
      <c r="BN129" s="26">
        <v>2</v>
      </c>
      <c r="BO129" s="26">
        <v>15</v>
      </c>
      <c r="BP129" s="26">
        <v>14</v>
      </c>
      <c r="BQ129" s="26">
        <v>1</v>
      </c>
      <c r="BR129" s="26">
        <v>0</v>
      </c>
      <c r="BS129" s="26">
        <v>2</v>
      </c>
      <c r="BT129" s="26"/>
      <c r="BU129" s="44">
        <v>125</v>
      </c>
      <c r="BV129" s="5">
        <v>1</v>
      </c>
      <c r="BW129" s="5">
        <v>1</v>
      </c>
      <c r="BX129" s="69">
        <v>1</v>
      </c>
      <c r="BY129" s="5">
        <v>2.42</v>
      </c>
      <c r="BZ129" s="5">
        <v>241</v>
      </c>
      <c r="CA129" s="5">
        <v>1108.5049987931166</v>
      </c>
      <c r="CB129" s="26">
        <v>4</v>
      </c>
      <c r="CC129" s="54">
        <v>39579</v>
      </c>
      <c r="CD129" s="54">
        <v>39579</v>
      </c>
      <c r="CE129" s="8" t="s">
        <v>692</v>
      </c>
      <c r="CF129" s="26">
        <v>2</v>
      </c>
      <c r="CG129" s="26">
        <v>15</v>
      </c>
      <c r="CH129" s="26">
        <v>14</v>
      </c>
      <c r="CI129" s="26">
        <v>0</v>
      </c>
      <c r="CJ129" s="26">
        <v>2</v>
      </c>
      <c r="CK129" s="28"/>
      <c r="CL129" s="79"/>
    </row>
    <row r="130" spans="1:90" ht="15" x14ac:dyDescent="0.25">
      <c r="A130" s="10">
        <v>126</v>
      </c>
      <c r="B130" s="15"/>
      <c r="C130" s="42"/>
      <c r="D130" s="8"/>
      <c r="E130" s="28"/>
      <c r="F130" s="28"/>
      <c r="G130" s="32"/>
      <c r="H130" s="5"/>
      <c r="I130" s="5"/>
      <c r="J130" s="5"/>
      <c r="K130" s="5"/>
      <c r="L130" s="5"/>
      <c r="M130" s="299">
        <f t="shared" si="15"/>
        <v>0</v>
      </c>
      <c r="N130" s="5"/>
      <c r="O130" s="5"/>
      <c r="P130" s="5"/>
      <c r="Q130" s="5"/>
      <c r="R130" s="5"/>
      <c r="S130" s="5"/>
      <c r="T130" s="32"/>
      <c r="U130" s="5"/>
      <c r="V130" s="5"/>
      <c r="W130" s="5"/>
      <c r="X130" s="5"/>
      <c r="Y130" s="5"/>
      <c r="Z130" s="32"/>
      <c r="AA130" s="5"/>
      <c r="AB130" s="5"/>
      <c r="AC130" s="5"/>
      <c r="AD130" s="5"/>
      <c r="AE130" s="5"/>
      <c r="AF130" s="40"/>
      <c r="AG130" s="8"/>
      <c r="AH130" s="41"/>
      <c r="AI130" s="28"/>
      <c r="AJ130" s="28"/>
      <c r="AK130" s="28"/>
      <c r="AL130" s="28"/>
      <c r="AM130" s="28"/>
      <c r="AN130" s="28"/>
      <c r="AO130" s="10" t="s">
        <v>411</v>
      </c>
      <c r="AP130" s="300">
        <f t="shared" si="16"/>
        <v>0</v>
      </c>
      <c r="AQ130" s="5"/>
      <c r="AR130" s="5"/>
      <c r="AS130" s="5"/>
      <c r="AT130" s="5"/>
      <c r="AU130" s="20"/>
      <c r="AV130" s="5"/>
      <c r="AW130" s="5"/>
      <c r="AX130" s="5"/>
      <c r="AY130" s="5"/>
      <c r="AZ130" s="5"/>
      <c r="BA130" s="5"/>
      <c r="BB130" s="5"/>
      <c r="BC130" s="5"/>
      <c r="BD130" s="5"/>
      <c r="BE130" s="5"/>
      <c r="BF130" s="5"/>
      <c r="BG130" s="5"/>
      <c r="BH130" s="5"/>
      <c r="BI130" s="10"/>
      <c r="BJ130" s="245">
        <f t="shared" si="23"/>
        <v>0</v>
      </c>
      <c r="BK130" s="11">
        <f t="shared" si="24"/>
        <v>0</v>
      </c>
      <c r="BL130" s="284">
        <f t="shared" si="25"/>
        <v>0</v>
      </c>
      <c r="BM130" s="44">
        <v>126</v>
      </c>
      <c r="BN130" s="26"/>
      <c r="BO130" s="26"/>
      <c r="BP130" s="26"/>
      <c r="BQ130" s="26"/>
      <c r="BR130" s="26"/>
      <c r="BS130" s="26"/>
      <c r="BT130" s="26"/>
      <c r="BU130" s="44">
        <v>126</v>
      </c>
      <c r="BV130" s="5">
        <v>0</v>
      </c>
      <c r="BW130" s="5">
        <v>0</v>
      </c>
      <c r="BX130" s="69"/>
      <c r="BY130" s="5"/>
      <c r="BZ130" s="5"/>
      <c r="CA130" s="5">
        <v>0</v>
      </c>
      <c r="CB130" s="26"/>
      <c r="CC130" s="54"/>
      <c r="CD130" s="54"/>
      <c r="CE130" s="22"/>
      <c r="CF130" s="26"/>
      <c r="CG130" s="26"/>
      <c r="CH130" s="26"/>
      <c r="CI130" s="26"/>
      <c r="CJ130" s="26"/>
      <c r="CK130" s="28"/>
      <c r="CL130" s="79"/>
    </row>
    <row r="131" spans="1:90" ht="15" x14ac:dyDescent="0.25">
      <c r="A131" s="10">
        <v>127</v>
      </c>
      <c r="B131" s="15"/>
      <c r="C131" s="42"/>
      <c r="D131" s="8">
        <v>39570</v>
      </c>
      <c r="E131" s="28">
        <v>1</v>
      </c>
      <c r="F131" s="28">
        <v>0</v>
      </c>
      <c r="G131" s="32">
        <v>1</v>
      </c>
      <c r="H131" s="5"/>
      <c r="I131" s="5"/>
      <c r="J131" s="5"/>
      <c r="K131" s="5"/>
      <c r="L131" s="5"/>
      <c r="M131" s="299">
        <f t="shared" si="15"/>
        <v>1</v>
      </c>
      <c r="N131" s="5"/>
      <c r="O131" s="5"/>
      <c r="P131" s="5"/>
      <c r="Q131" s="5"/>
      <c r="R131" s="5"/>
      <c r="S131" s="5"/>
      <c r="T131" s="32"/>
      <c r="U131" s="5"/>
      <c r="V131" s="5"/>
      <c r="W131" s="5"/>
      <c r="X131" s="5"/>
      <c r="Y131" s="5"/>
      <c r="Z131" s="32"/>
      <c r="AA131" s="5"/>
      <c r="AB131" s="5"/>
      <c r="AC131" s="5"/>
      <c r="AD131" s="5"/>
      <c r="AE131" s="5"/>
      <c r="AF131" s="40"/>
      <c r="AG131" s="8"/>
      <c r="AH131" s="41"/>
      <c r="AI131" s="28"/>
      <c r="AJ131" s="28"/>
      <c r="AK131" s="28"/>
      <c r="AL131" s="28"/>
      <c r="AM131" s="28"/>
      <c r="AN131" s="28"/>
      <c r="AO131" s="10" t="s">
        <v>235</v>
      </c>
      <c r="AP131" s="300">
        <f t="shared" si="16"/>
        <v>0</v>
      </c>
      <c r="AQ131" s="5"/>
      <c r="AR131" s="5"/>
      <c r="AS131" s="5"/>
      <c r="AT131" s="5"/>
      <c r="AU131" s="20"/>
      <c r="AV131" s="5"/>
      <c r="AW131" s="5"/>
      <c r="AX131" s="5"/>
      <c r="AY131" s="5"/>
      <c r="AZ131" s="5"/>
      <c r="BA131" s="5"/>
      <c r="BB131" s="5"/>
      <c r="BC131" s="5"/>
      <c r="BD131" s="5"/>
      <c r="BE131" s="5"/>
      <c r="BF131" s="5"/>
      <c r="BG131" s="5"/>
      <c r="BH131" s="5"/>
      <c r="BI131" s="10"/>
      <c r="BJ131" s="245">
        <f t="shared" si="23"/>
        <v>0</v>
      </c>
      <c r="BK131" s="11">
        <f t="shared" si="24"/>
        <v>0</v>
      </c>
      <c r="BL131" s="284">
        <f t="shared" si="25"/>
        <v>0</v>
      </c>
      <c r="BM131" s="44">
        <v>127</v>
      </c>
      <c r="BN131" s="26"/>
      <c r="BO131" s="26"/>
      <c r="BP131" s="26"/>
      <c r="BQ131" s="26"/>
      <c r="BR131" s="26"/>
      <c r="BS131" s="26"/>
      <c r="BT131" s="26"/>
      <c r="BU131" s="44">
        <v>127</v>
      </c>
      <c r="BV131" s="5">
        <v>1</v>
      </c>
      <c r="BW131" s="5">
        <v>0</v>
      </c>
      <c r="BX131" s="69">
        <v>1</v>
      </c>
      <c r="BY131" s="5"/>
      <c r="BZ131" s="5"/>
      <c r="CA131" s="5">
        <v>0</v>
      </c>
      <c r="CB131" s="26"/>
      <c r="CC131" s="54"/>
      <c r="CD131" s="54"/>
      <c r="CE131" s="22"/>
      <c r="CF131" s="26"/>
      <c r="CG131" s="26"/>
      <c r="CH131" s="26"/>
      <c r="CI131" s="26"/>
      <c r="CJ131" s="26"/>
      <c r="CK131" s="28"/>
      <c r="CL131" s="79"/>
    </row>
    <row r="132" spans="1:90" ht="15" x14ac:dyDescent="0.25">
      <c r="A132" s="10">
        <v>128</v>
      </c>
      <c r="B132" s="15"/>
      <c r="C132" s="42"/>
      <c r="D132" s="8">
        <v>39644</v>
      </c>
      <c r="E132" s="28">
        <v>1</v>
      </c>
      <c r="F132" s="28">
        <v>0</v>
      </c>
      <c r="G132" s="32"/>
      <c r="H132" s="5"/>
      <c r="I132" s="5"/>
      <c r="J132" s="5"/>
      <c r="K132" s="5"/>
      <c r="L132" s="5"/>
      <c r="M132" s="299">
        <f t="shared" si="15"/>
        <v>0</v>
      </c>
      <c r="N132" s="5"/>
      <c r="O132" s="5"/>
      <c r="P132" s="5"/>
      <c r="Q132" s="5"/>
      <c r="R132" s="5"/>
      <c r="S132" s="5"/>
      <c r="T132" s="32"/>
      <c r="U132" s="5"/>
      <c r="V132" s="5"/>
      <c r="W132" s="5"/>
      <c r="X132" s="5"/>
      <c r="Y132" s="5"/>
      <c r="Z132" s="32"/>
      <c r="AA132" s="5"/>
      <c r="AB132" s="5"/>
      <c r="AC132" s="5"/>
      <c r="AD132" s="5"/>
      <c r="AE132" s="5"/>
      <c r="AF132" s="40"/>
      <c r="AG132" s="8"/>
      <c r="AH132" s="41"/>
      <c r="AI132" s="28"/>
      <c r="AJ132" s="28"/>
      <c r="AK132" s="28"/>
      <c r="AL132" s="28"/>
      <c r="AM132" s="28"/>
      <c r="AN132" s="28"/>
      <c r="AO132" s="10" t="s">
        <v>411</v>
      </c>
      <c r="AP132" s="300">
        <f t="shared" si="16"/>
        <v>1</v>
      </c>
      <c r="AQ132" s="5">
        <v>1</v>
      </c>
      <c r="AR132" s="5">
        <v>1.67</v>
      </c>
      <c r="AS132" s="5">
        <v>230</v>
      </c>
      <c r="AT132" s="5">
        <v>347</v>
      </c>
      <c r="AU132" s="20">
        <v>10</v>
      </c>
      <c r="AV132" s="5"/>
      <c r="AW132" s="5"/>
      <c r="AX132" s="5"/>
      <c r="AY132" s="5"/>
      <c r="AZ132" s="5"/>
      <c r="BA132" s="5"/>
      <c r="BB132" s="5"/>
      <c r="BC132" s="5"/>
      <c r="BD132" s="5"/>
      <c r="BE132" s="5"/>
      <c r="BF132" s="5"/>
      <c r="BG132" s="5"/>
      <c r="BH132" s="5"/>
      <c r="BI132" s="10" t="s">
        <v>235</v>
      </c>
      <c r="BJ132" s="245">
        <f t="shared" si="23"/>
        <v>503.79129571680301</v>
      </c>
      <c r="BK132" s="11">
        <f t="shared" si="24"/>
        <v>0</v>
      </c>
      <c r="BL132" s="284">
        <f t="shared" si="25"/>
        <v>503.79129571680301</v>
      </c>
      <c r="BM132" s="44">
        <v>128</v>
      </c>
      <c r="BN132" s="26"/>
      <c r="BO132" s="26"/>
      <c r="BP132" s="26"/>
      <c r="BQ132" s="26"/>
      <c r="BR132" s="26"/>
      <c r="BS132" s="26"/>
      <c r="BT132" s="26"/>
      <c r="BU132" s="44">
        <v>128</v>
      </c>
      <c r="BV132" s="5">
        <v>0</v>
      </c>
      <c r="BW132" s="5">
        <v>1</v>
      </c>
      <c r="BX132" s="69">
        <v>1</v>
      </c>
      <c r="BY132" s="5">
        <v>1.67</v>
      </c>
      <c r="BZ132" s="5">
        <v>230</v>
      </c>
      <c r="CA132" s="5">
        <v>503.79129571680301</v>
      </c>
      <c r="CB132" s="26"/>
      <c r="CC132" s="54"/>
      <c r="CD132" s="54"/>
      <c r="CE132" s="22"/>
      <c r="CF132" s="26"/>
      <c r="CG132" s="26"/>
      <c r="CH132" s="26"/>
      <c r="CI132" s="26"/>
      <c r="CJ132" s="26"/>
      <c r="CK132" s="28"/>
      <c r="CL132" s="79"/>
    </row>
    <row r="133" spans="1:90" ht="15" x14ac:dyDescent="0.25">
      <c r="A133" s="10">
        <v>129</v>
      </c>
      <c r="B133" s="15"/>
      <c r="C133" s="42"/>
      <c r="D133" s="8">
        <v>39587</v>
      </c>
      <c r="E133" s="28">
        <v>1</v>
      </c>
      <c r="F133" s="28">
        <v>1</v>
      </c>
      <c r="G133" s="32">
        <v>2</v>
      </c>
      <c r="H133" s="5"/>
      <c r="I133" s="5"/>
      <c r="J133" s="5"/>
      <c r="K133" s="5"/>
      <c r="L133" s="5"/>
      <c r="M133" s="299">
        <f t="shared" si="15"/>
        <v>2</v>
      </c>
      <c r="N133" s="5"/>
      <c r="O133" s="5"/>
      <c r="P133" s="5"/>
      <c r="Q133" s="5" t="s">
        <v>111</v>
      </c>
      <c r="R133" s="5"/>
      <c r="S133" s="5"/>
      <c r="T133" s="32"/>
      <c r="U133" s="5"/>
      <c r="V133" s="5"/>
      <c r="W133" s="5">
        <v>2</v>
      </c>
      <c r="X133" s="5"/>
      <c r="Y133" s="5"/>
      <c r="Z133" s="32"/>
      <c r="AA133" s="5"/>
      <c r="AB133" s="5"/>
      <c r="AC133" s="5"/>
      <c r="AD133" s="5">
        <v>2</v>
      </c>
      <c r="AE133" s="5"/>
      <c r="AF133" s="40">
        <v>39595</v>
      </c>
      <c r="AG133" s="8">
        <v>39595</v>
      </c>
      <c r="AH133" s="41">
        <v>39595</v>
      </c>
      <c r="AI133" s="28"/>
      <c r="AJ133" s="28"/>
      <c r="AK133" s="28"/>
      <c r="AL133" s="28"/>
      <c r="AM133" s="28"/>
      <c r="AN133" s="28"/>
      <c r="AO133" s="10"/>
      <c r="AP133" s="300">
        <f t="shared" si="16"/>
        <v>2</v>
      </c>
      <c r="AQ133" s="5">
        <v>1</v>
      </c>
      <c r="AR133" s="5">
        <v>1.94</v>
      </c>
      <c r="AS133" s="5">
        <v>280</v>
      </c>
      <c r="AT133" s="5">
        <v>378</v>
      </c>
      <c r="AU133" s="20">
        <v>5</v>
      </c>
      <c r="AV133" s="5">
        <v>1</v>
      </c>
      <c r="AW133" s="5">
        <v>231</v>
      </c>
      <c r="AX133" s="5"/>
      <c r="AY133" s="5"/>
      <c r="AZ133" s="5"/>
      <c r="BA133" s="5">
        <v>1.97</v>
      </c>
      <c r="BB133" s="5"/>
      <c r="BC133" s="5"/>
      <c r="BD133" s="5"/>
      <c r="BE133" s="81">
        <f>74.288*BA133+53.511</f>
        <v>199.85835999999998</v>
      </c>
      <c r="BF133" s="5"/>
      <c r="BG133" s="5"/>
      <c r="BH133" s="5"/>
      <c r="BI133" s="10"/>
      <c r="BJ133" s="245">
        <f t="shared" si="23"/>
        <v>827.65886777353819</v>
      </c>
      <c r="BK133" s="11">
        <f t="shared" si="24"/>
        <v>609.17862041846422</v>
      </c>
      <c r="BL133" s="284">
        <f t="shared" si="25"/>
        <v>1436.8374881920024</v>
      </c>
      <c r="BM133" s="44">
        <v>129</v>
      </c>
      <c r="BN133" s="26"/>
      <c r="BO133" s="26"/>
      <c r="BP133" s="26"/>
      <c r="BQ133" s="26"/>
      <c r="BR133" s="26"/>
      <c r="BS133" s="26"/>
      <c r="BT133" s="26"/>
      <c r="BU133" s="44">
        <v>129</v>
      </c>
      <c r="BV133" s="5">
        <v>2</v>
      </c>
      <c r="BW133" s="5">
        <v>2</v>
      </c>
      <c r="BX133" s="69">
        <v>2</v>
      </c>
      <c r="BY133" s="5">
        <v>1.94</v>
      </c>
      <c r="BZ133" s="5">
        <v>280</v>
      </c>
      <c r="CA133" s="5">
        <v>1436.8374881920024</v>
      </c>
      <c r="CB133" s="26">
        <v>2</v>
      </c>
      <c r="CC133" s="54">
        <v>39595</v>
      </c>
      <c r="CD133" s="54">
        <v>39595</v>
      </c>
      <c r="CE133" s="8">
        <v>39595</v>
      </c>
      <c r="CF133" s="26"/>
      <c r="CG133" s="26"/>
      <c r="CH133" s="26"/>
      <c r="CI133" s="26"/>
      <c r="CJ133" s="26"/>
      <c r="CK133" s="28"/>
      <c r="CL133" s="79"/>
    </row>
    <row r="134" spans="1:90" ht="15" x14ac:dyDescent="0.25">
      <c r="A134" s="10">
        <v>130</v>
      </c>
      <c r="B134" s="15"/>
      <c r="C134" s="42"/>
      <c r="D134" s="8">
        <v>39570</v>
      </c>
      <c r="E134" s="28">
        <v>1</v>
      </c>
      <c r="F134" s="28">
        <v>0</v>
      </c>
      <c r="G134" s="32">
        <v>2</v>
      </c>
      <c r="H134" s="5"/>
      <c r="I134" s="5"/>
      <c r="J134" s="5"/>
      <c r="K134" s="5"/>
      <c r="L134" s="5"/>
      <c r="M134" s="299">
        <f t="shared" ref="M134:M197" si="26">MAX(G134:L134)</f>
        <v>2</v>
      </c>
      <c r="N134" s="5"/>
      <c r="O134" s="5"/>
      <c r="P134" s="5"/>
      <c r="Q134" s="5"/>
      <c r="R134" s="5"/>
      <c r="S134" s="5"/>
      <c r="T134" s="32"/>
      <c r="U134" s="5"/>
      <c r="V134" s="5"/>
      <c r="W134" s="5"/>
      <c r="X134" s="5"/>
      <c r="Y134" s="5"/>
      <c r="Z134" s="32"/>
      <c r="AA134" s="5"/>
      <c r="AB134" s="5"/>
      <c r="AC134" s="5"/>
      <c r="AD134" s="5"/>
      <c r="AE134" s="5"/>
      <c r="AF134" s="40"/>
      <c r="AG134" s="8"/>
      <c r="AH134" s="41"/>
      <c r="AI134" s="28"/>
      <c r="AJ134" s="28"/>
      <c r="AK134" s="28"/>
      <c r="AL134" s="28"/>
      <c r="AM134" s="28"/>
      <c r="AN134" s="28"/>
      <c r="AO134" s="10" t="s">
        <v>235</v>
      </c>
      <c r="AP134" s="300">
        <f t="shared" ref="AP134:AP197" si="27">AQ134+AV134</f>
        <v>2</v>
      </c>
      <c r="AQ134" s="5">
        <v>2</v>
      </c>
      <c r="AR134" s="5">
        <v>1.94</v>
      </c>
      <c r="AS134" s="5">
        <v>185</v>
      </c>
      <c r="AT134" s="5">
        <v>293</v>
      </c>
      <c r="AU134" s="20">
        <v>5</v>
      </c>
      <c r="AV134" s="5"/>
      <c r="AW134" s="5"/>
      <c r="AX134" s="5"/>
      <c r="AY134" s="5"/>
      <c r="AZ134" s="5"/>
      <c r="BA134" s="5"/>
      <c r="BB134" s="5"/>
      <c r="BC134" s="5"/>
      <c r="BD134" s="5"/>
      <c r="BE134" s="5"/>
      <c r="BF134" s="5"/>
      <c r="BG134" s="5"/>
      <c r="BH134" s="5"/>
      <c r="BI134" s="10"/>
      <c r="BJ134" s="245">
        <f t="shared" si="23"/>
        <v>1093.6920752721753</v>
      </c>
      <c r="BK134" s="11">
        <f t="shared" si="24"/>
        <v>0</v>
      </c>
      <c r="BL134" s="284">
        <f t="shared" si="25"/>
        <v>1093.6920752721753</v>
      </c>
      <c r="BM134" s="44">
        <v>130</v>
      </c>
      <c r="BN134" s="26"/>
      <c r="BO134" s="26"/>
      <c r="BP134" s="26"/>
      <c r="BQ134" s="26"/>
      <c r="BR134" s="26"/>
      <c r="BS134" s="26"/>
      <c r="BT134" s="26"/>
      <c r="BU134" s="44">
        <v>130</v>
      </c>
      <c r="BV134" s="5">
        <v>2</v>
      </c>
      <c r="BW134" s="5">
        <v>2</v>
      </c>
      <c r="BX134" s="69">
        <v>2</v>
      </c>
      <c r="BY134" s="5">
        <v>1.94</v>
      </c>
      <c r="BZ134" s="5">
        <v>185</v>
      </c>
      <c r="CA134" s="5">
        <v>1093.6920752721753</v>
      </c>
      <c r="CB134" s="26"/>
      <c r="CC134" s="54"/>
      <c r="CD134" s="54"/>
      <c r="CE134" s="8"/>
      <c r="CF134" s="26"/>
      <c r="CG134" s="26"/>
      <c r="CH134" s="26"/>
      <c r="CI134" s="26"/>
      <c r="CJ134" s="26"/>
      <c r="CK134" s="28"/>
      <c r="CL134" s="79"/>
    </row>
    <row r="135" spans="1:90" ht="15" x14ac:dyDescent="0.25">
      <c r="A135" s="10">
        <v>131</v>
      </c>
      <c r="B135" s="15"/>
      <c r="C135" s="42"/>
      <c r="D135" s="8">
        <v>39587</v>
      </c>
      <c r="E135" s="28">
        <v>1</v>
      </c>
      <c r="F135" s="28">
        <v>1</v>
      </c>
      <c r="G135" s="32">
        <v>2</v>
      </c>
      <c r="H135" s="5"/>
      <c r="I135" s="5"/>
      <c r="J135" s="5"/>
      <c r="K135" s="5"/>
      <c r="L135" s="5"/>
      <c r="M135" s="299">
        <f t="shared" si="26"/>
        <v>2</v>
      </c>
      <c r="N135" s="5"/>
      <c r="O135" s="5"/>
      <c r="P135" s="5"/>
      <c r="Q135" s="5" t="s">
        <v>118</v>
      </c>
      <c r="R135" s="5"/>
      <c r="S135" s="5"/>
      <c r="T135" s="32"/>
      <c r="U135" s="5"/>
      <c r="V135" s="5"/>
      <c r="W135" s="5">
        <v>3</v>
      </c>
      <c r="X135" s="5"/>
      <c r="Y135" s="5"/>
      <c r="Z135" s="32"/>
      <c r="AA135" s="5"/>
      <c r="AB135" s="5"/>
      <c r="AC135" s="5"/>
      <c r="AD135" s="5">
        <v>3</v>
      </c>
      <c r="AE135" s="5"/>
      <c r="AF135" s="40">
        <v>39595</v>
      </c>
      <c r="AG135" s="8">
        <v>39595</v>
      </c>
      <c r="AH135" s="41">
        <v>39595</v>
      </c>
      <c r="AI135" s="28"/>
      <c r="AJ135" s="28"/>
      <c r="AK135" s="28"/>
      <c r="AL135" s="28"/>
      <c r="AM135" s="28"/>
      <c r="AN135" s="28"/>
      <c r="AO135" s="10"/>
      <c r="AP135" s="300">
        <f t="shared" si="27"/>
        <v>2</v>
      </c>
      <c r="AQ135" s="5">
        <v>2</v>
      </c>
      <c r="AR135" s="5">
        <v>2.0499999999999998</v>
      </c>
      <c r="AS135" s="5">
        <v>275</v>
      </c>
      <c r="AT135" s="5">
        <v>409</v>
      </c>
      <c r="AU135" s="20">
        <v>5</v>
      </c>
      <c r="AV135" s="5"/>
      <c r="AW135" s="5"/>
      <c r="AX135" s="5"/>
      <c r="AY135" s="5"/>
      <c r="AZ135" s="5"/>
      <c r="BA135" s="5"/>
      <c r="BB135" s="5"/>
      <c r="BC135" s="5"/>
      <c r="BD135" s="5"/>
      <c r="BE135" s="5"/>
      <c r="BF135" s="5"/>
      <c r="BG135" s="5"/>
      <c r="BH135" s="5"/>
      <c r="BI135" s="10"/>
      <c r="BJ135" s="245">
        <f t="shared" si="23"/>
        <v>1815.3496799227769</v>
      </c>
      <c r="BK135" s="11">
        <f t="shared" si="24"/>
        <v>0</v>
      </c>
      <c r="BL135" s="284">
        <f t="shared" si="25"/>
        <v>1815.3496799227769</v>
      </c>
      <c r="BM135" s="44">
        <v>131</v>
      </c>
      <c r="BN135" s="26">
        <v>2</v>
      </c>
      <c r="BO135" s="26">
        <v>14</v>
      </c>
      <c r="BP135" s="26">
        <v>8</v>
      </c>
      <c r="BQ135" s="26">
        <v>0</v>
      </c>
      <c r="BR135" s="26">
        <v>0</v>
      </c>
      <c r="BS135" s="26">
        <v>8</v>
      </c>
      <c r="BT135" s="26" t="s">
        <v>700</v>
      </c>
      <c r="BU135" s="44">
        <v>131</v>
      </c>
      <c r="BV135" s="5">
        <v>2</v>
      </c>
      <c r="BW135" s="5">
        <v>2</v>
      </c>
      <c r="BX135" s="69">
        <v>2</v>
      </c>
      <c r="BY135" s="5">
        <v>2.0499999999999998</v>
      </c>
      <c r="BZ135" s="5">
        <v>275</v>
      </c>
      <c r="CA135" s="5">
        <v>1815.3496799227769</v>
      </c>
      <c r="CB135" s="26">
        <v>3</v>
      </c>
      <c r="CC135" s="54">
        <v>39595</v>
      </c>
      <c r="CD135" s="54">
        <v>39595</v>
      </c>
      <c r="CE135" s="8">
        <v>39595</v>
      </c>
      <c r="CF135" s="26">
        <v>2</v>
      </c>
      <c r="CG135" s="26">
        <v>14</v>
      </c>
      <c r="CH135" s="26">
        <v>8</v>
      </c>
      <c r="CI135" s="26">
        <v>0</v>
      </c>
      <c r="CJ135" s="26">
        <v>8</v>
      </c>
      <c r="CK135" s="28"/>
      <c r="CL135" s="79"/>
    </row>
    <row r="136" spans="1:90" ht="15" x14ac:dyDescent="0.25">
      <c r="A136" s="10">
        <v>132</v>
      </c>
      <c r="B136" s="15"/>
      <c r="C136" s="42"/>
      <c r="D136" s="8">
        <v>39575</v>
      </c>
      <c r="E136" s="28">
        <v>1</v>
      </c>
      <c r="F136" s="28">
        <v>1</v>
      </c>
      <c r="G136" s="32">
        <v>1</v>
      </c>
      <c r="H136" s="5"/>
      <c r="I136" s="5"/>
      <c r="J136" s="5"/>
      <c r="K136" s="5"/>
      <c r="L136" s="5"/>
      <c r="M136" s="299">
        <f t="shared" si="26"/>
        <v>1</v>
      </c>
      <c r="N136" s="5"/>
      <c r="O136" s="5" t="s">
        <v>118</v>
      </c>
      <c r="P136" s="5"/>
      <c r="Q136" s="5"/>
      <c r="R136" s="5"/>
      <c r="S136" s="5"/>
      <c r="T136" s="32"/>
      <c r="U136" s="5">
        <v>4</v>
      </c>
      <c r="V136" s="5"/>
      <c r="W136" s="5"/>
      <c r="X136" s="5"/>
      <c r="Y136" s="5"/>
      <c r="Z136" s="32"/>
      <c r="AA136" s="5"/>
      <c r="AB136" s="5">
        <v>4</v>
      </c>
      <c r="AC136" s="5"/>
      <c r="AD136" s="5"/>
      <c r="AE136" s="5"/>
      <c r="AF136" s="40">
        <v>39581</v>
      </c>
      <c r="AG136" s="8">
        <v>39587</v>
      </c>
      <c r="AH136" s="41">
        <v>39587</v>
      </c>
      <c r="AI136" s="28"/>
      <c r="AJ136" s="28"/>
      <c r="AK136" s="28"/>
      <c r="AL136" s="28"/>
      <c r="AM136" s="28"/>
      <c r="AN136" s="28"/>
      <c r="AO136" s="10"/>
      <c r="AP136" s="300">
        <f t="shared" si="27"/>
        <v>1</v>
      </c>
      <c r="AQ136" s="5">
        <v>1</v>
      </c>
      <c r="AR136" s="5">
        <v>2.08</v>
      </c>
      <c r="AS136" s="5">
        <v>197</v>
      </c>
      <c r="AT136" s="5">
        <v>328</v>
      </c>
      <c r="AU136" s="20">
        <v>5</v>
      </c>
      <c r="AV136" s="5"/>
      <c r="AW136" s="5"/>
      <c r="AX136" s="5"/>
      <c r="AY136" s="5"/>
      <c r="AZ136" s="5"/>
      <c r="BA136" s="5"/>
      <c r="BB136" s="5"/>
      <c r="BC136" s="5"/>
      <c r="BD136" s="5"/>
      <c r="BE136" s="5"/>
      <c r="BF136" s="5"/>
      <c r="BG136" s="5"/>
      <c r="BH136" s="5"/>
      <c r="BI136" s="10"/>
      <c r="BJ136" s="245">
        <f t="shared" si="23"/>
        <v>669.39548298217596</v>
      </c>
      <c r="BK136" s="11">
        <f t="shared" si="24"/>
        <v>0</v>
      </c>
      <c r="BL136" s="284">
        <f t="shared" si="25"/>
        <v>669.39548298217596</v>
      </c>
      <c r="BM136" s="44">
        <v>132</v>
      </c>
      <c r="BN136" s="26"/>
      <c r="BO136" s="26"/>
      <c r="BP136" s="26"/>
      <c r="BQ136" s="26"/>
      <c r="BR136" s="26"/>
      <c r="BS136" s="26"/>
      <c r="BT136" s="26"/>
      <c r="BU136" s="44">
        <v>132</v>
      </c>
      <c r="BV136" s="5">
        <v>1</v>
      </c>
      <c r="BW136" s="5">
        <v>1</v>
      </c>
      <c r="BX136" s="69">
        <v>1</v>
      </c>
      <c r="BY136" s="5">
        <v>2.08</v>
      </c>
      <c r="BZ136" s="5">
        <v>197</v>
      </c>
      <c r="CA136" s="5">
        <v>669.39548298217596</v>
      </c>
      <c r="CB136" s="26">
        <v>4</v>
      </c>
      <c r="CC136" s="54">
        <v>39581</v>
      </c>
      <c r="CD136" s="54">
        <v>39587</v>
      </c>
      <c r="CE136" s="8">
        <v>39587</v>
      </c>
      <c r="CF136" s="26"/>
      <c r="CG136" s="26"/>
      <c r="CH136" s="26"/>
      <c r="CI136" s="26"/>
      <c r="CJ136" s="26"/>
      <c r="CK136" s="28"/>
      <c r="CL136" s="79"/>
    </row>
    <row r="137" spans="1:90" ht="15" x14ac:dyDescent="0.25">
      <c r="A137" s="10">
        <v>133</v>
      </c>
      <c r="B137" s="15"/>
      <c r="C137" s="42"/>
      <c r="D137" s="8">
        <v>39570</v>
      </c>
      <c r="E137" s="28">
        <v>1</v>
      </c>
      <c r="F137" s="28">
        <v>1</v>
      </c>
      <c r="G137" s="32">
        <v>3</v>
      </c>
      <c r="H137" s="5"/>
      <c r="I137" s="5"/>
      <c r="J137" s="5"/>
      <c r="K137" s="5"/>
      <c r="L137" s="5"/>
      <c r="M137" s="299">
        <f t="shared" si="26"/>
        <v>3</v>
      </c>
      <c r="N137" s="5"/>
      <c r="O137" s="5" t="s">
        <v>118</v>
      </c>
      <c r="P137" s="5"/>
      <c r="Q137" s="5"/>
      <c r="R137" s="5"/>
      <c r="S137" s="5"/>
      <c r="T137" s="32"/>
      <c r="U137" s="5"/>
      <c r="V137" s="5">
        <v>20</v>
      </c>
      <c r="W137" s="5"/>
      <c r="X137" s="5"/>
      <c r="Y137" s="5"/>
      <c r="Z137" s="32"/>
      <c r="AA137" s="5"/>
      <c r="AB137" s="5"/>
      <c r="AC137" s="5">
        <v>16</v>
      </c>
      <c r="AD137" s="5"/>
      <c r="AE137" s="5"/>
      <c r="AF137" s="40">
        <v>39581</v>
      </c>
      <c r="AG137" s="8">
        <v>39587</v>
      </c>
      <c r="AH137" s="41" t="s">
        <v>695</v>
      </c>
      <c r="AI137" s="28"/>
      <c r="AJ137" s="28"/>
      <c r="AK137" s="28"/>
      <c r="AL137" s="28"/>
      <c r="AM137" s="28"/>
      <c r="AN137" s="28"/>
      <c r="AO137" s="10" t="s">
        <v>383</v>
      </c>
      <c r="AP137" s="300">
        <f t="shared" si="27"/>
        <v>3</v>
      </c>
      <c r="AQ137" s="5">
        <v>3</v>
      </c>
      <c r="AR137" s="5">
        <v>2.08</v>
      </c>
      <c r="AS137" s="5">
        <v>143</v>
      </c>
      <c r="AT137" s="5">
        <v>296</v>
      </c>
      <c r="AU137" s="20">
        <v>5</v>
      </c>
      <c r="AV137" s="5"/>
      <c r="AW137" s="5"/>
      <c r="AX137" s="5"/>
      <c r="AY137" s="5"/>
      <c r="AZ137" s="5"/>
      <c r="BA137" s="5"/>
      <c r="BB137" s="5"/>
      <c r="BC137" s="5"/>
      <c r="BD137" s="5"/>
      <c r="BE137" s="5"/>
      <c r="BF137" s="5"/>
      <c r="BG137" s="5"/>
      <c r="BH137" s="5"/>
      <c r="BI137" s="10"/>
      <c r="BJ137" s="245">
        <f t="shared" si="23"/>
        <v>1457.7190974586472</v>
      </c>
      <c r="BK137" s="11">
        <f t="shared" si="24"/>
        <v>0</v>
      </c>
      <c r="BL137" s="284">
        <f t="shared" si="25"/>
        <v>1457.7190974586472</v>
      </c>
      <c r="BM137" s="44">
        <v>133</v>
      </c>
      <c r="BN137" s="26">
        <v>4</v>
      </c>
      <c r="BO137" s="26">
        <v>37</v>
      </c>
      <c r="BP137" s="26">
        <v>13</v>
      </c>
      <c r="BQ137" s="26">
        <v>0</v>
      </c>
      <c r="BR137" s="26">
        <v>0</v>
      </c>
      <c r="BS137" s="26">
        <v>24</v>
      </c>
      <c r="BT137" s="26"/>
      <c r="BU137" s="44">
        <v>133</v>
      </c>
      <c r="BV137" s="5">
        <v>3</v>
      </c>
      <c r="BW137" s="5">
        <v>3</v>
      </c>
      <c r="BX137" s="69">
        <v>3</v>
      </c>
      <c r="BY137" s="5">
        <v>2.08</v>
      </c>
      <c r="BZ137" s="5">
        <v>143</v>
      </c>
      <c r="CA137" s="5">
        <v>1457.7190974586472</v>
      </c>
      <c r="CB137" s="26">
        <v>16</v>
      </c>
      <c r="CC137" s="54">
        <v>39581</v>
      </c>
      <c r="CD137" s="54">
        <v>39587</v>
      </c>
      <c r="CE137" s="8" t="s">
        <v>695</v>
      </c>
      <c r="CF137" s="26">
        <v>4</v>
      </c>
      <c r="CG137" s="26">
        <v>37</v>
      </c>
      <c r="CH137" s="26">
        <v>13</v>
      </c>
      <c r="CI137" s="26">
        <v>0</v>
      </c>
      <c r="CJ137" s="26">
        <v>24</v>
      </c>
      <c r="CK137" s="28"/>
      <c r="CL137" s="79"/>
    </row>
    <row r="138" spans="1:90" ht="15" x14ac:dyDescent="0.25">
      <c r="A138" s="10">
        <v>134</v>
      </c>
      <c r="B138" s="15"/>
      <c r="C138" s="42"/>
      <c r="D138" s="8">
        <v>39570</v>
      </c>
      <c r="E138" s="28">
        <v>1</v>
      </c>
      <c r="F138" s="28">
        <v>1</v>
      </c>
      <c r="G138" s="32">
        <v>1</v>
      </c>
      <c r="H138" s="5"/>
      <c r="I138" s="5"/>
      <c r="J138" s="5"/>
      <c r="K138" s="5"/>
      <c r="L138" s="5"/>
      <c r="M138" s="299">
        <f t="shared" si="26"/>
        <v>1</v>
      </c>
      <c r="N138" s="5"/>
      <c r="O138" s="5" t="s">
        <v>118</v>
      </c>
      <c r="P138" s="5"/>
      <c r="Q138" s="5"/>
      <c r="R138" s="5"/>
      <c r="S138" s="5"/>
      <c r="T138" s="32"/>
      <c r="U138" s="5">
        <v>8</v>
      </c>
      <c r="V138" s="5"/>
      <c r="W138" s="5"/>
      <c r="X138" s="5"/>
      <c r="Y138" s="5"/>
      <c r="Z138" s="32"/>
      <c r="AA138" s="5"/>
      <c r="AB138" s="5">
        <v>8</v>
      </c>
      <c r="AC138" s="5"/>
      <c r="AD138" s="5"/>
      <c r="AE138" s="5"/>
      <c r="AF138" s="40">
        <v>39581</v>
      </c>
      <c r="AG138" s="8">
        <v>39581</v>
      </c>
      <c r="AH138" s="41">
        <v>39587</v>
      </c>
      <c r="AI138" s="28"/>
      <c r="AJ138" s="28"/>
      <c r="AK138" s="28"/>
      <c r="AL138" s="28"/>
      <c r="AM138" s="28"/>
      <c r="AN138" s="28"/>
      <c r="AO138" s="10"/>
      <c r="AP138" s="300">
        <f t="shared" si="27"/>
        <v>1</v>
      </c>
      <c r="AQ138" s="5">
        <v>1</v>
      </c>
      <c r="AR138" s="5">
        <v>2.27</v>
      </c>
      <c r="AS138" s="5">
        <v>215</v>
      </c>
      <c r="AT138" s="5">
        <v>310</v>
      </c>
      <c r="AU138" s="20">
        <v>5</v>
      </c>
      <c r="AV138" s="5"/>
      <c r="AW138" s="5"/>
      <c r="AX138" s="5"/>
      <c r="AY138" s="5"/>
      <c r="AZ138" s="5"/>
      <c r="BA138" s="5"/>
      <c r="BB138" s="5"/>
      <c r="BC138" s="5"/>
      <c r="BD138" s="5"/>
      <c r="BE138" s="5"/>
      <c r="BF138" s="5"/>
      <c r="BG138" s="5"/>
      <c r="BH138" s="5"/>
      <c r="BI138" s="10"/>
      <c r="BJ138" s="245">
        <f t="shared" si="23"/>
        <v>870.12181217670286</v>
      </c>
      <c r="BK138" s="11">
        <f t="shared" si="24"/>
        <v>0</v>
      </c>
      <c r="BL138" s="284">
        <f t="shared" si="25"/>
        <v>870.12181217670286</v>
      </c>
      <c r="BM138" s="44">
        <v>134</v>
      </c>
      <c r="BN138" s="26">
        <v>2</v>
      </c>
      <c r="BO138" s="26">
        <v>17</v>
      </c>
      <c r="BP138" s="26">
        <v>6</v>
      </c>
      <c r="BQ138" s="26">
        <v>0</v>
      </c>
      <c r="BR138" s="26">
        <v>0</v>
      </c>
      <c r="BS138" s="26">
        <v>0</v>
      </c>
      <c r="BT138" s="26"/>
      <c r="BU138" s="44">
        <v>134</v>
      </c>
      <c r="BV138" s="5">
        <v>1</v>
      </c>
      <c r="BW138" s="5">
        <v>1</v>
      </c>
      <c r="BX138" s="69">
        <v>1</v>
      </c>
      <c r="BY138" s="5">
        <v>2.27</v>
      </c>
      <c r="BZ138" s="5">
        <v>215</v>
      </c>
      <c r="CA138" s="5">
        <v>870.12181217670286</v>
      </c>
      <c r="CB138" s="26">
        <v>8</v>
      </c>
      <c r="CC138" s="54">
        <v>39581</v>
      </c>
      <c r="CD138" s="54">
        <v>39581</v>
      </c>
      <c r="CE138" s="8">
        <v>39587</v>
      </c>
      <c r="CF138" s="26">
        <v>2</v>
      </c>
      <c r="CG138" s="26">
        <v>17</v>
      </c>
      <c r="CH138" s="26">
        <v>6</v>
      </c>
      <c r="CI138" s="26">
        <v>0</v>
      </c>
      <c r="CJ138" s="26">
        <v>0</v>
      </c>
      <c r="CK138" s="28"/>
      <c r="CL138" s="79"/>
    </row>
    <row r="139" spans="1:90" ht="15" x14ac:dyDescent="0.25">
      <c r="A139" s="10">
        <v>135</v>
      </c>
      <c r="B139" s="15"/>
      <c r="C139" s="42"/>
      <c r="D139" s="8">
        <v>39570</v>
      </c>
      <c r="E139" s="28">
        <v>1</v>
      </c>
      <c r="F139" s="28">
        <v>1</v>
      </c>
      <c r="G139" s="32">
        <v>1</v>
      </c>
      <c r="H139" s="5"/>
      <c r="I139" s="5"/>
      <c r="J139" s="5"/>
      <c r="K139" s="5"/>
      <c r="L139" s="5"/>
      <c r="M139" s="299">
        <f t="shared" si="26"/>
        <v>1</v>
      </c>
      <c r="N139" s="5"/>
      <c r="O139" s="5" t="s">
        <v>111</v>
      </c>
      <c r="P139" s="5"/>
      <c r="Q139" s="5"/>
      <c r="R139" s="5"/>
      <c r="S139" s="5"/>
      <c r="T139" s="32"/>
      <c r="U139" s="5">
        <v>4</v>
      </c>
      <c r="V139" s="5"/>
      <c r="W139" s="5"/>
      <c r="X139" s="5"/>
      <c r="Y139" s="5"/>
      <c r="Z139" s="32"/>
      <c r="AA139" s="5"/>
      <c r="AB139" s="5"/>
      <c r="AC139" s="5">
        <v>2</v>
      </c>
      <c r="AD139" s="5"/>
      <c r="AE139" s="5"/>
      <c r="AF139" s="40">
        <v>39581</v>
      </c>
      <c r="AG139" s="8">
        <v>39581</v>
      </c>
      <c r="AH139" s="41">
        <v>39587</v>
      </c>
      <c r="AI139" s="28"/>
      <c r="AJ139" s="28"/>
      <c r="AK139" s="28"/>
      <c r="AL139" s="28"/>
      <c r="AM139" s="28"/>
      <c r="AN139" s="28"/>
      <c r="AO139" s="10"/>
      <c r="AP139" s="300">
        <f t="shared" si="27"/>
        <v>1</v>
      </c>
      <c r="AQ139" s="5">
        <v>1</v>
      </c>
      <c r="AR139" s="5">
        <v>2.0699999999999998</v>
      </c>
      <c r="AS139" s="5">
        <v>172</v>
      </c>
      <c r="AT139" s="5">
        <v>306</v>
      </c>
      <c r="AU139" s="20">
        <v>10</v>
      </c>
      <c r="AV139" s="5"/>
      <c r="AW139" s="5"/>
      <c r="AX139" s="5"/>
      <c r="AY139" s="5"/>
      <c r="AZ139" s="5"/>
      <c r="BA139" s="5"/>
      <c r="BB139" s="5"/>
      <c r="BC139" s="5"/>
      <c r="BD139" s="5"/>
      <c r="BE139" s="5"/>
      <c r="BF139" s="5"/>
      <c r="BG139" s="5"/>
      <c r="BH139" s="5"/>
      <c r="BI139" s="10"/>
      <c r="BJ139" s="245">
        <f t="shared" si="23"/>
        <v>578.84064553877681</v>
      </c>
      <c r="BK139" s="11">
        <f t="shared" si="24"/>
        <v>0</v>
      </c>
      <c r="BL139" s="284">
        <f t="shared" si="25"/>
        <v>578.84064553877681</v>
      </c>
      <c r="BM139" s="44">
        <v>135</v>
      </c>
      <c r="BN139" s="26"/>
      <c r="BO139" s="26"/>
      <c r="BP139" s="26"/>
      <c r="BQ139" s="26"/>
      <c r="BR139" s="26"/>
      <c r="BS139" s="26"/>
      <c r="BT139" s="26"/>
      <c r="BU139" s="44">
        <v>135</v>
      </c>
      <c r="BV139" s="5">
        <v>1</v>
      </c>
      <c r="BW139" s="5">
        <v>1</v>
      </c>
      <c r="BX139" s="69">
        <v>1</v>
      </c>
      <c r="BY139" s="5">
        <v>2.0699999999999998</v>
      </c>
      <c r="BZ139" s="5">
        <v>172</v>
      </c>
      <c r="CA139" s="5">
        <v>578.84064553877681</v>
      </c>
      <c r="CB139" s="26">
        <v>2</v>
      </c>
      <c r="CC139" s="54">
        <v>39581</v>
      </c>
      <c r="CD139" s="54">
        <v>39581</v>
      </c>
      <c r="CE139" s="8">
        <v>39587</v>
      </c>
      <c r="CF139" s="26"/>
      <c r="CG139" s="26"/>
      <c r="CH139" s="26"/>
      <c r="CI139" s="26"/>
      <c r="CJ139" s="26"/>
      <c r="CK139" s="28"/>
      <c r="CL139" s="79"/>
    </row>
    <row r="140" spans="1:90" ht="15" x14ac:dyDescent="0.25">
      <c r="A140" s="10">
        <v>136</v>
      </c>
      <c r="B140" s="15"/>
      <c r="C140" s="42"/>
      <c r="D140" s="8">
        <v>39570</v>
      </c>
      <c r="E140" s="28">
        <v>1</v>
      </c>
      <c r="F140" s="28">
        <v>1</v>
      </c>
      <c r="G140" s="32">
        <v>2</v>
      </c>
      <c r="H140" s="5"/>
      <c r="I140" s="5"/>
      <c r="J140" s="5"/>
      <c r="K140" s="5"/>
      <c r="L140" s="5"/>
      <c r="M140" s="299">
        <f t="shared" si="26"/>
        <v>2</v>
      </c>
      <c r="N140" s="5"/>
      <c r="O140" s="5" t="s">
        <v>111</v>
      </c>
      <c r="P140" s="5"/>
      <c r="Q140" s="5"/>
      <c r="R140" s="5"/>
      <c r="S140" s="5"/>
      <c r="T140" s="32"/>
      <c r="U140" s="5">
        <v>4</v>
      </c>
      <c r="V140" s="5"/>
      <c r="W140" s="5"/>
      <c r="X140" s="5"/>
      <c r="Y140" s="5"/>
      <c r="Z140" s="32"/>
      <c r="AA140" s="5"/>
      <c r="AB140" s="5">
        <v>4</v>
      </c>
      <c r="AC140" s="5"/>
      <c r="AD140" s="5"/>
      <c r="AE140" s="5"/>
      <c r="AF140" s="40">
        <v>39581</v>
      </c>
      <c r="AG140" s="8">
        <v>39581</v>
      </c>
      <c r="AH140" s="41" t="s">
        <v>693</v>
      </c>
      <c r="AI140" s="28"/>
      <c r="AJ140" s="28">
        <v>0.1</v>
      </c>
      <c r="AK140" s="28"/>
      <c r="AL140" s="28"/>
      <c r="AM140" s="28"/>
      <c r="AN140" s="28"/>
      <c r="AO140" s="10" t="s">
        <v>398</v>
      </c>
      <c r="AP140" s="300">
        <f t="shared" si="27"/>
        <v>2</v>
      </c>
      <c r="AQ140" s="5">
        <v>1</v>
      </c>
      <c r="AR140" s="5">
        <v>1.67</v>
      </c>
      <c r="AS140" s="5">
        <v>102</v>
      </c>
      <c r="AT140" s="5">
        <v>208</v>
      </c>
      <c r="AU140" s="20">
        <v>5</v>
      </c>
      <c r="AV140" s="5">
        <v>1</v>
      </c>
      <c r="AW140" s="5">
        <v>144</v>
      </c>
      <c r="AX140" s="5"/>
      <c r="AY140" s="5"/>
      <c r="AZ140" s="5"/>
      <c r="BA140" s="5">
        <v>1.54</v>
      </c>
      <c r="BB140" s="5"/>
      <c r="BC140" s="5"/>
      <c r="BD140" s="5"/>
      <c r="BE140" s="81">
        <f>74.288*BA140+53.511</f>
        <v>167.91452000000001</v>
      </c>
      <c r="BF140" s="5"/>
      <c r="BG140" s="5"/>
      <c r="BH140" s="5"/>
      <c r="BI140" s="10"/>
      <c r="BJ140" s="245">
        <f t="shared" si="23"/>
        <v>223.42048766571264</v>
      </c>
      <c r="BK140" s="11">
        <f t="shared" si="24"/>
        <v>312.76602841834614</v>
      </c>
      <c r="BL140" s="284">
        <f t="shared" si="25"/>
        <v>536.18651608405878</v>
      </c>
      <c r="BM140" s="44">
        <v>136</v>
      </c>
      <c r="BN140" s="26">
        <v>1</v>
      </c>
      <c r="BO140" s="26">
        <v>4</v>
      </c>
      <c r="BP140" s="26">
        <v>5</v>
      </c>
      <c r="BQ140" s="26">
        <v>0</v>
      </c>
      <c r="BR140" s="26">
        <v>0</v>
      </c>
      <c r="BS140" s="26">
        <v>2</v>
      </c>
      <c r="BT140" s="26" t="s">
        <v>699</v>
      </c>
      <c r="BU140" s="44">
        <v>136</v>
      </c>
      <c r="BV140" s="5">
        <v>2</v>
      </c>
      <c r="BW140" s="5">
        <v>2</v>
      </c>
      <c r="BX140" s="69">
        <v>2</v>
      </c>
      <c r="BY140" s="5">
        <v>1.67</v>
      </c>
      <c r="BZ140" s="5">
        <v>102</v>
      </c>
      <c r="CA140" s="5">
        <v>536.18651608405878</v>
      </c>
      <c r="CB140" s="26">
        <v>4</v>
      </c>
      <c r="CC140" s="54">
        <v>39581</v>
      </c>
      <c r="CD140" s="54">
        <v>39581</v>
      </c>
      <c r="CE140" s="8" t="s">
        <v>693</v>
      </c>
      <c r="CF140" s="26">
        <v>1</v>
      </c>
      <c r="CG140" s="26">
        <v>4</v>
      </c>
      <c r="CH140" s="26">
        <v>5</v>
      </c>
      <c r="CI140" s="26">
        <v>0</v>
      </c>
      <c r="CJ140" s="26">
        <v>2</v>
      </c>
      <c r="CK140" s="28">
        <v>0.1</v>
      </c>
      <c r="CL140" s="79"/>
    </row>
    <row r="141" spans="1:90" ht="15" x14ac:dyDescent="0.25">
      <c r="A141" s="10">
        <v>137</v>
      </c>
      <c r="B141" s="15"/>
      <c r="C141" s="42"/>
      <c r="D141" s="8">
        <v>39570</v>
      </c>
      <c r="E141" s="28">
        <v>1</v>
      </c>
      <c r="F141" s="28">
        <v>1</v>
      </c>
      <c r="G141" s="32">
        <v>1</v>
      </c>
      <c r="H141" s="5"/>
      <c r="I141" s="5"/>
      <c r="J141" s="5"/>
      <c r="K141" s="5"/>
      <c r="L141" s="5"/>
      <c r="M141" s="299">
        <f t="shared" si="26"/>
        <v>1</v>
      </c>
      <c r="N141" s="5"/>
      <c r="O141" s="5" t="s">
        <v>118</v>
      </c>
      <c r="P141" s="5"/>
      <c r="Q141" s="5"/>
      <c r="R141" s="5"/>
      <c r="S141" s="5"/>
      <c r="T141" s="32"/>
      <c r="U141" s="5">
        <v>8</v>
      </c>
      <c r="V141" s="5"/>
      <c r="W141" s="5"/>
      <c r="X141" s="5"/>
      <c r="Y141" s="5"/>
      <c r="Z141" s="32"/>
      <c r="AA141" s="5"/>
      <c r="AB141" s="5">
        <v>8</v>
      </c>
      <c r="AC141" s="5"/>
      <c r="AD141" s="5"/>
      <c r="AE141" s="5"/>
      <c r="AF141" s="40">
        <v>39581</v>
      </c>
      <c r="AG141" s="8">
        <v>39581</v>
      </c>
      <c r="AH141" s="41" t="s">
        <v>695</v>
      </c>
      <c r="AI141" s="28"/>
      <c r="AJ141" s="28"/>
      <c r="AK141" s="28"/>
      <c r="AL141" s="28"/>
      <c r="AM141" s="28"/>
      <c r="AN141" s="28"/>
      <c r="AO141" s="10" t="s">
        <v>412</v>
      </c>
      <c r="AP141" s="300">
        <f t="shared" si="27"/>
        <v>1</v>
      </c>
      <c r="AQ141" s="5">
        <v>1</v>
      </c>
      <c r="AR141" s="5">
        <v>2.1800000000000002</v>
      </c>
      <c r="AS141" s="5">
        <v>202</v>
      </c>
      <c r="AT141" s="5">
        <v>323</v>
      </c>
      <c r="AU141" s="20">
        <v>0</v>
      </c>
      <c r="AV141" s="5"/>
      <c r="AW141" s="5"/>
      <c r="AX141" s="5"/>
      <c r="AY141" s="5"/>
      <c r="AZ141" s="5"/>
      <c r="BA141" s="5"/>
      <c r="BB141" s="5"/>
      <c r="BC141" s="5"/>
      <c r="BD141" s="5"/>
      <c r="BE141" s="5"/>
      <c r="BF141" s="5"/>
      <c r="BG141" s="5"/>
      <c r="BH141" s="5"/>
      <c r="BI141" s="10"/>
      <c r="BJ141" s="245">
        <f t="shared" si="23"/>
        <v>753.97029880946684</v>
      </c>
      <c r="BK141" s="11">
        <f t="shared" si="24"/>
        <v>0</v>
      </c>
      <c r="BL141" s="284">
        <f t="shared" si="25"/>
        <v>753.97029880946684</v>
      </c>
      <c r="BM141" s="44">
        <v>137</v>
      </c>
      <c r="BN141" s="26"/>
      <c r="BO141" s="26"/>
      <c r="BP141" s="26"/>
      <c r="BQ141" s="26"/>
      <c r="BR141" s="26"/>
      <c r="BS141" s="26"/>
      <c r="BT141" s="26"/>
      <c r="BU141" s="44">
        <v>137</v>
      </c>
      <c r="BV141" s="5">
        <v>1</v>
      </c>
      <c r="BW141" s="5">
        <v>1</v>
      </c>
      <c r="BX141" s="69">
        <v>1</v>
      </c>
      <c r="BY141" s="5">
        <v>2.1800000000000002</v>
      </c>
      <c r="BZ141" s="5">
        <v>202</v>
      </c>
      <c r="CA141" s="5">
        <v>753.97029880946684</v>
      </c>
      <c r="CB141" s="26">
        <v>8</v>
      </c>
      <c r="CC141" s="54">
        <v>39581</v>
      </c>
      <c r="CD141" s="54">
        <v>39581</v>
      </c>
      <c r="CE141" s="8" t="s">
        <v>695</v>
      </c>
      <c r="CF141" s="26"/>
      <c r="CG141" s="26"/>
      <c r="CH141" s="26"/>
      <c r="CI141" s="26"/>
      <c r="CJ141" s="26"/>
      <c r="CK141" s="28"/>
      <c r="CL141" s="79"/>
    </row>
    <row r="142" spans="1:90" ht="15" x14ac:dyDescent="0.25">
      <c r="A142" s="10">
        <v>138</v>
      </c>
      <c r="B142" s="15"/>
      <c r="C142" s="42"/>
      <c r="D142" s="8">
        <v>39570</v>
      </c>
      <c r="E142" s="28">
        <v>1</v>
      </c>
      <c r="F142" s="28">
        <v>1</v>
      </c>
      <c r="G142" s="32">
        <v>1</v>
      </c>
      <c r="H142" s="5"/>
      <c r="I142" s="5"/>
      <c r="J142" s="5"/>
      <c r="K142" s="5"/>
      <c r="L142" s="5"/>
      <c r="M142" s="299">
        <f t="shared" si="26"/>
        <v>1</v>
      </c>
      <c r="N142" s="5"/>
      <c r="O142" s="5" t="s">
        <v>118</v>
      </c>
      <c r="P142" s="5"/>
      <c r="Q142" s="5"/>
      <c r="R142" s="5"/>
      <c r="S142" s="5"/>
      <c r="T142" s="32"/>
      <c r="U142" s="5">
        <v>4</v>
      </c>
      <c r="V142" s="5"/>
      <c r="W142" s="5"/>
      <c r="X142" s="5"/>
      <c r="Y142" s="5"/>
      <c r="Z142" s="32"/>
      <c r="AA142" s="5"/>
      <c r="AB142" s="5">
        <v>4</v>
      </c>
      <c r="AC142" s="5"/>
      <c r="AD142" s="5"/>
      <c r="AE142" s="5"/>
      <c r="AF142" s="40">
        <v>39581</v>
      </c>
      <c r="AG142" s="8">
        <v>39581</v>
      </c>
      <c r="AH142" s="41">
        <v>39581</v>
      </c>
      <c r="AI142" s="28"/>
      <c r="AJ142" s="28"/>
      <c r="AK142" s="28"/>
      <c r="AL142" s="28"/>
      <c r="AM142" s="28"/>
      <c r="AN142" s="28"/>
      <c r="AO142" s="10"/>
      <c r="AP142" s="300">
        <f t="shared" si="27"/>
        <v>1</v>
      </c>
      <c r="AQ142" s="5"/>
      <c r="AS142" s="5"/>
      <c r="AT142" s="5"/>
      <c r="AU142" s="20">
        <v>5</v>
      </c>
      <c r="AV142" s="5">
        <v>1</v>
      </c>
      <c r="AW142" s="5">
        <v>155</v>
      </c>
      <c r="AX142" s="5"/>
      <c r="AY142" s="5"/>
      <c r="AZ142" s="5"/>
      <c r="BA142" s="5">
        <v>2.21</v>
      </c>
      <c r="BB142" s="5"/>
      <c r="BC142" s="5"/>
      <c r="BD142" s="5"/>
      <c r="BE142" s="81">
        <f>74.288*BA142+53.511</f>
        <v>217.68747999999999</v>
      </c>
      <c r="BF142" s="5"/>
      <c r="BG142" s="5"/>
      <c r="BH142" s="5"/>
      <c r="BI142" s="10"/>
      <c r="BJ142" s="245">
        <f t="shared" si="23"/>
        <v>0</v>
      </c>
      <c r="BK142" s="11">
        <f t="shared" si="24"/>
        <v>835.04115581734459</v>
      </c>
      <c r="BL142" s="284">
        <f t="shared" si="25"/>
        <v>835.04115581734459</v>
      </c>
      <c r="BM142" s="44">
        <v>138</v>
      </c>
      <c r="BN142" s="26"/>
      <c r="BO142" s="26"/>
      <c r="BP142" s="26"/>
      <c r="BQ142" s="26"/>
      <c r="BR142" s="26"/>
      <c r="BS142" s="26"/>
      <c r="BT142" s="26"/>
      <c r="BU142" s="44">
        <v>138</v>
      </c>
      <c r="BV142" s="5">
        <v>1</v>
      </c>
      <c r="BW142" s="5">
        <v>1</v>
      </c>
      <c r="BX142" s="69">
        <v>1</v>
      </c>
      <c r="BY142" s="15"/>
      <c r="BZ142" s="15"/>
      <c r="CA142" s="15">
        <v>835.04115581734459</v>
      </c>
      <c r="CB142" s="26">
        <v>4</v>
      </c>
      <c r="CC142" s="54">
        <v>39581</v>
      </c>
      <c r="CD142" s="54">
        <v>39581</v>
      </c>
      <c r="CE142" s="8">
        <v>39581</v>
      </c>
      <c r="CF142" s="26"/>
      <c r="CG142" s="26"/>
      <c r="CH142" s="26"/>
      <c r="CI142" s="26"/>
      <c r="CJ142" s="26"/>
      <c r="CK142" s="28"/>
      <c r="CL142" s="79"/>
    </row>
    <row r="143" spans="1:90" ht="15" x14ac:dyDescent="0.25">
      <c r="A143" s="10">
        <v>139</v>
      </c>
      <c r="B143" s="15" t="s">
        <v>542</v>
      </c>
      <c r="C143" s="42"/>
      <c r="D143" s="9"/>
      <c r="E143" s="28"/>
      <c r="F143" s="28"/>
      <c r="G143" s="32"/>
      <c r="H143" s="5"/>
      <c r="I143" s="5"/>
      <c r="J143" s="5"/>
      <c r="K143" s="5"/>
      <c r="L143" s="5"/>
      <c r="M143" s="299">
        <f t="shared" si="26"/>
        <v>0</v>
      </c>
      <c r="N143" s="5"/>
      <c r="O143" s="5"/>
      <c r="P143" s="5"/>
      <c r="Q143" s="5"/>
      <c r="R143" s="5"/>
      <c r="S143" s="5"/>
      <c r="T143" s="32"/>
      <c r="U143" s="5"/>
      <c r="V143" s="5"/>
      <c r="W143" s="5"/>
      <c r="X143" s="5"/>
      <c r="Y143" s="5"/>
      <c r="Z143" s="32"/>
      <c r="AA143" s="5"/>
      <c r="AB143" s="5"/>
      <c r="AC143" s="5"/>
      <c r="AD143" s="5"/>
      <c r="AE143" s="5"/>
      <c r="AF143" s="40"/>
      <c r="AG143" s="8"/>
      <c r="AH143" s="41"/>
      <c r="AI143" s="28"/>
      <c r="AJ143" s="28"/>
      <c r="AK143" s="28"/>
      <c r="AL143" s="28"/>
      <c r="AM143" s="28"/>
      <c r="AN143" s="28"/>
      <c r="AO143" s="10"/>
      <c r="AP143" s="300">
        <f t="shared" si="27"/>
        <v>0</v>
      </c>
      <c r="AQ143" s="5"/>
      <c r="AR143" s="5"/>
      <c r="AS143" s="5"/>
      <c r="AT143" s="5"/>
      <c r="AU143" s="20"/>
      <c r="AV143" s="5"/>
      <c r="AW143" s="5"/>
      <c r="AX143" s="5"/>
      <c r="AY143" s="5"/>
      <c r="AZ143" s="5"/>
      <c r="BA143" s="5"/>
      <c r="BB143" s="5"/>
      <c r="BC143" s="5"/>
      <c r="BD143" s="5"/>
      <c r="BE143" s="5"/>
      <c r="BF143" s="5"/>
      <c r="BG143" s="5"/>
      <c r="BH143" s="5"/>
      <c r="BI143" s="10"/>
      <c r="BJ143" s="44"/>
      <c r="BK143" s="10"/>
      <c r="BL143" s="10"/>
      <c r="BM143" s="44">
        <v>139</v>
      </c>
      <c r="BN143" s="26"/>
      <c r="BO143" s="26"/>
      <c r="BP143" s="26"/>
      <c r="BQ143" s="26"/>
      <c r="BR143" s="26"/>
      <c r="BS143" s="26"/>
      <c r="BT143" s="26"/>
      <c r="BU143" s="44">
        <v>139</v>
      </c>
      <c r="BV143" s="5">
        <v>0</v>
      </c>
      <c r="BW143" s="5">
        <v>0</v>
      </c>
      <c r="BX143" s="69"/>
      <c r="BY143" s="5"/>
      <c r="BZ143" s="5"/>
      <c r="CA143" s="5"/>
      <c r="CB143" s="26"/>
      <c r="CC143" s="39"/>
      <c r="CD143" s="39"/>
      <c r="CE143" s="9"/>
      <c r="CF143" s="26"/>
      <c r="CG143" s="26"/>
      <c r="CH143" s="26"/>
      <c r="CI143" s="26"/>
      <c r="CJ143" s="26"/>
      <c r="CK143" s="28"/>
      <c r="CL143" s="79" t="s">
        <v>655</v>
      </c>
    </row>
    <row r="144" spans="1:90" ht="15" x14ac:dyDescent="0.25">
      <c r="A144" s="10">
        <v>140</v>
      </c>
      <c r="B144" s="15" t="s">
        <v>543</v>
      </c>
      <c r="C144" s="42"/>
      <c r="D144" s="9"/>
      <c r="E144" s="28"/>
      <c r="F144" s="28"/>
      <c r="G144" s="32"/>
      <c r="H144" s="5"/>
      <c r="I144" s="5"/>
      <c r="J144" s="5"/>
      <c r="K144" s="5"/>
      <c r="L144" s="5"/>
      <c r="M144" s="299">
        <f t="shared" si="26"/>
        <v>0</v>
      </c>
      <c r="N144" s="5"/>
      <c r="O144" s="5"/>
      <c r="P144" s="5"/>
      <c r="Q144" s="5"/>
      <c r="R144" s="5"/>
      <c r="S144" s="5"/>
      <c r="T144" s="32"/>
      <c r="U144" s="5"/>
      <c r="V144" s="5"/>
      <c r="W144" s="5"/>
      <c r="X144" s="5"/>
      <c r="Y144" s="5"/>
      <c r="Z144" s="32"/>
      <c r="AA144" s="5"/>
      <c r="AB144" s="5"/>
      <c r="AC144" s="5"/>
      <c r="AD144" s="5"/>
      <c r="AE144" s="5"/>
      <c r="AF144" s="40"/>
      <c r="AG144" s="8"/>
      <c r="AH144" s="41"/>
      <c r="AI144" s="28"/>
      <c r="AJ144" s="28"/>
      <c r="AK144" s="28"/>
      <c r="AL144" s="28"/>
      <c r="AM144" s="28"/>
      <c r="AN144" s="28"/>
      <c r="AO144" s="10"/>
      <c r="AP144" s="300">
        <f t="shared" si="27"/>
        <v>0</v>
      </c>
      <c r="AQ144" s="5"/>
      <c r="AR144" s="5"/>
      <c r="AS144" s="5"/>
      <c r="AT144" s="5"/>
      <c r="AU144" s="20"/>
      <c r="AV144" s="5"/>
      <c r="AW144" s="5"/>
      <c r="AX144" s="5"/>
      <c r="AY144" s="5"/>
      <c r="AZ144" s="5"/>
      <c r="BA144" s="5"/>
      <c r="BB144" s="5"/>
      <c r="BC144" s="5"/>
      <c r="BD144" s="5"/>
      <c r="BE144" s="5"/>
      <c r="BF144" s="5"/>
      <c r="BG144" s="5"/>
      <c r="BH144" s="5"/>
      <c r="BI144" s="10"/>
      <c r="BJ144" s="44"/>
      <c r="BK144" s="10"/>
      <c r="BL144" s="10"/>
      <c r="BM144" s="44">
        <v>140</v>
      </c>
      <c r="BN144" s="26"/>
      <c r="BO144" s="26"/>
      <c r="BP144" s="26"/>
      <c r="BQ144" s="26"/>
      <c r="BR144" s="26"/>
      <c r="BS144" s="26"/>
      <c r="BT144" s="26"/>
      <c r="BU144" s="44">
        <v>140</v>
      </c>
      <c r="BV144" s="5">
        <v>0</v>
      </c>
      <c r="BW144" s="5">
        <v>0</v>
      </c>
      <c r="BX144" s="69"/>
      <c r="BY144" s="5"/>
      <c r="BZ144" s="5"/>
      <c r="CA144" s="5"/>
      <c r="CB144" s="26"/>
      <c r="CC144" s="39"/>
      <c r="CD144" s="39"/>
      <c r="CE144" s="90"/>
      <c r="CF144" s="26"/>
      <c r="CG144" s="26"/>
      <c r="CH144" s="26"/>
      <c r="CI144" s="26"/>
      <c r="CJ144" s="26"/>
      <c r="CK144" s="28"/>
      <c r="CL144" s="79" t="s">
        <v>657</v>
      </c>
    </row>
    <row r="145" spans="1:90" ht="15" x14ac:dyDescent="0.25">
      <c r="A145" s="10">
        <v>141</v>
      </c>
      <c r="B145" s="15" t="s">
        <v>544</v>
      </c>
      <c r="C145" s="42"/>
      <c r="D145" s="9"/>
      <c r="E145" s="28"/>
      <c r="F145" s="28"/>
      <c r="G145" s="32"/>
      <c r="H145" s="5"/>
      <c r="I145" s="5"/>
      <c r="J145" s="5"/>
      <c r="K145" s="5"/>
      <c r="L145" s="5"/>
      <c r="M145" s="299">
        <f t="shared" si="26"/>
        <v>0</v>
      </c>
      <c r="N145" s="5"/>
      <c r="O145" s="5"/>
      <c r="P145" s="5"/>
      <c r="Q145" s="5"/>
      <c r="R145" s="5"/>
      <c r="S145" s="5"/>
      <c r="T145" s="32"/>
      <c r="U145" s="5"/>
      <c r="V145" s="5"/>
      <c r="W145" s="5"/>
      <c r="X145" s="5"/>
      <c r="Y145" s="5"/>
      <c r="Z145" s="32"/>
      <c r="AA145" s="5"/>
      <c r="AB145" s="5"/>
      <c r="AC145" s="5"/>
      <c r="AD145" s="5"/>
      <c r="AE145" s="5"/>
      <c r="AF145" s="40"/>
      <c r="AG145" s="8"/>
      <c r="AH145" s="41"/>
      <c r="AI145" s="28"/>
      <c r="AJ145" s="28"/>
      <c r="AK145" s="28"/>
      <c r="AL145" s="28"/>
      <c r="AM145" s="28"/>
      <c r="AN145" s="28"/>
      <c r="AO145" s="10"/>
      <c r="AP145" s="300">
        <f t="shared" si="27"/>
        <v>0</v>
      </c>
      <c r="AQ145" s="5"/>
      <c r="AR145" s="5"/>
      <c r="AS145" s="5"/>
      <c r="AT145" s="5"/>
      <c r="AU145" s="20"/>
      <c r="AV145" s="5"/>
      <c r="AW145" s="5"/>
      <c r="AX145" s="5"/>
      <c r="AY145" s="5"/>
      <c r="AZ145" s="5"/>
      <c r="BA145" s="5"/>
      <c r="BB145" s="5"/>
      <c r="BC145" s="5"/>
      <c r="BD145" s="5"/>
      <c r="BE145" s="5"/>
      <c r="BF145" s="5"/>
      <c r="BG145" s="5"/>
      <c r="BH145" s="5"/>
      <c r="BI145" s="10"/>
      <c r="BJ145" s="44"/>
      <c r="BK145" s="10"/>
      <c r="BL145" s="10"/>
      <c r="BM145" s="44">
        <v>141</v>
      </c>
      <c r="BN145" s="26"/>
      <c r="BO145" s="26"/>
      <c r="BP145" s="26"/>
      <c r="BQ145" s="26"/>
      <c r="BR145" s="26"/>
      <c r="BS145" s="26"/>
      <c r="BT145" s="26"/>
      <c r="BU145" s="44">
        <v>141</v>
      </c>
      <c r="BV145" s="5">
        <v>0</v>
      </c>
      <c r="BW145" s="5">
        <v>0</v>
      </c>
      <c r="BX145" s="69"/>
      <c r="BY145" s="5"/>
      <c r="BZ145" s="5"/>
      <c r="CA145" s="5"/>
      <c r="CB145" s="26"/>
      <c r="CC145" s="39"/>
      <c r="CD145" s="39"/>
      <c r="CE145" s="90"/>
      <c r="CF145" s="26"/>
      <c r="CG145" s="26"/>
      <c r="CH145" s="26"/>
      <c r="CI145" s="26"/>
      <c r="CJ145" s="26"/>
      <c r="CK145" s="28"/>
      <c r="CL145" s="79" t="s">
        <v>658</v>
      </c>
    </row>
    <row r="146" spans="1:90" ht="15" x14ac:dyDescent="0.25">
      <c r="A146" s="10">
        <v>142</v>
      </c>
      <c r="B146" s="15" t="s">
        <v>545</v>
      </c>
      <c r="C146" s="42"/>
      <c r="D146" s="9"/>
      <c r="E146" s="28"/>
      <c r="F146" s="28"/>
      <c r="G146" s="32"/>
      <c r="H146" s="5"/>
      <c r="I146" s="5"/>
      <c r="J146" s="5"/>
      <c r="K146" s="5"/>
      <c r="L146" s="5"/>
      <c r="M146" s="299">
        <f t="shared" si="26"/>
        <v>0</v>
      </c>
      <c r="N146" s="5"/>
      <c r="O146" s="5"/>
      <c r="P146" s="5"/>
      <c r="Q146" s="5"/>
      <c r="R146" s="5"/>
      <c r="S146" s="5"/>
      <c r="T146" s="32"/>
      <c r="U146" s="5"/>
      <c r="V146" s="5"/>
      <c r="W146" s="5"/>
      <c r="X146" s="5"/>
      <c r="Y146" s="5"/>
      <c r="Z146" s="32"/>
      <c r="AA146" s="5"/>
      <c r="AB146" s="5"/>
      <c r="AC146" s="5"/>
      <c r="AD146" s="5"/>
      <c r="AE146" s="5"/>
      <c r="AF146" s="40"/>
      <c r="AG146" s="8"/>
      <c r="AH146" s="41"/>
      <c r="AI146" s="28"/>
      <c r="AJ146" s="28"/>
      <c r="AK146" s="28"/>
      <c r="AL146" s="28"/>
      <c r="AM146" s="28"/>
      <c r="AN146" s="28"/>
      <c r="AO146" s="10"/>
      <c r="AP146" s="300">
        <f t="shared" si="27"/>
        <v>0</v>
      </c>
      <c r="AQ146" s="5"/>
      <c r="AR146" s="5"/>
      <c r="AS146" s="5"/>
      <c r="AT146" s="5"/>
      <c r="AU146" s="20"/>
      <c r="AV146" s="5"/>
      <c r="AW146" s="5"/>
      <c r="AX146" s="5"/>
      <c r="AY146" s="5"/>
      <c r="AZ146" s="5"/>
      <c r="BA146" s="5"/>
      <c r="BB146" s="5"/>
      <c r="BC146" s="5"/>
      <c r="BD146" s="5"/>
      <c r="BE146" s="5"/>
      <c r="BF146" s="5"/>
      <c r="BG146" s="5"/>
      <c r="BH146" s="5"/>
      <c r="BI146" s="10"/>
      <c r="BJ146" s="44"/>
      <c r="BK146" s="10"/>
      <c r="BL146" s="10"/>
      <c r="BM146" s="44">
        <v>142</v>
      </c>
      <c r="BN146" s="26"/>
      <c r="BO146" s="26"/>
      <c r="BP146" s="26"/>
      <c r="BQ146" s="26"/>
      <c r="BR146" s="26"/>
      <c r="BS146" s="26"/>
      <c r="BT146" s="26"/>
      <c r="BU146" s="44">
        <v>142</v>
      </c>
      <c r="BV146" s="5">
        <v>0</v>
      </c>
      <c r="BW146" s="5">
        <v>0</v>
      </c>
      <c r="BX146" s="69"/>
      <c r="BY146" s="5"/>
      <c r="BZ146" s="5"/>
      <c r="CA146" s="5"/>
      <c r="CB146" s="26"/>
      <c r="CC146" s="39"/>
      <c r="CD146" s="39"/>
      <c r="CE146" s="90"/>
      <c r="CF146" s="26"/>
      <c r="CG146" s="26"/>
      <c r="CH146" s="26"/>
      <c r="CI146" s="26"/>
      <c r="CJ146" s="26"/>
      <c r="CK146" s="28"/>
      <c r="CL146" s="79" t="s">
        <v>659</v>
      </c>
    </row>
    <row r="147" spans="1:90" ht="15" x14ac:dyDescent="0.25">
      <c r="A147" s="10">
        <v>143</v>
      </c>
      <c r="B147" s="15" t="s">
        <v>546</v>
      </c>
      <c r="C147" s="42"/>
      <c r="D147" s="9"/>
      <c r="E147" s="28"/>
      <c r="F147" s="28"/>
      <c r="G147" s="32"/>
      <c r="H147" s="5"/>
      <c r="I147" s="5"/>
      <c r="J147" s="5"/>
      <c r="K147" s="5"/>
      <c r="L147" s="5"/>
      <c r="M147" s="299">
        <f t="shared" si="26"/>
        <v>0</v>
      </c>
      <c r="N147" s="5"/>
      <c r="O147" s="5"/>
      <c r="P147" s="5"/>
      <c r="Q147" s="5"/>
      <c r="R147" s="5"/>
      <c r="S147" s="5"/>
      <c r="T147" s="32"/>
      <c r="U147" s="5"/>
      <c r="V147" s="5"/>
      <c r="W147" s="5"/>
      <c r="X147" s="5"/>
      <c r="Y147" s="5"/>
      <c r="Z147" s="32"/>
      <c r="AA147" s="5"/>
      <c r="AB147" s="5"/>
      <c r="AC147" s="5"/>
      <c r="AD147" s="5"/>
      <c r="AE147" s="5"/>
      <c r="AF147" s="40"/>
      <c r="AG147" s="8"/>
      <c r="AH147" s="41"/>
      <c r="AI147" s="28"/>
      <c r="AJ147" s="28"/>
      <c r="AK147" s="28"/>
      <c r="AL147" s="28"/>
      <c r="AM147" s="28"/>
      <c r="AN147" s="28"/>
      <c r="AO147" s="10"/>
      <c r="AP147" s="300">
        <f t="shared" si="27"/>
        <v>0</v>
      </c>
      <c r="AQ147" s="5"/>
      <c r="AR147" s="5"/>
      <c r="AS147" s="5"/>
      <c r="AT147" s="5"/>
      <c r="AU147" s="20"/>
      <c r="AV147" s="5"/>
      <c r="AW147" s="5"/>
      <c r="AX147" s="5"/>
      <c r="AY147" s="5"/>
      <c r="AZ147" s="5"/>
      <c r="BA147" s="5"/>
      <c r="BB147" s="5"/>
      <c r="BC147" s="5"/>
      <c r="BD147" s="5"/>
      <c r="BE147" s="5"/>
      <c r="BF147" s="5"/>
      <c r="BG147" s="5"/>
      <c r="BH147" s="5"/>
      <c r="BI147" s="10"/>
      <c r="BJ147" s="44"/>
      <c r="BK147" s="10"/>
      <c r="BL147" s="10"/>
      <c r="BM147" s="44">
        <v>143</v>
      </c>
      <c r="BN147" s="26"/>
      <c r="BO147" s="26"/>
      <c r="BP147" s="26"/>
      <c r="BQ147" s="26"/>
      <c r="BR147" s="26"/>
      <c r="BS147" s="26"/>
      <c r="BT147" s="26"/>
      <c r="BU147" s="44">
        <v>143</v>
      </c>
      <c r="BV147" s="5">
        <v>0</v>
      </c>
      <c r="BW147" s="5">
        <v>0</v>
      </c>
      <c r="BX147" s="69"/>
      <c r="BY147" s="5"/>
      <c r="BZ147" s="5"/>
      <c r="CA147" s="5"/>
      <c r="CB147" s="26"/>
      <c r="CC147" s="39"/>
      <c r="CD147" s="39"/>
      <c r="CE147" s="90"/>
      <c r="CF147" s="26"/>
      <c r="CG147" s="26"/>
      <c r="CH147" s="26"/>
      <c r="CI147" s="26"/>
      <c r="CJ147" s="26"/>
      <c r="CK147" s="28"/>
      <c r="CL147" s="79" t="s">
        <v>659</v>
      </c>
    </row>
    <row r="148" spans="1:90" ht="15" x14ac:dyDescent="0.25">
      <c r="A148" s="10">
        <v>144</v>
      </c>
      <c r="B148" s="15" t="s">
        <v>547</v>
      </c>
      <c r="C148" s="42"/>
      <c r="D148" s="9"/>
      <c r="E148" s="28"/>
      <c r="F148" s="28"/>
      <c r="G148" s="32"/>
      <c r="H148" s="5"/>
      <c r="I148" s="5"/>
      <c r="J148" s="5"/>
      <c r="K148" s="5"/>
      <c r="L148" s="5"/>
      <c r="M148" s="299">
        <f t="shared" si="26"/>
        <v>0</v>
      </c>
      <c r="N148" s="5"/>
      <c r="O148" s="5"/>
      <c r="P148" s="5"/>
      <c r="Q148" s="5"/>
      <c r="R148" s="5"/>
      <c r="S148" s="5"/>
      <c r="T148" s="32"/>
      <c r="U148" s="5"/>
      <c r="V148" s="5"/>
      <c r="W148" s="5"/>
      <c r="X148" s="5"/>
      <c r="Y148" s="5"/>
      <c r="Z148" s="32"/>
      <c r="AA148" s="5"/>
      <c r="AB148" s="5"/>
      <c r="AC148" s="5"/>
      <c r="AD148" s="5"/>
      <c r="AE148" s="5"/>
      <c r="AF148" s="40"/>
      <c r="AG148" s="8"/>
      <c r="AH148" s="41"/>
      <c r="AI148" s="28"/>
      <c r="AJ148" s="28"/>
      <c r="AK148" s="28"/>
      <c r="AL148" s="28"/>
      <c r="AM148" s="28"/>
      <c r="AN148" s="28"/>
      <c r="AO148" s="10"/>
      <c r="AP148" s="300">
        <f t="shared" si="27"/>
        <v>0</v>
      </c>
      <c r="AQ148" s="5"/>
      <c r="AR148" s="5"/>
      <c r="AS148" s="5"/>
      <c r="AT148" s="5"/>
      <c r="AU148" s="20"/>
      <c r="AV148" s="5"/>
      <c r="AW148" s="5"/>
      <c r="AX148" s="5"/>
      <c r="AY148" s="5"/>
      <c r="AZ148" s="5"/>
      <c r="BA148" s="5"/>
      <c r="BB148" s="5"/>
      <c r="BC148" s="5"/>
      <c r="BD148" s="5"/>
      <c r="BE148" s="5"/>
      <c r="BF148" s="5"/>
      <c r="BG148" s="5"/>
      <c r="BH148" s="5"/>
      <c r="BI148" s="10"/>
      <c r="BJ148" s="44"/>
      <c r="BK148" s="10"/>
      <c r="BL148" s="10"/>
      <c r="BM148" s="44">
        <v>144</v>
      </c>
      <c r="BN148" s="26"/>
      <c r="BO148" s="26"/>
      <c r="BP148" s="26"/>
      <c r="BQ148" s="26"/>
      <c r="BR148" s="26"/>
      <c r="BS148" s="26"/>
      <c r="BT148" s="26"/>
      <c r="BU148" s="44">
        <v>144</v>
      </c>
      <c r="BV148" s="5">
        <v>0</v>
      </c>
      <c r="BW148" s="5">
        <v>0</v>
      </c>
      <c r="BX148" s="69"/>
      <c r="BY148" s="5"/>
      <c r="BZ148" s="5"/>
      <c r="CA148" s="5"/>
      <c r="CB148" s="26"/>
      <c r="CC148" s="39"/>
      <c r="CD148" s="39"/>
      <c r="CE148" s="90"/>
      <c r="CF148" s="26"/>
      <c r="CG148" s="26"/>
      <c r="CH148" s="26"/>
      <c r="CI148" s="26"/>
      <c r="CJ148" s="26"/>
      <c r="CK148" s="28"/>
      <c r="CL148" s="79" t="s">
        <v>659</v>
      </c>
    </row>
    <row r="149" spans="1:90" ht="15" x14ac:dyDescent="0.25">
      <c r="A149" s="10">
        <v>145</v>
      </c>
      <c r="B149" s="15" t="s">
        <v>548</v>
      </c>
      <c r="C149" s="42"/>
      <c r="D149" s="9"/>
      <c r="E149" s="28"/>
      <c r="F149" s="28"/>
      <c r="G149" s="32"/>
      <c r="H149" s="5"/>
      <c r="I149" s="5"/>
      <c r="J149" s="5"/>
      <c r="K149" s="5"/>
      <c r="L149" s="5"/>
      <c r="M149" s="299">
        <f t="shared" si="26"/>
        <v>0</v>
      </c>
      <c r="N149" s="5"/>
      <c r="O149" s="5"/>
      <c r="P149" s="5"/>
      <c r="Q149" s="5"/>
      <c r="R149" s="5"/>
      <c r="S149" s="5"/>
      <c r="T149" s="32"/>
      <c r="U149" s="5"/>
      <c r="V149" s="5"/>
      <c r="W149" s="5"/>
      <c r="X149" s="5"/>
      <c r="Y149" s="5"/>
      <c r="Z149" s="32"/>
      <c r="AA149" s="5"/>
      <c r="AB149" s="5"/>
      <c r="AC149" s="5"/>
      <c r="AD149" s="5"/>
      <c r="AE149" s="5"/>
      <c r="AF149" s="40"/>
      <c r="AG149" s="8"/>
      <c r="AH149" s="41"/>
      <c r="AI149" s="28"/>
      <c r="AJ149" s="28"/>
      <c r="AK149" s="28"/>
      <c r="AL149" s="28"/>
      <c r="AM149" s="28"/>
      <c r="AN149" s="28"/>
      <c r="AO149" s="10"/>
      <c r="AP149" s="300">
        <f t="shared" si="27"/>
        <v>0</v>
      </c>
      <c r="AQ149" s="5"/>
      <c r="AR149" s="5"/>
      <c r="AS149" s="5"/>
      <c r="AT149" s="5"/>
      <c r="AU149" s="20"/>
      <c r="AV149" s="5"/>
      <c r="AW149" s="5"/>
      <c r="AX149" s="5"/>
      <c r="AY149" s="5"/>
      <c r="AZ149" s="5"/>
      <c r="BA149" s="5"/>
      <c r="BB149" s="5"/>
      <c r="BC149" s="5"/>
      <c r="BD149" s="5"/>
      <c r="BE149" s="5"/>
      <c r="BF149" s="5"/>
      <c r="BG149" s="5"/>
      <c r="BH149" s="5"/>
      <c r="BI149" s="10"/>
      <c r="BJ149" s="44"/>
      <c r="BK149" s="10"/>
      <c r="BL149" s="10"/>
      <c r="BM149" s="44">
        <v>145</v>
      </c>
      <c r="BN149" s="26"/>
      <c r="BO149" s="26"/>
      <c r="BP149" s="26"/>
      <c r="BQ149" s="26"/>
      <c r="BR149" s="26"/>
      <c r="BS149" s="26"/>
      <c r="BT149" s="26"/>
      <c r="BU149" s="44">
        <v>145</v>
      </c>
      <c r="BV149" s="5">
        <v>0</v>
      </c>
      <c r="BW149" s="5">
        <v>0</v>
      </c>
      <c r="BX149" s="69"/>
      <c r="BY149" s="5"/>
      <c r="BZ149" s="5"/>
      <c r="CA149" s="5"/>
      <c r="CB149" s="26"/>
      <c r="CC149" s="39"/>
      <c r="CD149" s="39"/>
      <c r="CE149" s="90"/>
      <c r="CF149" s="26"/>
      <c r="CG149" s="26"/>
      <c r="CH149" s="26"/>
      <c r="CI149" s="26"/>
      <c r="CJ149" s="26"/>
      <c r="CK149" s="28"/>
      <c r="CL149" s="79" t="s">
        <v>659</v>
      </c>
    </row>
    <row r="150" spans="1:90" ht="15" x14ac:dyDescent="0.25">
      <c r="A150" s="10">
        <v>146</v>
      </c>
      <c r="B150" s="15" t="s">
        <v>549</v>
      </c>
      <c r="C150" s="42"/>
      <c r="D150" s="9"/>
      <c r="E150" s="28"/>
      <c r="F150" s="28"/>
      <c r="G150" s="32"/>
      <c r="H150" s="5"/>
      <c r="I150" s="5"/>
      <c r="J150" s="5"/>
      <c r="K150" s="5"/>
      <c r="L150" s="5"/>
      <c r="M150" s="299">
        <f t="shared" si="26"/>
        <v>0</v>
      </c>
      <c r="N150" s="5"/>
      <c r="O150" s="5"/>
      <c r="P150" s="5"/>
      <c r="Q150" s="5"/>
      <c r="R150" s="5"/>
      <c r="S150" s="5"/>
      <c r="T150" s="32"/>
      <c r="U150" s="5"/>
      <c r="V150" s="5"/>
      <c r="W150" s="5"/>
      <c r="X150" s="5"/>
      <c r="Y150" s="5"/>
      <c r="Z150" s="32"/>
      <c r="AA150" s="5"/>
      <c r="AB150" s="5"/>
      <c r="AC150" s="5"/>
      <c r="AD150" s="5"/>
      <c r="AE150" s="5"/>
      <c r="AF150" s="40"/>
      <c r="AG150" s="8"/>
      <c r="AH150" s="41"/>
      <c r="AI150" s="28"/>
      <c r="AJ150" s="28"/>
      <c r="AK150" s="28"/>
      <c r="AL150" s="28"/>
      <c r="AM150" s="28"/>
      <c r="AN150" s="28"/>
      <c r="AO150" s="10"/>
      <c r="AP150" s="300">
        <f t="shared" si="27"/>
        <v>0</v>
      </c>
      <c r="AQ150" s="5"/>
      <c r="AR150" s="5"/>
      <c r="AS150" s="5"/>
      <c r="AT150" s="5"/>
      <c r="AU150" s="20"/>
      <c r="AV150" s="5"/>
      <c r="AW150" s="5"/>
      <c r="AX150" s="5"/>
      <c r="AY150" s="5"/>
      <c r="AZ150" s="5"/>
      <c r="BA150" s="5"/>
      <c r="BB150" s="5"/>
      <c r="BC150" s="5"/>
      <c r="BD150" s="5"/>
      <c r="BE150" s="5"/>
      <c r="BF150" s="5"/>
      <c r="BG150" s="5"/>
      <c r="BH150" s="5"/>
      <c r="BI150" s="10"/>
      <c r="BJ150" s="44"/>
      <c r="BK150" s="10"/>
      <c r="BL150" s="10"/>
      <c r="BM150" s="44">
        <v>146</v>
      </c>
      <c r="BN150" s="26"/>
      <c r="BO150" s="26"/>
      <c r="BP150" s="26"/>
      <c r="BQ150" s="26"/>
      <c r="BR150" s="26"/>
      <c r="BS150" s="26"/>
      <c r="BT150" s="26"/>
      <c r="BU150" s="44">
        <v>146</v>
      </c>
      <c r="BV150" s="5">
        <v>0</v>
      </c>
      <c r="BW150" s="5">
        <v>0</v>
      </c>
      <c r="BX150" s="69"/>
      <c r="BY150" s="5"/>
      <c r="BZ150" s="5"/>
      <c r="CA150" s="5"/>
      <c r="CB150" s="26"/>
      <c r="CC150" s="39"/>
      <c r="CD150" s="39"/>
      <c r="CE150" s="90"/>
      <c r="CF150" s="26"/>
      <c r="CG150" s="26"/>
      <c r="CH150" s="26"/>
      <c r="CI150" s="26"/>
      <c r="CJ150" s="26"/>
      <c r="CK150" s="28"/>
      <c r="CL150" s="79" t="s">
        <v>659</v>
      </c>
    </row>
    <row r="151" spans="1:90" ht="15" x14ac:dyDescent="0.25">
      <c r="A151" s="10">
        <v>147</v>
      </c>
      <c r="B151" s="15" t="s">
        <v>550</v>
      </c>
      <c r="C151" s="42"/>
      <c r="D151" s="9"/>
      <c r="E151" s="28"/>
      <c r="F151" s="28"/>
      <c r="G151" s="32"/>
      <c r="H151" s="5"/>
      <c r="I151" s="5"/>
      <c r="J151" s="5"/>
      <c r="K151" s="5"/>
      <c r="L151" s="5"/>
      <c r="M151" s="299">
        <f t="shared" si="26"/>
        <v>0</v>
      </c>
      <c r="N151" s="5"/>
      <c r="O151" s="5"/>
      <c r="P151" s="5"/>
      <c r="Q151" s="5"/>
      <c r="R151" s="5"/>
      <c r="S151" s="5"/>
      <c r="T151" s="32"/>
      <c r="U151" s="5"/>
      <c r="V151" s="5"/>
      <c r="W151" s="5"/>
      <c r="X151" s="5"/>
      <c r="Y151" s="5"/>
      <c r="Z151" s="32"/>
      <c r="AA151" s="5"/>
      <c r="AB151" s="5"/>
      <c r="AC151" s="5"/>
      <c r="AD151" s="5"/>
      <c r="AE151" s="5"/>
      <c r="AF151" s="40"/>
      <c r="AG151" s="8"/>
      <c r="AH151" s="41"/>
      <c r="AI151" s="28"/>
      <c r="AJ151" s="28"/>
      <c r="AK151" s="28"/>
      <c r="AL151" s="28"/>
      <c r="AM151" s="28"/>
      <c r="AN151" s="28"/>
      <c r="AO151" s="10"/>
      <c r="AP151" s="300">
        <f t="shared" si="27"/>
        <v>0</v>
      </c>
      <c r="AQ151" s="5"/>
      <c r="AR151" s="5"/>
      <c r="AS151" s="5"/>
      <c r="AT151" s="5"/>
      <c r="AU151" s="20"/>
      <c r="AV151" s="5"/>
      <c r="AW151" s="5"/>
      <c r="AX151" s="5"/>
      <c r="AY151" s="5"/>
      <c r="AZ151" s="5"/>
      <c r="BA151" s="5"/>
      <c r="BB151" s="5"/>
      <c r="BC151" s="5"/>
      <c r="BD151" s="5"/>
      <c r="BE151" s="5"/>
      <c r="BF151" s="5"/>
      <c r="BG151" s="5"/>
      <c r="BH151" s="5"/>
      <c r="BI151" s="10"/>
      <c r="BJ151" s="44"/>
      <c r="BK151" s="10"/>
      <c r="BL151" s="10"/>
      <c r="BM151" s="44">
        <v>147</v>
      </c>
      <c r="BN151" s="26"/>
      <c r="BO151" s="26"/>
      <c r="BP151" s="26"/>
      <c r="BQ151" s="26"/>
      <c r="BR151" s="26"/>
      <c r="BS151" s="26"/>
      <c r="BT151" s="26"/>
      <c r="BU151" s="44">
        <v>147</v>
      </c>
      <c r="BV151" s="5">
        <v>0</v>
      </c>
      <c r="BW151" s="5">
        <v>0</v>
      </c>
      <c r="BX151" s="69"/>
      <c r="BY151" s="5"/>
      <c r="BZ151" s="5"/>
      <c r="CA151" s="5"/>
      <c r="CB151" s="26"/>
      <c r="CC151" s="39"/>
      <c r="CD151" s="39"/>
      <c r="CE151" s="90"/>
      <c r="CF151" s="26"/>
      <c r="CG151" s="26"/>
      <c r="CH151" s="26"/>
      <c r="CI151" s="26"/>
      <c r="CJ151" s="26"/>
      <c r="CK151" s="28"/>
      <c r="CL151" s="79" t="s">
        <v>659</v>
      </c>
    </row>
    <row r="152" spans="1:90" ht="15" x14ac:dyDescent="0.25">
      <c r="A152" s="10">
        <v>148</v>
      </c>
      <c r="B152" s="15" t="s">
        <v>551</v>
      </c>
      <c r="C152" s="42"/>
      <c r="D152" s="9"/>
      <c r="E152" s="28"/>
      <c r="F152" s="28"/>
      <c r="G152" s="32"/>
      <c r="H152" s="5"/>
      <c r="I152" s="5"/>
      <c r="J152" s="5"/>
      <c r="K152" s="5"/>
      <c r="L152" s="5"/>
      <c r="M152" s="299">
        <f t="shared" si="26"/>
        <v>0</v>
      </c>
      <c r="N152" s="5"/>
      <c r="O152" s="5"/>
      <c r="P152" s="5"/>
      <c r="Q152" s="5"/>
      <c r="R152" s="5"/>
      <c r="S152" s="5"/>
      <c r="T152" s="32"/>
      <c r="U152" s="5"/>
      <c r="V152" s="5"/>
      <c r="W152" s="5"/>
      <c r="X152" s="5"/>
      <c r="Y152" s="5"/>
      <c r="Z152" s="32"/>
      <c r="AA152" s="5"/>
      <c r="AB152" s="5"/>
      <c r="AC152" s="5"/>
      <c r="AD152" s="5"/>
      <c r="AE152" s="5"/>
      <c r="AF152" s="40"/>
      <c r="AG152" s="8"/>
      <c r="AH152" s="41"/>
      <c r="AI152" s="28"/>
      <c r="AJ152" s="28"/>
      <c r="AK152" s="28"/>
      <c r="AL152" s="28"/>
      <c r="AM152" s="28"/>
      <c r="AN152" s="28"/>
      <c r="AO152" s="10"/>
      <c r="AP152" s="300">
        <f t="shared" si="27"/>
        <v>0</v>
      </c>
      <c r="AQ152" s="5"/>
      <c r="AR152" s="5"/>
      <c r="AS152" s="5"/>
      <c r="AT152" s="5"/>
      <c r="AU152" s="20"/>
      <c r="AV152" s="5"/>
      <c r="AW152" s="5"/>
      <c r="AX152" s="5"/>
      <c r="AY152" s="5"/>
      <c r="AZ152" s="5"/>
      <c r="BA152" s="5"/>
      <c r="BB152" s="5"/>
      <c r="BC152" s="5"/>
      <c r="BD152" s="5"/>
      <c r="BE152" s="5"/>
      <c r="BF152" s="5"/>
      <c r="BG152" s="5"/>
      <c r="BH152" s="5"/>
      <c r="BI152" s="10"/>
      <c r="BJ152" s="44"/>
      <c r="BK152" s="10"/>
      <c r="BL152" s="10"/>
      <c r="BM152" s="44">
        <v>148</v>
      </c>
      <c r="BN152" s="26"/>
      <c r="BO152" s="26"/>
      <c r="BP152" s="26"/>
      <c r="BQ152" s="26"/>
      <c r="BR152" s="26"/>
      <c r="BS152" s="26"/>
      <c r="BT152" s="26"/>
      <c r="BU152" s="44">
        <v>148</v>
      </c>
      <c r="BV152" s="5">
        <v>0</v>
      </c>
      <c r="BW152" s="5">
        <v>0</v>
      </c>
      <c r="BX152" s="69"/>
      <c r="BY152" s="5"/>
      <c r="BZ152" s="5"/>
      <c r="CA152" s="5"/>
      <c r="CB152" s="26"/>
      <c r="CC152" s="39"/>
      <c r="CD152" s="39"/>
      <c r="CE152" s="90"/>
      <c r="CF152" s="26"/>
      <c r="CG152" s="26"/>
      <c r="CH152" s="26"/>
      <c r="CI152" s="26"/>
      <c r="CJ152" s="26"/>
      <c r="CK152" s="28"/>
      <c r="CL152" s="79" t="s">
        <v>659</v>
      </c>
    </row>
    <row r="153" spans="1:90" ht="15" x14ac:dyDescent="0.25">
      <c r="A153" s="10">
        <v>149</v>
      </c>
      <c r="B153" s="15" t="s">
        <v>552</v>
      </c>
      <c r="C153" s="42"/>
      <c r="D153" s="9"/>
      <c r="E153" s="28"/>
      <c r="F153" s="28"/>
      <c r="G153" s="32"/>
      <c r="H153" s="5"/>
      <c r="I153" s="5"/>
      <c r="J153" s="5"/>
      <c r="K153" s="5"/>
      <c r="L153" s="5"/>
      <c r="M153" s="299">
        <f t="shared" si="26"/>
        <v>0</v>
      </c>
      <c r="N153" s="5"/>
      <c r="O153" s="5"/>
      <c r="P153" s="5"/>
      <c r="Q153" s="5"/>
      <c r="R153" s="5"/>
      <c r="S153" s="5"/>
      <c r="T153" s="32"/>
      <c r="U153" s="5"/>
      <c r="V153" s="5"/>
      <c r="W153" s="5"/>
      <c r="X153" s="5"/>
      <c r="Y153" s="5"/>
      <c r="Z153" s="32"/>
      <c r="AA153" s="5"/>
      <c r="AB153" s="5"/>
      <c r="AC153" s="5"/>
      <c r="AD153" s="5"/>
      <c r="AE153" s="5"/>
      <c r="AF153" s="40"/>
      <c r="AG153" s="8"/>
      <c r="AH153" s="41"/>
      <c r="AI153" s="28"/>
      <c r="AJ153" s="28"/>
      <c r="AK153" s="28"/>
      <c r="AL153" s="28"/>
      <c r="AM153" s="28"/>
      <c r="AN153" s="28"/>
      <c r="AO153" s="10"/>
      <c r="AP153" s="300">
        <f t="shared" si="27"/>
        <v>0</v>
      </c>
      <c r="AQ153" s="5"/>
      <c r="AR153" s="5"/>
      <c r="AS153" s="5"/>
      <c r="AT153" s="5"/>
      <c r="AU153" s="20"/>
      <c r="AV153" s="5"/>
      <c r="AW153" s="5"/>
      <c r="AX153" s="5"/>
      <c r="AY153" s="5"/>
      <c r="AZ153" s="5"/>
      <c r="BA153" s="5"/>
      <c r="BB153" s="5"/>
      <c r="BC153" s="5"/>
      <c r="BD153" s="5"/>
      <c r="BE153" s="5"/>
      <c r="BF153" s="5"/>
      <c r="BG153" s="5"/>
      <c r="BH153" s="5"/>
      <c r="BI153" s="10"/>
      <c r="BJ153" s="44"/>
      <c r="BK153" s="10"/>
      <c r="BL153" s="10"/>
      <c r="BM153" s="44">
        <v>149</v>
      </c>
      <c r="BN153" s="26"/>
      <c r="BO153" s="26"/>
      <c r="BP153" s="26"/>
      <c r="BQ153" s="26"/>
      <c r="BR153" s="26"/>
      <c r="BS153" s="26"/>
      <c r="BT153" s="26"/>
      <c r="BU153" s="44">
        <v>149</v>
      </c>
      <c r="BV153" s="5">
        <v>0</v>
      </c>
      <c r="BW153" s="5">
        <v>0</v>
      </c>
      <c r="BX153" s="69"/>
      <c r="BY153" s="5"/>
      <c r="BZ153" s="5"/>
      <c r="CA153" s="5"/>
      <c r="CB153" s="26"/>
      <c r="CC153" s="39"/>
      <c r="CD153" s="39"/>
      <c r="CE153" s="90"/>
      <c r="CF153" s="26"/>
      <c r="CG153" s="26"/>
      <c r="CH153" s="26"/>
      <c r="CI153" s="26"/>
      <c r="CJ153" s="26"/>
      <c r="CK153" s="28"/>
      <c r="CL153" s="79" t="s">
        <v>659</v>
      </c>
    </row>
    <row r="154" spans="1:90" ht="15" x14ac:dyDescent="0.25">
      <c r="A154" s="10">
        <v>150</v>
      </c>
      <c r="B154" s="15" t="s">
        <v>553</v>
      </c>
      <c r="C154" s="42"/>
      <c r="D154" s="9"/>
      <c r="E154" s="28"/>
      <c r="F154" s="28"/>
      <c r="G154" s="32"/>
      <c r="H154" s="5"/>
      <c r="I154" s="5"/>
      <c r="J154" s="5"/>
      <c r="K154" s="5"/>
      <c r="L154" s="5"/>
      <c r="M154" s="299">
        <f t="shared" si="26"/>
        <v>0</v>
      </c>
      <c r="N154" s="5"/>
      <c r="O154" s="5"/>
      <c r="P154" s="5"/>
      <c r="Q154" s="5"/>
      <c r="R154" s="5"/>
      <c r="S154" s="5"/>
      <c r="T154" s="32"/>
      <c r="U154" s="5"/>
      <c r="V154" s="5"/>
      <c r="W154" s="5"/>
      <c r="X154" s="5"/>
      <c r="Y154" s="5"/>
      <c r="Z154" s="32"/>
      <c r="AA154" s="5"/>
      <c r="AB154" s="5"/>
      <c r="AC154" s="5"/>
      <c r="AD154" s="5"/>
      <c r="AE154" s="5"/>
      <c r="AF154" s="40"/>
      <c r="AG154" s="8"/>
      <c r="AH154" s="41"/>
      <c r="AI154" s="28"/>
      <c r="AJ154" s="28"/>
      <c r="AK154" s="28"/>
      <c r="AL154" s="28"/>
      <c r="AM154" s="28"/>
      <c r="AN154" s="28"/>
      <c r="AO154" s="10"/>
      <c r="AP154" s="300">
        <f t="shared" si="27"/>
        <v>0</v>
      </c>
      <c r="AQ154" s="5"/>
      <c r="AR154" s="5"/>
      <c r="AS154" s="5"/>
      <c r="AT154" s="5"/>
      <c r="AU154" s="20"/>
      <c r="AV154" s="5"/>
      <c r="AW154" s="5"/>
      <c r="AX154" s="5"/>
      <c r="AY154" s="5"/>
      <c r="AZ154" s="5"/>
      <c r="BA154" s="5"/>
      <c r="BB154" s="5"/>
      <c r="BC154" s="5"/>
      <c r="BD154" s="5"/>
      <c r="BE154" s="5"/>
      <c r="BF154" s="5"/>
      <c r="BG154" s="5"/>
      <c r="BH154" s="5"/>
      <c r="BI154" s="10"/>
      <c r="BJ154" s="44"/>
      <c r="BK154" s="10"/>
      <c r="BL154" s="10"/>
      <c r="BM154" s="44">
        <v>150</v>
      </c>
      <c r="BN154" s="26"/>
      <c r="BO154" s="26"/>
      <c r="BP154" s="26"/>
      <c r="BQ154" s="26"/>
      <c r="BR154" s="26"/>
      <c r="BS154" s="26"/>
      <c r="BT154" s="26"/>
      <c r="BU154" s="44">
        <v>150</v>
      </c>
      <c r="BV154" s="5">
        <v>0</v>
      </c>
      <c r="BW154" s="5">
        <v>0</v>
      </c>
      <c r="BX154" s="69"/>
      <c r="BY154" s="5"/>
      <c r="BZ154" s="5"/>
      <c r="CA154" s="5"/>
      <c r="CB154" s="26"/>
      <c r="CC154" s="39"/>
      <c r="CD154" s="39"/>
      <c r="CE154" s="90"/>
      <c r="CF154" s="26"/>
      <c r="CG154" s="26"/>
      <c r="CH154" s="26"/>
      <c r="CI154" s="26"/>
      <c r="CJ154" s="26"/>
      <c r="CK154" s="60"/>
      <c r="CL154" s="79" t="s">
        <v>659</v>
      </c>
    </row>
    <row r="155" spans="1:90" ht="15" x14ac:dyDescent="0.25">
      <c r="A155" s="10">
        <v>151</v>
      </c>
      <c r="B155" s="15" t="s">
        <v>554</v>
      </c>
      <c r="C155" s="42"/>
      <c r="D155" s="9"/>
      <c r="E155" s="5"/>
      <c r="F155" s="5"/>
      <c r="G155" s="32"/>
      <c r="H155" s="5"/>
      <c r="I155" s="5"/>
      <c r="J155" s="5"/>
      <c r="K155" s="5"/>
      <c r="L155" s="5"/>
      <c r="M155" s="299">
        <f t="shared" si="26"/>
        <v>0</v>
      </c>
      <c r="N155" s="5"/>
      <c r="O155" s="5"/>
      <c r="P155" s="5"/>
      <c r="Q155" s="5"/>
      <c r="R155" s="5"/>
      <c r="S155" s="5"/>
      <c r="T155" s="32"/>
      <c r="U155" s="5"/>
      <c r="V155" s="5"/>
      <c r="W155" s="5"/>
      <c r="X155" s="5"/>
      <c r="Y155" s="5"/>
      <c r="Z155" s="32"/>
      <c r="AA155" s="5"/>
      <c r="AB155" s="5"/>
      <c r="AC155" s="5"/>
      <c r="AD155" s="5"/>
      <c r="AE155" s="5"/>
      <c r="AF155" s="32"/>
      <c r="AG155" s="5"/>
      <c r="AH155" s="5"/>
      <c r="AI155" s="114"/>
      <c r="AJ155" s="28"/>
      <c r="AK155" s="28"/>
      <c r="AL155" s="28"/>
      <c r="AM155" s="28"/>
      <c r="AN155" s="28"/>
      <c r="AO155" s="4"/>
      <c r="AP155" s="300">
        <f t="shared" si="27"/>
        <v>0</v>
      </c>
      <c r="AQ155" s="4"/>
      <c r="AR155" s="4"/>
      <c r="AS155" s="4"/>
      <c r="AT155" s="4"/>
      <c r="AU155" s="4"/>
      <c r="AV155" s="7"/>
      <c r="AW155" s="4"/>
      <c r="AX155" s="4"/>
      <c r="AY155" s="4"/>
      <c r="AZ155" s="4"/>
      <c r="BA155" s="4"/>
      <c r="BB155" s="4"/>
      <c r="BC155" s="4"/>
      <c r="BD155" s="4"/>
      <c r="BE155" s="4"/>
      <c r="BF155" s="4"/>
      <c r="BG155" s="4"/>
      <c r="BH155" s="4"/>
      <c r="BI155" s="10"/>
      <c r="BJ155" s="44"/>
      <c r="BK155" s="10"/>
      <c r="BL155" s="10"/>
      <c r="BM155" s="44">
        <v>151</v>
      </c>
      <c r="BN155" s="26"/>
      <c r="BO155" s="26"/>
      <c r="BP155" s="26"/>
      <c r="BQ155" s="26"/>
      <c r="BR155" s="26"/>
      <c r="BS155" s="26"/>
      <c r="BT155" s="26"/>
      <c r="BU155" s="44">
        <v>151</v>
      </c>
      <c r="BV155" s="5">
        <v>0</v>
      </c>
      <c r="BW155" s="5">
        <v>0</v>
      </c>
      <c r="BX155" s="69"/>
      <c r="BY155" s="5"/>
      <c r="BZ155" s="5"/>
      <c r="CA155" s="5"/>
      <c r="CB155" s="26"/>
      <c r="CC155" s="39"/>
      <c r="CD155" s="39"/>
      <c r="CE155" s="90"/>
      <c r="CF155" s="26"/>
      <c r="CG155" s="26"/>
      <c r="CH155" s="26"/>
      <c r="CI155" s="26"/>
      <c r="CJ155" s="26"/>
      <c r="CK155" s="60"/>
      <c r="CL155" s="79" t="s">
        <v>659</v>
      </c>
    </row>
    <row r="156" spans="1:90" ht="15" x14ac:dyDescent="0.25">
      <c r="A156" s="10">
        <v>152</v>
      </c>
      <c r="B156" s="15" t="s">
        <v>555</v>
      </c>
      <c r="C156" s="42"/>
      <c r="D156" s="9"/>
      <c r="E156" s="5"/>
      <c r="F156" s="5"/>
      <c r="G156" s="32"/>
      <c r="H156" s="5"/>
      <c r="I156" s="5"/>
      <c r="J156" s="5"/>
      <c r="K156" s="5"/>
      <c r="L156" s="5"/>
      <c r="M156" s="299">
        <f t="shared" si="26"/>
        <v>0</v>
      </c>
      <c r="N156" s="5"/>
      <c r="O156" s="5"/>
      <c r="P156" s="5"/>
      <c r="Q156" s="5"/>
      <c r="R156" s="5"/>
      <c r="S156" s="5"/>
      <c r="T156" s="32"/>
      <c r="U156" s="5"/>
      <c r="V156" s="5"/>
      <c r="W156" s="5"/>
      <c r="X156" s="5"/>
      <c r="Y156" s="5"/>
      <c r="Z156" s="32"/>
      <c r="AA156" s="5"/>
      <c r="AB156" s="5"/>
      <c r="AC156" s="5"/>
      <c r="AD156" s="5"/>
      <c r="AE156" s="5"/>
      <c r="AF156" s="32"/>
      <c r="AG156" s="5"/>
      <c r="AH156" s="5"/>
      <c r="AI156" s="114"/>
      <c r="AJ156" s="28"/>
      <c r="AK156" s="28"/>
      <c r="AL156" s="28"/>
      <c r="AM156" s="28"/>
      <c r="AN156" s="28"/>
      <c r="AO156" s="4"/>
      <c r="AP156" s="300">
        <f t="shared" si="27"/>
        <v>0</v>
      </c>
      <c r="AQ156" s="4"/>
      <c r="AR156" s="26"/>
      <c r="AS156" s="26"/>
      <c r="AT156" s="24"/>
      <c r="AU156" s="4"/>
      <c r="AV156" s="7"/>
      <c r="AW156" s="4"/>
      <c r="AX156" s="4"/>
      <c r="AY156" s="4"/>
      <c r="AZ156" s="4"/>
      <c r="BA156" s="4"/>
      <c r="BB156" s="4"/>
      <c r="BC156" s="4"/>
      <c r="BD156" s="4"/>
      <c r="BE156" s="4"/>
      <c r="BF156" s="4"/>
      <c r="BG156" s="4"/>
      <c r="BH156" s="4"/>
      <c r="BI156" s="10"/>
      <c r="BJ156" s="44"/>
      <c r="BK156" s="10"/>
      <c r="BL156" s="10"/>
      <c r="BM156" s="44">
        <v>152</v>
      </c>
      <c r="BN156" s="26"/>
      <c r="BO156" s="26"/>
      <c r="BP156" s="26"/>
      <c r="BQ156" s="26"/>
      <c r="BR156" s="26"/>
      <c r="BS156" s="26"/>
      <c r="BT156" s="26"/>
      <c r="BU156" s="44">
        <v>152</v>
      </c>
      <c r="BV156" s="5">
        <v>0</v>
      </c>
      <c r="BW156" s="5">
        <v>0</v>
      </c>
      <c r="BX156" s="69"/>
      <c r="BY156" s="69"/>
      <c r="BZ156" s="69"/>
      <c r="CA156" s="69"/>
      <c r="CB156" s="26"/>
      <c r="CC156" s="39"/>
      <c r="CD156" s="39"/>
      <c r="CE156" s="90"/>
      <c r="CF156" s="26"/>
      <c r="CG156" s="26"/>
      <c r="CH156" s="26"/>
      <c r="CI156" s="26"/>
      <c r="CJ156" s="26"/>
      <c r="CK156" s="60"/>
      <c r="CL156" s="79" t="s">
        <v>659</v>
      </c>
    </row>
    <row r="157" spans="1:90" ht="15" x14ac:dyDescent="0.25">
      <c r="A157" s="10">
        <v>153</v>
      </c>
      <c r="B157" s="15" t="s">
        <v>556</v>
      </c>
      <c r="C157" s="42"/>
      <c r="D157" s="9"/>
      <c r="E157" s="5"/>
      <c r="F157" s="5"/>
      <c r="G157" s="32"/>
      <c r="H157" s="5"/>
      <c r="I157" s="5"/>
      <c r="J157" s="5"/>
      <c r="K157" s="5"/>
      <c r="L157" s="5"/>
      <c r="M157" s="299">
        <f t="shared" si="26"/>
        <v>0</v>
      </c>
      <c r="N157" s="5"/>
      <c r="O157" s="5"/>
      <c r="P157" s="5"/>
      <c r="Q157" s="5"/>
      <c r="R157" s="5"/>
      <c r="S157" s="5"/>
      <c r="T157" s="32"/>
      <c r="U157" s="5"/>
      <c r="V157" s="5"/>
      <c r="W157" s="5"/>
      <c r="X157" s="5"/>
      <c r="Y157" s="5"/>
      <c r="Z157" s="32"/>
      <c r="AA157" s="5"/>
      <c r="AB157" s="5"/>
      <c r="AC157" s="5"/>
      <c r="AD157" s="5"/>
      <c r="AE157" s="5"/>
      <c r="AF157" s="32"/>
      <c r="AG157" s="5"/>
      <c r="AH157" s="5"/>
      <c r="AI157" s="114"/>
      <c r="AJ157" s="28"/>
      <c r="AK157" s="28"/>
      <c r="AL157" s="28"/>
      <c r="AM157" s="28"/>
      <c r="AN157" s="28"/>
      <c r="AO157" s="4"/>
      <c r="AP157" s="300">
        <f t="shared" si="27"/>
        <v>0</v>
      </c>
      <c r="AQ157" s="4"/>
      <c r="AR157" s="26"/>
      <c r="AS157" s="26"/>
      <c r="AT157" s="25"/>
      <c r="AU157" s="4"/>
      <c r="AV157" s="7"/>
      <c r="AW157" s="4"/>
      <c r="AX157" s="4"/>
      <c r="AY157" s="4"/>
      <c r="AZ157" s="4"/>
      <c r="BA157" s="4"/>
      <c r="BB157" s="4"/>
      <c r="BC157" s="4"/>
      <c r="BD157" s="4"/>
      <c r="BE157" s="4"/>
      <c r="BF157" s="4"/>
      <c r="BG157" s="4"/>
      <c r="BH157" s="4"/>
      <c r="BI157" s="10"/>
      <c r="BJ157" s="44"/>
      <c r="BK157" s="10"/>
      <c r="BL157" s="10"/>
      <c r="BM157" s="44">
        <v>153</v>
      </c>
      <c r="BN157" s="26"/>
      <c r="BO157" s="26"/>
      <c r="BP157" s="26"/>
      <c r="BQ157" s="26"/>
      <c r="BR157" s="26"/>
      <c r="BS157" s="26"/>
      <c r="BT157" s="26"/>
      <c r="BU157" s="44">
        <v>153</v>
      </c>
      <c r="BV157" s="5">
        <v>0</v>
      </c>
      <c r="BW157" s="5">
        <v>0</v>
      </c>
      <c r="BX157" s="69"/>
      <c r="BY157" s="69"/>
      <c r="BZ157" s="69"/>
      <c r="CA157" s="69"/>
      <c r="CB157" s="26"/>
      <c r="CC157" s="39"/>
      <c r="CD157" s="39"/>
      <c r="CE157" s="90"/>
      <c r="CF157" s="26"/>
      <c r="CG157" s="26"/>
      <c r="CH157" s="26"/>
      <c r="CI157" s="26"/>
      <c r="CJ157" s="26"/>
      <c r="CK157" s="60"/>
      <c r="CL157" s="79" t="s">
        <v>659</v>
      </c>
    </row>
    <row r="158" spans="1:90" ht="15" x14ac:dyDescent="0.25">
      <c r="A158" s="10">
        <v>154</v>
      </c>
      <c r="B158" s="15" t="s">
        <v>557</v>
      </c>
      <c r="C158" s="42"/>
      <c r="D158" s="9"/>
      <c r="E158" s="5"/>
      <c r="F158" s="5"/>
      <c r="G158" s="32"/>
      <c r="H158" s="5"/>
      <c r="I158" s="5"/>
      <c r="J158" s="5"/>
      <c r="K158" s="5"/>
      <c r="L158" s="5"/>
      <c r="M158" s="299">
        <f t="shared" si="26"/>
        <v>0</v>
      </c>
      <c r="N158" s="5"/>
      <c r="O158" s="5"/>
      <c r="P158" s="5"/>
      <c r="Q158" s="5"/>
      <c r="R158" s="5"/>
      <c r="S158" s="5"/>
      <c r="T158" s="32"/>
      <c r="U158" s="5"/>
      <c r="V158" s="5"/>
      <c r="W158" s="5"/>
      <c r="X158" s="5"/>
      <c r="Y158" s="5"/>
      <c r="Z158" s="32"/>
      <c r="AA158" s="5"/>
      <c r="AB158" s="5"/>
      <c r="AC158" s="5"/>
      <c r="AD158" s="5"/>
      <c r="AE158" s="5"/>
      <c r="AF158" s="32"/>
      <c r="AG158" s="5"/>
      <c r="AH158" s="5"/>
      <c r="AI158" s="114"/>
      <c r="AJ158" s="28"/>
      <c r="AK158" s="28"/>
      <c r="AL158" s="28"/>
      <c r="AM158" s="28"/>
      <c r="AN158" s="28"/>
      <c r="AO158" s="4"/>
      <c r="AP158" s="300">
        <f t="shared" si="27"/>
        <v>0</v>
      </c>
      <c r="AQ158" s="4"/>
      <c r="AR158" s="4"/>
      <c r="AS158" s="4"/>
      <c r="AT158" s="4"/>
      <c r="AU158" s="4"/>
      <c r="AV158" s="7"/>
      <c r="AW158" s="4"/>
      <c r="AX158" s="4"/>
      <c r="AY158" s="4"/>
      <c r="AZ158" s="4"/>
      <c r="BA158" s="4"/>
      <c r="BB158" s="4"/>
      <c r="BC158" s="4"/>
      <c r="BD158" s="4"/>
      <c r="BE158" s="4"/>
      <c r="BF158" s="4"/>
      <c r="BG158" s="4"/>
      <c r="BH158" s="4"/>
      <c r="BI158" s="10"/>
      <c r="BJ158" s="44"/>
      <c r="BK158" s="10"/>
      <c r="BL158" s="10"/>
      <c r="BM158" s="44">
        <v>154</v>
      </c>
      <c r="BN158" s="26"/>
      <c r="BO158" s="26"/>
      <c r="BP158" s="26"/>
      <c r="BQ158" s="26"/>
      <c r="BR158" s="26"/>
      <c r="BS158" s="26"/>
      <c r="BT158" s="26"/>
      <c r="BU158" s="44">
        <v>154</v>
      </c>
      <c r="BV158" s="5">
        <v>0</v>
      </c>
      <c r="BW158" s="5">
        <v>0</v>
      </c>
      <c r="BX158" s="69"/>
      <c r="BY158" s="69"/>
      <c r="BZ158" s="69"/>
      <c r="CA158" s="69"/>
      <c r="CB158" s="26"/>
      <c r="CC158" s="39"/>
      <c r="CD158" s="39"/>
      <c r="CE158" s="90"/>
      <c r="CF158" s="26"/>
      <c r="CG158" s="26"/>
      <c r="CH158" s="26"/>
      <c r="CI158" s="26"/>
      <c r="CJ158" s="26"/>
      <c r="CK158" s="60"/>
      <c r="CL158" s="79" t="s">
        <v>659</v>
      </c>
    </row>
    <row r="159" spans="1:90" ht="15" x14ac:dyDescent="0.25">
      <c r="A159" s="10">
        <v>155</v>
      </c>
      <c r="B159" s="15" t="s">
        <v>558</v>
      </c>
      <c r="C159" s="42"/>
      <c r="D159" s="9"/>
      <c r="E159" s="5"/>
      <c r="F159" s="5"/>
      <c r="G159" s="32"/>
      <c r="H159" s="5"/>
      <c r="I159" s="5"/>
      <c r="J159" s="5"/>
      <c r="K159" s="5"/>
      <c r="L159" s="5"/>
      <c r="M159" s="299">
        <f t="shared" si="26"/>
        <v>0</v>
      </c>
      <c r="N159" s="5"/>
      <c r="O159" s="5"/>
      <c r="P159" s="5"/>
      <c r="Q159" s="5"/>
      <c r="R159" s="5"/>
      <c r="S159" s="5"/>
      <c r="T159" s="32"/>
      <c r="U159" s="5"/>
      <c r="V159" s="5"/>
      <c r="W159" s="5"/>
      <c r="X159" s="5"/>
      <c r="Y159" s="5"/>
      <c r="Z159" s="32"/>
      <c r="AA159" s="5"/>
      <c r="AB159" s="5"/>
      <c r="AC159" s="5"/>
      <c r="AD159" s="5"/>
      <c r="AE159" s="5"/>
      <c r="AF159" s="32"/>
      <c r="AG159" s="5"/>
      <c r="AH159" s="5"/>
      <c r="AI159" s="114"/>
      <c r="AJ159" s="28"/>
      <c r="AK159" s="28"/>
      <c r="AL159" s="28"/>
      <c r="AM159" s="28"/>
      <c r="AN159" s="28"/>
      <c r="AO159" s="4"/>
      <c r="AP159" s="300">
        <f t="shared" si="27"/>
        <v>0</v>
      </c>
      <c r="AQ159" s="4"/>
      <c r="AR159" s="4"/>
      <c r="AS159" s="4"/>
      <c r="AT159" s="4"/>
      <c r="AU159" s="4"/>
      <c r="AV159" s="4"/>
      <c r="AW159" s="4"/>
      <c r="AX159" s="4"/>
      <c r="AY159" s="4"/>
      <c r="AZ159" s="4"/>
      <c r="BA159" s="4"/>
      <c r="BB159" s="4"/>
      <c r="BC159" s="4"/>
      <c r="BD159" s="4"/>
      <c r="BE159" s="4"/>
      <c r="BF159" s="4"/>
      <c r="BG159" s="4"/>
      <c r="BH159" s="4"/>
      <c r="BI159" s="10"/>
      <c r="BJ159" s="44"/>
      <c r="BK159" s="10"/>
      <c r="BL159" s="10"/>
      <c r="BM159" s="44">
        <v>155</v>
      </c>
      <c r="BN159" s="26"/>
      <c r="BO159" s="26"/>
      <c r="BP159" s="26"/>
      <c r="BQ159" s="26"/>
      <c r="BR159" s="26"/>
      <c r="BS159" s="26"/>
      <c r="BT159" s="26"/>
      <c r="BU159" s="44">
        <v>155</v>
      </c>
      <c r="BV159" s="5">
        <v>0</v>
      </c>
      <c r="BW159" s="5">
        <v>0</v>
      </c>
      <c r="BX159" s="69"/>
      <c r="BY159" s="69"/>
      <c r="BZ159" s="69"/>
      <c r="CA159" s="69"/>
      <c r="CB159" s="26"/>
      <c r="CC159" s="39"/>
      <c r="CD159" s="39"/>
      <c r="CE159" s="90"/>
      <c r="CF159" s="26"/>
      <c r="CG159" s="26"/>
      <c r="CH159" s="26"/>
      <c r="CI159" s="26"/>
      <c r="CJ159" s="26"/>
      <c r="CK159" s="60"/>
      <c r="CL159" s="79" t="s">
        <v>659</v>
      </c>
    </row>
    <row r="160" spans="1:90" ht="15" x14ac:dyDescent="0.25">
      <c r="A160" s="10">
        <v>156</v>
      </c>
      <c r="B160" s="15" t="s">
        <v>559</v>
      </c>
      <c r="C160" s="42"/>
      <c r="D160" s="9"/>
      <c r="E160" s="5"/>
      <c r="F160" s="5"/>
      <c r="G160" s="32"/>
      <c r="H160" s="5"/>
      <c r="I160" s="5"/>
      <c r="J160" s="5"/>
      <c r="K160" s="5"/>
      <c r="L160" s="5"/>
      <c r="M160" s="299">
        <f t="shared" si="26"/>
        <v>0</v>
      </c>
      <c r="N160" s="5"/>
      <c r="O160" s="5"/>
      <c r="P160" s="5"/>
      <c r="Q160" s="5"/>
      <c r="R160" s="5"/>
      <c r="S160" s="5"/>
      <c r="T160" s="32"/>
      <c r="U160" s="5"/>
      <c r="V160" s="5"/>
      <c r="W160" s="5"/>
      <c r="X160" s="5"/>
      <c r="Y160" s="5"/>
      <c r="Z160" s="32"/>
      <c r="AA160" s="5"/>
      <c r="AB160" s="5"/>
      <c r="AC160" s="5"/>
      <c r="AD160" s="5"/>
      <c r="AE160" s="5"/>
      <c r="AF160" s="32"/>
      <c r="AG160" s="5"/>
      <c r="AH160" s="5"/>
      <c r="AI160" s="114"/>
      <c r="AJ160" s="28"/>
      <c r="AK160" s="28"/>
      <c r="AL160" s="28"/>
      <c r="AM160" s="28"/>
      <c r="AN160" s="28"/>
      <c r="AO160" s="4"/>
      <c r="AP160" s="300">
        <f t="shared" si="27"/>
        <v>0</v>
      </c>
      <c r="AQ160" s="4"/>
      <c r="AR160" s="4"/>
      <c r="AS160" s="4"/>
      <c r="AT160" s="4"/>
      <c r="AU160" s="4"/>
      <c r="AV160" s="4"/>
      <c r="AW160" s="4"/>
      <c r="AX160" s="4"/>
      <c r="AY160" s="4"/>
      <c r="AZ160" s="4"/>
      <c r="BA160" s="4"/>
      <c r="BB160" s="4"/>
      <c r="BC160" s="4"/>
      <c r="BD160" s="4"/>
      <c r="BE160" s="4"/>
      <c r="BF160" s="4"/>
      <c r="BG160" s="4"/>
      <c r="BH160" s="4"/>
      <c r="BI160" s="10"/>
      <c r="BJ160" s="44"/>
      <c r="BK160" s="10"/>
      <c r="BL160" s="10"/>
      <c r="BM160" s="44">
        <v>156</v>
      </c>
      <c r="BN160" s="26"/>
      <c r="BO160" s="26"/>
      <c r="BP160" s="26"/>
      <c r="BQ160" s="26"/>
      <c r="BR160" s="26"/>
      <c r="BS160" s="26"/>
      <c r="BT160" s="26"/>
      <c r="BU160" s="44">
        <v>156</v>
      </c>
      <c r="BV160" s="5">
        <v>0</v>
      </c>
      <c r="BW160" s="5">
        <v>0</v>
      </c>
      <c r="BX160" s="69"/>
      <c r="BY160" s="69"/>
      <c r="BZ160" s="69"/>
      <c r="CA160" s="69"/>
      <c r="CB160" s="26"/>
      <c r="CC160" s="39"/>
      <c r="CD160" s="39"/>
      <c r="CE160" s="90"/>
      <c r="CF160" s="26"/>
      <c r="CG160" s="26"/>
      <c r="CH160" s="26"/>
      <c r="CI160" s="26"/>
      <c r="CJ160" s="26"/>
      <c r="CK160" s="60"/>
      <c r="CL160" s="79" t="s">
        <v>659</v>
      </c>
    </row>
    <row r="161" spans="1:90" ht="15" x14ac:dyDescent="0.25">
      <c r="A161" s="10">
        <v>157</v>
      </c>
      <c r="B161" s="15"/>
      <c r="C161" s="42"/>
      <c r="D161" s="82"/>
      <c r="E161" s="69"/>
      <c r="F161" s="69"/>
      <c r="G161" s="32"/>
      <c r="H161" s="69"/>
      <c r="I161" s="69"/>
      <c r="J161" s="69"/>
      <c r="K161" s="69"/>
      <c r="L161" s="69"/>
      <c r="M161" s="299">
        <f t="shared" si="26"/>
        <v>0</v>
      </c>
      <c r="N161" s="5"/>
      <c r="O161" s="69"/>
      <c r="P161" s="69"/>
      <c r="Q161" s="69"/>
      <c r="R161" s="69"/>
      <c r="S161" s="69"/>
      <c r="T161" s="32"/>
      <c r="U161" s="69"/>
      <c r="V161" s="69"/>
      <c r="W161" s="69"/>
      <c r="X161" s="69"/>
      <c r="Y161" s="69"/>
      <c r="Z161" s="32"/>
      <c r="AA161" s="69"/>
      <c r="AB161" s="69"/>
      <c r="AC161" s="69"/>
      <c r="AD161" s="69"/>
      <c r="AE161" s="69"/>
      <c r="AF161" s="32"/>
      <c r="AG161" s="69"/>
      <c r="AH161" s="69"/>
      <c r="AI161" s="114"/>
      <c r="AJ161" s="70"/>
      <c r="AK161" s="70"/>
      <c r="AL161" s="70"/>
      <c r="AM161" s="70"/>
      <c r="AN161" s="70"/>
      <c r="AO161" s="26"/>
      <c r="AP161" s="300">
        <f t="shared" si="27"/>
        <v>0</v>
      </c>
      <c r="AQ161" s="4"/>
      <c r="AR161" s="26"/>
      <c r="AS161" s="26"/>
      <c r="AT161" s="26"/>
      <c r="AU161" s="26"/>
      <c r="AV161" s="26"/>
      <c r="AW161" s="26"/>
      <c r="AX161" s="26"/>
      <c r="AY161" s="26"/>
      <c r="AZ161" s="26"/>
      <c r="BA161" s="26"/>
      <c r="BB161" s="26"/>
      <c r="BC161" s="26"/>
      <c r="BD161" s="26"/>
      <c r="BE161" s="26"/>
      <c r="BF161" s="26"/>
      <c r="BG161" s="26"/>
      <c r="BH161" s="26"/>
      <c r="BI161" s="79"/>
      <c r="BJ161" s="44"/>
      <c r="BK161" s="79"/>
      <c r="BL161" s="79"/>
      <c r="BM161" s="44">
        <v>157</v>
      </c>
      <c r="BN161" s="26"/>
      <c r="BO161" s="26"/>
      <c r="BP161" s="26"/>
      <c r="BQ161" s="26"/>
      <c r="BR161" s="26"/>
      <c r="BS161" s="26"/>
      <c r="BT161" s="26"/>
      <c r="BU161" s="44">
        <v>157</v>
      </c>
      <c r="BV161" s="5">
        <v>0</v>
      </c>
      <c r="BW161" s="5">
        <v>0</v>
      </c>
      <c r="BX161" s="69"/>
      <c r="BY161" s="69"/>
      <c r="BZ161" s="69"/>
      <c r="CA161" s="69"/>
      <c r="CB161" s="26"/>
      <c r="CC161" s="39"/>
      <c r="CD161" s="39"/>
      <c r="CE161" s="90"/>
      <c r="CF161" s="26"/>
      <c r="CG161" s="26"/>
      <c r="CH161" s="26"/>
      <c r="CI161" s="26"/>
      <c r="CJ161" s="26"/>
      <c r="CK161" s="60"/>
      <c r="CL161" s="79" t="s">
        <v>656</v>
      </c>
    </row>
    <row r="162" spans="1:90" ht="15" x14ac:dyDescent="0.25">
      <c r="A162" s="10">
        <v>158</v>
      </c>
      <c r="B162" s="15"/>
      <c r="C162" s="42"/>
      <c r="D162" s="82"/>
      <c r="E162" s="69"/>
      <c r="F162" s="69"/>
      <c r="G162" s="32"/>
      <c r="H162" s="69"/>
      <c r="I162" s="69"/>
      <c r="J162" s="69"/>
      <c r="K162" s="69"/>
      <c r="L162" s="69"/>
      <c r="M162" s="299">
        <f t="shared" si="26"/>
        <v>0</v>
      </c>
      <c r="N162" s="5"/>
      <c r="O162" s="69"/>
      <c r="P162" s="69"/>
      <c r="Q162" s="69"/>
      <c r="R162" s="69"/>
      <c r="S162" s="69"/>
      <c r="T162" s="32"/>
      <c r="U162" s="69"/>
      <c r="V162" s="69"/>
      <c r="W162" s="69"/>
      <c r="X162" s="69"/>
      <c r="Y162" s="69"/>
      <c r="Z162" s="32"/>
      <c r="AA162" s="69"/>
      <c r="AB162" s="69"/>
      <c r="AC162" s="69"/>
      <c r="AD162" s="69"/>
      <c r="AE162" s="69"/>
      <c r="AF162" s="32"/>
      <c r="AG162" s="69"/>
      <c r="AH162" s="69"/>
      <c r="AI162" s="114"/>
      <c r="AJ162" s="70"/>
      <c r="AK162" s="70"/>
      <c r="AL162" s="70"/>
      <c r="AM162" s="70"/>
      <c r="AN162" s="70"/>
      <c r="AO162" s="26"/>
      <c r="AP162" s="300">
        <f t="shared" si="27"/>
        <v>0</v>
      </c>
      <c r="AQ162" s="4"/>
      <c r="AR162" s="26"/>
      <c r="AS162" s="26"/>
      <c r="AT162" s="26"/>
      <c r="AU162" s="26"/>
      <c r="AV162" s="26"/>
      <c r="AW162" s="26"/>
      <c r="AX162" s="26"/>
      <c r="AY162" s="26"/>
      <c r="AZ162" s="26"/>
      <c r="BA162" s="26"/>
      <c r="BB162" s="26"/>
      <c r="BC162" s="26"/>
      <c r="BD162" s="26"/>
      <c r="BE162" s="26"/>
      <c r="BF162" s="26"/>
      <c r="BG162" s="26"/>
      <c r="BH162" s="26"/>
      <c r="BI162" s="79"/>
      <c r="BJ162" s="44"/>
      <c r="BK162" s="79"/>
      <c r="BL162" s="79"/>
      <c r="BM162" s="44">
        <v>158</v>
      </c>
      <c r="BN162" s="26"/>
      <c r="BO162" s="26"/>
      <c r="BP162" s="26"/>
      <c r="BQ162" s="26"/>
      <c r="BR162" s="26"/>
      <c r="BS162" s="26"/>
      <c r="BT162" s="26"/>
      <c r="BU162" s="44">
        <v>158</v>
      </c>
      <c r="BV162" s="5">
        <v>0</v>
      </c>
      <c r="BW162" s="5">
        <v>0</v>
      </c>
      <c r="BX162" s="69"/>
      <c r="BY162" s="69"/>
      <c r="BZ162" s="69"/>
      <c r="CA162" s="69"/>
      <c r="CB162" s="26"/>
      <c r="CC162" s="39"/>
      <c r="CD162" s="39"/>
      <c r="CE162" s="90"/>
      <c r="CF162" s="26"/>
      <c r="CG162" s="26"/>
      <c r="CH162" s="26"/>
      <c r="CI162" s="26"/>
      <c r="CJ162" s="26"/>
      <c r="CK162" s="60"/>
      <c r="CL162" s="79" t="s">
        <v>656</v>
      </c>
    </row>
    <row r="163" spans="1:90" ht="15" x14ac:dyDescent="0.25">
      <c r="A163" s="10">
        <v>159</v>
      </c>
      <c r="B163" s="15"/>
      <c r="C163" s="42"/>
      <c r="D163" s="82"/>
      <c r="E163" s="69"/>
      <c r="F163" s="69"/>
      <c r="G163" s="32"/>
      <c r="H163" s="69"/>
      <c r="I163" s="69"/>
      <c r="J163" s="69"/>
      <c r="K163" s="69"/>
      <c r="L163" s="69"/>
      <c r="M163" s="299">
        <f t="shared" si="26"/>
        <v>0</v>
      </c>
      <c r="N163" s="5"/>
      <c r="O163" s="69"/>
      <c r="P163" s="69"/>
      <c r="Q163" s="69"/>
      <c r="R163" s="69"/>
      <c r="S163" s="69"/>
      <c r="T163" s="32"/>
      <c r="U163" s="69"/>
      <c r="V163" s="69"/>
      <c r="W163" s="69"/>
      <c r="X163" s="69"/>
      <c r="Y163" s="69"/>
      <c r="Z163" s="32"/>
      <c r="AA163" s="69"/>
      <c r="AB163" s="69"/>
      <c r="AC163" s="69"/>
      <c r="AD163" s="69"/>
      <c r="AE163" s="69"/>
      <c r="AF163" s="32"/>
      <c r="AG163" s="69"/>
      <c r="AH163" s="69"/>
      <c r="AI163" s="114"/>
      <c r="AJ163" s="70"/>
      <c r="AK163" s="70"/>
      <c r="AL163" s="70"/>
      <c r="AM163" s="70"/>
      <c r="AN163" s="70"/>
      <c r="AO163" s="26"/>
      <c r="AP163" s="300">
        <f t="shared" si="27"/>
        <v>0</v>
      </c>
      <c r="AQ163" s="4"/>
      <c r="AR163" s="26"/>
      <c r="AS163" s="26"/>
      <c r="AT163" s="26"/>
      <c r="AU163" s="26"/>
      <c r="AV163" s="26"/>
      <c r="AW163" s="26"/>
      <c r="AX163" s="26"/>
      <c r="AY163" s="26"/>
      <c r="AZ163" s="26"/>
      <c r="BA163" s="26"/>
      <c r="BB163" s="26"/>
      <c r="BC163" s="26"/>
      <c r="BD163" s="26"/>
      <c r="BE163" s="26"/>
      <c r="BF163" s="26"/>
      <c r="BG163" s="26"/>
      <c r="BH163" s="26"/>
      <c r="BI163" s="79"/>
      <c r="BJ163" s="44"/>
      <c r="BK163" s="79"/>
      <c r="BL163" s="79"/>
      <c r="BM163" s="44">
        <v>159</v>
      </c>
      <c r="BN163" s="26"/>
      <c r="BO163" s="26"/>
      <c r="BP163" s="26"/>
      <c r="BQ163" s="26"/>
      <c r="BR163" s="26"/>
      <c r="BS163" s="26"/>
      <c r="BT163" s="26"/>
      <c r="BU163" s="44">
        <v>159</v>
      </c>
      <c r="BV163" s="5">
        <v>0</v>
      </c>
      <c r="BW163" s="5">
        <v>0</v>
      </c>
      <c r="BX163" s="69"/>
      <c r="BY163" s="69"/>
      <c r="BZ163" s="69"/>
      <c r="CA163" s="69"/>
      <c r="CB163" s="26"/>
      <c r="CC163" s="39"/>
      <c r="CD163" s="39"/>
      <c r="CE163" s="90"/>
      <c r="CF163" s="26"/>
      <c r="CG163" s="26"/>
      <c r="CH163" s="26"/>
      <c r="CI163" s="26"/>
      <c r="CJ163" s="26"/>
      <c r="CK163" s="60"/>
      <c r="CL163" s="79" t="s">
        <v>656</v>
      </c>
    </row>
    <row r="164" spans="1:90" ht="15" x14ac:dyDescent="0.25">
      <c r="A164" s="10">
        <v>160</v>
      </c>
      <c r="B164" s="15"/>
      <c r="C164" s="42"/>
      <c r="D164" s="82"/>
      <c r="E164" s="69"/>
      <c r="F164" s="69"/>
      <c r="G164" s="32"/>
      <c r="H164" s="69"/>
      <c r="I164" s="69"/>
      <c r="J164" s="69"/>
      <c r="K164" s="69"/>
      <c r="L164" s="69"/>
      <c r="M164" s="299">
        <f t="shared" si="26"/>
        <v>0</v>
      </c>
      <c r="N164" s="5"/>
      <c r="O164" s="69"/>
      <c r="P164" s="69"/>
      <c r="Q164" s="69"/>
      <c r="R164" s="69"/>
      <c r="S164" s="69"/>
      <c r="T164" s="32"/>
      <c r="U164" s="69"/>
      <c r="V164" s="69"/>
      <c r="W164" s="69"/>
      <c r="X164" s="69"/>
      <c r="Y164" s="69"/>
      <c r="Z164" s="32"/>
      <c r="AA164" s="69"/>
      <c r="AB164" s="69"/>
      <c r="AC164" s="69"/>
      <c r="AD164" s="69"/>
      <c r="AE164" s="69"/>
      <c r="AF164" s="32"/>
      <c r="AG164" s="69"/>
      <c r="AH164" s="69"/>
      <c r="AI164" s="114"/>
      <c r="AJ164" s="70"/>
      <c r="AK164" s="70"/>
      <c r="AL164" s="70"/>
      <c r="AM164" s="70"/>
      <c r="AN164" s="70"/>
      <c r="AO164" s="26"/>
      <c r="AP164" s="300">
        <f t="shared" si="27"/>
        <v>0</v>
      </c>
      <c r="AQ164" s="4"/>
      <c r="AR164" s="26"/>
      <c r="AS164" s="26"/>
      <c r="AT164" s="26"/>
      <c r="AU164" s="26"/>
      <c r="AV164" s="26"/>
      <c r="AW164" s="26"/>
      <c r="AX164" s="26"/>
      <c r="AY164" s="26"/>
      <c r="AZ164" s="26"/>
      <c r="BA164" s="26"/>
      <c r="BB164" s="26"/>
      <c r="BC164" s="26"/>
      <c r="BD164" s="26"/>
      <c r="BE164" s="26"/>
      <c r="BF164" s="26"/>
      <c r="BG164" s="26"/>
      <c r="BH164" s="26"/>
      <c r="BI164" s="79"/>
      <c r="BJ164" s="44"/>
      <c r="BK164" s="79"/>
      <c r="BL164" s="79"/>
      <c r="BM164" s="44">
        <v>160</v>
      </c>
      <c r="BN164" s="26"/>
      <c r="BO164" s="26"/>
      <c r="BP164" s="26"/>
      <c r="BQ164" s="26"/>
      <c r="BR164" s="26"/>
      <c r="BS164" s="26"/>
      <c r="BT164" s="26"/>
      <c r="BU164" s="44">
        <v>160</v>
      </c>
      <c r="BV164" s="5">
        <v>0</v>
      </c>
      <c r="BW164" s="5">
        <v>0</v>
      </c>
      <c r="BX164" s="69"/>
      <c r="BY164" s="69"/>
      <c r="BZ164" s="69"/>
      <c r="CA164" s="69"/>
      <c r="CB164" s="26"/>
      <c r="CC164" s="39"/>
      <c r="CD164" s="39"/>
      <c r="CE164" s="90"/>
      <c r="CF164" s="26"/>
      <c r="CG164" s="26"/>
      <c r="CH164" s="26"/>
      <c r="CI164" s="26"/>
      <c r="CJ164" s="26"/>
      <c r="CK164" s="60"/>
      <c r="CL164" s="79" t="s">
        <v>656</v>
      </c>
    </row>
    <row r="165" spans="1:90" ht="15" x14ac:dyDescent="0.25">
      <c r="A165" s="10">
        <v>161</v>
      </c>
      <c r="B165" s="15"/>
      <c r="C165" s="42"/>
      <c r="D165" s="82"/>
      <c r="E165" s="69"/>
      <c r="F165" s="69"/>
      <c r="G165" s="32"/>
      <c r="H165" s="69"/>
      <c r="I165" s="69"/>
      <c r="J165" s="69"/>
      <c r="K165" s="69"/>
      <c r="L165" s="69"/>
      <c r="M165" s="299">
        <f t="shared" si="26"/>
        <v>0</v>
      </c>
      <c r="N165" s="5"/>
      <c r="O165" s="69"/>
      <c r="P165" s="69"/>
      <c r="Q165" s="69"/>
      <c r="R165" s="69"/>
      <c r="S165" s="69"/>
      <c r="T165" s="32"/>
      <c r="U165" s="69"/>
      <c r="V165" s="69"/>
      <c r="W165" s="69"/>
      <c r="X165" s="69"/>
      <c r="Y165" s="69"/>
      <c r="Z165" s="32"/>
      <c r="AA165" s="69"/>
      <c r="AB165" s="69"/>
      <c r="AC165" s="69"/>
      <c r="AD165" s="69"/>
      <c r="AE165" s="69"/>
      <c r="AF165" s="32"/>
      <c r="AG165" s="69"/>
      <c r="AH165" s="69"/>
      <c r="AI165" s="114"/>
      <c r="AJ165" s="70"/>
      <c r="AK165" s="70"/>
      <c r="AL165" s="70"/>
      <c r="AM165" s="70"/>
      <c r="AN165" s="70"/>
      <c r="AO165" s="26"/>
      <c r="AP165" s="300">
        <f t="shared" si="27"/>
        <v>0</v>
      </c>
      <c r="AQ165" s="4"/>
      <c r="AR165" s="26"/>
      <c r="AS165" s="26"/>
      <c r="AT165" s="26"/>
      <c r="AU165" s="26"/>
      <c r="AV165" s="26"/>
      <c r="AW165" s="26"/>
      <c r="AX165" s="26"/>
      <c r="AY165" s="26"/>
      <c r="AZ165" s="26"/>
      <c r="BA165" s="26"/>
      <c r="BB165" s="26"/>
      <c r="BC165" s="26"/>
      <c r="BD165" s="26"/>
      <c r="BE165" s="26"/>
      <c r="BF165" s="26"/>
      <c r="BG165" s="26"/>
      <c r="BH165" s="26"/>
      <c r="BI165" s="79"/>
      <c r="BJ165" s="44"/>
      <c r="BK165" s="79"/>
      <c r="BL165" s="79"/>
      <c r="BM165" s="44">
        <v>161</v>
      </c>
      <c r="BN165" s="26"/>
      <c r="BO165" s="26"/>
      <c r="BP165" s="26"/>
      <c r="BQ165" s="26"/>
      <c r="BR165" s="26"/>
      <c r="BS165" s="26"/>
      <c r="BT165" s="26"/>
      <c r="BU165" s="44">
        <v>161</v>
      </c>
      <c r="BV165" s="5">
        <v>0</v>
      </c>
      <c r="BW165" s="5">
        <v>0</v>
      </c>
      <c r="BX165" s="69"/>
      <c r="BY165" s="69"/>
      <c r="BZ165" s="69"/>
      <c r="CA165" s="69"/>
      <c r="CB165" s="26"/>
      <c r="CC165" s="39"/>
      <c r="CD165" s="39"/>
      <c r="CE165" s="90"/>
      <c r="CF165" s="26"/>
      <c r="CG165" s="26"/>
      <c r="CH165" s="26"/>
      <c r="CI165" s="26"/>
      <c r="CJ165" s="26"/>
      <c r="CK165" s="60"/>
      <c r="CL165" s="79" t="s">
        <v>656</v>
      </c>
    </row>
    <row r="166" spans="1:90" ht="15" x14ac:dyDescent="0.25">
      <c r="A166" s="10">
        <v>162</v>
      </c>
      <c r="B166" s="15"/>
      <c r="C166" s="42"/>
      <c r="D166" s="82"/>
      <c r="E166" s="69"/>
      <c r="F166" s="69"/>
      <c r="G166" s="32"/>
      <c r="H166" s="69"/>
      <c r="I166" s="69"/>
      <c r="J166" s="69"/>
      <c r="K166" s="69"/>
      <c r="L166" s="69"/>
      <c r="M166" s="299">
        <f t="shared" si="26"/>
        <v>0</v>
      </c>
      <c r="N166" s="5"/>
      <c r="O166" s="69"/>
      <c r="P166" s="69"/>
      <c r="Q166" s="69"/>
      <c r="R166" s="69"/>
      <c r="S166" s="69"/>
      <c r="T166" s="32"/>
      <c r="U166" s="69"/>
      <c r="V166" s="69"/>
      <c r="W166" s="69"/>
      <c r="X166" s="69"/>
      <c r="Y166" s="69"/>
      <c r="Z166" s="32"/>
      <c r="AA166" s="69"/>
      <c r="AB166" s="69"/>
      <c r="AC166" s="69"/>
      <c r="AD166" s="69"/>
      <c r="AE166" s="69"/>
      <c r="AF166" s="32"/>
      <c r="AG166" s="69"/>
      <c r="AH166" s="69"/>
      <c r="AI166" s="114"/>
      <c r="AJ166" s="70"/>
      <c r="AK166" s="70"/>
      <c r="AL166" s="70"/>
      <c r="AM166" s="70"/>
      <c r="AN166" s="70"/>
      <c r="AO166" s="26"/>
      <c r="AP166" s="300">
        <f t="shared" si="27"/>
        <v>0</v>
      </c>
      <c r="AQ166" s="4"/>
      <c r="AR166" s="26"/>
      <c r="AS166" s="26"/>
      <c r="AT166" s="26"/>
      <c r="AU166" s="26"/>
      <c r="AV166" s="26"/>
      <c r="AW166" s="26"/>
      <c r="AX166" s="26"/>
      <c r="AY166" s="26"/>
      <c r="AZ166" s="26"/>
      <c r="BA166" s="26"/>
      <c r="BB166" s="26"/>
      <c r="BC166" s="26"/>
      <c r="BD166" s="26"/>
      <c r="BE166" s="26"/>
      <c r="BF166" s="26"/>
      <c r="BG166" s="26"/>
      <c r="BH166" s="26"/>
      <c r="BI166" s="79"/>
      <c r="BJ166" s="44"/>
      <c r="BK166" s="79"/>
      <c r="BL166" s="79"/>
      <c r="BM166" s="44">
        <v>162</v>
      </c>
      <c r="BN166" s="26"/>
      <c r="BO166" s="26"/>
      <c r="BP166" s="26"/>
      <c r="BQ166" s="26"/>
      <c r="BR166" s="26"/>
      <c r="BS166" s="26"/>
      <c r="BT166" s="26"/>
      <c r="BU166" s="44">
        <v>162</v>
      </c>
      <c r="BV166" s="5">
        <v>0</v>
      </c>
      <c r="BW166" s="5">
        <v>0</v>
      </c>
      <c r="BX166" s="69"/>
      <c r="BY166" s="69"/>
      <c r="BZ166" s="69"/>
      <c r="CA166" s="69"/>
      <c r="CB166" s="26"/>
      <c r="CC166" s="39"/>
      <c r="CD166" s="39"/>
      <c r="CE166" s="90"/>
      <c r="CF166" s="26"/>
      <c r="CG166" s="26"/>
      <c r="CH166" s="26"/>
      <c r="CI166" s="26"/>
      <c r="CJ166" s="26"/>
      <c r="CK166" s="60"/>
      <c r="CL166" s="79" t="s">
        <v>656</v>
      </c>
    </row>
    <row r="167" spans="1:90" ht="15" x14ac:dyDescent="0.25">
      <c r="A167" s="10">
        <v>163</v>
      </c>
      <c r="B167" s="15"/>
      <c r="C167" s="42"/>
      <c r="D167" s="82"/>
      <c r="E167" s="69"/>
      <c r="F167" s="69"/>
      <c r="G167" s="32"/>
      <c r="H167" s="69"/>
      <c r="I167" s="69"/>
      <c r="J167" s="69"/>
      <c r="K167" s="69"/>
      <c r="L167" s="69"/>
      <c r="M167" s="299">
        <f t="shared" si="26"/>
        <v>0</v>
      </c>
      <c r="N167" s="5"/>
      <c r="O167" s="69"/>
      <c r="P167" s="69"/>
      <c r="Q167" s="69"/>
      <c r="R167" s="69"/>
      <c r="S167" s="69"/>
      <c r="T167" s="32"/>
      <c r="U167" s="69"/>
      <c r="V167" s="69"/>
      <c r="W167" s="69"/>
      <c r="X167" s="69"/>
      <c r="Y167" s="69"/>
      <c r="Z167" s="32"/>
      <c r="AA167" s="69"/>
      <c r="AB167" s="69"/>
      <c r="AC167" s="69"/>
      <c r="AD167" s="69"/>
      <c r="AE167" s="69"/>
      <c r="AF167" s="32"/>
      <c r="AG167" s="69"/>
      <c r="AH167" s="69"/>
      <c r="AI167" s="114"/>
      <c r="AJ167" s="70"/>
      <c r="AK167" s="70"/>
      <c r="AL167" s="70"/>
      <c r="AM167" s="70"/>
      <c r="AN167" s="70"/>
      <c r="AO167" s="26"/>
      <c r="AP167" s="300">
        <f t="shared" si="27"/>
        <v>0</v>
      </c>
      <c r="AQ167" s="4"/>
      <c r="AR167" s="26"/>
      <c r="AS167" s="26"/>
      <c r="AT167" s="26"/>
      <c r="AU167" s="26"/>
      <c r="AV167" s="26"/>
      <c r="AW167" s="26"/>
      <c r="AX167" s="26"/>
      <c r="AY167" s="26"/>
      <c r="AZ167" s="26"/>
      <c r="BA167" s="26"/>
      <c r="BB167" s="26"/>
      <c r="BC167" s="26"/>
      <c r="BD167" s="26"/>
      <c r="BE167" s="26"/>
      <c r="BF167" s="26"/>
      <c r="BG167" s="26"/>
      <c r="BH167" s="26"/>
      <c r="BI167" s="79"/>
      <c r="BJ167" s="44"/>
      <c r="BK167" s="79"/>
      <c r="BL167" s="79"/>
      <c r="BM167" s="44">
        <v>163</v>
      </c>
      <c r="BN167" s="26"/>
      <c r="BO167" s="26"/>
      <c r="BP167" s="26"/>
      <c r="BQ167" s="26"/>
      <c r="BR167" s="26"/>
      <c r="BS167" s="26"/>
      <c r="BT167" s="26"/>
      <c r="BU167" s="44">
        <v>163</v>
      </c>
      <c r="BV167" s="5">
        <v>0</v>
      </c>
      <c r="BW167" s="5">
        <v>0</v>
      </c>
      <c r="BX167" s="69"/>
      <c r="BY167" s="69"/>
      <c r="BZ167" s="69"/>
      <c r="CA167" s="69"/>
      <c r="CB167" s="26"/>
      <c r="CC167" s="39"/>
      <c r="CD167" s="39"/>
      <c r="CE167" s="90"/>
      <c r="CF167" s="26"/>
      <c r="CG167" s="26"/>
      <c r="CH167" s="26"/>
      <c r="CI167" s="26"/>
      <c r="CJ167" s="26"/>
      <c r="CK167" s="60"/>
      <c r="CL167" s="79" t="s">
        <v>656</v>
      </c>
    </row>
    <row r="168" spans="1:90" ht="15" x14ac:dyDescent="0.25">
      <c r="A168" s="10">
        <v>164</v>
      </c>
      <c r="B168" s="15"/>
      <c r="C168" s="42"/>
      <c r="D168" s="82"/>
      <c r="E168" s="69"/>
      <c r="F168" s="69"/>
      <c r="G168" s="32"/>
      <c r="H168" s="69"/>
      <c r="I168" s="69"/>
      <c r="J168" s="69"/>
      <c r="K168" s="69"/>
      <c r="L168" s="69"/>
      <c r="M168" s="299">
        <f t="shared" si="26"/>
        <v>0</v>
      </c>
      <c r="N168" s="5"/>
      <c r="O168" s="69"/>
      <c r="P168" s="69"/>
      <c r="Q168" s="69"/>
      <c r="R168" s="69"/>
      <c r="S168" s="69"/>
      <c r="T168" s="32"/>
      <c r="U168" s="69"/>
      <c r="V168" s="69"/>
      <c r="W168" s="69"/>
      <c r="X168" s="69"/>
      <c r="Y168" s="69"/>
      <c r="Z168" s="32"/>
      <c r="AA168" s="69"/>
      <c r="AB168" s="69"/>
      <c r="AC168" s="69"/>
      <c r="AD168" s="69"/>
      <c r="AE168" s="69"/>
      <c r="AF168" s="32"/>
      <c r="AG168" s="69"/>
      <c r="AH168" s="69"/>
      <c r="AI168" s="114"/>
      <c r="AJ168" s="70"/>
      <c r="AK168" s="70"/>
      <c r="AL168" s="70"/>
      <c r="AM168" s="70"/>
      <c r="AN168" s="70"/>
      <c r="AO168" s="26"/>
      <c r="AP168" s="300">
        <f t="shared" si="27"/>
        <v>0</v>
      </c>
      <c r="AQ168" s="4"/>
      <c r="AR168" s="26"/>
      <c r="AS168" s="26"/>
      <c r="AT168" s="26"/>
      <c r="AU168" s="26"/>
      <c r="AV168" s="26"/>
      <c r="AW168" s="26"/>
      <c r="AX168" s="26"/>
      <c r="AY168" s="26"/>
      <c r="AZ168" s="26"/>
      <c r="BA168" s="26"/>
      <c r="BB168" s="26"/>
      <c r="BC168" s="26"/>
      <c r="BD168" s="26"/>
      <c r="BE168" s="26"/>
      <c r="BF168" s="26"/>
      <c r="BG168" s="26"/>
      <c r="BH168" s="26"/>
      <c r="BI168" s="79"/>
      <c r="BJ168" s="44"/>
      <c r="BK168" s="79"/>
      <c r="BL168" s="79"/>
      <c r="BM168" s="44">
        <v>164</v>
      </c>
      <c r="BN168" s="26"/>
      <c r="BO168" s="26"/>
      <c r="BP168" s="26"/>
      <c r="BQ168" s="26"/>
      <c r="BR168" s="26"/>
      <c r="BS168" s="26"/>
      <c r="BT168" s="26"/>
      <c r="BU168" s="44">
        <v>164</v>
      </c>
      <c r="BV168" s="5">
        <v>0</v>
      </c>
      <c r="BW168" s="5">
        <v>0</v>
      </c>
      <c r="BX168" s="69"/>
      <c r="BY168" s="69"/>
      <c r="BZ168" s="69"/>
      <c r="CA168" s="69"/>
      <c r="CB168" s="26"/>
      <c r="CC168" s="39"/>
      <c r="CD168" s="39"/>
      <c r="CE168" s="90"/>
      <c r="CF168" s="26"/>
      <c r="CG168" s="26"/>
      <c r="CH168" s="26"/>
      <c r="CI168" s="26"/>
      <c r="CJ168" s="26"/>
      <c r="CK168" s="60"/>
      <c r="CL168" s="79" t="s">
        <v>656</v>
      </c>
    </row>
    <row r="169" spans="1:90" ht="15" x14ac:dyDescent="0.25">
      <c r="A169" s="10">
        <v>165</v>
      </c>
      <c r="B169" s="15"/>
      <c r="C169" s="42"/>
      <c r="D169" s="82"/>
      <c r="E169" s="69"/>
      <c r="F169" s="69"/>
      <c r="G169" s="32"/>
      <c r="H169" s="69"/>
      <c r="I169" s="69"/>
      <c r="J169" s="69"/>
      <c r="K169" s="69"/>
      <c r="L169" s="69"/>
      <c r="M169" s="299">
        <f t="shared" si="26"/>
        <v>0</v>
      </c>
      <c r="N169" s="5"/>
      <c r="O169" s="69"/>
      <c r="P169" s="69"/>
      <c r="Q169" s="69"/>
      <c r="R169" s="69"/>
      <c r="S169" s="69"/>
      <c r="T169" s="32"/>
      <c r="U169" s="69"/>
      <c r="V169" s="69"/>
      <c r="W169" s="69"/>
      <c r="X169" s="69"/>
      <c r="Y169" s="69"/>
      <c r="Z169" s="32"/>
      <c r="AA169" s="69"/>
      <c r="AB169" s="69"/>
      <c r="AC169" s="69"/>
      <c r="AD169" s="69"/>
      <c r="AE169" s="69"/>
      <c r="AF169" s="32"/>
      <c r="AG169" s="69"/>
      <c r="AH169" s="69"/>
      <c r="AI169" s="114"/>
      <c r="AJ169" s="70"/>
      <c r="AK169" s="70"/>
      <c r="AL169" s="70"/>
      <c r="AM169" s="70"/>
      <c r="AN169" s="70"/>
      <c r="AO169" s="26"/>
      <c r="AP169" s="300">
        <f t="shared" si="27"/>
        <v>0</v>
      </c>
      <c r="AQ169" s="4"/>
      <c r="AR169" s="26"/>
      <c r="AS169" s="26"/>
      <c r="AT169" s="26"/>
      <c r="AU169" s="26"/>
      <c r="AV169" s="26"/>
      <c r="AW169" s="26"/>
      <c r="AX169" s="26"/>
      <c r="AY169" s="26"/>
      <c r="AZ169" s="26"/>
      <c r="BA169" s="26"/>
      <c r="BB169" s="26"/>
      <c r="BC169" s="26"/>
      <c r="BD169" s="26"/>
      <c r="BE169" s="26"/>
      <c r="BF169" s="26"/>
      <c r="BG169" s="26"/>
      <c r="BH169" s="26"/>
      <c r="BI169" s="79"/>
      <c r="BJ169" s="44"/>
      <c r="BK169" s="79"/>
      <c r="BL169" s="79"/>
      <c r="BM169" s="44">
        <v>165</v>
      </c>
      <c r="BN169" s="26"/>
      <c r="BO169" s="26"/>
      <c r="BP169" s="26"/>
      <c r="BQ169" s="26"/>
      <c r="BR169" s="26"/>
      <c r="BS169" s="26"/>
      <c r="BT169" s="26"/>
      <c r="BU169" s="44">
        <v>165</v>
      </c>
      <c r="BV169" s="5">
        <v>0</v>
      </c>
      <c r="BW169" s="5">
        <v>0</v>
      </c>
      <c r="BX169" s="69"/>
      <c r="BY169" s="69"/>
      <c r="BZ169" s="69"/>
      <c r="CA169" s="69"/>
      <c r="CB169" s="26"/>
      <c r="CC169" s="39"/>
      <c r="CD169" s="39"/>
      <c r="CE169" s="90"/>
      <c r="CF169" s="26"/>
      <c r="CG169" s="26"/>
      <c r="CH169" s="26"/>
      <c r="CI169" s="26"/>
      <c r="CJ169" s="26"/>
      <c r="CK169" s="60"/>
      <c r="CL169" s="79" t="s">
        <v>656</v>
      </c>
    </row>
    <row r="170" spans="1:90" ht="15" x14ac:dyDescent="0.25">
      <c r="A170" s="10">
        <v>166</v>
      </c>
      <c r="B170" s="15"/>
      <c r="C170" s="42"/>
      <c r="D170" s="82"/>
      <c r="E170" s="69"/>
      <c r="F170" s="69"/>
      <c r="G170" s="32"/>
      <c r="H170" s="69"/>
      <c r="I170" s="69"/>
      <c r="J170" s="69"/>
      <c r="K170" s="69"/>
      <c r="L170" s="69"/>
      <c r="M170" s="299">
        <f t="shared" si="26"/>
        <v>0</v>
      </c>
      <c r="N170" s="5"/>
      <c r="O170" s="69"/>
      <c r="P170" s="69"/>
      <c r="Q170" s="69"/>
      <c r="R170" s="69"/>
      <c r="S170" s="69"/>
      <c r="T170" s="32"/>
      <c r="U170" s="69"/>
      <c r="V170" s="69"/>
      <c r="W170" s="69"/>
      <c r="X170" s="69"/>
      <c r="Y170" s="69"/>
      <c r="Z170" s="32"/>
      <c r="AA170" s="69"/>
      <c r="AB170" s="69"/>
      <c r="AC170" s="69"/>
      <c r="AD170" s="69"/>
      <c r="AE170" s="69"/>
      <c r="AF170" s="32"/>
      <c r="AG170" s="69"/>
      <c r="AH170" s="69"/>
      <c r="AI170" s="114"/>
      <c r="AJ170" s="70"/>
      <c r="AK170" s="70"/>
      <c r="AL170" s="70"/>
      <c r="AM170" s="70"/>
      <c r="AN170" s="70"/>
      <c r="AO170" s="26"/>
      <c r="AP170" s="300">
        <f t="shared" si="27"/>
        <v>0</v>
      </c>
      <c r="AQ170" s="4"/>
      <c r="AR170" s="26"/>
      <c r="AS170" s="26"/>
      <c r="AT170" s="26"/>
      <c r="AU170" s="26"/>
      <c r="AV170" s="26"/>
      <c r="AW170" s="26"/>
      <c r="AX170" s="26"/>
      <c r="AY170" s="26"/>
      <c r="AZ170" s="26"/>
      <c r="BA170" s="26"/>
      <c r="BB170" s="26"/>
      <c r="BC170" s="26"/>
      <c r="BD170" s="26"/>
      <c r="BE170" s="26"/>
      <c r="BF170" s="26"/>
      <c r="BG170" s="26"/>
      <c r="BH170" s="26"/>
      <c r="BI170" s="79"/>
      <c r="BJ170" s="44"/>
      <c r="BK170" s="79"/>
      <c r="BL170" s="79"/>
      <c r="BM170" s="44">
        <v>166</v>
      </c>
      <c r="BN170" s="26"/>
      <c r="BO170" s="26"/>
      <c r="BP170" s="26"/>
      <c r="BQ170" s="26"/>
      <c r="BR170" s="26"/>
      <c r="BS170" s="26"/>
      <c r="BT170" s="26"/>
      <c r="BU170" s="44">
        <v>166</v>
      </c>
      <c r="BV170" s="5">
        <v>0</v>
      </c>
      <c r="BW170" s="5">
        <v>0</v>
      </c>
      <c r="BX170" s="69"/>
      <c r="BY170" s="69"/>
      <c r="BZ170" s="69"/>
      <c r="CA170" s="69"/>
      <c r="CB170" s="26"/>
      <c r="CC170" s="39"/>
      <c r="CD170" s="39"/>
      <c r="CE170" s="90"/>
      <c r="CF170" s="26"/>
      <c r="CG170" s="26"/>
      <c r="CH170" s="26"/>
      <c r="CI170" s="26"/>
      <c r="CJ170" s="26"/>
      <c r="CK170" s="60"/>
      <c r="CL170" s="79" t="s">
        <v>656</v>
      </c>
    </row>
    <row r="171" spans="1:90" ht="15" x14ac:dyDescent="0.25">
      <c r="A171" s="10">
        <v>167</v>
      </c>
      <c r="B171" s="15"/>
      <c r="C171" s="42"/>
      <c r="D171" s="82"/>
      <c r="E171" s="69"/>
      <c r="F171" s="69"/>
      <c r="G171" s="32"/>
      <c r="H171" s="69"/>
      <c r="I171" s="69"/>
      <c r="J171" s="69"/>
      <c r="K171" s="69"/>
      <c r="L171" s="69"/>
      <c r="M171" s="299">
        <f t="shared" si="26"/>
        <v>0</v>
      </c>
      <c r="N171" s="5"/>
      <c r="O171" s="69"/>
      <c r="P171" s="69"/>
      <c r="Q171" s="69"/>
      <c r="R171" s="69"/>
      <c r="S171" s="69"/>
      <c r="T171" s="32"/>
      <c r="U171" s="69"/>
      <c r="V171" s="69"/>
      <c r="W171" s="69"/>
      <c r="X171" s="69"/>
      <c r="Y171" s="69"/>
      <c r="Z171" s="32"/>
      <c r="AA171" s="69"/>
      <c r="AB171" s="69"/>
      <c r="AC171" s="69"/>
      <c r="AD171" s="69"/>
      <c r="AE171" s="69"/>
      <c r="AF171" s="32"/>
      <c r="AG171" s="69"/>
      <c r="AH171" s="69"/>
      <c r="AI171" s="114"/>
      <c r="AJ171" s="70"/>
      <c r="AK171" s="70"/>
      <c r="AL171" s="70"/>
      <c r="AM171" s="70"/>
      <c r="AN171" s="70"/>
      <c r="AO171" s="26"/>
      <c r="AP171" s="300">
        <f t="shared" si="27"/>
        <v>0</v>
      </c>
      <c r="AQ171" s="4"/>
      <c r="AR171" s="26"/>
      <c r="AS171" s="26"/>
      <c r="AT171" s="26"/>
      <c r="AU171" s="26"/>
      <c r="AV171" s="26"/>
      <c r="AW171" s="26"/>
      <c r="AX171" s="26"/>
      <c r="AY171" s="26"/>
      <c r="AZ171" s="26"/>
      <c r="BA171" s="26"/>
      <c r="BB171" s="26"/>
      <c r="BC171" s="26"/>
      <c r="BD171" s="26"/>
      <c r="BE171" s="26"/>
      <c r="BF171" s="26"/>
      <c r="BG171" s="26"/>
      <c r="BH171" s="26"/>
      <c r="BI171" s="79"/>
      <c r="BJ171" s="44"/>
      <c r="BK171" s="79"/>
      <c r="BL171" s="79"/>
      <c r="BM171" s="44">
        <v>167</v>
      </c>
      <c r="BN171" s="26"/>
      <c r="BO171" s="26"/>
      <c r="BP171" s="26"/>
      <c r="BQ171" s="26"/>
      <c r="BR171" s="26"/>
      <c r="BS171" s="26"/>
      <c r="BT171" s="26"/>
      <c r="BU171" s="44">
        <v>167</v>
      </c>
      <c r="BV171" s="5">
        <v>0</v>
      </c>
      <c r="BW171" s="5">
        <v>0</v>
      </c>
      <c r="BX171" s="69"/>
      <c r="BY171" s="69"/>
      <c r="BZ171" s="69"/>
      <c r="CA171" s="69"/>
      <c r="CB171" s="26"/>
      <c r="CC171" s="39"/>
      <c r="CD171" s="39"/>
      <c r="CE171" s="90"/>
      <c r="CF171" s="26"/>
      <c r="CG171" s="26"/>
      <c r="CH171" s="26"/>
      <c r="CI171" s="26"/>
      <c r="CJ171" s="26"/>
      <c r="CK171" s="60"/>
      <c r="CL171" s="79" t="s">
        <v>656</v>
      </c>
    </row>
    <row r="172" spans="1:90" ht="15" x14ac:dyDescent="0.25">
      <c r="A172" s="10">
        <v>168</v>
      </c>
      <c r="B172" s="15"/>
      <c r="C172" s="42"/>
      <c r="D172" s="82"/>
      <c r="E172" s="69"/>
      <c r="F172" s="69"/>
      <c r="G172" s="32"/>
      <c r="H172" s="69"/>
      <c r="I172" s="69"/>
      <c r="J172" s="69"/>
      <c r="K172" s="69"/>
      <c r="L172" s="69"/>
      <c r="M172" s="299">
        <f t="shared" si="26"/>
        <v>0</v>
      </c>
      <c r="N172" s="5"/>
      <c r="O172" s="69"/>
      <c r="P172" s="69"/>
      <c r="Q172" s="69"/>
      <c r="R172" s="69"/>
      <c r="S172" s="69"/>
      <c r="T172" s="32"/>
      <c r="U172" s="69"/>
      <c r="V172" s="69"/>
      <c r="W172" s="69"/>
      <c r="X172" s="69"/>
      <c r="Y172" s="69"/>
      <c r="Z172" s="32"/>
      <c r="AA172" s="69"/>
      <c r="AB172" s="69"/>
      <c r="AC172" s="69"/>
      <c r="AD172" s="69"/>
      <c r="AE172" s="69"/>
      <c r="AF172" s="32"/>
      <c r="AG172" s="69"/>
      <c r="AH172" s="69"/>
      <c r="AI172" s="114"/>
      <c r="AJ172" s="70"/>
      <c r="AK172" s="70"/>
      <c r="AL172" s="70"/>
      <c r="AM172" s="70"/>
      <c r="AN172" s="70"/>
      <c r="AO172" s="26"/>
      <c r="AP172" s="300">
        <f t="shared" si="27"/>
        <v>0</v>
      </c>
      <c r="AQ172" s="4"/>
      <c r="AR172" s="26"/>
      <c r="AS172" s="26"/>
      <c r="AT172" s="26"/>
      <c r="AU172" s="26"/>
      <c r="AV172" s="26"/>
      <c r="AW172" s="26"/>
      <c r="AX172" s="26"/>
      <c r="AY172" s="26"/>
      <c r="AZ172" s="26"/>
      <c r="BA172" s="26"/>
      <c r="BB172" s="26"/>
      <c r="BC172" s="26"/>
      <c r="BD172" s="26"/>
      <c r="BE172" s="26"/>
      <c r="BF172" s="26"/>
      <c r="BG172" s="26"/>
      <c r="BH172" s="26"/>
      <c r="BI172" s="79"/>
      <c r="BJ172" s="44"/>
      <c r="BK172" s="79"/>
      <c r="BL172" s="79"/>
      <c r="BM172" s="44">
        <v>168</v>
      </c>
      <c r="BN172" s="26"/>
      <c r="BO172" s="26"/>
      <c r="BP172" s="26"/>
      <c r="BQ172" s="26"/>
      <c r="BR172" s="26"/>
      <c r="BS172" s="26"/>
      <c r="BT172" s="26"/>
      <c r="BU172" s="44">
        <v>168</v>
      </c>
      <c r="BV172" s="5">
        <v>0</v>
      </c>
      <c r="BW172" s="5">
        <v>0</v>
      </c>
      <c r="BX172" s="69"/>
      <c r="BY172" s="69"/>
      <c r="BZ172" s="69"/>
      <c r="CA172" s="69"/>
      <c r="CB172" s="26"/>
      <c r="CC172" s="39"/>
      <c r="CD172" s="39"/>
      <c r="CE172" s="90"/>
      <c r="CF172" s="26"/>
      <c r="CG172" s="26"/>
      <c r="CH172" s="26"/>
      <c r="CI172" s="26"/>
      <c r="CJ172" s="26"/>
      <c r="CK172" s="60"/>
      <c r="CL172" s="79" t="s">
        <v>656</v>
      </c>
    </row>
    <row r="173" spans="1:90" ht="15" x14ac:dyDescent="0.25">
      <c r="A173" s="10">
        <v>169</v>
      </c>
      <c r="B173" s="15"/>
      <c r="C173" s="42"/>
      <c r="D173" s="82"/>
      <c r="E173" s="69"/>
      <c r="F173" s="69"/>
      <c r="G173" s="32"/>
      <c r="H173" s="69"/>
      <c r="I173" s="69"/>
      <c r="J173" s="69"/>
      <c r="K173" s="69"/>
      <c r="L173" s="69"/>
      <c r="M173" s="299">
        <f t="shared" si="26"/>
        <v>0</v>
      </c>
      <c r="N173" s="5"/>
      <c r="O173" s="69"/>
      <c r="P173" s="69"/>
      <c r="Q173" s="69"/>
      <c r="R173" s="69"/>
      <c r="S173" s="69"/>
      <c r="T173" s="32"/>
      <c r="U173" s="69"/>
      <c r="V173" s="69"/>
      <c r="W173" s="69"/>
      <c r="X173" s="69"/>
      <c r="Y173" s="69"/>
      <c r="Z173" s="32"/>
      <c r="AA173" s="69"/>
      <c r="AB173" s="69"/>
      <c r="AC173" s="69"/>
      <c r="AD173" s="69"/>
      <c r="AE173" s="69"/>
      <c r="AF173" s="32"/>
      <c r="AG173" s="69"/>
      <c r="AH173" s="69"/>
      <c r="AI173" s="114"/>
      <c r="AJ173" s="70"/>
      <c r="AK173" s="70"/>
      <c r="AL173" s="70"/>
      <c r="AM173" s="70"/>
      <c r="AN173" s="70"/>
      <c r="AO173" s="26"/>
      <c r="AP173" s="300">
        <f t="shared" si="27"/>
        <v>0</v>
      </c>
      <c r="AQ173" s="4"/>
      <c r="AR173" s="26"/>
      <c r="AS173" s="26"/>
      <c r="AT173" s="26"/>
      <c r="AU173" s="26"/>
      <c r="AV173" s="26"/>
      <c r="AW173" s="26"/>
      <c r="AX173" s="26"/>
      <c r="AY173" s="26"/>
      <c r="AZ173" s="26"/>
      <c r="BA173" s="26"/>
      <c r="BB173" s="26"/>
      <c r="BC173" s="26"/>
      <c r="BD173" s="26"/>
      <c r="BE173" s="26"/>
      <c r="BF173" s="26"/>
      <c r="BG173" s="26"/>
      <c r="BH173" s="26"/>
      <c r="BI173" s="79"/>
      <c r="BJ173" s="44"/>
      <c r="BK173" s="79"/>
      <c r="BL173" s="79"/>
      <c r="BM173" s="44">
        <v>169</v>
      </c>
      <c r="BN173" s="26"/>
      <c r="BO173" s="26"/>
      <c r="BP173" s="26"/>
      <c r="BQ173" s="26"/>
      <c r="BR173" s="26"/>
      <c r="BS173" s="26"/>
      <c r="BT173" s="26"/>
      <c r="BU173" s="44">
        <v>169</v>
      </c>
      <c r="BV173" s="5">
        <v>0</v>
      </c>
      <c r="BW173" s="5">
        <v>0</v>
      </c>
      <c r="BX173" s="69"/>
      <c r="BY173" s="69"/>
      <c r="BZ173" s="69"/>
      <c r="CA173" s="69"/>
      <c r="CB173" s="26"/>
      <c r="CC173" s="39"/>
      <c r="CD173" s="39"/>
      <c r="CE173" s="90"/>
      <c r="CF173" s="26"/>
      <c r="CG173" s="26"/>
      <c r="CH173" s="26"/>
      <c r="CI173" s="26"/>
      <c r="CJ173" s="26"/>
      <c r="CK173" s="60"/>
      <c r="CL173" s="79" t="s">
        <v>656</v>
      </c>
    </row>
    <row r="174" spans="1:90" ht="15" x14ac:dyDescent="0.25">
      <c r="A174" s="10">
        <v>170</v>
      </c>
      <c r="B174" s="15"/>
      <c r="C174" s="42"/>
      <c r="D174" s="82"/>
      <c r="E174" s="69"/>
      <c r="F174" s="69"/>
      <c r="G174" s="32"/>
      <c r="H174" s="69"/>
      <c r="I174" s="69"/>
      <c r="J174" s="69"/>
      <c r="K174" s="69"/>
      <c r="L174" s="69"/>
      <c r="M174" s="299">
        <f t="shared" si="26"/>
        <v>0</v>
      </c>
      <c r="N174" s="5"/>
      <c r="O174" s="69"/>
      <c r="P174" s="69"/>
      <c r="Q174" s="69"/>
      <c r="R174" s="69"/>
      <c r="S174" s="69"/>
      <c r="T174" s="32"/>
      <c r="U174" s="69"/>
      <c r="V174" s="69"/>
      <c r="W174" s="69"/>
      <c r="X174" s="69"/>
      <c r="Y174" s="69"/>
      <c r="Z174" s="32"/>
      <c r="AA174" s="69"/>
      <c r="AB174" s="69"/>
      <c r="AC174" s="69"/>
      <c r="AD174" s="69"/>
      <c r="AE174" s="69"/>
      <c r="AF174" s="32"/>
      <c r="AG174" s="69"/>
      <c r="AH174" s="69"/>
      <c r="AI174" s="114"/>
      <c r="AJ174" s="70"/>
      <c r="AK174" s="70"/>
      <c r="AL174" s="70"/>
      <c r="AM174" s="70"/>
      <c r="AN174" s="70"/>
      <c r="AO174" s="26"/>
      <c r="AP174" s="300">
        <f t="shared" si="27"/>
        <v>0</v>
      </c>
      <c r="AQ174" s="4"/>
      <c r="AR174" s="26"/>
      <c r="AS174" s="26"/>
      <c r="AT174" s="26"/>
      <c r="AU174" s="26"/>
      <c r="AV174" s="26"/>
      <c r="AW174" s="26"/>
      <c r="AX174" s="26"/>
      <c r="AY174" s="26"/>
      <c r="AZ174" s="26"/>
      <c r="BA174" s="26"/>
      <c r="BB174" s="26"/>
      <c r="BC174" s="26"/>
      <c r="BD174" s="26"/>
      <c r="BE174" s="26"/>
      <c r="BF174" s="26"/>
      <c r="BG174" s="26"/>
      <c r="BH174" s="26"/>
      <c r="BI174" s="79"/>
      <c r="BJ174" s="44"/>
      <c r="BK174" s="79"/>
      <c r="BL174" s="79"/>
      <c r="BM174" s="44">
        <v>170</v>
      </c>
      <c r="BN174" s="26"/>
      <c r="BO174" s="26"/>
      <c r="BP174" s="26"/>
      <c r="BQ174" s="26"/>
      <c r="BR174" s="26"/>
      <c r="BS174" s="26"/>
      <c r="BT174" s="26"/>
      <c r="BU174" s="44">
        <v>170</v>
      </c>
      <c r="BV174" s="5">
        <v>0</v>
      </c>
      <c r="BW174" s="5">
        <v>0</v>
      </c>
      <c r="BX174" s="69"/>
      <c r="BY174" s="69"/>
      <c r="BZ174" s="69"/>
      <c r="CA174" s="69"/>
      <c r="CB174" s="26"/>
      <c r="CC174" s="39"/>
      <c r="CD174" s="39"/>
      <c r="CE174" s="90"/>
      <c r="CF174" s="26"/>
      <c r="CG174" s="26"/>
      <c r="CH174" s="26"/>
      <c r="CI174" s="26"/>
      <c r="CJ174" s="26"/>
      <c r="CK174" s="60"/>
      <c r="CL174" s="79" t="s">
        <v>656</v>
      </c>
    </row>
    <row r="175" spans="1:90" ht="15" x14ac:dyDescent="0.25">
      <c r="A175" s="10">
        <v>171</v>
      </c>
      <c r="B175" s="15"/>
      <c r="C175" s="42"/>
      <c r="D175" s="82"/>
      <c r="E175" s="69"/>
      <c r="F175" s="69"/>
      <c r="G175" s="32"/>
      <c r="H175" s="69"/>
      <c r="I175" s="69"/>
      <c r="J175" s="69"/>
      <c r="K175" s="69"/>
      <c r="L175" s="69"/>
      <c r="M175" s="299">
        <f t="shared" si="26"/>
        <v>0</v>
      </c>
      <c r="N175" s="5"/>
      <c r="O175" s="69"/>
      <c r="P175" s="69"/>
      <c r="Q175" s="69"/>
      <c r="R175" s="69"/>
      <c r="S175" s="69"/>
      <c r="T175" s="32"/>
      <c r="U175" s="69"/>
      <c r="V175" s="69"/>
      <c r="W175" s="69"/>
      <c r="X175" s="69"/>
      <c r="Y175" s="69"/>
      <c r="Z175" s="32"/>
      <c r="AA175" s="69"/>
      <c r="AB175" s="69"/>
      <c r="AC175" s="69"/>
      <c r="AD175" s="69"/>
      <c r="AE175" s="69"/>
      <c r="AF175" s="32"/>
      <c r="AG175" s="69"/>
      <c r="AH175" s="69"/>
      <c r="AI175" s="114"/>
      <c r="AJ175" s="70"/>
      <c r="AK175" s="70"/>
      <c r="AL175" s="70"/>
      <c r="AM175" s="70"/>
      <c r="AN175" s="70"/>
      <c r="AO175" s="26"/>
      <c r="AP175" s="300">
        <f t="shared" si="27"/>
        <v>0</v>
      </c>
      <c r="AQ175" s="4"/>
      <c r="AR175" s="26"/>
      <c r="AS175" s="26"/>
      <c r="AT175" s="26"/>
      <c r="AU175" s="26"/>
      <c r="AV175" s="26"/>
      <c r="AW175" s="26"/>
      <c r="AX175" s="26"/>
      <c r="AY175" s="26"/>
      <c r="AZ175" s="26"/>
      <c r="BA175" s="26"/>
      <c r="BB175" s="26"/>
      <c r="BC175" s="26"/>
      <c r="BD175" s="26"/>
      <c r="BE175" s="26"/>
      <c r="BF175" s="26"/>
      <c r="BG175" s="26"/>
      <c r="BH175" s="26"/>
      <c r="BI175" s="79"/>
      <c r="BJ175" s="44"/>
      <c r="BK175" s="79"/>
      <c r="BL175" s="79"/>
      <c r="BM175" s="44">
        <v>171</v>
      </c>
      <c r="BN175" s="26"/>
      <c r="BO175" s="26"/>
      <c r="BP175" s="26"/>
      <c r="BQ175" s="26"/>
      <c r="BR175" s="26"/>
      <c r="BS175" s="26"/>
      <c r="BT175" s="26"/>
      <c r="BU175" s="44">
        <v>171</v>
      </c>
      <c r="BV175" s="5">
        <v>0</v>
      </c>
      <c r="BW175" s="5">
        <v>0</v>
      </c>
      <c r="BX175" s="69"/>
      <c r="BY175" s="69"/>
      <c r="BZ175" s="69"/>
      <c r="CA175" s="69"/>
      <c r="CB175" s="26"/>
      <c r="CC175" s="39"/>
      <c r="CD175" s="39"/>
      <c r="CE175" s="90"/>
      <c r="CF175" s="26"/>
      <c r="CG175" s="26"/>
      <c r="CH175" s="26"/>
      <c r="CI175" s="26"/>
      <c r="CJ175" s="26"/>
      <c r="CK175" s="60"/>
      <c r="CL175" s="79" t="s">
        <v>656</v>
      </c>
    </row>
    <row r="176" spans="1:90" ht="15" x14ac:dyDescent="0.25">
      <c r="A176" s="10">
        <v>172</v>
      </c>
      <c r="B176" s="15"/>
      <c r="C176" s="42"/>
      <c r="D176" s="82"/>
      <c r="E176" s="69"/>
      <c r="F176" s="69"/>
      <c r="G176" s="32"/>
      <c r="H176" s="69"/>
      <c r="I176" s="69"/>
      <c r="J176" s="69"/>
      <c r="K176" s="69"/>
      <c r="L176" s="69"/>
      <c r="M176" s="299">
        <f t="shared" si="26"/>
        <v>0</v>
      </c>
      <c r="N176" s="5"/>
      <c r="O176" s="69"/>
      <c r="P176" s="69"/>
      <c r="Q176" s="69"/>
      <c r="R176" s="69"/>
      <c r="S176" s="69"/>
      <c r="T176" s="32"/>
      <c r="U176" s="69"/>
      <c r="V176" s="69"/>
      <c r="W176" s="69"/>
      <c r="X176" s="69"/>
      <c r="Y176" s="69"/>
      <c r="Z176" s="32"/>
      <c r="AA176" s="69"/>
      <c r="AB176" s="69"/>
      <c r="AC176" s="69"/>
      <c r="AD176" s="69"/>
      <c r="AE176" s="69"/>
      <c r="AF176" s="32"/>
      <c r="AG176" s="69"/>
      <c r="AH176" s="69"/>
      <c r="AI176" s="114"/>
      <c r="AJ176" s="70"/>
      <c r="AK176" s="70"/>
      <c r="AL176" s="70"/>
      <c r="AM176" s="70"/>
      <c r="AN176" s="70"/>
      <c r="AO176" s="26"/>
      <c r="AP176" s="300">
        <f t="shared" si="27"/>
        <v>0</v>
      </c>
      <c r="AQ176" s="4"/>
      <c r="AR176" s="26"/>
      <c r="AS176" s="26"/>
      <c r="AT176" s="26"/>
      <c r="AU176" s="26"/>
      <c r="AV176" s="26"/>
      <c r="AW176" s="26"/>
      <c r="AX176" s="26"/>
      <c r="AY176" s="26"/>
      <c r="AZ176" s="26"/>
      <c r="BA176" s="26"/>
      <c r="BB176" s="26"/>
      <c r="BC176" s="26"/>
      <c r="BD176" s="26"/>
      <c r="BE176" s="26"/>
      <c r="BF176" s="26"/>
      <c r="BG176" s="26"/>
      <c r="BH176" s="26"/>
      <c r="BI176" s="79"/>
      <c r="BJ176" s="44"/>
      <c r="BK176" s="79"/>
      <c r="BL176" s="79"/>
      <c r="BM176" s="44">
        <v>172</v>
      </c>
      <c r="BN176" s="26"/>
      <c r="BO176" s="26"/>
      <c r="BP176" s="26"/>
      <c r="BQ176" s="26"/>
      <c r="BR176" s="26"/>
      <c r="BS176" s="26"/>
      <c r="BT176" s="26"/>
      <c r="BU176" s="44">
        <v>172</v>
      </c>
      <c r="BV176" s="5">
        <v>0</v>
      </c>
      <c r="BW176" s="5">
        <v>0</v>
      </c>
      <c r="BX176" s="69"/>
      <c r="BY176" s="69"/>
      <c r="BZ176" s="69"/>
      <c r="CA176" s="69"/>
      <c r="CB176" s="26"/>
      <c r="CC176" s="39"/>
      <c r="CD176" s="39"/>
      <c r="CE176" s="90"/>
      <c r="CF176" s="26"/>
      <c r="CG176" s="26"/>
      <c r="CH176" s="26"/>
      <c r="CI176" s="26"/>
      <c r="CJ176" s="26"/>
      <c r="CK176" s="60"/>
      <c r="CL176" s="79" t="s">
        <v>656</v>
      </c>
    </row>
    <row r="177" spans="1:90" ht="15" x14ac:dyDescent="0.25">
      <c r="A177" s="10">
        <v>173</v>
      </c>
      <c r="B177" s="15"/>
      <c r="C177" s="42"/>
      <c r="D177" s="82"/>
      <c r="E177" s="69"/>
      <c r="F177" s="69"/>
      <c r="G177" s="32"/>
      <c r="H177" s="69"/>
      <c r="I177" s="69"/>
      <c r="J177" s="69"/>
      <c r="K177" s="69"/>
      <c r="L177" s="69"/>
      <c r="M177" s="299">
        <f t="shared" si="26"/>
        <v>0</v>
      </c>
      <c r="N177" s="5"/>
      <c r="O177" s="69"/>
      <c r="P177" s="69"/>
      <c r="Q177" s="69"/>
      <c r="R177" s="69"/>
      <c r="S177" s="69"/>
      <c r="T177" s="32"/>
      <c r="U177" s="69"/>
      <c r="V177" s="69"/>
      <c r="W177" s="69"/>
      <c r="X177" s="69"/>
      <c r="Y177" s="69"/>
      <c r="Z177" s="32"/>
      <c r="AA177" s="69"/>
      <c r="AB177" s="69"/>
      <c r="AC177" s="69"/>
      <c r="AD177" s="69"/>
      <c r="AE177" s="69"/>
      <c r="AF177" s="32"/>
      <c r="AG177" s="69"/>
      <c r="AH177" s="69"/>
      <c r="AI177" s="114"/>
      <c r="AJ177" s="70"/>
      <c r="AK177" s="70"/>
      <c r="AL177" s="70"/>
      <c r="AM177" s="70"/>
      <c r="AN177" s="70"/>
      <c r="AO177" s="26"/>
      <c r="AP177" s="300">
        <f t="shared" si="27"/>
        <v>0</v>
      </c>
      <c r="AQ177" s="4"/>
      <c r="AR177" s="26"/>
      <c r="AS177" s="26"/>
      <c r="AT177" s="26"/>
      <c r="AU177" s="26"/>
      <c r="AV177" s="26"/>
      <c r="AW177" s="26"/>
      <c r="AX177" s="26"/>
      <c r="AY177" s="26"/>
      <c r="AZ177" s="26"/>
      <c r="BA177" s="26"/>
      <c r="BB177" s="26"/>
      <c r="BC177" s="26"/>
      <c r="BD177" s="26"/>
      <c r="BE177" s="26"/>
      <c r="BF177" s="26"/>
      <c r="BG177" s="26"/>
      <c r="BH177" s="26"/>
      <c r="BI177" s="79"/>
      <c r="BJ177" s="44"/>
      <c r="BK177" s="79"/>
      <c r="BL177" s="79"/>
      <c r="BM177" s="44">
        <v>173</v>
      </c>
      <c r="BN177" s="26"/>
      <c r="BO177" s="26"/>
      <c r="BP177" s="26"/>
      <c r="BQ177" s="26"/>
      <c r="BR177" s="26"/>
      <c r="BS177" s="26"/>
      <c r="BT177" s="26"/>
      <c r="BU177" s="44">
        <v>173</v>
      </c>
      <c r="BV177" s="5">
        <v>0</v>
      </c>
      <c r="BW177" s="5">
        <v>0</v>
      </c>
      <c r="BX177" s="69"/>
      <c r="BY177" s="69"/>
      <c r="BZ177" s="69"/>
      <c r="CA177" s="69"/>
      <c r="CB177" s="26"/>
      <c r="CC177" s="39"/>
      <c r="CD177" s="39"/>
      <c r="CE177" s="90"/>
      <c r="CF177" s="26"/>
      <c r="CG177" s="26"/>
      <c r="CH177" s="26"/>
      <c r="CI177" s="26"/>
      <c r="CJ177" s="26"/>
      <c r="CK177" s="60"/>
      <c r="CL177" s="79" t="s">
        <v>656</v>
      </c>
    </row>
    <row r="178" spans="1:90" ht="15" x14ac:dyDescent="0.25">
      <c r="A178" s="10">
        <v>174</v>
      </c>
      <c r="B178" s="15"/>
      <c r="C178" s="42"/>
      <c r="D178" s="82"/>
      <c r="E178" s="69"/>
      <c r="F178" s="69"/>
      <c r="G178" s="32"/>
      <c r="H178" s="69"/>
      <c r="I178" s="69"/>
      <c r="J178" s="69"/>
      <c r="K178" s="69"/>
      <c r="L178" s="69"/>
      <c r="M178" s="299">
        <f t="shared" si="26"/>
        <v>0</v>
      </c>
      <c r="N178" s="5"/>
      <c r="O178" s="69"/>
      <c r="P178" s="69"/>
      <c r="Q178" s="69"/>
      <c r="R178" s="69"/>
      <c r="S178" s="69"/>
      <c r="T178" s="32"/>
      <c r="U178" s="69"/>
      <c r="V178" s="69"/>
      <c r="W178" s="69"/>
      <c r="X178" s="69"/>
      <c r="Y178" s="69"/>
      <c r="Z178" s="32"/>
      <c r="AA178" s="69"/>
      <c r="AB178" s="69"/>
      <c r="AC178" s="69"/>
      <c r="AD178" s="69"/>
      <c r="AE178" s="69"/>
      <c r="AF178" s="32"/>
      <c r="AG178" s="69"/>
      <c r="AH178" s="69"/>
      <c r="AI178" s="114"/>
      <c r="AJ178" s="70"/>
      <c r="AK178" s="70"/>
      <c r="AL178" s="70"/>
      <c r="AM178" s="70"/>
      <c r="AN178" s="70"/>
      <c r="AO178" s="26"/>
      <c r="AP178" s="300">
        <f t="shared" si="27"/>
        <v>0</v>
      </c>
      <c r="AQ178" s="4"/>
      <c r="AR178" s="26"/>
      <c r="AS178" s="26"/>
      <c r="AT178" s="26"/>
      <c r="AU178" s="26"/>
      <c r="AV178" s="26"/>
      <c r="AW178" s="26"/>
      <c r="AX178" s="26"/>
      <c r="AY178" s="26"/>
      <c r="AZ178" s="26"/>
      <c r="BA178" s="26"/>
      <c r="BB178" s="26"/>
      <c r="BC178" s="26"/>
      <c r="BD178" s="26"/>
      <c r="BE178" s="26"/>
      <c r="BF178" s="26"/>
      <c r="BG178" s="26"/>
      <c r="BH178" s="26"/>
      <c r="BI178" s="79"/>
      <c r="BJ178" s="44"/>
      <c r="BK178" s="79"/>
      <c r="BL178" s="79"/>
      <c r="BM178" s="44">
        <v>174</v>
      </c>
      <c r="BN178" s="26"/>
      <c r="BO178" s="26"/>
      <c r="BP178" s="26"/>
      <c r="BQ178" s="26"/>
      <c r="BR178" s="26"/>
      <c r="BS178" s="26"/>
      <c r="BT178" s="26"/>
      <c r="BU178" s="44">
        <v>174</v>
      </c>
      <c r="BV178" s="5">
        <v>0</v>
      </c>
      <c r="BW178" s="5">
        <v>0</v>
      </c>
      <c r="BX178" s="69"/>
      <c r="BY178" s="69"/>
      <c r="BZ178" s="69"/>
      <c r="CA178" s="69"/>
      <c r="CB178" s="26"/>
      <c r="CC178" s="39"/>
      <c r="CD178" s="39"/>
      <c r="CE178" s="90"/>
      <c r="CF178" s="26"/>
      <c r="CG178" s="26"/>
      <c r="CH178" s="26"/>
      <c r="CI178" s="26"/>
      <c r="CJ178" s="26"/>
      <c r="CK178" s="60"/>
      <c r="CL178" s="79" t="s">
        <v>656</v>
      </c>
    </row>
    <row r="179" spans="1:90" ht="15" x14ac:dyDescent="0.25">
      <c r="A179" s="10">
        <v>175</v>
      </c>
      <c r="B179" s="15"/>
      <c r="C179" s="42"/>
      <c r="D179" s="82"/>
      <c r="E179" s="69"/>
      <c r="F179" s="69"/>
      <c r="G179" s="32"/>
      <c r="H179" s="69"/>
      <c r="I179" s="69"/>
      <c r="J179" s="69"/>
      <c r="K179" s="69"/>
      <c r="L179" s="69"/>
      <c r="M179" s="299">
        <f t="shared" si="26"/>
        <v>0</v>
      </c>
      <c r="N179" s="5"/>
      <c r="O179" s="69"/>
      <c r="P179" s="69"/>
      <c r="Q179" s="69"/>
      <c r="R179" s="69"/>
      <c r="S179" s="69"/>
      <c r="T179" s="32"/>
      <c r="U179" s="69"/>
      <c r="V179" s="69"/>
      <c r="W179" s="69"/>
      <c r="X179" s="69"/>
      <c r="Y179" s="69"/>
      <c r="Z179" s="32"/>
      <c r="AA179" s="69"/>
      <c r="AB179" s="69"/>
      <c r="AC179" s="69"/>
      <c r="AD179" s="69"/>
      <c r="AE179" s="69"/>
      <c r="AF179" s="32"/>
      <c r="AG179" s="69"/>
      <c r="AH179" s="69"/>
      <c r="AI179" s="114"/>
      <c r="AJ179" s="70"/>
      <c r="AK179" s="70"/>
      <c r="AL179" s="70"/>
      <c r="AM179" s="70"/>
      <c r="AN179" s="70"/>
      <c r="AO179" s="26"/>
      <c r="AP179" s="300">
        <f t="shared" si="27"/>
        <v>0</v>
      </c>
      <c r="AQ179" s="4"/>
      <c r="AR179" s="26"/>
      <c r="AS179" s="26"/>
      <c r="AT179" s="26"/>
      <c r="AU179" s="26"/>
      <c r="AV179" s="26"/>
      <c r="AW179" s="26"/>
      <c r="AX179" s="26"/>
      <c r="AY179" s="26"/>
      <c r="AZ179" s="26"/>
      <c r="BA179" s="26"/>
      <c r="BB179" s="26"/>
      <c r="BC179" s="26"/>
      <c r="BD179" s="26"/>
      <c r="BE179" s="26"/>
      <c r="BF179" s="26"/>
      <c r="BG179" s="26"/>
      <c r="BH179" s="26"/>
      <c r="BI179" s="79"/>
      <c r="BJ179" s="44"/>
      <c r="BK179" s="79"/>
      <c r="BL179" s="79"/>
      <c r="BM179" s="44">
        <v>175</v>
      </c>
      <c r="BN179" s="26"/>
      <c r="BO179" s="26"/>
      <c r="BP179" s="26"/>
      <c r="BQ179" s="26"/>
      <c r="BR179" s="26"/>
      <c r="BS179" s="26"/>
      <c r="BT179" s="26"/>
      <c r="BU179" s="44">
        <v>175</v>
      </c>
      <c r="BV179" s="5">
        <v>0</v>
      </c>
      <c r="BW179" s="5">
        <v>0</v>
      </c>
      <c r="BX179" s="69"/>
      <c r="BY179" s="69"/>
      <c r="BZ179" s="69"/>
      <c r="CA179" s="69"/>
      <c r="CB179" s="26"/>
      <c r="CC179" s="39"/>
      <c r="CD179" s="39"/>
      <c r="CE179" s="90"/>
      <c r="CF179" s="26"/>
      <c r="CG179" s="26"/>
      <c r="CH179" s="26"/>
      <c r="CI179" s="26"/>
      <c r="CJ179" s="26"/>
      <c r="CK179" s="60"/>
      <c r="CL179" s="26" t="s">
        <v>656</v>
      </c>
    </row>
    <row r="180" spans="1:90" ht="15" x14ac:dyDescent="0.25">
      <c r="A180" s="10">
        <v>176</v>
      </c>
      <c r="B180" s="15"/>
      <c r="C180" s="42"/>
      <c r="D180" s="82"/>
      <c r="E180" s="69"/>
      <c r="F180" s="69"/>
      <c r="G180" s="32"/>
      <c r="H180" s="69"/>
      <c r="I180" s="69"/>
      <c r="J180" s="69"/>
      <c r="K180" s="69"/>
      <c r="L180" s="69"/>
      <c r="M180" s="299">
        <f t="shared" si="26"/>
        <v>0</v>
      </c>
      <c r="N180" s="5"/>
      <c r="O180" s="69"/>
      <c r="P180" s="69"/>
      <c r="Q180" s="69"/>
      <c r="R180" s="69"/>
      <c r="S180" s="69"/>
      <c r="T180" s="32"/>
      <c r="U180" s="69"/>
      <c r="V180" s="69"/>
      <c r="W180" s="69"/>
      <c r="X180" s="69"/>
      <c r="Y180" s="69"/>
      <c r="Z180" s="32"/>
      <c r="AA180" s="69"/>
      <c r="AB180" s="69"/>
      <c r="AC180" s="69"/>
      <c r="AD180" s="69"/>
      <c r="AE180" s="69"/>
      <c r="AF180" s="32"/>
      <c r="AG180" s="69"/>
      <c r="AH180" s="69"/>
      <c r="AI180" s="114"/>
      <c r="AJ180" s="70"/>
      <c r="AK180" s="70"/>
      <c r="AL180" s="70"/>
      <c r="AM180" s="70"/>
      <c r="AN180" s="70"/>
      <c r="AO180" s="26"/>
      <c r="AP180" s="300">
        <f t="shared" si="27"/>
        <v>0</v>
      </c>
      <c r="AQ180" s="4"/>
      <c r="AR180" s="26"/>
      <c r="AS180" s="26"/>
      <c r="AT180" s="26"/>
      <c r="AU180" s="26"/>
      <c r="AV180" s="26"/>
      <c r="AW180" s="26"/>
      <c r="AX180" s="26"/>
      <c r="AY180" s="26"/>
      <c r="AZ180" s="26"/>
      <c r="BA180" s="26"/>
      <c r="BB180" s="26"/>
      <c r="BC180" s="26"/>
      <c r="BD180" s="26"/>
      <c r="BE180" s="26"/>
      <c r="BF180" s="26"/>
      <c r="BG180" s="26"/>
      <c r="BH180" s="26"/>
      <c r="BI180" s="79"/>
      <c r="BJ180" s="44"/>
      <c r="BK180" s="79"/>
      <c r="BL180" s="79"/>
      <c r="BM180" s="44">
        <v>176</v>
      </c>
      <c r="BN180" s="26"/>
      <c r="BO180" s="26"/>
      <c r="BP180" s="26"/>
      <c r="BQ180" s="26"/>
      <c r="BR180" s="26"/>
      <c r="BS180" s="26"/>
      <c r="BT180" s="26"/>
      <c r="BU180" s="44">
        <v>176</v>
      </c>
      <c r="BV180" s="5">
        <v>0</v>
      </c>
      <c r="BW180" s="5">
        <v>0</v>
      </c>
      <c r="BX180" s="69"/>
      <c r="BY180" s="69"/>
      <c r="BZ180" s="69"/>
      <c r="CA180" s="69"/>
      <c r="CB180" s="26"/>
      <c r="CC180" s="39"/>
      <c r="CD180" s="39"/>
      <c r="CE180" s="90"/>
      <c r="CF180" s="26"/>
      <c r="CG180" s="26"/>
      <c r="CH180" s="26"/>
      <c r="CI180" s="26"/>
      <c r="CJ180" s="26"/>
      <c r="CK180" s="60"/>
      <c r="CL180" s="26" t="s">
        <v>656</v>
      </c>
    </row>
    <row r="181" spans="1:90" ht="15" x14ac:dyDescent="0.25">
      <c r="A181" s="10">
        <v>177</v>
      </c>
      <c r="B181" s="15"/>
      <c r="C181" s="42"/>
      <c r="D181" s="82"/>
      <c r="E181" s="69"/>
      <c r="F181" s="69"/>
      <c r="G181" s="32"/>
      <c r="H181" s="69"/>
      <c r="I181" s="69"/>
      <c r="J181" s="69"/>
      <c r="K181" s="69"/>
      <c r="L181" s="69"/>
      <c r="M181" s="299">
        <f t="shared" si="26"/>
        <v>0</v>
      </c>
      <c r="N181" s="5"/>
      <c r="O181" s="69"/>
      <c r="P181" s="69"/>
      <c r="Q181" s="69"/>
      <c r="R181" s="69"/>
      <c r="S181" s="69"/>
      <c r="T181" s="32"/>
      <c r="U181" s="69"/>
      <c r="V181" s="69"/>
      <c r="W181" s="69"/>
      <c r="X181" s="69"/>
      <c r="Y181" s="69"/>
      <c r="Z181" s="32"/>
      <c r="AA181" s="69"/>
      <c r="AB181" s="69"/>
      <c r="AC181" s="69"/>
      <c r="AD181" s="69"/>
      <c r="AE181" s="69"/>
      <c r="AF181" s="32"/>
      <c r="AG181" s="69"/>
      <c r="AH181" s="69"/>
      <c r="AI181" s="114"/>
      <c r="AJ181" s="70"/>
      <c r="AK181" s="70"/>
      <c r="AL181" s="70"/>
      <c r="AM181" s="70"/>
      <c r="AN181" s="70"/>
      <c r="AO181" s="26"/>
      <c r="AP181" s="300">
        <f t="shared" si="27"/>
        <v>0</v>
      </c>
      <c r="AQ181" s="4"/>
      <c r="AR181" s="26"/>
      <c r="AS181" s="26"/>
      <c r="AT181" s="26"/>
      <c r="AU181" s="26"/>
      <c r="AV181" s="26"/>
      <c r="AW181" s="26"/>
      <c r="AX181" s="26"/>
      <c r="AY181" s="26"/>
      <c r="AZ181" s="26"/>
      <c r="BA181" s="26"/>
      <c r="BB181" s="26"/>
      <c r="BC181" s="26"/>
      <c r="BD181" s="26"/>
      <c r="BE181" s="26"/>
      <c r="BF181" s="26"/>
      <c r="BG181" s="26"/>
      <c r="BH181" s="26"/>
      <c r="BI181" s="79"/>
      <c r="BJ181" s="44"/>
      <c r="BK181" s="79"/>
      <c r="BL181" s="79"/>
      <c r="BM181" s="44">
        <v>177</v>
      </c>
      <c r="BN181" s="26"/>
      <c r="BO181" s="26"/>
      <c r="BP181" s="26"/>
      <c r="BQ181" s="26"/>
      <c r="BR181" s="26"/>
      <c r="BS181" s="26"/>
      <c r="BT181" s="26"/>
      <c r="BU181" s="44">
        <v>177</v>
      </c>
      <c r="BV181" s="5">
        <v>0</v>
      </c>
      <c r="BW181" s="5">
        <v>0</v>
      </c>
      <c r="BX181" s="69"/>
      <c r="BY181" s="69"/>
      <c r="BZ181" s="69"/>
      <c r="CA181" s="69"/>
      <c r="CB181" s="26"/>
      <c r="CC181" s="39"/>
      <c r="CD181" s="39"/>
      <c r="CE181" s="90"/>
      <c r="CF181" s="26"/>
      <c r="CG181" s="26"/>
      <c r="CH181" s="26"/>
      <c r="CI181" s="26"/>
      <c r="CJ181" s="26"/>
      <c r="CK181" s="60"/>
      <c r="CL181" s="26" t="s">
        <v>656</v>
      </c>
    </row>
    <row r="182" spans="1:90" ht="15" x14ac:dyDescent="0.25">
      <c r="A182" s="10">
        <v>178</v>
      </c>
      <c r="B182" s="15"/>
      <c r="C182" s="42"/>
      <c r="D182" s="82"/>
      <c r="E182" s="69"/>
      <c r="F182" s="69"/>
      <c r="G182" s="32"/>
      <c r="H182" s="69"/>
      <c r="I182" s="69"/>
      <c r="J182" s="69"/>
      <c r="K182" s="69"/>
      <c r="L182" s="69"/>
      <c r="M182" s="299">
        <f t="shared" si="26"/>
        <v>0</v>
      </c>
      <c r="N182" s="5"/>
      <c r="O182" s="69"/>
      <c r="P182" s="69"/>
      <c r="Q182" s="69"/>
      <c r="R182" s="69"/>
      <c r="S182" s="69"/>
      <c r="T182" s="32"/>
      <c r="U182" s="69"/>
      <c r="V182" s="69"/>
      <c r="W182" s="69"/>
      <c r="X182" s="69"/>
      <c r="Y182" s="69"/>
      <c r="Z182" s="32"/>
      <c r="AA182" s="69"/>
      <c r="AB182" s="69"/>
      <c r="AC182" s="69"/>
      <c r="AD182" s="69"/>
      <c r="AE182" s="69"/>
      <c r="AF182" s="32"/>
      <c r="AG182" s="69"/>
      <c r="AH182" s="69"/>
      <c r="AI182" s="114"/>
      <c r="AJ182" s="70"/>
      <c r="AK182" s="70"/>
      <c r="AL182" s="70"/>
      <c r="AM182" s="70"/>
      <c r="AN182" s="70"/>
      <c r="AO182" s="26"/>
      <c r="AP182" s="300">
        <f t="shared" si="27"/>
        <v>0</v>
      </c>
      <c r="AQ182" s="4"/>
      <c r="AR182" s="26"/>
      <c r="AS182" s="26"/>
      <c r="AT182" s="26"/>
      <c r="AU182" s="26"/>
      <c r="AV182" s="26"/>
      <c r="AW182" s="26"/>
      <c r="AX182" s="26"/>
      <c r="AY182" s="26"/>
      <c r="AZ182" s="26"/>
      <c r="BA182" s="26"/>
      <c r="BB182" s="26"/>
      <c r="BC182" s="26"/>
      <c r="BD182" s="26"/>
      <c r="BE182" s="26"/>
      <c r="BF182" s="26"/>
      <c r="BG182" s="26"/>
      <c r="BH182" s="26"/>
      <c r="BI182" s="79"/>
      <c r="BJ182" s="44"/>
      <c r="BK182" s="79"/>
      <c r="BL182" s="79"/>
      <c r="BM182" s="44">
        <v>178</v>
      </c>
      <c r="BN182" s="26"/>
      <c r="BO182" s="26"/>
      <c r="BP182" s="26"/>
      <c r="BQ182" s="26"/>
      <c r="BR182" s="26"/>
      <c r="BS182" s="26"/>
      <c r="BT182" s="26"/>
      <c r="BU182" s="44">
        <v>178</v>
      </c>
      <c r="BV182" s="5">
        <v>0</v>
      </c>
      <c r="BW182" s="5">
        <v>0</v>
      </c>
      <c r="BX182" s="69"/>
      <c r="BY182" s="69"/>
      <c r="BZ182" s="69"/>
      <c r="CA182" s="69"/>
      <c r="CB182" s="26"/>
      <c r="CC182" s="39"/>
      <c r="CD182" s="39"/>
      <c r="CE182" s="90"/>
      <c r="CF182" s="26"/>
      <c r="CG182" s="26"/>
      <c r="CH182" s="26"/>
      <c r="CI182" s="26"/>
      <c r="CJ182" s="26"/>
      <c r="CK182" s="60"/>
      <c r="CL182" s="26" t="s">
        <v>656</v>
      </c>
    </row>
    <row r="183" spans="1:90" ht="15" x14ac:dyDescent="0.25">
      <c r="A183" s="10">
        <v>179</v>
      </c>
      <c r="B183" s="15"/>
      <c r="C183" s="42"/>
      <c r="D183" s="82"/>
      <c r="E183" s="69"/>
      <c r="F183" s="69"/>
      <c r="G183" s="32"/>
      <c r="H183" s="69"/>
      <c r="I183" s="69"/>
      <c r="J183" s="69"/>
      <c r="K183" s="69"/>
      <c r="L183" s="69"/>
      <c r="M183" s="299">
        <f t="shared" si="26"/>
        <v>0</v>
      </c>
      <c r="N183" s="5"/>
      <c r="O183" s="69"/>
      <c r="P183" s="69"/>
      <c r="Q183" s="69"/>
      <c r="R183" s="69"/>
      <c r="S183" s="69"/>
      <c r="T183" s="32"/>
      <c r="U183" s="69"/>
      <c r="V183" s="69"/>
      <c r="W183" s="69"/>
      <c r="X183" s="69"/>
      <c r="Y183" s="69"/>
      <c r="Z183" s="32"/>
      <c r="AA183" s="69"/>
      <c r="AB183" s="69"/>
      <c r="AC183" s="69"/>
      <c r="AD183" s="69"/>
      <c r="AE183" s="69"/>
      <c r="AF183" s="32"/>
      <c r="AG183" s="69"/>
      <c r="AH183" s="69"/>
      <c r="AI183" s="114"/>
      <c r="AJ183" s="70"/>
      <c r="AK183" s="70"/>
      <c r="AL183" s="70"/>
      <c r="AM183" s="70"/>
      <c r="AN183" s="70"/>
      <c r="AO183" s="26"/>
      <c r="AP183" s="300">
        <f t="shared" si="27"/>
        <v>0</v>
      </c>
      <c r="AQ183" s="4"/>
      <c r="AR183" s="26"/>
      <c r="AS183" s="26"/>
      <c r="AT183" s="26"/>
      <c r="AU183" s="26"/>
      <c r="AV183" s="26"/>
      <c r="AW183" s="26"/>
      <c r="AX183" s="26"/>
      <c r="AY183" s="26"/>
      <c r="AZ183" s="26"/>
      <c r="BA183" s="26"/>
      <c r="BB183" s="26"/>
      <c r="BC183" s="26"/>
      <c r="BD183" s="26"/>
      <c r="BE183" s="26"/>
      <c r="BF183" s="26"/>
      <c r="BG183" s="26"/>
      <c r="BH183" s="26"/>
      <c r="BI183" s="79"/>
      <c r="BJ183" s="44"/>
      <c r="BK183" s="79"/>
      <c r="BL183" s="79"/>
      <c r="BM183" s="44">
        <v>179</v>
      </c>
      <c r="BN183" s="26"/>
      <c r="BO183" s="26"/>
      <c r="BP183" s="26"/>
      <c r="BQ183" s="26"/>
      <c r="BR183" s="26"/>
      <c r="BS183" s="26"/>
      <c r="BT183" s="26"/>
      <c r="BU183" s="44">
        <v>179</v>
      </c>
      <c r="BV183" s="5">
        <v>0</v>
      </c>
      <c r="BW183" s="5">
        <v>0</v>
      </c>
      <c r="BX183" s="69"/>
      <c r="BY183" s="69"/>
      <c r="BZ183" s="69"/>
      <c r="CA183" s="69"/>
      <c r="CB183" s="26"/>
      <c r="CC183" s="39"/>
      <c r="CD183" s="39"/>
      <c r="CE183" s="90"/>
      <c r="CF183" s="26"/>
      <c r="CG183" s="26"/>
      <c r="CH183" s="26"/>
      <c r="CI183" s="26"/>
      <c r="CJ183" s="26"/>
      <c r="CK183" s="60"/>
      <c r="CL183" s="26" t="s">
        <v>656</v>
      </c>
    </row>
    <row r="184" spans="1:90" ht="15" x14ac:dyDescent="0.25">
      <c r="A184" s="10">
        <v>180</v>
      </c>
      <c r="B184" s="15"/>
      <c r="C184" s="42"/>
      <c r="D184" s="82"/>
      <c r="E184" s="69"/>
      <c r="F184" s="69"/>
      <c r="G184" s="32"/>
      <c r="H184" s="69"/>
      <c r="I184" s="69"/>
      <c r="J184" s="69"/>
      <c r="K184" s="69"/>
      <c r="L184" s="69"/>
      <c r="M184" s="299">
        <f t="shared" si="26"/>
        <v>0</v>
      </c>
      <c r="N184" s="5"/>
      <c r="O184" s="69"/>
      <c r="P184" s="69"/>
      <c r="Q184" s="69"/>
      <c r="R184" s="69"/>
      <c r="S184" s="69"/>
      <c r="T184" s="32"/>
      <c r="U184" s="69"/>
      <c r="V184" s="69"/>
      <c r="W184" s="69"/>
      <c r="X184" s="69"/>
      <c r="Y184" s="69"/>
      <c r="Z184" s="32"/>
      <c r="AA184" s="69"/>
      <c r="AB184" s="69"/>
      <c r="AC184" s="69"/>
      <c r="AD184" s="69"/>
      <c r="AE184" s="69"/>
      <c r="AF184" s="32"/>
      <c r="AG184" s="69"/>
      <c r="AH184" s="69"/>
      <c r="AI184" s="114"/>
      <c r="AJ184" s="70"/>
      <c r="AK184" s="70"/>
      <c r="AL184" s="70"/>
      <c r="AM184" s="70"/>
      <c r="AN184" s="70"/>
      <c r="AO184" s="26"/>
      <c r="AP184" s="300">
        <f t="shared" si="27"/>
        <v>0</v>
      </c>
      <c r="AQ184" s="4"/>
      <c r="AR184" s="26"/>
      <c r="AS184" s="26"/>
      <c r="AT184" s="26"/>
      <c r="AU184" s="26"/>
      <c r="AV184" s="26"/>
      <c r="AW184" s="26"/>
      <c r="AX184" s="26"/>
      <c r="AY184" s="26"/>
      <c r="AZ184" s="26"/>
      <c r="BA184" s="26"/>
      <c r="BB184" s="26"/>
      <c r="BC184" s="26"/>
      <c r="BD184" s="26"/>
      <c r="BE184" s="26"/>
      <c r="BF184" s="26"/>
      <c r="BG184" s="26"/>
      <c r="BH184" s="26"/>
      <c r="BI184" s="79"/>
      <c r="BJ184" s="44"/>
      <c r="BK184" s="79"/>
      <c r="BL184" s="79"/>
      <c r="BM184" s="44">
        <v>180</v>
      </c>
      <c r="BN184" s="26"/>
      <c r="BO184" s="26"/>
      <c r="BP184" s="26"/>
      <c r="BQ184" s="26"/>
      <c r="BR184" s="26"/>
      <c r="BS184" s="26"/>
      <c r="BT184" s="26"/>
      <c r="BU184" s="44">
        <v>180</v>
      </c>
      <c r="BV184" s="5">
        <v>0</v>
      </c>
      <c r="BW184" s="5">
        <v>0</v>
      </c>
      <c r="BX184" s="69"/>
      <c r="BY184" s="69"/>
      <c r="BZ184" s="69"/>
      <c r="CA184" s="69"/>
      <c r="CB184" s="26"/>
      <c r="CC184" s="39"/>
      <c r="CD184" s="39"/>
      <c r="CE184" s="90"/>
      <c r="CF184" s="26"/>
      <c r="CG184" s="26"/>
      <c r="CH184" s="26"/>
      <c r="CI184" s="26"/>
      <c r="CJ184" s="26"/>
      <c r="CK184" s="60"/>
      <c r="CL184" s="26" t="s">
        <v>656</v>
      </c>
    </row>
    <row r="185" spans="1:90" ht="15" x14ac:dyDescent="0.25">
      <c r="A185" s="10">
        <v>181</v>
      </c>
      <c r="B185" s="15"/>
      <c r="C185" s="42"/>
      <c r="D185" s="82"/>
      <c r="E185" s="69"/>
      <c r="F185" s="69"/>
      <c r="G185" s="32"/>
      <c r="H185" s="69"/>
      <c r="I185" s="69"/>
      <c r="J185" s="69"/>
      <c r="K185" s="69"/>
      <c r="L185" s="69"/>
      <c r="M185" s="299">
        <f t="shared" si="26"/>
        <v>0</v>
      </c>
      <c r="N185" s="5"/>
      <c r="O185" s="69"/>
      <c r="P185" s="69"/>
      <c r="Q185" s="69"/>
      <c r="R185" s="69"/>
      <c r="S185" s="69"/>
      <c r="T185" s="32"/>
      <c r="U185" s="69"/>
      <c r="V185" s="69"/>
      <c r="W185" s="69"/>
      <c r="X185" s="69"/>
      <c r="Y185" s="69"/>
      <c r="Z185" s="32"/>
      <c r="AA185" s="69"/>
      <c r="AB185" s="69"/>
      <c r="AC185" s="69"/>
      <c r="AD185" s="69"/>
      <c r="AE185" s="69"/>
      <c r="AF185" s="32"/>
      <c r="AG185" s="69"/>
      <c r="AH185" s="69"/>
      <c r="AI185" s="114"/>
      <c r="AJ185" s="70"/>
      <c r="AK185" s="70"/>
      <c r="AL185" s="70"/>
      <c r="AM185" s="70"/>
      <c r="AN185" s="70"/>
      <c r="AO185" s="26"/>
      <c r="AP185" s="300">
        <f t="shared" si="27"/>
        <v>0</v>
      </c>
      <c r="AQ185" s="4"/>
      <c r="AR185" s="26"/>
      <c r="AS185" s="26"/>
      <c r="AT185" s="26"/>
      <c r="AU185" s="26"/>
      <c r="AV185" s="26"/>
      <c r="AW185" s="26"/>
      <c r="AX185" s="26"/>
      <c r="AY185" s="26"/>
      <c r="AZ185" s="26"/>
      <c r="BA185" s="26"/>
      <c r="BB185" s="26"/>
      <c r="BC185" s="26"/>
      <c r="BD185" s="26"/>
      <c r="BE185" s="26"/>
      <c r="BF185" s="26"/>
      <c r="BG185" s="26"/>
      <c r="BH185" s="26"/>
      <c r="BI185" s="79"/>
      <c r="BJ185" s="44"/>
      <c r="BK185" s="79"/>
      <c r="BL185" s="79"/>
      <c r="BM185" s="44">
        <v>181</v>
      </c>
      <c r="BN185" s="26"/>
      <c r="BO185" s="26"/>
      <c r="BP185" s="26"/>
      <c r="BQ185" s="26"/>
      <c r="BR185" s="26"/>
      <c r="BS185" s="26"/>
      <c r="BT185" s="26"/>
      <c r="BU185" s="44">
        <v>181</v>
      </c>
      <c r="BV185" s="5">
        <v>0</v>
      </c>
      <c r="BW185" s="5">
        <v>0</v>
      </c>
      <c r="BX185" s="69"/>
      <c r="BY185" s="69"/>
      <c r="BZ185" s="69"/>
      <c r="CA185" s="69"/>
      <c r="CB185" s="26"/>
      <c r="CC185" s="39"/>
      <c r="CD185" s="39"/>
      <c r="CE185" s="90"/>
      <c r="CF185" s="26"/>
      <c r="CG185" s="26"/>
      <c r="CH185" s="26"/>
      <c r="CI185" s="26"/>
      <c r="CJ185" s="26"/>
      <c r="CK185" s="60"/>
      <c r="CL185" s="26" t="s">
        <v>656</v>
      </c>
    </row>
    <row r="186" spans="1:90" ht="15" x14ac:dyDescent="0.25">
      <c r="A186" s="10">
        <v>182</v>
      </c>
      <c r="B186" s="15"/>
      <c r="C186" s="42"/>
      <c r="D186" s="82"/>
      <c r="E186" s="69"/>
      <c r="F186" s="69"/>
      <c r="G186" s="32"/>
      <c r="H186" s="69"/>
      <c r="I186" s="69"/>
      <c r="J186" s="69"/>
      <c r="K186" s="69"/>
      <c r="L186" s="69"/>
      <c r="M186" s="299">
        <f t="shared" si="26"/>
        <v>0</v>
      </c>
      <c r="N186" s="5"/>
      <c r="O186" s="69"/>
      <c r="P186" s="69"/>
      <c r="Q186" s="69"/>
      <c r="R186" s="69"/>
      <c r="S186" s="69"/>
      <c r="T186" s="32"/>
      <c r="U186" s="69"/>
      <c r="V186" s="69"/>
      <c r="W186" s="69"/>
      <c r="X186" s="69"/>
      <c r="Y186" s="69"/>
      <c r="Z186" s="32"/>
      <c r="AA186" s="69"/>
      <c r="AB186" s="69"/>
      <c r="AC186" s="69"/>
      <c r="AD186" s="69"/>
      <c r="AE186" s="69"/>
      <c r="AF186" s="32"/>
      <c r="AG186" s="69"/>
      <c r="AH186" s="69"/>
      <c r="AI186" s="114"/>
      <c r="AJ186" s="70"/>
      <c r="AK186" s="70"/>
      <c r="AL186" s="70"/>
      <c r="AM186" s="70"/>
      <c r="AN186" s="70"/>
      <c r="AO186" s="26"/>
      <c r="AP186" s="300">
        <f t="shared" si="27"/>
        <v>0</v>
      </c>
      <c r="AQ186" s="4"/>
      <c r="AR186" s="26"/>
      <c r="AS186" s="26"/>
      <c r="AT186" s="26"/>
      <c r="AU186" s="26"/>
      <c r="AV186" s="26"/>
      <c r="AW186" s="26"/>
      <c r="AX186" s="26"/>
      <c r="AY186" s="26"/>
      <c r="AZ186" s="26"/>
      <c r="BA186" s="26"/>
      <c r="BB186" s="26"/>
      <c r="BC186" s="26"/>
      <c r="BD186" s="26"/>
      <c r="BE186" s="26"/>
      <c r="BF186" s="26"/>
      <c r="BG186" s="26"/>
      <c r="BH186" s="26"/>
      <c r="BI186" s="79"/>
      <c r="BJ186" s="44"/>
      <c r="BK186" s="79"/>
      <c r="BL186" s="79"/>
      <c r="BM186" s="44">
        <v>182</v>
      </c>
      <c r="BN186" s="26"/>
      <c r="BO186" s="26"/>
      <c r="BP186" s="26"/>
      <c r="BQ186" s="26"/>
      <c r="BR186" s="26"/>
      <c r="BS186" s="26"/>
      <c r="BT186" s="26"/>
      <c r="BU186" s="44">
        <v>182</v>
      </c>
      <c r="BV186" s="5">
        <v>0</v>
      </c>
      <c r="BW186" s="5">
        <v>0</v>
      </c>
      <c r="BX186" s="69"/>
      <c r="BY186" s="69"/>
      <c r="BZ186" s="69"/>
      <c r="CA186" s="69"/>
      <c r="CB186" s="26"/>
      <c r="CC186" s="39"/>
      <c r="CD186" s="39"/>
      <c r="CE186" s="90"/>
      <c r="CF186" s="26"/>
      <c r="CG186" s="26"/>
      <c r="CH186" s="26"/>
      <c r="CI186" s="26"/>
      <c r="CJ186" s="26"/>
      <c r="CK186" s="60"/>
      <c r="CL186" s="26" t="s">
        <v>656</v>
      </c>
    </row>
    <row r="187" spans="1:90" ht="15" x14ac:dyDescent="0.25">
      <c r="A187" s="10">
        <v>183</v>
      </c>
      <c r="B187" s="15"/>
      <c r="C187" s="42"/>
      <c r="D187" s="82"/>
      <c r="E187" s="69"/>
      <c r="F187" s="69"/>
      <c r="G187" s="32"/>
      <c r="H187" s="69"/>
      <c r="I187" s="69"/>
      <c r="J187" s="69"/>
      <c r="K187" s="69"/>
      <c r="L187" s="69"/>
      <c r="M187" s="299">
        <f t="shared" si="26"/>
        <v>0</v>
      </c>
      <c r="N187" s="5"/>
      <c r="O187" s="69"/>
      <c r="P187" s="69"/>
      <c r="Q187" s="69"/>
      <c r="R187" s="69"/>
      <c r="S187" s="69"/>
      <c r="T187" s="32"/>
      <c r="U187" s="69"/>
      <c r="V187" s="69"/>
      <c r="W187" s="69"/>
      <c r="X187" s="69"/>
      <c r="Y187" s="69"/>
      <c r="Z187" s="32"/>
      <c r="AA187" s="69"/>
      <c r="AB187" s="69"/>
      <c r="AC187" s="69"/>
      <c r="AD187" s="69"/>
      <c r="AE187" s="69"/>
      <c r="AF187" s="32"/>
      <c r="AG187" s="69"/>
      <c r="AH187" s="69"/>
      <c r="AI187" s="114"/>
      <c r="AJ187" s="70"/>
      <c r="AK187" s="70"/>
      <c r="AL187" s="70"/>
      <c r="AM187" s="70"/>
      <c r="AN187" s="70"/>
      <c r="AO187" s="26"/>
      <c r="AP187" s="300">
        <f t="shared" si="27"/>
        <v>0</v>
      </c>
      <c r="AQ187" s="4"/>
      <c r="AR187" s="26"/>
      <c r="AS187" s="26"/>
      <c r="AT187" s="26"/>
      <c r="AU187" s="26"/>
      <c r="AV187" s="26"/>
      <c r="AW187" s="26"/>
      <c r="AX187" s="26"/>
      <c r="AY187" s="26"/>
      <c r="AZ187" s="26"/>
      <c r="BA187" s="26"/>
      <c r="BB187" s="26"/>
      <c r="BC187" s="26"/>
      <c r="BD187" s="26"/>
      <c r="BE187" s="26"/>
      <c r="BF187" s="26"/>
      <c r="BG187" s="26"/>
      <c r="BH187" s="26"/>
      <c r="BI187" s="79"/>
      <c r="BJ187" s="44"/>
      <c r="BK187" s="79"/>
      <c r="BL187" s="79"/>
      <c r="BM187" s="44">
        <v>183</v>
      </c>
      <c r="BN187" s="26"/>
      <c r="BO187" s="26"/>
      <c r="BP187" s="26"/>
      <c r="BQ187" s="26"/>
      <c r="BR187" s="26"/>
      <c r="BS187" s="26"/>
      <c r="BT187" s="26"/>
      <c r="BU187" s="44">
        <v>183</v>
      </c>
      <c r="BV187" s="5">
        <v>0</v>
      </c>
      <c r="BW187" s="5">
        <v>0</v>
      </c>
      <c r="BX187" s="69"/>
      <c r="BY187" s="69"/>
      <c r="BZ187" s="69"/>
      <c r="CA187" s="69"/>
      <c r="CB187" s="26"/>
      <c r="CC187" s="39"/>
      <c r="CD187" s="39"/>
      <c r="CE187" s="90"/>
      <c r="CF187" s="26"/>
      <c r="CG187" s="26"/>
      <c r="CH187" s="26"/>
      <c r="CI187" s="26"/>
      <c r="CJ187" s="26"/>
      <c r="CK187" s="60"/>
      <c r="CL187" s="26" t="s">
        <v>656</v>
      </c>
    </row>
    <row r="188" spans="1:90" ht="15" x14ac:dyDescent="0.25">
      <c r="A188" s="10">
        <v>184</v>
      </c>
      <c r="B188" s="15"/>
      <c r="C188" s="42"/>
      <c r="D188" s="82"/>
      <c r="E188" s="69"/>
      <c r="F188" s="69"/>
      <c r="G188" s="32"/>
      <c r="H188" s="69"/>
      <c r="I188" s="69"/>
      <c r="J188" s="69"/>
      <c r="K188" s="69"/>
      <c r="L188" s="69"/>
      <c r="M188" s="299">
        <f t="shared" si="26"/>
        <v>0</v>
      </c>
      <c r="N188" s="5"/>
      <c r="O188" s="69"/>
      <c r="P188" s="69"/>
      <c r="Q188" s="69"/>
      <c r="R188" s="69"/>
      <c r="S188" s="69"/>
      <c r="T188" s="32"/>
      <c r="U188" s="69"/>
      <c r="V188" s="69"/>
      <c r="W188" s="69"/>
      <c r="X188" s="69"/>
      <c r="Y188" s="69"/>
      <c r="Z188" s="32"/>
      <c r="AA188" s="69"/>
      <c r="AB188" s="69"/>
      <c r="AC188" s="69"/>
      <c r="AD188" s="69"/>
      <c r="AE188" s="69"/>
      <c r="AF188" s="32"/>
      <c r="AG188" s="69"/>
      <c r="AH188" s="69"/>
      <c r="AI188" s="114"/>
      <c r="AJ188" s="70"/>
      <c r="AK188" s="70"/>
      <c r="AL188" s="70"/>
      <c r="AM188" s="70"/>
      <c r="AN188" s="70"/>
      <c r="AO188" s="26"/>
      <c r="AP188" s="300">
        <f t="shared" si="27"/>
        <v>0</v>
      </c>
      <c r="AQ188" s="4"/>
      <c r="AR188" s="26"/>
      <c r="AS188" s="26"/>
      <c r="AT188" s="26"/>
      <c r="AU188" s="26"/>
      <c r="AV188" s="26"/>
      <c r="AW188" s="26"/>
      <c r="AX188" s="26"/>
      <c r="AY188" s="26"/>
      <c r="AZ188" s="26"/>
      <c r="BA188" s="26"/>
      <c r="BB188" s="26"/>
      <c r="BC188" s="26"/>
      <c r="BD188" s="26"/>
      <c r="BE188" s="26"/>
      <c r="BF188" s="26"/>
      <c r="BG188" s="26"/>
      <c r="BH188" s="26"/>
      <c r="BI188" s="79"/>
      <c r="BJ188" s="44"/>
      <c r="BK188" s="79"/>
      <c r="BL188" s="79"/>
      <c r="BM188" s="44">
        <v>184</v>
      </c>
      <c r="BN188" s="26"/>
      <c r="BO188" s="26"/>
      <c r="BP188" s="26"/>
      <c r="BQ188" s="26"/>
      <c r="BR188" s="26"/>
      <c r="BS188" s="26"/>
      <c r="BT188" s="26"/>
      <c r="BU188" s="44">
        <v>184</v>
      </c>
      <c r="BV188" s="5">
        <v>0</v>
      </c>
      <c r="BW188" s="5">
        <v>0</v>
      </c>
      <c r="BX188" s="69"/>
      <c r="BY188" s="69"/>
      <c r="BZ188" s="69"/>
      <c r="CA188" s="69"/>
      <c r="CB188" s="26"/>
      <c r="CC188" s="39"/>
      <c r="CD188" s="39"/>
      <c r="CE188" s="90"/>
      <c r="CF188" s="26"/>
      <c r="CG188" s="26"/>
      <c r="CH188" s="26"/>
      <c r="CI188" s="26"/>
      <c r="CJ188" s="26"/>
      <c r="CK188" s="60"/>
      <c r="CL188" s="26" t="s">
        <v>656</v>
      </c>
    </row>
    <row r="189" spans="1:90" ht="15" x14ac:dyDescent="0.25">
      <c r="A189" s="10">
        <v>185</v>
      </c>
      <c r="B189" s="15"/>
      <c r="C189" s="42"/>
      <c r="D189" s="82"/>
      <c r="E189" s="69"/>
      <c r="F189" s="69"/>
      <c r="G189" s="32"/>
      <c r="H189" s="69"/>
      <c r="I189" s="69"/>
      <c r="J189" s="69"/>
      <c r="K189" s="69"/>
      <c r="L189" s="69"/>
      <c r="M189" s="299">
        <f t="shared" si="26"/>
        <v>0</v>
      </c>
      <c r="N189" s="5"/>
      <c r="O189" s="69"/>
      <c r="P189" s="69"/>
      <c r="Q189" s="69"/>
      <c r="R189" s="69"/>
      <c r="S189" s="69"/>
      <c r="T189" s="32"/>
      <c r="U189" s="69"/>
      <c r="V189" s="69"/>
      <c r="W189" s="69"/>
      <c r="X189" s="69"/>
      <c r="Y189" s="69"/>
      <c r="Z189" s="32"/>
      <c r="AA189" s="69"/>
      <c r="AB189" s="69"/>
      <c r="AC189" s="69"/>
      <c r="AD189" s="69"/>
      <c r="AE189" s="69"/>
      <c r="AF189" s="32"/>
      <c r="AG189" s="69"/>
      <c r="AH189" s="69"/>
      <c r="AI189" s="114"/>
      <c r="AJ189" s="70"/>
      <c r="AK189" s="70"/>
      <c r="AL189" s="70"/>
      <c r="AM189" s="70"/>
      <c r="AN189" s="70"/>
      <c r="AO189" s="26"/>
      <c r="AP189" s="300">
        <f t="shared" si="27"/>
        <v>0</v>
      </c>
      <c r="AQ189" s="4"/>
      <c r="AR189" s="26"/>
      <c r="AS189" s="26"/>
      <c r="AT189" s="26"/>
      <c r="AU189" s="26"/>
      <c r="AV189" s="26"/>
      <c r="AW189" s="26"/>
      <c r="AX189" s="26"/>
      <c r="AY189" s="26"/>
      <c r="AZ189" s="26"/>
      <c r="BA189" s="26"/>
      <c r="BB189" s="26"/>
      <c r="BC189" s="26"/>
      <c r="BD189" s="26"/>
      <c r="BE189" s="26"/>
      <c r="BF189" s="26"/>
      <c r="BG189" s="26"/>
      <c r="BH189" s="26"/>
      <c r="BI189" s="79"/>
      <c r="BJ189" s="44"/>
      <c r="BK189" s="79"/>
      <c r="BL189" s="79"/>
      <c r="BM189" s="44">
        <v>185</v>
      </c>
      <c r="BN189" s="26"/>
      <c r="BO189" s="26"/>
      <c r="BP189" s="26"/>
      <c r="BQ189" s="26"/>
      <c r="BR189" s="26"/>
      <c r="BS189" s="26"/>
      <c r="BT189" s="26"/>
      <c r="BU189" s="44">
        <v>185</v>
      </c>
      <c r="BV189" s="5">
        <v>0</v>
      </c>
      <c r="BW189" s="5">
        <v>0</v>
      </c>
      <c r="BX189" s="69"/>
      <c r="BY189" s="69"/>
      <c r="BZ189" s="69"/>
      <c r="CA189" s="69"/>
      <c r="CB189" s="26"/>
      <c r="CC189" s="39"/>
      <c r="CD189" s="39"/>
      <c r="CE189" s="90"/>
      <c r="CF189" s="26"/>
      <c r="CG189" s="26"/>
      <c r="CH189" s="26"/>
      <c r="CI189" s="26"/>
      <c r="CJ189" s="26"/>
      <c r="CK189" s="60"/>
      <c r="CL189" s="26" t="s">
        <v>656</v>
      </c>
    </row>
    <row r="190" spans="1:90" ht="15" x14ac:dyDescent="0.25">
      <c r="A190" s="10">
        <v>186</v>
      </c>
      <c r="B190" s="15"/>
      <c r="C190" s="42"/>
      <c r="D190" s="82"/>
      <c r="E190" s="69"/>
      <c r="F190" s="69"/>
      <c r="G190" s="32"/>
      <c r="H190" s="69"/>
      <c r="I190" s="69"/>
      <c r="J190" s="69"/>
      <c r="K190" s="69"/>
      <c r="L190" s="69"/>
      <c r="M190" s="299">
        <f t="shared" si="26"/>
        <v>0</v>
      </c>
      <c r="N190" s="5"/>
      <c r="O190" s="69"/>
      <c r="P190" s="69"/>
      <c r="Q190" s="69"/>
      <c r="R190" s="69"/>
      <c r="S190" s="69"/>
      <c r="T190" s="32"/>
      <c r="U190" s="69"/>
      <c r="V190" s="69"/>
      <c r="W190" s="69"/>
      <c r="X190" s="69"/>
      <c r="Y190" s="69"/>
      <c r="Z190" s="32"/>
      <c r="AA190" s="69"/>
      <c r="AB190" s="69"/>
      <c r="AC190" s="69"/>
      <c r="AD190" s="69"/>
      <c r="AE190" s="69"/>
      <c r="AF190" s="32"/>
      <c r="AG190" s="69"/>
      <c r="AH190" s="69"/>
      <c r="AI190" s="114"/>
      <c r="AJ190" s="70"/>
      <c r="AK190" s="70"/>
      <c r="AL190" s="70"/>
      <c r="AM190" s="70"/>
      <c r="AN190" s="70"/>
      <c r="AO190" s="26"/>
      <c r="AP190" s="300">
        <f t="shared" si="27"/>
        <v>0</v>
      </c>
      <c r="AQ190" s="4"/>
      <c r="AR190" s="26"/>
      <c r="AS190" s="26"/>
      <c r="AT190" s="26"/>
      <c r="AU190" s="26"/>
      <c r="AV190" s="26"/>
      <c r="AW190" s="26"/>
      <c r="AX190" s="26"/>
      <c r="AY190" s="26"/>
      <c r="AZ190" s="26"/>
      <c r="BA190" s="26"/>
      <c r="BB190" s="26"/>
      <c r="BC190" s="26"/>
      <c r="BD190" s="26"/>
      <c r="BE190" s="26"/>
      <c r="BF190" s="26"/>
      <c r="BG190" s="26"/>
      <c r="BH190" s="26"/>
      <c r="BI190" s="79"/>
      <c r="BJ190" s="44"/>
      <c r="BK190" s="79"/>
      <c r="BL190" s="79"/>
      <c r="BM190" s="44">
        <v>186</v>
      </c>
      <c r="BN190" s="26"/>
      <c r="BO190" s="26"/>
      <c r="BP190" s="26"/>
      <c r="BQ190" s="26"/>
      <c r="BR190" s="26"/>
      <c r="BS190" s="26"/>
      <c r="BT190" s="26"/>
      <c r="BU190" s="44">
        <v>186</v>
      </c>
      <c r="BV190" s="5">
        <v>0</v>
      </c>
      <c r="BW190" s="5">
        <v>0</v>
      </c>
      <c r="BX190" s="69"/>
      <c r="BY190" s="69"/>
      <c r="BZ190" s="69"/>
      <c r="CA190" s="69"/>
      <c r="CB190" s="26"/>
      <c r="CC190" s="39"/>
      <c r="CD190" s="39"/>
      <c r="CE190" s="90"/>
      <c r="CF190" s="26"/>
      <c r="CG190" s="26"/>
      <c r="CH190" s="26"/>
      <c r="CI190" s="26"/>
      <c r="CJ190" s="26"/>
      <c r="CK190" s="60"/>
      <c r="CL190" s="26" t="s">
        <v>656</v>
      </c>
    </row>
    <row r="191" spans="1:90" ht="15" x14ac:dyDescent="0.25">
      <c r="A191" s="10">
        <v>187</v>
      </c>
      <c r="B191" s="15"/>
      <c r="C191" s="42"/>
      <c r="D191" s="82"/>
      <c r="E191" s="69"/>
      <c r="F191" s="69"/>
      <c r="G191" s="32"/>
      <c r="H191" s="69"/>
      <c r="I191" s="69"/>
      <c r="J191" s="69"/>
      <c r="K191" s="69"/>
      <c r="L191" s="69"/>
      <c r="M191" s="299">
        <f t="shared" si="26"/>
        <v>0</v>
      </c>
      <c r="N191" s="5"/>
      <c r="O191" s="69"/>
      <c r="P191" s="69"/>
      <c r="Q191" s="69"/>
      <c r="R191" s="69"/>
      <c r="S191" s="69"/>
      <c r="T191" s="32"/>
      <c r="U191" s="69"/>
      <c r="V191" s="69"/>
      <c r="W191" s="69"/>
      <c r="X191" s="69"/>
      <c r="Y191" s="69"/>
      <c r="Z191" s="32"/>
      <c r="AA191" s="69"/>
      <c r="AB191" s="69"/>
      <c r="AC191" s="69"/>
      <c r="AD191" s="69"/>
      <c r="AE191" s="69"/>
      <c r="AF191" s="32"/>
      <c r="AG191" s="69"/>
      <c r="AH191" s="69"/>
      <c r="AI191" s="114"/>
      <c r="AJ191" s="70"/>
      <c r="AK191" s="70"/>
      <c r="AL191" s="70"/>
      <c r="AM191" s="70"/>
      <c r="AN191" s="70"/>
      <c r="AO191" s="26"/>
      <c r="AP191" s="300">
        <f t="shared" si="27"/>
        <v>0</v>
      </c>
      <c r="AQ191" s="4"/>
      <c r="AR191" s="26"/>
      <c r="AS191" s="26"/>
      <c r="AT191" s="26"/>
      <c r="AU191" s="26"/>
      <c r="AV191" s="26"/>
      <c r="AW191" s="26"/>
      <c r="AX191" s="26"/>
      <c r="AY191" s="26"/>
      <c r="AZ191" s="26"/>
      <c r="BA191" s="26"/>
      <c r="BB191" s="26"/>
      <c r="BC191" s="26"/>
      <c r="BD191" s="26"/>
      <c r="BE191" s="26"/>
      <c r="BF191" s="26"/>
      <c r="BG191" s="26"/>
      <c r="BH191" s="26"/>
      <c r="BI191" s="79"/>
      <c r="BJ191" s="44"/>
      <c r="BK191" s="79"/>
      <c r="BL191" s="79"/>
      <c r="BM191" s="44">
        <v>187</v>
      </c>
      <c r="BN191" s="26"/>
      <c r="BO191" s="26"/>
      <c r="BP191" s="26"/>
      <c r="BQ191" s="26"/>
      <c r="BR191" s="26"/>
      <c r="BS191" s="26"/>
      <c r="BT191" s="26"/>
      <c r="BU191" s="44">
        <v>187</v>
      </c>
      <c r="BV191" s="5">
        <v>0</v>
      </c>
      <c r="BW191" s="5">
        <v>0</v>
      </c>
      <c r="BX191" s="69"/>
      <c r="BY191" s="69"/>
      <c r="BZ191" s="69"/>
      <c r="CA191" s="69"/>
      <c r="CB191" s="26"/>
      <c r="CC191" s="39"/>
      <c r="CD191" s="39"/>
      <c r="CE191" s="90"/>
      <c r="CF191" s="26"/>
      <c r="CG191" s="26"/>
      <c r="CH191" s="26"/>
      <c r="CI191" s="26"/>
      <c r="CJ191" s="26"/>
      <c r="CK191" s="60"/>
      <c r="CL191" s="26" t="s">
        <v>656</v>
      </c>
    </row>
    <row r="192" spans="1:90" ht="15" x14ac:dyDescent="0.25">
      <c r="A192" s="10">
        <v>188</v>
      </c>
      <c r="B192" s="15"/>
      <c r="C192" s="42"/>
      <c r="D192" s="82"/>
      <c r="E192" s="69"/>
      <c r="F192" s="69"/>
      <c r="G192" s="32"/>
      <c r="H192" s="69"/>
      <c r="I192" s="69"/>
      <c r="J192" s="69"/>
      <c r="K192" s="69"/>
      <c r="L192" s="69"/>
      <c r="M192" s="299">
        <f t="shared" si="26"/>
        <v>0</v>
      </c>
      <c r="N192" s="5"/>
      <c r="O192" s="69"/>
      <c r="P192" s="69"/>
      <c r="Q192" s="69"/>
      <c r="R192" s="69"/>
      <c r="S192" s="69"/>
      <c r="T192" s="32"/>
      <c r="U192" s="69"/>
      <c r="V192" s="69"/>
      <c r="W192" s="69"/>
      <c r="X192" s="69"/>
      <c r="Y192" s="69"/>
      <c r="Z192" s="32"/>
      <c r="AA192" s="69"/>
      <c r="AB192" s="69"/>
      <c r="AC192" s="69"/>
      <c r="AD192" s="69"/>
      <c r="AE192" s="69"/>
      <c r="AF192" s="32"/>
      <c r="AG192" s="69"/>
      <c r="AH192" s="69"/>
      <c r="AI192" s="114"/>
      <c r="AJ192" s="70"/>
      <c r="AK192" s="70"/>
      <c r="AL192" s="70"/>
      <c r="AM192" s="70"/>
      <c r="AN192" s="70"/>
      <c r="AO192" s="26"/>
      <c r="AP192" s="300">
        <f t="shared" si="27"/>
        <v>0</v>
      </c>
      <c r="AQ192" s="4"/>
      <c r="AR192" s="26"/>
      <c r="AS192" s="26"/>
      <c r="AT192" s="26"/>
      <c r="AU192" s="26"/>
      <c r="AV192" s="26"/>
      <c r="AW192" s="26"/>
      <c r="AX192" s="26"/>
      <c r="AY192" s="26"/>
      <c r="AZ192" s="26"/>
      <c r="BA192" s="26"/>
      <c r="BB192" s="26"/>
      <c r="BC192" s="26"/>
      <c r="BD192" s="26"/>
      <c r="BE192" s="26"/>
      <c r="BF192" s="26"/>
      <c r="BG192" s="26"/>
      <c r="BH192" s="26"/>
      <c r="BI192" s="79"/>
      <c r="BJ192" s="44"/>
      <c r="BK192" s="79"/>
      <c r="BL192" s="79"/>
      <c r="BM192" s="44">
        <v>188</v>
      </c>
      <c r="BN192" s="26"/>
      <c r="BO192" s="26"/>
      <c r="BP192" s="26"/>
      <c r="BQ192" s="26"/>
      <c r="BR192" s="26"/>
      <c r="BS192" s="26"/>
      <c r="BT192" s="26"/>
      <c r="BU192" s="44">
        <v>188</v>
      </c>
      <c r="BV192" s="5">
        <v>0</v>
      </c>
      <c r="BW192" s="5">
        <v>0</v>
      </c>
      <c r="BX192" s="69"/>
      <c r="BY192" s="69"/>
      <c r="BZ192" s="69"/>
      <c r="CA192" s="69"/>
      <c r="CB192" s="26"/>
      <c r="CC192" s="39"/>
      <c r="CD192" s="39"/>
      <c r="CE192" s="90"/>
      <c r="CF192" s="26"/>
      <c r="CG192" s="26"/>
      <c r="CH192" s="26"/>
      <c r="CI192" s="26"/>
      <c r="CJ192" s="26"/>
      <c r="CK192" s="60"/>
      <c r="CL192" s="26" t="s">
        <v>656</v>
      </c>
    </row>
    <row r="193" spans="1:90" ht="15" x14ac:dyDescent="0.25">
      <c r="A193" s="10">
        <v>189</v>
      </c>
      <c r="B193" s="15"/>
      <c r="C193" s="42"/>
      <c r="D193" s="82"/>
      <c r="E193" s="69"/>
      <c r="F193" s="69"/>
      <c r="G193" s="32"/>
      <c r="H193" s="69"/>
      <c r="I193" s="69"/>
      <c r="J193" s="69"/>
      <c r="K193" s="69"/>
      <c r="L193" s="69"/>
      <c r="M193" s="299">
        <f t="shared" si="26"/>
        <v>0</v>
      </c>
      <c r="N193" s="5"/>
      <c r="O193" s="69"/>
      <c r="P193" s="69"/>
      <c r="Q193" s="69"/>
      <c r="R193" s="69"/>
      <c r="S193" s="69"/>
      <c r="T193" s="32"/>
      <c r="U193" s="69"/>
      <c r="V193" s="69"/>
      <c r="W193" s="69"/>
      <c r="X193" s="69"/>
      <c r="Y193" s="69"/>
      <c r="Z193" s="32"/>
      <c r="AA193" s="69"/>
      <c r="AB193" s="69"/>
      <c r="AC193" s="69"/>
      <c r="AD193" s="69"/>
      <c r="AE193" s="69"/>
      <c r="AF193" s="32"/>
      <c r="AG193" s="69"/>
      <c r="AH193" s="69"/>
      <c r="AI193" s="114"/>
      <c r="AJ193" s="70"/>
      <c r="AK193" s="70"/>
      <c r="AL193" s="70"/>
      <c r="AM193" s="70"/>
      <c r="AN193" s="70"/>
      <c r="AO193" s="26"/>
      <c r="AP193" s="300">
        <f t="shared" si="27"/>
        <v>0</v>
      </c>
      <c r="AQ193" s="4"/>
      <c r="AR193" s="26"/>
      <c r="AS193" s="26"/>
      <c r="AT193" s="26"/>
      <c r="AU193" s="26"/>
      <c r="AV193" s="26"/>
      <c r="AW193" s="26"/>
      <c r="AX193" s="26"/>
      <c r="AY193" s="26"/>
      <c r="AZ193" s="26"/>
      <c r="BA193" s="26"/>
      <c r="BB193" s="26"/>
      <c r="BC193" s="26"/>
      <c r="BD193" s="26"/>
      <c r="BE193" s="26"/>
      <c r="BF193" s="26"/>
      <c r="BG193" s="26"/>
      <c r="BH193" s="26"/>
      <c r="BI193" s="79"/>
      <c r="BJ193" s="44"/>
      <c r="BK193" s="79"/>
      <c r="BL193" s="79"/>
      <c r="BM193" s="44">
        <v>189</v>
      </c>
      <c r="BN193" s="26"/>
      <c r="BO193" s="26"/>
      <c r="BP193" s="26"/>
      <c r="BQ193" s="26"/>
      <c r="BR193" s="26"/>
      <c r="BS193" s="26"/>
      <c r="BT193" s="26"/>
      <c r="BU193" s="44">
        <v>189</v>
      </c>
      <c r="BV193" s="5">
        <v>0</v>
      </c>
      <c r="BW193" s="5">
        <v>0</v>
      </c>
      <c r="BX193" s="69"/>
      <c r="BY193" s="69"/>
      <c r="BZ193" s="69"/>
      <c r="CA193" s="69"/>
      <c r="CB193" s="26"/>
      <c r="CC193" s="39"/>
      <c r="CD193" s="39"/>
      <c r="CE193" s="90"/>
      <c r="CF193" s="26"/>
      <c r="CG193" s="26"/>
      <c r="CH193" s="26"/>
      <c r="CI193" s="26"/>
      <c r="CJ193" s="26"/>
      <c r="CK193" s="60"/>
      <c r="CL193" s="26" t="s">
        <v>656</v>
      </c>
    </row>
    <row r="194" spans="1:90" ht="15" x14ac:dyDescent="0.25">
      <c r="A194" s="10">
        <v>190</v>
      </c>
      <c r="B194" s="15"/>
      <c r="C194" s="42"/>
      <c r="D194" s="82"/>
      <c r="E194" s="69"/>
      <c r="F194" s="69"/>
      <c r="G194" s="32"/>
      <c r="H194" s="69"/>
      <c r="I194" s="69"/>
      <c r="J194" s="69"/>
      <c r="K194" s="69"/>
      <c r="L194" s="69"/>
      <c r="M194" s="299">
        <f t="shared" si="26"/>
        <v>0</v>
      </c>
      <c r="N194" s="5"/>
      <c r="O194" s="69"/>
      <c r="P194" s="69"/>
      <c r="Q194" s="69"/>
      <c r="R194" s="69"/>
      <c r="S194" s="69"/>
      <c r="T194" s="32"/>
      <c r="U194" s="69"/>
      <c r="V194" s="69"/>
      <c r="W194" s="69"/>
      <c r="X194" s="69"/>
      <c r="Y194" s="69"/>
      <c r="Z194" s="32"/>
      <c r="AA194" s="69"/>
      <c r="AB194" s="69"/>
      <c r="AC194" s="69"/>
      <c r="AD194" s="69"/>
      <c r="AE194" s="69"/>
      <c r="AF194" s="32"/>
      <c r="AG194" s="69"/>
      <c r="AH194" s="69"/>
      <c r="AI194" s="114"/>
      <c r="AJ194" s="70"/>
      <c r="AK194" s="70"/>
      <c r="AL194" s="70"/>
      <c r="AM194" s="70"/>
      <c r="AN194" s="70"/>
      <c r="AO194" s="26"/>
      <c r="AP194" s="300">
        <f t="shared" si="27"/>
        <v>0</v>
      </c>
      <c r="AQ194" s="4"/>
      <c r="AR194" s="26"/>
      <c r="AS194" s="26"/>
      <c r="AT194" s="26"/>
      <c r="AU194" s="26"/>
      <c r="AV194" s="26"/>
      <c r="AW194" s="26"/>
      <c r="AX194" s="26"/>
      <c r="AY194" s="26"/>
      <c r="AZ194" s="26"/>
      <c r="BA194" s="26"/>
      <c r="BB194" s="26"/>
      <c r="BC194" s="26"/>
      <c r="BD194" s="26"/>
      <c r="BE194" s="26"/>
      <c r="BF194" s="26"/>
      <c r="BG194" s="26"/>
      <c r="BH194" s="26"/>
      <c r="BI194" s="79"/>
      <c r="BJ194" s="44"/>
      <c r="BK194" s="79"/>
      <c r="BL194" s="79"/>
      <c r="BM194" s="44">
        <v>190</v>
      </c>
      <c r="BN194" s="26"/>
      <c r="BO194" s="26"/>
      <c r="BP194" s="26"/>
      <c r="BQ194" s="26"/>
      <c r="BR194" s="26"/>
      <c r="BS194" s="26"/>
      <c r="BT194" s="26"/>
      <c r="BU194" s="44">
        <v>190</v>
      </c>
      <c r="BV194" s="5">
        <v>0</v>
      </c>
      <c r="BW194" s="5">
        <v>0</v>
      </c>
      <c r="BX194" s="69"/>
      <c r="BY194" s="69"/>
      <c r="BZ194" s="69"/>
      <c r="CA194" s="69"/>
      <c r="CB194" s="26"/>
      <c r="CC194" s="39"/>
      <c r="CD194" s="39"/>
      <c r="CE194" s="90"/>
      <c r="CF194" s="26"/>
      <c r="CG194" s="26"/>
      <c r="CH194" s="26"/>
      <c r="CI194" s="26"/>
      <c r="CJ194" s="26"/>
      <c r="CK194" s="60"/>
      <c r="CL194" s="26" t="s">
        <v>656</v>
      </c>
    </row>
    <row r="195" spans="1:90" ht="15" x14ac:dyDescent="0.25">
      <c r="A195" s="10">
        <v>191</v>
      </c>
      <c r="B195" s="15"/>
      <c r="C195" s="42"/>
      <c r="D195" s="82"/>
      <c r="E195" s="69"/>
      <c r="F195" s="69"/>
      <c r="G195" s="32"/>
      <c r="H195" s="69"/>
      <c r="I195" s="69"/>
      <c r="J195" s="69"/>
      <c r="K195" s="69"/>
      <c r="L195" s="69"/>
      <c r="M195" s="299">
        <f t="shared" si="26"/>
        <v>0</v>
      </c>
      <c r="N195" s="5"/>
      <c r="O195" s="69"/>
      <c r="P195" s="69"/>
      <c r="Q195" s="69"/>
      <c r="R195" s="69"/>
      <c r="S195" s="69"/>
      <c r="T195" s="32"/>
      <c r="U195" s="69"/>
      <c r="V195" s="69"/>
      <c r="W195" s="69"/>
      <c r="X195" s="69"/>
      <c r="Y195" s="69"/>
      <c r="Z195" s="32"/>
      <c r="AA195" s="69"/>
      <c r="AB195" s="69"/>
      <c r="AC195" s="69"/>
      <c r="AD195" s="69"/>
      <c r="AE195" s="69"/>
      <c r="AF195" s="32"/>
      <c r="AG195" s="69"/>
      <c r="AH195" s="69"/>
      <c r="AI195" s="114"/>
      <c r="AJ195" s="70"/>
      <c r="AK195" s="70"/>
      <c r="AL195" s="70"/>
      <c r="AM195" s="70"/>
      <c r="AN195" s="70"/>
      <c r="AO195" s="26"/>
      <c r="AP195" s="300">
        <f t="shared" si="27"/>
        <v>0</v>
      </c>
      <c r="AQ195" s="4"/>
      <c r="AR195" s="26"/>
      <c r="AS195" s="26"/>
      <c r="AT195" s="26"/>
      <c r="AU195" s="26"/>
      <c r="AV195" s="26"/>
      <c r="AW195" s="26"/>
      <c r="AX195" s="26"/>
      <c r="AY195" s="26"/>
      <c r="AZ195" s="26"/>
      <c r="BA195" s="26"/>
      <c r="BB195" s="26"/>
      <c r="BC195" s="26"/>
      <c r="BD195" s="26"/>
      <c r="BE195" s="26"/>
      <c r="BF195" s="26"/>
      <c r="BG195" s="26"/>
      <c r="BH195" s="26"/>
      <c r="BI195" s="79"/>
      <c r="BJ195" s="44"/>
      <c r="BK195" s="79"/>
      <c r="BL195" s="79"/>
      <c r="BM195" s="44">
        <v>191</v>
      </c>
      <c r="BN195" s="26"/>
      <c r="BO195" s="26"/>
      <c r="BP195" s="26"/>
      <c r="BQ195" s="26"/>
      <c r="BR195" s="26"/>
      <c r="BS195" s="26"/>
      <c r="BT195" s="26"/>
      <c r="BU195" s="44">
        <v>191</v>
      </c>
      <c r="BV195" s="5">
        <v>0</v>
      </c>
      <c r="BW195" s="5">
        <v>0</v>
      </c>
      <c r="BX195" s="69"/>
      <c r="BY195" s="69"/>
      <c r="BZ195" s="69"/>
      <c r="CA195" s="69"/>
      <c r="CB195" s="26"/>
      <c r="CC195" s="39"/>
      <c r="CD195" s="39"/>
      <c r="CE195" s="90"/>
      <c r="CF195" s="26"/>
      <c r="CG195" s="26"/>
      <c r="CH195" s="26"/>
      <c r="CI195" s="26"/>
      <c r="CJ195" s="26"/>
      <c r="CK195" s="60"/>
      <c r="CL195" s="26" t="s">
        <v>656</v>
      </c>
    </row>
    <row r="196" spans="1:90" ht="15" x14ac:dyDescent="0.25">
      <c r="A196" s="10">
        <v>192</v>
      </c>
      <c r="B196" s="15"/>
      <c r="C196" s="42"/>
      <c r="D196" s="82"/>
      <c r="E196" s="69"/>
      <c r="F196" s="69"/>
      <c r="G196" s="32"/>
      <c r="H196" s="69"/>
      <c r="I196" s="69"/>
      <c r="J196" s="69"/>
      <c r="K196" s="69"/>
      <c r="L196" s="69"/>
      <c r="M196" s="299">
        <f t="shared" si="26"/>
        <v>0</v>
      </c>
      <c r="N196" s="5"/>
      <c r="O196" s="69"/>
      <c r="P196" s="69"/>
      <c r="Q196" s="69"/>
      <c r="R196" s="69"/>
      <c r="S196" s="69"/>
      <c r="T196" s="32"/>
      <c r="U196" s="69"/>
      <c r="V196" s="69"/>
      <c r="W196" s="69"/>
      <c r="X196" s="69"/>
      <c r="Y196" s="69"/>
      <c r="Z196" s="32"/>
      <c r="AA196" s="69"/>
      <c r="AB196" s="69"/>
      <c r="AC196" s="69"/>
      <c r="AD196" s="69"/>
      <c r="AE196" s="69"/>
      <c r="AF196" s="32"/>
      <c r="AG196" s="69"/>
      <c r="AH196" s="69"/>
      <c r="AI196" s="114"/>
      <c r="AJ196" s="70"/>
      <c r="AK196" s="70"/>
      <c r="AL196" s="70"/>
      <c r="AM196" s="70"/>
      <c r="AN196" s="70"/>
      <c r="AO196" s="26"/>
      <c r="AP196" s="300">
        <f t="shared" si="27"/>
        <v>0</v>
      </c>
      <c r="AQ196" s="4"/>
      <c r="AR196" s="26"/>
      <c r="AS196" s="26"/>
      <c r="AT196" s="26"/>
      <c r="AU196" s="26"/>
      <c r="AV196" s="26"/>
      <c r="AW196" s="26"/>
      <c r="AX196" s="26"/>
      <c r="AY196" s="26"/>
      <c r="AZ196" s="26"/>
      <c r="BA196" s="26"/>
      <c r="BB196" s="26"/>
      <c r="BC196" s="26"/>
      <c r="BD196" s="26"/>
      <c r="BE196" s="26"/>
      <c r="BF196" s="26"/>
      <c r="BG196" s="26"/>
      <c r="BH196" s="26"/>
      <c r="BI196" s="79"/>
      <c r="BJ196" s="44"/>
      <c r="BK196" s="79"/>
      <c r="BL196" s="79"/>
      <c r="BM196" s="44">
        <v>192</v>
      </c>
      <c r="BN196" s="26"/>
      <c r="BO196" s="26"/>
      <c r="BP196" s="26"/>
      <c r="BQ196" s="26"/>
      <c r="BR196" s="26"/>
      <c r="BS196" s="26"/>
      <c r="BT196" s="26"/>
      <c r="BU196" s="44">
        <v>192</v>
      </c>
      <c r="BV196" s="5">
        <v>0</v>
      </c>
      <c r="BW196" s="5">
        <v>0</v>
      </c>
      <c r="BX196" s="69"/>
      <c r="BY196" s="69"/>
      <c r="BZ196" s="69"/>
      <c r="CA196" s="69"/>
      <c r="CB196" s="26"/>
      <c r="CC196" s="39"/>
      <c r="CD196" s="39"/>
      <c r="CE196" s="90"/>
      <c r="CF196" s="26"/>
      <c r="CG196" s="26"/>
      <c r="CH196" s="26"/>
      <c r="CI196" s="26"/>
      <c r="CJ196" s="26"/>
      <c r="CK196" s="60"/>
      <c r="CL196" s="26" t="s">
        <v>656</v>
      </c>
    </row>
    <row r="197" spans="1:90" ht="15" x14ac:dyDescent="0.25">
      <c r="A197" s="10">
        <v>193</v>
      </c>
      <c r="B197" s="15"/>
      <c r="C197" s="42"/>
      <c r="D197" s="82"/>
      <c r="E197" s="69"/>
      <c r="F197" s="69"/>
      <c r="G197" s="32"/>
      <c r="H197" s="69"/>
      <c r="I197" s="69"/>
      <c r="J197" s="69"/>
      <c r="K197" s="69"/>
      <c r="L197" s="69"/>
      <c r="M197" s="299">
        <f t="shared" si="26"/>
        <v>0</v>
      </c>
      <c r="N197" s="5"/>
      <c r="O197" s="69"/>
      <c r="P197" s="69"/>
      <c r="Q197" s="69"/>
      <c r="R197" s="69"/>
      <c r="S197" s="69"/>
      <c r="T197" s="32"/>
      <c r="U197" s="69"/>
      <c r="V197" s="69"/>
      <c r="W197" s="69"/>
      <c r="X197" s="69"/>
      <c r="Y197" s="69"/>
      <c r="Z197" s="32"/>
      <c r="AA197" s="69"/>
      <c r="AB197" s="69"/>
      <c r="AC197" s="69"/>
      <c r="AD197" s="69"/>
      <c r="AE197" s="69"/>
      <c r="AF197" s="32"/>
      <c r="AG197" s="69"/>
      <c r="AH197" s="69"/>
      <c r="AI197" s="114"/>
      <c r="AJ197" s="70"/>
      <c r="AK197" s="70"/>
      <c r="AL197" s="70"/>
      <c r="AM197" s="70"/>
      <c r="AN197" s="70"/>
      <c r="AO197" s="26"/>
      <c r="AP197" s="300">
        <f t="shared" si="27"/>
        <v>0</v>
      </c>
      <c r="AQ197" s="4"/>
      <c r="AR197" s="26"/>
      <c r="AS197" s="26"/>
      <c r="AT197" s="26"/>
      <c r="AU197" s="26"/>
      <c r="AV197" s="26"/>
      <c r="AW197" s="26"/>
      <c r="AX197" s="26"/>
      <c r="AY197" s="26"/>
      <c r="AZ197" s="26"/>
      <c r="BA197" s="26"/>
      <c r="BB197" s="26"/>
      <c r="BC197" s="26"/>
      <c r="BD197" s="26"/>
      <c r="BE197" s="26"/>
      <c r="BF197" s="26"/>
      <c r="BG197" s="26"/>
      <c r="BH197" s="26"/>
      <c r="BI197" s="79"/>
      <c r="BJ197" s="44"/>
      <c r="BK197" s="79"/>
      <c r="BL197" s="79"/>
      <c r="BM197" s="44">
        <v>193</v>
      </c>
      <c r="BN197" s="26"/>
      <c r="BO197" s="26"/>
      <c r="BP197" s="26"/>
      <c r="BQ197" s="26"/>
      <c r="BR197" s="26"/>
      <c r="BS197" s="26"/>
      <c r="BT197" s="26"/>
      <c r="BU197" s="44">
        <v>193</v>
      </c>
      <c r="BV197" s="5">
        <v>0</v>
      </c>
      <c r="BW197" s="5">
        <v>0</v>
      </c>
      <c r="BX197" s="69"/>
      <c r="BY197" s="69"/>
      <c r="BZ197" s="69"/>
      <c r="CA197" s="69"/>
      <c r="CB197" s="26"/>
      <c r="CC197" s="39"/>
      <c r="CD197" s="39"/>
      <c r="CE197" s="90"/>
      <c r="CF197" s="26"/>
      <c r="CG197" s="26"/>
      <c r="CH197" s="26"/>
      <c r="CI197" s="26"/>
      <c r="CJ197" s="26"/>
      <c r="CK197" s="60"/>
      <c r="CL197" s="26" t="s">
        <v>656</v>
      </c>
    </row>
    <row r="198" spans="1:90" ht="15" x14ac:dyDescent="0.25">
      <c r="A198" s="10">
        <v>194</v>
      </c>
      <c r="B198" s="15"/>
      <c r="C198" s="42"/>
      <c r="D198" s="82"/>
      <c r="E198" s="69"/>
      <c r="F198" s="69"/>
      <c r="G198" s="32"/>
      <c r="H198" s="69"/>
      <c r="I198" s="69"/>
      <c r="J198" s="69"/>
      <c r="K198" s="69"/>
      <c r="L198" s="69"/>
      <c r="M198" s="299">
        <f t="shared" ref="M198:M249" si="28">MAX(G198:L198)</f>
        <v>0</v>
      </c>
      <c r="N198" s="5"/>
      <c r="O198" s="69"/>
      <c r="P198" s="69"/>
      <c r="Q198" s="69"/>
      <c r="R198" s="69"/>
      <c r="S198" s="69"/>
      <c r="T198" s="32"/>
      <c r="U198" s="69"/>
      <c r="V198" s="69"/>
      <c r="W198" s="69"/>
      <c r="X198" s="69"/>
      <c r="Y198" s="69"/>
      <c r="Z198" s="32"/>
      <c r="AA198" s="69"/>
      <c r="AB198" s="69"/>
      <c r="AC198" s="69"/>
      <c r="AD198" s="69"/>
      <c r="AE198" s="69"/>
      <c r="AF198" s="32"/>
      <c r="AG198" s="69"/>
      <c r="AH198" s="69"/>
      <c r="AI198" s="114"/>
      <c r="AJ198" s="70"/>
      <c r="AK198" s="70"/>
      <c r="AL198" s="70"/>
      <c r="AM198" s="70"/>
      <c r="AN198" s="70"/>
      <c r="AO198" s="26"/>
      <c r="AP198" s="300">
        <f t="shared" ref="AP198:AP249" si="29">AQ198+AV198</f>
        <v>0</v>
      </c>
      <c r="AQ198" s="4"/>
      <c r="AR198" s="26"/>
      <c r="AS198" s="26"/>
      <c r="AT198" s="26"/>
      <c r="AU198" s="26"/>
      <c r="AV198" s="26"/>
      <c r="AW198" s="26"/>
      <c r="AX198" s="26"/>
      <c r="AY198" s="26"/>
      <c r="AZ198" s="26"/>
      <c r="BA198" s="26"/>
      <c r="BB198" s="26"/>
      <c r="BC198" s="26"/>
      <c r="BD198" s="26"/>
      <c r="BE198" s="26"/>
      <c r="BF198" s="26"/>
      <c r="BG198" s="26"/>
      <c r="BH198" s="26"/>
      <c r="BI198" s="79"/>
      <c r="BJ198" s="44"/>
      <c r="BK198" s="79"/>
      <c r="BL198" s="79"/>
      <c r="BM198" s="44">
        <v>194</v>
      </c>
      <c r="BN198" s="26"/>
      <c r="BO198" s="26"/>
      <c r="BP198" s="26"/>
      <c r="BQ198" s="26"/>
      <c r="BR198" s="26"/>
      <c r="BS198" s="26"/>
      <c r="BT198" s="26"/>
      <c r="BU198" s="44">
        <v>194</v>
      </c>
      <c r="BV198" s="5">
        <v>0</v>
      </c>
      <c r="BW198" s="5">
        <v>0</v>
      </c>
      <c r="BX198" s="69"/>
      <c r="BY198" s="69"/>
      <c r="BZ198" s="69"/>
      <c r="CA198" s="69"/>
      <c r="CB198" s="26"/>
      <c r="CC198" s="39"/>
      <c r="CD198" s="39"/>
      <c r="CE198" s="90"/>
      <c r="CF198" s="26"/>
      <c r="CG198" s="26"/>
      <c r="CH198" s="26"/>
      <c r="CI198" s="26"/>
      <c r="CJ198" s="26"/>
      <c r="CK198" s="60"/>
      <c r="CL198" s="26" t="s">
        <v>656</v>
      </c>
    </row>
    <row r="199" spans="1:90" ht="15" x14ac:dyDescent="0.25">
      <c r="A199" s="10">
        <v>195</v>
      </c>
      <c r="B199" s="15"/>
      <c r="C199" s="42"/>
      <c r="D199" s="82"/>
      <c r="E199" s="69"/>
      <c r="F199" s="69"/>
      <c r="G199" s="32"/>
      <c r="H199" s="69"/>
      <c r="I199" s="69"/>
      <c r="J199" s="69"/>
      <c r="K199" s="69"/>
      <c r="L199" s="69"/>
      <c r="M199" s="299">
        <f t="shared" si="28"/>
        <v>0</v>
      </c>
      <c r="N199" s="5"/>
      <c r="O199" s="69"/>
      <c r="P199" s="69"/>
      <c r="Q199" s="69"/>
      <c r="R199" s="69"/>
      <c r="S199" s="69"/>
      <c r="T199" s="32"/>
      <c r="U199" s="69"/>
      <c r="V199" s="69"/>
      <c r="W199" s="69"/>
      <c r="X199" s="69"/>
      <c r="Y199" s="69"/>
      <c r="Z199" s="32"/>
      <c r="AA199" s="69"/>
      <c r="AB199" s="69"/>
      <c r="AC199" s="69"/>
      <c r="AD199" s="69"/>
      <c r="AE199" s="69"/>
      <c r="AF199" s="32"/>
      <c r="AG199" s="69"/>
      <c r="AH199" s="69"/>
      <c r="AI199" s="114"/>
      <c r="AJ199" s="70"/>
      <c r="AK199" s="70"/>
      <c r="AL199" s="70"/>
      <c r="AM199" s="70"/>
      <c r="AN199" s="70"/>
      <c r="AO199" s="26"/>
      <c r="AP199" s="300">
        <f t="shared" si="29"/>
        <v>0</v>
      </c>
      <c r="AQ199" s="4"/>
      <c r="AR199" s="26"/>
      <c r="AS199" s="26"/>
      <c r="AT199" s="26"/>
      <c r="AU199" s="26"/>
      <c r="AV199" s="26"/>
      <c r="AW199" s="26"/>
      <c r="AX199" s="26"/>
      <c r="AY199" s="26"/>
      <c r="AZ199" s="26"/>
      <c r="BA199" s="26"/>
      <c r="BB199" s="26"/>
      <c r="BC199" s="26"/>
      <c r="BD199" s="26"/>
      <c r="BE199" s="26"/>
      <c r="BF199" s="26"/>
      <c r="BG199" s="26"/>
      <c r="BH199" s="26"/>
      <c r="BI199" s="79"/>
      <c r="BJ199" s="44"/>
      <c r="BK199" s="79"/>
      <c r="BL199" s="79"/>
      <c r="BM199" s="44">
        <v>195</v>
      </c>
      <c r="BN199" s="26"/>
      <c r="BO199" s="26"/>
      <c r="BP199" s="26"/>
      <c r="BQ199" s="26"/>
      <c r="BR199" s="26"/>
      <c r="BS199" s="26"/>
      <c r="BT199" s="26"/>
      <c r="BU199" s="44">
        <v>195</v>
      </c>
      <c r="BV199" s="5">
        <v>0</v>
      </c>
      <c r="BW199" s="5">
        <v>0</v>
      </c>
      <c r="BX199" s="69"/>
      <c r="BY199" s="69"/>
      <c r="BZ199" s="69"/>
      <c r="CA199" s="69"/>
      <c r="CB199" s="26"/>
      <c r="CC199" s="39"/>
      <c r="CD199" s="39"/>
      <c r="CE199" s="90"/>
      <c r="CF199" s="26"/>
      <c r="CG199" s="26"/>
      <c r="CH199" s="26"/>
      <c r="CI199" s="26"/>
      <c r="CJ199" s="26"/>
      <c r="CK199" s="60"/>
      <c r="CL199" s="26" t="s">
        <v>656</v>
      </c>
    </row>
    <row r="200" spans="1:90" ht="15" x14ac:dyDescent="0.25">
      <c r="A200" s="10">
        <v>196</v>
      </c>
      <c r="B200" s="15"/>
      <c r="C200" s="42"/>
      <c r="D200" s="82"/>
      <c r="E200" s="69"/>
      <c r="F200" s="69"/>
      <c r="G200" s="32"/>
      <c r="H200" s="69"/>
      <c r="I200" s="69"/>
      <c r="J200" s="69"/>
      <c r="K200" s="69"/>
      <c r="L200" s="69"/>
      <c r="M200" s="299">
        <f t="shared" si="28"/>
        <v>0</v>
      </c>
      <c r="N200" s="5"/>
      <c r="O200" s="69"/>
      <c r="P200" s="69"/>
      <c r="Q200" s="69"/>
      <c r="R200" s="69"/>
      <c r="S200" s="69"/>
      <c r="T200" s="32"/>
      <c r="U200" s="69"/>
      <c r="V200" s="69"/>
      <c r="W200" s="69"/>
      <c r="X200" s="69"/>
      <c r="Y200" s="69"/>
      <c r="Z200" s="32"/>
      <c r="AA200" s="69"/>
      <c r="AB200" s="69"/>
      <c r="AC200" s="69"/>
      <c r="AD200" s="69"/>
      <c r="AE200" s="69"/>
      <c r="AF200" s="32"/>
      <c r="AG200" s="69"/>
      <c r="AH200" s="69"/>
      <c r="AI200" s="114"/>
      <c r="AJ200" s="70"/>
      <c r="AK200" s="70"/>
      <c r="AL200" s="70"/>
      <c r="AM200" s="70"/>
      <c r="AN200" s="70"/>
      <c r="AO200" s="26"/>
      <c r="AP200" s="300">
        <f t="shared" si="29"/>
        <v>0</v>
      </c>
      <c r="AQ200" s="4"/>
      <c r="AR200" s="26"/>
      <c r="AS200" s="26"/>
      <c r="AT200" s="26"/>
      <c r="AU200" s="26"/>
      <c r="AV200" s="26"/>
      <c r="AW200" s="26"/>
      <c r="AX200" s="26"/>
      <c r="AY200" s="26"/>
      <c r="AZ200" s="26"/>
      <c r="BA200" s="26"/>
      <c r="BB200" s="26"/>
      <c r="BC200" s="26"/>
      <c r="BD200" s="26"/>
      <c r="BE200" s="26"/>
      <c r="BF200" s="26"/>
      <c r="BG200" s="26"/>
      <c r="BH200" s="26"/>
      <c r="BI200" s="79"/>
      <c r="BJ200" s="44"/>
      <c r="BK200" s="79"/>
      <c r="BL200" s="79"/>
      <c r="BM200" s="44">
        <v>196</v>
      </c>
      <c r="BN200" s="26"/>
      <c r="BO200" s="26"/>
      <c r="BP200" s="26"/>
      <c r="BQ200" s="26"/>
      <c r="BR200" s="26"/>
      <c r="BS200" s="26"/>
      <c r="BT200" s="26"/>
      <c r="BU200" s="44">
        <v>196</v>
      </c>
      <c r="BV200" s="5">
        <v>0</v>
      </c>
      <c r="BW200" s="5">
        <v>0</v>
      </c>
      <c r="BX200" s="69"/>
      <c r="BY200" s="69"/>
      <c r="BZ200" s="69"/>
      <c r="CA200" s="69"/>
      <c r="CB200" s="26"/>
      <c r="CC200" s="39"/>
      <c r="CD200" s="39"/>
      <c r="CE200" s="90"/>
      <c r="CF200" s="26"/>
      <c r="CG200" s="26"/>
      <c r="CH200" s="26"/>
      <c r="CI200" s="26"/>
      <c r="CJ200" s="26"/>
      <c r="CK200" s="60"/>
      <c r="CL200" s="26" t="s">
        <v>656</v>
      </c>
    </row>
    <row r="201" spans="1:90" ht="15" x14ac:dyDescent="0.25">
      <c r="A201" s="10">
        <v>197</v>
      </c>
      <c r="B201" s="15"/>
      <c r="C201" s="42"/>
      <c r="D201" s="82"/>
      <c r="E201" s="69"/>
      <c r="F201" s="69"/>
      <c r="G201" s="32"/>
      <c r="H201" s="69"/>
      <c r="I201" s="69"/>
      <c r="J201" s="69"/>
      <c r="K201" s="69"/>
      <c r="L201" s="69"/>
      <c r="M201" s="299">
        <f t="shared" si="28"/>
        <v>0</v>
      </c>
      <c r="N201" s="5"/>
      <c r="O201" s="69"/>
      <c r="P201" s="69"/>
      <c r="Q201" s="69"/>
      <c r="R201" s="69"/>
      <c r="S201" s="69"/>
      <c r="T201" s="32"/>
      <c r="U201" s="69"/>
      <c r="V201" s="69"/>
      <c r="W201" s="69"/>
      <c r="X201" s="69"/>
      <c r="Y201" s="69"/>
      <c r="Z201" s="32"/>
      <c r="AA201" s="69"/>
      <c r="AB201" s="69"/>
      <c r="AC201" s="69"/>
      <c r="AD201" s="69"/>
      <c r="AE201" s="69"/>
      <c r="AF201" s="32"/>
      <c r="AG201" s="69"/>
      <c r="AH201" s="69"/>
      <c r="AI201" s="114"/>
      <c r="AJ201" s="70"/>
      <c r="AK201" s="70"/>
      <c r="AL201" s="70"/>
      <c r="AM201" s="70"/>
      <c r="AN201" s="70"/>
      <c r="AO201" s="26"/>
      <c r="AP201" s="300">
        <f t="shared" si="29"/>
        <v>0</v>
      </c>
      <c r="AQ201" s="4"/>
      <c r="AR201" s="26"/>
      <c r="AS201" s="26"/>
      <c r="AT201" s="26"/>
      <c r="AU201" s="26"/>
      <c r="AV201" s="26"/>
      <c r="AW201" s="26"/>
      <c r="AX201" s="26"/>
      <c r="AY201" s="26"/>
      <c r="AZ201" s="26"/>
      <c r="BA201" s="26"/>
      <c r="BB201" s="26"/>
      <c r="BC201" s="26"/>
      <c r="BD201" s="26"/>
      <c r="BE201" s="26"/>
      <c r="BF201" s="26"/>
      <c r="BG201" s="26"/>
      <c r="BH201" s="26"/>
      <c r="BI201" s="79"/>
      <c r="BJ201" s="44"/>
      <c r="BK201" s="79"/>
      <c r="BL201" s="79"/>
      <c r="BM201" s="44">
        <v>197</v>
      </c>
      <c r="BN201" s="26"/>
      <c r="BO201" s="26"/>
      <c r="BP201" s="26"/>
      <c r="BQ201" s="26"/>
      <c r="BR201" s="26"/>
      <c r="BS201" s="26"/>
      <c r="BT201" s="26"/>
      <c r="BU201" s="44">
        <v>197</v>
      </c>
      <c r="BV201" s="5">
        <v>0</v>
      </c>
      <c r="BW201" s="5">
        <v>0</v>
      </c>
      <c r="BX201" s="69"/>
      <c r="BY201" s="69"/>
      <c r="BZ201" s="69"/>
      <c r="CA201" s="69"/>
      <c r="CB201" s="26"/>
      <c r="CC201" s="39"/>
      <c r="CD201" s="39"/>
      <c r="CE201" s="90"/>
      <c r="CF201" s="26"/>
      <c r="CG201" s="26"/>
      <c r="CH201" s="26"/>
      <c r="CI201" s="26"/>
      <c r="CJ201" s="26"/>
      <c r="CK201" s="60"/>
      <c r="CL201" s="26" t="s">
        <v>656</v>
      </c>
    </row>
    <row r="202" spans="1:90" ht="15" x14ac:dyDescent="0.25">
      <c r="A202" s="10">
        <v>198</v>
      </c>
      <c r="B202" s="15"/>
      <c r="C202" s="42"/>
      <c r="D202" s="82"/>
      <c r="E202" s="69"/>
      <c r="F202" s="69"/>
      <c r="G202" s="32"/>
      <c r="H202" s="69"/>
      <c r="I202" s="69"/>
      <c r="J202" s="69"/>
      <c r="K202" s="69"/>
      <c r="L202" s="69"/>
      <c r="M202" s="299">
        <f t="shared" si="28"/>
        <v>0</v>
      </c>
      <c r="N202" s="5"/>
      <c r="O202" s="69"/>
      <c r="P202" s="69"/>
      <c r="Q202" s="69"/>
      <c r="R202" s="69"/>
      <c r="S202" s="69"/>
      <c r="T202" s="32"/>
      <c r="U202" s="69"/>
      <c r="V202" s="69"/>
      <c r="W202" s="69"/>
      <c r="X202" s="69"/>
      <c r="Y202" s="69"/>
      <c r="Z202" s="32"/>
      <c r="AA202" s="69"/>
      <c r="AB202" s="69"/>
      <c r="AC202" s="69"/>
      <c r="AD202" s="69"/>
      <c r="AE202" s="69"/>
      <c r="AF202" s="32"/>
      <c r="AG202" s="69"/>
      <c r="AH202" s="69"/>
      <c r="AI202" s="114"/>
      <c r="AJ202" s="70"/>
      <c r="AK202" s="70"/>
      <c r="AL202" s="70"/>
      <c r="AM202" s="70"/>
      <c r="AN202" s="70"/>
      <c r="AO202" s="26"/>
      <c r="AP202" s="300">
        <f t="shared" si="29"/>
        <v>0</v>
      </c>
      <c r="AQ202" s="4"/>
      <c r="AR202" s="26"/>
      <c r="AS202" s="26"/>
      <c r="AT202" s="26"/>
      <c r="AU202" s="26"/>
      <c r="AV202" s="26"/>
      <c r="AW202" s="26"/>
      <c r="AX202" s="26"/>
      <c r="AY202" s="26"/>
      <c r="AZ202" s="26"/>
      <c r="BA202" s="26"/>
      <c r="BB202" s="26"/>
      <c r="BC202" s="26"/>
      <c r="BD202" s="26"/>
      <c r="BE202" s="26"/>
      <c r="BF202" s="26"/>
      <c r="BG202" s="26"/>
      <c r="BH202" s="26"/>
      <c r="BI202" s="79"/>
      <c r="BJ202" s="44"/>
      <c r="BK202" s="79"/>
      <c r="BL202" s="79"/>
      <c r="BM202" s="44">
        <v>198</v>
      </c>
      <c r="BN202" s="26"/>
      <c r="BO202" s="26"/>
      <c r="BP202" s="26"/>
      <c r="BQ202" s="26"/>
      <c r="BR202" s="26"/>
      <c r="BS202" s="26"/>
      <c r="BT202" s="26"/>
      <c r="BU202" s="44">
        <v>198</v>
      </c>
      <c r="BV202" s="5">
        <v>0</v>
      </c>
      <c r="BW202" s="5">
        <v>0</v>
      </c>
      <c r="BX202" s="69"/>
      <c r="BY202" s="69"/>
      <c r="BZ202" s="69"/>
      <c r="CA202" s="69"/>
      <c r="CB202" s="26"/>
      <c r="CC202" s="39"/>
      <c r="CD202" s="39"/>
      <c r="CE202" s="90"/>
      <c r="CF202" s="26"/>
      <c r="CG202" s="26"/>
      <c r="CH202" s="26"/>
      <c r="CI202" s="26"/>
      <c r="CJ202" s="26"/>
      <c r="CK202" s="60"/>
      <c r="CL202" s="26" t="s">
        <v>656</v>
      </c>
    </row>
    <row r="203" spans="1:90" ht="15" x14ac:dyDescent="0.25">
      <c r="A203" s="10">
        <v>199</v>
      </c>
      <c r="B203" s="15"/>
      <c r="C203" s="42"/>
      <c r="D203" s="82"/>
      <c r="E203" s="69"/>
      <c r="F203" s="69"/>
      <c r="G203" s="32"/>
      <c r="H203" s="69"/>
      <c r="I203" s="69"/>
      <c r="J203" s="69"/>
      <c r="K203" s="69"/>
      <c r="L203" s="69"/>
      <c r="M203" s="299">
        <f t="shared" si="28"/>
        <v>0</v>
      </c>
      <c r="N203" s="5"/>
      <c r="O203" s="69"/>
      <c r="P203" s="69"/>
      <c r="Q203" s="69"/>
      <c r="R203" s="69"/>
      <c r="S203" s="69"/>
      <c r="T203" s="32"/>
      <c r="U203" s="69"/>
      <c r="V203" s="69"/>
      <c r="W203" s="69"/>
      <c r="X203" s="69"/>
      <c r="Y203" s="69"/>
      <c r="Z203" s="32"/>
      <c r="AA203" s="69"/>
      <c r="AB203" s="69"/>
      <c r="AC203" s="69"/>
      <c r="AD203" s="69"/>
      <c r="AE203" s="69"/>
      <c r="AF203" s="32"/>
      <c r="AG203" s="69"/>
      <c r="AH203" s="69"/>
      <c r="AI203" s="114"/>
      <c r="AJ203" s="70"/>
      <c r="AK203" s="70"/>
      <c r="AL203" s="70"/>
      <c r="AM203" s="70"/>
      <c r="AN203" s="70"/>
      <c r="AO203" s="26"/>
      <c r="AP203" s="300">
        <f t="shared" si="29"/>
        <v>0</v>
      </c>
      <c r="AQ203" s="4"/>
      <c r="AR203" s="26"/>
      <c r="AS203" s="26"/>
      <c r="AT203" s="26"/>
      <c r="AU203" s="26"/>
      <c r="AV203" s="26"/>
      <c r="AW203" s="26"/>
      <c r="AX203" s="26"/>
      <c r="AY203" s="26"/>
      <c r="AZ203" s="26"/>
      <c r="BA203" s="26"/>
      <c r="BB203" s="26"/>
      <c r="BC203" s="26"/>
      <c r="BD203" s="26"/>
      <c r="BE203" s="26"/>
      <c r="BF203" s="26"/>
      <c r="BG203" s="26"/>
      <c r="BH203" s="26"/>
      <c r="BI203" s="79"/>
      <c r="BJ203" s="44"/>
      <c r="BK203" s="79"/>
      <c r="BL203" s="79"/>
      <c r="BM203" s="44">
        <v>199</v>
      </c>
      <c r="BN203" s="26"/>
      <c r="BO203" s="26"/>
      <c r="BP203" s="26"/>
      <c r="BQ203" s="26"/>
      <c r="BR203" s="26"/>
      <c r="BS203" s="26"/>
      <c r="BT203" s="26"/>
      <c r="BU203" s="44">
        <v>199</v>
      </c>
      <c r="BV203" s="5">
        <v>0</v>
      </c>
      <c r="BW203" s="5">
        <v>0</v>
      </c>
      <c r="BX203" s="69"/>
      <c r="BY203" s="69"/>
      <c r="BZ203" s="69"/>
      <c r="CA203" s="69"/>
      <c r="CB203" s="26"/>
      <c r="CC203" s="39"/>
      <c r="CD203" s="39"/>
      <c r="CE203" s="90"/>
      <c r="CF203" s="26"/>
      <c r="CG203" s="26"/>
      <c r="CH203" s="26"/>
      <c r="CI203" s="26"/>
      <c r="CJ203" s="26"/>
      <c r="CK203" s="60"/>
      <c r="CL203" s="26" t="s">
        <v>656</v>
      </c>
    </row>
    <row r="204" spans="1:90" ht="15" x14ac:dyDescent="0.25">
      <c r="A204" s="10">
        <v>200</v>
      </c>
      <c r="B204" s="15"/>
      <c r="C204" s="42"/>
      <c r="D204" s="82"/>
      <c r="E204" s="69"/>
      <c r="F204" s="69"/>
      <c r="G204" s="32"/>
      <c r="H204" s="69"/>
      <c r="I204" s="69"/>
      <c r="J204" s="69"/>
      <c r="K204" s="69"/>
      <c r="L204" s="69"/>
      <c r="M204" s="299">
        <f t="shared" si="28"/>
        <v>0</v>
      </c>
      <c r="N204" s="5"/>
      <c r="O204" s="69"/>
      <c r="P204" s="69"/>
      <c r="Q204" s="69"/>
      <c r="R204" s="69"/>
      <c r="S204" s="69"/>
      <c r="T204" s="32"/>
      <c r="U204" s="69"/>
      <c r="V204" s="69"/>
      <c r="W204" s="69"/>
      <c r="X204" s="69"/>
      <c r="Y204" s="69"/>
      <c r="Z204" s="32"/>
      <c r="AA204" s="69"/>
      <c r="AB204" s="69"/>
      <c r="AC204" s="69"/>
      <c r="AD204" s="69"/>
      <c r="AE204" s="69"/>
      <c r="AF204" s="32"/>
      <c r="AG204" s="69"/>
      <c r="AH204" s="69"/>
      <c r="AI204" s="114"/>
      <c r="AJ204" s="70"/>
      <c r="AK204" s="70"/>
      <c r="AL204" s="70"/>
      <c r="AM204" s="70"/>
      <c r="AN204" s="70"/>
      <c r="AO204" s="26"/>
      <c r="AP204" s="300">
        <f t="shared" si="29"/>
        <v>0</v>
      </c>
      <c r="AQ204" s="4"/>
      <c r="AR204" s="26"/>
      <c r="AS204" s="26"/>
      <c r="AT204" s="26"/>
      <c r="AU204" s="26"/>
      <c r="AV204" s="26"/>
      <c r="AW204" s="26"/>
      <c r="AX204" s="26"/>
      <c r="AY204" s="26"/>
      <c r="AZ204" s="26"/>
      <c r="BA204" s="26"/>
      <c r="BB204" s="26"/>
      <c r="BC204" s="26"/>
      <c r="BD204" s="26"/>
      <c r="BE204" s="26"/>
      <c r="BF204" s="26"/>
      <c r="BG204" s="26"/>
      <c r="BH204" s="26"/>
      <c r="BI204" s="79"/>
      <c r="BJ204" s="44"/>
      <c r="BK204" s="79"/>
      <c r="BL204" s="79"/>
      <c r="BM204" s="44">
        <v>200</v>
      </c>
      <c r="BN204" s="26"/>
      <c r="BO204" s="26"/>
      <c r="BP204" s="26"/>
      <c r="BQ204" s="26"/>
      <c r="BR204" s="26"/>
      <c r="BS204" s="26"/>
      <c r="BT204" s="26"/>
      <c r="BU204" s="44">
        <v>200</v>
      </c>
      <c r="BV204" s="5">
        <v>0</v>
      </c>
      <c r="BW204" s="5">
        <v>0</v>
      </c>
      <c r="BX204" s="69"/>
      <c r="BY204" s="69"/>
      <c r="BZ204" s="69"/>
      <c r="CA204" s="69"/>
      <c r="CB204" s="26"/>
      <c r="CC204" s="39"/>
      <c r="CD204" s="39"/>
      <c r="CE204" s="90"/>
      <c r="CF204" s="26"/>
      <c r="CG204" s="26"/>
      <c r="CH204" s="26"/>
      <c r="CI204" s="26"/>
      <c r="CJ204" s="26"/>
      <c r="CK204" s="60"/>
      <c r="CL204" s="26" t="s">
        <v>656</v>
      </c>
    </row>
    <row r="205" spans="1:90" ht="15" x14ac:dyDescent="0.25">
      <c r="A205" s="10">
        <v>201</v>
      </c>
      <c r="B205" s="15"/>
      <c r="C205" s="42"/>
      <c r="D205" s="82"/>
      <c r="E205" s="69"/>
      <c r="F205" s="69"/>
      <c r="G205" s="32"/>
      <c r="H205" s="69"/>
      <c r="I205" s="69"/>
      <c r="J205" s="69"/>
      <c r="K205" s="69"/>
      <c r="L205" s="69"/>
      <c r="M205" s="299">
        <f t="shared" si="28"/>
        <v>0</v>
      </c>
      <c r="N205" s="5"/>
      <c r="O205" s="69"/>
      <c r="P205" s="69"/>
      <c r="Q205" s="69"/>
      <c r="R205" s="69"/>
      <c r="S205" s="69"/>
      <c r="T205" s="32"/>
      <c r="U205" s="69"/>
      <c r="V205" s="69"/>
      <c r="W205" s="69"/>
      <c r="X205" s="69"/>
      <c r="Y205" s="69"/>
      <c r="Z205" s="32"/>
      <c r="AA205" s="69"/>
      <c r="AB205" s="69"/>
      <c r="AC205" s="69"/>
      <c r="AD205" s="69"/>
      <c r="AE205" s="69"/>
      <c r="AF205" s="32"/>
      <c r="AG205" s="69"/>
      <c r="AH205" s="69"/>
      <c r="AI205" s="114"/>
      <c r="AJ205" s="70"/>
      <c r="AK205" s="70"/>
      <c r="AL205" s="70"/>
      <c r="AM205" s="70"/>
      <c r="AN205" s="70"/>
      <c r="AO205" s="26"/>
      <c r="AP205" s="300">
        <f t="shared" si="29"/>
        <v>0</v>
      </c>
      <c r="AQ205" s="4"/>
      <c r="AR205" s="26"/>
      <c r="AS205" s="26"/>
      <c r="AT205" s="26"/>
      <c r="AU205" s="26"/>
      <c r="AV205" s="26"/>
      <c r="AW205" s="26"/>
      <c r="AX205" s="26"/>
      <c r="AY205" s="26"/>
      <c r="AZ205" s="26"/>
      <c r="BA205" s="26"/>
      <c r="BB205" s="26"/>
      <c r="BC205" s="26"/>
      <c r="BD205" s="26"/>
      <c r="BE205" s="26"/>
      <c r="BF205" s="26"/>
      <c r="BG205" s="26"/>
      <c r="BH205" s="26"/>
      <c r="BI205" s="79"/>
      <c r="BJ205" s="44"/>
      <c r="BK205" s="79"/>
      <c r="BL205" s="79"/>
      <c r="BM205" s="44">
        <v>201</v>
      </c>
      <c r="BN205" s="26"/>
      <c r="BO205" s="26"/>
      <c r="BP205" s="26"/>
      <c r="BQ205" s="26"/>
      <c r="BR205" s="26"/>
      <c r="BS205" s="26"/>
      <c r="BT205" s="26"/>
      <c r="BU205" s="44">
        <v>201</v>
      </c>
      <c r="BV205" s="5">
        <v>0</v>
      </c>
      <c r="BW205" s="5">
        <v>0</v>
      </c>
      <c r="BX205" s="69"/>
      <c r="BY205" s="69"/>
      <c r="BZ205" s="69"/>
      <c r="CA205" s="69"/>
      <c r="CB205" s="26"/>
      <c r="CC205" s="39"/>
      <c r="CD205" s="39"/>
      <c r="CE205" s="90"/>
      <c r="CF205" s="26"/>
      <c r="CG205" s="26"/>
      <c r="CH205" s="26"/>
      <c r="CI205" s="26"/>
      <c r="CJ205" s="26"/>
      <c r="CK205" s="60"/>
      <c r="CL205" s="26" t="s">
        <v>656</v>
      </c>
    </row>
    <row r="206" spans="1:90" ht="15" x14ac:dyDescent="0.25">
      <c r="A206" s="10">
        <v>202</v>
      </c>
      <c r="B206" s="15"/>
      <c r="C206" s="42"/>
      <c r="D206" s="82"/>
      <c r="E206" s="69"/>
      <c r="F206" s="69"/>
      <c r="G206" s="32"/>
      <c r="H206" s="69"/>
      <c r="I206" s="69"/>
      <c r="J206" s="69"/>
      <c r="K206" s="69"/>
      <c r="L206" s="69"/>
      <c r="M206" s="299">
        <f t="shared" si="28"/>
        <v>0</v>
      </c>
      <c r="N206" s="5"/>
      <c r="O206" s="69"/>
      <c r="P206" s="69"/>
      <c r="Q206" s="69"/>
      <c r="R206" s="69"/>
      <c r="S206" s="69"/>
      <c r="T206" s="32"/>
      <c r="U206" s="69"/>
      <c r="V206" s="69"/>
      <c r="W206" s="69"/>
      <c r="X206" s="69"/>
      <c r="Y206" s="69"/>
      <c r="Z206" s="32"/>
      <c r="AA206" s="69"/>
      <c r="AB206" s="69"/>
      <c r="AC206" s="69"/>
      <c r="AD206" s="69"/>
      <c r="AE206" s="69"/>
      <c r="AF206" s="32"/>
      <c r="AG206" s="69"/>
      <c r="AH206" s="69"/>
      <c r="AI206" s="114"/>
      <c r="AJ206" s="70"/>
      <c r="AK206" s="70"/>
      <c r="AL206" s="70"/>
      <c r="AM206" s="70"/>
      <c r="AN206" s="70"/>
      <c r="AO206" s="26"/>
      <c r="AP206" s="300">
        <f t="shared" si="29"/>
        <v>0</v>
      </c>
      <c r="AQ206" s="4"/>
      <c r="AR206" s="26"/>
      <c r="AS206" s="26"/>
      <c r="AT206" s="26"/>
      <c r="AU206" s="26"/>
      <c r="AV206" s="26"/>
      <c r="AW206" s="26"/>
      <c r="AX206" s="26"/>
      <c r="AY206" s="26"/>
      <c r="AZ206" s="26"/>
      <c r="BA206" s="26"/>
      <c r="BB206" s="26"/>
      <c r="BC206" s="26"/>
      <c r="BD206" s="26"/>
      <c r="BE206" s="26"/>
      <c r="BF206" s="26"/>
      <c r="BG206" s="26"/>
      <c r="BH206" s="26"/>
      <c r="BI206" s="79"/>
      <c r="BJ206" s="44"/>
      <c r="BK206" s="79"/>
      <c r="BL206" s="79"/>
      <c r="BM206" s="44">
        <v>202</v>
      </c>
      <c r="BN206" s="26"/>
      <c r="BO206" s="26"/>
      <c r="BP206" s="26"/>
      <c r="BQ206" s="26"/>
      <c r="BR206" s="26"/>
      <c r="BS206" s="26"/>
      <c r="BT206" s="26"/>
      <c r="BU206" s="44">
        <v>202</v>
      </c>
      <c r="BV206" s="5">
        <v>0</v>
      </c>
      <c r="BW206" s="5">
        <v>0</v>
      </c>
      <c r="BX206" s="69"/>
      <c r="BY206" s="69"/>
      <c r="BZ206" s="69"/>
      <c r="CA206" s="69"/>
      <c r="CB206" s="26"/>
      <c r="CC206" s="39"/>
      <c r="CD206" s="39"/>
      <c r="CE206" s="90"/>
      <c r="CF206" s="26"/>
      <c r="CG206" s="26"/>
      <c r="CH206" s="26"/>
      <c r="CI206" s="26"/>
      <c r="CJ206" s="26"/>
      <c r="CK206" s="60"/>
      <c r="CL206" s="26" t="s">
        <v>656</v>
      </c>
    </row>
    <row r="207" spans="1:90" ht="15" x14ac:dyDescent="0.25">
      <c r="A207" s="10">
        <v>203</v>
      </c>
      <c r="B207" s="15"/>
      <c r="C207" s="42"/>
      <c r="D207" s="82"/>
      <c r="E207" s="69"/>
      <c r="F207" s="69"/>
      <c r="G207" s="32"/>
      <c r="H207" s="69"/>
      <c r="I207" s="69"/>
      <c r="J207" s="69"/>
      <c r="K207" s="69"/>
      <c r="L207" s="69"/>
      <c r="M207" s="299">
        <f t="shared" si="28"/>
        <v>0</v>
      </c>
      <c r="N207" s="5"/>
      <c r="O207" s="69"/>
      <c r="P207" s="69"/>
      <c r="Q207" s="69"/>
      <c r="R207" s="69"/>
      <c r="S207" s="69"/>
      <c r="T207" s="32"/>
      <c r="U207" s="69"/>
      <c r="V207" s="69"/>
      <c r="W207" s="69"/>
      <c r="X207" s="69"/>
      <c r="Y207" s="69"/>
      <c r="Z207" s="32"/>
      <c r="AA207" s="69"/>
      <c r="AB207" s="69"/>
      <c r="AC207" s="69"/>
      <c r="AD207" s="69"/>
      <c r="AE207" s="69"/>
      <c r="AF207" s="32"/>
      <c r="AG207" s="69"/>
      <c r="AH207" s="69"/>
      <c r="AI207" s="114"/>
      <c r="AJ207" s="70"/>
      <c r="AK207" s="70"/>
      <c r="AL207" s="70"/>
      <c r="AM207" s="70"/>
      <c r="AN207" s="70"/>
      <c r="AO207" s="26"/>
      <c r="AP207" s="300">
        <f t="shared" si="29"/>
        <v>0</v>
      </c>
      <c r="AQ207" s="4"/>
      <c r="AR207" s="26"/>
      <c r="AS207" s="26"/>
      <c r="AT207" s="26"/>
      <c r="AU207" s="26"/>
      <c r="AV207" s="26"/>
      <c r="AW207" s="26"/>
      <c r="AX207" s="26"/>
      <c r="AY207" s="26"/>
      <c r="AZ207" s="26"/>
      <c r="BA207" s="26"/>
      <c r="BB207" s="26"/>
      <c r="BC207" s="26"/>
      <c r="BD207" s="26"/>
      <c r="BE207" s="26"/>
      <c r="BF207" s="26"/>
      <c r="BG207" s="26"/>
      <c r="BH207" s="26"/>
      <c r="BI207" s="79"/>
      <c r="BJ207" s="44"/>
      <c r="BK207" s="79"/>
      <c r="BL207" s="79"/>
      <c r="BM207" s="44">
        <v>203</v>
      </c>
      <c r="BN207" s="26"/>
      <c r="BO207" s="26"/>
      <c r="BP207" s="26"/>
      <c r="BQ207" s="26"/>
      <c r="BR207" s="26"/>
      <c r="BS207" s="26"/>
      <c r="BT207" s="26"/>
      <c r="BU207" s="44">
        <v>203</v>
      </c>
      <c r="BV207" s="5">
        <v>0</v>
      </c>
      <c r="BW207" s="5">
        <v>0</v>
      </c>
      <c r="BX207" s="69"/>
      <c r="BY207" s="69"/>
      <c r="BZ207" s="69"/>
      <c r="CA207" s="69"/>
      <c r="CB207" s="26"/>
      <c r="CC207" s="39"/>
      <c r="CD207" s="39"/>
      <c r="CE207" s="90"/>
      <c r="CF207" s="26"/>
      <c r="CG207" s="26"/>
      <c r="CH207" s="26"/>
      <c r="CI207" s="26"/>
      <c r="CJ207" s="26"/>
      <c r="CK207" s="60"/>
      <c r="CL207" s="26" t="s">
        <v>656</v>
      </c>
    </row>
    <row r="208" spans="1:90" ht="15" x14ac:dyDescent="0.25">
      <c r="A208" s="10">
        <v>204</v>
      </c>
      <c r="B208" s="15"/>
      <c r="C208" s="42"/>
      <c r="D208" s="82"/>
      <c r="E208" s="69"/>
      <c r="F208" s="69"/>
      <c r="G208" s="32"/>
      <c r="H208" s="69"/>
      <c r="I208" s="69"/>
      <c r="J208" s="69"/>
      <c r="K208" s="69"/>
      <c r="L208" s="69"/>
      <c r="M208" s="299">
        <f t="shared" si="28"/>
        <v>0</v>
      </c>
      <c r="N208" s="5"/>
      <c r="O208" s="69"/>
      <c r="P208" s="69"/>
      <c r="Q208" s="69"/>
      <c r="R208" s="69"/>
      <c r="S208" s="69"/>
      <c r="T208" s="32"/>
      <c r="U208" s="69"/>
      <c r="V208" s="69"/>
      <c r="W208" s="69"/>
      <c r="X208" s="69"/>
      <c r="Y208" s="69"/>
      <c r="Z208" s="32"/>
      <c r="AA208" s="69"/>
      <c r="AB208" s="69"/>
      <c r="AC208" s="69"/>
      <c r="AD208" s="69"/>
      <c r="AE208" s="69"/>
      <c r="AF208" s="32"/>
      <c r="AG208" s="69"/>
      <c r="AH208" s="69"/>
      <c r="AI208" s="114"/>
      <c r="AJ208" s="70"/>
      <c r="AK208" s="70"/>
      <c r="AL208" s="70"/>
      <c r="AM208" s="70"/>
      <c r="AN208" s="70"/>
      <c r="AO208" s="26"/>
      <c r="AP208" s="300">
        <f t="shared" si="29"/>
        <v>0</v>
      </c>
      <c r="AQ208" s="4"/>
      <c r="AR208" s="26"/>
      <c r="AS208" s="26"/>
      <c r="AT208" s="26"/>
      <c r="AU208" s="26"/>
      <c r="AV208" s="26"/>
      <c r="AW208" s="26"/>
      <c r="AX208" s="26"/>
      <c r="AY208" s="26"/>
      <c r="AZ208" s="26"/>
      <c r="BA208" s="26"/>
      <c r="BB208" s="26"/>
      <c r="BC208" s="26"/>
      <c r="BD208" s="26"/>
      <c r="BE208" s="26"/>
      <c r="BF208" s="26"/>
      <c r="BG208" s="26"/>
      <c r="BH208" s="26"/>
      <c r="BI208" s="79"/>
      <c r="BJ208" s="44"/>
      <c r="BK208" s="79"/>
      <c r="BL208" s="79"/>
      <c r="BM208" s="44">
        <v>204</v>
      </c>
      <c r="BN208" s="26"/>
      <c r="BO208" s="26"/>
      <c r="BP208" s="26"/>
      <c r="BQ208" s="26"/>
      <c r="BR208" s="26"/>
      <c r="BS208" s="26"/>
      <c r="BT208" s="26"/>
      <c r="BU208" s="44">
        <v>204</v>
      </c>
      <c r="BV208" s="5">
        <v>0</v>
      </c>
      <c r="BW208" s="5">
        <v>0</v>
      </c>
      <c r="BX208" s="69"/>
      <c r="BY208" s="69"/>
      <c r="BZ208" s="69"/>
      <c r="CA208" s="69"/>
      <c r="CB208" s="26"/>
      <c r="CC208" s="39"/>
      <c r="CD208" s="39"/>
      <c r="CE208" s="90"/>
      <c r="CF208" s="26"/>
      <c r="CG208" s="26"/>
      <c r="CH208" s="26"/>
      <c r="CI208" s="26"/>
      <c r="CJ208" s="26"/>
      <c r="CK208" s="60"/>
      <c r="CL208" s="26" t="s">
        <v>656</v>
      </c>
    </row>
    <row r="209" spans="1:90" ht="15" x14ac:dyDescent="0.25">
      <c r="A209" s="10">
        <v>205</v>
      </c>
      <c r="B209" s="15"/>
      <c r="C209" s="42"/>
      <c r="D209" s="82"/>
      <c r="E209" s="69"/>
      <c r="F209" s="69"/>
      <c r="G209" s="32"/>
      <c r="H209" s="69"/>
      <c r="I209" s="69"/>
      <c r="J209" s="69"/>
      <c r="K209" s="69"/>
      <c r="L209" s="69"/>
      <c r="M209" s="299">
        <f t="shared" si="28"/>
        <v>0</v>
      </c>
      <c r="N209" s="5"/>
      <c r="O209" s="69"/>
      <c r="P209" s="69"/>
      <c r="Q209" s="69"/>
      <c r="R209" s="69"/>
      <c r="S209" s="69"/>
      <c r="T209" s="32"/>
      <c r="U209" s="69"/>
      <c r="V209" s="69"/>
      <c r="W209" s="69"/>
      <c r="X209" s="69"/>
      <c r="Y209" s="69"/>
      <c r="Z209" s="32"/>
      <c r="AA209" s="69"/>
      <c r="AB209" s="69"/>
      <c r="AC209" s="69"/>
      <c r="AD209" s="69"/>
      <c r="AE209" s="69"/>
      <c r="AF209" s="32"/>
      <c r="AG209" s="69"/>
      <c r="AH209" s="69"/>
      <c r="AI209" s="114"/>
      <c r="AJ209" s="70"/>
      <c r="AK209" s="70"/>
      <c r="AL209" s="70"/>
      <c r="AM209" s="70"/>
      <c r="AN209" s="70"/>
      <c r="AO209" s="26"/>
      <c r="AP209" s="300">
        <f t="shared" si="29"/>
        <v>0</v>
      </c>
      <c r="AQ209" s="4"/>
      <c r="AR209" s="26"/>
      <c r="AS209" s="26"/>
      <c r="AT209" s="26"/>
      <c r="AU209" s="26"/>
      <c r="AV209" s="26"/>
      <c r="AW209" s="26"/>
      <c r="AX209" s="26"/>
      <c r="AY209" s="26"/>
      <c r="AZ209" s="26"/>
      <c r="BA209" s="26"/>
      <c r="BB209" s="26"/>
      <c r="BC209" s="26"/>
      <c r="BD209" s="26"/>
      <c r="BE209" s="26"/>
      <c r="BF209" s="26"/>
      <c r="BG209" s="26"/>
      <c r="BH209" s="26"/>
      <c r="BI209" s="79"/>
      <c r="BJ209" s="44"/>
      <c r="BK209" s="79"/>
      <c r="BL209" s="79"/>
      <c r="BM209" s="44">
        <v>205</v>
      </c>
      <c r="BN209" s="26"/>
      <c r="BO209" s="26"/>
      <c r="BP209" s="26"/>
      <c r="BQ209" s="26"/>
      <c r="BR209" s="26"/>
      <c r="BS209" s="26"/>
      <c r="BT209" s="26"/>
      <c r="BU209" s="44">
        <v>205</v>
      </c>
      <c r="BV209" s="5">
        <v>0</v>
      </c>
      <c r="BW209" s="5">
        <v>0</v>
      </c>
      <c r="BX209" s="69"/>
      <c r="BY209" s="69"/>
      <c r="BZ209" s="69"/>
      <c r="CA209" s="69"/>
      <c r="CB209" s="26"/>
      <c r="CC209" s="39"/>
      <c r="CD209" s="39"/>
      <c r="CE209" s="90"/>
      <c r="CF209" s="26"/>
      <c r="CG209" s="26"/>
      <c r="CH209" s="26"/>
      <c r="CI209" s="26"/>
      <c r="CJ209" s="26"/>
      <c r="CK209" s="60"/>
      <c r="CL209" s="26" t="s">
        <v>656</v>
      </c>
    </row>
    <row r="210" spans="1:90" ht="15" x14ac:dyDescent="0.25">
      <c r="A210" s="10">
        <v>206</v>
      </c>
      <c r="B210" s="15"/>
      <c r="C210" s="42"/>
      <c r="D210" s="82"/>
      <c r="E210" s="69"/>
      <c r="F210" s="69"/>
      <c r="G210" s="32"/>
      <c r="H210" s="69"/>
      <c r="I210" s="69"/>
      <c r="J210" s="69"/>
      <c r="K210" s="69"/>
      <c r="L210" s="69"/>
      <c r="M210" s="299">
        <f t="shared" si="28"/>
        <v>0</v>
      </c>
      <c r="N210" s="5"/>
      <c r="O210" s="69"/>
      <c r="P210" s="69"/>
      <c r="Q210" s="69"/>
      <c r="R210" s="69"/>
      <c r="S210" s="69"/>
      <c r="T210" s="32"/>
      <c r="U210" s="69"/>
      <c r="V210" s="69"/>
      <c r="W210" s="69"/>
      <c r="X210" s="69"/>
      <c r="Y210" s="69"/>
      <c r="Z210" s="32"/>
      <c r="AA210" s="69"/>
      <c r="AB210" s="69"/>
      <c r="AC210" s="69"/>
      <c r="AD210" s="69"/>
      <c r="AE210" s="69"/>
      <c r="AF210" s="32"/>
      <c r="AG210" s="69"/>
      <c r="AH210" s="69"/>
      <c r="AI210" s="114"/>
      <c r="AJ210" s="70"/>
      <c r="AK210" s="70"/>
      <c r="AL210" s="70"/>
      <c r="AM210" s="70"/>
      <c r="AN210" s="70"/>
      <c r="AO210" s="26"/>
      <c r="AP210" s="300">
        <f t="shared" si="29"/>
        <v>0</v>
      </c>
      <c r="AQ210" s="4"/>
      <c r="AR210" s="26"/>
      <c r="AS210" s="26"/>
      <c r="AT210" s="26"/>
      <c r="AU210" s="26"/>
      <c r="AV210" s="26"/>
      <c r="AW210" s="26"/>
      <c r="AX210" s="26"/>
      <c r="AY210" s="26"/>
      <c r="AZ210" s="26"/>
      <c r="BA210" s="26"/>
      <c r="BB210" s="26"/>
      <c r="BC210" s="26"/>
      <c r="BD210" s="26"/>
      <c r="BE210" s="26"/>
      <c r="BF210" s="26"/>
      <c r="BG210" s="26"/>
      <c r="BH210" s="26"/>
      <c r="BI210" s="79"/>
      <c r="BJ210" s="44"/>
      <c r="BK210" s="79"/>
      <c r="BL210" s="79"/>
      <c r="BM210" s="44">
        <v>206</v>
      </c>
      <c r="BN210" s="26"/>
      <c r="BO210" s="26"/>
      <c r="BP210" s="26"/>
      <c r="BQ210" s="26"/>
      <c r="BR210" s="26"/>
      <c r="BS210" s="26"/>
      <c r="BT210" s="26"/>
      <c r="BU210" s="44">
        <v>206</v>
      </c>
      <c r="BV210" s="5">
        <v>0</v>
      </c>
      <c r="BW210" s="5">
        <v>0</v>
      </c>
      <c r="BX210" s="69"/>
      <c r="BY210" s="69"/>
      <c r="BZ210" s="69"/>
      <c r="CA210" s="69"/>
      <c r="CB210" s="26"/>
      <c r="CC210" s="39"/>
      <c r="CD210" s="39"/>
      <c r="CE210" s="90"/>
      <c r="CF210" s="26"/>
      <c r="CG210" s="26"/>
      <c r="CH210" s="26"/>
      <c r="CI210" s="26"/>
      <c r="CJ210" s="26"/>
      <c r="CK210" s="60"/>
      <c r="CL210" s="26" t="s">
        <v>656</v>
      </c>
    </row>
    <row r="211" spans="1:90" ht="15" x14ac:dyDescent="0.25">
      <c r="A211" s="10">
        <v>207</v>
      </c>
      <c r="B211" s="15"/>
      <c r="C211" s="42"/>
      <c r="D211" s="82"/>
      <c r="E211" s="69"/>
      <c r="F211" s="69"/>
      <c r="G211" s="32"/>
      <c r="H211" s="69"/>
      <c r="I211" s="69"/>
      <c r="J211" s="69"/>
      <c r="K211" s="69"/>
      <c r="L211" s="69"/>
      <c r="M211" s="299">
        <f t="shared" si="28"/>
        <v>0</v>
      </c>
      <c r="N211" s="5"/>
      <c r="O211" s="69"/>
      <c r="P211" s="69"/>
      <c r="Q211" s="69"/>
      <c r="R211" s="69"/>
      <c r="S211" s="69"/>
      <c r="T211" s="32"/>
      <c r="U211" s="69"/>
      <c r="V211" s="69"/>
      <c r="W211" s="69"/>
      <c r="X211" s="69"/>
      <c r="Y211" s="69"/>
      <c r="Z211" s="32"/>
      <c r="AA211" s="69"/>
      <c r="AB211" s="69"/>
      <c r="AC211" s="69"/>
      <c r="AD211" s="69"/>
      <c r="AE211" s="69"/>
      <c r="AF211" s="32"/>
      <c r="AG211" s="69"/>
      <c r="AH211" s="69"/>
      <c r="AI211" s="114"/>
      <c r="AJ211" s="70"/>
      <c r="AK211" s="70"/>
      <c r="AL211" s="70"/>
      <c r="AM211" s="70"/>
      <c r="AN211" s="70"/>
      <c r="AO211" s="26"/>
      <c r="AP211" s="300">
        <f t="shared" si="29"/>
        <v>0</v>
      </c>
      <c r="AQ211" s="4"/>
      <c r="AR211" s="26"/>
      <c r="AS211" s="26"/>
      <c r="AT211" s="26"/>
      <c r="AU211" s="26"/>
      <c r="AV211" s="26"/>
      <c r="AW211" s="26"/>
      <c r="AX211" s="26"/>
      <c r="AY211" s="26"/>
      <c r="AZ211" s="26"/>
      <c r="BA211" s="26"/>
      <c r="BB211" s="26"/>
      <c r="BC211" s="26"/>
      <c r="BD211" s="26"/>
      <c r="BE211" s="26"/>
      <c r="BF211" s="26"/>
      <c r="BG211" s="26"/>
      <c r="BH211" s="26"/>
      <c r="BI211" s="79"/>
      <c r="BJ211" s="44"/>
      <c r="BK211" s="79"/>
      <c r="BL211" s="79"/>
      <c r="BM211" s="44">
        <v>207</v>
      </c>
      <c r="BN211" s="26"/>
      <c r="BO211" s="26"/>
      <c r="BP211" s="26"/>
      <c r="BQ211" s="26"/>
      <c r="BR211" s="26"/>
      <c r="BS211" s="26"/>
      <c r="BT211" s="26"/>
      <c r="BU211" s="44">
        <v>207</v>
      </c>
      <c r="BV211" s="5">
        <v>0</v>
      </c>
      <c r="BW211" s="5">
        <v>0</v>
      </c>
      <c r="BX211" s="69"/>
      <c r="BY211" s="69"/>
      <c r="BZ211" s="69"/>
      <c r="CA211" s="69"/>
      <c r="CB211" s="26"/>
      <c r="CC211" s="39"/>
      <c r="CD211" s="39"/>
      <c r="CE211" s="90"/>
      <c r="CF211" s="26"/>
      <c r="CG211" s="26"/>
      <c r="CH211" s="26"/>
      <c r="CI211" s="26"/>
      <c r="CJ211" s="26"/>
      <c r="CK211" s="60"/>
      <c r="CL211" s="26" t="s">
        <v>656</v>
      </c>
    </row>
    <row r="212" spans="1:90" ht="15" x14ac:dyDescent="0.25">
      <c r="A212" s="10">
        <v>208</v>
      </c>
      <c r="B212" s="15"/>
      <c r="C212" s="42"/>
      <c r="D212" s="82"/>
      <c r="E212" s="69"/>
      <c r="F212" s="69"/>
      <c r="G212" s="32"/>
      <c r="H212" s="69"/>
      <c r="I212" s="69"/>
      <c r="J212" s="69"/>
      <c r="K212" s="69"/>
      <c r="L212" s="69"/>
      <c r="M212" s="299">
        <f t="shared" si="28"/>
        <v>0</v>
      </c>
      <c r="N212" s="5"/>
      <c r="O212" s="69"/>
      <c r="P212" s="69"/>
      <c r="Q212" s="69"/>
      <c r="R212" s="69"/>
      <c r="S212" s="69"/>
      <c r="T212" s="32"/>
      <c r="U212" s="69"/>
      <c r="V212" s="69"/>
      <c r="W212" s="69"/>
      <c r="X212" s="69"/>
      <c r="Y212" s="69"/>
      <c r="Z212" s="32"/>
      <c r="AA212" s="69"/>
      <c r="AB212" s="69"/>
      <c r="AC212" s="69"/>
      <c r="AD212" s="69"/>
      <c r="AE212" s="69"/>
      <c r="AF212" s="32"/>
      <c r="AG212" s="69"/>
      <c r="AH212" s="69"/>
      <c r="AI212" s="114"/>
      <c r="AJ212" s="70"/>
      <c r="AK212" s="70"/>
      <c r="AL212" s="70"/>
      <c r="AM212" s="70"/>
      <c r="AN212" s="70"/>
      <c r="AO212" s="26"/>
      <c r="AP212" s="300">
        <f t="shared" si="29"/>
        <v>0</v>
      </c>
      <c r="AQ212" s="4"/>
      <c r="AR212" s="26"/>
      <c r="AS212" s="26"/>
      <c r="AT212" s="26"/>
      <c r="AU212" s="26"/>
      <c r="AV212" s="26"/>
      <c r="AW212" s="26"/>
      <c r="AX212" s="26"/>
      <c r="AY212" s="26"/>
      <c r="AZ212" s="26"/>
      <c r="BA212" s="26"/>
      <c r="BB212" s="26"/>
      <c r="BC212" s="26"/>
      <c r="BD212" s="26"/>
      <c r="BE212" s="26"/>
      <c r="BF212" s="26"/>
      <c r="BG212" s="26"/>
      <c r="BH212" s="26"/>
      <c r="BI212" s="79"/>
      <c r="BJ212" s="44"/>
      <c r="BK212" s="79"/>
      <c r="BL212" s="79"/>
      <c r="BM212" s="44">
        <v>208</v>
      </c>
      <c r="BN212" s="26"/>
      <c r="BO212" s="26"/>
      <c r="BP212" s="26"/>
      <c r="BQ212" s="26"/>
      <c r="BR212" s="26"/>
      <c r="BS212" s="26"/>
      <c r="BT212" s="26"/>
      <c r="BU212" s="44">
        <v>208</v>
      </c>
      <c r="BV212" s="5">
        <v>0</v>
      </c>
      <c r="BW212" s="5">
        <v>0</v>
      </c>
      <c r="BX212" s="69"/>
      <c r="BY212" s="69"/>
      <c r="BZ212" s="69"/>
      <c r="CA212" s="69"/>
      <c r="CB212" s="26"/>
      <c r="CC212" s="39"/>
      <c r="CD212" s="39"/>
      <c r="CE212" s="90"/>
      <c r="CF212" s="26"/>
      <c r="CG212" s="26"/>
      <c r="CH212" s="26"/>
      <c r="CI212" s="26"/>
      <c r="CJ212" s="26"/>
      <c r="CK212" s="60"/>
      <c r="CL212" s="26" t="s">
        <v>656</v>
      </c>
    </row>
    <row r="213" spans="1:90" ht="15" x14ac:dyDescent="0.25">
      <c r="A213" s="10">
        <v>209</v>
      </c>
      <c r="B213" s="15"/>
      <c r="C213" s="42"/>
      <c r="D213" s="82"/>
      <c r="E213" s="69"/>
      <c r="F213" s="69"/>
      <c r="G213" s="32"/>
      <c r="H213" s="69"/>
      <c r="I213" s="69"/>
      <c r="J213" s="69"/>
      <c r="K213" s="69"/>
      <c r="L213" s="69"/>
      <c r="M213" s="299">
        <f t="shared" si="28"/>
        <v>0</v>
      </c>
      <c r="N213" s="5"/>
      <c r="O213" s="69"/>
      <c r="P213" s="69"/>
      <c r="Q213" s="69"/>
      <c r="R213" s="69"/>
      <c r="S213" s="69"/>
      <c r="T213" s="32"/>
      <c r="U213" s="69"/>
      <c r="V213" s="69"/>
      <c r="W213" s="69"/>
      <c r="X213" s="69"/>
      <c r="Y213" s="69"/>
      <c r="Z213" s="32"/>
      <c r="AA213" s="69"/>
      <c r="AB213" s="69"/>
      <c r="AC213" s="69"/>
      <c r="AD213" s="69"/>
      <c r="AE213" s="69"/>
      <c r="AF213" s="32"/>
      <c r="AG213" s="69"/>
      <c r="AH213" s="69"/>
      <c r="AI213" s="114"/>
      <c r="AJ213" s="70"/>
      <c r="AK213" s="70"/>
      <c r="AL213" s="70"/>
      <c r="AM213" s="70"/>
      <c r="AN213" s="70"/>
      <c r="AO213" s="26"/>
      <c r="AP213" s="300">
        <f t="shared" si="29"/>
        <v>0</v>
      </c>
      <c r="AQ213" s="4"/>
      <c r="AR213" s="26"/>
      <c r="AS213" s="26"/>
      <c r="AT213" s="26"/>
      <c r="AU213" s="26"/>
      <c r="AV213" s="26"/>
      <c r="AW213" s="26"/>
      <c r="AX213" s="26"/>
      <c r="AY213" s="26"/>
      <c r="AZ213" s="26"/>
      <c r="BA213" s="26"/>
      <c r="BB213" s="26"/>
      <c r="BC213" s="26"/>
      <c r="BD213" s="26"/>
      <c r="BE213" s="26"/>
      <c r="BF213" s="26"/>
      <c r="BG213" s="26"/>
      <c r="BH213" s="26"/>
      <c r="BI213" s="79"/>
      <c r="BJ213" s="44"/>
      <c r="BK213" s="79"/>
      <c r="BL213" s="79"/>
      <c r="BM213" s="44">
        <v>209</v>
      </c>
      <c r="BN213" s="26"/>
      <c r="BO213" s="26"/>
      <c r="BP213" s="26"/>
      <c r="BQ213" s="26"/>
      <c r="BR213" s="26"/>
      <c r="BS213" s="26"/>
      <c r="BT213" s="26"/>
      <c r="BU213" s="44">
        <v>209</v>
      </c>
      <c r="BV213" s="5">
        <v>0</v>
      </c>
      <c r="BW213" s="5">
        <v>0</v>
      </c>
      <c r="BX213" s="69"/>
      <c r="BY213" s="69"/>
      <c r="BZ213" s="69"/>
      <c r="CA213" s="69"/>
      <c r="CB213" s="26"/>
      <c r="CC213" s="39"/>
      <c r="CD213" s="39"/>
      <c r="CE213" s="90"/>
      <c r="CF213" s="26"/>
      <c r="CG213" s="26"/>
      <c r="CH213" s="26"/>
      <c r="CI213" s="26"/>
      <c r="CJ213" s="26"/>
      <c r="CK213" s="60"/>
      <c r="CL213" s="26" t="s">
        <v>656</v>
      </c>
    </row>
    <row r="214" spans="1:90" ht="15" x14ac:dyDescent="0.25">
      <c r="A214" s="10">
        <v>210</v>
      </c>
      <c r="B214" s="15"/>
      <c r="C214" s="42"/>
      <c r="D214" s="82"/>
      <c r="E214" s="69"/>
      <c r="F214" s="69"/>
      <c r="G214" s="32"/>
      <c r="H214" s="69"/>
      <c r="I214" s="69"/>
      <c r="J214" s="69"/>
      <c r="K214" s="69"/>
      <c r="L214" s="69"/>
      <c r="M214" s="299">
        <f t="shared" si="28"/>
        <v>0</v>
      </c>
      <c r="N214" s="5"/>
      <c r="O214" s="69"/>
      <c r="P214" s="69"/>
      <c r="Q214" s="69"/>
      <c r="R214" s="69"/>
      <c r="S214" s="69"/>
      <c r="T214" s="32"/>
      <c r="U214" s="69"/>
      <c r="V214" s="69"/>
      <c r="W214" s="69"/>
      <c r="X214" s="69"/>
      <c r="Y214" s="69"/>
      <c r="Z214" s="32"/>
      <c r="AA214" s="69"/>
      <c r="AB214" s="69"/>
      <c r="AC214" s="69"/>
      <c r="AD214" s="69"/>
      <c r="AE214" s="69"/>
      <c r="AF214" s="32"/>
      <c r="AG214" s="69"/>
      <c r="AH214" s="69"/>
      <c r="AI214" s="114"/>
      <c r="AJ214" s="70"/>
      <c r="AK214" s="70"/>
      <c r="AL214" s="70"/>
      <c r="AM214" s="70"/>
      <c r="AN214" s="70"/>
      <c r="AO214" s="26"/>
      <c r="AP214" s="300">
        <f t="shared" si="29"/>
        <v>0</v>
      </c>
      <c r="AQ214" s="4"/>
      <c r="AR214" s="26"/>
      <c r="AS214" s="26"/>
      <c r="AT214" s="26"/>
      <c r="AU214" s="26"/>
      <c r="AV214" s="26"/>
      <c r="AW214" s="26"/>
      <c r="AX214" s="26"/>
      <c r="AY214" s="26"/>
      <c r="AZ214" s="26"/>
      <c r="BA214" s="26"/>
      <c r="BB214" s="26"/>
      <c r="BC214" s="26"/>
      <c r="BD214" s="26"/>
      <c r="BE214" s="26"/>
      <c r="BF214" s="26"/>
      <c r="BG214" s="26"/>
      <c r="BH214" s="26"/>
      <c r="BI214" s="79"/>
      <c r="BJ214" s="44"/>
      <c r="BK214" s="79"/>
      <c r="BL214" s="79"/>
      <c r="BM214" s="44">
        <v>210</v>
      </c>
      <c r="BN214" s="26"/>
      <c r="BO214" s="26"/>
      <c r="BP214" s="26"/>
      <c r="BQ214" s="26"/>
      <c r="BR214" s="26"/>
      <c r="BS214" s="26"/>
      <c r="BT214" s="26"/>
      <c r="BU214" s="44">
        <v>210</v>
      </c>
      <c r="BV214" s="5">
        <v>0</v>
      </c>
      <c r="BW214" s="5">
        <v>0</v>
      </c>
      <c r="BX214" s="69"/>
      <c r="BY214" s="69"/>
      <c r="BZ214" s="69"/>
      <c r="CA214" s="69"/>
      <c r="CB214" s="26"/>
      <c r="CC214" s="39"/>
      <c r="CD214" s="39"/>
      <c r="CE214" s="90"/>
      <c r="CF214" s="26"/>
      <c r="CG214" s="26"/>
      <c r="CH214" s="26"/>
      <c r="CI214" s="26"/>
      <c r="CJ214" s="26"/>
      <c r="CK214" s="60"/>
      <c r="CL214" s="26" t="s">
        <v>656</v>
      </c>
    </row>
    <row r="215" spans="1:90" ht="15" x14ac:dyDescent="0.25">
      <c r="A215" s="10">
        <v>211</v>
      </c>
      <c r="B215" s="15"/>
      <c r="C215" s="42"/>
      <c r="D215" s="82">
        <v>39570</v>
      </c>
      <c r="E215" s="69">
        <v>1</v>
      </c>
      <c r="F215" s="69">
        <v>1</v>
      </c>
      <c r="G215" s="32">
        <v>3</v>
      </c>
      <c r="H215" s="69"/>
      <c r="I215" s="69"/>
      <c r="J215" s="69"/>
      <c r="K215" s="69"/>
      <c r="L215" s="69"/>
      <c r="M215" s="299">
        <f t="shared" si="28"/>
        <v>3</v>
      </c>
      <c r="N215" s="5"/>
      <c r="O215" s="69" t="s">
        <v>118</v>
      </c>
      <c r="P215" s="69"/>
      <c r="Q215" s="69"/>
      <c r="R215" s="69"/>
      <c r="S215" s="69"/>
      <c r="T215" s="32"/>
      <c r="U215" s="69">
        <v>12</v>
      </c>
      <c r="V215" s="69">
        <v>17</v>
      </c>
      <c r="W215" s="69"/>
      <c r="X215" s="69"/>
      <c r="Y215" s="69"/>
      <c r="Z215" s="32"/>
      <c r="AA215" s="69"/>
      <c r="AB215" s="69">
        <v>17</v>
      </c>
      <c r="AC215" s="69"/>
      <c r="AD215" s="69"/>
      <c r="AE215" s="69"/>
      <c r="AF215" s="76">
        <v>39581</v>
      </c>
      <c r="AG215" s="82">
        <v>39587</v>
      </c>
      <c r="AH215" s="69" t="s">
        <v>694</v>
      </c>
      <c r="AI215" s="114"/>
      <c r="AJ215" s="70"/>
      <c r="AK215" s="70"/>
      <c r="AL215" s="70"/>
      <c r="AM215" s="70"/>
      <c r="AN215" s="70"/>
      <c r="AO215" s="26" t="s">
        <v>413</v>
      </c>
      <c r="AP215" s="300">
        <f t="shared" si="29"/>
        <v>2</v>
      </c>
      <c r="AQ215" s="5">
        <v>2</v>
      </c>
      <c r="AR215" s="69">
        <v>2.11</v>
      </c>
      <c r="AS215" s="69">
        <v>240</v>
      </c>
      <c r="AT215" s="69">
        <v>323</v>
      </c>
      <c r="AU215" s="69">
        <v>5</v>
      </c>
      <c r="AV215" s="26"/>
      <c r="AW215" s="26"/>
      <c r="AX215" s="26"/>
      <c r="AY215" s="26"/>
      <c r="AZ215" s="26"/>
      <c r="BA215" s="26"/>
      <c r="BB215" s="26"/>
      <c r="BC215" s="26"/>
      <c r="BD215" s="26"/>
      <c r="BE215" s="26"/>
      <c r="BF215" s="26"/>
      <c r="BG215" s="26"/>
      <c r="BH215" s="26"/>
      <c r="BI215" s="79"/>
      <c r="BJ215" s="245">
        <f t="shared" ref="BJ215" si="30">(AR215^2*PI()*AS215*AQ215)/4</f>
        <v>1678.402158365654</v>
      </c>
      <c r="BK215" s="11">
        <f t="shared" ref="BK215" si="31">((BA215^2*PI()*BE215)/4)+((BB215^2*PI()*BF215)/4)+((BC215^2*PI()*BG215)/4)+((BD215^2*PI()*BH215)/4)</f>
        <v>0</v>
      </c>
      <c r="BL215" s="284">
        <f t="shared" ref="BL215" si="32">BJ215+BK215</f>
        <v>1678.402158365654</v>
      </c>
      <c r="BM215" s="44">
        <v>211</v>
      </c>
      <c r="BN215" s="26">
        <v>4</v>
      </c>
      <c r="BO215" s="26">
        <v>33</v>
      </c>
      <c r="BP215" s="26">
        <v>18</v>
      </c>
      <c r="BQ215" s="26">
        <v>1</v>
      </c>
      <c r="BR215" s="26">
        <v>0</v>
      </c>
      <c r="BS215" s="26">
        <v>13</v>
      </c>
      <c r="BT215" s="26"/>
      <c r="BU215" s="44">
        <v>211</v>
      </c>
      <c r="BV215" s="5">
        <v>3</v>
      </c>
      <c r="BW215" s="5">
        <v>2</v>
      </c>
      <c r="BX215" s="69">
        <v>3</v>
      </c>
      <c r="BY215" s="69">
        <v>2.11</v>
      </c>
      <c r="BZ215" s="69">
        <v>240</v>
      </c>
      <c r="CA215" s="69">
        <v>1678.402158365654</v>
      </c>
      <c r="CB215" s="26">
        <v>17</v>
      </c>
      <c r="CC215" s="39">
        <v>39581</v>
      </c>
      <c r="CD215" s="39">
        <v>39587</v>
      </c>
      <c r="CE215" s="5" t="s">
        <v>694</v>
      </c>
      <c r="CF215" s="26">
        <v>4</v>
      </c>
      <c r="CG215" s="26">
        <v>33</v>
      </c>
      <c r="CH215" s="26">
        <v>18</v>
      </c>
      <c r="CI215" s="26">
        <v>0</v>
      </c>
      <c r="CJ215" s="26">
        <v>13</v>
      </c>
      <c r="CK215" s="60"/>
      <c r="CL215" s="26"/>
    </row>
    <row r="216" spans="1:90" ht="15" x14ac:dyDescent="0.25">
      <c r="A216" s="10">
        <v>212</v>
      </c>
      <c r="B216" s="15"/>
      <c r="C216" s="42"/>
      <c r="D216" s="82"/>
      <c r="E216" s="69"/>
      <c r="F216" s="69"/>
      <c r="G216" s="32"/>
      <c r="H216" s="69"/>
      <c r="I216" s="69"/>
      <c r="J216" s="69"/>
      <c r="K216" s="69"/>
      <c r="L216" s="69"/>
      <c r="M216" s="299">
        <f t="shared" si="28"/>
        <v>0</v>
      </c>
      <c r="N216" s="5"/>
      <c r="O216" s="69"/>
      <c r="P216" s="69"/>
      <c r="Q216" s="69"/>
      <c r="R216" s="69"/>
      <c r="S216" s="69"/>
      <c r="T216" s="32"/>
      <c r="U216" s="69"/>
      <c r="V216" s="69"/>
      <c r="W216" s="69"/>
      <c r="X216" s="69"/>
      <c r="Y216" s="69"/>
      <c r="Z216" s="32"/>
      <c r="AA216" s="69"/>
      <c r="AB216" s="69"/>
      <c r="AC216" s="69"/>
      <c r="AD216" s="69"/>
      <c r="AE216" s="69"/>
      <c r="AF216" s="32"/>
      <c r="AG216" s="69"/>
      <c r="AH216" s="69"/>
      <c r="AI216" s="114"/>
      <c r="AJ216" s="70"/>
      <c r="AK216" s="70"/>
      <c r="AL216" s="70"/>
      <c r="AM216" s="70"/>
      <c r="AN216" s="70"/>
      <c r="AO216" s="26"/>
      <c r="AP216" s="300">
        <f t="shared" si="29"/>
        <v>0</v>
      </c>
      <c r="AQ216" s="4"/>
      <c r="AR216" s="26"/>
      <c r="AS216" s="26"/>
      <c r="AT216" s="26"/>
      <c r="AU216" s="26"/>
      <c r="AV216" s="26"/>
      <c r="AW216" s="26"/>
      <c r="AX216" s="26"/>
      <c r="AY216" s="26"/>
      <c r="AZ216" s="26"/>
      <c r="BA216" s="26"/>
      <c r="BB216" s="26"/>
      <c r="BC216" s="26"/>
      <c r="BD216" s="26"/>
      <c r="BE216" s="26"/>
      <c r="BF216" s="26"/>
      <c r="BG216" s="26"/>
      <c r="BH216" s="26"/>
      <c r="BI216" s="79"/>
      <c r="BJ216" s="44"/>
      <c r="BK216" s="79"/>
      <c r="BL216" s="79"/>
      <c r="BM216" s="44">
        <v>212</v>
      </c>
      <c r="BN216" s="26"/>
      <c r="BO216" s="26"/>
      <c r="BP216" s="26"/>
      <c r="BQ216" s="26"/>
      <c r="BR216" s="26"/>
      <c r="BS216" s="26"/>
      <c r="BT216" s="26"/>
      <c r="BU216" s="44">
        <v>212</v>
      </c>
      <c r="BV216" s="5">
        <v>0</v>
      </c>
      <c r="BW216" s="5">
        <v>0</v>
      </c>
      <c r="BX216" s="26"/>
      <c r="BY216" s="26"/>
      <c r="BZ216" s="26"/>
      <c r="CA216" s="26"/>
      <c r="CB216" s="26"/>
      <c r="CC216" s="39"/>
      <c r="CD216" s="39"/>
      <c r="CE216" s="90"/>
      <c r="CF216" s="26"/>
      <c r="CG216" s="26"/>
      <c r="CH216" s="26"/>
      <c r="CI216" s="26"/>
      <c r="CJ216" s="26"/>
      <c r="CK216" s="26"/>
      <c r="CL216" s="26"/>
    </row>
    <row r="217" spans="1:90" ht="15" x14ac:dyDescent="0.25">
      <c r="A217" s="10">
        <v>213</v>
      </c>
      <c r="B217" s="15"/>
      <c r="C217" s="42"/>
      <c r="D217" s="82"/>
      <c r="E217" s="69"/>
      <c r="F217" s="69"/>
      <c r="G217" s="32"/>
      <c r="H217" s="69"/>
      <c r="I217" s="69"/>
      <c r="J217" s="69"/>
      <c r="K217" s="69"/>
      <c r="L217" s="69"/>
      <c r="M217" s="299">
        <f t="shared" si="28"/>
        <v>0</v>
      </c>
      <c r="N217" s="5"/>
      <c r="O217" s="69"/>
      <c r="P217" s="69"/>
      <c r="Q217" s="69"/>
      <c r="R217" s="69"/>
      <c r="S217" s="69"/>
      <c r="T217" s="32"/>
      <c r="U217" s="69"/>
      <c r="V217" s="69"/>
      <c r="W217" s="69"/>
      <c r="X217" s="69"/>
      <c r="Y217" s="69"/>
      <c r="Z217" s="32"/>
      <c r="AA217" s="69"/>
      <c r="AB217" s="69"/>
      <c r="AC217" s="69"/>
      <c r="AD217" s="69"/>
      <c r="AE217" s="69"/>
      <c r="AF217" s="32"/>
      <c r="AG217" s="69"/>
      <c r="AH217" s="69"/>
      <c r="AI217" s="114"/>
      <c r="AJ217" s="70"/>
      <c r="AK217" s="70"/>
      <c r="AL217" s="70"/>
      <c r="AM217" s="70"/>
      <c r="AN217" s="70"/>
      <c r="AO217" s="26"/>
      <c r="AP217" s="300">
        <f t="shared" si="29"/>
        <v>0</v>
      </c>
      <c r="AQ217" s="4"/>
      <c r="AR217" s="26"/>
      <c r="AS217" s="26"/>
      <c r="AT217" s="26"/>
      <c r="AU217" s="26"/>
      <c r="AV217" s="26"/>
      <c r="AW217" s="26"/>
      <c r="AX217" s="26"/>
      <c r="AY217" s="26"/>
      <c r="AZ217" s="26"/>
      <c r="BA217" s="26"/>
      <c r="BB217" s="26"/>
      <c r="BC217" s="26"/>
      <c r="BD217" s="26"/>
      <c r="BE217" s="26"/>
      <c r="BF217" s="26"/>
      <c r="BG217" s="26"/>
      <c r="BH217" s="26"/>
      <c r="BI217" s="79"/>
      <c r="BJ217" s="44"/>
      <c r="BK217" s="79"/>
      <c r="BL217" s="79"/>
      <c r="BM217" s="44">
        <v>213</v>
      </c>
      <c r="BN217" s="26"/>
      <c r="BO217" s="26"/>
      <c r="BP217" s="26"/>
      <c r="BQ217" s="26"/>
      <c r="BR217" s="26"/>
      <c r="BS217" s="26"/>
      <c r="BT217" s="26"/>
      <c r="BU217" s="44">
        <v>213</v>
      </c>
      <c r="BV217" s="5">
        <v>0</v>
      </c>
      <c r="BW217" s="5">
        <v>0</v>
      </c>
      <c r="BX217" s="26"/>
      <c r="BY217" s="26"/>
      <c r="BZ217" s="26"/>
      <c r="CA217" s="26"/>
      <c r="CB217" s="26"/>
      <c r="CC217" s="39"/>
      <c r="CD217" s="39"/>
      <c r="CE217" s="90"/>
      <c r="CF217" s="26"/>
      <c r="CG217" s="26"/>
      <c r="CH217" s="26"/>
      <c r="CI217" s="26"/>
      <c r="CJ217" s="26"/>
      <c r="CK217" s="26"/>
      <c r="CL217" s="26"/>
    </row>
    <row r="218" spans="1:90" ht="15" x14ac:dyDescent="0.25">
      <c r="A218" s="10">
        <v>214</v>
      </c>
      <c r="B218" s="15"/>
      <c r="C218" s="42"/>
      <c r="D218" s="82"/>
      <c r="E218" s="69"/>
      <c r="F218" s="69"/>
      <c r="G218" s="32"/>
      <c r="H218" s="69"/>
      <c r="I218" s="69"/>
      <c r="J218" s="69"/>
      <c r="K218" s="69"/>
      <c r="L218" s="69"/>
      <c r="M218" s="299">
        <f t="shared" si="28"/>
        <v>0</v>
      </c>
      <c r="N218" s="5"/>
      <c r="O218" s="69"/>
      <c r="P218" s="69"/>
      <c r="Q218" s="69"/>
      <c r="R218" s="69"/>
      <c r="S218" s="69"/>
      <c r="T218" s="32"/>
      <c r="U218" s="69"/>
      <c r="V218" s="69"/>
      <c r="W218" s="69"/>
      <c r="X218" s="69"/>
      <c r="Y218" s="69"/>
      <c r="Z218" s="32"/>
      <c r="AA218" s="69"/>
      <c r="AB218" s="69"/>
      <c r="AC218" s="69"/>
      <c r="AD218" s="69"/>
      <c r="AE218" s="69"/>
      <c r="AF218" s="32"/>
      <c r="AG218" s="69"/>
      <c r="AH218" s="69"/>
      <c r="AI218" s="114"/>
      <c r="AJ218" s="70"/>
      <c r="AK218" s="70"/>
      <c r="AL218" s="70"/>
      <c r="AM218" s="70"/>
      <c r="AN218" s="70"/>
      <c r="AO218" s="26"/>
      <c r="AP218" s="300">
        <f t="shared" si="29"/>
        <v>0</v>
      </c>
      <c r="AQ218" s="4"/>
      <c r="AR218" s="26"/>
      <c r="AS218" s="26"/>
      <c r="AT218" s="26"/>
      <c r="AU218" s="26"/>
      <c r="AV218" s="26"/>
      <c r="AW218" s="26"/>
      <c r="AX218" s="26"/>
      <c r="AY218" s="26"/>
      <c r="AZ218" s="26"/>
      <c r="BA218" s="26"/>
      <c r="BB218" s="26"/>
      <c r="BC218" s="26"/>
      <c r="BD218" s="26"/>
      <c r="BE218" s="26"/>
      <c r="BF218" s="26"/>
      <c r="BG218" s="26"/>
      <c r="BH218" s="26"/>
      <c r="BI218" s="79"/>
      <c r="BJ218" s="44"/>
      <c r="BK218" s="79"/>
      <c r="BL218" s="79"/>
      <c r="BM218" s="44">
        <v>214</v>
      </c>
      <c r="BN218" s="26"/>
      <c r="BO218" s="26"/>
      <c r="BP218" s="26"/>
      <c r="BQ218" s="26"/>
      <c r="BR218" s="26"/>
      <c r="BS218" s="26"/>
      <c r="BT218" s="26"/>
      <c r="BU218" s="44">
        <v>214</v>
      </c>
      <c r="BV218" s="5">
        <v>0</v>
      </c>
      <c r="BW218" s="5">
        <v>0</v>
      </c>
      <c r="BX218" s="26"/>
      <c r="BY218" s="26"/>
      <c r="BZ218" s="26"/>
      <c r="CA218" s="26"/>
      <c r="CB218" s="26"/>
      <c r="CC218" s="39"/>
      <c r="CD218" s="39"/>
      <c r="CE218" s="39"/>
      <c r="CF218" s="26"/>
      <c r="CG218" s="26"/>
      <c r="CH218" s="26"/>
      <c r="CI218" s="26"/>
      <c r="CJ218" s="26"/>
      <c r="CK218" s="26"/>
      <c r="CL218" s="26"/>
    </row>
    <row r="219" spans="1:90" ht="15" x14ac:dyDescent="0.25">
      <c r="A219" s="10">
        <v>215</v>
      </c>
      <c r="B219" s="15"/>
      <c r="C219" s="42"/>
      <c r="D219" s="82"/>
      <c r="E219" s="69"/>
      <c r="F219" s="69"/>
      <c r="G219" s="32"/>
      <c r="H219" s="69"/>
      <c r="I219" s="69"/>
      <c r="J219" s="69"/>
      <c r="K219" s="69"/>
      <c r="L219" s="69"/>
      <c r="M219" s="299">
        <f t="shared" si="28"/>
        <v>0</v>
      </c>
      <c r="N219" s="5"/>
      <c r="O219" s="69"/>
      <c r="P219" s="69"/>
      <c r="Q219" s="69"/>
      <c r="R219" s="69"/>
      <c r="S219" s="69"/>
      <c r="T219" s="32"/>
      <c r="U219" s="69"/>
      <c r="V219" s="69"/>
      <c r="W219" s="69"/>
      <c r="X219" s="69"/>
      <c r="Y219" s="69"/>
      <c r="Z219" s="32"/>
      <c r="AA219" s="69"/>
      <c r="AB219" s="69"/>
      <c r="AC219" s="69"/>
      <c r="AD219" s="69"/>
      <c r="AE219" s="69"/>
      <c r="AF219" s="32"/>
      <c r="AG219" s="69"/>
      <c r="AH219" s="69"/>
      <c r="AI219" s="114"/>
      <c r="AJ219" s="70"/>
      <c r="AK219" s="70"/>
      <c r="AL219" s="70"/>
      <c r="AM219" s="70"/>
      <c r="AN219" s="70"/>
      <c r="AO219" s="26"/>
      <c r="AP219" s="300">
        <f t="shared" si="29"/>
        <v>0</v>
      </c>
      <c r="AQ219" s="4"/>
      <c r="AR219" s="26"/>
      <c r="AS219" s="26"/>
      <c r="AT219" s="26"/>
      <c r="AU219" s="26"/>
      <c r="AV219" s="26"/>
      <c r="AW219" s="26"/>
      <c r="AX219" s="26"/>
      <c r="AY219" s="26"/>
      <c r="AZ219" s="26"/>
      <c r="BA219" s="26"/>
      <c r="BB219" s="26"/>
      <c r="BC219" s="26"/>
      <c r="BD219" s="26"/>
      <c r="BE219" s="26"/>
      <c r="BF219" s="26"/>
      <c r="BG219" s="26"/>
      <c r="BH219" s="26"/>
      <c r="BI219" s="79"/>
      <c r="BJ219" s="44"/>
      <c r="BK219" s="79"/>
      <c r="BL219" s="79"/>
      <c r="BM219" s="44">
        <v>215</v>
      </c>
      <c r="BN219" s="26"/>
      <c r="BO219" s="26"/>
      <c r="BP219" s="26"/>
      <c r="BQ219" s="26"/>
      <c r="BR219" s="26"/>
      <c r="BS219" s="26"/>
      <c r="BT219" s="26"/>
      <c r="BU219" s="44">
        <v>215</v>
      </c>
      <c r="BV219" s="5">
        <v>0</v>
      </c>
      <c r="BW219" s="5">
        <v>0</v>
      </c>
      <c r="BX219" s="26"/>
      <c r="BY219" s="26"/>
      <c r="BZ219" s="26"/>
      <c r="CA219" s="26"/>
      <c r="CB219" s="26"/>
      <c r="CC219" s="39"/>
      <c r="CD219" s="39"/>
      <c r="CE219" s="39"/>
      <c r="CF219" s="26"/>
      <c r="CG219" s="26"/>
      <c r="CH219" s="26"/>
      <c r="CI219" s="26"/>
      <c r="CJ219" s="26"/>
      <c r="CK219" s="26"/>
      <c r="CL219" s="26"/>
    </row>
    <row r="220" spans="1:90" ht="15" x14ac:dyDescent="0.25">
      <c r="A220" s="10">
        <v>216</v>
      </c>
      <c r="B220" s="15"/>
      <c r="C220" s="42"/>
      <c r="D220" s="82"/>
      <c r="E220" s="69"/>
      <c r="F220" s="69"/>
      <c r="G220" s="32"/>
      <c r="H220" s="69"/>
      <c r="I220" s="69"/>
      <c r="J220" s="69"/>
      <c r="K220" s="69"/>
      <c r="L220" s="69"/>
      <c r="M220" s="299">
        <f t="shared" si="28"/>
        <v>0</v>
      </c>
      <c r="N220" s="5"/>
      <c r="O220" s="69"/>
      <c r="P220" s="69"/>
      <c r="Q220" s="69"/>
      <c r="R220" s="69"/>
      <c r="S220" s="69"/>
      <c r="T220" s="32"/>
      <c r="U220" s="69"/>
      <c r="V220" s="69"/>
      <c r="W220" s="69"/>
      <c r="X220" s="69"/>
      <c r="Y220" s="69"/>
      <c r="Z220" s="32"/>
      <c r="AA220" s="69"/>
      <c r="AB220" s="69"/>
      <c r="AC220" s="69"/>
      <c r="AD220" s="69"/>
      <c r="AE220" s="69"/>
      <c r="AF220" s="32"/>
      <c r="AG220" s="69"/>
      <c r="AH220" s="69"/>
      <c r="AI220" s="114"/>
      <c r="AJ220" s="70"/>
      <c r="AK220" s="70"/>
      <c r="AL220" s="70"/>
      <c r="AM220" s="70"/>
      <c r="AN220" s="70"/>
      <c r="AO220" s="26"/>
      <c r="AP220" s="300">
        <f t="shared" si="29"/>
        <v>0</v>
      </c>
      <c r="AQ220" s="4"/>
      <c r="AR220" s="26"/>
      <c r="AS220" s="26"/>
      <c r="AT220" s="26"/>
      <c r="AU220" s="26"/>
      <c r="AV220" s="26"/>
      <c r="AW220" s="26"/>
      <c r="AX220" s="26"/>
      <c r="AY220" s="26"/>
      <c r="AZ220" s="26"/>
      <c r="BA220" s="26"/>
      <c r="BB220" s="26"/>
      <c r="BC220" s="26"/>
      <c r="BD220" s="26"/>
      <c r="BE220" s="26"/>
      <c r="BF220" s="26"/>
      <c r="BG220" s="26"/>
      <c r="BH220" s="26"/>
      <c r="BI220" s="79"/>
      <c r="BJ220" s="44"/>
      <c r="BK220" s="79"/>
      <c r="BL220" s="79"/>
      <c r="BM220" s="44">
        <v>216</v>
      </c>
      <c r="BN220" s="26"/>
      <c r="BO220" s="26"/>
      <c r="BP220" s="26"/>
      <c r="BQ220" s="26"/>
      <c r="BR220" s="26"/>
      <c r="BS220" s="26"/>
      <c r="BT220" s="26"/>
      <c r="BU220" s="44">
        <v>216</v>
      </c>
      <c r="BV220" s="5">
        <v>0</v>
      </c>
      <c r="BW220" s="5">
        <v>0</v>
      </c>
      <c r="BX220" s="26"/>
      <c r="BY220" s="26"/>
      <c r="BZ220" s="26"/>
      <c r="CA220" s="26"/>
      <c r="CB220" s="26"/>
      <c r="CC220" s="39"/>
      <c r="CD220" s="39"/>
      <c r="CE220" s="39"/>
      <c r="CF220" s="26"/>
      <c r="CG220" s="26"/>
      <c r="CH220" s="26"/>
      <c r="CI220" s="26"/>
      <c r="CJ220" s="26"/>
      <c r="CK220" s="26"/>
      <c r="CL220" s="26"/>
    </row>
    <row r="221" spans="1:90" ht="15" x14ac:dyDescent="0.25">
      <c r="A221" s="10">
        <v>217</v>
      </c>
      <c r="B221" s="15"/>
      <c r="C221" s="42"/>
      <c r="D221" s="82"/>
      <c r="E221" s="69"/>
      <c r="F221" s="69"/>
      <c r="G221" s="32"/>
      <c r="H221" s="69"/>
      <c r="I221" s="69"/>
      <c r="J221" s="69"/>
      <c r="K221" s="69"/>
      <c r="L221" s="69"/>
      <c r="M221" s="299">
        <f t="shared" si="28"/>
        <v>0</v>
      </c>
      <c r="N221" s="5"/>
      <c r="O221" s="69"/>
      <c r="P221" s="69"/>
      <c r="Q221" s="69"/>
      <c r="R221" s="69"/>
      <c r="S221" s="69"/>
      <c r="T221" s="32"/>
      <c r="U221" s="69"/>
      <c r="V221" s="69"/>
      <c r="W221" s="69"/>
      <c r="X221" s="69"/>
      <c r="Y221" s="69"/>
      <c r="Z221" s="32"/>
      <c r="AA221" s="69"/>
      <c r="AB221" s="69"/>
      <c r="AC221" s="69"/>
      <c r="AD221" s="69"/>
      <c r="AE221" s="69"/>
      <c r="AF221" s="32"/>
      <c r="AG221" s="69"/>
      <c r="AH221" s="69"/>
      <c r="AI221" s="114"/>
      <c r="AJ221" s="70"/>
      <c r="AK221" s="70"/>
      <c r="AL221" s="70"/>
      <c r="AM221" s="70"/>
      <c r="AN221" s="70"/>
      <c r="AO221" s="26"/>
      <c r="AP221" s="300">
        <f t="shared" si="29"/>
        <v>0</v>
      </c>
      <c r="AQ221" s="4"/>
      <c r="AR221" s="26"/>
      <c r="AS221" s="26"/>
      <c r="AT221" s="26"/>
      <c r="AU221" s="26"/>
      <c r="AV221" s="26"/>
      <c r="AW221" s="26"/>
      <c r="AX221" s="26"/>
      <c r="AY221" s="26"/>
      <c r="AZ221" s="26"/>
      <c r="BA221" s="26"/>
      <c r="BB221" s="26"/>
      <c r="BC221" s="26"/>
      <c r="BD221" s="26"/>
      <c r="BE221" s="26"/>
      <c r="BF221" s="26"/>
      <c r="BG221" s="26"/>
      <c r="BH221" s="26"/>
      <c r="BI221" s="79"/>
      <c r="BJ221" s="44"/>
      <c r="BK221" s="79"/>
      <c r="BL221" s="79"/>
      <c r="BM221" s="44">
        <v>217</v>
      </c>
      <c r="BN221" s="26"/>
      <c r="BO221" s="26"/>
      <c r="BP221" s="26"/>
      <c r="BQ221" s="26"/>
      <c r="BR221" s="26"/>
      <c r="BS221" s="26"/>
      <c r="BT221" s="26"/>
      <c r="BU221" s="44">
        <v>217</v>
      </c>
      <c r="BV221" s="5">
        <v>0</v>
      </c>
      <c r="BW221" s="5">
        <v>0</v>
      </c>
      <c r="BX221" s="26"/>
      <c r="BY221" s="26"/>
      <c r="BZ221" s="26"/>
      <c r="CA221" s="26"/>
      <c r="CB221" s="26"/>
      <c r="CC221" s="39"/>
      <c r="CD221" s="39"/>
      <c r="CE221" s="39"/>
      <c r="CF221" s="26"/>
      <c r="CG221" s="26"/>
      <c r="CH221" s="26"/>
      <c r="CI221" s="26"/>
      <c r="CJ221" s="26"/>
      <c r="CK221" s="26"/>
      <c r="CL221" s="26"/>
    </row>
    <row r="222" spans="1:90" ht="15" x14ac:dyDescent="0.25">
      <c r="A222" s="10">
        <v>219</v>
      </c>
      <c r="B222" s="15"/>
      <c r="C222" s="42"/>
      <c r="D222" s="82"/>
      <c r="E222" s="69"/>
      <c r="F222" s="69"/>
      <c r="G222" s="32"/>
      <c r="H222" s="69"/>
      <c r="I222" s="69"/>
      <c r="J222" s="69"/>
      <c r="K222" s="69"/>
      <c r="L222" s="69"/>
      <c r="M222" s="299">
        <f t="shared" si="28"/>
        <v>0</v>
      </c>
      <c r="N222" s="5"/>
      <c r="O222" s="69"/>
      <c r="P222" s="69"/>
      <c r="Q222" s="69"/>
      <c r="R222" s="69"/>
      <c r="S222" s="69"/>
      <c r="T222" s="32"/>
      <c r="U222" s="69"/>
      <c r="V222" s="69"/>
      <c r="W222" s="69"/>
      <c r="X222" s="69"/>
      <c r="Y222" s="69"/>
      <c r="Z222" s="32"/>
      <c r="AA222" s="69"/>
      <c r="AB222" s="69"/>
      <c r="AC222" s="69"/>
      <c r="AD222" s="69"/>
      <c r="AE222" s="69"/>
      <c r="AF222" s="32"/>
      <c r="AG222" s="69"/>
      <c r="AH222" s="69"/>
      <c r="AI222" s="114"/>
      <c r="AJ222" s="70"/>
      <c r="AK222" s="70"/>
      <c r="AL222" s="70"/>
      <c r="AM222" s="70"/>
      <c r="AN222" s="70"/>
      <c r="AO222" s="26"/>
      <c r="AP222" s="300">
        <f t="shared" si="29"/>
        <v>0</v>
      </c>
      <c r="AQ222" s="4"/>
      <c r="AR222" s="26"/>
      <c r="AS222" s="26"/>
      <c r="AT222" s="26"/>
      <c r="AU222" s="26"/>
      <c r="AV222" s="26"/>
      <c r="AW222" s="26"/>
      <c r="AX222" s="26"/>
      <c r="AY222" s="26"/>
      <c r="AZ222" s="26"/>
      <c r="BA222" s="26"/>
      <c r="BB222" s="26"/>
      <c r="BC222" s="26"/>
      <c r="BD222" s="26"/>
      <c r="BE222" s="26"/>
      <c r="BF222" s="26"/>
      <c r="BG222" s="26"/>
      <c r="BH222" s="26"/>
      <c r="BI222" s="79"/>
      <c r="BJ222" s="44"/>
      <c r="BK222" s="79"/>
      <c r="BL222" s="79"/>
      <c r="BM222" s="44">
        <v>219</v>
      </c>
      <c r="BN222" s="26"/>
      <c r="BO222" s="26"/>
      <c r="BP222" s="26"/>
      <c r="BQ222" s="26"/>
      <c r="BR222" s="26"/>
      <c r="BS222" s="26"/>
      <c r="BT222" s="26"/>
      <c r="BU222" s="44">
        <v>219</v>
      </c>
      <c r="BV222" s="5">
        <v>0</v>
      </c>
      <c r="BW222" s="5">
        <v>0</v>
      </c>
      <c r="BX222" s="26"/>
      <c r="BY222" s="26"/>
      <c r="BZ222" s="26"/>
      <c r="CA222" s="26"/>
      <c r="CB222" s="26"/>
      <c r="CC222" s="39"/>
      <c r="CD222" s="39"/>
      <c r="CE222" s="39"/>
      <c r="CF222" s="26"/>
      <c r="CG222" s="26"/>
      <c r="CH222" s="26"/>
      <c r="CI222" s="26"/>
      <c r="CJ222" s="26"/>
      <c r="CK222" s="26"/>
      <c r="CL222" s="26"/>
    </row>
    <row r="223" spans="1:90" ht="15" x14ac:dyDescent="0.25">
      <c r="A223" s="10">
        <v>220</v>
      </c>
      <c r="B223" s="15"/>
      <c r="C223" s="42"/>
      <c r="D223" s="82"/>
      <c r="E223" s="69"/>
      <c r="F223" s="69"/>
      <c r="G223" s="32"/>
      <c r="H223" s="69"/>
      <c r="I223" s="69"/>
      <c r="J223" s="69"/>
      <c r="K223" s="69"/>
      <c r="L223" s="69"/>
      <c r="M223" s="299">
        <f t="shared" si="28"/>
        <v>0</v>
      </c>
      <c r="N223" s="5"/>
      <c r="O223" s="69"/>
      <c r="P223" s="69"/>
      <c r="Q223" s="69"/>
      <c r="R223" s="69"/>
      <c r="S223" s="69"/>
      <c r="T223" s="32"/>
      <c r="U223" s="69"/>
      <c r="V223" s="69"/>
      <c r="W223" s="69"/>
      <c r="X223" s="69"/>
      <c r="Y223" s="69"/>
      <c r="Z223" s="32"/>
      <c r="AA223" s="69"/>
      <c r="AB223" s="69"/>
      <c r="AC223" s="69"/>
      <c r="AD223" s="69"/>
      <c r="AE223" s="69"/>
      <c r="AF223" s="32"/>
      <c r="AG223" s="69"/>
      <c r="AH223" s="69"/>
      <c r="AI223" s="114"/>
      <c r="AJ223" s="70"/>
      <c r="AK223" s="70"/>
      <c r="AL223" s="70"/>
      <c r="AM223" s="70"/>
      <c r="AN223" s="70"/>
      <c r="AO223" s="26"/>
      <c r="AP223" s="300">
        <f t="shared" si="29"/>
        <v>0</v>
      </c>
      <c r="AQ223" s="4"/>
      <c r="AR223" s="26"/>
      <c r="AS223" s="26"/>
      <c r="AT223" s="26"/>
      <c r="AU223" s="26"/>
      <c r="AV223" s="26"/>
      <c r="AW223" s="26"/>
      <c r="AX223" s="26"/>
      <c r="AY223" s="26"/>
      <c r="AZ223" s="26"/>
      <c r="BA223" s="26"/>
      <c r="BB223" s="26"/>
      <c r="BC223" s="26"/>
      <c r="BD223" s="26"/>
      <c r="BE223" s="26"/>
      <c r="BF223" s="26"/>
      <c r="BG223" s="26"/>
      <c r="BH223" s="26"/>
      <c r="BI223" s="79"/>
      <c r="BJ223" s="44"/>
      <c r="BK223" s="79"/>
      <c r="BL223" s="79"/>
      <c r="BM223" s="44">
        <v>220</v>
      </c>
      <c r="BN223" s="26"/>
      <c r="BO223" s="26"/>
      <c r="BP223" s="26"/>
      <c r="BQ223" s="26"/>
      <c r="BR223" s="26"/>
      <c r="BS223" s="26"/>
      <c r="BT223" s="26"/>
      <c r="BU223" s="44">
        <v>220</v>
      </c>
      <c r="BV223" s="5">
        <v>0</v>
      </c>
      <c r="BW223" s="5">
        <v>0</v>
      </c>
      <c r="BX223" s="26"/>
      <c r="BY223" s="26"/>
      <c r="BZ223" s="26"/>
      <c r="CA223" s="26"/>
      <c r="CB223" s="26"/>
      <c r="CC223" s="39"/>
      <c r="CD223" s="39"/>
      <c r="CE223" s="39"/>
      <c r="CF223" s="26"/>
      <c r="CG223" s="26"/>
      <c r="CH223" s="26"/>
      <c r="CI223" s="26"/>
      <c r="CJ223" s="26"/>
      <c r="CK223" s="26"/>
      <c r="CL223" s="26"/>
    </row>
    <row r="224" spans="1:90" ht="15" x14ac:dyDescent="0.25">
      <c r="A224" s="10">
        <v>221</v>
      </c>
      <c r="B224" s="15"/>
      <c r="C224" s="42"/>
      <c r="D224" s="82"/>
      <c r="E224" s="69"/>
      <c r="F224" s="69"/>
      <c r="G224" s="32"/>
      <c r="H224" s="69"/>
      <c r="I224" s="69"/>
      <c r="J224" s="69"/>
      <c r="K224" s="69"/>
      <c r="L224" s="69"/>
      <c r="M224" s="299">
        <f t="shared" si="28"/>
        <v>0</v>
      </c>
      <c r="N224" s="5"/>
      <c r="O224" s="69"/>
      <c r="P224" s="69"/>
      <c r="Q224" s="69"/>
      <c r="R224" s="69"/>
      <c r="S224" s="69"/>
      <c r="T224" s="32"/>
      <c r="U224" s="69"/>
      <c r="V224" s="69"/>
      <c r="W224" s="69"/>
      <c r="X224" s="69"/>
      <c r="Y224" s="69"/>
      <c r="Z224" s="32"/>
      <c r="AA224" s="69"/>
      <c r="AB224" s="69"/>
      <c r="AC224" s="69"/>
      <c r="AD224" s="69"/>
      <c r="AE224" s="69"/>
      <c r="AF224" s="32"/>
      <c r="AG224" s="69"/>
      <c r="AH224" s="69"/>
      <c r="AI224" s="114"/>
      <c r="AJ224" s="70"/>
      <c r="AK224" s="70"/>
      <c r="AL224" s="70"/>
      <c r="AM224" s="70"/>
      <c r="AN224" s="70"/>
      <c r="AO224" s="26"/>
      <c r="AP224" s="300">
        <f t="shared" si="29"/>
        <v>0</v>
      </c>
      <c r="AQ224" s="4"/>
      <c r="AR224" s="26"/>
      <c r="AS224" s="26"/>
      <c r="AT224" s="26"/>
      <c r="AU224" s="26"/>
      <c r="AV224" s="26"/>
      <c r="AW224" s="26"/>
      <c r="AX224" s="26"/>
      <c r="AY224" s="26"/>
      <c r="AZ224" s="26"/>
      <c r="BA224" s="26"/>
      <c r="BB224" s="26"/>
      <c r="BC224" s="26"/>
      <c r="BD224" s="26"/>
      <c r="BE224" s="26"/>
      <c r="BF224" s="26"/>
      <c r="BG224" s="26"/>
      <c r="BH224" s="26"/>
      <c r="BI224" s="79"/>
      <c r="BJ224" s="44"/>
      <c r="BK224" s="79"/>
      <c r="BL224" s="79"/>
      <c r="BM224" s="44">
        <v>221</v>
      </c>
      <c r="BN224" s="26"/>
      <c r="BO224" s="26"/>
      <c r="BP224" s="26"/>
      <c r="BQ224" s="26"/>
      <c r="BR224" s="26"/>
      <c r="BS224" s="26"/>
      <c r="BT224" s="26"/>
      <c r="BU224" s="44">
        <v>221</v>
      </c>
      <c r="BV224" s="5">
        <v>0</v>
      </c>
      <c r="BW224" s="5">
        <v>0</v>
      </c>
      <c r="BX224" s="26"/>
      <c r="BY224" s="26"/>
      <c r="BZ224" s="26"/>
      <c r="CA224" s="26"/>
      <c r="CB224" s="26"/>
      <c r="CC224" s="39"/>
      <c r="CD224" s="39"/>
      <c r="CE224" s="39"/>
      <c r="CF224" s="26"/>
      <c r="CG224" s="26"/>
      <c r="CH224" s="26"/>
      <c r="CI224" s="26"/>
      <c r="CJ224" s="26"/>
      <c r="CK224" s="26"/>
      <c r="CL224" s="26"/>
    </row>
    <row r="225" spans="1:90" ht="15" x14ac:dyDescent="0.25">
      <c r="A225" s="10">
        <v>222</v>
      </c>
      <c r="B225" s="15"/>
      <c r="C225" s="42"/>
      <c r="D225" s="82"/>
      <c r="E225" s="69"/>
      <c r="F225" s="69"/>
      <c r="G225" s="32"/>
      <c r="H225" s="69"/>
      <c r="I225" s="69"/>
      <c r="J225" s="69"/>
      <c r="K225" s="69"/>
      <c r="L225" s="69"/>
      <c r="M225" s="299">
        <f t="shared" si="28"/>
        <v>0</v>
      </c>
      <c r="N225" s="5"/>
      <c r="O225" s="69"/>
      <c r="P225" s="69"/>
      <c r="Q225" s="69"/>
      <c r="R225" s="69"/>
      <c r="S225" s="69"/>
      <c r="T225" s="32"/>
      <c r="U225" s="69"/>
      <c r="V225" s="69"/>
      <c r="W225" s="69"/>
      <c r="X225" s="69"/>
      <c r="Y225" s="69"/>
      <c r="Z225" s="32"/>
      <c r="AA225" s="69"/>
      <c r="AB225" s="69"/>
      <c r="AC225" s="69"/>
      <c r="AD225" s="69"/>
      <c r="AE225" s="69"/>
      <c r="AF225" s="32"/>
      <c r="AG225" s="69"/>
      <c r="AH225" s="69"/>
      <c r="AI225" s="114"/>
      <c r="AJ225" s="70"/>
      <c r="AK225" s="70"/>
      <c r="AL225" s="70"/>
      <c r="AM225" s="70"/>
      <c r="AN225" s="70"/>
      <c r="AO225" s="26"/>
      <c r="AP225" s="300">
        <f t="shared" si="29"/>
        <v>0</v>
      </c>
      <c r="AQ225" s="4"/>
      <c r="AR225" s="26"/>
      <c r="AS225" s="26"/>
      <c r="AT225" s="26"/>
      <c r="AU225" s="26"/>
      <c r="AV225" s="26"/>
      <c r="AW225" s="26"/>
      <c r="AX225" s="26"/>
      <c r="AY225" s="26"/>
      <c r="AZ225" s="26"/>
      <c r="BA225" s="26"/>
      <c r="BB225" s="26"/>
      <c r="BC225" s="26"/>
      <c r="BD225" s="26"/>
      <c r="BE225" s="26"/>
      <c r="BF225" s="26"/>
      <c r="BG225" s="26"/>
      <c r="BH225" s="26"/>
      <c r="BI225" s="79"/>
      <c r="BJ225" s="44"/>
      <c r="BK225" s="79"/>
      <c r="BL225" s="79"/>
      <c r="BM225" s="44">
        <v>222</v>
      </c>
      <c r="BN225" s="26"/>
      <c r="BO225" s="26"/>
      <c r="BP225" s="26"/>
      <c r="BQ225" s="26"/>
      <c r="BR225" s="26"/>
      <c r="BS225" s="26"/>
      <c r="BT225" s="26"/>
      <c r="BU225" s="44">
        <v>222</v>
      </c>
      <c r="BV225" s="5">
        <v>0</v>
      </c>
      <c r="BW225" s="5">
        <v>0</v>
      </c>
      <c r="BX225" s="26"/>
      <c r="BY225" s="26"/>
      <c r="BZ225" s="26"/>
      <c r="CA225" s="26"/>
      <c r="CB225" s="26"/>
      <c r="CC225" s="39"/>
      <c r="CD225" s="39"/>
      <c r="CE225" s="39"/>
      <c r="CF225" s="26"/>
      <c r="CG225" s="26"/>
      <c r="CH225" s="26"/>
      <c r="CI225" s="26"/>
      <c r="CJ225" s="26"/>
      <c r="CK225" s="26"/>
      <c r="CL225" s="26"/>
    </row>
    <row r="226" spans="1:90" ht="15" x14ac:dyDescent="0.25">
      <c r="A226" s="10">
        <v>223</v>
      </c>
      <c r="B226" s="15"/>
      <c r="C226" s="42"/>
      <c r="D226" s="82"/>
      <c r="E226" s="69"/>
      <c r="F226" s="69"/>
      <c r="G226" s="32"/>
      <c r="H226" s="69"/>
      <c r="I226" s="69"/>
      <c r="J226" s="69"/>
      <c r="K226" s="69"/>
      <c r="L226" s="69"/>
      <c r="M226" s="299">
        <f t="shared" si="28"/>
        <v>0</v>
      </c>
      <c r="N226" s="5"/>
      <c r="O226" s="69"/>
      <c r="P226" s="69"/>
      <c r="Q226" s="69"/>
      <c r="R226" s="69"/>
      <c r="S226" s="69"/>
      <c r="T226" s="32"/>
      <c r="U226" s="69"/>
      <c r="V226" s="69"/>
      <c r="W226" s="69"/>
      <c r="X226" s="69"/>
      <c r="Y226" s="69"/>
      <c r="Z226" s="32"/>
      <c r="AA226" s="69"/>
      <c r="AB226" s="69"/>
      <c r="AC226" s="69"/>
      <c r="AD226" s="69"/>
      <c r="AE226" s="69"/>
      <c r="AF226" s="32"/>
      <c r="AG226" s="69"/>
      <c r="AH226" s="69"/>
      <c r="AI226" s="114"/>
      <c r="AJ226" s="70"/>
      <c r="AK226" s="70"/>
      <c r="AL226" s="70"/>
      <c r="AM226" s="70"/>
      <c r="AN226" s="70"/>
      <c r="AO226" s="26"/>
      <c r="AP226" s="300">
        <f t="shared" si="29"/>
        <v>0</v>
      </c>
      <c r="AQ226" s="4"/>
      <c r="AR226" s="26"/>
      <c r="AS226" s="26"/>
      <c r="AT226" s="26"/>
      <c r="AU226" s="26"/>
      <c r="AV226" s="26"/>
      <c r="AW226" s="26"/>
      <c r="AX226" s="26"/>
      <c r="AY226" s="26"/>
      <c r="AZ226" s="26"/>
      <c r="BA226" s="26"/>
      <c r="BB226" s="26"/>
      <c r="BC226" s="26"/>
      <c r="BD226" s="26"/>
      <c r="BE226" s="26"/>
      <c r="BF226" s="26"/>
      <c r="BG226" s="26"/>
      <c r="BH226" s="26"/>
      <c r="BI226" s="79"/>
      <c r="BJ226" s="44"/>
      <c r="BK226" s="79"/>
      <c r="BL226" s="79"/>
      <c r="BM226" s="44">
        <v>223</v>
      </c>
      <c r="BN226" s="26"/>
      <c r="BO226" s="26"/>
      <c r="BP226" s="26"/>
      <c r="BQ226" s="26"/>
      <c r="BR226" s="26"/>
      <c r="BS226" s="26"/>
      <c r="BT226" s="26"/>
      <c r="BU226" s="44">
        <v>223</v>
      </c>
      <c r="BV226" s="5">
        <v>0</v>
      </c>
      <c r="BW226" s="5">
        <v>0</v>
      </c>
      <c r="BX226" s="26"/>
      <c r="BY226" s="26"/>
      <c r="BZ226" s="26"/>
      <c r="CA226" s="26"/>
      <c r="CB226" s="26"/>
      <c r="CC226" s="39"/>
      <c r="CD226" s="39"/>
      <c r="CE226" s="39"/>
      <c r="CF226" s="26"/>
      <c r="CG226" s="26"/>
      <c r="CH226" s="26"/>
      <c r="CI226" s="26"/>
      <c r="CJ226" s="26"/>
      <c r="CK226" s="26"/>
      <c r="CL226" s="26"/>
    </row>
    <row r="227" spans="1:90" ht="15" x14ac:dyDescent="0.25">
      <c r="A227" s="10">
        <v>224</v>
      </c>
      <c r="B227" s="15"/>
      <c r="C227" s="42"/>
      <c r="D227" s="82"/>
      <c r="E227" s="69"/>
      <c r="F227" s="69"/>
      <c r="G227" s="32"/>
      <c r="H227" s="69"/>
      <c r="I227" s="69"/>
      <c r="J227" s="69"/>
      <c r="K227" s="69"/>
      <c r="L227" s="69"/>
      <c r="M227" s="299">
        <f t="shared" si="28"/>
        <v>0</v>
      </c>
      <c r="N227" s="5"/>
      <c r="O227" s="69"/>
      <c r="P227" s="69"/>
      <c r="Q227" s="69"/>
      <c r="R227" s="69"/>
      <c r="S227" s="69"/>
      <c r="T227" s="32"/>
      <c r="U227" s="69"/>
      <c r="V227" s="69"/>
      <c r="W227" s="69"/>
      <c r="X227" s="69"/>
      <c r="Y227" s="69"/>
      <c r="Z227" s="32"/>
      <c r="AA227" s="69"/>
      <c r="AB227" s="69"/>
      <c r="AC227" s="69"/>
      <c r="AD227" s="69"/>
      <c r="AE227" s="69"/>
      <c r="AF227" s="32"/>
      <c r="AG227" s="69"/>
      <c r="AH227" s="69"/>
      <c r="AI227" s="114"/>
      <c r="AJ227" s="70"/>
      <c r="AK227" s="70"/>
      <c r="AL227" s="70"/>
      <c r="AM227" s="70"/>
      <c r="AN227" s="70"/>
      <c r="AO227" s="26"/>
      <c r="AP227" s="300">
        <f t="shared" si="29"/>
        <v>0</v>
      </c>
      <c r="AQ227" s="4"/>
      <c r="AR227" s="26"/>
      <c r="AS227" s="26"/>
      <c r="AT227" s="26"/>
      <c r="AU227" s="26"/>
      <c r="AV227" s="26"/>
      <c r="AW227" s="26"/>
      <c r="AX227" s="26"/>
      <c r="AY227" s="26"/>
      <c r="AZ227" s="26"/>
      <c r="BA227" s="26"/>
      <c r="BB227" s="26"/>
      <c r="BC227" s="26"/>
      <c r="BD227" s="26"/>
      <c r="BE227" s="26"/>
      <c r="BF227" s="26"/>
      <c r="BG227" s="26"/>
      <c r="BH227" s="26"/>
      <c r="BI227" s="79"/>
      <c r="BJ227" s="44"/>
      <c r="BK227" s="79"/>
      <c r="BL227" s="79"/>
      <c r="BM227" s="44">
        <v>224</v>
      </c>
      <c r="BN227" s="26"/>
      <c r="BO227" s="26"/>
      <c r="BP227" s="26"/>
      <c r="BQ227" s="26"/>
      <c r="BR227" s="26"/>
      <c r="BS227" s="26"/>
      <c r="BT227" s="26"/>
      <c r="BU227" s="44">
        <v>224</v>
      </c>
      <c r="BV227" s="5">
        <v>0</v>
      </c>
      <c r="BW227" s="5">
        <v>0</v>
      </c>
      <c r="BX227" s="26"/>
      <c r="BY227" s="26"/>
      <c r="BZ227" s="26"/>
      <c r="CA227" s="26"/>
      <c r="CB227" s="26"/>
      <c r="CC227" s="39"/>
      <c r="CD227" s="39"/>
      <c r="CE227" s="39"/>
      <c r="CF227" s="26"/>
      <c r="CG227" s="26"/>
      <c r="CH227" s="26"/>
      <c r="CI227" s="26"/>
      <c r="CJ227" s="26"/>
      <c r="CK227" s="26"/>
      <c r="CL227" s="26"/>
    </row>
    <row r="228" spans="1:90" ht="15" x14ac:dyDescent="0.25">
      <c r="A228" s="10">
        <v>225</v>
      </c>
      <c r="B228" s="15"/>
      <c r="C228" s="42"/>
      <c r="D228" s="82"/>
      <c r="E228" s="69"/>
      <c r="F228" s="69"/>
      <c r="G228" s="32"/>
      <c r="H228" s="69"/>
      <c r="I228" s="69"/>
      <c r="J228" s="69"/>
      <c r="K228" s="69"/>
      <c r="L228" s="69"/>
      <c r="M228" s="299">
        <f t="shared" si="28"/>
        <v>0</v>
      </c>
      <c r="N228" s="5"/>
      <c r="O228" s="69"/>
      <c r="P228" s="69"/>
      <c r="Q228" s="69"/>
      <c r="R228" s="69"/>
      <c r="S228" s="69"/>
      <c r="T228" s="32"/>
      <c r="U228" s="69"/>
      <c r="V228" s="69"/>
      <c r="W228" s="69"/>
      <c r="X228" s="69"/>
      <c r="Y228" s="69"/>
      <c r="Z228" s="32"/>
      <c r="AA228" s="69"/>
      <c r="AB228" s="69"/>
      <c r="AC228" s="69"/>
      <c r="AD228" s="69"/>
      <c r="AE228" s="69"/>
      <c r="AF228" s="32"/>
      <c r="AG228" s="69"/>
      <c r="AH228" s="69"/>
      <c r="AI228" s="114"/>
      <c r="AJ228" s="70"/>
      <c r="AK228" s="70"/>
      <c r="AL228" s="70"/>
      <c r="AM228" s="70"/>
      <c r="AN228" s="70"/>
      <c r="AO228" s="26"/>
      <c r="AP228" s="300">
        <f t="shared" si="29"/>
        <v>0</v>
      </c>
      <c r="AQ228" s="4"/>
      <c r="AR228" s="26"/>
      <c r="AS228" s="26"/>
      <c r="AT228" s="26"/>
      <c r="AU228" s="26"/>
      <c r="AV228" s="26"/>
      <c r="AW228" s="26"/>
      <c r="AX228" s="26"/>
      <c r="AY228" s="26"/>
      <c r="AZ228" s="26"/>
      <c r="BA228" s="26"/>
      <c r="BB228" s="26"/>
      <c r="BC228" s="26"/>
      <c r="BD228" s="26"/>
      <c r="BE228" s="26"/>
      <c r="BF228" s="26"/>
      <c r="BG228" s="26"/>
      <c r="BH228" s="26"/>
      <c r="BI228" s="79"/>
      <c r="BJ228" s="44"/>
      <c r="BK228" s="79"/>
      <c r="BL228" s="79"/>
      <c r="BM228" s="44">
        <v>225</v>
      </c>
      <c r="BN228" s="26"/>
      <c r="BO228" s="26"/>
      <c r="BP228" s="26"/>
      <c r="BQ228" s="26"/>
      <c r="BR228" s="26"/>
      <c r="BS228" s="26"/>
      <c r="BT228" s="26"/>
      <c r="BU228" s="44">
        <v>225</v>
      </c>
      <c r="BV228" s="5">
        <v>0</v>
      </c>
      <c r="BW228" s="5">
        <v>0</v>
      </c>
      <c r="BX228" s="26"/>
      <c r="BY228" s="26"/>
      <c r="BZ228" s="26"/>
      <c r="CA228" s="26"/>
      <c r="CB228" s="26"/>
      <c r="CC228" s="39"/>
      <c r="CD228" s="39"/>
      <c r="CE228" s="39"/>
      <c r="CF228" s="26"/>
      <c r="CG228" s="26"/>
      <c r="CH228" s="26"/>
      <c r="CI228" s="26"/>
      <c r="CJ228" s="26"/>
      <c r="CK228" s="26"/>
      <c r="CL228" s="26"/>
    </row>
    <row r="229" spans="1:90" ht="15" x14ac:dyDescent="0.25">
      <c r="A229" s="10">
        <v>226</v>
      </c>
      <c r="B229" s="15"/>
      <c r="C229" s="42"/>
      <c r="D229" s="82"/>
      <c r="E229" s="69"/>
      <c r="F229" s="69"/>
      <c r="G229" s="32"/>
      <c r="H229" s="69"/>
      <c r="I229" s="69"/>
      <c r="J229" s="69"/>
      <c r="K229" s="69"/>
      <c r="L229" s="69"/>
      <c r="M229" s="299">
        <f t="shared" si="28"/>
        <v>0</v>
      </c>
      <c r="N229" s="5"/>
      <c r="O229" s="69"/>
      <c r="P229" s="69"/>
      <c r="Q229" s="69"/>
      <c r="R229" s="69"/>
      <c r="S229" s="69"/>
      <c r="T229" s="32"/>
      <c r="U229" s="69"/>
      <c r="V229" s="69"/>
      <c r="W229" s="69"/>
      <c r="X229" s="69"/>
      <c r="Y229" s="69"/>
      <c r="Z229" s="32"/>
      <c r="AA229" s="69"/>
      <c r="AB229" s="69"/>
      <c r="AC229" s="69"/>
      <c r="AD229" s="69"/>
      <c r="AE229" s="69"/>
      <c r="AF229" s="32"/>
      <c r="AG229" s="69"/>
      <c r="AH229" s="69"/>
      <c r="AI229" s="114"/>
      <c r="AJ229" s="70"/>
      <c r="AK229" s="70"/>
      <c r="AL229" s="70"/>
      <c r="AM229" s="70"/>
      <c r="AN229" s="70"/>
      <c r="AO229" s="26"/>
      <c r="AP229" s="300">
        <f t="shared" si="29"/>
        <v>0</v>
      </c>
      <c r="AQ229" s="4"/>
      <c r="AR229" s="26"/>
      <c r="AS229" s="26"/>
      <c r="AT229" s="26"/>
      <c r="AU229" s="26"/>
      <c r="AV229" s="26"/>
      <c r="AW229" s="26"/>
      <c r="AX229" s="26"/>
      <c r="AY229" s="26"/>
      <c r="AZ229" s="26"/>
      <c r="BA229" s="26"/>
      <c r="BB229" s="26"/>
      <c r="BC229" s="26"/>
      <c r="BD229" s="26"/>
      <c r="BE229" s="26"/>
      <c r="BF229" s="26"/>
      <c r="BG229" s="26"/>
      <c r="BH229" s="26"/>
      <c r="BI229" s="79"/>
      <c r="BJ229" s="44"/>
      <c r="BK229" s="79"/>
      <c r="BL229" s="79"/>
      <c r="BM229" s="44">
        <v>226</v>
      </c>
      <c r="BN229" s="26"/>
      <c r="BO229" s="26"/>
      <c r="BP229" s="26"/>
      <c r="BQ229" s="26"/>
      <c r="BR229" s="26"/>
      <c r="BS229" s="26"/>
      <c r="BT229" s="26"/>
      <c r="BU229" s="44">
        <v>226</v>
      </c>
      <c r="BV229" s="5">
        <v>0</v>
      </c>
      <c r="BW229" s="5">
        <v>0</v>
      </c>
      <c r="BX229" s="26"/>
      <c r="BY229" s="26"/>
      <c r="BZ229" s="26"/>
      <c r="CA229" s="26"/>
      <c r="CB229" s="26"/>
      <c r="CC229" s="39"/>
      <c r="CD229" s="39"/>
      <c r="CE229" s="39"/>
      <c r="CF229" s="26"/>
      <c r="CG229" s="26"/>
      <c r="CH229" s="26"/>
      <c r="CI229" s="26"/>
      <c r="CJ229" s="26"/>
      <c r="CK229" s="26"/>
      <c r="CL229" s="26"/>
    </row>
    <row r="230" spans="1:90" ht="15" x14ac:dyDescent="0.25">
      <c r="A230" s="10">
        <v>227</v>
      </c>
      <c r="B230" s="15"/>
      <c r="C230" s="42"/>
      <c r="D230" s="82"/>
      <c r="E230" s="69"/>
      <c r="F230" s="69"/>
      <c r="G230" s="32"/>
      <c r="H230" s="69"/>
      <c r="I230" s="69"/>
      <c r="J230" s="69"/>
      <c r="K230" s="69"/>
      <c r="L230" s="69"/>
      <c r="M230" s="299">
        <f t="shared" si="28"/>
        <v>0</v>
      </c>
      <c r="N230" s="5"/>
      <c r="O230" s="69"/>
      <c r="P230" s="69"/>
      <c r="Q230" s="69"/>
      <c r="R230" s="69"/>
      <c r="S230" s="69"/>
      <c r="T230" s="32"/>
      <c r="U230" s="69"/>
      <c r="V230" s="69"/>
      <c r="W230" s="69"/>
      <c r="X230" s="69"/>
      <c r="Y230" s="69"/>
      <c r="Z230" s="32"/>
      <c r="AA230" s="69"/>
      <c r="AB230" s="69"/>
      <c r="AC230" s="69"/>
      <c r="AD230" s="69"/>
      <c r="AE230" s="69"/>
      <c r="AF230" s="32"/>
      <c r="AG230" s="69"/>
      <c r="AH230" s="69"/>
      <c r="AI230" s="114"/>
      <c r="AJ230" s="70"/>
      <c r="AK230" s="70"/>
      <c r="AL230" s="70"/>
      <c r="AM230" s="70"/>
      <c r="AN230" s="70"/>
      <c r="AO230" s="26"/>
      <c r="AP230" s="300">
        <f t="shared" si="29"/>
        <v>0</v>
      </c>
      <c r="AQ230" s="4"/>
      <c r="AR230" s="26"/>
      <c r="AS230" s="26"/>
      <c r="AT230" s="26"/>
      <c r="AU230" s="26"/>
      <c r="AV230" s="26"/>
      <c r="AW230" s="26"/>
      <c r="AX230" s="26"/>
      <c r="AY230" s="26"/>
      <c r="AZ230" s="26"/>
      <c r="BA230" s="26"/>
      <c r="BB230" s="26"/>
      <c r="BC230" s="26"/>
      <c r="BD230" s="26"/>
      <c r="BE230" s="26"/>
      <c r="BF230" s="26"/>
      <c r="BG230" s="26"/>
      <c r="BH230" s="26"/>
      <c r="BI230" s="79"/>
      <c r="BJ230" s="44"/>
      <c r="BK230" s="79"/>
      <c r="BL230" s="79"/>
      <c r="BM230" s="44">
        <v>227</v>
      </c>
      <c r="BN230" s="26"/>
      <c r="BO230" s="26"/>
      <c r="BP230" s="26"/>
      <c r="BQ230" s="26"/>
      <c r="BR230" s="26"/>
      <c r="BS230" s="26"/>
      <c r="BT230" s="26"/>
      <c r="BU230" s="44">
        <v>227</v>
      </c>
      <c r="BV230" s="5">
        <v>0</v>
      </c>
      <c r="BW230" s="5">
        <v>0</v>
      </c>
      <c r="BX230" s="26"/>
      <c r="BY230" s="26"/>
      <c r="BZ230" s="26"/>
      <c r="CA230" s="26"/>
      <c r="CB230" s="26"/>
      <c r="CC230" s="39"/>
      <c r="CD230" s="39"/>
      <c r="CE230" s="39"/>
      <c r="CF230" s="26"/>
      <c r="CG230" s="26"/>
      <c r="CH230" s="26"/>
      <c r="CI230" s="26"/>
      <c r="CJ230" s="26"/>
      <c r="CK230" s="26"/>
      <c r="CL230" s="26"/>
    </row>
    <row r="231" spans="1:90" ht="15" x14ac:dyDescent="0.25">
      <c r="A231" s="10">
        <v>228</v>
      </c>
      <c r="B231" s="15"/>
      <c r="C231" s="42"/>
      <c r="D231" s="82"/>
      <c r="E231" s="69"/>
      <c r="F231" s="69"/>
      <c r="G231" s="32"/>
      <c r="H231" s="69"/>
      <c r="I231" s="69"/>
      <c r="J231" s="69"/>
      <c r="K231" s="69"/>
      <c r="L231" s="69"/>
      <c r="M231" s="299">
        <f t="shared" si="28"/>
        <v>0</v>
      </c>
      <c r="N231" s="5"/>
      <c r="O231" s="69"/>
      <c r="P231" s="69"/>
      <c r="Q231" s="69"/>
      <c r="R231" s="69"/>
      <c r="S231" s="69"/>
      <c r="T231" s="32"/>
      <c r="U231" s="69"/>
      <c r="V231" s="69"/>
      <c r="W231" s="69"/>
      <c r="X231" s="69"/>
      <c r="Y231" s="69"/>
      <c r="Z231" s="32"/>
      <c r="AA231" s="69"/>
      <c r="AB231" s="69"/>
      <c r="AC231" s="69"/>
      <c r="AD231" s="69"/>
      <c r="AE231" s="69"/>
      <c r="AF231" s="32"/>
      <c r="AG231" s="69"/>
      <c r="AH231" s="69"/>
      <c r="AI231" s="114"/>
      <c r="AJ231" s="70"/>
      <c r="AK231" s="70"/>
      <c r="AL231" s="70"/>
      <c r="AM231" s="70"/>
      <c r="AN231" s="70"/>
      <c r="AO231" s="26"/>
      <c r="AP231" s="300">
        <f t="shared" si="29"/>
        <v>0</v>
      </c>
      <c r="AQ231" s="4"/>
      <c r="AR231" s="26"/>
      <c r="AS231" s="26"/>
      <c r="AT231" s="26"/>
      <c r="AU231" s="26"/>
      <c r="AV231" s="26"/>
      <c r="AW231" s="26"/>
      <c r="AX231" s="26"/>
      <c r="AY231" s="26"/>
      <c r="AZ231" s="26"/>
      <c r="BA231" s="26"/>
      <c r="BB231" s="26"/>
      <c r="BC231" s="26"/>
      <c r="BD231" s="26"/>
      <c r="BE231" s="26"/>
      <c r="BF231" s="26"/>
      <c r="BG231" s="26"/>
      <c r="BH231" s="26"/>
      <c r="BI231" s="79"/>
      <c r="BJ231" s="44"/>
      <c r="BK231" s="79"/>
      <c r="BL231" s="79"/>
      <c r="BM231" s="44">
        <v>228</v>
      </c>
      <c r="BN231" s="26"/>
      <c r="BO231" s="26"/>
      <c r="BP231" s="26"/>
      <c r="BQ231" s="26"/>
      <c r="BR231" s="26"/>
      <c r="BS231" s="26"/>
      <c r="BT231" s="26"/>
      <c r="BU231" s="44">
        <v>228</v>
      </c>
      <c r="BV231" s="5">
        <v>0</v>
      </c>
      <c r="BW231" s="5">
        <v>0</v>
      </c>
      <c r="BX231" s="26"/>
      <c r="BY231" s="26"/>
      <c r="BZ231" s="26"/>
      <c r="CA231" s="26"/>
      <c r="CB231" s="26"/>
      <c r="CC231" s="39"/>
      <c r="CD231" s="39"/>
      <c r="CE231" s="39"/>
      <c r="CF231" s="26"/>
      <c r="CG231" s="26"/>
      <c r="CH231" s="26"/>
      <c r="CI231" s="26"/>
      <c r="CJ231" s="26"/>
      <c r="CK231" s="26"/>
      <c r="CL231" s="26"/>
    </row>
    <row r="232" spans="1:90" ht="15" x14ac:dyDescent="0.25">
      <c r="A232" s="152">
        <v>229</v>
      </c>
      <c r="B232" s="5"/>
      <c r="C232" s="32"/>
      <c r="G232" s="31"/>
      <c r="H232" s="1"/>
      <c r="I232" s="1"/>
      <c r="J232" s="1"/>
      <c r="K232" s="1"/>
      <c r="L232" s="1"/>
      <c r="M232" s="299">
        <f t="shared" si="28"/>
        <v>0</v>
      </c>
      <c r="N232" s="1"/>
      <c r="T232" s="31"/>
      <c r="U232" s="1"/>
      <c r="V232" s="1"/>
      <c r="W232" s="1"/>
      <c r="X232" s="1"/>
      <c r="Y232" s="125"/>
      <c r="Z232" s="1"/>
      <c r="AF232" s="31"/>
      <c r="AG232" s="1"/>
      <c r="AH232" s="125"/>
      <c r="AI232" s="1"/>
      <c r="AP232" s="300">
        <f t="shared" si="29"/>
        <v>0</v>
      </c>
      <c r="AQ232" s="1"/>
      <c r="AR232" s="1"/>
      <c r="AS232" s="1"/>
      <c r="BJ232" s="31"/>
      <c r="BM232" s="155">
        <v>229</v>
      </c>
      <c r="BU232" s="155">
        <v>229</v>
      </c>
      <c r="BV232" s="282">
        <v>0</v>
      </c>
      <c r="BW232" s="282">
        <v>0</v>
      </c>
    </row>
    <row r="233" spans="1:90" ht="15" x14ac:dyDescent="0.25">
      <c r="A233" s="152">
        <v>230</v>
      </c>
      <c r="C233" s="31"/>
      <c r="G233" s="31"/>
      <c r="H233" s="1"/>
      <c r="I233" s="1"/>
      <c r="J233" s="1"/>
      <c r="K233" s="1"/>
      <c r="L233" s="1"/>
      <c r="M233" s="299">
        <f t="shared" si="28"/>
        <v>0</v>
      </c>
      <c r="T233" s="31"/>
      <c r="U233" s="1"/>
      <c r="V233" s="1"/>
      <c r="W233" s="1"/>
      <c r="X233" s="1"/>
      <c r="Y233" s="125"/>
      <c r="AF233" s="31"/>
      <c r="AG233" s="1"/>
      <c r="AH233" s="125"/>
      <c r="AP233" s="300">
        <f t="shared" si="29"/>
        <v>0</v>
      </c>
      <c r="AQ233" s="1"/>
      <c r="BJ233" s="31"/>
      <c r="BM233" s="155">
        <v>230</v>
      </c>
      <c r="BU233" s="155">
        <v>230</v>
      </c>
      <c r="BV233" s="282">
        <v>0</v>
      </c>
      <c r="BW233" s="282">
        <v>0</v>
      </c>
    </row>
    <row r="234" spans="1:90" ht="15" x14ac:dyDescent="0.25">
      <c r="A234" s="152">
        <v>231</v>
      </c>
      <c r="C234" s="31"/>
      <c r="G234" s="31"/>
      <c r="H234" s="1"/>
      <c r="I234" s="1"/>
      <c r="J234" s="1"/>
      <c r="K234" s="1"/>
      <c r="L234" s="1"/>
      <c r="M234" s="299">
        <f t="shared" si="28"/>
        <v>0</v>
      </c>
      <c r="T234" s="31"/>
      <c r="U234" s="1"/>
      <c r="V234" s="1"/>
      <c r="W234" s="1"/>
      <c r="X234" s="1"/>
      <c r="Y234" s="125"/>
      <c r="AF234" s="31"/>
      <c r="AG234" s="1"/>
      <c r="AH234" s="125"/>
      <c r="AP234" s="300">
        <f t="shared" si="29"/>
        <v>0</v>
      </c>
      <c r="AQ234" s="1"/>
      <c r="BJ234" s="31"/>
      <c r="BM234" s="155">
        <v>231</v>
      </c>
      <c r="BU234" s="155">
        <v>231</v>
      </c>
      <c r="BV234" s="282">
        <v>0</v>
      </c>
      <c r="BW234" s="282">
        <v>0</v>
      </c>
    </row>
    <row r="235" spans="1:90" ht="15" x14ac:dyDescent="0.25">
      <c r="A235" s="152">
        <v>232</v>
      </c>
      <c r="C235" s="31"/>
      <c r="G235" s="31"/>
      <c r="H235" s="1"/>
      <c r="I235" s="1"/>
      <c r="J235" s="1"/>
      <c r="K235" s="1"/>
      <c r="L235" s="1"/>
      <c r="M235" s="299">
        <f t="shared" si="28"/>
        <v>0</v>
      </c>
      <c r="T235" s="31"/>
      <c r="U235" s="1"/>
      <c r="V235" s="1"/>
      <c r="W235" s="1"/>
      <c r="X235" s="1"/>
      <c r="Y235" s="125"/>
      <c r="AF235" s="31"/>
      <c r="AG235" s="1"/>
      <c r="AH235" s="125"/>
      <c r="AP235" s="300">
        <f t="shared" si="29"/>
        <v>0</v>
      </c>
      <c r="AQ235" s="1"/>
      <c r="AR235" s="1"/>
      <c r="AS235" s="1"/>
      <c r="BJ235" s="31"/>
      <c r="BM235" s="155">
        <v>232</v>
      </c>
      <c r="BU235" s="155">
        <v>232</v>
      </c>
      <c r="BV235" s="282">
        <v>0</v>
      </c>
      <c r="BW235" s="282">
        <v>0</v>
      </c>
    </row>
    <row r="236" spans="1:90" ht="15" x14ac:dyDescent="0.25">
      <c r="A236" s="152">
        <v>233</v>
      </c>
      <c r="C236" s="31"/>
      <c r="G236" s="31"/>
      <c r="H236" s="1"/>
      <c r="I236" s="1"/>
      <c r="J236" s="1"/>
      <c r="K236" s="1"/>
      <c r="L236" s="1"/>
      <c r="M236" s="299">
        <f t="shared" si="28"/>
        <v>0</v>
      </c>
      <c r="T236" s="31"/>
      <c r="U236" s="1"/>
      <c r="V236" s="1"/>
      <c r="W236" s="1"/>
      <c r="X236" s="1"/>
      <c r="Y236" s="125"/>
      <c r="AF236" s="31"/>
      <c r="AG236" s="1"/>
      <c r="AH236" s="125"/>
      <c r="AP236" s="300">
        <f t="shared" si="29"/>
        <v>0</v>
      </c>
      <c r="AQ236" s="1"/>
      <c r="AR236" s="1"/>
      <c r="AS236" s="1"/>
      <c r="BJ236" s="31"/>
      <c r="BM236" s="155">
        <v>233</v>
      </c>
      <c r="BU236" s="155">
        <v>233</v>
      </c>
      <c r="BV236" s="282">
        <v>0</v>
      </c>
      <c r="BW236" s="282">
        <v>0</v>
      </c>
    </row>
    <row r="237" spans="1:90" ht="15" x14ac:dyDescent="0.25">
      <c r="A237" s="152">
        <v>234</v>
      </c>
      <c r="C237" s="31"/>
      <c r="G237" s="31"/>
      <c r="H237" s="1"/>
      <c r="I237" s="1"/>
      <c r="J237" s="1"/>
      <c r="K237" s="1"/>
      <c r="L237" s="1"/>
      <c r="M237" s="299">
        <f t="shared" si="28"/>
        <v>0</v>
      </c>
      <c r="T237" s="31"/>
      <c r="U237" s="1"/>
      <c r="V237" s="1"/>
      <c r="W237" s="1"/>
      <c r="X237" s="1"/>
      <c r="Y237" s="125"/>
      <c r="AF237" s="31"/>
      <c r="AG237" s="1"/>
      <c r="AH237" s="125"/>
      <c r="AP237" s="300">
        <f t="shared" si="29"/>
        <v>0</v>
      </c>
      <c r="AQ237" s="1"/>
      <c r="AR237" s="1"/>
      <c r="AS237" s="1"/>
      <c r="BJ237" s="31"/>
      <c r="BM237" s="155">
        <v>234</v>
      </c>
      <c r="BU237" s="155">
        <v>234</v>
      </c>
      <c r="BV237" s="282">
        <v>0</v>
      </c>
      <c r="BW237" s="282">
        <v>0</v>
      </c>
    </row>
    <row r="238" spans="1:90" ht="15" x14ac:dyDescent="0.25">
      <c r="A238" s="152">
        <v>235</v>
      </c>
      <c r="C238" s="31"/>
      <c r="G238" s="31"/>
      <c r="H238" s="1"/>
      <c r="I238" s="1"/>
      <c r="J238" s="1"/>
      <c r="K238" s="1"/>
      <c r="L238" s="1"/>
      <c r="M238" s="299">
        <f t="shared" si="28"/>
        <v>0</v>
      </c>
      <c r="T238" s="31"/>
      <c r="U238" s="1"/>
      <c r="V238" s="1"/>
      <c r="W238" s="1"/>
      <c r="X238" s="1"/>
      <c r="Y238" s="125"/>
      <c r="AF238" s="31"/>
      <c r="AG238" s="1"/>
      <c r="AH238" s="125"/>
      <c r="AP238" s="300">
        <f t="shared" si="29"/>
        <v>0</v>
      </c>
      <c r="AQ238" s="1"/>
      <c r="AR238" s="1"/>
      <c r="AS238" s="1"/>
      <c r="BJ238" s="31"/>
      <c r="BM238" s="155">
        <v>235</v>
      </c>
      <c r="BU238" s="155">
        <v>235</v>
      </c>
      <c r="BV238" s="282">
        <v>0</v>
      </c>
      <c r="BW238" s="282">
        <v>0</v>
      </c>
    </row>
    <row r="239" spans="1:90" ht="15" x14ac:dyDescent="0.25">
      <c r="A239" s="152">
        <v>236</v>
      </c>
      <c r="C239" s="31"/>
      <c r="G239" s="31"/>
      <c r="H239" s="1"/>
      <c r="I239" s="1"/>
      <c r="J239" s="1"/>
      <c r="K239" s="1"/>
      <c r="L239" s="1"/>
      <c r="M239" s="299">
        <f t="shared" si="28"/>
        <v>0</v>
      </c>
      <c r="T239" s="31"/>
      <c r="U239" s="1"/>
      <c r="V239" s="1"/>
      <c r="W239" s="1"/>
      <c r="X239" s="1"/>
      <c r="Y239" s="125"/>
      <c r="AF239" s="31"/>
      <c r="AG239" s="1"/>
      <c r="AH239" s="125"/>
      <c r="AP239" s="300">
        <f t="shared" si="29"/>
        <v>0</v>
      </c>
      <c r="AQ239" s="1"/>
      <c r="AR239" s="1"/>
      <c r="AS239" s="1"/>
      <c r="BJ239" s="31"/>
      <c r="BM239" s="155">
        <v>236</v>
      </c>
      <c r="BU239" s="155">
        <v>236</v>
      </c>
      <c r="BV239" s="282">
        <v>0</v>
      </c>
      <c r="BW239" s="282">
        <v>0</v>
      </c>
    </row>
    <row r="240" spans="1:90" ht="15" x14ac:dyDescent="0.25">
      <c r="A240" s="152">
        <v>237</v>
      </c>
      <c r="C240" s="31"/>
      <c r="G240" s="31"/>
      <c r="H240" s="1"/>
      <c r="I240" s="1"/>
      <c r="J240" s="1"/>
      <c r="K240" s="1"/>
      <c r="L240" s="1"/>
      <c r="M240" s="299">
        <f t="shared" si="28"/>
        <v>0</v>
      </c>
      <c r="T240" s="31"/>
      <c r="U240" s="1"/>
      <c r="V240" s="1"/>
      <c r="W240" s="1"/>
      <c r="X240" s="1"/>
      <c r="Y240" s="125"/>
      <c r="AF240" s="31"/>
      <c r="AG240" s="1"/>
      <c r="AH240" s="125"/>
      <c r="AP240" s="300">
        <f t="shared" si="29"/>
        <v>0</v>
      </c>
      <c r="AQ240" s="1"/>
      <c r="AR240" s="1"/>
      <c r="AS240" s="1"/>
      <c r="BJ240" s="31"/>
      <c r="BM240" s="155">
        <v>237</v>
      </c>
      <c r="BU240" s="155">
        <v>237</v>
      </c>
      <c r="BV240" s="282">
        <v>0</v>
      </c>
      <c r="BW240" s="282">
        <v>0</v>
      </c>
    </row>
    <row r="241" spans="1:75" ht="15" x14ac:dyDescent="0.25">
      <c r="A241" s="152">
        <v>238</v>
      </c>
      <c r="C241" s="31"/>
      <c r="G241" s="31"/>
      <c r="H241" s="1"/>
      <c r="I241" s="1"/>
      <c r="J241" s="1"/>
      <c r="K241" s="1"/>
      <c r="L241" s="1"/>
      <c r="M241" s="299">
        <f t="shared" si="28"/>
        <v>0</v>
      </c>
      <c r="T241" s="31"/>
      <c r="U241" s="1"/>
      <c r="V241" s="1"/>
      <c r="W241" s="1"/>
      <c r="X241" s="1"/>
      <c r="Y241" s="125"/>
      <c r="AF241" s="31"/>
      <c r="AG241" s="1"/>
      <c r="AH241" s="125"/>
      <c r="AP241" s="300">
        <f t="shared" si="29"/>
        <v>0</v>
      </c>
      <c r="AQ241" s="1"/>
      <c r="AR241" s="1"/>
      <c r="AS241" s="1"/>
      <c r="BJ241" s="31"/>
      <c r="BM241" s="155">
        <v>238</v>
      </c>
      <c r="BU241" s="155">
        <v>238</v>
      </c>
      <c r="BV241" s="282">
        <v>0</v>
      </c>
      <c r="BW241" s="282">
        <v>0</v>
      </c>
    </row>
    <row r="242" spans="1:75" ht="15" x14ac:dyDescent="0.25">
      <c r="A242" s="152">
        <v>239</v>
      </c>
      <c r="C242" s="31"/>
      <c r="G242" s="31"/>
      <c r="H242" s="1"/>
      <c r="I242" s="1"/>
      <c r="J242" s="1"/>
      <c r="K242" s="1"/>
      <c r="L242" s="1"/>
      <c r="M242" s="299">
        <f t="shared" si="28"/>
        <v>0</v>
      </c>
      <c r="T242" s="31"/>
      <c r="U242" s="1"/>
      <c r="V242" s="1"/>
      <c r="W242" s="1"/>
      <c r="X242" s="1"/>
      <c r="Y242" s="125"/>
      <c r="AF242" s="31"/>
      <c r="AG242" s="1"/>
      <c r="AH242" s="125"/>
      <c r="AP242" s="300">
        <f t="shared" si="29"/>
        <v>0</v>
      </c>
      <c r="AQ242" s="1"/>
      <c r="AR242" s="1"/>
      <c r="AS242" s="1"/>
      <c r="BJ242" s="31"/>
      <c r="BM242" s="155">
        <v>239</v>
      </c>
      <c r="BU242" s="155">
        <v>239</v>
      </c>
      <c r="BV242" s="282">
        <v>0</v>
      </c>
      <c r="BW242" s="282">
        <v>0</v>
      </c>
    </row>
    <row r="243" spans="1:75" ht="15" x14ac:dyDescent="0.25">
      <c r="A243" s="152">
        <v>240</v>
      </c>
      <c r="C243" s="31"/>
      <c r="G243" s="31"/>
      <c r="H243" s="1"/>
      <c r="I243" s="1"/>
      <c r="J243" s="1"/>
      <c r="K243" s="1"/>
      <c r="L243" s="1"/>
      <c r="M243" s="299">
        <f t="shared" si="28"/>
        <v>0</v>
      </c>
      <c r="T243" s="31"/>
      <c r="U243" s="1"/>
      <c r="V243" s="1"/>
      <c r="W243" s="1"/>
      <c r="X243" s="1"/>
      <c r="Y243" s="125"/>
      <c r="AF243" s="31"/>
      <c r="AG243" s="1"/>
      <c r="AH243" s="125"/>
      <c r="AP243" s="300">
        <f t="shared" si="29"/>
        <v>0</v>
      </c>
      <c r="AQ243" s="1"/>
      <c r="AR243" s="1"/>
      <c r="AS243" s="1"/>
      <c r="BJ243" s="31"/>
      <c r="BM243" s="155">
        <v>240</v>
      </c>
      <c r="BU243" s="155">
        <v>240</v>
      </c>
      <c r="BV243" s="282">
        <v>0</v>
      </c>
      <c r="BW243" s="282">
        <v>0</v>
      </c>
    </row>
    <row r="244" spans="1:75" ht="15" x14ac:dyDescent="0.25">
      <c r="A244" s="152">
        <v>241</v>
      </c>
      <c r="C244" s="31"/>
      <c r="G244" s="31"/>
      <c r="H244" s="1"/>
      <c r="I244" s="1"/>
      <c r="J244" s="1"/>
      <c r="K244" s="1"/>
      <c r="L244" s="1"/>
      <c r="M244" s="299">
        <f t="shared" si="28"/>
        <v>0</v>
      </c>
      <c r="T244" s="31"/>
      <c r="U244" s="1"/>
      <c r="V244" s="1"/>
      <c r="W244" s="1"/>
      <c r="X244" s="1"/>
      <c r="Y244" s="125"/>
      <c r="AF244" s="31"/>
      <c r="AG244" s="1"/>
      <c r="AH244" s="125"/>
      <c r="AP244" s="300">
        <f t="shared" si="29"/>
        <v>0</v>
      </c>
      <c r="AQ244" s="1"/>
      <c r="AR244" s="1"/>
      <c r="AS244" s="1"/>
      <c r="BJ244" s="31"/>
      <c r="BM244" s="155">
        <v>241</v>
      </c>
      <c r="BU244" s="155">
        <v>241</v>
      </c>
      <c r="BV244" s="282">
        <v>0</v>
      </c>
      <c r="BW244" s="282">
        <v>0</v>
      </c>
    </row>
    <row r="245" spans="1:75" ht="15" x14ac:dyDescent="0.25">
      <c r="A245" s="152">
        <v>242</v>
      </c>
      <c r="C245" s="31"/>
      <c r="G245" s="31"/>
      <c r="H245" s="1"/>
      <c r="I245" s="1"/>
      <c r="J245" s="1"/>
      <c r="K245" s="1"/>
      <c r="L245" s="1"/>
      <c r="M245" s="299">
        <f t="shared" si="28"/>
        <v>0</v>
      </c>
      <c r="T245" s="31"/>
      <c r="U245" s="1"/>
      <c r="V245" s="1"/>
      <c r="W245" s="1"/>
      <c r="X245" s="1"/>
      <c r="Y245" s="125"/>
      <c r="AF245" s="31"/>
      <c r="AG245" s="1"/>
      <c r="AH245" s="125"/>
      <c r="AP245" s="300">
        <f t="shared" si="29"/>
        <v>0</v>
      </c>
      <c r="AQ245" s="1"/>
      <c r="AR245" s="1"/>
      <c r="AS245" s="1"/>
      <c r="BJ245" s="31"/>
      <c r="BM245" s="155">
        <v>242</v>
      </c>
      <c r="BU245" s="155">
        <v>242</v>
      </c>
      <c r="BV245" s="282">
        <v>0</v>
      </c>
      <c r="BW245" s="282">
        <v>0</v>
      </c>
    </row>
    <row r="246" spans="1:75" ht="15" x14ac:dyDescent="0.25">
      <c r="A246" s="152">
        <v>243</v>
      </c>
      <c r="C246" s="31"/>
      <c r="G246" s="31"/>
      <c r="H246" s="1"/>
      <c r="I246" s="1"/>
      <c r="J246" s="1"/>
      <c r="K246" s="1"/>
      <c r="L246" s="1"/>
      <c r="M246" s="299">
        <f t="shared" si="28"/>
        <v>0</v>
      </c>
      <c r="T246" s="31"/>
      <c r="U246" s="1"/>
      <c r="V246" s="1"/>
      <c r="W246" s="1"/>
      <c r="X246" s="1"/>
      <c r="Y246" s="125"/>
      <c r="AF246" s="31"/>
      <c r="AG246" s="1"/>
      <c r="AH246" s="125"/>
      <c r="AP246" s="300">
        <f t="shared" si="29"/>
        <v>0</v>
      </c>
      <c r="AQ246" s="1"/>
      <c r="AR246" s="1"/>
      <c r="AS246" s="1"/>
      <c r="BJ246" s="31"/>
      <c r="BM246" s="155">
        <v>243</v>
      </c>
      <c r="BU246" s="155">
        <v>243</v>
      </c>
      <c r="BV246" s="282">
        <v>0</v>
      </c>
      <c r="BW246" s="282">
        <v>0</v>
      </c>
    </row>
    <row r="247" spans="1:75" ht="15" x14ac:dyDescent="0.25">
      <c r="A247" s="152">
        <v>244</v>
      </c>
      <c r="C247" s="31"/>
      <c r="G247" s="31"/>
      <c r="H247" s="1"/>
      <c r="I247" s="1"/>
      <c r="J247" s="1"/>
      <c r="K247" s="1"/>
      <c r="L247" s="1"/>
      <c r="M247" s="299">
        <f t="shared" si="28"/>
        <v>0</v>
      </c>
      <c r="T247" s="31"/>
      <c r="U247" s="1"/>
      <c r="V247" s="1"/>
      <c r="W247" s="1"/>
      <c r="X247" s="1"/>
      <c r="Y247" s="125"/>
      <c r="AF247" s="31"/>
      <c r="AG247" s="1"/>
      <c r="AH247" s="125"/>
      <c r="AP247" s="300">
        <f t="shared" si="29"/>
        <v>0</v>
      </c>
      <c r="AQ247" s="1"/>
      <c r="AR247" s="1"/>
      <c r="AS247" s="1"/>
      <c r="BJ247" s="31"/>
      <c r="BM247" s="155">
        <v>244</v>
      </c>
      <c r="BU247" s="155">
        <v>244</v>
      </c>
      <c r="BV247" s="282">
        <v>0</v>
      </c>
      <c r="BW247" s="282">
        <v>0</v>
      </c>
    </row>
    <row r="248" spans="1:75" ht="15" x14ac:dyDescent="0.25">
      <c r="A248" s="152">
        <v>245</v>
      </c>
      <c r="C248" s="31"/>
      <c r="G248" s="31"/>
      <c r="H248" s="1"/>
      <c r="I248" s="1"/>
      <c r="J248" s="1"/>
      <c r="K248" s="1"/>
      <c r="L248" s="1"/>
      <c r="M248" s="299">
        <f t="shared" si="28"/>
        <v>0</v>
      </c>
      <c r="T248" s="31"/>
      <c r="U248" s="1"/>
      <c r="V248" s="1"/>
      <c r="W248" s="1"/>
      <c r="X248" s="1"/>
      <c r="Y248" s="125"/>
      <c r="AF248" s="31"/>
      <c r="AG248" s="1"/>
      <c r="AH248" s="125"/>
      <c r="AP248" s="300">
        <f t="shared" si="29"/>
        <v>0</v>
      </c>
      <c r="AQ248" s="1"/>
      <c r="AR248" s="1"/>
      <c r="AS248" s="1"/>
      <c r="BJ248" s="31"/>
      <c r="BM248" s="155">
        <v>245</v>
      </c>
      <c r="BU248" s="155">
        <v>245</v>
      </c>
      <c r="BV248" s="282">
        <v>0</v>
      </c>
      <c r="BW248" s="282">
        <v>0</v>
      </c>
    </row>
    <row r="249" spans="1:75" ht="15" x14ac:dyDescent="0.25">
      <c r="A249" s="152">
        <v>246</v>
      </c>
      <c r="C249" s="31"/>
      <c r="G249" s="31"/>
      <c r="H249" s="1"/>
      <c r="I249" s="1"/>
      <c r="J249" s="1"/>
      <c r="K249" s="1"/>
      <c r="L249" s="1"/>
      <c r="M249" s="299">
        <f t="shared" si="28"/>
        <v>0</v>
      </c>
      <c r="T249" s="31"/>
      <c r="U249" s="1"/>
      <c r="V249" s="1"/>
      <c r="W249" s="1"/>
      <c r="X249" s="1"/>
      <c r="Y249" s="125"/>
      <c r="AF249" s="31"/>
      <c r="AG249" s="1"/>
      <c r="AH249" s="125"/>
      <c r="AP249" s="300">
        <f t="shared" si="29"/>
        <v>0</v>
      </c>
      <c r="AQ249" s="1"/>
      <c r="AR249" s="1"/>
      <c r="AS249" s="1"/>
      <c r="BJ249" s="31"/>
      <c r="BM249" s="155">
        <v>246</v>
      </c>
      <c r="BU249" s="155">
        <v>246</v>
      </c>
      <c r="BV249" s="282">
        <v>0</v>
      </c>
      <c r="BW249" s="282">
        <v>0</v>
      </c>
    </row>
    <row r="250" spans="1:75" ht="15" x14ac:dyDescent="0.25">
      <c r="A250" s="152">
        <v>247</v>
      </c>
      <c r="C250" s="31"/>
      <c r="D250" s="1"/>
      <c r="E250" s="1"/>
      <c r="F250" s="125"/>
      <c r="M250" s="325"/>
      <c r="T250" s="31"/>
      <c r="U250" s="1"/>
      <c r="V250" s="1"/>
      <c r="W250" s="1"/>
      <c r="X250" s="1"/>
      <c r="Y250" s="125"/>
      <c r="AF250" s="31"/>
      <c r="AG250" s="1"/>
      <c r="AH250" s="125"/>
      <c r="AP250" s="325"/>
      <c r="AQ250" s="328"/>
      <c r="AR250" s="51"/>
      <c r="AS250" s="51"/>
      <c r="BJ250" s="31"/>
      <c r="BK250" s="1"/>
      <c r="BL250" s="125"/>
      <c r="BM250" s="155">
        <v>247</v>
      </c>
      <c r="BU250" s="155">
        <v>247</v>
      </c>
    </row>
    <row r="251" spans="1:75" ht="15" x14ac:dyDescent="0.25">
      <c r="A251" s="152">
        <v>248</v>
      </c>
      <c r="C251" s="326"/>
      <c r="D251" s="1"/>
      <c r="E251" s="1"/>
      <c r="F251" s="125"/>
      <c r="M251" s="325"/>
      <c r="T251" s="31"/>
      <c r="U251" s="1"/>
      <c r="V251" s="1"/>
      <c r="W251" s="1"/>
      <c r="X251" s="1"/>
      <c r="Y251" s="125"/>
      <c r="AF251" s="31"/>
      <c r="AG251" s="1"/>
      <c r="AH251" s="125"/>
      <c r="AP251" s="325"/>
      <c r="AQ251" s="51"/>
      <c r="AR251" s="51"/>
      <c r="AS251" s="51"/>
      <c r="BJ251" s="31"/>
      <c r="BK251" s="1"/>
      <c r="BL251" s="125"/>
      <c r="BM251" s="155">
        <v>248</v>
      </c>
      <c r="BU251" s="155">
        <v>248</v>
      </c>
    </row>
    <row r="252" spans="1:75" ht="15" x14ac:dyDescent="0.25">
      <c r="A252" s="152">
        <v>249</v>
      </c>
      <c r="C252" s="327"/>
      <c r="D252" s="1"/>
      <c r="E252" s="1"/>
      <c r="F252" s="125"/>
      <c r="M252" s="325"/>
      <c r="T252" s="31"/>
      <c r="U252" s="1"/>
      <c r="V252" s="1"/>
      <c r="W252" s="1"/>
      <c r="X252" s="1"/>
      <c r="Y252" s="125"/>
      <c r="AF252" s="31"/>
      <c r="AG252" s="1"/>
      <c r="AH252" s="125"/>
      <c r="AP252" s="325"/>
      <c r="BJ252" s="31"/>
      <c r="BK252" s="1"/>
      <c r="BL252" s="125"/>
      <c r="BM252" s="155">
        <v>249</v>
      </c>
      <c r="BU252" s="155">
        <v>249</v>
      </c>
    </row>
    <row r="253" spans="1:75" ht="15" x14ac:dyDescent="0.25">
      <c r="A253" s="152">
        <v>250</v>
      </c>
      <c r="C253" s="326"/>
      <c r="D253" s="1"/>
      <c r="E253" s="1"/>
      <c r="F253" s="125"/>
      <c r="M253" s="325"/>
      <c r="T253" s="31"/>
      <c r="U253" s="1"/>
      <c r="V253" s="1"/>
      <c r="W253" s="1"/>
      <c r="X253" s="1"/>
      <c r="Y253" s="125"/>
      <c r="AF253" s="31"/>
      <c r="AG253" s="1"/>
      <c r="AH253" s="125"/>
      <c r="AP253" s="325"/>
      <c r="BJ253" s="31"/>
      <c r="BK253" s="1"/>
      <c r="BL253" s="125"/>
      <c r="BM253" s="155">
        <v>250</v>
      </c>
      <c r="BU253" s="155">
        <v>250</v>
      </c>
    </row>
    <row r="254" spans="1:75" ht="15" x14ac:dyDescent="0.25">
      <c r="A254" s="152">
        <v>251</v>
      </c>
      <c r="C254" s="31"/>
      <c r="D254" s="1"/>
      <c r="E254" s="1"/>
      <c r="F254" s="125"/>
      <c r="M254" s="325"/>
      <c r="T254" s="31"/>
      <c r="U254" s="1"/>
      <c r="V254" s="1"/>
      <c r="W254" s="1"/>
      <c r="X254" s="1"/>
      <c r="Y254" s="125"/>
      <c r="AF254" s="31"/>
      <c r="AG254" s="1"/>
      <c r="AH254" s="125"/>
      <c r="AP254" s="325"/>
      <c r="BJ254" s="31"/>
      <c r="BK254" s="1"/>
      <c r="BL254" s="125"/>
      <c r="BM254" s="155">
        <v>251</v>
      </c>
      <c r="BU254" s="155">
        <v>251</v>
      </c>
    </row>
    <row r="255" spans="1:75" ht="15" x14ac:dyDescent="0.25">
      <c r="A255" s="152">
        <v>252</v>
      </c>
      <c r="C255" s="31"/>
      <c r="D255" s="1"/>
      <c r="E255" s="1"/>
      <c r="F255" s="125"/>
      <c r="M255" s="325"/>
      <c r="T255" s="31"/>
      <c r="U255" s="1"/>
      <c r="V255" s="1"/>
      <c r="W255" s="1"/>
      <c r="X255" s="1"/>
      <c r="Y255" s="125"/>
      <c r="AF255" s="31"/>
      <c r="AG255" s="1"/>
      <c r="AH255" s="125"/>
      <c r="AP255" s="325"/>
      <c r="BJ255" s="31"/>
      <c r="BK255" s="1"/>
      <c r="BL255" s="125"/>
      <c r="BM255" s="155">
        <v>252</v>
      </c>
      <c r="BU255" s="155">
        <v>252</v>
      </c>
    </row>
    <row r="256" spans="1:75" ht="15" x14ac:dyDescent="0.25">
      <c r="A256" s="152">
        <v>253</v>
      </c>
      <c r="C256" s="31"/>
      <c r="D256" s="1"/>
      <c r="E256" s="1"/>
      <c r="F256" s="125"/>
      <c r="M256" s="325"/>
      <c r="T256" s="31"/>
      <c r="U256" s="1"/>
      <c r="V256" s="1"/>
      <c r="W256" s="1"/>
      <c r="X256" s="1"/>
      <c r="Y256" s="125"/>
      <c r="AF256" s="31"/>
      <c r="AG256" s="1"/>
      <c r="AH256" s="125"/>
      <c r="AP256" s="325"/>
      <c r="BJ256" s="31"/>
      <c r="BK256" s="1"/>
      <c r="BL256" s="125"/>
      <c r="BM256" s="155">
        <v>253</v>
      </c>
      <c r="BU256" s="155">
        <v>253</v>
      </c>
    </row>
    <row r="257" spans="2:2" ht="15" x14ac:dyDescent="0.25">
      <c r="B257" s="49" t="s">
        <v>12</v>
      </c>
    </row>
    <row r="258" spans="2:2" ht="15" x14ac:dyDescent="0.25">
      <c r="B258" s="50" t="s">
        <v>20</v>
      </c>
    </row>
    <row r="259" spans="2:2" ht="15" x14ac:dyDescent="0.25">
      <c r="B259" s="49" t="s">
        <v>21</v>
      </c>
    </row>
  </sheetData>
  <mergeCells count="58">
    <mergeCell ref="CL3:CL4"/>
    <mergeCell ref="CC3:CC4"/>
    <mergeCell ref="CE3:CE4"/>
    <mergeCell ref="CG3:CG4"/>
    <mergeCell ref="CH3:CH4"/>
    <mergeCell ref="CJ3:CJ4"/>
    <mergeCell ref="CF3:CF4"/>
    <mergeCell ref="CD3:CD4"/>
    <mergeCell ref="CI3:CI4"/>
    <mergeCell ref="CK3:CK4"/>
    <mergeCell ref="AQ2:AS2"/>
    <mergeCell ref="AS3:AS4"/>
    <mergeCell ref="AT3:AT4"/>
    <mergeCell ref="BT3:BT4"/>
    <mergeCell ref="AX3:AX4"/>
    <mergeCell ref="BB3:BB4"/>
    <mergeCell ref="BC3:BC4"/>
    <mergeCell ref="BD3:BD4"/>
    <mergeCell ref="AZ3:AZ4"/>
    <mergeCell ref="BQ3:BQ4"/>
    <mergeCell ref="BR3:BR4"/>
    <mergeCell ref="BO3:BO4"/>
    <mergeCell ref="BS3:BS4"/>
    <mergeCell ref="BE3:BE4"/>
    <mergeCell ref="BF3:BF4"/>
    <mergeCell ref="AU3:AU4"/>
    <mergeCell ref="A3:A4"/>
    <mergeCell ref="B3:B4"/>
    <mergeCell ref="D3:D4"/>
    <mergeCell ref="AR3:AR4"/>
    <mergeCell ref="E3:E4"/>
    <mergeCell ref="F3:F4"/>
    <mergeCell ref="AO3:AO4"/>
    <mergeCell ref="C3:C4"/>
    <mergeCell ref="M3:M4"/>
    <mergeCell ref="AP3:AP4"/>
    <mergeCell ref="AQ3:AQ4"/>
    <mergeCell ref="CB3:CB4"/>
    <mergeCell ref="BG3:BG4"/>
    <mergeCell ref="BH3:BH4"/>
    <mergeCell ref="BJ3:BJ4"/>
    <mergeCell ref="BK3:BK4"/>
    <mergeCell ref="BL3:BL4"/>
    <mergeCell ref="BU3:BU4"/>
    <mergeCell ref="BZ3:BZ4"/>
    <mergeCell ref="BY3:BY4"/>
    <mergeCell ref="BX3:BX4"/>
    <mergeCell ref="BV3:BV4"/>
    <mergeCell ref="BW3:BW4"/>
    <mergeCell ref="CA3:CA4"/>
    <mergeCell ref="BP3:BP4"/>
    <mergeCell ref="BN3:BN4"/>
    <mergeCell ref="AV3:AV4"/>
    <mergeCell ref="BM3:BM4"/>
    <mergeCell ref="BA3:BA4"/>
    <mergeCell ref="AW3:AW4"/>
    <mergeCell ref="BI3:BI4"/>
    <mergeCell ref="AY3:AY4"/>
  </mergeCells>
  <phoneticPr fontId="6" type="noConversion"/>
  <pageMargins left="0.75" right="0.75" top="1" bottom="1" header="0.5" footer="0.5"/>
  <pageSetup paperSize="9" orientation="portrait" horizontalDpi="4294967293" verticalDpi="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261"/>
  <sheetViews>
    <sheetView workbookViewId="0">
      <pane xSplit="3" ySplit="4" topLeftCell="D5" activePane="bottomRight" state="frozenSplit"/>
      <selection pane="topRight" activeCell="D1" sqref="D1"/>
      <selection pane="bottomLeft" activeCell="A5" sqref="A5"/>
      <selection pane="bottomRight" activeCell="AI6" sqref="AI6"/>
    </sheetView>
  </sheetViews>
  <sheetFormatPr defaultColWidth="8.85546875" defaultRowHeight="15" x14ac:dyDescent="0.25"/>
  <cols>
    <col min="4" max="4" width="10.42578125" bestFit="1" customWidth="1"/>
    <col min="5" max="5" width="10.42578125" customWidth="1"/>
    <col min="6" max="11" width="10.42578125" bestFit="1" customWidth="1"/>
    <col min="12" max="12" width="10.42578125" customWidth="1"/>
    <col min="13" max="14" width="10.42578125" bestFit="1" customWidth="1"/>
    <col min="15" max="15" width="10.42578125" customWidth="1"/>
    <col min="16" max="19" width="10.42578125" bestFit="1" customWidth="1"/>
    <col min="20" max="20" width="10.42578125" customWidth="1"/>
    <col min="21" max="28" width="10.42578125" bestFit="1" customWidth="1"/>
    <col min="29" max="29" width="10.42578125" customWidth="1"/>
    <col min="30" max="32" width="10.42578125" bestFit="1" customWidth="1"/>
    <col min="33" max="33" width="10.42578125" customWidth="1"/>
    <col min="34" max="46" width="10.42578125" bestFit="1" customWidth="1"/>
    <col min="47" max="47" width="10.42578125" customWidth="1"/>
    <col min="48" max="50" width="10.42578125" bestFit="1" customWidth="1"/>
    <col min="103" max="105" width="9.140625" style="26"/>
    <col min="110" max="110" width="4.85546875" customWidth="1"/>
    <col min="111" max="111" width="10.42578125" bestFit="1" customWidth="1"/>
    <col min="112" max="112" width="10.5703125" bestFit="1" customWidth="1"/>
    <col min="113" max="113" width="10.42578125" bestFit="1" customWidth="1"/>
    <col min="114" max="114" width="6.28515625" customWidth="1"/>
    <col min="115" max="115" width="8.42578125" customWidth="1"/>
    <col min="116" max="116" width="8.85546875" customWidth="1"/>
    <col min="117" max="117" width="6.140625" customWidth="1"/>
    <col min="118" max="118" width="6.85546875" customWidth="1"/>
    <col min="119" max="119" width="5.5703125" customWidth="1"/>
  </cols>
  <sheetData>
    <row r="1" spans="1:123" s="26" customFormat="1" x14ac:dyDescent="0.25">
      <c r="A1" s="35" t="s">
        <v>104</v>
      </c>
      <c r="B1" s="4"/>
      <c r="C1" s="4"/>
      <c r="D1" s="36" t="s">
        <v>51</v>
      </c>
      <c r="E1" s="36"/>
      <c r="F1" s="4"/>
      <c r="G1" s="33"/>
      <c r="H1" s="4"/>
      <c r="I1" s="4"/>
      <c r="J1" s="4"/>
      <c r="K1" s="4"/>
      <c r="L1" s="4"/>
      <c r="M1" s="4"/>
      <c r="N1" s="4"/>
      <c r="O1" s="298"/>
      <c r="P1" s="4"/>
      <c r="Q1" s="4"/>
      <c r="R1" s="4"/>
      <c r="S1" s="4"/>
      <c r="T1" s="4"/>
      <c r="U1" s="4"/>
      <c r="V1" s="4"/>
      <c r="W1" s="4"/>
      <c r="X1" s="33"/>
      <c r="Y1" s="4"/>
      <c r="Z1" s="4"/>
      <c r="AA1" s="4"/>
      <c r="AB1" s="4"/>
      <c r="AC1" s="4"/>
      <c r="AD1" s="4"/>
      <c r="AE1" s="4"/>
      <c r="AF1" s="33"/>
      <c r="AG1" s="4"/>
      <c r="AH1" s="4"/>
      <c r="AI1" s="4"/>
      <c r="AJ1" s="4"/>
      <c r="AK1" s="4"/>
      <c r="AL1" s="4"/>
      <c r="AM1" s="4"/>
      <c r="AN1" s="33"/>
      <c r="AO1" s="4"/>
      <c r="AP1" s="4"/>
      <c r="AQ1" s="33"/>
      <c r="AR1" s="4"/>
      <c r="AS1" s="4"/>
      <c r="AT1" s="4"/>
      <c r="AU1" s="4"/>
      <c r="AV1" s="4"/>
      <c r="AW1" s="4"/>
      <c r="AX1" s="4"/>
      <c r="AY1" s="4"/>
      <c r="AZ1" s="298"/>
      <c r="BA1" s="36" t="s">
        <v>44</v>
      </c>
      <c r="BB1" s="4"/>
      <c r="BC1" s="4"/>
      <c r="BD1" s="4"/>
      <c r="BE1" s="4"/>
      <c r="BF1" s="4"/>
      <c r="BG1" s="4"/>
      <c r="BH1" s="4"/>
      <c r="BI1" s="4"/>
      <c r="BJ1" s="4"/>
      <c r="BK1" s="4"/>
      <c r="BL1" s="4"/>
      <c r="BM1" s="4"/>
      <c r="BN1" s="4"/>
      <c r="BO1" s="4"/>
      <c r="BP1" s="4"/>
      <c r="BQ1" s="4"/>
      <c r="BR1" s="4"/>
      <c r="BS1" s="30" t="s">
        <v>43</v>
      </c>
      <c r="BV1" s="75" t="s">
        <v>735</v>
      </c>
      <c r="CA1" s="33"/>
      <c r="CG1" s="33"/>
      <c r="CM1" s="33"/>
      <c r="CS1" s="33"/>
      <c r="CY1" s="30" t="s">
        <v>68</v>
      </c>
      <c r="CZ1" s="36"/>
      <c r="DA1" s="36"/>
      <c r="DB1" s="36"/>
      <c r="DC1" s="4"/>
      <c r="DD1" s="4"/>
      <c r="DE1" s="4"/>
    </row>
    <row r="2" spans="1:123" x14ac:dyDescent="0.25">
      <c r="B2" s="2"/>
      <c r="C2" s="2"/>
      <c r="D2" s="3"/>
      <c r="E2" s="3"/>
      <c r="F2" s="3"/>
      <c r="G2" s="34"/>
      <c r="H2" s="4"/>
      <c r="I2" s="4"/>
      <c r="J2" s="4"/>
      <c r="K2" s="4"/>
      <c r="L2" s="4"/>
      <c r="M2" s="4"/>
      <c r="N2" s="4"/>
      <c r="O2" s="298"/>
      <c r="P2" s="4"/>
      <c r="Q2" s="4"/>
      <c r="R2" s="4"/>
      <c r="S2" s="4"/>
      <c r="T2" s="4"/>
      <c r="U2" s="4"/>
      <c r="V2" s="4"/>
      <c r="W2" s="4"/>
      <c r="X2" s="32"/>
      <c r="Y2" s="5"/>
      <c r="Z2" s="5"/>
      <c r="AA2" s="5"/>
      <c r="AB2" s="5"/>
      <c r="AC2" s="5"/>
      <c r="AD2" s="5"/>
      <c r="AE2" s="5"/>
      <c r="AF2" s="33"/>
      <c r="AG2" s="4"/>
      <c r="AH2" s="4"/>
      <c r="AI2" s="4"/>
      <c r="AJ2" s="4"/>
      <c r="AK2" s="4"/>
      <c r="AL2" s="4"/>
      <c r="AM2" s="4"/>
      <c r="AN2" s="33"/>
      <c r="AO2" s="4"/>
      <c r="AP2" s="4"/>
      <c r="AQ2" s="33"/>
      <c r="AR2" s="4"/>
      <c r="AS2" s="4"/>
      <c r="AT2" s="4"/>
      <c r="AU2" s="4"/>
      <c r="AV2" s="4"/>
      <c r="AW2" s="4"/>
      <c r="AX2" s="4"/>
      <c r="AY2" s="4"/>
      <c r="AZ2" s="298"/>
      <c r="BA2" s="774"/>
      <c r="BB2" s="774"/>
      <c r="BC2" s="774"/>
      <c r="BD2" s="4"/>
      <c r="BE2" s="7"/>
      <c r="BF2" s="4"/>
      <c r="BG2" s="4"/>
      <c r="BH2" s="4"/>
      <c r="BI2" s="4"/>
      <c r="BJ2" s="4"/>
      <c r="BK2" s="4"/>
      <c r="BL2" s="4"/>
      <c r="BM2" s="4"/>
      <c r="BN2" s="4"/>
      <c r="BO2" s="4"/>
      <c r="BP2" s="4"/>
      <c r="BQ2" s="4"/>
      <c r="BR2" s="4"/>
      <c r="BS2" s="31"/>
      <c r="BU2" s="26" t="s">
        <v>39</v>
      </c>
      <c r="BV2" s="26"/>
      <c r="BW2" s="26"/>
      <c r="BX2" s="26"/>
      <c r="BY2" s="26"/>
      <c r="BZ2" s="26"/>
      <c r="CA2" s="33" t="s">
        <v>40</v>
      </c>
      <c r="CB2" s="26"/>
      <c r="CC2" s="26"/>
      <c r="CD2" s="26"/>
      <c r="CE2" s="26"/>
      <c r="CF2" s="26"/>
      <c r="CG2" s="33" t="s">
        <v>41</v>
      </c>
      <c r="CH2" s="26"/>
      <c r="CI2" s="26"/>
      <c r="CJ2" s="26"/>
      <c r="CK2" s="26"/>
      <c r="CL2" s="26"/>
      <c r="CM2" s="33" t="s">
        <v>42</v>
      </c>
      <c r="CS2" s="33" t="s">
        <v>620</v>
      </c>
      <c r="CY2" s="33"/>
      <c r="CZ2" s="4"/>
      <c r="DA2" s="4"/>
      <c r="DB2" s="4"/>
      <c r="DC2" s="4"/>
      <c r="DD2" s="4"/>
      <c r="DE2" s="4"/>
      <c r="DF2" s="26"/>
      <c r="DG2" s="26"/>
      <c r="DH2" s="26"/>
      <c r="DI2" s="26"/>
      <c r="DJ2" s="26"/>
      <c r="DK2" s="26"/>
      <c r="DL2" s="26"/>
      <c r="DM2" s="26"/>
      <c r="DN2" s="26"/>
      <c r="DO2" s="26"/>
      <c r="DP2" s="26"/>
      <c r="DQ2" s="26"/>
      <c r="DR2" s="26"/>
      <c r="DS2" s="26"/>
    </row>
    <row r="3" spans="1:123" ht="22.5" customHeight="1" x14ac:dyDescent="0.25">
      <c r="A3" s="746" t="s">
        <v>78</v>
      </c>
      <c r="B3" s="747" t="s">
        <v>18</v>
      </c>
      <c r="C3" s="749" t="s">
        <v>966</v>
      </c>
      <c r="D3" s="748" t="s">
        <v>0</v>
      </c>
      <c r="E3" s="748" t="s">
        <v>79</v>
      </c>
      <c r="F3" s="776" t="s">
        <v>77</v>
      </c>
      <c r="G3" s="37" t="s">
        <v>45</v>
      </c>
      <c r="H3" s="13"/>
      <c r="I3" s="13"/>
      <c r="J3" s="13"/>
      <c r="K3" s="13"/>
      <c r="L3" s="13"/>
      <c r="M3" s="13"/>
      <c r="N3" s="13"/>
      <c r="O3" s="751" t="s">
        <v>993</v>
      </c>
      <c r="P3" s="13" t="s">
        <v>1</v>
      </c>
      <c r="Q3" s="13"/>
      <c r="R3" s="13"/>
      <c r="S3" s="13"/>
      <c r="T3" s="13"/>
      <c r="U3" s="13"/>
      <c r="V3" s="13"/>
      <c r="W3" s="13"/>
      <c r="X3" s="37" t="s">
        <v>64</v>
      </c>
      <c r="Y3" s="13"/>
      <c r="Z3" s="13"/>
      <c r="AA3" s="13"/>
      <c r="AB3" s="13"/>
      <c r="AC3" s="13"/>
      <c r="AD3" s="13"/>
      <c r="AE3" s="13"/>
      <c r="AF3" s="37" t="s">
        <v>65</v>
      </c>
      <c r="AG3" s="13"/>
      <c r="AH3" s="13"/>
      <c r="AI3" s="13"/>
      <c r="AJ3" s="13"/>
      <c r="AK3" s="13"/>
      <c r="AL3" s="13"/>
      <c r="AM3" s="38"/>
      <c r="AN3" s="37" t="s">
        <v>2</v>
      </c>
      <c r="AO3" s="13"/>
      <c r="AP3" s="38"/>
      <c r="AQ3" s="37" t="s">
        <v>3</v>
      </c>
      <c r="AR3" s="13"/>
      <c r="AS3" s="13"/>
      <c r="AT3" s="13"/>
      <c r="AU3" s="13"/>
      <c r="AV3" s="13"/>
      <c r="AW3" s="13"/>
      <c r="AX3" s="13"/>
      <c r="AY3" s="746" t="s">
        <v>4</v>
      </c>
      <c r="AZ3" s="753" t="s">
        <v>994</v>
      </c>
      <c r="BA3" s="744" t="s">
        <v>45</v>
      </c>
      <c r="BB3" s="744" t="s">
        <v>5</v>
      </c>
      <c r="BC3" s="744" t="s">
        <v>52</v>
      </c>
      <c r="BD3" s="744" t="s">
        <v>6</v>
      </c>
      <c r="BE3" s="744" t="s">
        <v>66</v>
      </c>
      <c r="BF3" s="744" t="s">
        <v>982</v>
      </c>
      <c r="BG3" s="744" t="s">
        <v>983</v>
      </c>
      <c r="BH3" s="744" t="s">
        <v>984</v>
      </c>
      <c r="BI3" s="744" t="s">
        <v>985</v>
      </c>
      <c r="BJ3" s="744" t="s">
        <v>981</v>
      </c>
      <c r="BK3" s="744" t="s">
        <v>986</v>
      </c>
      <c r="BL3" s="744" t="s">
        <v>987</v>
      </c>
      <c r="BM3" s="780" t="s">
        <v>988</v>
      </c>
      <c r="BN3" s="744" t="s">
        <v>67</v>
      </c>
      <c r="BO3" s="779" t="s">
        <v>4</v>
      </c>
      <c r="BP3" s="747" t="s">
        <v>976</v>
      </c>
      <c r="BQ3" s="747" t="s">
        <v>977</v>
      </c>
      <c r="BR3" s="747" t="s">
        <v>978</v>
      </c>
      <c r="BS3" s="749" t="s">
        <v>38</v>
      </c>
      <c r="BT3" s="747" t="s">
        <v>59</v>
      </c>
      <c r="BU3" s="747" t="s">
        <v>53</v>
      </c>
      <c r="BV3" s="747" t="s">
        <v>54</v>
      </c>
      <c r="BW3" s="747" t="s">
        <v>55</v>
      </c>
      <c r="BX3" s="747" t="s">
        <v>56</v>
      </c>
      <c r="BY3" s="747" t="s">
        <v>57</v>
      </c>
      <c r="BZ3" s="778" t="s">
        <v>58</v>
      </c>
      <c r="CA3" s="749" t="s">
        <v>53</v>
      </c>
      <c r="CB3" s="747" t="s">
        <v>54</v>
      </c>
      <c r="CC3" s="747" t="s">
        <v>55</v>
      </c>
      <c r="CD3" s="747" t="s">
        <v>56</v>
      </c>
      <c r="CE3" s="747" t="s">
        <v>57</v>
      </c>
      <c r="CF3" s="778" t="s">
        <v>58</v>
      </c>
      <c r="CG3" s="749" t="s">
        <v>53</v>
      </c>
      <c r="CH3" s="747" t="s">
        <v>54</v>
      </c>
      <c r="CI3" s="747" t="s">
        <v>55</v>
      </c>
      <c r="CJ3" s="747" t="s">
        <v>56</v>
      </c>
      <c r="CK3" s="747" t="s">
        <v>57</v>
      </c>
      <c r="CL3" s="778" t="s">
        <v>58</v>
      </c>
      <c r="CM3" s="749" t="s">
        <v>53</v>
      </c>
      <c r="CN3" s="747" t="s">
        <v>54</v>
      </c>
      <c r="CO3" s="747" t="s">
        <v>55</v>
      </c>
      <c r="CP3" s="747" t="s">
        <v>56</v>
      </c>
      <c r="CQ3" s="747" t="s">
        <v>57</v>
      </c>
      <c r="CR3" s="778" t="s">
        <v>58</v>
      </c>
      <c r="CS3" s="749" t="s">
        <v>53</v>
      </c>
      <c r="CT3" s="747" t="s">
        <v>54</v>
      </c>
      <c r="CU3" s="747" t="s">
        <v>55</v>
      </c>
      <c r="CV3" s="747" t="s">
        <v>56</v>
      </c>
      <c r="CW3" s="747" t="s">
        <v>57</v>
      </c>
      <c r="CX3" s="778" t="s">
        <v>58</v>
      </c>
      <c r="CY3" s="749" t="s">
        <v>38</v>
      </c>
      <c r="CZ3" s="757" t="s">
        <v>993</v>
      </c>
      <c r="DA3" s="757" t="s">
        <v>994</v>
      </c>
      <c r="DB3" s="747" t="s">
        <v>995</v>
      </c>
      <c r="DC3" s="744" t="s">
        <v>5</v>
      </c>
      <c r="DD3" s="744" t="s">
        <v>52</v>
      </c>
      <c r="DE3" s="747" t="s">
        <v>978</v>
      </c>
      <c r="DF3" s="760" t="s">
        <v>46</v>
      </c>
      <c r="DG3" s="760" t="s">
        <v>47</v>
      </c>
      <c r="DH3" s="760" t="s">
        <v>48</v>
      </c>
      <c r="DI3" s="760" t="s">
        <v>49</v>
      </c>
      <c r="DJ3" s="760" t="s">
        <v>60</v>
      </c>
      <c r="DK3" s="760" t="s">
        <v>63</v>
      </c>
      <c r="DL3" s="760" t="s">
        <v>74</v>
      </c>
      <c r="DM3" s="760" t="s">
        <v>62</v>
      </c>
      <c r="DN3" s="760" t="s">
        <v>61</v>
      </c>
      <c r="DO3" s="773" t="s">
        <v>979</v>
      </c>
      <c r="DP3" s="759" t="s">
        <v>58</v>
      </c>
      <c r="DQ3" s="26"/>
      <c r="DR3" s="26"/>
      <c r="DS3" s="26"/>
    </row>
    <row r="4" spans="1:123" ht="21.75" customHeight="1" x14ac:dyDescent="0.25">
      <c r="A4" s="746"/>
      <c r="B4" s="747"/>
      <c r="C4" s="749"/>
      <c r="D4" s="748"/>
      <c r="E4" s="748"/>
      <c r="F4" s="776"/>
      <c r="G4" s="40">
        <v>39938</v>
      </c>
      <c r="H4" s="8">
        <v>39941</v>
      </c>
      <c r="I4" s="8">
        <v>39945</v>
      </c>
      <c r="J4" s="8">
        <v>39952</v>
      </c>
      <c r="K4" s="8">
        <v>39955</v>
      </c>
      <c r="L4" s="8">
        <v>39959</v>
      </c>
      <c r="M4" s="8">
        <v>39962</v>
      </c>
      <c r="N4" s="8">
        <v>39965</v>
      </c>
      <c r="O4" s="752"/>
      <c r="P4" s="8">
        <v>39938</v>
      </c>
      <c r="Q4" s="8">
        <v>39941</v>
      </c>
      <c r="R4" s="8">
        <v>39945</v>
      </c>
      <c r="S4" s="8">
        <v>39952</v>
      </c>
      <c r="T4" s="8">
        <v>39955</v>
      </c>
      <c r="U4" s="8">
        <v>39959</v>
      </c>
      <c r="V4" s="8">
        <v>39962</v>
      </c>
      <c r="W4" s="8">
        <v>39965</v>
      </c>
      <c r="X4" s="40">
        <v>39938</v>
      </c>
      <c r="Y4" s="8">
        <v>39941</v>
      </c>
      <c r="Z4" s="8">
        <v>39945</v>
      </c>
      <c r="AA4" s="8">
        <v>39952</v>
      </c>
      <c r="AB4" s="8">
        <v>39955</v>
      </c>
      <c r="AC4" s="8">
        <v>39959</v>
      </c>
      <c r="AD4" s="8">
        <v>39962</v>
      </c>
      <c r="AE4" s="8">
        <v>39965</v>
      </c>
      <c r="AF4" s="40">
        <v>39938</v>
      </c>
      <c r="AG4" s="8">
        <v>39941</v>
      </c>
      <c r="AH4" s="8">
        <v>39945</v>
      </c>
      <c r="AI4" s="8">
        <v>39952</v>
      </c>
      <c r="AJ4" s="8">
        <v>39955</v>
      </c>
      <c r="AK4" s="8">
        <v>39959</v>
      </c>
      <c r="AL4" s="8">
        <v>39962</v>
      </c>
      <c r="AM4" s="8">
        <v>39965</v>
      </c>
      <c r="AN4" s="32" t="s">
        <v>9</v>
      </c>
      <c r="AO4" s="5" t="s">
        <v>10</v>
      </c>
      <c r="AP4" s="5" t="s">
        <v>11</v>
      </c>
      <c r="AQ4" s="40">
        <v>39938</v>
      </c>
      <c r="AR4" s="8">
        <v>39941</v>
      </c>
      <c r="AS4" s="8">
        <v>39945</v>
      </c>
      <c r="AT4" s="8">
        <v>39952</v>
      </c>
      <c r="AU4" s="8">
        <v>39955</v>
      </c>
      <c r="AV4" s="8">
        <v>39959</v>
      </c>
      <c r="AW4" s="8">
        <v>39962</v>
      </c>
      <c r="AX4" s="8">
        <v>39965</v>
      </c>
      <c r="AY4" s="746"/>
      <c r="AZ4" s="754"/>
      <c r="BA4" s="744"/>
      <c r="BB4" s="744"/>
      <c r="BC4" s="744"/>
      <c r="BD4" s="744"/>
      <c r="BE4" s="744"/>
      <c r="BF4" s="744"/>
      <c r="BG4" s="744"/>
      <c r="BH4" s="744"/>
      <c r="BI4" s="744"/>
      <c r="BJ4" s="744"/>
      <c r="BK4" s="744"/>
      <c r="BL4" s="744"/>
      <c r="BM4" s="780"/>
      <c r="BN4" s="744"/>
      <c r="BO4" s="779"/>
      <c r="BP4" s="747"/>
      <c r="BQ4" s="747"/>
      <c r="BR4" s="747"/>
      <c r="BS4" s="749"/>
      <c r="BT4" s="747"/>
      <c r="BU4" s="747"/>
      <c r="BV4" s="747"/>
      <c r="BW4" s="747"/>
      <c r="BX4" s="747"/>
      <c r="BY4" s="747"/>
      <c r="BZ4" s="778"/>
      <c r="CA4" s="749"/>
      <c r="CB4" s="747"/>
      <c r="CC4" s="747"/>
      <c r="CD4" s="747"/>
      <c r="CE4" s="747"/>
      <c r="CF4" s="778"/>
      <c r="CG4" s="749"/>
      <c r="CH4" s="747"/>
      <c r="CI4" s="747"/>
      <c r="CJ4" s="747"/>
      <c r="CK4" s="747"/>
      <c r="CL4" s="778"/>
      <c r="CM4" s="749"/>
      <c r="CN4" s="747"/>
      <c r="CO4" s="747"/>
      <c r="CP4" s="747"/>
      <c r="CQ4" s="747"/>
      <c r="CR4" s="778"/>
      <c r="CS4" s="749"/>
      <c r="CT4" s="747"/>
      <c r="CU4" s="747"/>
      <c r="CV4" s="747"/>
      <c r="CW4" s="747"/>
      <c r="CX4" s="778"/>
      <c r="CY4" s="749"/>
      <c r="CZ4" s="758"/>
      <c r="DA4" s="758"/>
      <c r="DB4" s="755"/>
      <c r="DC4" s="761"/>
      <c r="DD4" s="761"/>
      <c r="DE4" s="755"/>
      <c r="DF4" s="760"/>
      <c r="DG4" s="760"/>
      <c r="DH4" s="760"/>
      <c r="DI4" s="760"/>
      <c r="DJ4" s="760"/>
      <c r="DK4" s="760"/>
      <c r="DL4" s="760"/>
      <c r="DM4" s="760"/>
      <c r="DN4" s="760"/>
      <c r="DO4" s="773"/>
      <c r="DP4" s="759"/>
      <c r="DQ4" s="26"/>
      <c r="DR4" s="26"/>
      <c r="DS4" s="26"/>
    </row>
    <row r="5" spans="1:123" x14ac:dyDescent="0.25">
      <c r="A5" s="10">
        <v>1</v>
      </c>
      <c r="B5" s="15" t="s">
        <v>540</v>
      </c>
      <c r="C5" s="42"/>
      <c r="D5" s="8"/>
      <c r="E5" s="28"/>
      <c r="F5" s="28"/>
      <c r="G5" s="32"/>
      <c r="H5" s="5"/>
      <c r="I5" s="5"/>
      <c r="J5" s="5"/>
      <c r="K5" s="5"/>
      <c r="L5" s="5"/>
      <c r="M5" s="5"/>
      <c r="N5" s="5"/>
      <c r="O5" s="299">
        <f>MAX(G5:N5)</f>
        <v>0</v>
      </c>
      <c r="P5" s="5"/>
      <c r="Q5" s="5"/>
      <c r="R5" s="5"/>
      <c r="S5" s="5"/>
      <c r="T5" s="5"/>
      <c r="U5" s="5"/>
      <c r="V5" s="5"/>
      <c r="W5" s="5"/>
      <c r="X5" s="32"/>
      <c r="Y5" s="5"/>
      <c r="Z5" s="5"/>
      <c r="AA5" s="5"/>
      <c r="AB5" s="5"/>
      <c r="AC5" s="5"/>
      <c r="AD5" s="5"/>
      <c r="AE5" s="5"/>
      <c r="AF5" s="32"/>
      <c r="AG5" s="5"/>
      <c r="AH5" s="5"/>
      <c r="AI5" s="5"/>
      <c r="AJ5" s="5"/>
      <c r="AK5" s="5"/>
      <c r="AL5" s="5"/>
      <c r="AM5" s="5"/>
      <c r="AN5" s="76"/>
      <c r="AO5" s="9"/>
      <c r="AP5" s="73"/>
      <c r="AQ5" s="114"/>
      <c r="AR5" s="28"/>
      <c r="AS5" s="28"/>
      <c r="AT5" s="28"/>
      <c r="AU5" s="28"/>
      <c r="AV5" s="28"/>
      <c r="AW5" s="28"/>
      <c r="AX5" s="28"/>
      <c r="AY5" s="10"/>
      <c r="AZ5" s="300">
        <f>BA5+BE5</f>
        <v>0</v>
      </c>
      <c r="BA5" s="116"/>
      <c r="BB5" s="116"/>
      <c r="BC5" s="116"/>
      <c r="BD5" s="116"/>
      <c r="BE5" s="116"/>
      <c r="BF5" s="116"/>
      <c r="BG5" s="116"/>
      <c r="BH5" s="116"/>
      <c r="BI5" s="116"/>
      <c r="BJ5" s="116"/>
      <c r="BK5" s="116"/>
      <c r="BL5" s="116"/>
      <c r="BM5" s="259"/>
      <c r="BN5" s="116"/>
      <c r="BO5" s="261"/>
      <c r="BP5" s="263"/>
      <c r="BQ5" s="263"/>
      <c r="BR5" s="263"/>
      <c r="BS5" s="44">
        <v>1</v>
      </c>
      <c r="BT5" s="69"/>
      <c r="BU5" s="69"/>
      <c r="BV5" s="69"/>
      <c r="BW5" s="69"/>
      <c r="BX5" s="69"/>
      <c r="BY5" s="69"/>
      <c r="BZ5" s="26"/>
      <c r="CA5" s="32"/>
      <c r="CB5" s="69"/>
      <c r="CC5" s="69"/>
      <c r="CD5" s="69"/>
      <c r="CE5" s="69"/>
      <c r="CF5" s="26"/>
      <c r="CG5" s="32"/>
      <c r="CH5" s="69"/>
      <c r="CI5" s="69"/>
      <c r="CJ5" s="69"/>
      <c r="CK5" s="69"/>
      <c r="CL5" s="26"/>
      <c r="CM5" s="32"/>
      <c r="CN5" s="69"/>
      <c r="CO5" s="69"/>
      <c r="CP5" s="69"/>
      <c r="CQ5" s="69"/>
      <c r="CR5" s="26"/>
      <c r="CS5" s="32"/>
      <c r="CT5" s="69"/>
      <c r="CU5" s="69"/>
      <c r="CV5" s="69"/>
      <c r="CW5" s="69"/>
      <c r="CX5" s="26"/>
      <c r="CY5" s="44">
        <v>1</v>
      </c>
      <c r="CZ5" s="5">
        <v>0</v>
      </c>
      <c r="DA5" s="5">
        <v>0</v>
      </c>
      <c r="DB5" s="5"/>
      <c r="DC5" s="116"/>
      <c r="DD5" s="116"/>
      <c r="DE5" s="116"/>
      <c r="DF5" s="5"/>
      <c r="DG5" s="8"/>
      <c r="DH5" s="8"/>
      <c r="DI5" s="8"/>
      <c r="DJ5" s="69"/>
      <c r="DK5" s="69"/>
      <c r="DL5" s="5"/>
      <c r="DM5" s="5"/>
      <c r="DN5" s="5"/>
      <c r="DO5" s="28"/>
      <c r="DP5" s="26" t="s">
        <v>655</v>
      </c>
      <c r="DQ5" s="10"/>
      <c r="DR5" s="26"/>
      <c r="DS5" s="26"/>
    </row>
    <row r="6" spans="1:123" x14ac:dyDescent="0.25">
      <c r="A6" s="10">
        <v>2</v>
      </c>
      <c r="B6" s="15" t="s">
        <v>110</v>
      </c>
      <c r="C6" s="42"/>
      <c r="D6" s="8">
        <v>39945</v>
      </c>
      <c r="E6" s="28">
        <v>1</v>
      </c>
      <c r="F6" s="28">
        <v>1</v>
      </c>
      <c r="G6" s="32"/>
      <c r="H6" s="5"/>
      <c r="I6" s="5">
        <v>1</v>
      </c>
      <c r="J6" s="5"/>
      <c r="K6" s="5"/>
      <c r="L6" s="5"/>
      <c r="M6" s="5"/>
      <c r="N6" s="5"/>
      <c r="O6" s="299">
        <f t="shared" ref="O6:O69" si="0">MAX(G6:N6)</f>
        <v>1</v>
      </c>
      <c r="P6" s="5"/>
      <c r="Q6" s="5"/>
      <c r="R6" s="5" t="s">
        <v>118</v>
      </c>
      <c r="S6" s="5"/>
      <c r="T6" s="5"/>
      <c r="U6" s="5"/>
      <c r="V6" s="5"/>
      <c r="W6" s="5"/>
      <c r="X6" s="32"/>
      <c r="Y6" s="5"/>
      <c r="Z6" s="5">
        <v>2</v>
      </c>
      <c r="AA6" s="5"/>
      <c r="AB6" s="5"/>
      <c r="AC6" s="5"/>
      <c r="AD6" s="5"/>
      <c r="AE6" s="5"/>
      <c r="AF6" s="32"/>
      <c r="AG6" s="5"/>
      <c r="AH6" s="5"/>
      <c r="AI6" s="5">
        <v>2</v>
      </c>
      <c r="AJ6" s="5"/>
      <c r="AK6" s="5"/>
      <c r="AL6" s="5"/>
      <c r="AM6" s="5"/>
      <c r="AN6" s="76">
        <v>39952</v>
      </c>
      <c r="AO6" s="9"/>
      <c r="AP6" s="73">
        <v>39952</v>
      </c>
      <c r="AQ6" s="114"/>
      <c r="AR6" s="28"/>
      <c r="AS6" s="28"/>
      <c r="AT6" s="28"/>
      <c r="AU6" s="28"/>
      <c r="AV6" s="28"/>
      <c r="AW6" s="28"/>
      <c r="AX6" s="28"/>
      <c r="AY6" s="4" t="s">
        <v>322</v>
      </c>
      <c r="AZ6" s="300">
        <f t="shared" ref="AZ6:AZ69" si="1">BA6+BE6</f>
        <v>1</v>
      </c>
      <c r="BA6" s="5">
        <v>1</v>
      </c>
      <c r="BB6" s="11">
        <v>1.64</v>
      </c>
      <c r="BC6" s="5">
        <v>202</v>
      </c>
      <c r="BD6" s="12"/>
      <c r="BE6" s="5"/>
      <c r="BF6" s="28"/>
      <c r="BG6" s="5"/>
      <c r="BH6" s="5"/>
      <c r="BI6" s="5"/>
      <c r="BJ6" s="5"/>
      <c r="BK6" s="5"/>
      <c r="BL6" s="5"/>
      <c r="BM6" s="46"/>
      <c r="BN6" s="5">
        <v>0</v>
      </c>
      <c r="BO6" s="38"/>
      <c r="BP6" s="263">
        <f t="shared" ref="BP6:BP65" si="2">(BB6^2*PI()*BC6*BA6)/4</f>
        <v>426.70619385530284</v>
      </c>
      <c r="BQ6" s="263"/>
      <c r="BR6" s="263">
        <f t="shared" ref="BR6:BR65" si="3">BP6+BQ6</f>
        <v>426.70619385530284</v>
      </c>
      <c r="BS6" s="44">
        <v>2</v>
      </c>
      <c r="BT6" s="69"/>
      <c r="BU6" s="69"/>
      <c r="BV6" s="69"/>
      <c r="BW6" s="69"/>
      <c r="BX6" s="69"/>
      <c r="BY6" s="69"/>
      <c r="BZ6" s="26"/>
      <c r="CA6" s="32"/>
      <c r="CB6" s="69"/>
      <c r="CC6" s="69"/>
      <c r="CD6" s="69"/>
      <c r="CE6" s="69"/>
      <c r="CF6" s="26"/>
      <c r="CG6" s="32"/>
      <c r="CH6" s="69"/>
      <c r="CI6" s="69"/>
      <c r="CJ6" s="69"/>
      <c r="CK6" s="69"/>
      <c r="CL6" s="26"/>
      <c r="CM6" s="32"/>
      <c r="CN6" s="69"/>
      <c r="CO6" s="69"/>
      <c r="CP6" s="69"/>
      <c r="CQ6" s="69"/>
      <c r="CR6" s="26"/>
      <c r="CS6" s="32"/>
      <c r="CT6" s="69"/>
      <c r="CU6" s="69"/>
      <c r="CV6" s="69"/>
      <c r="CW6" s="69"/>
      <c r="CX6" s="26"/>
      <c r="CY6" s="44">
        <v>2</v>
      </c>
      <c r="CZ6" s="5">
        <v>1</v>
      </c>
      <c r="DA6" s="5">
        <v>1</v>
      </c>
      <c r="DB6" s="5">
        <v>1</v>
      </c>
      <c r="DC6" s="11">
        <v>1.64</v>
      </c>
      <c r="DD6" s="5">
        <v>202</v>
      </c>
      <c r="DE6" s="5">
        <v>426.70619385530284</v>
      </c>
      <c r="DF6" s="5">
        <v>2</v>
      </c>
      <c r="DG6" s="8">
        <v>39952</v>
      </c>
      <c r="DH6" s="8"/>
      <c r="DI6" s="8">
        <v>39952</v>
      </c>
      <c r="DJ6" s="69"/>
      <c r="DK6" s="69"/>
      <c r="DL6" s="5"/>
      <c r="DM6" s="5"/>
      <c r="DN6" s="5"/>
      <c r="DO6" s="28"/>
      <c r="DP6" s="26"/>
      <c r="DQ6" s="4"/>
      <c r="DR6" s="26"/>
      <c r="DS6" s="26"/>
    </row>
    <row r="7" spans="1:123" x14ac:dyDescent="0.25">
      <c r="A7" s="10">
        <v>3</v>
      </c>
      <c r="B7" s="15" t="s">
        <v>116</v>
      </c>
      <c r="C7" s="42"/>
      <c r="D7" s="8">
        <v>39938</v>
      </c>
      <c r="E7" s="28">
        <v>1</v>
      </c>
      <c r="F7" s="28">
        <v>1</v>
      </c>
      <c r="G7" s="32">
        <v>2</v>
      </c>
      <c r="H7" s="5"/>
      <c r="I7" s="5"/>
      <c r="J7" s="5"/>
      <c r="K7" s="5"/>
      <c r="L7" s="5"/>
      <c r="M7" s="5"/>
      <c r="N7" s="5"/>
      <c r="O7" s="299">
        <f t="shared" si="0"/>
        <v>2</v>
      </c>
      <c r="P7" s="5" t="s">
        <v>117</v>
      </c>
      <c r="Q7" s="5"/>
      <c r="R7" s="5" t="s">
        <v>118</v>
      </c>
      <c r="S7" s="5"/>
      <c r="T7" s="5"/>
      <c r="U7" s="5"/>
      <c r="V7" s="5"/>
      <c r="W7" s="5"/>
      <c r="X7" s="32">
        <v>10</v>
      </c>
      <c r="Y7" s="5"/>
      <c r="Z7" s="5">
        <v>10</v>
      </c>
      <c r="AA7" s="5">
        <v>15</v>
      </c>
      <c r="AB7" s="5">
        <v>15</v>
      </c>
      <c r="AC7" s="5"/>
      <c r="AD7" s="5"/>
      <c r="AE7" s="5"/>
      <c r="AF7" s="32"/>
      <c r="AG7" s="5"/>
      <c r="AH7" s="5"/>
      <c r="AI7" s="5"/>
      <c r="AJ7" s="5"/>
      <c r="AK7" s="5">
        <v>15</v>
      </c>
      <c r="AL7" s="5">
        <v>15</v>
      </c>
      <c r="AM7" s="5">
        <v>15</v>
      </c>
      <c r="AN7" s="76">
        <v>39952</v>
      </c>
      <c r="AO7" s="9">
        <v>39955</v>
      </c>
      <c r="AP7" s="73">
        <v>39965</v>
      </c>
      <c r="AQ7" s="114"/>
      <c r="AR7" s="28"/>
      <c r="AS7" s="28"/>
      <c r="AT7" s="28"/>
      <c r="AU7" s="28"/>
      <c r="AV7" s="28"/>
      <c r="AW7" s="28"/>
      <c r="AX7" s="28"/>
      <c r="AY7" s="10" t="s">
        <v>322</v>
      </c>
      <c r="AZ7" s="300">
        <f t="shared" si="1"/>
        <v>2</v>
      </c>
      <c r="BA7" s="5">
        <v>2</v>
      </c>
      <c r="BB7" s="11">
        <v>2.02</v>
      </c>
      <c r="BC7" s="5">
        <v>203</v>
      </c>
      <c r="BD7" s="12"/>
      <c r="BE7" s="5"/>
      <c r="BF7" s="28"/>
      <c r="BG7" s="5"/>
      <c r="BH7" s="5"/>
      <c r="BI7" s="5"/>
      <c r="BJ7" s="5"/>
      <c r="BK7" s="5"/>
      <c r="BL7" s="5"/>
      <c r="BM7" s="46"/>
      <c r="BN7" s="5">
        <v>3</v>
      </c>
      <c r="BO7" s="38"/>
      <c r="BP7" s="263">
        <f t="shared" si="2"/>
        <v>1301.1238983663409</v>
      </c>
      <c r="BQ7" s="263"/>
      <c r="BR7" s="263">
        <f t="shared" si="3"/>
        <v>1301.1238983663409</v>
      </c>
      <c r="BS7" s="44">
        <v>3</v>
      </c>
      <c r="BT7" s="69">
        <v>3</v>
      </c>
      <c r="BU7" s="69">
        <v>12</v>
      </c>
      <c r="BV7" s="69">
        <v>4</v>
      </c>
      <c r="BW7" s="69">
        <v>12</v>
      </c>
      <c r="BX7" s="69">
        <v>6</v>
      </c>
      <c r="BY7" s="69">
        <v>2</v>
      </c>
      <c r="BZ7" s="26" t="s">
        <v>720</v>
      </c>
      <c r="CA7" s="32">
        <v>11</v>
      </c>
      <c r="CB7" s="69">
        <v>4</v>
      </c>
      <c r="CC7" s="69"/>
      <c r="CD7" s="69"/>
      <c r="CE7" s="69">
        <v>1</v>
      </c>
      <c r="CF7" s="26" t="s">
        <v>720</v>
      </c>
      <c r="CG7" s="32">
        <v>12</v>
      </c>
      <c r="CH7" s="69">
        <v>1</v>
      </c>
      <c r="CI7" s="69"/>
      <c r="CJ7" s="69"/>
      <c r="CK7" s="69">
        <v>12</v>
      </c>
      <c r="CL7" s="26" t="s">
        <v>720</v>
      </c>
      <c r="CM7" s="32"/>
      <c r="CN7" s="69"/>
      <c r="CO7" s="69"/>
      <c r="CP7" s="69"/>
      <c r="CQ7" s="69"/>
      <c r="CR7" s="26"/>
      <c r="CS7" s="32"/>
      <c r="CT7" s="69"/>
      <c r="CU7" s="69"/>
      <c r="CV7" s="69"/>
      <c r="CW7" s="69"/>
      <c r="CX7" s="26"/>
      <c r="CY7" s="44">
        <v>3</v>
      </c>
      <c r="CZ7" s="5">
        <v>2</v>
      </c>
      <c r="DA7" s="5">
        <v>2</v>
      </c>
      <c r="DB7" s="5">
        <v>2</v>
      </c>
      <c r="DC7" s="11">
        <v>2.02</v>
      </c>
      <c r="DD7" s="5">
        <v>203</v>
      </c>
      <c r="DE7" s="5">
        <v>1301.1238983663409</v>
      </c>
      <c r="DF7" s="5">
        <v>15</v>
      </c>
      <c r="DG7" s="8">
        <v>39952</v>
      </c>
      <c r="DH7" s="8">
        <v>39955</v>
      </c>
      <c r="DI7" s="8">
        <v>39965</v>
      </c>
      <c r="DJ7" s="69">
        <v>3</v>
      </c>
      <c r="DK7" s="69">
        <v>35</v>
      </c>
      <c r="DL7" s="5">
        <v>9</v>
      </c>
      <c r="DM7" s="5">
        <v>6</v>
      </c>
      <c r="DN7" s="5">
        <v>15</v>
      </c>
      <c r="DO7" s="28"/>
      <c r="DP7" s="26"/>
      <c r="DQ7" s="10"/>
      <c r="DR7" s="26"/>
      <c r="DS7" s="26"/>
    </row>
    <row r="8" spans="1:123" x14ac:dyDescent="0.25">
      <c r="A8" s="10">
        <v>4</v>
      </c>
      <c r="B8" s="15">
        <v>4</v>
      </c>
      <c r="C8" s="42">
        <v>1</v>
      </c>
      <c r="D8" s="8">
        <v>39938</v>
      </c>
      <c r="E8" s="28">
        <v>1</v>
      </c>
      <c r="F8" s="28">
        <v>1</v>
      </c>
      <c r="G8" s="32">
        <v>3</v>
      </c>
      <c r="H8" s="5"/>
      <c r="I8" s="5"/>
      <c r="J8" s="5"/>
      <c r="K8" s="5"/>
      <c r="L8" s="5"/>
      <c r="M8" s="5"/>
      <c r="N8" s="5"/>
      <c r="O8" s="299">
        <f t="shared" si="0"/>
        <v>3</v>
      </c>
      <c r="P8" s="5" t="s">
        <v>111</v>
      </c>
      <c r="Q8" s="5" t="s">
        <v>118</v>
      </c>
      <c r="R8" s="5"/>
      <c r="S8" s="5"/>
      <c r="T8" s="5"/>
      <c r="U8" s="5"/>
      <c r="V8" s="5"/>
      <c r="W8" s="5"/>
      <c r="X8" s="32">
        <v>35</v>
      </c>
      <c r="Y8" s="5">
        <v>35</v>
      </c>
      <c r="Z8" s="5">
        <v>58</v>
      </c>
      <c r="AA8" s="5"/>
      <c r="AB8" s="5"/>
      <c r="AC8" s="5"/>
      <c r="AD8" s="5"/>
      <c r="AE8" s="5"/>
      <c r="AF8" s="32"/>
      <c r="AG8" s="5"/>
      <c r="AH8" s="5"/>
      <c r="AI8" s="5"/>
      <c r="AJ8" s="5"/>
      <c r="AK8" s="5"/>
      <c r="AL8" s="5"/>
      <c r="AM8" s="5"/>
      <c r="AN8" s="76">
        <v>39945</v>
      </c>
      <c r="AO8" s="9"/>
      <c r="AP8" s="73"/>
      <c r="AQ8" s="114"/>
      <c r="AR8" s="28"/>
      <c r="AS8" s="28"/>
      <c r="AT8" s="28">
        <v>0.9</v>
      </c>
      <c r="AU8" s="28"/>
      <c r="AV8" s="28"/>
      <c r="AW8" s="28"/>
      <c r="AX8" s="28"/>
      <c r="AY8" s="10"/>
      <c r="AZ8" s="300">
        <f t="shared" si="1"/>
        <v>0</v>
      </c>
      <c r="BA8" s="5"/>
      <c r="BB8" s="11"/>
      <c r="BC8" s="5"/>
      <c r="BD8" s="12"/>
      <c r="BE8" s="5"/>
      <c r="BF8" s="28"/>
      <c r="BG8" s="5"/>
      <c r="BH8" s="5"/>
      <c r="BI8" s="5"/>
      <c r="BJ8" s="5"/>
      <c r="BK8" s="5"/>
      <c r="BL8" s="5"/>
      <c r="BM8" s="46"/>
      <c r="BN8" s="5"/>
      <c r="BO8" s="38"/>
      <c r="BP8" s="263"/>
      <c r="BQ8" s="263"/>
      <c r="BR8" s="263"/>
      <c r="BS8" s="44">
        <v>4</v>
      </c>
      <c r="BT8" s="69"/>
      <c r="BU8" s="69"/>
      <c r="BV8" s="69"/>
      <c r="BW8" s="69"/>
      <c r="BX8" s="69"/>
      <c r="BY8" s="69"/>
      <c r="BZ8" s="26"/>
      <c r="CA8" s="32"/>
      <c r="CB8" s="69"/>
      <c r="CC8" s="69"/>
      <c r="CD8" s="69"/>
      <c r="CE8" s="69"/>
      <c r="CF8" s="26"/>
      <c r="CG8" s="32"/>
      <c r="CH8" s="69"/>
      <c r="CI8" s="69"/>
      <c r="CJ8" s="69"/>
      <c r="CK8" s="69"/>
      <c r="CL8" s="26"/>
      <c r="CM8" s="32"/>
      <c r="CN8" s="69"/>
      <c r="CO8" s="69"/>
      <c r="CP8" s="69"/>
      <c r="CQ8" s="69"/>
      <c r="CR8" s="26"/>
      <c r="CS8" s="32"/>
      <c r="CT8" s="69"/>
      <c r="CU8" s="69"/>
      <c r="CV8" s="69"/>
      <c r="CW8" s="69"/>
      <c r="CX8" s="26"/>
      <c r="CY8" s="44">
        <v>4</v>
      </c>
      <c r="CZ8" s="5">
        <v>3</v>
      </c>
      <c r="DA8" s="5">
        <v>0</v>
      </c>
      <c r="DB8" s="5">
        <v>3</v>
      </c>
      <c r="DC8" s="11"/>
      <c r="DD8" s="5"/>
      <c r="DE8" s="5"/>
      <c r="DF8" s="253">
        <v>58</v>
      </c>
      <c r="DG8" s="8">
        <v>39945</v>
      </c>
      <c r="DH8" s="8"/>
      <c r="DI8" s="255">
        <v>39962</v>
      </c>
      <c r="DJ8" s="69"/>
      <c r="DK8" s="69"/>
      <c r="DL8" s="5"/>
      <c r="DM8" s="5"/>
      <c r="DN8" s="5"/>
      <c r="DO8" s="28">
        <v>0.9</v>
      </c>
      <c r="DP8" s="26"/>
      <c r="DQ8" s="10"/>
      <c r="DR8" s="26"/>
      <c r="DS8" s="26"/>
    </row>
    <row r="9" spans="1:123" x14ac:dyDescent="0.25">
      <c r="A9" s="10">
        <v>5</v>
      </c>
      <c r="B9" s="15" t="s">
        <v>541</v>
      </c>
      <c r="C9" s="42"/>
      <c r="D9" s="8"/>
      <c r="E9" s="28"/>
      <c r="F9" s="28"/>
      <c r="G9" s="32"/>
      <c r="H9" s="5"/>
      <c r="I9" s="5"/>
      <c r="J9" s="5"/>
      <c r="K9" s="5"/>
      <c r="L9" s="5"/>
      <c r="M9" s="5"/>
      <c r="N9" s="5"/>
      <c r="O9" s="299">
        <f t="shared" si="0"/>
        <v>0</v>
      </c>
      <c r="P9" s="5"/>
      <c r="Q9" s="5"/>
      <c r="R9" s="5"/>
      <c r="S9" s="5"/>
      <c r="T9" s="5"/>
      <c r="U9" s="5"/>
      <c r="V9" s="5"/>
      <c r="W9" s="5"/>
      <c r="X9" s="32"/>
      <c r="Y9" s="5"/>
      <c r="Z9" s="5"/>
      <c r="AA9" s="5"/>
      <c r="AB9" s="5"/>
      <c r="AC9" s="5"/>
      <c r="AD9" s="5"/>
      <c r="AE9" s="5"/>
      <c r="AF9" s="32"/>
      <c r="AG9" s="5"/>
      <c r="AH9" s="5"/>
      <c r="AI9" s="5"/>
      <c r="AJ9" s="5"/>
      <c r="AK9" s="5"/>
      <c r="AL9" s="5"/>
      <c r="AM9" s="5"/>
      <c r="AN9" s="76"/>
      <c r="AO9" s="9"/>
      <c r="AP9" s="73"/>
      <c r="AQ9" s="114"/>
      <c r="AR9" s="28"/>
      <c r="AS9" s="28"/>
      <c r="AT9" s="28"/>
      <c r="AU9" s="28"/>
      <c r="AV9" s="28"/>
      <c r="AW9" s="28"/>
      <c r="AX9" s="28"/>
      <c r="AY9" s="10"/>
      <c r="AZ9" s="300">
        <f t="shared" si="1"/>
        <v>0</v>
      </c>
      <c r="BA9" s="5"/>
      <c r="BB9" s="11"/>
      <c r="BC9" s="5"/>
      <c r="BD9" s="12"/>
      <c r="BE9" s="5"/>
      <c r="BF9" s="28"/>
      <c r="BG9" s="5"/>
      <c r="BH9" s="5"/>
      <c r="BI9" s="5"/>
      <c r="BJ9" s="5"/>
      <c r="BK9" s="5"/>
      <c r="BL9" s="5"/>
      <c r="BM9" s="46"/>
      <c r="BN9" s="5"/>
      <c r="BO9" s="38"/>
      <c r="BP9" s="263"/>
      <c r="BQ9" s="263"/>
      <c r="BR9" s="263"/>
      <c r="BS9" s="44">
        <v>5</v>
      </c>
      <c r="BT9" s="69"/>
      <c r="BU9" s="69"/>
      <c r="BV9" s="69"/>
      <c r="BW9" s="69"/>
      <c r="BX9" s="69"/>
      <c r="BY9" s="69"/>
      <c r="BZ9" s="26"/>
      <c r="CA9" s="32"/>
      <c r="CB9" s="69"/>
      <c r="CC9" s="69"/>
      <c r="CD9" s="69"/>
      <c r="CE9" s="69"/>
      <c r="CF9" s="26"/>
      <c r="CG9" s="32"/>
      <c r="CH9" s="69"/>
      <c r="CI9" s="69"/>
      <c r="CJ9" s="69"/>
      <c r="CK9" s="69"/>
      <c r="CL9" s="26"/>
      <c r="CM9" s="32"/>
      <c r="CN9" s="69"/>
      <c r="CO9" s="69"/>
      <c r="CP9" s="69"/>
      <c r="CQ9" s="69"/>
      <c r="CR9" s="26"/>
      <c r="CS9" s="32"/>
      <c r="CT9" s="69"/>
      <c r="CU9" s="69"/>
      <c r="CV9" s="69"/>
      <c r="CW9" s="69"/>
      <c r="CX9" s="26"/>
      <c r="CY9" s="44">
        <v>5</v>
      </c>
      <c r="CZ9" s="5">
        <v>0</v>
      </c>
      <c r="DA9" s="5">
        <v>0</v>
      </c>
      <c r="DB9" s="5"/>
      <c r="DC9" s="11"/>
      <c r="DD9" s="5"/>
      <c r="DE9" s="5"/>
      <c r="DF9" s="5"/>
      <c r="DG9" s="8"/>
      <c r="DH9" s="8"/>
      <c r="DI9" s="8"/>
      <c r="DJ9" s="69"/>
      <c r="DK9" s="69"/>
      <c r="DL9" s="5"/>
      <c r="DM9" s="5"/>
      <c r="DN9" s="5"/>
      <c r="DO9" s="28"/>
      <c r="DP9" s="26"/>
      <c r="DQ9" s="10"/>
      <c r="DR9" s="26"/>
      <c r="DS9" s="26"/>
    </row>
    <row r="10" spans="1:123" x14ac:dyDescent="0.25">
      <c r="A10" s="10">
        <v>6</v>
      </c>
      <c r="B10" s="15" t="s">
        <v>123</v>
      </c>
      <c r="C10" s="42"/>
      <c r="D10" s="8">
        <v>39938</v>
      </c>
      <c r="E10" s="28">
        <v>1</v>
      </c>
      <c r="F10" s="28">
        <v>1</v>
      </c>
      <c r="G10" s="32">
        <v>2</v>
      </c>
      <c r="H10" s="5"/>
      <c r="I10" s="5"/>
      <c r="J10" s="5"/>
      <c r="K10" s="5"/>
      <c r="L10" s="5"/>
      <c r="M10" s="5"/>
      <c r="N10" s="5"/>
      <c r="O10" s="299">
        <f t="shared" si="0"/>
        <v>2</v>
      </c>
      <c r="P10" s="5"/>
      <c r="Q10" s="5"/>
      <c r="R10" s="5" t="s">
        <v>117</v>
      </c>
      <c r="S10" s="5" t="s">
        <v>117</v>
      </c>
      <c r="T10" s="5" t="s">
        <v>118</v>
      </c>
      <c r="U10" s="5"/>
      <c r="V10" s="5"/>
      <c r="W10" s="5"/>
      <c r="X10" s="32"/>
      <c r="Y10" s="5"/>
      <c r="Z10" s="5">
        <v>5</v>
      </c>
      <c r="AA10" s="5">
        <v>3</v>
      </c>
      <c r="AB10" s="5">
        <v>3</v>
      </c>
      <c r="AC10" s="5"/>
      <c r="AD10" s="5"/>
      <c r="AE10" s="5"/>
      <c r="AF10" s="32"/>
      <c r="AG10" s="5"/>
      <c r="AH10" s="5"/>
      <c r="AI10" s="5"/>
      <c r="AJ10" s="5"/>
      <c r="AK10" s="5">
        <v>3</v>
      </c>
      <c r="AL10" s="5">
        <v>3</v>
      </c>
      <c r="AM10" s="5"/>
      <c r="AN10" s="76">
        <v>39959</v>
      </c>
      <c r="AO10" s="9">
        <v>39959</v>
      </c>
      <c r="AP10" s="73">
        <v>39962</v>
      </c>
      <c r="AQ10" s="114"/>
      <c r="AR10" s="28"/>
      <c r="AS10" s="28"/>
      <c r="AT10" s="28"/>
      <c r="AU10" s="28"/>
      <c r="AV10" s="28"/>
      <c r="AW10" s="28"/>
      <c r="AX10" s="28"/>
      <c r="AY10" s="10" t="s">
        <v>322</v>
      </c>
      <c r="AZ10" s="300">
        <f t="shared" si="1"/>
        <v>2</v>
      </c>
      <c r="BA10" s="5">
        <v>1</v>
      </c>
      <c r="BB10" s="11">
        <v>1.91</v>
      </c>
      <c r="BC10" s="5">
        <v>203</v>
      </c>
      <c r="BD10" s="12"/>
      <c r="BE10" s="5">
        <v>1</v>
      </c>
      <c r="BF10" s="28"/>
      <c r="BG10" s="5"/>
      <c r="BH10" s="5"/>
      <c r="BI10" s="5"/>
      <c r="BJ10" s="5"/>
      <c r="BK10" s="5"/>
      <c r="BL10" s="5"/>
      <c r="BM10" s="46"/>
      <c r="BN10" s="5">
        <v>0</v>
      </c>
      <c r="BO10" s="38"/>
      <c r="BP10" s="263">
        <f t="shared" si="2"/>
        <v>581.63784109771689</v>
      </c>
      <c r="BQ10" s="263"/>
      <c r="BR10" s="263">
        <f t="shared" si="3"/>
        <v>581.63784109771689</v>
      </c>
      <c r="BS10" s="44">
        <v>6</v>
      </c>
      <c r="BT10" s="69"/>
      <c r="BU10" s="69"/>
      <c r="BV10" s="69"/>
      <c r="BW10" s="69"/>
      <c r="BX10" s="69"/>
      <c r="BY10" s="69"/>
      <c r="BZ10" s="26"/>
      <c r="CA10" s="32"/>
      <c r="CB10" s="69"/>
      <c r="CC10" s="69"/>
      <c r="CD10" s="69"/>
      <c r="CE10" s="69"/>
      <c r="CF10" s="26"/>
      <c r="CG10" s="32"/>
      <c r="CH10" s="69"/>
      <c r="CI10" s="69"/>
      <c r="CJ10" s="69"/>
      <c r="CK10" s="69"/>
      <c r="CL10" s="26"/>
      <c r="CM10" s="32"/>
      <c r="CN10" s="69"/>
      <c r="CO10" s="69"/>
      <c r="CP10" s="69"/>
      <c r="CQ10" s="69"/>
      <c r="CR10" s="26"/>
      <c r="CS10" s="32"/>
      <c r="CT10" s="69"/>
      <c r="CU10" s="69"/>
      <c r="CV10" s="69"/>
      <c r="CW10" s="69"/>
      <c r="CX10" s="26"/>
      <c r="CY10" s="44">
        <v>6</v>
      </c>
      <c r="CZ10" s="5">
        <v>2</v>
      </c>
      <c r="DA10" s="5">
        <v>2</v>
      </c>
      <c r="DB10" s="5">
        <v>2</v>
      </c>
      <c r="DC10" s="11">
        <v>1.91</v>
      </c>
      <c r="DD10" s="5">
        <v>203</v>
      </c>
      <c r="DE10" s="5">
        <v>581.63784109771689</v>
      </c>
      <c r="DF10" s="5">
        <v>3</v>
      </c>
      <c r="DG10" s="8">
        <v>39959</v>
      </c>
      <c r="DH10" s="8">
        <v>39959</v>
      </c>
      <c r="DI10" s="8">
        <v>39962</v>
      </c>
      <c r="DJ10" s="69"/>
      <c r="DK10" s="69"/>
      <c r="DL10" s="5"/>
      <c r="DM10" s="5"/>
      <c r="DN10" s="5"/>
      <c r="DO10" s="28"/>
      <c r="DP10" s="26"/>
      <c r="DQ10" s="10"/>
      <c r="DR10" s="26"/>
      <c r="DS10" s="26"/>
    </row>
    <row r="11" spans="1:123" x14ac:dyDescent="0.25">
      <c r="A11" s="10">
        <v>7</v>
      </c>
      <c r="B11" s="15">
        <v>7</v>
      </c>
      <c r="C11" s="42"/>
      <c r="D11" s="8">
        <v>39945</v>
      </c>
      <c r="E11" s="28">
        <v>1</v>
      </c>
      <c r="F11" s="28">
        <v>1</v>
      </c>
      <c r="G11" s="32"/>
      <c r="H11" s="5"/>
      <c r="I11" s="5">
        <v>4</v>
      </c>
      <c r="J11" s="5"/>
      <c r="K11" s="5"/>
      <c r="L11" s="5"/>
      <c r="M11" s="5"/>
      <c r="N11" s="5"/>
      <c r="O11" s="299">
        <f t="shared" si="0"/>
        <v>4</v>
      </c>
      <c r="P11" s="5"/>
      <c r="Q11" s="5"/>
      <c r="R11" s="5"/>
      <c r="S11" s="5" t="s">
        <v>117</v>
      </c>
      <c r="T11" s="5" t="s">
        <v>117</v>
      </c>
      <c r="U11" s="5" t="s">
        <v>117</v>
      </c>
      <c r="V11" s="5"/>
      <c r="W11" s="5"/>
      <c r="X11" s="32"/>
      <c r="Y11" s="5"/>
      <c r="Z11" s="5">
        <v>1</v>
      </c>
      <c r="AA11" s="5">
        <v>4</v>
      </c>
      <c r="AB11" s="5">
        <v>2</v>
      </c>
      <c r="AC11" s="5">
        <v>4</v>
      </c>
      <c r="AD11" s="5"/>
      <c r="AE11" s="5"/>
      <c r="AF11" s="32"/>
      <c r="AG11" s="5"/>
      <c r="AH11" s="5"/>
      <c r="AI11" s="5"/>
      <c r="AJ11" s="5"/>
      <c r="AK11" s="5"/>
      <c r="AL11" s="5"/>
      <c r="AM11" s="5">
        <v>4</v>
      </c>
      <c r="AN11" s="76">
        <v>39965</v>
      </c>
      <c r="AO11" s="9"/>
      <c r="AP11" s="73">
        <v>39965</v>
      </c>
      <c r="AQ11" s="114"/>
      <c r="AR11" s="28"/>
      <c r="AS11" s="28">
        <v>0.4</v>
      </c>
      <c r="AT11" s="28"/>
      <c r="AU11" s="28"/>
      <c r="AV11" s="28"/>
      <c r="AW11" s="28"/>
      <c r="AX11" s="28"/>
      <c r="AY11" s="10" t="s">
        <v>323</v>
      </c>
      <c r="AZ11" s="300">
        <f t="shared" si="1"/>
        <v>4</v>
      </c>
      <c r="BA11" s="5">
        <v>2</v>
      </c>
      <c r="BB11" s="11">
        <v>2.2999999999999998</v>
      </c>
      <c r="BC11" s="5">
        <v>163</v>
      </c>
      <c r="BD11" s="12"/>
      <c r="BE11" s="5">
        <v>2</v>
      </c>
      <c r="BF11" s="28"/>
      <c r="BG11" s="5"/>
      <c r="BH11" s="5"/>
      <c r="BI11" s="5"/>
      <c r="BJ11" s="5"/>
      <c r="BK11" s="5"/>
      <c r="BL11" s="5"/>
      <c r="BM11" s="46"/>
      <c r="BN11" s="5">
        <v>0</v>
      </c>
      <c r="BO11" s="38"/>
      <c r="BP11" s="263">
        <f t="shared" si="2"/>
        <v>1354.4505487054353</v>
      </c>
      <c r="BQ11" s="263"/>
      <c r="BR11" s="263">
        <f t="shared" si="3"/>
        <v>1354.4505487054353</v>
      </c>
      <c r="BS11" s="44">
        <v>7</v>
      </c>
      <c r="BT11" s="69"/>
      <c r="BU11" s="69"/>
      <c r="BV11" s="69"/>
      <c r="BW11" s="69"/>
      <c r="BX11" s="69"/>
      <c r="BY11" s="69"/>
      <c r="BZ11" s="26"/>
      <c r="CA11" s="32"/>
      <c r="CB11" s="69"/>
      <c r="CC11" s="69"/>
      <c r="CD11" s="69"/>
      <c r="CE11" s="69"/>
      <c r="CF11" s="26"/>
      <c r="CG11" s="32"/>
      <c r="CH11" s="69"/>
      <c r="CI11" s="69"/>
      <c r="CJ11" s="69"/>
      <c r="CK11" s="69"/>
      <c r="CL11" s="26"/>
      <c r="CM11" s="32"/>
      <c r="CN11" s="69"/>
      <c r="CO11" s="69"/>
      <c r="CP11" s="69"/>
      <c r="CQ11" s="69"/>
      <c r="CR11" s="26"/>
      <c r="CS11" s="32"/>
      <c r="CT11" s="69"/>
      <c r="CU11" s="69"/>
      <c r="CV11" s="69"/>
      <c r="CW11" s="69"/>
      <c r="CX11" s="26"/>
      <c r="CY11" s="44">
        <v>7</v>
      </c>
      <c r="CZ11" s="5">
        <v>4</v>
      </c>
      <c r="DA11" s="5">
        <v>4</v>
      </c>
      <c r="DB11" s="5">
        <v>4</v>
      </c>
      <c r="DC11" s="11">
        <v>2.2999999999999998</v>
      </c>
      <c r="DD11" s="5">
        <v>163</v>
      </c>
      <c r="DE11" s="5">
        <v>1354.4505487054353</v>
      </c>
      <c r="DF11" s="5">
        <v>4</v>
      </c>
      <c r="DG11" s="8">
        <v>39965</v>
      </c>
      <c r="DH11" s="8"/>
      <c r="DI11" s="8">
        <v>39965</v>
      </c>
      <c r="DJ11" s="69"/>
      <c r="DK11" s="69"/>
      <c r="DL11" s="5"/>
      <c r="DM11" s="5"/>
      <c r="DN11" s="5"/>
      <c r="DO11" s="28">
        <v>0.4</v>
      </c>
      <c r="DP11" s="26"/>
      <c r="DQ11" s="10"/>
      <c r="DR11" s="26"/>
      <c r="DS11" s="26"/>
    </row>
    <row r="12" spans="1:123" x14ac:dyDescent="0.25">
      <c r="A12" s="10">
        <v>8</v>
      </c>
      <c r="B12" s="15" t="s">
        <v>126</v>
      </c>
      <c r="C12" s="42"/>
      <c r="D12" s="8">
        <v>39938</v>
      </c>
      <c r="E12" s="28">
        <v>1</v>
      </c>
      <c r="F12" s="28">
        <v>1</v>
      </c>
      <c r="G12" s="32">
        <v>3</v>
      </c>
      <c r="H12" s="5"/>
      <c r="I12" s="5"/>
      <c r="J12" s="5"/>
      <c r="K12" s="5"/>
      <c r="L12" s="5"/>
      <c r="M12" s="5"/>
      <c r="N12" s="5"/>
      <c r="O12" s="299">
        <f t="shared" si="0"/>
        <v>3</v>
      </c>
      <c r="P12" s="5" t="s">
        <v>117</v>
      </c>
      <c r="Q12" s="5" t="s">
        <v>111</v>
      </c>
      <c r="R12" s="5" t="s">
        <v>118</v>
      </c>
      <c r="S12" s="5"/>
      <c r="T12" s="5"/>
      <c r="U12" s="5"/>
      <c r="V12" s="5"/>
      <c r="W12" s="5"/>
      <c r="X12" s="32">
        <v>20</v>
      </c>
      <c r="Y12" s="5">
        <v>20</v>
      </c>
      <c r="Z12" s="5">
        <v>37</v>
      </c>
      <c r="AA12" s="5"/>
      <c r="AB12" s="5"/>
      <c r="AC12" s="5"/>
      <c r="AD12" s="5"/>
      <c r="AE12" s="5"/>
      <c r="AF12" s="32"/>
      <c r="AG12" s="5"/>
      <c r="AH12" s="5"/>
      <c r="AI12" s="5"/>
      <c r="AJ12" s="5"/>
      <c r="AK12" s="5"/>
      <c r="AL12" s="5"/>
      <c r="AM12" s="5"/>
      <c r="AN12" s="76"/>
      <c r="AO12" s="9"/>
      <c r="AP12" s="73"/>
      <c r="AQ12" s="114"/>
      <c r="AR12" s="28"/>
      <c r="AS12" s="28"/>
      <c r="AT12" s="28">
        <v>0.6</v>
      </c>
      <c r="AU12" s="28"/>
      <c r="AV12" s="28"/>
      <c r="AW12" s="28"/>
      <c r="AX12" s="28"/>
      <c r="AY12" s="10" t="s">
        <v>324</v>
      </c>
      <c r="AZ12" s="300">
        <f t="shared" si="1"/>
        <v>0</v>
      </c>
      <c r="BA12" s="5"/>
      <c r="BB12" s="11"/>
      <c r="BC12" s="5"/>
      <c r="BD12" s="12"/>
      <c r="BE12" s="5"/>
      <c r="BF12" s="28"/>
      <c r="BG12" s="5"/>
      <c r="BH12" s="5"/>
      <c r="BI12" s="5"/>
      <c r="BJ12" s="5"/>
      <c r="BK12" s="5"/>
      <c r="BL12" s="5"/>
      <c r="BM12" s="46"/>
      <c r="BN12" s="5"/>
      <c r="BO12" s="38"/>
      <c r="BP12" s="263"/>
      <c r="BQ12" s="263"/>
      <c r="BR12" s="263"/>
      <c r="BS12" s="44">
        <v>8</v>
      </c>
      <c r="BT12" s="69"/>
      <c r="BU12" s="69"/>
      <c r="BV12" s="69"/>
      <c r="BW12" s="69"/>
      <c r="BX12" s="69"/>
      <c r="BY12" s="69"/>
      <c r="BZ12" s="26"/>
      <c r="CA12" s="32"/>
      <c r="CB12" s="69"/>
      <c r="CC12" s="69"/>
      <c r="CD12" s="69"/>
      <c r="CE12" s="69"/>
      <c r="CF12" s="26"/>
      <c r="CG12" s="32"/>
      <c r="CH12" s="69"/>
      <c r="CI12" s="69"/>
      <c r="CJ12" s="69"/>
      <c r="CK12" s="69"/>
      <c r="CL12" s="26"/>
      <c r="CM12" s="32"/>
      <c r="CN12" s="69"/>
      <c r="CO12" s="69"/>
      <c r="CP12" s="69"/>
      <c r="CQ12" s="69"/>
      <c r="CR12" s="26"/>
      <c r="CS12" s="32"/>
      <c r="CT12" s="69"/>
      <c r="CU12" s="69"/>
      <c r="CV12" s="69"/>
      <c r="CW12" s="69"/>
      <c r="CX12" s="26"/>
      <c r="CY12" s="44">
        <v>8</v>
      </c>
      <c r="CZ12" s="5">
        <v>3</v>
      </c>
      <c r="DA12" s="5">
        <v>0</v>
      </c>
      <c r="DB12" s="5">
        <v>3</v>
      </c>
      <c r="DC12" s="11"/>
      <c r="DD12" s="5"/>
      <c r="DE12" s="5"/>
      <c r="DF12" s="5"/>
      <c r="DG12" s="8"/>
      <c r="DH12" s="8"/>
      <c r="DI12" s="8"/>
      <c r="DJ12" s="69"/>
      <c r="DK12" s="69"/>
      <c r="DL12" s="5"/>
      <c r="DM12" s="5"/>
      <c r="DN12" s="5"/>
      <c r="DO12" s="28">
        <v>0.6</v>
      </c>
      <c r="DP12" s="26"/>
      <c r="DQ12" s="10"/>
      <c r="DR12" s="26"/>
      <c r="DS12" s="26"/>
    </row>
    <row r="13" spans="1:123" x14ac:dyDescent="0.25">
      <c r="A13" s="10">
        <v>9</v>
      </c>
      <c r="B13" s="15">
        <v>9</v>
      </c>
      <c r="C13" s="42"/>
      <c r="D13" s="8">
        <v>39938</v>
      </c>
      <c r="E13" s="28">
        <v>1</v>
      </c>
      <c r="F13" s="28">
        <v>1</v>
      </c>
      <c r="G13" s="32">
        <v>6</v>
      </c>
      <c r="H13" s="5"/>
      <c r="I13" s="5">
        <v>7</v>
      </c>
      <c r="J13" s="5"/>
      <c r="K13" s="5"/>
      <c r="L13" s="5"/>
      <c r="M13" s="5"/>
      <c r="N13" s="5"/>
      <c r="O13" s="299">
        <f t="shared" si="0"/>
        <v>7</v>
      </c>
      <c r="P13" s="5" t="s">
        <v>111</v>
      </c>
      <c r="Q13" s="5" t="s">
        <v>111</v>
      </c>
      <c r="R13" s="5"/>
      <c r="S13" s="5"/>
      <c r="T13" s="5"/>
      <c r="U13" s="5"/>
      <c r="V13" s="5"/>
      <c r="W13" s="5"/>
      <c r="X13" s="32">
        <v>25</v>
      </c>
      <c r="Y13" s="5">
        <v>25</v>
      </c>
      <c r="Z13" s="5">
        <v>20</v>
      </c>
      <c r="AA13" s="5">
        <v>27</v>
      </c>
      <c r="AB13" s="5"/>
      <c r="AC13" s="5"/>
      <c r="AD13" s="5"/>
      <c r="AE13" s="5"/>
      <c r="AF13" s="32"/>
      <c r="AG13" s="5"/>
      <c r="AH13" s="5"/>
      <c r="AI13" s="5"/>
      <c r="AJ13" s="5">
        <v>27</v>
      </c>
      <c r="AK13" s="5">
        <v>27</v>
      </c>
      <c r="AL13" s="5"/>
      <c r="AM13" s="5"/>
      <c r="AN13" s="76">
        <v>39945</v>
      </c>
      <c r="AO13" s="9">
        <v>39955</v>
      </c>
      <c r="AP13" s="73">
        <v>39959</v>
      </c>
      <c r="AQ13" s="114"/>
      <c r="AR13" s="28"/>
      <c r="AS13" s="28"/>
      <c r="AT13" s="28"/>
      <c r="AU13" s="28"/>
      <c r="AV13" s="28"/>
      <c r="AW13" s="28"/>
      <c r="AX13" s="28"/>
      <c r="AY13" s="10"/>
      <c r="AZ13" s="300">
        <f t="shared" si="1"/>
        <v>6</v>
      </c>
      <c r="BA13" s="5">
        <v>6</v>
      </c>
      <c r="BB13" s="11">
        <v>2.08</v>
      </c>
      <c r="BC13" s="5">
        <v>211</v>
      </c>
      <c r="BD13" s="12"/>
      <c r="BE13" s="5"/>
      <c r="BF13" s="28"/>
      <c r="BG13" s="5"/>
      <c r="BH13" s="5"/>
      <c r="BI13" s="5"/>
      <c r="BJ13" s="5"/>
      <c r="BK13" s="5"/>
      <c r="BL13" s="5"/>
      <c r="BM13" s="46"/>
      <c r="BN13" s="5">
        <v>3</v>
      </c>
      <c r="BO13" s="38"/>
      <c r="BP13" s="263">
        <f t="shared" si="2"/>
        <v>4301.8004134793646</v>
      </c>
      <c r="BQ13" s="263"/>
      <c r="BR13" s="263">
        <f t="shared" si="3"/>
        <v>4301.8004134793646</v>
      </c>
      <c r="BS13" s="44">
        <v>9</v>
      </c>
      <c r="BT13" s="69">
        <v>3</v>
      </c>
      <c r="BU13" s="69">
        <v>12</v>
      </c>
      <c r="BV13" s="69">
        <v>6</v>
      </c>
      <c r="BW13" s="69">
        <v>15</v>
      </c>
      <c r="BX13" s="69">
        <v>6</v>
      </c>
      <c r="BY13" s="69">
        <v>7</v>
      </c>
      <c r="BZ13" s="26" t="s">
        <v>720</v>
      </c>
      <c r="CA13" s="32">
        <v>13</v>
      </c>
      <c r="CB13" s="69">
        <v>8</v>
      </c>
      <c r="CC13" s="69"/>
      <c r="CD13" s="69"/>
      <c r="CE13" s="69">
        <v>7</v>
      </c>
      <c r="CF13" s="26" t="s">
        <v>720</v>
      </c>
      <c r="CG13" s="32">
        <v>11</v>
      </c>
      <c r="CH13" s="69">
        <v>3</v>
      </c>
      <c r="CI13" s="69"/>
      <c r="CJ13" s="69"/>
      <c r="CK13" s="69">
        <v>7</v>
      </c>
      <c r="CL13" s="26" t="s">
        <v>720</v>
      </c>
      <c r="CM13" s="32"/>
      <c r="CN13" s="69"/>
      <c r="CO13" s="69"/>
      <c r="CP13" s="69"/>
      <c r="CQ13" s="69"/>
      <c r="CR13" s="26"/>
      <c r="CS13" s="32"/>
      <c r="CT13" s="69"/>
      <c r="CU13" s="69"/>
      <c r="CV13" s="69"/>
      <c r="CW13" s="69"/>
      <c r="CX13" s="26"/>
      <c r="CY13" s="44">
        <v>9</v>
      </c>
      <c r="CZ13" s="5">
        <v>7</v>
      </c>
      <c r="DA13" s="5">
        <v>6</v>
      </c>
      <c r="DB13" s="5">
        <v>7</v>
      </c>
      <c r="DC13" s="11">
        <v>2.08</v>
      </c>
      <c r="DD13" s="5">
        <v>211</v>
      </c>
      <c r="DE13" s="5">
        <v>4301.8004134793646</v>
      </c>
      <c r="DF13" s="5">
        <v>27</v>
      </c>
      <c r="DG13" s="8">
        <v>39945</v>
      </c>
      <c r="DH13" s="8">
        <v>39955</v>
      </c>
      <c r="DI13" s="8">
        <v>39959</v>
      </c>
      <c r="DJ13" s="69">
        <v>3</v>
      </c>
      <c r="DK13" s="69">
        <v>36</v>
      </c>
      <c r="DL13" s="5">
        <v>17</v>
      </c>
      <c r="DM13" s="5">
        <v>6</v>
      </c>
      <c r="DN13" s="5">
        <v>21</v>
      </c>
      <c r="DO13" s="28"/>
      <c r="DP13" s="26"/>
      <c r="DQ13" s="10"/>
      <c r="DR13" s="26"/>
      <c r="DS13" s="26"/>
    </row>
    <row r="14" spans="1:123" x14ac:dyDescent="0.25">
      <c r="A14" s="10">
        <v>10</v>
      </c>
      <c r="B14" s="15">
        <v>10</v>
      </c>
      <c r="C14" s="42">
        <v>1</v>
      </c>
      <c r="D14" s="8">
        <v>39938</v>
      </c>
      <c r="E14" s="28">
        <v>1</v>
      </c>
      <c r="F14" s="28">
        <v>1</v>
      </c>
      <c r="G14" s="32">
        <v>14</v>
      </c>
      <c r="H14" s="5"/>
      <c r="I14" s="5"/>
      <c r="J14" s="5"/>
      <c r="K14" s="5"/>
      <c r="L14" s="5"/>
      <c r="M14" s="5"/>
      <c r="N14" s="5"/>
      <c r="O14" s="299">
        <f t="shared" si="0"/>
        <v>14</v>
      </c>
      <c r="P14" s="5" t="s">
        <v>111</v>
      </c>
      <c r="Q14" s="5" t="s">
        <v>118</v>
      </c>
      <c r="R14" s="5"/>
      <c r="S14" s="5"/>
      <c r="T14" s="5"/>
      <c r="U14" s="5"/>
      <c r="V14" s="5"/>
      <c r="W14" s="5"/>
      <c r="X14" s="32">
        <v>80</v>
      </c>
      <c r="Y14" s="5">
        <v>80</v>
      </c>
      <c r="Z14" s="5">
        <v>180</v>
      </c>
      <c r="AA14" s="5">
        <v>10</v>
      </c>
      <c r="AB14" s="5">
        <v>10</v>
      </c>
      <c r="AC14" s="5"/>
      <c r="AD14" s="5"/>
      <c r="AE14" s="5"/>
      <c r="AF14" s="32"/>
      <c r="AG14" s="5"/>
      <c r="AH14" s="5"/>
      <c r="AI14" s="5"/>
      <c r="AJ14" s="5"/>
      <c r="AK14" s="5">
        <v>9</v>
      </c>
      <c r="AL14" s="5">
        <v>9</v>
      </c>
      <c r="AM14" s="5"/>
      <c r="AN14" s="76">
        <v>39945</v>
      </c>
      <c r="AO14" s="9">
        <v>39955</v>
      </c>
      <c r="AP14" s="73">
        <v>39962</v>
      </c>
      <c r="AQ14" s="114"/>
      <c r="AR14" s="28"/>
      <c r="AS14" s="28"/>
      <c r="AT14" s="28">
        <v>0.9</v>
      </c>
      <c r="AU14" s="28"/>
      <c r="AV14" s="28"/>
      <c r="AW14" s="28"/>
      <c r="AX14" s="28"/>
      <c r="AY14" s="10" t="s">
        <v>325</v>
      </c>
      <c r="AZ14" s="300">
        <f t="shared" si="1"/>
        <v>14</v>
      </c>
      <c r="BA14" s="5">
        <v>1</v>
      </c>
      <c r="BB14" s="11">
        <v>2.29</v>
      </c>
      <c r="BC14" s="5">
        <v>243</v>
      </c>
      <c r="BD14" s="12"/>
      <c r="BE14" s="5">
        <v>13</v>
      </c>
      <c r="BF14" s="28"/>
      <c r="BG14" s="5"/>
      <c r="BH14" s="5"/>
      <c r="BI14" s="5"/>
      <c r="BJ14" s="5"/>
      <c r="BK14" s="5"/>
      <c r="BL14" s="5"/>
      <c r="BM14" s="46"/>
      <c r="BN14" s="5">
        <v>1</v>
      </c>
      <c r="BO14" s="38"/>
      <c r="BP14" s="263">
        <f t="shared" si="2"/>
        <v>1000.8456816074317</v>
      </c>
      <c r="BQ14" s="263"/>
      <c r="BR14" s="263">
        <f t="shared" si="3"/>
        <v>1000.8456816074317</v>
      </c>
      <c r="BS14" s="44">
        <v>10</v>
      </c>
      <c r="BT14" s="69">
        <v>1</v>
      </c>
      <c r="BU14" s="69">
        <v>11</v>
      </c>
      <c r="BV14" s="69">
        <v>0</v>
      </c>
      <c r="BW14" s="69">
        <v>0</v>
      </c>
      <c r="BX14" s="69">
        <v>0</v>
      </c>
      <c r="BY14" s="69">
        <v>6</v>
      </c>
      <c r="BZ14" s="26" t="s">
        <v>721</v>
      </c>
      <c r="CA14" s="32"/>
      <c r="CB14" s="69"/>
      <c r="CC14" s="69"/>
      <c r="CD14" s="69"/>
      <c r="CE14" s="69"/>
      <c r="CF14" s="26"/>
      <c r="CG14" s="32"/>
      <c r="CH14" s="69"/>
      <c r="CI14" s="69"/>
      <c r="CJ14" s="69"/>
      <c r="CK14" s="69"/>
      <c r="CL14" s="26"/>
      <c r="CM14" s="32"/>
      <c r="CN14" s="69"/>
      <c r="CO14" s="69"/>
      <c r="CP14" s="69"/>
      <c r="CQ14" s="69"/>
      <c r="CR14" s="26"/>
      <c r="CS14" s="32"/>
      <c r="CT14" s="69"/>
      <c r="CU14" s="69"/>
      <c r="CV14" s="69"/>
      <c r="CW14" s="69"/>
      <c r="CX14" s="26"/>
      <c r="CY14" s="44">
        <v>10</v>
      </c>
      <c r="CZ14" s="5">
        <v>14</v>
      </c>
      <c r="DA14" s="5">
        <v>14</v>
      </c>
      <c r="DB14" s="5">
        <v>14</v>
      </c>
      <c r="DC14" s="11">
        <v>2.29</v>
      </c>
      <c r="DD14" s="5">
        <v>243</v>
      </c>
      <c r="DE14" s="5">
        <v>1000.8456816074317</v>
      </c>
      <c r="DF14" s="253">
        <v>180</v>
      </c>
      <c r="DG14" s="8">
        <v>39945</v>
      </c>
      <c r="DH14" s="8">
        <v>39955</v>
      </c>
      <c r="DI14" s="255">
        <v>39965</v>
      </c>
      <c r="DJ14" s="69">
        <v>1</v>
      </c>
      <c r="DK14" s="69">
        <v>11</v>
      </c>
      <c r="DL14" s="5">
        <v>0</v>
      </c>
      <c r="DM14" s="5">
        <v>0</v>
      </c>
      <c r="DN14" s="5">
        <v>6</v>
      </c>
      <c r="DO14" s="28">
        <v>0.9</v>
      </c>
      <c r="DP14" s="26"/>
      <c r="DQ14" s="10"/>
      <c r="DR14" s="26"/>
      <c r="DS14" s="26"/>
    </row>
    <row r="15" spans="1:123" x14ac:dyDescent="0.25">
      <c r="A15" s="10">
        <v>11</v>
      </c>
      <c r="B15" s="15" t="s">
        <v>130</v>
      </c>
      <c r="C15" s="42"/>
      <c r="D15" s="8">
        <v>39945</v>
      </c>
      <c r="E15" s="28">
        <v>0</v>
      </c>
      <c r="F15" s="28"/>
      <c r="G15" s="32"/>
      <c r="H15" s="5"/>
      <c r="I15" s="5">
        <v>0</v>
      </c>
      <c r="J15" s="5"/>
      <c r="K15" s="5"/>
      <c r="L15" s="5"/>
      <c r="M15" s="5"/>
      <c r="N15" s="5"/>
      <c r="O15" s="299">
        <f t="shared" si="0"/>
        <v>0</v>
      </c>
      <c r="P15" s="5"/>
      <c r="Q15" s="5"/>
      <c r="R15" s="5"/>
      <c r="S15" s="5"/>
      <c r="T15" s="5"/>
      <c r="U15" s="5"/>
      <c r="V15" s="5"/>
      <c r="W15" s="5"/>
      <c r="X15" s="32"/>
      <c r="Y15" s="5"/>
      <c r="Z15" s="5"/>
      <c r="AA15" s="5"/>
      <c r="AB15" s="5"/>
      <c r="AC15" s="5"/>
      <c r="AD15" s="5"/>
      <c r="AE15" s="5"/>
      <c r="AF15" s="32"/>
      <c r="AG15" s="5"/>
      <c r="AH15" s="5"/>
      <c r="AI15" s="5"/>
      <c r="AJ15" s="5"/>
      <c r="AK15" s="5"/>
      <c r="AL15" s="5"/>
      <c r="AM15" s="5"/>
      <c r="AN15" s="76"/>
      <c r="AO15" s="9"/>
      <c r="AP15" s="73"/>
      <c r="AQ15" s="114"/>
      <c r="AR15" s="28"/>
      <c r="AS15" s="28"/>
      <c r="AT15" s="28"/>
      <c r="AU15" s="28"/>
      <c r="AV15" s="28"/>
      <c r="AW15" s="28"/>
      <c r="AX15" s="28"/>
      <c r="AY15" s="10"/>
      <c r="AZ15" s="300">
        <f t="shared" si="1"/>
        <v>0</v>
      </c>
      <c r="BA15" s="5"/>
      <c r="BB15" s="11"/>
      <c r="BC15" s="5"/>
      <c r="BD15" s="12"/>
      <c r="BE15" s="5"/>
      <c r="BF15" s="28"/>
      <c r="BG15" s="5"/>
      <c r="BH15" s="5"/>
      <c r="BI15" s="5"/>
      <c r="BJ15" s="5"/>
      <c r="BK15" s="5"/>
      <c r="BL15" s="5"/>
      <c r="BM15" s="46"/>
      <c r="BN15" s="5"/>
      <c r="BO15" s="38"/>
      <c r="BP15" s="263"/>
      <c r="BQ15" s="263"/>
      <c r="BR15" s="263"/>
      <c r="BS15" s="44">
        <v>11</v>
      </c>
      <c r="BT15" s="69"/>
      <c r="BU15" s="69"/>
      <c r="BV15" s="69"/>
      <c r="BW15" s="69"/>
      <c r="BX15" s="69"/>
      <c r="BY15" s="69"/>
      <c r="BZ15" s="26"/>
      <c r="CA15" s="32"/>
      <c r="CB15" s="69"/>
      <c r="CC15" s="69"/>
      <c r="CD15" s="69"/>
      <c r="CE15" s="69"/>
      <c r="CF15" s="26"/>
      <c r="CG15" s="32"/>
      <c r="CH15" s="69"/>
      <c r="CI15" s="69"/>
      <c r="CJ15" s="69"/>
      <c r="CK15" s="69"/>
      <c r="CL15" s="26"/>
      <c r="CM15" s="32"/>
      <c r="CN15" s="69"/>
      <c r="CO15" s="69"/>
      <c r="CP15" s="69"/>
      <c r="CQ15" s="69"/>
      <c r="CR15" s="26"/>
      <c r="CS15" s="32"/>
      <c r="CT15" s="69"/>
      <c r="CU15" s="69"/>
      <c r="CV15" s="69"/>
      <c r="CW15" s="69"/>
      <c r="CX15" s="26"/>
      <c r="CY15" s="44">
        <v>11</v>
      </c>
      <c r="CZ15" s="5">
        <v>0</v>
      </c>
      <c r="DA15" s="5">
        <v>0</v>
      </c>
      <c r="DB15" s="5"/>
      <c r="DC15" s="11"/>
      <c r="DD15" s="5"/>
      <c r="DE15" s="5"/>
      <c r="DF15" s="5"/>
      <c r="DG15" s="8"/>
      <c r="DH15" s="8"/>
      <c r="DI15" s="8"/>
      <c r="DJ15" s="69"/>
      <c r="DK15" s="69"/>
      <c r="DL15" s="5"/>
      <c r="DM15" s="5"/>
      <c r="DN15" s="5"/>
      <c r="DO15" s="28"/>
      <c r="DP15" s="26"/>
      <c r="DQ15" s="10"/>
      <c r="DR15" s="26"/>
      <c r="DS15" s="26"/>
    </row>
    <row r="16" spans="1:123" x14ac:dyDescent="0.25">
      <c r="A16" s="10">
        <v>12</v>
      </c>
      <c r="B16" s="15" t="s">
        <v>131</v>
      </c>
      <c r="C16" s="42"/>
      <c r="D16" s="8">
        <v>39938</v>
      </c>
      <c r="E16" s="28">
        <v>1</v>
      </c>
      <c r="F16" s="28">
        <v>1</v>
      </c>
      <c r="G16" s="32">
        <v>1</v>
      </c>
      <c r="H16" s="5"/>
      <c r="I16" s="5"/>
      <c r="J16" s="5"/>
      <c r="K16" s="5"/>
      <c r="L16" s="5"/>
      <c r="M16" s="5"/>
      <c r="N16" s="5"/>
      <c r="O16" s="299">
        <f t="shared" si="0"/>
        <v>1</v>
      </c>
      <c r="P16" s="5"/>
      <c r="Q16" s="5"/>
      <c r="R16" s="5" t="s">
        <v>111</v>
      </c>
      <c r="S16" s="5"/>
      <c r="T16" s="5"/>
      <c r="U16" s="5"/>
      <c r="V16" s="5"/>
      <c r="W16" s="5"/>
      <c r="X16" s="32"/>
      <c r="Y16" s="5"/>
      <c r="Z16" s="5">
        <v>10</v>
      </c>
      <c r="AA16" s="5">
        <v>11</v>
      </c>
      <c r="AB16" s="5">
        <v>13</v>
      </c>
      <c r="AC16" s="5"/>
      <c r="AD16" s="5"/>
      <c r="AE16" s="5"/>
      <c r="AF16" s="32"/>
      <c r="AG16" s="5"/>
      <c r="AH16" s="5"/>
      <c r="AI16" s="5"/>
      <c r="AJ16" s="5"/>
      <c r="AK16" s="5">
        <v>13</v>
      </c>
      <c r="AL16" s="5">
        <v>13</v>
      </c>
      <c r="AM16" s="5">
        <v>13</v>
      </c>
      <c r="AN16" s="76">
        <v>39952</v>
      </c>
      <c r="AO16" s="9">
        <v>39955</v>
      </c>
      <c r="AP16" s="73">
        <v>39965</v>
      </c>
      <c r="AQ16" s="114"/>
      <c r="AR16" s="28"/>
      <c r="AS16" s="28"/>
      <c r="AT16" s="28"/>
      <c r="AU16" s="28"/>
      <c r="AV16" s="28"/>
      <c r="AW16" s="28"/>
      <c r="AX16" s="28"/>
      <c r="AY16" s="10"/>
      <c r="AZ16" s="300">
        <f t="shared" si="1"/>
        <v>1</v>
      </c>
      <c r="BA16" s="5">
        <v>1</v>
      </c>
      <c r="BB16" s="11">
        <v>2.23</v>
      </c>
      <c r="BC16" s="5">
        <v>225</v>
      </c>
      <c r="BD16" s="12"/>
      <c r="BE16" s="5"/>
      <c r="BF16" s="28"/>
      <c r="BG16" s="5"/>
      <c r="BH16" s="5"/>
      <c r="BI16" s="5"/>
      <c r="BJ16" s="5"/>
      <c r="BK16" s="5"/>
      <c r="BL16" s="5"/>
      <c r="BM16" s="46"/>
      <c r="BN16" s="5">
        <v>1</v>
      </c>
      <c r="BO16" s="38"/>
      <c r="BP16" s="263">
        <f t="shared" si="2"/>
        <v>878.78396852081335</v>
      </c>
      <c r="BQ16" s="263"/>
      <c r="BR16" s="263">
        <f t="shared" si="3"/>
        <v>878.78396852081335</v>
      </c>
      <c r="BS16" s="44">
        <v>12</v>
      </c>
      <c r="BT16" s="5">
        <v>1</v>
      </c>
      <c r="BU16" s="5">
        <v>11</v>
      </c>
      <c r="BV16" s="5">
        <v>2</v>
      </c>
      <c r="BW16" s="5">
        <v>2</v>
      </c>
      <c r="BX16" s="5">
        <v>2</v>
      </c>
      <c r="BY16" s="5">
        <v>3</v>
      </c>
      <c r="BZ16" s="4" t="s">
        <v>720</v>
      </c>
      <c r="CA16" s="32"/>
      <c r="CB16" s="5"/>
      <c r="CC16" s="5"/>
      <c r="CD16" s="5"/>
      <c r="CE16" s="5"/>
      <c r="CF16" s="4"/>
      <c r="CG16" s="32"/>
      <c r="CH16" s="5"/>
      <c r="CI16" s="5"/>
      <c r="CJ16" s="5"/>
      <c r="CK16" s="5"/>
      <c r="CL16" s="4"/>
      <c r="CM16" s="32"/>
      <c r="CN16" s="5"/>
      <c r="CO16" s="5"/>
      <c r="CP16" s="5"/>
      <c r="CQ16" s="5"/>
      <c r="CR16" s="4"/>
      <c r="CS16" s="32"/>
      <c r="CT16" s="5"/>
      <c r="CU16" s="5"/>
      <c r="CV16" s="5"/>
      <c r="CW16" s="5"/>
      <c r="CX16" s="4"/>
      <c r="CY16" s="44">
        <v>12</v>
      </c>
      <c r="CZ16" s="5">
        <v>1</v>
      </c>
      <c r="DA16" s="5">
        <v>1</v>
      </c>
      <c r="DB16" s="5">
        <v>1</v>
      </c>
      <c r="DC16" s="11">
        <v>2.23</v>
      </c>
      <c r="DD16" s="5">
        <v>225</v>
      </c>
      <c r="DE16" s="5">
        <v>878.78396852081335</v>
      </c>
      <c r="DF16" s="5">
        <v>13</v>
      </c>
      <c r="DG16" s="8">
        <v>39952</v>
      </c>
      <c r="DH16" s="8">
        <v>39955</v>
      </c>
      <c r="DI16" s="8">
        <v>39965</v>
      </c>
      <c r="DJ16" s="5">
        <v>1</v>
      </c>
      <c r="DK16" s="5">
        <v>11</v>
      </c>
      <c r="DL16" s="15">
        <v>2</v>
      </c>
      <c r="DM16" s="5">
        <v>2</v>
      </c>
      <c r="DN16" s="5">
        <v>3</v>
      </c>
      <c r="DO16" s="28"/>
      <c r="DP16" s="26"/>
      <c r="DQ16" s="10"/>
      <c r="DR16" s="26"/>
      <c r="DS16" s="26"/>
    </row>
    <row r="17" spans="1:123" x14ac:dyDescent="0.25">
      <c r="A17" s="10">
        <v>13</v>
      </c>
      <c r="B17" s="15" t="s">
        <v>133</v>
      </c>
      <c r="C17" s="42"/>
      <c r="D17" s="8">
        <v>39938</v>
      </c>
      <c r="E17" s="28">
        <v>1</v>
      </c>
      <c r="F17" s="28">
        <v>1</v>
      </c>
      <c r="G17" s="32">
        <v>2</v>
      </c>
      <c r="H17" s="5"/>
      <c r="I17" s="5">
        <v>3</v>
      </c>
      <c r="J17" s="5"/>
      <c r="K17" s="5"/>
      <c r="L17" s="5"/>
      <c r="M17" s="5"/>
      <c r="N17" s="5"/>
      <c r="O17" s="299">
        <f t="shared" si="0"/>
        <v>3</v>
      </c>
      <c r="P17" s="5" t="s">
        <v>117</v>
      </c>
      <c r="Q17" s="5" t="s">
        <v>118</v>
      </c>
      <c r="R17" s="5" t="s">
        <v>111</v>
      </c>
      <c r="S17" s="5"/>
      <c r="T17" s="5"/>
      <c r="U17" s="5"/>
      <c r="V17" s="5"/>
      <c r="W17" s="5"/>
      <c r="X17" s="32">
        <v>40</v>
      </c>
      <c r="Y17" s="5">
        <v>40</v>
      </c>
      <c r="Z17" s="5">
        <v>10</v>
      </c>
      <c r="AA17" s="5">
        <v>13</v>
      </c>
      <c r="AB17" s="5">
        <v>13</v>
      </c>
      <c r="AC17" s="5"/>
      <c r="AD17" s="5"/>
      <c r="AE17" s="5"/>
      <c r="AF17" s="32"/>
      <c r="AG17" s="5"/>
      <c r="AH17" s="5"/>
      <c r="AI17" s="5"/>
      <c r="AJ17" s="5"/>
      <c r="AK17" s="5">
        <v>20</v>
      </c>
      <c r="AL17" s="5">
        <v>20</v>
      </c>
      <c r="AM17" s="5"/>
      <c r="AN17" s="76">
        <v>39952</v>
      </c>
      <c r="AO17" s="9">
        <v>39959</v>
      </c>
      <c r="AP17" s="73">
        <v>39962</v>
      </c>
      <c r="AQ17" s="114"/>
      <c r="AR17" s="28"/>
      <c r="AS17" s="28">
        <v>0.2</v>
      </c>
      <c r="AT17" s="28"/>
      <c r="AU17" s="28"/>
      <c r="AV17" s="28"/>
      <c r="AW17" s="28"/>
      <c r="AX17" s="28"/>
      <c r="AY17" s="10" t="s">
        <v>326</v>
      </c>
      <c r="AZ17" s="300">
        <f t="shared" si="1"/>
        <v>4</v>
      </c>
      <c r="BA17" s="5">
        <v>3</v>
      </c>
      <c r="BB17" s="11">
        <v>2.27</v>
      </c>
      <c r="BC17" s="5">
        <v>273</v>
      </c>
      <c r="BD17" s="12"/>
      <c r="BE17" s="5">
        <v>1</v>
      </c>
      <c r="BF17" s="28">
        <v>3.21</v>
      </c>
      <c r="BG17" s="5"/>
      <c r="BH17" s="5"/>
      <c r="BI17" s="5"/>
      <c r="BJ17" s="11">
        <f>59.316*BF17+74.143</f>
        <v>264.54736000000003</v>
      </c>
      <c r="BK17" s="5"/>
      <c r="BL17" s="5"/>
      <c r="BM17" s="46"/>
      <c r="BN17" s="5">
        <v>1</v>
      </c>
      <c r="BO17" s="38"/>
      <c r="BP17" s="263">
        <f t="shared" si="2"/>
        <v>3314.5570426638119</v>
      </c>
      <c r="BQ17" s="263">
        <f t="shared" ref="BQ17:BQ52" si="4">((BF17^2*PI()*BJ17)/4)+((BG17^2*PI()*BK17)/4)+((BH17^2*PI()*BL17)/4)+((BI17^2*PI()*BM17)/4)</f>
        <v>2140.9344875028992</v>
      </c>
      <c r="BR17" s="263">
        <f t="shared" si="3"/>
        <v>5455.4915301667115</v>
      </c>
      <c r="BS17" s="44">
        <v>13</v>
      </c>
      <c r="BT17" s="69">
        <v>1</v>
      </c>
      <c r="BU17" s="69">
        <v>15</v>
      </c>
      <c r="BV17" s="69">
        <v>5</v>
      </c>
      <c r="BW17" s="69">
        <v>6</v>
      </c>
      <c r="BX17" s="69">
        <v>5</v>
      </c>
      <c r="BY17" s="69">
        <v>11</v>
      </c>
      <c r="BZ17" s="26" t="s">
        <v>720</v>
      </c>
      <c r="CA17" s="32"/>
      <c r="CB17" s="69"/>
      <c r="CC17" s="69"/>
      <c r="CD17" s="69"/>
      <c r="CE17" s="69"/>
      <c r="CF17" s="26"/>
      <c r="CG17" s="32"/>
      <c r="CH17" s="69"/>
      <c r="CI17" s="69"/>
      <c r="CJ17" s="69"/>
      <c r="CK17" s="69"/>
      <c r="CL17" s="26"/>
      <c r="CM17" s="32"/>
      <c r="CN17" s="69"/>
      <c r="CO17" s="69"/>
      <c r="CP17" s="69"/>
      <c r="CQ17" s="69"/>
      <c r="CR17" s="26"/>
      <c r="CS17" s="32"/>
      <c r="CT17" s="69"/>
      <c r="CU17" s="69"/>
      <c r="CV17" s="69"/>
      <c r="CW17" s="69"/>
      <c r="CX17" s="26"/>
      <c r="CY17" s="44">
        <v>13</v>
      </c>
      <c r="CZ17" s="5">
        <v>3</v>
      </c>
      <c r="DA17" s="5">
        <v>4</v>
      </c>
      <c r="DB17" s="5">
        <v>3</v>
      </c>
      <c r="DC17" s="11">
        <v>2.27</v>
      </c>
      <c r="DD17" s="5">
        <v>273</v>
      </c>
      <c r="DE17" s="5">
        <v>5455.4915301667115</v>
      </c>
      <c r="DF17" s="124"/>
      <c r="DG17" s="250"/>
      <c r="DH17" s="250"/>
      <c r="DI17" s="250"/>
      <c r="DJ17" s="69">
        <v>1</v>
      </c>
      <c r="DK17" s="69">
        <v>15</v>
      </c>
      <c r="DL17" s="5">
        <v>5</v>
      </c>
      <c r="DM17" s="5">
        <v>5</v>
      </c>
      <c r="DN17" s="5">
        <v>11</v>
      </c>
      <c r="DO17" s="28">
        <v>0.2</v>
      </c>
      <c r="DP17" s="26"/>
      <c r="DQ17" s="10"/>
      <c r="DR17" s="26"/>
      <c r="DS17" s="26"/>
    </row>
    <row r="18" spans="1:123" x14ac:dyDescent="0.25">
      <c r="A18" s="10">
        <v>14</v>
      </c>
      <c r="B18" s="15">
        <v>14</v>
      </c>
      <c r="C18" s="42"/>
      <c r="D18" s="8">
        <v>39945</v>
      </c>
      <c r="E18" s="28">
        <v>1</v>
      </c>
      <c r="F18" s="28">
        <v>1</v>
      </c>
      <c r="G18" s="32"/>
      <c r="H18" s="5"/>
      <c r="I18" s="5">
        <v>1</v>
      </c>
      <c r="J18" s="5"/>
      <c r="K18" s="5"/>
      <c r="L18" s="5"/>
      <c r="M18" s="5"/>
      <c r="N18" s="5"/>
      <c r="O18" s="299">
        <f t="shared" si="0"/>
        <v>1</v>
      </c>
      <c r="P18" s="5"/>
      <c r="Q18" s="5"/>
      <c r="R18" s="5"/>
      <c r="S18" s="5" t="s">
        <v>111</v>
      </c>
      <c r="T18" s="5" t="s">
        <v>118</v>
      </c>
      <c r="U18" s="5"/>
      <c r="V18" s="5"/>
      <c r="W18" s="5"/>
      <c r="X18" s="32"/>
      <c r="Y18" s="5"/>
      <c r="Z18" s="5"/>
      <c r="AA18" s="5">
        <v>10</v>
      </c>
      <c r="AB18" s="5">
        <v>8</v>
      </c>
      <c r="AC18" s="5"/>
      <c r="AD18" s="5"/>
      <c r="AE18" s="5"/>
      <c r="AF18" s="32"/>
      <c r="AG18" s="5"/>
      <c r="AH18" s="5"/>
      <c r="AI18" s="5"/>
      <c r="AJ18" s="5"/>
      <c r="AK18" s="5">
        <v>8</v>
      </c>
      <c r="AL18" s="5">
        <v>8</v>
      </c>
      <c r="AM18" s="5">
        <v>7</v>
      </c>
      <c r="AN18" s="76">
        <v>39959</v>
      </c>
      <c r="AO18" s="9">
        <v>39962</v>
      </c>
      <c r="AP18" s="73">
        <v>39965</v>
      </c>
      <c r="AQ18" s="114"/>
      <c r="AR18" s="28"/>
      <c r="AS18" s="28">
        <v>0.1</v>
      </c>
      <c r="AT18" s="28"/>
      <c r="AU18" s="28"/>
      <c r="AV18" s="28"/>
      <c r="AW18" s="28"/>
      <c r="AX18" s="28"/>
      <c r="AY18" s="10" t="s">
        <v>327</v>
      </c>
      <c r="AZ18" s="300">
        <f t="shared" si="1"/>
        <v>1</v>
      </c>
      <c r="BA18" s="5"/>
      <c r="BB18" s="11"/>
      <c r="BC18" s="5"/>
      <c r="BD18" s="12"/>
      <c r="BE18" s="5">
        <v>1</v>
      </c>
      <c r="BF18" s="28">
        <v>2.38</v>
      </c>
      <c r="BG18" s="5"/>
      <c r="BH18" s="5"/>
      <c r="BI18" s="5"/>
      <c r="BJ18" s="11">
        <f>59.316*BF18+74.143</f>
        <v>215.31507999999999</v>
      </c>
      <c r="BK18" s="5"/>
      <c r="BL18" s="5"/>
      <c r="BM18" s="46"/>
      <c r="BN18" s="5"/>
      <c r="BO18" s="38" t="s">
        <v>701</v>
      </c>
      <c r="BP18" s="263">
        <f t="shared" si="2"/>
        <v>0</v>
      </c>
      <c r="BQ18" s="263">
        <f t="shared" si="4"/>
        <v>957.89574255305308</v>
      </c>
      <c r="BR18" s="263">
        <f t="shared" si="3"/>
        <v>957.89574255305308</v>
      </c>
      <c r="BS18" s="44">
        <v>14</v>
      </c>
      <c r="BT18" s="69"/>
      <c r="BU18" s="69"/>
      <c r="BV18" s="69"/>
      <c r="BW18" s="69"/>
      <c r="BX18" s="69"/>
      <c r="BY18" s="69"/>
      <c r="BZ18" s="26"/>
      <c r="CA18" s="32"/>
      <c r="CB18" s="69"/>
      <c r="CC18" s="69"/>
      <c r="CD18" s="69"/>
      <c r="CE18" s="69"/>
      <c r="CF18" s="26"/>
      <c r="CG18" s="32"/>
      <c r="CH18" s="69"/>
      <c r="CI18" s="69"/>
      <c r="CJ18" s="69"/>
      <c r="CK18" s="69"/>
      <c r="CL18" s="26"/>
      <c r="CM18" s="32"/>
      <c r="CN18" s="69"/>
      <c r="CO18" s="69"/>
      <c r="CP18" s="69"/>
      <c r="CQ18" s="69"/>
      <c r="CR18" s="26"/>
      <c r="CS18" s="32"/>
      <c r="CT18" s="69"/>
      <c r="CU18" s="69"/>
      <c r="CV18" s="69"/>
      <c r="CW18" s="69"/>
      <c r="CX18" s="26"/>
      <c r="CY18" s="44">
        <v>14</v>
      </c>
      <c r="CZ18" s="5">
        <v>1</v>
      </c>
      <c r="DA18" s="5">
        <v>1</v>
      </c>
      <c r="DB18" s="5">
        <v>1</v>
      </c>
      <c r="DC18" s="11"/>
      <c r="DD18" s="5"/>
      <c r="DE18" s="5">
        <v>957.89574255305308</v>
      </c>
      <c r="DF18" s="5">
        <v>7</v>
      </c>
      <c r="DG18" s="8">
        <v>39959</v>
      </c>
      <c r="DH18" s="8">
        <v>39962</v>
      </c>
      <c r="DI18" s="8">
        <v>39965</v>
      </c>
      <c r="DJ18" s="69"/>
      <c r="DK18" s="69"/>
      <c r="DL18" s="5"/>
      <c r="DM18" s="5"/>
      <c r="DN18" s="5"/>
      <c r="DO18" s="28">
        <v>0.1</v>
      </c>
      <c r="DP18" s="26"/>
      <c r="DQ18" s="10"/>
      <c r="DR18" s="26"/>
      <c r="DS18" s="26"/>
    </row>
    <row r="19" spans="1:123" x14ac:dyDescent="0.25">
      <c r="A19" s="10">
        <v>15</v>
      </c>
      <c r="B19" s="15">
        <v>15</v>
      </c>
      <c r="C19" s="42">
        <v>1</v>
      </c>
      <c r="D19" s="8">
        <v>39938</v>
      </c>
      <c r="E19" s="28">
        <v>1</v>
      </c>
      <c r="F19" s="28">
        <v>1</v>
      </c>
      <c r="G19" s="32">
        <v>3</v>
      </c>
      <c r="H19" s="5"/>
      <c r="I19" s="5"/>
      <c r="J19" s="5"/>
      <c r="K19" s="5"/>
      <c r="L19" s="5"/>
      <c r="M19" s="5"/>
      <c r="N19" s="5"/>
      <c r="O19" s="299">
        <f t="shared" si="0"/>
        <v>3</v>
      </c>
      <c r="P19" s="5" t="s">
        <v>111</v>
      </c>
      <c r="Q19" s="5" t="s">
        <v>118</v>
      </c>
      <c r="R19" s="5"/>
      <c r="S19" s="5"/>
      <c r="T19" s="5"/>
      <c r="U19" s="5"/>
      <c r="V19" s="5"/>
      <c r="W19" s="5"/>
      <c r="X19" s="32">
        <v>65</v>
      </c>
      <c r="Y19" s="5">
        <v>65</v>
      </c>
      <c r="Z19" s="5">
        <v>85</v>
      </c>
      <c r="AA19" s="5"/>
      <c r="AB19" s="5"/>
      <c r="AC19" s="5"/>
      <c r="AD19" s="5"/>
      <c r="AE19" s="5"/>
      <c r="AF19" s="32"/>
      <c r="AG19" s="5"/>
      <c r="AH19" s="5"/>
      <c r="AI19" s="5"/>
      <c r="AJ19" s="5"/>
      <c r="AK19" s="5"/>
      <c r="AL19" s="5"/>
      <c r="AM19" s="5"/>
      <c r="AN19" s="76">
        <v>39945</v>
      </c>
      <c r="AO19" s="9"/>
      <c r="AP19" s="73"/>
      <c r="AQ19" s="114"/>
      <c r="AR19" s="28"/>
      <c r="AS19" s="28"/>
      <c r="AT19" s="28">
        <v>0.9</v>
      </c>
      <c r="AU19" s="28"/>
      <c r="AV19" s="28"/>
      <c r="AW19" s="28"/>
      <c r="AX19" s="28"/>
      <c r="AY19" s="10"/>
      <c r="AZ19" s="300">
        <f t="shared" si="1"/>
        <v>4</v>
      </c>
      <c r="BA19" s="5">
        <v>1</v>
      </c>
      <c r="BB19" s="11">
        <v>1.89</v>
      </c>
      <c r="BC19" s="5">
        <v>109</v>
      </c>
      <c r="BD19" s="12"/>
      <c r="BE19" s="5">
        <v>3</v>
      </c>
      <c r="BF19" s="28"/>
      <c r="BG19" s="5"/>
      <c r="BH19" s="5"/>
      <c r="BI19" s="5"/>
      <c r="BJ19" s="5"/>
      <c r="BK19" s="5"/>
      <c r="BL19" s="5"/>
      <c r="BM19" s="46"/>
      <c r="BN19" s="5"/>
      <c r="BO19" s="38" t="s">
        <v>702</v>
      </c>
      <c r="BP19" s="263">
        <f t="shared" si="2"/>
        <v>305.8017649624507</v>
      </c>
      <c r="BQ19" s="263"/>
      <c r="BR19" s="263">
        <f t="shared" si="3"/>
        <v>305.8017649624507</v>
      </c>
      <c r="BS19" s="44">
        <v>15</v>
      </c>
      <c r="BT19" s="69"/>
      <c r="BU19" s="69"/>
      <c r="BV19" s="69"/>
      <c r="BW19" s="69"/>
      <c r="BX19" s="69"/>
      <c r="BY19" s="69"/>
      <c r="BZ19" s="26"/>
      <c r="CA19" s="32"/>
      <c r="CB19" s="69"/>
      <c r="CC19" s="69"/>
      <c r="CD19" s="69"/>
      <c r="CE19" s="69"/>
      <c r="CF19" s="26"/>
      <c r="CG19" s="32"/>
      <c r="CH19" s="69"/>
      <c r="CI19" s="69"/>
      <c r="CJ19" s="69"/>
      <c r="CK19" s="69"/>
      <c r="CL19" s="26"/>
      <c r="CM19" s="32"/>
      <c r="CN19" s="69"/>
      <c r="CO19" s="69"/>
      <c r="CP19" s="69"/>
      <c r="CQ19" s="69"/>
      <c r="CR19" s="26"/>
      <c r="CS19" s="32"/>
      <c r="CT19" s="69"/>
      <c r="CU19" s="69"/>
      <c r="CV19" s="69"/>
      <c r="CW19" s="69"/>
      <c r="CX19" s="26"/>
      <c r="CY19" s="44">
        <v>15</v>
      </c>
      <c r="CZ19" s="5">
        <v>3</v>
      </c>
      <c r="DA19" s="5">
        <v>4</v>
      </c>
      <c r="DB19" s="5">
        <v>4</v>
      </c>
      <c r="DC19" s="11">
        <v>1.89</v>
      </c>
      <c r="DD19" s="5">
        <v>109</v>
      </c>
      <c r="DE19" s="5">
        <v>305.8017649624507</v>
      </c>
      <c r="DF19" s="253">
        <v>85</v>
      </c>
      <c r="DG19" s="8">
        <v>39945</v>
      </c>
      <c r="DH19" s="8"/>
      <c r="DI19" s="255">
        <v>39962</v>
      </c>
      <c r="DJ19" s="69"/>
      <c r="DK19" s="69"/>
      <c r="DL19" s="5"/>
      <c r="DM19" s="5"/>
      <c r="DN19" s="5"/>
      <c r="DO19" s="28">
        <v>0.9</v>
      </c>
      <c r="DP19" s="26"/>
      <c r="DQ19" s="10"/>
      <c r="DR19" s="26"/>
      <c r="DS19" s="26"/>
    </row>
    <row r="20" spans="1:123" x14ac:dyDescent="0.25">
      <c r="A20" s="10">
        <v>16</v>
      </c>
      <c r="B20" s="15">
        <v>16</v>
      </c>
      <c r="C20" s="42">
        <v>1</v>
      </c>
      <c r="D20" s="8">
        <v>39938</v>
      </c>
      <c r="E20" s="28">
        <v>1</v>
      </c>
      <c r="F20" s="28">
        <v>1</v>
      </c>
      <c r="G20" s="32">
        <v>1</v>
      </c>
      <c r="H20" s="5">
        <v>2</v>
      </c>
      <c r="I20" s="5"/>
      <c r="J20" s="5"/>
      <c r="K20" s="5"/>
      <c r="L20" s="5"/>
      <c r="M20" s="5"/>
      <c r="N20" s="5"/>
      <c r="O20" s="299">
        <f t="shared" si="0"/>
        <v>2</v>
      </c>
      <c r="P20" s="5" t="s">
        <v>111</v>
      </c>
      <c r="Q20" s="5" t="s">
        <v>118</v>
      </c>
      <c r="R20" s="5"/>
      <c r="S20" s="5"/>
      <c r="T20" s="5"/>
      <c r="U20" s="5"/>
      <c r="V20" s="5"/>
      <c r="W20" s="5"/>
      <c r="X20" s="32">
        <v>25</v>
      </c>
      <c r="Y20" s="5">
        <v>30</v>
      </c>
      <c r="Z20" s="5">
        <v>37</v>
      </c>
      <c r="AA20" s="5"/>
      <c r="AB20" s="5"/>
      <c r="AC20" s="5"/>
      <c r="AD20" s="5"/>
      <c r="AE20" s="5"/>
      <c r="AF20" s="32"/>
      <c r="AG20" s="5"/>
      <c r="AH20" s="5"/>
      <c r="AI20" s="5"/>
      <c r="AJ20" s="5"/>
      <c r="AK20" s="5"/>
      <c r="AL20" s="5"/>
      <c r="AM20" s="5"/>
      <c r="AN20" s="76">
        <v>39945</v>
      </c>
      <c r="AO20" s="9"/>
      <c r="AP20" s="73"/>
      <c r="AQ20" s="114"/>
      <c r="AR20" s="28"/>
      <c r="AS20" s="28"/>
      <c r="AT20" s="28">
        <v>0.9</v>
      </c>
      <c r="AU20" s="28"/>
      <c r="AV20" s="28"/>
      <c r="AW20" s="28"/>
      <c r="AX20" s="28"/>
      <c r="AY20" s="10"/>
      <c r="AZ20" s="300">
        <f t="shared" si="1"/>
        <v>2</v>
      </c>
      <c r="BA20" s="5"/>
      <c r="BB20" s="11"/>
      <c r="BC20" s="5"/>
      <c r="BD20" s="12"/>
      <c r="BE20" s="5">
        <v>2</v>
      </c>
      <c r="BF20" s="28"/>
      <c r="BG20" s="5"/>
      <c r="BH20" s="5"/>
      <c r="BI20" s="5"/>
      <c r="BJ20" s="5"/>
      <c r="BK20" s="5"/>
      <c r="BL20" s="5"/>
      <c r="BM20" s="46"/>
      <c r="BN20" s="5"/>
      <c r="BO20" s="38"/>
      <c r="BP20" s="263"/>
      <c r="BQ20" s="263"/>
      <c r="BR20" s="263"/>
      <c r="BS20" s="44">
        <v>16</v>
      </c>
      <c r="BT20" s="69"/>
      <c r="BU20" s="69"/>
      <c r="BV20" s="69"/>
      <c r="BW20" s="69"/>
      <c r="BX20" s="69"/>
      <c r="BY20" s="69"/>
      <c r="BZ20" s="26"/>
      <c r="CA20" s="32"/>
      <c r="CB20" s="69"/>
      <c r="CC20" s="69"/>
      <c r="CD20" s="69"/>
      <c r="CE20" s="69"/>
      <c r="CF20" s="26"/>
      <c r="CG20" s="32"/>
      <c r="CH20" s="69"/>
      <c r="CI20" s="69"/>
      <c r="CJ20" s="69"/>
      <c r="CK20" s="69"/>
      <c r="CL20" s="26"/>
      <c r="CM20" s="32"/>
      <c r="CN20" s="69"/>
      <c r="CO20" s="69"/>
      <c r="CP20" s="69"/>
      <c r="CQ20" s="69"/>
      <c r="CR20" s="26"/>
      <c r="CS20" s="32"/>
      <c r="CT20" s="69"/>
      <c r="CU20" s="69"/>
      <c r="CV20" s="69"/>
      <c r="CW20" s="69"/>
      <c r="CX20" s="26"/>
      <c r="CY20" s="44">
        <v>16</v>
      </c>
      <c r="CZ20" s="5">
        <v>2</v>
      </c>
      <c r="DA20" s="5">
        <v>2</v>
      </c>
      <c r="DB20" s="5">
        <v>2</v>
      </c>
      <c r="DC20" s="11"/>
      <c r="DD20" s="5"/>
      <c r="DE20" s="5"/>
      <c r="DF20" s="253">
        <v>37</v>
      </c>
      <c r="DG20" s="8">
        <v>39945</v>
      </c>
      <c r="DH20" s="8"/>
      <c r="DI20" s="255">
        <v>39959</v>
      </c>
      <c r="DJ20" s="69"/>
      <c r="DK20" s="69"/>
      <c r="DL20" s="5"/>
      <c r="DM20" s="5"/>
      <c r="DN20" s="5"/>
      <c r="DO20" s="28">
        <v>0.9</v>
      </c>
      <c r="DP20" s="26"/>
      <c r="DQ20" s="10"/>
      <c r="DR20" s="26"/>
      <c r="DS20" s="26"/>
    </row>
    <row r="21" spans="1:123" x14ac:dyDescent="0.25">
      <c r="A21" s="10">
        <v>17</v>
      </c>
      <c r="B21" s="15">
        <v>17</v>
      </c>
      <c r="C21" s="42"/>
      <c r="D21" s="8">
        <v>39945</v>
      </c>
      <c r="E21" s="28">
        <v>1</v>
      </c>
      <c r="F21" s="28">
        <v>1</v>
      </c>
      <c r="G21" s="32"/>
      <c r="H21" s="5"/>
      <c r="I21" s="5">
        <v>1</v>
      </c>
      <c r="J21" s="5"/>
      <c r="K21" s="5"/>
      <c r="L21" s="5"/>
      <c r="M21" s="5"/>
      <c r="N21" s="5"/>
      <c r="O21" s="299">
        <f t="shared" si="0"/>
        <v>1</v>
      </c>
      <c r="P21" s="5"/>
      <c r="Q21" s="5"/>
      <c r="R21" s="5" t="s">
        <v>117</v>
      </c>
      <c r="S21" s="5" t="s">
        <v>118</v>
      </c>
      <c r="T21" s="5"/>
      <c r="U21" s="5"/>
      <c r="V21" s="5"/>
      <c r="W21" s="5"/>
      <c r="X21" s="32"/>
      <c r="Y21" s="5"/>
      <c r="Z21" s="5">
        <v>5</v>
      </c>
      <c r="AA21" s="5">
        <v>5</v>
      </c>
      <c r="AB21" s="5"/>
      <c r="AC21" s="5"/>
      <c r="AD21" s="5"/>
      <c r="AE21" s="5"/>
      <c r="AF21" s="32"/>
      <c r="AG21" s="5"/>
      <c r="AH21" s="5"/>
      <c r="AI21" s="5"/>
      <c r="AJ21" s="5">
        <v>4</v>
      </c>
      <c r="AK21" s="5">
        <v>4</v>
      </c>
      <c r="AL21" s="5"/>
      <c r="AM21" s="5"/>
      <c r="AN21" s="76">
        <v>39955</v>
      </c>
      <c r="AO21" s="9">
        <v>39955</v>
      </c>
      <c r="AP21" s="73">
        <v>39959</v>
      </c>
      <c r="AQ21" s="114"/>
      <c r="AR21" s="28"/>
      <c r="AS21" s="28"/>
      <c r="AT21" s="28"/>
      <c r="AU21" s="28"/>
      <c r="AV21" s="28"/>
      <c r="AW21" s="28"/>
      <c r="AX21" s="28"/>
      <c r="AY21" s="10"/>
      <c r="AZ21" s="300">
        <f t="shared" si="1"/>
        <v>1</v>
      </c>
      <c r="BA21" s="5">
        <v>1</v>
      </c>
      <c r="BB21" s="11">
        <v>2.0699999999999998</v>
      </c>
      <c r="BC21" s="5">
        <v>160</v>
      </c>
      <c r="BD21" s="12"/>
      <c r="BE21" s="5"/>
      <c r="BF21" s="28"/>
      <c r="BG21" s="5"/>
      <c r="BH21" s="5"/>
      <c r="BI21" s="5"/>
      <c r="BJ21" s="5"/>
      <c r="BK21" s="5"/>
      <c r="BL21" s="5"/>
      <c r="BM21" s="46"/>
      <c r="BN21" s="5">
        <v>1</v>
      </c>
      <c r="BO21" s="38"/>
      <c r="BP21" s="263">
        <f t="shared" si="2"/>
        <v>538.45641445467618</v>
      </c>
      <c r="BQ21" s="263"/>
      <c r="BR21" s="263">
        <f t="shared" si="3"/>
        <v>538.45641445467618</v>
      </c>
      <c r="BS21" s="44">
        <v>17</v>
      </c>
      <c r="BT21" s="69">
        <v>1</v>
      </c>
      <c r="BU21" s="69">
        <v>13</v>
      </c>
      <c r="BV21" s="69">
        <v>3</v>
      </c>
      <c r="BW21" s="69">
        <v>3</v>
      </c>
      <c r="BX21" s="69">
        <v>1</v>
      </c>
      <c r="BY21" s="69">
        <v>2</v>
      </c>
      <c r="BZ21" s="26" t="s">
        <v>722</v>
      </c>
      <c r="CA21" s="32"/>
      <c r="CB21" s="69"/>
      <c r="CC21" s="69"/>
      <c r="CD21" s="69"/>
      <c r="CE21" s="69"/>
      <c r="CF21" s="26"/>
      <c r="CG21" s="32"/>
      <c r="CH21" s="69"/>
      <c r="CI21" s="69"/>
      <c r="CJ21" s="69"/>
      <c r="CK21" s="69"/>
      <c r="CL21" s="26"/>
      <c r="CM21" s="32"/>
      <c r="CN21" s="69"/>
      <c r="CO21" s="69"/>
      <c r="CP21" s="69"/>
      <c r="CQ21" s="69"/>
      <c r="CR21" s="26"/>
      <c r="CS21" s="32"/>
      <c r="CT21" s="69"/>
      <c r="CU21" s="69"/>
      <c r="CV21" s="69"/>
      <c r="CW21" s="69"/>
      <c r="CX21" s="26"/>
      <c r="CY21" s="44">
        <v>17</v>
      </c>
      <c r="CZ21" s="5">
        <v>1</v>
      </c>
      <c r="DA21" s="5">
        <v>1</v>
      </c>
      <c r="DB21" s="5">
        <v>1</v>
      </c>
      <c r="DC21" s="11">
        <v>2.0699999999999998</v>
      </c>
      <c r="DD21" s="5">
        <v>160</v>
      </c>
      <c r="DE21" s="5">
        <v>538.45641445467618</v>
      </c>
      <c r="DF21" s="5">
        <v>4</v>
      </c>
      <c r="DG21" s="8">
        <v>39955</v>
      </c>
      <c r="DH21" s="8">
        <v>39955</v>
      </c>
      <c r="DI21" s="8">
        <v>39959</v>
      </c>
      <c r="DJ21" s="69">
        <v>1</v>
      </c>
      <c r="DK21" s="69">
        <v>13</v>
      </c>
      <c r="DL21" s="5">
        <v>3</v>
      </c>
      <c r="DM21" s="5">
        <v>1</v>
      </c>
      <c r="DN21" s="5">
        <v>2</v>
      </c>
      <c r="DO21" s="28"/>
      <c r="DP21" s="26"/>
      <c r="DQ21" s="10"/>
      <c r="DR21" s="26"/>
      <c r="DS21" s="26"/>
    </row>
    <row r="22" spans="1:123" x14ac:dyDescent="0.25">
      <c r="A22" s="10">
        <v>18</v>
      </c>
      <c r="B22" s="15">
        <v>18</v>
      </c>
      <c r="C22" s="42"/>
      <c r="D22" s="8"/>
      <c r="E22" s="28"/>
      <c r="F22" s="28"/>
      <c r="G22" s="32"/>
      <c r="H22" s="5"/>
      <c r="I22" s="5"/>
      <c r="J22" s="5"/>
      <c r="K22" s="5"/>
      <c r="L22" s="5"/>
      <c r="M22" s="5"/>
      <c r="N22" s="5"/>
      <c r="O22" s="299">
        <f t="shared" si="0"/>
        <v>0</v>
      </c>
      <c r="P22" s="5"/>
      <c r="Q22" s="5"/>
      <c r="R22" s="5"/>
      <c r="S22" s="5"/>
      <c r="T22" s="5"/>
      <c r="U22" s="5"/>
      <c r="V22" s="5"/>
      <c r="W22" s="5"/>
      <c r="X22" s="32"/>
      <c r="Y22" s="5"/>
      <c r="Z22" s="5"/>
      <c r="AA22" s="5"/>
      <c r="AB22" s="5"/>
      <c r="AC22" s="5"/>
      <c r="AD22" s="5"/>
      <c r="AE22" s="5"/>
      <c r="AF22" s="32"/>
      <c r="AG22" s="5"/>
      <c r="AH22" s="5"/>
      <c r="AI22" s="5"/>
      <c r="AJ22" s="5"/>
      <c r="AK22" s="5"/>
      <c r="AL22" s="5"/>
      <c r="AM22" s="5"/>
      <c r="AN22" s="76"/>
      <c r="AO22" s="9"/>
      <c r="AP22" s="73"/>
      <c r="AQ22" s="114"/>
      <c r="AR22" s="28"/>
      <c r="AS22" s="28"/>
      <c r="AT22" s="28"/>
      <c r="AU22" s="28"/>
      <c r="AV22" s="28"/>
      <c r="AW22" s="28"/>
      <c r="AX22" s="28"/>
      <c r="AY22" s="10"/>
      <c r="AZ22" s="300">
        <f t="shared" si="1"/>
        <v>0</v>
      </c>
      <c r="BA22" s="5"/>
      <c r="BB22" s="11"/>
      <c r="BC22" s="5"/>
      <c r="BD22" s="12"/>
      <c r="BE22" s="5"/>
      <c r="BF22" s="28"/>
      <c r="BG22" s="5"/>
      <c r="BH22" s="5"/>
      <c r="BI22" s="5"/>
      <c r="BJ22" s="5"/>
      <c r="BK22" s="5"/>
      <c r="BL22" s="5"/>
      <c r="BM22" s="46"/>
      <c r="BN22" s="5"/>
      <c r="BO22" s="38"/>
      <c r="BP22" s="263"/>
      <c r="BQ22" s="263"/>
      <c r="BR22" s="263"/>
      <c r="BS22" s="44">
        <v>18</v>
      </c>
      <c r="BT22" s="69"/>
      <c r="BU22" s="69"/>
      <c r="BV22" s="69"/>
      <c r="BW22" s="69"/>
      <c r="BX22" s="69"/>
      <c r="BY22" s="69"/>
      <c r="BZ22" s="26"/>
      <c r="CA22" s="32"/>
      <c r="CB22" s="69"/>
      <c r="CC22" s="69"/>
      <c r="CD22" s="69"/>
      <c r="CE22" s="69"/>
      <c r="CF22" s="26"/>
      <c r="CG22" s="32"/>
      <c r="CH22" s="69"/>
      <c r="CI22" s="69"/>
      <c r="CJ22" s="69"/>
      <c r="CK22" s="69"/>
      <c r="CL22" s="26"/>
      <c r="CM22" s="32"/>
      <c r="CN22" s="69"/>
      <c r="CO22" s="69"/>
      <c r="CP22" s="69"/>
      <c r="CQ22" s="69"/>
      <c r="CR22" s="26"/>
      <c r="CS22" s="32"/>
      <c r="CT22" s="69"/>
      <c r="CU22" s="69"/>
      <c r="CV22" s="69"/>
      <c r="CW22" s="69"/>
      <c r="CX22" s="26"/>
      <c r="CY22" s="44">
        <v>18</v>
      </c>
      <c r="CZ22" s="5">
        <v>0</v>
      </c>
      <c r="DA22" s="5">
        <v>0</v>
      </c>
      <c r="DB22" s="5"/>
      <c r="DC22" s="11"/>
      <c r="DD22" s="5"/>
      <c r="DE22" s="5"/>
      <c r="DF22" s="5"/>
      <c r="DG22" s="8"/>
      <c r="DH22" s="8"/>
      <c r="DI22" s="8"/>
      <c r="DJ22" s="69"/>
      <c r="DK22" s="69"/>
      <c r="DL22" s="5"/>
      <c r="DM22" s="5"/>
      <c r="DN22" s="5"/>
      <c r="DO22" s="28"/>
      <c r="DP22" s="26"/>
      <c r="DQ22" s="10"/>
      <c r="DR22" s="26"/>
      <c r="DS22" s="26"/>
    </row>
    <row r="23" spans="1:123" x14ac:dyDescent="0.25">
      <c r="A23" s="10">
        <v>19</v>
      </c>
      <c r="B23" s="15">
        <v>19</v>
      </c>
      <c r="C23" s="42"/>
      <c r="D23" s="8">
        <v>39938</v>
      </c>
      <c r="E23" s="28">
        <v>1</v>
      </c>
      <c r="F23" s="28">
        <v>1</v>
      </c>
      <c r="G23" s="32">
        <v>1</v>
      </c>
      <c r="H23" s="5"/>
      <c r="I23" s="5"/>
      <c r="J23" s="5"/>
      <c r="K23" s="5"/>
      <c r="L23" s="5"/>
      <c r="M23" s="5"/>
      <c r="N23" s="5"/>
      <c r="O23" s="299">
        <f t="shared" si="0"/>
        <v>1</v>
      </c>
      <c r="P23" s="5" t="s">
        <v>111</v>
      </c>
      <c r="Q23" s="5" t="s">
        <v>118</v>
      </c>
      <c r="R23" s="5"/>
      <c r="S23" s="5"/>
      <c r="T23" s="5"/>
      <c r="U23" s="5"/>
      <c r="V23" s="5"/>
      <c r="W23" s="5"/>
      <c r="X23" s="32">
        <v>8</v>
      </c>
      <c r="Y23" s="5">
        <v>8</v>
      </c>
      <c r="Z23" s="5">
        <v>8</v>
      </c>
      <c r="AA23" s="5">
        <v>8</v>
      </c>
      <c r="AB23" s="5"/>
      <c r="AC23" s="5"/>
      <c r="AD23" s="5"/>
      <c r="AE23" s="5"/>
      <c r="AF23" s="32"/>
      <c r="AG23" s="5"/>
      <c r="AH23" s="5"/>
      <c r="AI23" s="5"/>
      <c r="AJ23" s="5">
        <v>7</v>
      </c>
      <c r="AK23" s="5"/>
      <c r="AL23" s="5"/>
      <c r="AM23" s="5"/>
      <c r="AN23" s="76">
        <v>39945</v>
      </c>
      <c r="AO23" s="9">
        <v>39952</v>
      </c>
      <c r="AP23" s="73">
        <v>39959</v>
      </c>
      <c r="AQ23" s="114"/>
      <c r="AR23" s="28"/>
      <c r="AS23" s="28"/>
      <c r="AT23" s="28"/>
      <c r="AU23" s="28"/>
      <c r="AV23" s="28"/>
      <c r="AW23" s="28"/>
      <c r="AX23" s="28"/>
      <c r="AY23" s="10"/>
      <c r="AZ23" s="300">
        <f t="shared" si="1"/>
        <v>1</v>
      </c>
      <c r="BA23" s="5"/>
      <c r="BB23" s="11"/>
      <c r="BC23" s="5"/>
      <c r="BD23" s="12"/>
      <c r="BE23" s="5">
        <v>1</v>
      </c>
      <c r="BF23" s="28">
        <v>2.93</v>
      </c>
      <c r="BG23" s="5"/>
      <c r="BH23" s="5"/>
      <c r="BI23" s="5"/>
      <c r="BJ23" s="11">
        <f>59.316*BF23+74.143</f>
        <v>247.93888000000001</v>
      </c>
      <c r="BK23" s="5"/>
      <c r="BL23" s="5"/>
      <c r="BM23" s="46"/>
      <c r="BN23" s="5"/>
      <c r="BO23" s="38" t="s">
        <v>703</v>
      </c>
      <c r="BP23" s="263">
        <f t="shared" si="2"/>
        <v>0</v>
      </c>
      <c r="BQ23" s="263">
        <f t="shared" si="4"/>
        <v>1671.7439382977541</v>
      </c>
      <c r="BR23" s="263">
        <f t="shared" si="3"/>
        <v>1671.7439382977541</v>
      </c>
      <c r="BS23" s="44">
        <v>19</v>
      </c>
      <c r="BT23" s="69"/>
      <c r="BU23" s="69"/>
      <c r="BV23" s="69"/>
      <c r="BW23" s="69"/>
      <c r="BX23" s="69"/>
      <c r="BY23" s="69"/>
      <c r="BZ23" s="26"/>
      <c r="CA23" s="32"/>
      <c r="CB23" s="69"/>
      <c r="CC23" s="69"/>
      <c r="CD23" s="69"/>
      <c r="CE23" s="69"/>
      <c r="CF23" s="26"/>
      <c r="CG23" s="32"/>
      <c r="CH23" s="69"/>
      <c r="CI23" s="69"/>
      <c r="CJ23" s="69"/>
      <c r="CK23" s="69"/>
      <c r="CL23" s="26"/>
      <c r="CM23" s="32"/>
      <c r="CN23" s="69"/>
      <c r="CO23" s="69"/>
      <c r="CP23" s="69"/>
      <c r="CQ23" s="69"/>
      <c r="CR23" s="26"/>
      <c r="CS23" s="32"/>
      <c r="CT23" s="69"/>
      <c r="CU23" s="69"/>
      <c r="CV23" s="69"/>
      <c r="CW23" s="69"/>
      <c r="CX23" s="26"/>
      <c r="CY23" s="44">
        <v>19</v>
      </c>
      <c r="CZ23" s="5">
        <v>1</v>
      </c>
      <c r="DA23" s="5">
        <v>1</v>
      </c>
      <c r="DB23" s="5">
        <v>1</v>
      </c>
      <c r="DC23" s="11"/>
      <c r="DD23" s="5"/>
      <c r="DE23" s="5">
        <v>1671.7439382977541</v>
      </c>
      <c r="DF23" s="5">
        <v>7</v>
      </c>
      <c r="DG23" s="8">
        <v>39945</v>
      </c>
      <c r="DH23" s="8">
        <v>39952</v>
      </c>
      <c r="DI23" s="8">
        <v>39959</v>
      </c>
      <c r="DJ23" s="69"/>
      <c r="DK23" s="69"/>
      <c r="DL23" s="5"/>
      <c r="DM23" s="5"/>
      <c r="DN23" s="5"/>
      <c r="DO23" s="28"/>
      <c r="DP23" s="26"/>
      <c r="DQ23" s="10"/>
      <c r="DR23" s="26"/>
      <c r="DS23" s="26"/>
    </row>
    <row r="24" spans="1:123" x14ac:dyDescent="0.25">
      <c r="A24" s="10">
        <v>20</v>
      </c>
      <c r="B24" s="15">
        <v>20</v>
      </c>
      <c r="C24" s="42"/>
      <c r="D24" s="8">
        <v>39938</v>
      </c>
      <c r="E24" s="28">
        <v>1</v>
      </c>
      <c r="F24" s="28">
        <v>1</v>
      </c>
      <c r="G24" s="32">
        <v>2</v>
      </c>
      <c r="H24" s="5"/>
      <c r="I24" s="5">
        <v>5</v>
      </c>
      <c r="J24" s="5"/>
      <c r="K24" s="5"/>
      <c r="L24" s="5"/>
      <c r="M24" s="5"/>
      <c r="N24" s="5"/>
      <c r="O24" s="299">
        <f t="shared" si="0"/>
        <v>5</v>
      </c>
      <c r="P24" s="5"/>
      <c r="Q24" s="5"/>
      <c r="R24" s="5" t="s">
        <v>117</v>
      </c>
      <c r="S24" s="5" t="s">
        <v>111</v>
      </c>
      <c r="T24" s="5"/>
      <c r="U24" s="5"/>
      <c r="V24" s="5"/>
      <c r="W24" s="5"/>
      <c r="X24" s="32"/>
      <c r="Y24" s="5"/>
      <c r="Z24" s="5">
        <v>6</v>
      </c>
      <c r="AA24" s="5">
        <v>9</v>
      </c>
      <c r="AB24" s="5">
        <v>9</v>
      </c>
      <c r="AC24" s="5"/>
      <c r="AD24" s="5"/>
      <c r="AE24" s="5"/>
      <c r="AF24" s="32"/>
      <c r="AG24" s="5"/>
      <c r="AH24" s="5"/>
      <c r="AI24" s="5"/>
      <c r="AJ24" s="5"/>
      <c r="AK24" s="5">
        <v>10</v>
      </c>
      <c r="AL24" s="5">
        <v>10</v>
      </c>
      <c r="AM24" s="5"/>
      <c r="AN24" s="76">
        <v>39955</v>
      </c>
      <c r="AO24" s="9">
        <v>39959</v>
      </c>
      <c r="AP24" s="73">
        <v>39962</v>
      </c>
      <c r="AQ24" s="114"/>
      <c r="AR24" s="28"/>
      <c r="AS24" s="28"/>
      <c r="AT24" s="28"/>
      <c r="AU24" s="28"/>
      <c r="AV24" s="28"/>
      <c r="AW24" s="28"/>
      <c r="AX24" s="28"/>
      <c r="AY24" s="10"/>
      <c r="AZ24" s="300">
        <f t="shared" si="1"/>
        <v>6</v>
      </c>
      <c r="BA24" s="5">
        <v>2</v>
      </c>
      <c r="BB24" s="11">
        <v>2.0299999999999998</v>
      </c>
      <c r="BC24" s="5">
        <v>210</v>
      </c>
      <c r="BD24" s="12"/>
      <c r="BE24" s="5">
        <v>4</v>
      </c>
      <c r="BF24" s="28">
        <v>1.84</v>
      </c>
      <c r="BG24" s="5">
        <v>2.31</v>
      </c>
      <c r="BH24" s="5">
        <v>1.73</v>
      </c>
      <c r="BI24" s="5">
        <v>2.5</v>
      </c>
      <c r="BJ24" s="11">
        <f t="shared" ref="BJ24:BJ28" si="5">59.316*BF24+74.143</f>
        <v>183.28444000000002</v>
      </c>
      <c r="BK24" s="11">
        <f t="shared" ref="BK24:BK25" si="6">59.316*BG24+74.143</f>
        <v>211.16296</v>
      </c>
      <c r="BL24" s="11">
        <f t="shared" ref="BL24:BL25" si="7">59.316*BH24+74.143</f>
        <v>176.75968</v>
      </c>
      <c r="BM24" s="260">
        <f t="shared" ref="BM24:BM25" si="8">59.316*BI24+74.143</f>
        <v>222.43300000000002</v>
      </c>
      <c r="BN24" s="5">
        <v>0</v>
      </c>
      <c r="BO24" s="38" t="s">
        <v>704</v>
      </c>
      <c r="BP24" s="263">
        <f t="shared" si="2"/>
        <v>1359.3498624487083</v>
      </c>
      <c r="BQ24" s="263">
        <f t="shared" si="4"/>
        <v>2879.6975261671214</v>
      </c>
      <c r="BR24" s="263">
        <f t="shared" si="3"/>
        <v>4239.0473886158297</v>
      </c>
      <c r="BS24" s="44">
        <v>20</v>
      </c>
      <c r="BT24" s="69"/>
      <c r="BU24" s="69"/>
      <c r="BV24" s="69"/>
      <c r="BW24" s="69"/>
      <c r="BX24" s="69"/>
      <c r="BY24" s="69"/>
      <c r="BZ24" s="26"/>
      <c r="CA24" s="32"/>
      <c r="CB24" s="69"/>
      <c r="CC24" s="69"/>
      <c r="CD24" s="69"/>
      <c r="CE24" s="69"/>
      <c r="CF24" s="26"/>
      <c r="CG24" s="32"/>
      <c r="CH24" s="69"/>
      <c r="CI24" s="69"/>
      <c r="CJ24" s="69"/>
      <c r="CK24" s="69"/>
      <c r="CL24" s="26"/>
      <c r="CM24" s="32"/>
      <c r="CN24" s="69"/>
      <c r="CO24" s="69"/>
      <c r="CP24" s="69"/>
      <c r="CQ24" s="69"/>
      <c r="CR24" s="26"/>
      <c r="CS24" s="32"/>
      <c r="CT24" s="69"/>
      <c r="CU24" s="69"/>
      <c r="CV24" s="69"/>
      <c r="CW24" s="69"/>
      <c r="CX24" s="26"/>
      <c r="CY24" s="44">
        <v>20</v>
      </c>
      <c r="CZ24" s="5">
        <v>5</v>
      </c>
      <c r="DA24" s="5">
        <v>6</v>
      </c>
      <c r="DB24" s="5">
        <v>6</v>
      </c>
      <c r="DC24" s="11">
        <v>2.0299999999999998</v>
      </c>
      <c r="DD24" s="5">
        <v>210</v>
      </c>
      <c r="DE24" s="5">
        <v>4239.0473886158297</v>
      </c>
      <c r="DF24" s="5">
        <v>10</v>
      </c>
      <c r="DG24" s="8">
        <v>39955</v>
      </c>
      <c r="DH24" s="8">
        <v>39959</v>
      </c>
      <c r="DI24" s="8">
        <v>39962</v>
      </c>
      <c r="DJ24" s="69"/>
      <c r="DK24" s="69"/>
      <c r="DL24" s="5"/>
      <c r="DM24" s="5"/>
      <c r="DN24" s="5"/>
      <c r="DO24" s="28"/>
      <c r="DP24" s="26"/>
      <c r="DQ24" s="10"/>
      <c r="DR24" s="26"/>
      <c r="DS24" s="26"/>
    </row>
    <row r="25" spans="1:123" x14ac:dyDescent="0.25">
      <c r="A25" s="10">
        <v>21</v>
      </c>
      <c r="B25" s="15">
        <v>21</v>
      </c>
      <c r="C25" s="42"/>
      <c r="D25" s="8">
        <v>39938</v>
      </c>
      <c r="E25" s="28">
        <v>1</v>
      </c>
      <c r="F25" s="28">
        <v>1</v>
      </c>
      <c r="G25" s="32">
        <v>4</v>
      </c>
      <c r="H25" s="5"/>
      <c r="I25" s="5">
        <v>5</v>
      </c>
      <c r="J25" s="5"/>
      <c r="K25" s="5"/>
      <c r="L25" s="5"/>
      <c r="M25" s="5"/>
      <c r="N25" s="5"/>
      <c r="O25" s="299">
        <f t="shared" si="0"/>
        <v>5</v>
      </c>
      <c r="P25" s="5" t="s">
        <v>117</v>
      </c>
      <c r="Q25" s="5"/>
      <c r="R25" s="5" t="s">
        <v>111</v>
      </c>
      <c r="S25" s="5"/>
      <c r="T25" s="5"/>
      <c r="U25" s="5"/>
      <c r="V25" s="5"/>
      <c r="W25" s="5"/>
      <c r="X25" s="32">
        <v>10</v>
      </c>
      <c r="Y25" s="5"/>
      <c r="Z25" s="5">
        <v>10</v>
      </c>
      <c r="AA25" s="5">
        <v>10</v>
      </c>
      <c r="AB25" s="5"/>
      <c r="AC25" s="5"/>
      <c r="AD25" s="5"/>
      <c r="AE25" s="5"/>
      <c r="AF25" s="32"/>
      <c r="AG25" s="5"/>
      <c r="AH25" s="5"/>
      <c r="AI25" s="5"/>
      <c r="AJ25" s="5">
        <v>10</v>
      </c>
      <c r="AK25" s="5">
        <v>10</v>
      </c>
      <c r="AL25" s="5">
        <v>10</v>
      </c>
      <c r="AM25" s="5"/>
      <c r="AN25" s="76">
        <v>39952</v>
      </c>
      <c r="AO25" s="9">
        <v>39955</v>
      </c>
      <c r="AP25" s="73">
        <v>39962</v>
      </c>
      <c r="AQ25" s="114"/>
      <c r="AR25" s="28"/>
      <c r="AS25" s="28"/>
      <c r="AT25" s="28"/>
      <c r="AU25" s="28"/>
      <c r="AV25" s="28"/>
      <c r="AW25" s="28"/>
      <c r="AX25" s="28"/>
      <c r="AY25" s="10"/>
      <c r="AZ25" s="300">
        <f t="shared" si="1"/>
        <v>5</v>
      </c>
      <c r="BA25" s="5"/>
      <c r="BB25" s="11"/>
      <c r="BC25" s="5"/>
      <c r="BD25" s="12"/>
      <c r="BE25" s="5">
        <v>5</v>
      </c>
      <c r="BF25" s="28">
        <v>3.39</v>
      </c>
      <c r="BG25" s="5">
        <v>3.02</v>
      </c>
      <c r="BH25" s="5">
        <v>2.1800000000000002</v>
      </c>
      <c r="BI25" s="5">
        <v>1.93</v>
      </c>
      <c r="BJ25" s="11">
        <f t="shared" si="5"/>
        <v>275.22424000000001</v>
      </c>
      <c r="BK25" s="11">
        <f t="shared" si="6"/>
        <v>253.27732</v>
      </c>
      <c r="BL25" s="11">
        <f t="shared" si="7"/>
        <v>203.45188000000002</v>
      </c>
      <c r="BM25" s="260">
        <f t="shared" si="8"/>
        <v>188.62288000000001</v>
      </c>
      <c r="BN25" s="5"/>
      <c r="BO25" s="38" t="s">
        <v>705</v>
      </c>
      <c r="BP25" s="263">
        <f t="shared" si="2"/>
        <v>0</v>
      </c>
      <c r="BQ25" s="263">
        <f t="shared" si="4"/>
        <v>5609.6129495739424</v>
      </c>
      <c r="BR25" s="263">
        <f t="shared" si="3"/>
        <v>5609.6129495739424</v>
      </c>
      <c r="BS25" s="44">
        <v>21</v>
      </c>
      <c r="BT25" s="69"/>
      <c r="BU25" s="69"/>
      <c r="BV25" s="69"/>
      <c r="BW25" s="69"/>
      <c r="BX25" s="69"/>
      <c r="BY25" s="69"/>
      <c r="BZ25" s="26"/>
      <c r="CA25" s="32"/>
      <c r="CB25" s="69"/>
      <c r="CC25" s="69"/>
      <c r="CD25" s="69"/>
      <c r="CE25" s="69"/>
      <c r="CF25" s="26"/>
      <c r="CG25" s="32"/>
      <c r="CH25" s="69"/>
      <c r="CI25" s="69"/>
      <c r="CJ25" s="69"/>
      <c r="CK25" s="69"/>
      <c r="CL25" s="26"/>
      <c r="CM25" s="32"/>
      <c r="CN25" s="69"/>
      <c r="CO25" s="69"/>
      <c r="CP25" s="69"/>
      <c r="CQ25" s="69"/>
      <c r="CR25" s="26"/>
      <c r="CS25" s="32"/>
      <c r="CT25" s="69"/>
      <c r="CU25" s="69"/>
      <c r="CV25" s="69"/>
      <c r="CW25" s="69"/>
      <c r="CX25" s="26"/>
      <c r="CY25" s="44">
        <v>21</v>
      </c>
      <c r="CZ25" s="5">
        <v>5</v>
      </c>
      <c r="DA25" s="5">
        <v>5</v>
      </c>
      <c r="DB25" s="5">
        <v>5</v>
      </c>
      <c r="DC25" s="11"/>
      <c r="DD25" s="5"/>
      <c r="DE25" s="5">
        <v>5609.6129495739424</v>
      </c>
      <c r="DF25" s="5">
        <v>10</v>
      </c>
      <c r="DG25" s="8">
        <v>39952</v>
      </c>
      <c r="DH25" s="8">
        <v>39955</v>
      </c>
      <c r="DI25" s="8">
        <v>39962</v>
      </c>
      <c r="DJ25" s="69"/>
      <c r="DK25" s="69"/>
      <c r="DL25" s="5"/>
      <c r="DM25" s="5"/>
      <c r="DN25" s="5"/>
      <c r="DO25" s="28"/>
      <c r="DP25" s="26"/>
      <c r="DQ25" s="10"/>
      <c r="DR25" s="26"/>
      <c r="DS25" s="26"/>
    </row>
    <row r="26" spans="1:123" x14ac:dyDescent="0.25">
      <c r="A26" s="10">
        <v>22</v>
      </c>
      <c r="B26" s="15">
        <v>22</v>
      </c>
      <c r="C26" s="42"/>
      <c r="D26" s="8">
        <v>39938</v>
      </c>
      <c r="E26" s="28">
        <v>1</v>
      </c>
      <c r="F26" s="28">
        <v>1</v>
      </c>
      <c r="G26" s="32">
        <v>5</v>
      </c>
      <c r="H26" s="5"/>
      <c r="I26" s="5"/>
      <c r="J26" s="5"/>
      <c r="K26" s="5"/>
      <c r="L26" s="5"/>
      <c r="M26" s="5"/>
      <c r="N26" s="5"/>
      <c r="O26" s="299">
        <f t="shared" si="0"/>
        <v>5</v>
      </c>
      <c r="P26" s="5" t="s">
        <v>111</v>
      </c>
      <c r="Q26" s="5" t="s">
        <v>118</v>
      </c>
      <c r="R26" s="5"/>
      <c r="S26" s="5"/>
      <c r="T26" s="5"/>
      <c r="U26" s="5"/>
      <c r="V26" s="5"/>
      <c r="W26" s="5"/>
      <c r="X26" s="32">
        <v>16</v>
      </c>
      <c r="Y26" s="5">
        <v>16</v>
      </c>
      <c r="Z26" s="5">
        <v>26</v>
      </c>
      <c r="AA26" s="5">
        <v>19</v>
      </c>
      <c r="AB26" s="5">
        <v>20</v>
      </c>
      <c r="AC26" s="5"/>
      <c r="AD26" s="5"/>
      <c r="AE26" s="5"/>
      <c r="AF26" s="32"/>
      <c r="AG26" s="5"/>
      <c r="AH26" s="5"/>
      <c r="AI26" s="5"/>
      <c r="AJ26" s="5"/>
      <c r="AK26" s="5">
        <v>24</v>
      </c>
      <c r="AL26" s="5">
        <v>24</v>
      </c>
      <c r="AM26" s="5">
        <v>24</v>
      </c>
      <c r="AN26" s="76">
        <v>39945</v>
      </c>
      <c r="AO26" s="9">
        <v>39952</v>
      </c>
      <c r="AP26" s="73">
        <v>39965</v>
      </c>
      <c r="AQ26" s="114">
        <v>0.2</v>
      </c>
      <c r="AR26" s="28"/>
      <c r="AS26" s="28"/>
      <c r="AT26" s="28"/>
      <c r="AU26" s="28"/>
      <c r="AV26" s="28"/>
      <c r="AW26" s="28"/>
      <c r="AX26" s="28"/>
      <c r="AY26" s="10" t="s">
        <v>328</v>
      </c>
      <c r="AZ26" s="300">
        <f t="shared" si="1"/>
        <v>5</v>
      </c>
      <c r="BA26" s="5">
        <v>4</v>
      </c>
      <c r="BB26" s="11">
        <v>2.5099999999999998</v>
      </c>
      <c r="BC26" s="5">
        <v>309</v>
      </c>
      <c r="BD26" s="12">
        <v>20</v>
      </c>
      <c r="BE26" s="5">
        <v>1</v>
      </c>
      <c r="BF26" s="28"/>
      <c r="BG26" s="5"/>
      <c r="BH26" s="5"/>
      <c r="BI26" s="5"/>
      <c r="BJ26" s="11"/>
      <c r="BK26" s="5"/>
      <c r="BL26" s="5"/>
      <c r="BM26" s="46"/>
      <c r="BN26" s="5">
        <v>5</v>
      </c>
      <c r="BO26" s="38" t="s">
        <v>706</v>
      </c>
      <c r="BP26" s="263">
        <f t="shared" si="2"/>
        <v>6115.835493956245</v>
      </c>
      <c r="BQ26" s="263"/>
      <c r="BR26" s="263">
        <f t="shared" si="3"/>
        <v>6115.835493956245</v>
      </c>
      <c r="BS26" s="44">
        <v>22</v>
      </c>
      <c r="BT26" s="69">
        <v>5</v>
      </c>
      <c r="BU26" s="69">
        <v>15</v>
      </c>
      <c r="BV26" s="69">
        <v>3</v>
      </c>
      <c r="BW26" s="69">
        <v>16</v>
      </c>
      <c r="BX26" s="69">
        <v>9</v>
      </c>
      <c r="BY26" s="69">
        <v>4</v>
      </c>
      <c r="BZ26" s="26" t="s">
        <v>720</v>
      </c>
      <c r="CA26" s="32">
        <v>14</v>
      </c>
      <c r="CB26" s="69">
        <v>5</v>
      </c>
      <c r="CC26" s="69"/>
      <c r="CD26" s="69"/>
      <c r="CE26" s="69">
        <v>9</v>
      </c>
      <c r="CF26" s="26" t="s">
        <v>720</v>
      </c>
      <c r="CG26" s="32">
        <v>14</v>
      </c>
      <c r="CH26" s="69">
        <v>4</v>
      </c>
      <c r="CI26" s="69"/>
      <c r="CJ26" s="69"/>
      <c r="CK26" s="69">
        <v>1</v>
      </c>
      <c r="CL26" s="26" t="s">
        <v>720</v>
      </c>
      <c r="CM26" s="32">
        <v>12</v>
      </c>
      <c r="CN26" s="69">
        <v>4</v>
      </c>
      <c r="CO26" s="69"/>
      <c r="CP26" s="69"/>
      <c r="CQ26" s="69">
        <v>6</v>
      </c>
      <c r="CR26" s="26" t="s">
        <v>720</v>
      </c>
      <c r="CS26" s="32" t="s">
        <v>175</v>
      </c>
      <c r="CT26" s="69">
        <v>0</v>
      </c>
      <c r="CU26" s="69"/>
      <c r="CV26" s="69"/>
      <c r="CW26" s="69">
        <v>0</v>
      </c>
      <c r="CX26" s="26" t="s">
        <v>723</v>
      </c>
      <c r="CY26" s="44">
        <v>22</v>
      </c>
      <c r="CZ26" s="5">
        <v>5</v>
      </c>
      <c r="DA26" s="5">
        <v>5</v>
      </c>
      <c r="DB26" s="5">
        <v>5</v>
      </c>
      <c r="DC26" s="11">
        <v>2.5099999999999998</v>
      </c>
      <c r="DD26" s="5">
        <v>309</v>
      </c>
      <c r="DE26" s="5">
        <v>6115.835493956245</v>
      </c>
      <c r="DF26" s="5">
        <v>24</v>
      </c>
      <c r="DG26" s="8">
        <v>39945</v>
      </c>
      <c r="DH26" s="8">
        <v>39952</v>
      </c>
      <c r="DI26" s="8">
        <v>39965</v>
      </c>
      <c r="DJ26" s="69">
        <v>5</v>
      </c>
      <c r="DK26" s="69">
        <v>65</v>
      </c>
      <c r="DL26" s="5">
        <v>16</v>
      </c>
      <c r="DM26" s="5">
        <v>9</v>
      </c>
      <c r="DN26" s="5">
        <v>2</v>
      </c>
      <c r="DO26" s="28">
        <v>0.2</v>
      </c>
      <c r="DP26" s="26"/>
      <c r="DQ26" s="10"/>
      <c r="DR26" s="26"/>
      <c r="DS26" s="26"/>
    </row>
    <row r="27" spans="1:123" x14ac:dyDescent="0.25">
      <c r="A27" s="10">
        <v>23</v>
      </c>
      <c r="B27" s="15">
        <v>23</v>
      </c>
      <c r="C27" s="42"/>
      <c r="D27" s="8">
        <v>39938</v>
      </c>
      <c r="E27" s="28">
        <v>1</v>
      </c>
      <c r="F27" s="28">
        <v>1</v>
      </c>
      <c r="G27" s="32">
        <v>2</v>
      </c>
      <c r="H27" s="5"/>
      <c r="I27" s="5">
        <v>4</v>
      </c>
      <c r="J27" s="5"/>
      <c r="K27" s="5"/>
      <c r="L27" s="5"/>
      <c r="M27" s="5"/>
      <c r="N27" s="5"/>
      <c r="O27" s="299">
        <f t="shared" si="0"/>
        <v>4</v>
      </c>
      <c r="P27" s="5" t="s">
        <v>117</v>
      </c>
      <c r="Q27" s="5" t="s">
        <v>118</v>
      </c>
      <c r="R27" s="5"/>
      <c r="S27" s="5"/>
      <c r="T27" s="5"/>
      <c r="U27" s="5"/>
      <c r="V27" s="5"/>
      <c r="W27" s="5"/>
      <c r="X27" s="32">
        <v>30</v>
      </c>
      <c r="Y27" s="5">
        <v>30</v>
      </c>
      <c r="Z27" s="5">
        <v>35</v>
      </c>
      <c r="AA27" s="5">
        <v>35</v>
      </c>
      <c r="AB27" s="5"/>
      <c r="AC27" s="5"/>
      <c r="AD27" s="5"/>
      <c r="AE27" s="5"/>
      <c r="AF27" s="32"/>
      <c r="AG27" s="5"/>
      <c r="AH27" s="5"/>
      <c r="AI27" s="5"/>
      <c r="AJ27" s="5">
        <v>31</v>
      </c>
      <c r="AK27" s="5">
        <v>31</v>
      </c>
      <c r="AL27" s="5"/>
      <c r="AM27" s="5"/>
      <c r="AN27" s="76">
        <v>39945</v>
      </c>
      <c r="AO27" s="9">
        <v>39955</v>
      </c>
      <c r="AP27" s="73">
        <v>39959</v>
      </c>
      <c r="AQ27" s="114"/>
      <c r="AR27" s="28"/>
      <c r="AS27" s="28"/>
      <c r="AT27" s="28"/>
      <c r="AU27" s="28"/>
      <c r="AV27" s="28"/>
      <c r="AW27" s="28"/>
      <c r="AX27" s="28"/>
      <c r="AY27" s="10" t="s">
        <v>329</v>
      </c>
      <c r="AZ27" s="300">
        <f t="shared" si="1"/>
        <v>2</v>
      </c>
      <c r="BA27" s="5">
        <v>2</v>
      </c>
      <c r="BB27" s="11">
        <v>3.17</v>
      </c>
      <c r="BC27" s="5">
        <v>290</v>
      </c>
      <c r="BD27" s="12"/>
      <c r="BE27" s="5"/>
      <c r="BF27" s="28"/>
      <c r="BG27" s="5"/>
      <c r="BH27" s="5"/>
      <c r="BI27" s="5"/>
      <c r="BJ27" s="11"/>
      <c r="BK27" s="5"/>
      <c r="BL27" s="5"/>
      <c r="BM27" s="46"/>
      <c r="BN27" s="5">
        <v>1</v>
      </c>
      <c r="BO27" s="38"/>
      <c r="BP27" s="263">
        <f t="shared" si="2"/>
        <v>4577.5848104154784</v>
      </c>
      <c r="BQ27" s="263"/>
      <c r="BR27" s="263">
        <f t="shared" si="3"/>
        <v>4577.5848104154784</v>
      </c>
      <c r="BS27" s="44">
        <v>23</v>
      </c>
      <c r="BT27" s="69">
        <v>1</v>
      </c>
      <c r="BU27" s="69">
        <v>13</v>
      </c>
      <c r="BV27" s="69">
        <v>6</v>
      </c>
      <c r="BW27" s="69">
        <v>6</v>
      </c>
      <c r="BX27" s="69">
        <v>1</v>
      </c>
      <c r="BY27" s="69">
        <v>13</v>
      </c>
      <c r="BZ27" s="26" t="s">
        <v>722</v>
      </c>
      <c r="CA27" s="32"/>
      <c r="CB27" s="69"/>
      <c r="CC27" s="69"/>
      <c r="CD27" s="69"/>
      <c r="CE27" s="69"/>
      <c r="CF27" s="26"/>
      <c r="CG27" s="32"/>
      <c r="CH27" s="69"/>
      <c r="CI27" s="69"/>
      <c r="CJ27" s="69"/>
      <c r="CK27" s="69"/>
      <c r="CL27" s="26"/>
      <c r="CM27" s="32"/>
      <c r="CN27" s="69"/>
      <c r="CO27" s="69"/>
      <c r="CP27" s="69"/>
      <c r="CQ27" s="69"/>
      <c r="CR27" s="26"/>
      <c r="CS27" s="32"/>
      <c r="CT27" s="69"/>
      <c r="CU27" s="69"/>
      <c r="CV27" s="69"/>
      <c r="CW27" s="69"/>
      <c r="CX27" s="26"/>
      <c r="CY27" s="44">
        <v>23</v>
      </c>
      <c r="CZ27" s="5">
        <v>4</v>
      </c>
      <c r="DA27" s="5">
        <v>2</v>
      </c>
      <c r="DB27" s="5">
        <v>4</v>
      </c>
      <c r="DC27" s="11">
        <v>3.17</v>
      </c>
      <c r="DD27" s="5">
        <v>290</v>
      </c>
      <c r="DE27" s="5">
        <v>4577.5848104154784</v>
      </c>
      <c r="DF27" s="5">
        <v>31</v>
      </c>
      <c r="DG27" s="8">
        <v>39945</v>
      </c>
      <c r="DH27" s="8">
        <v>39955</v>
      </c>
      <c r="DI27" s="8">
        <v>39959</v>
      </c>
      <c r="DJ27" s="69">
        <v>1</v>
      </c>
      <c r="DK27" s="69">
        <v>13</v>
      </c>
      <c r="DL27" s="5">
        <v>6</v>
      </c>
      <c r="DM27" s="5">
        <v>1</v>
      </c>
      <c r="DN27" s="5">
        <v>13</v>
      </c>
      <c r="DO27" s="28"/>
      <c r="DP27" s="26"/>
      <c r="DQ27" s="10"/>
      <c r="DR27" s="26"/>
      <c r="DS27" s="26"/>
    </row>
    <row r="28" spans="1:123" x14ac:dyDescent="0.25">
      <c r="A28" s="10">
        <v>24</v>
      </c>
      <c r="B28" s="15">
        <v>24</v>
      </c>
      <c r="C28" s="42"/>
      <c r="D28" s="8">
        <v>39938</v>
      </c>
      <c r="E28" s="28">
        <v>1</v>
      </c>
      <c r="F28" s="28">
        <v>1</v>
      </c>
      <c r="G28" s="32">
        <v>4</v>
      </c>
      <c r="H28" s="5"/>
      <c r="I28" s="5"/>
      <c r="J28" s="5"/>
      <c r="K28" s="5"/>
      <c r="L28" s="5"/>
      <c r="M28" s="5"/>
      <c r="N28" s="5"/>
      <c r="O28" s="299">
        <f t="shared" si="0"/>
        <v>4</v>
      </c>
      <c r="P28" s="5" t="s">
        <v>117</v>
      </c>
      <c r="Q28" s="5"/>
      <c r="R28" s="5" t="s">
        <v>118</v>
      </c>
      <c r="S28" s="5"/>
      <c r="T28" s="5"/>
      <c r="U28" s="5"/>
      <c r="V28" s="5"/>
      <c r="W28" s="5"/>
      <c r="X28" s="32">
        <v>10</v>
      </c>
      <c r="Y28" s="5"/>
      <c r="Z28" s="5">
        <v>10</v>
      </c>
      <c r="AA28" s="5">
        <v>12</v>
      </c>
      <c r="AB28" s="5"/>
      <c r="AC28" s="5"/>
      <c r="AD28" s="5"/>
      <c r="AE28" s="5"/>
      <c r="AF28" s="32"/>
      <c r="AG28" s="5"/>
      <c r="AH28" s="5"/>
      <c r="AI28" s="5"/>
      <c r="AJ28" s="5">
        <v>12</v>
      </c>
      <c r="AK28" s="5">
        <v>12</v>
      </c>
      <c r="AL28" s="5"/>
      <c r="AM28" s="5"/>
      <c r="AN28" s="76">
        <v>39952</v>
      </c>
      <c r="AO28" s="9">
        <v>39955</v>
      </c>
      <c r="AP28" s="73">
        <v>39959</v>
      </c>
      <c r="AQ28" s="114"/>
      <c r="AR28" s="28"/>
      <c r="AS28" s="28"/>
      <c r="AT28" s="28"/>
      <c r="AU28" s="28"/>
      <c r="AV28" s="28"/>
      <c r="AW28" s="28"/>
      <c r="AX28" s="28"/>
      <c r="AY28" s="10" t="s">
        <v>322</v>
      </c>
      <c r="AZ28" s="300">
        <f t="shared" si="1"/>
        <v>2</v>
      </c>
      <c r="BA28" s="5">
        <v>1</v>
      </c>
      <c r="BB28" s="11">
        <v>1.88</v>
      </c>
      <c r="BC28" s="5">
        <v>162</v>
      </c>
      <c r="BD28" s="12"/>
      <c r="BE28" s="5">
        <v>1</v>
      </c>
      <c r="BF28" s="28">
        <v>2.71</v>
      </c>
      <c r="BG28" s="5"/>
      <c r="BH28" s="5"/>
      <c r="BI28" s="5"/>
      <c r="BJ28" s="11">
        <f t="shared" si="5"/>
        <v>234.88936000000001</v>
      </c>
      <c r="BK28" s="5"/>
      <c r="BL28" s="5"/>
      <c r="BM28" s="46"/>
      <c r="BN28" s="5"/>
      <c r="BO28" s="38" t="s">
        <v>707</v>
      </c>
      <c r="BP28" s="263">
        <f t="shared" si="2"/>
        <v>449.69762553133444</v>
      </c>
      <c r="BQ28" s="263">
        <f t="shared" si="4"/>
        <v>1354.8518469356961</v>
      </c>
      <c r="BR28" s="263">
        <f t="shared" si="3"/>
        <v>1804.5494724670307</v>
      </c>
      <c r="BS28" s="44">
        <v>24</v>
      </c>
      <c r="BT28" s="69"/>
      <c r="BU28" s="69"/>
      <c r="BV28" s="69"/>
      <c r="BW28" s="69"/>
      <c r="BX28" s="69"/>
      <c r="BY28" s="69"/>
      <c r="BZ28" s="26"/>
      <c r="CA28" s="32"/>
      <c r="CB28" s="69"/>
      <c r="CC28" s="69"/>
      <c r="CD28" s="69"/>
      <c r="CE28" s="69"/>
      <c r="CF28" s="26"/>
      <c r="CG28" s="32"/>
      <c r="CH28" s="69"/>
      <c r="CI28" s="69"/>
      <c r="CJ28" s="69"/>
      <c r="CK28" s="69"/>
      <c r="CL28" s="26"/>
      <c r="CM28" s="32"/>
      <c r="CN28" s="69"/>
      <c r="CO28" s="69"/>
      <c r="CP28" s="69"/>
      <c r="CQ28" s="69"/>
      <c r="CR28" s="26"/>
      <c r="CS28" s="32"/>
      <c r="CT28" s="69"/>
      <c r="CU28" s="69"/>
      <c r="CV28" s="69"/>
      <c r="CW28" s="69"/>
      <c r="CX28" s="26"/>
      <c r="CY28" s="44">
        <v>24</v>
      </c>
      <c r="CZ28" s="5">
        <v>4</v>
      </c>
      <c r="DA28" s="5">
        <v>2</v>
      </c>
      <c r="DB28" s="5">
        <v>4</v>
      </c>
      <c r="DC28" s="11">
        <v>1.88</v>
      </c>
      <c r="DD28" s="5">
        <v>162</v>
      </c>
      <c r="DE28" s="5">
        <v>1804.5494724670307</v>
      </c>
      <c r="DF28" s="5">
        <v>12</v>
      </c>
      <c r="DG28" s="8">
        <v>39952</v>
      </c>
      <c r="DH28" s="8">
        <v>39955</v>
      </c>
      <c r="DI28" s="8">
        <v>39959</v>
      </c>
      <c r="DJ28" s="69"/>
      <c r="DK28" s="69"/>
      <c r="DL28" s="5"/>
      <c r="DM28" s="5"/>
      <c r="DN28" s="5"/>
      <c r="DO28" s="28"/>
      <c r="DP28" s="26"/>
      <c r="DQ28" s="10"/>
      <c r="DR28" s="26"/>
      <c r="DS28" s="26"/>
    </row>
    <row r="29" spans="1:123" x14ac:dyDescent="0.25">
      <c r="A29" s="10">
        <v>25</v>
      </c>
      <c r="B29" s="15">
        <v>25</v>
      </c>
      <c r="C29" s="42"/>
      <c r="D29" s="8">
        <v>39938</v>
      </c>
      <c r="E29" s="28">
        <v>1</v>
      </c>
      <c r="F29" s="28">
        <v>0</v>
      </c>
      <c r="G29" s="32">
        <v>1</v>
      </c>
      <c r="H29" s="5"/>
      <c r="I29" s="5"/>
      <c r="J29" s="5"/>
      <c r="K29" s="5"/>
      <c r="L29" s="5"/>
      <c r="M29" s="5"/>
      <c r="N29" s="5"/>
      <c r="O29" s="299">
        <f t="shared" si="0"/>
        <v>1</v>
      </c>
      <c r="P29" s="5"/>
      <c r="Q29" s="5"/>
      <c r="R29" s="5"/>
      <c r="S29" s="5"/>
      <c r="T29" s="5"/>
      <c r="U29" s="5"/>
      <c r="V29" s="5"/>
      <c r="W29" s="5"/>
      <c r="X29" s="32"/>
      <c r="Y29" s="5"/>
      <c r="Z29" s="5"/>
      <c r="AA29" s="5"/>
      <c r="AB29" s="5"/>
      <c r="AC29" s="5"/>
      <c r="AD29" s="5"/>
      <c r="AE29" s="5"/>
      <c r="AF29" s="32"/>
      <c r="AG29" s="5"/>
      <c r="AH29" s="5"/>
      <c r="AI29" s="5"/>
      <c r="AJ29" s="5"/>
      <c r="AK29" s="5"/>
      <c r="AL29" s="5"/>
      <c r="AM29" s="5"/>
      <c r="AN29" s="76"/>
      <c r="AO29" s="9"/>
      <c r="AP29" s="73"/>
      <c r="AQ29" s="114"/>
      <c r="AR29" s="28"/>
      <c r="AS29" s="28"/>
      <c r="AT29" s="28"/>
      <c r="AU29" s="28"/>
      <c r="AV29" s="28"/>
      <c r="AW29" s="28"/>
      <c r="AX29" s="28"/>
      <c r="AY29" s="10" t="s">
        <v>235</v>
      </c>
      <c r="AZ29" s="300">
        <f t="shared" si="1"/>
        <v>0</v>
      </c>
      <c r="BA29" s="5"/>
      <c r="BB29" s="11"/>
      <c r="BC29" s="5"/>
      <c r="BD29" s="12"/>
      <c r="BE29" s="5"/>
      <c r="BF29" s="28"/>
      <c r="BG29" s="5"/>
      <c r="BH29" s="5"/>
      <c r="BI29" s="5"/>
      <c r="BJ29" s="5"/>
      <c r="BK29" s="5"/>
      <c r="BL29" s="5"/>
      <c r="BM29" s="46"/>
      <c r="BN29" s="5"/>
      <c r="BO29" s="38"/>
      <c r="BP29" s="263"/>
      <c r="BQ29" s="263"/>
      <c r="BR29" s="263"/>
      <c r="BS29" s="44">
        <v>25</v>
      </c>
      <c r="BT29" s="69"/>
      <c r="BU29" s="69"/>
      <c r="BV29" s="69"/>
      <c r="BW29" s="69"/>
      <c r="BX29" s="69"/>
      <c r="BY29" s="69"/>
      <c r="BZ29" s="26"/>
      <c r="CA29" s="32"/>
      <c r="CB29" s="69"/>
      <c r="CC29" s="69"/>
      <c r="CD29" s="69"/>
      <c r="CE29" s="69"/>
      <c r="CF29" s="26"/>
      <c r="CG29" s="32"/>
      <c r="CH29" s="69"/>
      <c r="CI29" s="69"/>
      <c r="CJ29" s="69"/>
      <c r="CK29" s="69"/>
      <c r="CL29" s="26"/>
      <c r="CM29" s="32"/>
      <c r="CN29" s="69"/>
      <c r="CO29" s="69"/>
      <c r="CP29" s="69"/>
      <c r="CQ29" s="69"/>
      <c r="CR29" s="26"/>
      <c r="CS29" s="32"/>
      <c r="CT29" s="69"/>
      <c r="CU29" s="69"/>
      <c r="CV29" s="69"/>
      <c r="CW29" s="69"/>
      <c r="CX29" s="26"/>
      <c r="CY29" s="44">
        <v>25</v>
      </c>
      <c r="CZ29" s="5">
        <v>1</v>
      </c>
      <c r="DA29" s="5">
        <v>0</v>
      </c>
      <c r="DB29" s="5">
        <v>1</v>
      </c>
      <c r="DC29" s="11"/>
      <c r="DD29" s="5"/>
      <c r="DE29" s="5"/>
      <c r="DF29" s="5"/>
      <c r="DG29" s="8"/>
      <c r="DH29" s="8"/>
      <c r="DI29" s="8"/>
      <c r="DJ29" s="69"/>
      <c r="DK29" s="69"/>
      <c r="DL29" s="5"/>
      <c r="DM29" s="5"/>
      <c r="DN29" s="5"/>
      <c r="DO29" s="28"/>
      <c r="DP29" s="26"/>
      <c r="DQ29" s="10"/>
      <c r="DR29" s="26"/>
      <c r="DS29" s="26"/>
    </row>
    <row r="30" spans="1:123" x14ac:dyDescent="0.25">
      <c r="A30" s="10">
        <v>26</v>
      </c>
      <c r="B30" s="15">
        <v>26</v>
      </c>
      <c r="C30" s="42"/>
      <c r="D30" s="8">
        <v>39945</v>
      </c>
      <c r="E30" s="28">
        <v>1</v>
      </c>
      <c r="F30" s="28">
        <v>1</v>
      </c>
      <c r="G30" s="32"/>
      <c r="H30" s="5"/>
      <c r="I30" s="5">
        <v>3</v>
      </c>
      <c r="J30" s="5"/>
      <c r="K30" s="5"/>
      <c r="L30" s="5"/>
      <c r="M30" s="5"/>
      <c r="N30" s="5"/>
      <c r="O30" s="299">
        <f t="shared" si="0"/>
        <v>3</v>
      </c>
      <c r="P30" s="5"/>
      <c r="Q30" s="5"/>
      <c r="R30" s="5" t="s">
        <v>117</v>
      </c>
      <c r="S30" s="5" t="s">
        <v>118</v>
      </c>
      <c r="T30" s="5"/>
      <c r="U30" s="5"/>
      <c r="V30" s="5"/>
      <c r="W30" s="5"/>
      <c r="X30" s="32"/>
      <c r="Y30" s="5"/>
      <c r="Z30" s="5">
        <v>5</v>
      </c>
      <c r="AA30" s="5">
        <v>10</v>
      </c>
      <c r="AB30" s="5">
        <v>10</v>
      </c>
      <c r="AC30" s="5"/>
      <c r="AD30" s="5"/>
      <c r="AE30" s="5"/>
      <c r="AF30" s="32"/>
      <c r="AG30" s="5"/>
      <c r="AH30" s="5"/>
      <c r="AI30" s="5"/>
      <c r="AJ30" s="5"/>
      <c r="AK30" s="5">
        <v>10</v>
      </c>
      <c r="AL30" s="5">
        <v>9</v>
      </c>
      <c r="AM30" s="5">
        <v>9</v>
      </c>
      <c r="AN30" s="76">
        <v>39955</v>
      </c>
      <c r="AO30" s="9">
        <v>39959</v>
      </c>
      <c r="AP30" s="73">
        <v>39965</v>
      </c>
      <c r="AQ30" s="114"/>
      <c r="AR30" s="28"/>
      <c r="AS30" s="28"/>
      <c r="AT30" s="28"/>
      <c r="AU30" s="28"/>
      <c r="AV30" s="28"/>
      <c r="AW30" s="28"/>
      <c r="AX30" s="28"/>
      <c r="AY30" s="10" t="s">
        <v>330</v>
      </c>
      <c r="AZ30" s="300">
        <f t="shared" si="1"/>
        <v>3</v>
      </c>
      <c r="BA30" s="5">
        <v>3</v>
      </c>
      <c r="BB30" s="11">
        <v>2.6</v>
      </c>
      <c r="BC30" s="5">
        <v>277</v>
      </c>
      <c r="BD30" s="12"/>
      <c r="BE30" s="5"/>
      <c r="BF30" s="28"/>
      <c r="BG30" s="5"/>
      <c r="BH30" s="5"/>
      <c r="BI30" s="5"/>
      <c r="BJ30" s="5"/>
      <c r="BK30" s="5"/>
      <c r="BL30" s="5"/>
      <c r="BM30" s="46"/>
      <c r="BN30" s="5">
        <v>2</v>
      </c>
      <c r="BO30" s="38"/>
      <c r="BP30" s="263">
        <f t="shared" si="2"/>
        <v>4412.0213067749701</v>
      </c>
      <c r="BQ30" s="263"/>
      <c r="BR30" s="263">
        <f t="shared" si="3"/>
        <v>4412.0213067749701</v>
      </c>
      <c r="BS30" s="44">
        <v>26</v>
      </c>
      <c r="BT30" s="69">
        <v>2</v>
      </c>
      <c r="BU30" s="69">
        <v>14</v>
      </c>
      <c r="BV30" s="69">
        <v>6</v>
      </c>
      <c r="BW30" s="69">
        <v>16</v>
      </c>
      <c r="BX30" s="69">
        <v>5</v>
      </c>
      <c r="BY30" s="69">
        <v>6</v>
      </c>
      <c r="BZ30" s="26" t="s">
        <v>720</v>
      </c>
      <c r="CA30" s="32">
        <v>14</v>
      </c>
      <c r="CB30" s="69">
        <v>9</v>
      </c>
      <c r="CC30" s="69"/>
      <c r="CD30" s="69"/>
      <c r="CE30" s="69">
        <v>2</v>
      </c>
      <c r="CF30" s="26" t="s">
        <v>720</v>
      </c>
      <c r="CG30" s="32"/>
      <c r="CH30" s="69"/>
      <c r="CI30" s="69"/>
      <c r="CJ30" s="69"/>
      <c r="CK30" s="69"/>
      <c r="CL30" s="26"/>
      <c r="CM30" s="32"/>
      <c r="CN30" s="69"/>
      <c r="CO30" s="69"/>
      <c r="CP30" s="69"/>
      <c r="CQ30" s="69"/>
      <c r="CR30" s="26"/>
      <c r="CS30" s="32"/>
      <c r="CT30" s="69"/>
      <c r="CU30" s="69"/>
      <c r="CV30" s="69"/>
      <c r="CW30" s="69"/>
      <c r="CX30" s="26"/>
      <c r="CY30" s="44">
        <v>26</v>
      </c>
      <c r="CZ30" s="5">
        <v>3</v>
      </c>
      <c r="DA30" s="5">
        <v>3</v>
      </c>
      <c r="DB30" s="5">
        <v>3</v>
      </c>
      <c r="DC30" s="11">
        <v>2.6</v>
      </c>
      <c r="DD30" s="5">
        <v>277</v>
      </c>
      <c r="DE30" s="5">
        <v>4412.0213067749701</v>
      </c>
      <c r="DF30" s="5">
        <v>9</v>
      </c>
      <c r="DG30" s="8">
        <v>39955</v>
      </c>
      <c r="DH30" s="8">
        <v>39959</v>
      </c>
      <c r="DI30" s="8">
        <v>39965</v>
      </c>
      <c r="DJ30" s="69">
        <v>2</v>
      </c>
      <c r="DK30" s="69">
        <v>28</v>
      </c>
      <c r="DL30" s="5">
        <v>15</v>
      </c>
      <c r="DM30" s="5">
        <v>5</v>
      </c>
      <c r="DN30" s="5">
        <v>8</v>
      </c>
      <c r="DO30" s="28"/>
      <c r="DP30" s="26"/>
      <c r="DQ30" s="10"/>
      <c r="DR30" s="26"/>
      <c r="DS30" s="26"/>
    </row>
    <row r="31" spans="1:123" x14ac:dyDescent="0.25">
      <c r="A31" s="10">
        <v>27</v>
      </c>
      <c r="B31" s="15">
        <v>27</v>
      </c>
      <c r="C31" s="42"/>
      <c r="D31" s="8">
        <v>39938</v>
      </c>
      <c r="E31" s="28">
        <v>1</v>
      </c>
      <c r="F31" s="28">
        <v>1</v>
      </c>
      <c r="G31" s="32">
        <v>2</v>
      </c>
      <c r="H31" s="5"/>
      <c r="I31" s="5"/>
      <c r="J31" s="5"/>
      <c r="K31" s="5"/>
      <c r="L31" s="5"/>
      <c r="M31" s="5"/>
      <c r="N31" s="5"/>
      <c r="O31" s="299">
        <f t="shared" si="0"/>
        <v>2</v>
      </c>
      <c r="P31" s="5"/>
      <c r="Q31" s="5"/>
      <c r="R31" s="5" t="s">
        <v>111</v>
      </c>
      <c r="S31" s="5"/>
      <c r="T31" s="5"/>
      <c r="U31" s="5"/>
      <c r="V31" s="5"/>
      <c r="W31" s="5"/>
      <c r="X31" s="32"/>
      <c r="Y31" s="5"/>
      <c r="Z31" s="5">
        <v>6</v>
      </c>
      <c r="AA31" s="5">
        <v>8</v>
      </c>
      <c r="AB31" s="5">
        <v>9</v>
      </c>
      <c r="AC31" s="5"/>
      <c r="AD31" s="5"/>
      <c r="AE31" s="5"/>
      <c r="AF31" s="32"/>
      <c r="AG31" s="5"/>
      <c r="AH31" s="5"/>
      <c r="AI31" s="5"/>
      <c r="AJ31" s="5"/>
      <c r="AK31" s="5">
        <v>9</v>
      </c>
      <c r="AL31" s="5">
        <v>9</v>
      </c>
      <c r="AM31" s="5"/>
      <c r="AN31" s="76">
        <v>39952</v>
      </c>
      <c r="AO31" s="9">
        <v>39955</v>
      </c>
      <c r="AP31" s="73">
        <v>39962</v>
      </c>
      <c r="AQ31" s="114"/>
      <c r="AR31" s="28"/>
      <c r="AS31" s="28"/>
      <c r="AT31" s="28"/>
      <c r="AU31" s="28"/>
      <c r="AV31" s="28"/>
      <c r="AW31" s="28"/>
      <c r="AX31" s="28"/>
      <c r="AY31" s="10"/>
      <c r="AZ31" s="300">
        <f t="shared" si="1"/>
        <v>2</v>
      </c>
      <c r="BA31" s="5">
        <v>2</v>
      </c>
      <c r="BB31" s="11">
        <v>2.0299999999999998</v>
      </c>
      <c r="BC31" s="5">
        <v>174</v>
      </c>
      <c r="BD31" s="12"/>
      <c r="BE31" s="5"/>
      <c r="BF31" s="28"/>
      <c r="BG31" s="5"/>
      <c r="BH31" s="5"/>
      <c r="BI31" s="5"/>
      <c r="BJ31" s="5"/>
      <c r="BK31" s="5"/>
      <c r="BL31" s="5"/>
      <c r="BM31" s="46"/>
      <c r="BN31" s="5">
        <v>0</v>
      </c>
      <c r="BO31" s="38"/>
      <c r="BP31" s="263">
        <f>(BB31^2*PI()*BC31*BA31)/4</f>
        <v>1126.3184574575014</v>
      </c>
      <c r="BQ31" s="263"/>
      <c r="BR31" s="263">
        <f t="shared" si="3"/>
        <v>1126.3184574575014</v>
      </c>
      <c r="BS31" s="44">
        <v>27</v>
      </c>
      <c r="BT31" s="69"/>
      <c r="BU31" s="69"/>
      <c r="BV31" s="69"/>
      <c r="BW31" s="69"/>
      <c r="BX31" s="69"/>
      <c r="BY31" s="69"/>
      <c r="BZ31" s="26"/>
      <c r="CA31" s="32"/>
      <c r="CB31" s="69"/>
      <c r="CC31" s="69"/>
      <c r="CD31" s="69"/>
      <c r="CE31" s="69"/>
      <c r="CF31" s="26"/>
      <c r="CG31" s="32"/>
      <c r="CH31" s="69"/>
      <c r="CI31" s="69"/>
      <c r="CJ31" s="69"/>
      <c r="CK31" s="69"/>
      <c r="CL31" s="26"/>
      <c r="CM31" s="32"/>
      <c r="CN31" s="69"/>
      <c r="CO31" s="69"/>
      <c r="CP31" s="69"/>
      <c r="CQ31" s="69"/>
      <c r="CR31" s="26"/>
      <c r="CS31" s="32"/>
      <c r="CT31" s="69"/>
      <c r="CU31" s="69"/>
      <c r="CV31" s="69"/>
      <c r="CW31" s="69"/>
      <c r="CX31" s="26"/>
      <c r="CY31" s="44">
        <v>27</v>
      </c>
      <c r="CZ31" s="5">
        <v>2</v>
      </c>
      <c r="DA31" s="5">
        <v>2</v>
      </c>
      <c r="DB31" s="5">
        <v>2</v>
      </c>
      <c r="DC31" s="11">
        <v>2.0299999999999998</v>
      </c>
      <c r="DD31" s="5">
        <v>174</v>
      </c>
      <c r="DE31" s="5">
        <v>1126.3184574575014</v>
      </c>
      <c r="DF31" s="5">
        <v>9</v>
      </c>
      <c r="DG31" s="8">
        <v>39952</v>
      </c>
      <c r="DH31" s="8">
        <v>39955</v>
      </c>
      <c r="DI31" s="8">
        <v>39962</v>
      </c>
      <c r="DJ31" s="69"/>
      <c r="DK31" s="69"/>
      <c r="DL31" s="5"/>
      <c r="DM31" s="5"/>
      <c r="DN31" s="5"/>
      <c r="DO31" s="28"/>
      <c r="DP31" s="26"/>
      <c r="DQ31" s="10"/>
      <c r="DR31" s="26"/>
      <c r="DS31" s="26"/>
    </row>
    <row r="32" spans="1:123" x14ac:dyDescent="0.25">
      <c r="A32" s="10">
        <v>28</v>
      </c>
      <c r="B32" s="15"/>
      <c r="C32" s="42"/>
      <c r="D32" s="8"/>
      <c r="E32" s="28"/>
      <c r="F32" s="28"/>
      <c r="G32" s="32"/>
      <c r="H32" s="5"/>
      <c r="I32" s="5"/>
      <c r="J32" s="5"/>
      <c r="K32" s="5"/>
      <c r="L32" s="5"/>
      <c r="M32" s="5"/>
      <c r="N32" s="5"/>
      <c r="O32" s="299">
        <f t="shared" si="0"/>
        <v>0</v>
      </c>
      <c r="P32" s="5"/>
      <c r="Q32" s="5"/>
      <c r="R32" s="5"/>
      <c r="S32" s="5"/>
      <c r="T32" s="5"/>
      <c r="U32" s="5"/>
      <c r="V32" s="5"/>
      <c r="W32" s="5"/>
      <c r="X32" s="32"/>
      <c r="Y32" s="5"/>
      <c r="Z32" s="5"/>
      <c r="AA32" s="5"/>
      <c r="AB32" s="5"/>
      <c r="AC32" s="5"/>
      <c r="AD32" s="5"/>
      <c r="AE32" s="5"/>
      <c r="AF32" s="32"/>
      <c r="AG32" s="5"/>
      <c r="AH32" s="5"/>
      <c r="AI32" s="5"/>
      <c r="AJ32" s="5"/>
      <c r="AK32" s="5"/>
      <c r="AL32" s="5"/>
      <c r="AM32" s="5"/>
      <c r="AN32" s="76"/>
      <c r="AO32" s="9"/>
      <c r="AP32" s="73"/>
      <c r="AQ32" s="114"/>
      <c r="AR32" s="28"/>
      <c r="AS32" s="28"/>
      <c r="AT32" s="28"/>
      <c r="AU32" s="28"/>
      <c r="AV32" s="28"/>
      <c r="AW32" s="28"/>
      <c r="AX32" s="28"/>
      <c r="AY32" s="10"/>
      <c r="AZ32" s="300">
        <f t="shared" si="1"/>
        <v>0</v>
      </c>
      <c r="BA32" s="5"/>
      <c r="BB32" s="11"/>
      <c r="BC32" s="5"/>
      <c r="BD32" s="12"/>
      <c r="BE32" s="5"/>
      <c r="BF32" s="28"/>
      <c r="BG32" s="5"/>
      <c r="BH32" s="5"/>
      <c r="BI32" s="5"/>
      <c r="BJ32" s="5"/>
      <c r="BK32" s="5"/>
      <c r="BL32" s="5"/>
      <c r="BM32" s="46"/>
      <c r="BN32" s="5"/>
      <c r="BO32" s="38"/>
      <c r="BP32" s="263"/>
      <c r="BQ32" s="263"/>
      <c r="BR32" s="263"/>
      <c r="BS32" s="44">
        <v>28</v>
      </c>
      <c r="BT32" s="69"/>
      <c r="BU32" s="69"/>
      <c r="BV32" s="69"/>
      <c r="BW32" s="69"/>
      <c r="BX32" s="69"/>
      <c r="BY32" s="69"/>
      <c r="BZ32" s="26"/>
      <c r="CA32" s="32"/>
      <c r="CB32" s="69"/>
      <c r="CC32" s="69"/>
      <c r="CD32" s="69"/>
      <c r="CE32" s="69"/>
      <c r="CF32" s="26"/>
      <c r="CG32" s="32"/>
      <c r="CH32" s="69"/>
      <c r="CI32" s="69"/>
      <c r="CJ32" s="69"/>
      <c r="CK32" s="69"/>
      <c r="CL32" s="26"/>
      <c r="CM32" s="32"/>
      <c r="CN32" s="69"/>
      <c r="CO32" s="69"/>
      <c r="CP32" s="69"/>
      <c r="CQ32" s="69"/>
      <c r="CR32" s="26"/>
      <c r="CS32" s="32"/>
      <c r="CT32" s="69"/>
      <c r="CU32" s="69"/>
      <c r="CV32" s="69"/>
      <c r="CW32" s="69"/>
      <c r="CX32" s="26"/>
      <c r="CY32" s="44">
        <v>28</v>
      </c>
      <c r="CZ32" s="5">
        <v>0</v>
      </c>
      <c r="DA32" s="5">
        <v>0</v>
      </c>
      <c r="DB32" s="5"/>
      <c r="DC32" s="11"/>
      <c r="DD32" s="5"/>
      <c r="DE32" s="5"/>
      <c r="DF32" s="5"/>
      <c r="DG32" s="8"/>
      <c r="DH32" s="8"/>
      <c r="DI32" s="8"/>
      <c r="DJ32" s="69"/>
      <c r="DK32" s="69"/>
      <c r="DL32" s="5"/>
      <c r="DM32" s="5"/>
      <c r="DN32" s="5"/>
      <c r="DO32" s="28"/>
      <c r="DP32" s="26" t="s">
        <v>656</v>
      </c>
      <c r="DQ32" s="10"/>
      <c r="DR32" s="26"/>
      <c r="DS32" s="26"/>
    </row>
    <row r="33" spans="1:123" x14ac:dyDescent="0.25">
      <c r="A33" s="10">
        <v>29</v>
      </c>
      <c r="B33" s="15">
        <v>29</v>
      </c>
      <c r="C33" s="42"/>
      <c r="D33" s="8">
        <v>39938</v>
      </c>
      <c r="E33" s="28">
        <v>1</v>
      </c>
      <c r="F33" s="28">
        <v>0</v>
      </c>
      <c r="G33" s="32">
        <v>2</v>
      </c>
      <c r="H33" s="5"/>
      <c r="I33" s="5"/>
      <c r="J33" s="5"/>
      <c r="K33" s="5"/>
      <c r="L33" s="5"/>
      <c r="M33" s="5"/>
      <c r="N33" s="5"/>
      <c r="O33" s="299">
        <f t="shared" si="0"/>
        <v>2</v>
      </c>
      <c r="P33" s="5"/>
      <c r="Q33" s="5"/>
      <c r="R33" s="5"/>
      <c r="S33" s="5"/>
      <c r="T33" s="5"/>
      <c r="U33" s="5"/>
      <c r="V33" s="5"/>
      <c r="W33" s="5"/>
      <c r="X33" s="32"/>
      <c r="Y33" s="5"/>
      <c r="Z33" s="5"/>
      <c r="AA33" s="5"/>
      <c r="AB33" s="5"/>
      <c r="AC33" s="5"/>
      <c r="AD33" s="5"/>
      <c r="AE33" s="5"/>
      <c r="AF33" s="32"/>
      <c r="AG33" s="5"/>
      <c r="AH33" s="5"/>
      <c r="AI33" s="5"/>
      <c r="AJ33" s="5"/>
      <c r="AK33" s="5"/>
      <c r="AL33" s="5"/>
      <c r="AM33" s="5"/>
      <c r="AN33" s="76"/>
      <c r="AO33" s="9"/>
      <c r="AP33" s="73"/>
      <c r="AQ33" s="114"/>
      <c r="AR33" s="28"/>
      <c r="AS33" s="28"/>
      <c r="AT33" s="28"/>
      <c r="AU33" s="28"/>
      <c r="AV33" s="28"/>
      <c r="AW33" s="28"/>
      <c r="AX33" s="28"/>
      <c r="AY33" s="10" t="s">
        <v>235</v>
      </c>
      <c r="AZ33" s="300">
        <f t="shared" si="1"/>
        <v>0</v>
      </c>
      <c r="BA33" s="5"/>
      <c r="BB33" s="11"/>
      <c r="BC33" s="5"/>
      <c r="BD33" s="12"/>
      <c r="BE33" s="5"/>
      <c r="BF33" s="28"/>
      <c r="BG33" s="5"/>
      <c r="BH33" s="5"/>
      <c r="BI33" s="5"/>
      <c r="BJ33" s="5"/>
      <c r="BK33" s="5"/>
      <c r="BL33" s="5"/>
      <c r="BM33" s="46"/>
      <c r="BN33" s="5"/>
      <c r="BO33" s="38"/>
      <c r="BP33" s="263"/>
      <c r="BQ33" s="263"/>
      <c r="BR33" s="263"/>
      <c r="BS33" s="44">
        <v>29</v>
      </c>
      <c r="BT33" s="69"/>
      <c r="BU33" s="69"/>
      <c r="BV33" s="69"/>
      <c r="BW33" s="69"/>
      <c r="BX33" s="69"/>
      <c r="BY33" s="69"/>
      <c r="BZ33" s="26"/>
      <c r="CA33" s="32"/>
      <c r="CB33" s="69"/>
      <c r="CC33" s="69"/>
      <c r="CD33" s="69"/>
      <c r="CE33" s="69"/>
      <c r="CF33" s="26"/>
      <c r="CG33" s="32"/>
      <c r="CH33" s="69"/>
      <c r="CI33" s="69"/>
      <c r="CJ33" s="69"/>
      <c r="CK33" s="69"/>
      <c r="CL33" s="26"/>
      <c r="CM33" s="32"/>
      <c r="CN33" s="69"/>
      <c r="CO33" s="69"/>
      <c r="CP33" s="69"/>
      <c r="CQ33" s="69"/>
      <c r="CR33" s="26"/>
      <c r="CS33" s="32"/>
      <c r="CT33" s="69"/>
      <c r="CU33" s="69"/>
      <c r="CV33" s="69"/>
      <c r="CW33" s="69"/>
      <c r="CX33" s="26"/>
      <c r="CY33" s="44">
        <v>29</v>
      </c>
      <c r="CZ33" s="5">
        <v>2</v>
      </c>
      <c r="DA33" s="5">
        <v>0</v>
      </c>
      <c r="DB33" s="5">
        <v>2</v>
      </c>
      <c r="DC33" s="11"/>
      <c r="DD33" s="5"/>
      <c r="DE33" s="5"/>
      <c r="DF33" s="5"/>
      <c r="DG33" s="8"/>
      <c r="DH33" s="8"/>
      <c r="DI33" s="8"/>
      <c r="DJ33" s="69"/>
      <c r="DK33" s="69"/>
      <c r="DL33" s="5"/>
      <c r="DM33" s="5"/>
      <c r="DN33" s="5"/>
      <c r="DO33" s="28"/>
      <c r="DP33" s="26"/>
      <c r="DQ33" s="10"/>
      <c r="DR33" s="26"/>
      <c r="DS33" s="26"/>
    </row>
    <row r="34" spans="1:123" x14ac:dyDescent="0.25">
      <c r="A34" s="10">
        <v>30</v>
      </c>
      <c r="B34" s="15">
        <v>30</v>
      </c>
      <c r="C34" s="42"/>
      <c r="D34" s="8">
        <v>39938</v>
      </c>
      <c r="E34" s="28">
        <v>1</v>
      </c>
      <c r="F34" s="28">
        <v>0</v>
      </c>
      <c r="G34" s="32">
        <v>1</v>
      </c>
      <c r="H34" s="5"/>
      <c r="I34" s="5"/>
      <c r="J34" s="5"/>
      <c r="K34" s="5"/>
      <c r="L34" s="5"/>
      <c r="M34" s="5"/>
      <c r="N34" s="5"/>
      <c r="O34" s="299">
        <f t="shared" si="0"/>
        <v>1</v>
      </c>
      <c r="P34" s="5"/>
      <c r="Q34" s="5"/>
      <c r="R34" s="5"/>
      <c r="S34" s="5"/>
      <c r="T34" s="5"/>
      <c r="U34" s="5"/>
      <c r="V34" s="5"/>
      <c r="W34" s="5"/>
      <c r="X34" s="32"/>
      <c r="Y34" s="5"/>
      <c r="Z34" s="5"/>
      <c r="AA34" s="5"/>
      <c r="AB34" s="5"/>
      <c r="AC34" s="5"/>
      <c r="AD34" s="5"/>
      <c r="AE34" s="5"/>
      <c r="AF34" s="32"/>
      <c r="AG34" s="5"/>
      <c r="AH34" s="5"/>
      <c r="AI34" s="5"/>
      <c r="AJ34" s="5"/>
      <c r="AK34" s="5"/>
      <c r="AL34" s="5"/>
      <c r="AM34" s="5"/>
      <c r="AN34" s="76"/>
      <c r="AO34" s="9"/>
      <c r="AP34" s="73"/>
      <c r="AQ34" s="114"/>
      <c r="AR34" s="28"/>
      <c r="AS34" s="28"/>
      <c r="AT34" s="28"/>
      <c r="AU34" s="28"/>
      <c r="AV34" s="28"/>
      <c r="AW34" s="28"/>
      <c r="AX34" s="28"/>
      <c r="AY34" s="10" t="s">
        <v>331</v>
      </c>
      <c r="AZ34" s="300">
        <f t="shared" si="1"/>
        <v>0</v>
      </c>
      <c r="BA34" s="5"/>
      <c r="BB34" s="11"/>
      <c r="BC34" s="5"/>
      <c r="BD34" s="12"/>
      <c r="BE34" s="5"/>
      <c r="BF34" s="28"/>
      <c r="BG34" s="5"/>
      <c r="BH34" s="5"/>
      <c r="BI34" s="5"/>
      <c r="BJ34" s="5"/>
      <c r="BK34" s="5"/>
      <c r="BL34" s="5"/>
      <c r="BM34" s="46"/>
      <c r="BN34" s="5"/>
      <c r="BO34" s="38"/>
      <c r="BP34" s="263"/>
      <c r="BQ34" s="263"/>
      <c r="BR34" s="263"/>
      <c r="BS34" s="44">
        <v>30</v>
      </c>
      <c r="BT34" s="69"/>
      <c r="BU34" s="69"/>
      <c r="BV34" s="69"/>
      <c r="BW34" s="69"/>
      <c r="BX34" s="69"/>
      <c r="BY34" s="69"/>
      <c r="BZ34" s="26"/>
      <c r="CA34" s="32"/>
      <c r="CB34" s="69"/>
      <c r="CC34" s="69"/>
      <c r="CD34" s="69"/>
      <c r="CE34" s="69"/>
      <c r="CF34" s="26"/>
      <c r="CG34" s="32"/>
      <c r="CH34" s="69"/>
      <c r="CI34" s="69"/>
      <c r="CJ34" s="69"/>
      <c r="CK34" s="69"/>
      <c r="CL34" s="26"/>
      <c r="CM34" s="32"/>
      <c r="CN34" s="69"/>
      <c r="CO34" s="69"/>
      <c r="CP34" s="69"/>
      <c r="CQ34" s="69"/>
      <c r="CR34" s="26"/>
      <c r="CS34" s="32"/>
      <c r="CT34" s="69"/>
      <c r="CU34" s="69"/>
      <c r="CV34" s="69"/>
      <c r="CW34" s="69"/>
      <c r="CX34" s="26"/>
      <c r="CY34" s="44">
        <v>30</v>
      </c>
      <c r="CZ34" s="5">
        <v>1</v>
      </c>
      <c r="DA34" s="5">
        <v>0</v>
      </c>
      <c r="DB34" s="5">
        <v>1</v>
      </c>
      <c r="DC34" s="11"/>
      <c r="DD34" s="5"/>
      <c r="DE34" s="5"/>
      <c r="DF34" s="5"/>
      <c r="DG34" s="8"/>
      <c r="DH34" s="8"/>
      <c r="DI34" s="8"/>
      <c r="DJ34" s="69"/>
      <c r="DK34" s="69"/>
      <c r="DL34" s="5"/>
      <c r="DM34" s="5"/>
      <c r="DN34" s="5"/>
      <c r="DO34" s="28"/>
      <c r="DP34" s="26"/>
      <c r="DQ34" s="10"/>
      <c r="DR34" s="26"/>
      <c r="DS34" s="26"/>
    </row>
    <row r="35" spans="1:123" x14ac:dyDescent="0.25">
      <c r="A35" s="10">
        <v>31</v>
      </c>
      <c r="B35" s="15">
        <v>31</v>
      </c>
      <c r="C35" s="42"/>
      <c r="D35" s="8">
        <v>39938</v>
      </c>
      <c r="E35" s="28">
        <v>1</v>
      </c>
      <c r="F35" s="28">
        <v>0</v>
      </c>
      <c r="G35" s="32">
        <v>2</v>
      </c>
      <c r="H35" s="5"/>
      <c r="I35" s="5"/>
      <c r="J35" s="5"/>
      <c r="K35" s="5"/>
      <c r="L35" s="5"/>
      <c r="M35" s="5"/>
      <c r="N35" s="5"/>
      <c r="O35" s="299">
        <f t="shared" si="0"/>
        <v>2</v>
      </c>
      <c r="P35" s="5"/>
      <c r="Q35" s="5"/>
      <c r="R35" s="5"/>
      <c r="S35" s="5"/>
      <c r="T35" s="5"/>
      <c r="U35" s="5"/>
      <c r="V35" s="5"/>
      <c r="W35" s="5"/>
      <c r="X35" s="32"/>
      <c r="Y35" s="5"/>
      <c r="Z35" s="5"/>
      <c r="AA35" s="5"/>
      <c r="AB35" s="5"/>
      <c r="AC35" s="5"/>
      <c r="AD35" s="5"/>
      <c r="AE35" s="5"/>
      <c r="AF35" s="32"/>
      <c r="AG35" s="5"/>
      <c r="AH35" s="5"/>
      <c r="AI35" s="5"/>
      <c r="AJ35" s="5"/>
      <c r="AK35" s="5"/>
      <c r="AL35" s="5"/>
      <c r="AM35" s="5"/>
      <c r="AN35" s="76"/>
      <c r="AO35" s="9"/>
      <c r="AP35" s="73"/>
      <c r="AQ35" s="114"/>
      <c r="AR35" s="28"/>
      <c r="AS35" s="28"/>
      <c r="AT35" s="28"/>
      <c r="AU35" s="28"/>
      <c r="AV35" s="28"/>
      <c r="AW35" s="28"/>
      <c r="AX35" s="28"/>
      <c r="AY35" s="10" t="s">
        <v>235</v>
      </c>
      <c r="AZ35" s="300">
        <f t="shared" si="1"/>
        <v>0</v>
      </c>
      <c r="BA35" s="5"/>
      <c r="BB35" s="11"/>
      <c r="BC35" s="5"/>
      <c r="BD35" s="12"/>
      <c r="BE35" s="5"/>
      <c r="BF35" s="28"/>
      <c r="BG35" s="5"/>
      <c r="BH35" s="5"/>
      <c r="BI35" s="5"/>
      <c r="BJ35" s="5"/>
      <c r="BK35" s="5"/>
      <c r="BL35" s="5"/>
      <c r="BM35" s="46"/>
      <c r="BN35" s="5"/>
      <c r="BO35" s="38"/>
      <c r="BP35" s="263"/>
      <c r="BQ35" s="263"/>
      <c r="BR35" s="263"/>
      <c r="BS35" s="44">
        <v>31</v>
      </c>
      <c r="BT35" s="69"/>
      <c r="BU35" s="69"/>
      <c r="BV35" s="69"/>
      <c r="BW35" s="69"/>
      <c r="BX35" s="69"/>
      <c r="BY35" s="69"/>
      <c r="BZ35" s="26"/>
      <c r="CA35" s="32"/>
      <c r="CB35" s="69"/>
      <c r="CC35" s="69"/>
      <c r="CD35" s="69"/>
      <c r="CE35" s="69"/>
      <c r="CF35" s="26"/>
      <c r="CG35" s="32"/>
      <c r="CH35" s="69"/>
      <c r="CI35" s="69"/>
      <c r="CJ35" s="69"/>
      <c r="CK35" s="69"/>
      <c r="CL35" s="26"/>
      <c r="CM35" s="32"/>
      <c r="CN35" s="69"/>
      <c r="CO35" s="69"/>
      <c r="CP35" s="69"/>
      <c r="CQ35" s="69"/>
      <c r="CR35" s="26"/>
      <c r="CS35" s="32"/>
      <c r="CT35" s="69"/>
      <c r="CU35" s="69"/>
      <c r="CV35" s="69"/>
      <c r="CW35" s="69"/>
      <c r="CX35" s="26"/>
      <c r="CY35" s="44">
        <v>31</v>
      </c>
      <c r="CZ35" s="5">
        <v>2</v>
      </c>
      <c r="DA35" s="5">
        <v>0</v>
      </c>
      <c r="DB35" s="5">
        <v>2</v>
      </c>
      <c r="DC35" s="11"/>
      <c r="DD35" s="5"/>
      <c r="DE35" s="5"/>
      <c r="DF35" s="5"/>
      <c r="DG35" s="8"/>
      <c r="DH35" s="8"/>
      <c r="DI35" s="8"/>
      <c r="DJ35" s="69"/>
      <c r="DK35" s="69"/>
      <c r="DL35" s="5"/>
      <c r="DM35" s="5"/>
      <c r="DN35" s="5"/>
      <c r="DO35" s="28"/>
      <c r="DP35" s="26"/>
      <c r="DQ35" s="10"/>
      <c r="DR35" s="26"/>
      <c r="DS35" s="26"/>
    </row>
    <row r="36" spans="1:123" x14ac:dyDescent="0.25">
      <c r="A36" s="10">
        <v>32</v>
      </c>
      <c r="B36" s="15">
        <v>32</v>
      </c>
      <c r="C36" s="42"/>
      <c r="D36" s="8"/>
      <c r="E36" s="28"/>
      <c r="F36" s="28"/>
      <c r="G36" s="32"/>
      <c r="H36" s="5"/>
      <c r="I36" s="5"/>
      <c r="J36" s="5"/>
      <c r="K36" s="5"/>
      <c r="L36" s="5"/>
      <c r="M36" s="5"/>
      <c r="N36" s="5"/>
      <c r="O36" s="299">
        <f t="shared" si="0"/>
        <v>0</v>
      </c>
      <c r="P36" s="5"/>
      <c r="Q36" s="5"/>
      <c r="R36" s="5"/>
      <c r="S36" s="5"/>
      <c r="T36" s="5"/>
      <c r="U36" s="5"/>
      <c r="V36" s="5"/>
      <c r="W36" s="5"/>
      <c r="X36" s="32"/>
      <c r="Y36" s="5"/>
      <c r="Z36" s="5"/>
      <c r="AA36" s="5"/>
      <c r="AB36" s="5"/>
      <c r="AC36" s="5"/>
      <c r="AD36" s="5"/>
      <c r="AE36" s="5"/>
      <c r="AF36" s="32"/>
      <c r="AG36" s="5"/>
      <c r="AH36" s="5"/>
      <c r="AI36" s="5"/>
      <c r="AJ36" s="5"/>
      <c r="AK36" s="5"/>
      <c r="AL36" s="5"/>
      <c r="AM36" s="5"/>
      <c r="AN36" s="76"/>
      <c r="AO36" s="9"/>
      <c r="AP36" s="73"/>
      <c r="AQ36" s="114"/>
      <c r="AR36" s="28"/>
      <c r="AS36" s="28"/>
      <c r="AT36" s="28"/>
      <c r="AU36" s="28"/>
      <c r="AV36" s="28"/>
      <c r="AW36" s="28"/>
      <c r="AX36" s="28"/>
      <c r="AY36" s="10"/>
      <c r="AZ36" s="300">
        <f t="shared" si="1"/>
        <v>0</v>
      </c>
      <c r="BA36" s="5"/>
      <c r="BB36" s="11"/>
      <c r="BC36" s="5"/>
      <c r="BD36" s="12"/>
      <c r="BE36" s="5"/>
      <c r="BF36" s="28"/>
      <c r="BG36" s="5"/>
      <c r="BH36" s="5"/>
      <c r="BI36" s="5"/>
      <c r="BJ36" s="5"/>
      <c r="BK36" s="5"/>
      <c r="BL36" s="5"/>
      <c r="BM36" s="46"/>
      <c r="BN36" s="5"/>
      <c r="BO36" s="38"/>
      <c r="BP36" s="263"/>
      <c r="BQ36" s="263"/>
      <c r="BR36" s="263"/>
      <c r="BS36" s="44">
        <v>32</v>
      </c>
      <c r="BT36" s="69"/>
      <c r="BU36" s="69"/>
      <c r="BV36" s="69"/>
      <c r="BW36" s="69"/>
      <c r="BX36" s="69"/>
      <c r="BY36" s="69"/>
      <c r="BZ36" s="26"/>
      <c r="CA36" s="32"/>
      <c r="CB36" s="69"/>
      <c r="CC36" s="69"/>
      <c r="CD36" s="69"/>
      <c r="CE36" s="69"/>
      <c r="CF36" s="26"/>
      <c r="CG36" s="32"/>
      <c r="CH36" s="69"/>
      <c r="CI36" s="69"/>
      <c r="CJ36" s="69"/>
      <c r="CK36" s="69"/>
      <c r="CL36" s="26"/>
      <c r="CM36" s="32"/>
      <c r="CN36" s="69"/>
      <c r="CO36" s="69"/>
      <c r="CP36" s="69"/>
      <c r="CQ36" s="69"/>
      <c r="CR36" s="26"/>
      <c r="CS36" s="32"/>
      <c r="CT36" s="69"/>
      <c r="CU36" s="69"/>
      <c r="CV36" s="69"/>
      <c r="CW36" s="69"/>
      <c r="CX36" s="26"/>
      <c r="CY36" s="44">
        <v>32</v>
      </c>
      <c r="CZ36" s="5">
        <v>0</v>
      </c>
      <c r="DA36" s="5">
        <v>0</v>
      </c>
      <c r="DB36" s="5"/>
      <c r="DC36" s="11"/>
      <c r="DD36" s="5"/>
      <c r="DE36" s="5"/>
      <c r="DF36" s="5"/>
      <c r="DG36" s="8"/>
      <c r="DH36" s="8"/>
      <c r="DI36" s="8"/>
      <c r="DJ36" s="69"/>
      <c r="DK36" s="69"/>
      <c r="DL36" s="5"/>
      <c r="DM36" s="5"/>
      <c r="DN36" s="5"/>
      <c r="DO36" s="28"/>
      <c r="DP36" s="26"/>
      <c r="DQ36" s="10"/>
      <c r="DR36" s="26"/>
      <c r="DS36" s="26"/>
    </row>
    <row r="37" spans="1:123" x14ac:dyDescent="0.25">
      <c r="A37" s="10">
        <v>33</v>
      </c>
      <c r="B37" s="15">
        <v>33</v>
      </c>
      <c r="C37" s="42"/>
      <c r="D37" s="8">
        <v>39938</v>
      </c>
      <c r="E37" s="28">
        <v>1</v>
      </c>
      <c r="F37" s="28">
        <v>0</v>
      </c>
      <c r="G37" s="32">
        <v>1</v>
      </c>
      <c r="H37" s="5"/>
      <c r="I37" s="5">
        <v>2</v>
      </c>
      <c r="J37" s="5"/>
      <c r="K37" s="5"/>
      <c r="L37" s="5"/>
      <c r="M37" s="5"/>
      <c r="N37" s="5"/>
      <c r="O37" s="299">
        <f t="shared" si="0"/>
        <v>2</v>
      </c>
      <c r="P37" s="5"/>
      <c r="Q37" s="5"/>
      <c r="R37" s="5"/>
      <c r="S37" s="5"/>
      <c r="T37" s="5"/>
      <c r="U37" s="5"/>
      <c r="V37" s="5"/>
      <c r="W37" s="5"/>
      <c r="X37" s="32"/>
      <c r="Y37" s="5"/>
      <c r="Z37" s="5"/>
      <c r="AA37" s="5"/>
      <c r="AB37" s="5"/>
      <c r="AC37" s="5"/>
      <c r="AD37" s="5"/>
      <c r="AE37" s="5"/>
      <c r="AF37" s="32"/>
      <c r="AG37" s="5"/>
      <c r="AH37" s="5"/>
      <c r="AI37" s="5"/>
      <c r="AJ37" s="5"/>
      <c r="AK37" s="5"/>
      <c r="AL37" s="5"/>
      <c r="AM37" s="5"/>
      <c r="AN37" s="76"/>
      <c r="AO37" s="9"/>
      <c r="AP37" s="73"/>
      <c r="AQ37" s="114"/>
      <c r="AR37" s="28"/>
      <c r="AS37" s="28"/>
      <c r="AT37" s="28"/>
      <c r="AU37" s="28"/>
      <c r="AV37" s="28"/>
      <c r="AW37" s="28"/>
      <c r="AX37" s="28"/>
      <c r="AY37" s="10" t="s">
        <v>235</v>
      </c>
      <c r="AZ37" s="300">
        <f t="shared" si="1"/>
        <v>0</v>
      </c>
      <c r="BA37" s="5"/>
      <c r="BB37" s="11"/>
      <c r="BC37" s="5"/>
      <c r="BD37" s="12"/>
      <c r="BE37" s="5"/>
      <c r="BF37" s="28"/>
      <c r="BG37" s="5"/>
      <c r="BH37" s="5"/>
      <c r="BI37" s="5"/>
      <c r="BJ37" s="5"/>
      <c r="BK37" s="5"/>
      <c r="BL37" s="5"/>
      <c r="BM37" s="46"/>
      <c r="BN37" s="5"/>
      <c r="BO37" s="38"/>
      <c r="BP37" s="263"/>
      <c r="BQ37" s="263"/>
      <c r="BR37" s="263"/>
      <c r="BS37" s="44">
        <v>33</v>
      </c>
      <c r="BT37" s="69"/>
      <c r="BU37" s="69"/>
      <c r="BV37" s="69"/>
      <c r="BW37" s="69"/>
      <c r="BX37" s="69"/>
      <c r="BY37" s="69"/>
      <c r="BZ37" s="26"/>
      <c r="CA37" s="32"/>
      <c r="CB37" s="69"/>
      <c r="CC37" s="69"/>
      <c r="CD37" s="69"/>
      <c r="CE37" s="69"/>
      <c r="CF37" s="26"/>
      <c r="CG37" s="32"/>
      <c r="CH37" s="69"/>
      <c r="CI37" s="69"/>
      <c r="CJ37" s="69"/>
      <c r="CK37" s="69"/>
      <c r="CL37" s="26"/>
      <c r="CM37" s="32"/>
      <c r="CN37" s="69"/>
      <c r="CO37" s="69"/>
      <c r="CP37" s="69"/>
      <c r="CQ37" s="69"/>
      <c r="CR37" s="26"/>
      <c r="CS37" s="32"/>
      <c r="CT37" s="69"/>
      <c r="CU37" s="69"/>
      <c r="CV37" s="69"/>
      <c r="CW37" s="69"/>
      <c r="CX37" s="26"/>
      <c r="CY37" s="44">
        <v>33</v>
      </c>
      <c r="CZ37" s="5">
        <v>2</v>
      </c>
      <c r="DA37" s="5">
        <v>0</v>
      </c>
      <c r="DB37" s="5">
        <v>2</v>
      </c>
      <c r="DC37" s="11"/>
      <c r="DD37" s="5"/>
      <c r="DE37" s="5"/>
      <c r="DF37" s="5"/>
      <c r="DG37" s="8"/>
      <c r="DH37" s="8"/>
      <c r="DI37" s="8"/>
      <c r="DJ37" s="69"/>
      <c r="DK37" s="69"/>
      <c r="DL37" s="5"/>
      <c r="DM37" s="5"/>
      <c r="DN37" s="5"/>
      <c r="DO37" s="28"/>
      <c r="DP37" s="26"/>
      <c r="DQ37" s="10"/>
      <c r="DR37" s="26"/>
      <c r="DS37" s="26"/>
    </row>
    <row r="38" spans="1:123" x14ac:dyDescent="0.25">
      <c r="A38" s="10">
        <v>34</v>
      </c>
      <c r="B38" s="15">
        <v>34</v>
      </c>
      <c r="C38" s="42"/>
      <c r="D38" s="8">
        <v>39938</v>
      </c>
      <c r="E38" s="28">
        <v>1</v>
      </c>
      <c r="F38" s="28">
        <v>0</v>
      </c>
      <c r="G38" s="32">
        <v>1</v>
      </c>
      <c r="H38" s="5"/>
      <c r="I38" s="5"/>
      <c r="J38" s="5"/>
      <c r="K38" s="5"/>
      <c r="L38" s="5"/>
      <c r="M38" s="5"/>
      <c r="N38" s="5"/>
      <c r="O38" s="299">
        <f t="shared" si="0"/>
        <v>1</v>
      </c>
      <c r="P38" s="5"/>
      <c r="Q38" s="5"/>
      <c r="R38" s="5"/>
      <c r="S38" s="5"/>
      <c r="T38" s="5"/>
      <c r="U38" s="5"/>
      <c r="V38" s="5"/>
      <c r="W38" s="5"/>
      <c r="X38" s="32"/>
      <c r="Y38" s="5"/>
      <c r="Z38" s="5"/>
      <c r="AA38" s="5"/>
      <c r="AB38" s="5"/>
      <c r="AC38" s="5"/>
      <c r="AD38" s="5"/>
      <c r="AE38" s="5"/>
      <c r="AF38" s="32"/>
      <c r="AG38" s="5"/>
      <c r="AH38" s="5"/>
      <c r="AI38" s="5"/>
      <c r="AJ38" s="5"/>
      <c r="AK38" s="5"/>
      <c r="AL38" s="5"/>
      <c r="AM38" s="5"/>
      <c r="AN38" s="76"/>
      <c r="AO38" s="9"/>
      <c r="AP38" s="73"/>
      <c r="AQ38" s="114"/>
      <c r="AR38" s="28"/>
      <c r="AS38" s="28"/>
      <c r="AT38" s="28"/>
      <c r="AU38" s="28"/>
      <c r="AV38" s="28"/>
      <c r="AW38" s="28"/>
      <c r="AX38" s="28"/>
      <c r="AY38" s="10" t="s">
        <v>235</v>
      </c>
      <c r="AZ38" s="300">
        <f t="shared" si="1"/>
        <v>0</v>
      </c>
      <c r="BA38" s="5"/>
      <c r="BB38" s="11"/>
      <c r="BC38" s="5"/>
      <c r="BD38" s="12"/>
      <c r="BE38" s="5"/>
      <c r="BF38" s="28"/>
      <c r="BG38" s="5"/>
      <c r="BH38" s="5"/>
      <c r="BI38" s="5"/>
      <c r="BJ38" s="5"/>
      <c r="BK38" s="5"/>
      <c r="BL38" s="5"/>
      <c r="BM38" s="46"/>
      <c r="BN38" s="5"/>
      <c r="BO38" s="38"/>
      <c r="BP38" s="263"/>
      <c r="BQ38" s="263"/>
      <c r="BR38" s="263"/>
      <c r="BS38" s="44">
        <v>34</v>
      </c>
      <c r="BT38" s="5"/>
      <c r="BU38" s="5"/>
      <c r="BV38" s="5"/>
      <c r="BW38" s="5"/>
      <c r="BX38" s="5"/>
      <c r="BY38" s="5"/>
      <c r="BZ38" s="4"/>
      <c r="CA38" s="32"/>
      <c r="CB38" s="69"/>
      <c r="CC38" s="69"/>
      <c r="CD38" s="69"/>
      <c r="CE38" s="69"/>
      <c r="CF38" s="26"/>
      <c r="CG38" s="32"/>
      <c r="CH38" s="69"/>
      <c r="CI38" s="69"/>
      <c r="CJ38" s="69"/>
      <c r="CK38" s="69"/>
      <c r="CL38" s="26"/>
      <c r="CM38" s="32"/>
      <c r="CN38" s="69"/>
      <c r="CO38" s="69"/>
      <c r="CP38" s="69"/>
      <c r="CQ38" s="69"/>
      <c r="CR38" s="26"/>
      <c r="CS38" s="32"/>
      <c r="CT38" s="69"/>
      <c r="CU38" s="69"/>
      <c r="CV38" s="69"/>
      <c r="CW38" s="69"/>
      <c r="CX38" s="26"/>
      <c r="CY38" s="44">
        <v>34</v>
      </c>
      <c r="CZ38" s="5">
        <v>1</v>
      </c>
      <c r="DA38" s="5">
        <v>0</v>
      </c>
      <c r="DB38" s="5">
        <v>1</v>
      </c>
      <c r="DC38" s="11"/>
      <c r="DD38" s="5"/>
      <c r="DE38" s="5"/>
      <c r="DF38" s="5"/>
      <c r="DG38" s="8"/>
      <c r="DH38" s="8"/>
      <c r="DI38" s="8"/>
      <c r="DJ38" s="5"/>
      <c r="DK38" s="5"/>
      <c r="DL38" s="5"/>
      <c r="DM38" s="5"/>
      <c r="DN38" s="5"/>
      <c r="DO38" s="28"/>
      <c r="DP38" s="26"/>
      <c r="DQ38" s="10"/>
      <c r="DR38" s="26"/>
      <c r="DS38" s="26"/>
    </row>
    <row r="39" spans="1:123" x14ac:dyDescent="0.25">
      <c r="A39" s="10">
        <v>35</v>
      </c>
      <c r="B39" s="15">
        <v>35</v>
      </c>
      <c r="C39" s="42"/>
      <c r="D39" s="8">
        <v>39938</v>
      </c>
      <c r="E39" s="28">
        <v>1</v>
      </c>
      <c r="F39" s="28">
        <v>1</v>
      </c>
      <c r="G39" s="32">
        <v>3</v>
      </c>
      <c r="H39" s="5"/>
      <c r="I39" s="5">
        <v>4</v>
      </c>
      <c r="J39" s="5"/>
      <c r="K39" s="5"/>
      <c r="L39" s="5"/>
      <c r="M39" s="5"/>
      <c r="N39" s="5"/>
      <c r="O39" s="299">
        <f t="shared" si="0"/>
        <v>4</v>
      </c>
      <c r="P39" s="5"/>
      <c r="Q39" s="5"/>
      <c r="R39" s="5" t="s">
        <v>118</v>
      </c>
      <c r="S39" s="5"/>
      <c r="T39" s="5"/>
      <c r="U39" s="5"/>
      <c r="V39" s="5"/>
      <c r="W39" s="5"/>
      <c r="X39" s="32"/>
      <c r="Y39" s="5"/>
      <c r="Z39" s="5">
        <v>10</v>
      </c>
      <c r="AA39" s="5">
        <v>10</v>
      </c>
      <c r="AB39" s="5"/>
      <c r="AC39" s="5"/>
      <c r="AD39" s="5"/>
      <c r="AE39" s="5"/>
      <c r="AF39" s="32"/>
      <c r="AG39" s="5"/>
      <c r="AH39" s="5"/>
      <c r="AI39" s="5"/>
      <c r="AJ39" s="5">
        <v>10</v>
      </c>
      <c r="AK39" s="5">
        <v>10</v>
      </c>
      <c r="AL39" s="5"/>
      <c r="AM39" s="5"/>
      <c r="AN39" s="76">
        <v>39952</v>
      </c>
      <c r="AO39" s="9">
        <v>39955</v>
      </c>
      <c r="AP39" s="73">
        <v>39959</v>
      </c>
      <c r="AQ39" s="114"/>
      <c r="AR39" s="28"/>
      <c r="AS39" s="28"/>
      <c r="AT39" s="28"/>
      <c r="AU39" s="28"/>
      <c r="AV39" s="28"/>
      <c r="AW39" s="28"/>
      <c r="AX39" s="28"/>
      <c r="AY39" s="10"/>
      <c r="AZ39" s="300">
        <f t="shared" si="1"/>
        <v>3</v>
      </c>
      <c r="BA39" s="5">
        <v>3</v>
      </c>
      <c r="BB39" s="11">
        <v>2.1800000000000002</v>
      </c>
      <c r="BC39" s="5">
        <v>239</v>
      </c>
      <c r="BD39" s="12"/>
      <c r="BE39" s="5"/>
      <c r="BF39" s="28"/>
      <c r="BG39" s="5"/>
      <c r="BH39" s="5"/>
      <c r="BI39" s="5"/>
      <c r="BJ39" s="5"/>
      <c r="BK39" s="5"/>
      <c r="BL39" s="5"/>
      <c r="BM39" s="46"/>
      <c r="BN39" s="5">
        <v>0</v>
      </c>
      <c r="BO39" s="38" t="s">
        <v>708</v>
      </c>
      <c r="BP39" s="263">
        <f t="shared" si="2"/>
        <v>2676.2213081504342</v>
      </c>
      <c r="BQ39" s="263"/>
      <c r="BR39" s="263">
        <f t="shared" si="3"/>
        <v>2676.2213081504342</v>
      </c>
      <c r="BS39" s="44">
        <v>35</v>
      </c>
      <c r="BT39" s="5"/>
      <c r="BU39" s="5"/>
      <c r="BV39" s="5"/>
      <c r="BW39" s="5"/>
      <c r="BX39" s="5"/>
      <c r="BY39" s="5"/>
      <c r="BZ39" s="4"/>
      <c r="CA39" s="32"/>
      <c r="CB39" s="69"/>
      <c r="CC39" s="69"/>
      <c r="CD39" s="69"/>
      <c r="CE39" s="69"/>
      <c r="CF39" s="26"/>
      <c r="CG39" s="32"/>
      <c r="CH39" s="69"/>
      <c r="CI39" s="69"/>
      <c r="CJ39" s="69"/>
      <c r="CK39" s="69"/>
      <c r="CL39" s="26"/>
      <c r="CM39" s="32"/>
      <c r="CN39" s="69"/>
      <c r="CO39" s="69"/>
      <c r="CP39" s="69"/>
      <c r="CQ39" s="69"/>
      <c r="CR39" s="26"/>
      <c r="CS39" s="32"/>
      <c r="CT39" s="69"/>
      <c r="CU39" s="69"/>
      <c r="CV39" s="69"/>
      <c r="CW39" s="69"/>
      <c r="CX39" s="26"/>
      <c r="CY39" s="44">
        <v>35</v>
      </c>
      <c r="CZ39" s="5">
        <v>4</v>
      </c>
      <c r="DA39" s="5">
        <v>3</v>
      </c>
      <c r="DB39" s="5">
        <v>4</v>
      </c>
      <c r="DC39" s="11">
        <v>2.1800000000000002</v>
      </c>
      <c r="DD39" s="5">
        <v>239</v>
      </c>
      <c r="DE39" s="5">
        <v>2676.2213081504342</v>
      </c>
      <c r="DF39" s="5">
        <v>1</v>
      </c>
      <c r="DG39" s="8">
        <v>39952</v>
      </c>
      <c r="DH39" s="8">
        <v>39955</v>
      </c>
      <c r="DI39" s="8">
        <v>39959</v>
      </c>
      <c r="DJ39" s="5"/>
      <c r="DK39" s="5"/>
      <c r="DL39" s="5"/>
      <c r="DM39" s="5"/>
      <c r="DN39" s="5"/>
      <c r="DO39" s="28"/>
      <c r="DP39" s="26"/>
      <c r="DQ39" s="10"/>
      <c r="DR39" s="26"/>
      <c r="DS39" s="26"/>
    </row>
    <row r="40" spans="1:123" x14ac:dyDescent="0.25">
      <c r="A40" s="10">
        <v>36</v>
      </c>
      <c r="B40" s="15">
        <v>36</v>
      </c>
      <c r="C40" s="42"/>
      <c r="D40" s="8"/>
      <c r="E40" s="28"/>
      <c r="F40" s="28"/>
      <c r="G40" s="32"/>
      <c r="H40" s="5"/>
      <c r="I40" s="5"/>
      <c r="J40" s="5"/>
      <c r="K40" s="5"/>
      <c r="L40" s="5"/>
      <c r="M40" s="5"/>
      <c r="N40" s="5"/>
      <c r="O40" s="299">
        <f t="shared" si="0"/>
        <v>0</v>
      </c>
      <c r="P40" s="5"/>
      <c r="Q40" s="5"/>
      <c r="R40" s="5"/>
      <c r="S40" s="5"/>
      <c r="T40" s="5"/>
      <c r="U40" s="5"/>
      <c r="V40" s="5"/>
      <c r="W40" s="5"/>
      <c r="X40" s="32"/>
      <c r="Y40" s="5"/>
      <c r="Z40" s="5"/>
      <c r="AA40" s="5"/>
      <c r="AB40" s="5"/>
      <c r="AC40" s="5"/>
      <c r="AD40" s="5"/>
      <c r="AE40" s="5"/>
      <c r="AF40" s="32"/>
      <c r="AG40" s="5"/>
      <c r="AH40" s="5"/>
      <c r="AI40" s="5"/>
      <c r="AJ40" s="5"/>
      <c r="AK40" s="5"/>
      <c r="AL40" s="5"/>
      <c r="AM40" s="5"/>
      <c r="AN40" s="76"/>
      <c r="AO40" s="9"/>
      <c r="AP40" s="73"/>
      <c r="AQ40" s="114"/>
      <c r="AR40" s="28"/>
      <c r="AS40" s="28"/>
      <c r="AT40" s="28"/>
      <c r="AU40" s="28"/>
      <c r="AV40" s="28"/>
      <c r="AW40" s="28"/>
      <c r="AX40" s="28"/>
      <c r="AY40" s="10"/>
      <c r="AZ40" s="300">
        <f t="shared" si="1"/>
        <v>0</v>
      </c>
      <c r="BA40" s="5"/>
      <c r="BB40" s="11"/>
      <c r="BC40" s="5"/>
      <c r="BD40" s="12"/>
      <c r="BE40" s="5"/>
      <c r="BF40" s="28"/>
      <c r="BG40" s="5"/>
      <c r="BH40" s="5"/>
      <c r="BI40" s="5"/>
      <c r="BJ40" s="5"/>
      <c r="BK40" s="5"/>
      <c r="BL40" s="5"/>
      <c r="BM40" s="46"/>
      <c r="BN40" s="5"/>
      <c r="BO40" s="38"/>
      <c r="BP40" s="263"/>
      <c r="BQ40" s="263"/>
      <c r="BR40" s="263"/>
      <c r="BS40" s="44">
        <v>36</v>
      </c>
      <c r="BT40" s="5"/>
      <c r="BU40" s="5"/>
      <c r="BV40" s="5"/>
      <c r="BW40" s="5"/>
      <c r="BX40" s="5"/>
      <c r="BY40" s="5"/>
      <c r="BZ40" s="4"/>
      <c r="CA40" s="32"/>
      <c r="CB40" s="69"/>
      <c r="CC40" s="69"/>
      <c r="CD40" s="69"/>
      <c r="CE40" s="69"/>
      <c r="CF40" s="26"/>
      <c r="CG40" s="32"/>
      <c r="CH40" s="69"/>
      <c r="CI40" s="69"/>
      <c r="CJ40" s="69"/>
      <c r="CK40" s="69"/>
      <c r="CL40" s="26"/>
      <c r="CM40" s="32"/>
      <c r="CN40" s="69"/>
      <c r="CO40" s="69"/>
      <c r="CP40" s="69"/>
      <c r="CQ40" s="69"/>
      <c r="CR40" s="26"/>
      <c r="CS40" s="32"/>
      <c r="CT40" s="69"/>
      <c r="CU40" s="69"/>
      <c r="CV40" s="69"/>
      <c r="CW40" s="69"/>
      <c r="CX40" s="26"/>
      <c r="CY40" s="44">
        <v>36</v>
      </c>
      <c r="CZ40" s="5">
        <v>0</v>
      </c>
      <c r="DA40" s="5">
        <v>0</v>
      </c>
      <c r="DB40" s="5"/>
      <c r="DC40" s="11"/>
      <c r="DD40" s="5"/>
      <c r="DE40" s="5"/>
      <c r="DF40" s="5"/>
      <c r="DG40" s="8"/>
      <c r="DH40" s="8"/>
      <c r="DI40" s="8"/>
      <c r="DJ40" s="5"/>
      <c r="DK40" s="5"/>
      <c r="DL40" s="5"/>
      <c r="DM40" s="5"/>
      <c r="DN40" s="5"/>
      <c r="DO40" s="28"/>
      <c r="DP40" s="26"/>
      <c r="DQ40" s="10"/>
      <c r="DR40" s="26"/>
      <c r="DS40" s="26"/>
    </row>
    <row r="41" spans="1:123" x14ac:dyDescent="0.25">
      <c r="A41" s="10">
        <v>37</v>
      </c>
      <c r="B41" s="15">
        <v>37</v>
      </c>
      <c r="C41" s="42"/>
      <c r="D41" s="8">
        <v>39938</v>
      </c>
      <c r="E41" s="28">
        <v>1</v>
      </c>
      <c r="F41" s="28">
        <v>1</v>
      </c>
      <c r="G41" s="32">
        <v>3</v>
      </c>
      <c r="H41" s="5"/>
      <c r="I41" s="5"/>
      <c r="J41" s="5"/>
      <c r="K41" s="5"/>
      <c r="L41" s="5"/>
      <c r="M41" s="5"/>
      <c r="N41" s="5"/>
      <c r="O41" s="299">
        <f t="shared" si="0"/>
        <v>3</v>
      </c>
      <c r="P41" s="5" t="s">
        <v>117</v>
      </c>
      <c r="Q41" s="5" t="s">
        <v>111</v>
      </c>
      <c r="R41" s="5"/>
      <c r="S41" s="5"/>
      <c r="T41" s="5"/>
      <c r="U41" s="5"/>
      <c r="V41" s="5"/>
      <c r="W41" s="5"/>
      <c r="X41" s="32">
        <v>15</v>
      </c>
      <c r="Y41" s="5">
        <v>15</v>
      </c>
      <c r="Z41" s="5">
        <v>25</v>
      </c>
      <c r="AA41" s="5">
        <v>27</v>
      </c>
      <c r="AB41" s="5">
        <v>32</v>
      </c>
      <c r="AC41" s="5"/>
      <c r="AD41" s="5"/>
      <c r="AE41" s="5"/>
      <c r="AF41" s="32"/>
      <c r="AG41" s="5"/>
      <c r="AH41" s="5"/>
      <c r="AI41" s="5"/>
      <c r="AJ41" s="5"/>
      <c r="AK41" s="5">
        <v>32</v>
      </c>
      <c r="AL41" s="5">
        <v>32</v>
      </c>
      <c r="AM41" s="5">
        <v>31</v>
      </c>
      <c r="AN41" s="76">
        <v>39945</v>
      </c>
      <c r="AO41" s="9">
        <v>39952</v>
      </c>
      <c r="AP41" s="73">
        <v>39965</v>
      </c>
      <c r="AQ41" s="114"/>
      <c r="AR41" s="28"/>
      <c r="AS41" s="28"/>
      <c r="AT41" s="28"/>
      <c r="AU41" s="28"/>
      <c r="AV41" s="28"/>
      <c r="AW41" s="28"/>
      <c r="AX41" s="28"/>
      <c r="AY41" s="10" t="s">
        <v>332</v>
      </c>
      <c r="AZ41" s="300">
        <f t="shared" si="1"/>
        <v>3</v>
      </c>
      <c r="BA41" s="5">
        <v>3</v>
      </c>
      <c r="BB41" s="11">
        <v>2.19</v>
      </c>
      <c r="BC41" s="5">
        <v>135</v>
      </c>
      <c r="BD41" s="12"/>
      <c r="BE41" s="5"/>
      <c r="BF41" s="28"/>
      <c r="BG41" s="5"/>
      <c r="BH41" s="5"/>
      <c r="BI41" s="5"/>
      <c r="BJ41" s="5"/>
      <c r="BK41" s="5"/>
      <c r="BL41" s="5"/>
      <c r="BM41" s="46"/>
      <c r="BN41" s="5">
        <v>1</v>
      </c>
      <c r="BO41" s="38"/>
      <c r="BP41" s="263">
        <f t="shared" si="2"/>
        <v>1525.5734932455532</v>
      </c>
      <c r="BQ41" s="263"/>
      <c r="BR41" s="263">
        <f t="shared" si="3"/>
        <v>1525.5734932455532</v>
      </c>
      <c r="BS41" s="44">
        <v>37</v>
      </c>
      <c r="BT41" s="5">
        <v>1</v>
      </c>
      <c r="BU41" s="5">
        <v>14</v>
      </c>
      <c r="BV41" s="5">
        <v>6</v>
      </c>
      <c r="BW41" s="5">
        <v>6</v>
      </c>
      <c r="BX41" s="5">
        <v>4</v>
      </c>
      <c r="BY41" s="5">
        <v>7</v>
      </c>
      <c r="BZ41" s="4" t="s">
        <v>720</v>
      </c>
      <c r="CA41" s="32"/>
      <c r="CB41" s="69"/>
      <c r="CC41" s="69"/>
      <c r="CD41" s="69"/>
      <c r="CE41" s="69"/>
      <c r="CF41" s="26"/>
      <c r="CG41" s="32"/>
      <c r="CH41" s="69"/>
      <c r="CI41" s="69"/>
      <c r="CJ41" s="69"/>
      <c r="CK41" s="69"/>
      <c r="CL41" s="26"/>
      <c r="CM41" s="32"/>
      <c r="CN41" s="69"/>
      <c r="CO41" s="69"/>
      <c r="CP41" s="69"/>
      <c r="CQ41" s="69"/>
      <c r="CR41" s="26"/>
      <c r="CS41" s="32"/>
      <c r="CT41" s="69"/>
      <c r="CU41" s="69"/>
      <c r="CV41" s="69"/>
      <c r="CW41" s="69"/>
      <c r="CX41" s="26"/>
      <c r="CY41" s="44">
        <v>37</v>
      </c>
      <c r="CZ41" s="5">
        <v>3</v>
      </c>
      <c r="DA41" s="5">
        <v>3</v>
      </c>
      <c r="DB41" s="5">
        <v>3</v>
      </c>
      <c r="DC41" s="11">
        <v>2.19</v>
      </c>
      <c r="DD41" s="5">
        <v>135</v>
      </c>
      <c r="DE41" s="5">
        <v>1525.5734932455532</v>
      </c>
      <c r="DF41" s="5">
        <v>31</v>
      </c>
      <c r="DG41" s="8">
        <v>39945</v>
      </c>
      <c r="DH41" s="8">
        <v>39952</v>
      </c>
      <c r="DI41" s="8">
        <v>39965</v>
      </c>
      <c r="DJ41" s="5">
        <v>1</v>
      </c>
      <c r="DK41" s="5">
        <v>14</v>
      </c>
      <c r="DL41" s="5">
        <v>6</v>
      </c>
      <c r="DM41" s="5">
        <v>4</v>
      </c>
      <c r="DN41" s="5">
        <v>7</v>
      </c>
      <c r="DO41" s="28"/>
      <c r="DP41" s="26"/>
      <c r="DQ41" s="10"/>
      <c r="DR41" s="26"/>
      <c r="DS41" s="26"/>
    </row>
    <row r="42" spans="1:123" x14ac:dyDescent="0.25">
      <c r="A42" s="10">
        <v>38</v>
      </c>
      <c r="B42" s="15" t="s">
        <v>154</v>
      </c>
      <c r="C42" s="42"/>
      <c r="D42" s="8">
        <v>39938</v>
      </c>
      <c r="E42" s="28">
        <v>1</v>
      </c>
      <c r="F42" s="28">
        <v>0</v>
      </c>
      <c r="G42" s="32">
        <v>2</v>
      </c>
      <c r="H42" s="5"/>
      <c r="I42" s="5"/>
      <c r="J42" s="5"/>
      <c r="K42" s="5"/>
      <c r="L42" s="5"/>
      <c r="M42" s="5"/>
      <c r="N42" s="5"/>
      <c r="O42" s="299">
        <f t="shared" si="0"/>
        <v>2</v>
      </c>
      <c r="P42" s="5"/>
      <c r="Q42" s="5"/>
      <c r="R42" s="5"/>
      <c r="S42" s="5"/>
      <c r="T42" s="5"/>
      <c r="U42" s="5"/>
      <c r="V42" s="5"/>
      <c r="W42" s="5"/>
      <c r="X42" s="32"/>
      <c r="Y42" s="5"/>
      <c r="Z42" s="5"/>
      <c r="AA42" s="5"/>
      <c r="AB42" s="5"/>
      <c r="AC42" s="5"/>
      <c r="AD42" s="5"/>
      <c r="AE42" s="5"/>
      <c r="AF42" s="32"/>
      <c r="AG42" s="5"/>
      <c r="AH42" s="5"/>
      <c r="AI42" s="5"/>
      <c r="AJ42" s="5"/>
      <c r="AK42" s="5"/>
      <c r="AL42" s="5"/>
      <c r="AM42" s="5"/>
      <c r="AN42" s="76"/>
      <c r="AO42" s="9"/>
      <c r="AP42" s="73"/>
      <c r="AQ42" s="114"/>
      <c r="AR42" s="28"/>
      <c r="AS42" s="28"/>
      <c r="AT42" s="28"/>
      <c r="AU42" s="28"/>
      <c r="AV42" s="28"/>
      <c r="AW42" s="28"/>
      <c r="AX42" s="28"/>
      <c r="AY42" s="10" t="s">
        <v>235</v>
      </c>
      <c r="AZ42" s="300">
        <f t="shared" si="1"/>
        <v>0</v>
      </c>
      <c r="BA42" s="5"/>
      <c r="BB42" s="11"/>
      <c r="BC42" s="5"/>
      <c r="BD42" s="12"/>
      <c r="BE42" s="5"/>
      <c r="BF42" s="28"/>
      <c r="BG42" s="5"/>
      <c r="BH42" s="5"/>
      <c r="BI42" s="5"/>
      <c r="BJ42" s="5"/>
      <c r="BK42" s="5"/>
      <c r="BL42" s="5"/>
      <c r="BM42" s="46"/>
      <c r="BN42" s="5"/>
      <c r="BO42" s="38"/>
      <c r="BP42" s="263"/>
      <c r="BQ42" s="263"/>
      <c r="BR42" s="263"/>
      <c r="BS42" s="44">
        <v>38</v>
      </c>
      <c r="BT42" s="5"/>
      <c r="BU42" s="5"/>
      <c r="BV42" s="5"/>
      <c r="BW42" s="5"/>
      <c r="BX42" s="5"/>
      <c r="BY42" s="5"/>
      <c r="BZ42" s="4"/>
      <c r="CA42" s="32"/>
      <c r="CB42" s="69"/>
      <c r="CC42" s="69"/>
      <c r="CD42" s="69"/>
      <c r="CE42" s="69"/>
      <c r="CF42" s="26"/>
      <c r="CG42" s="32"/>
      <c r="CH42" s="69"/>
      <c r="CI42" s="69"/>
      <c r="CJ42" s="69"/>
      <c r="CK42" s="69"/>
      <c r="CL42" s="26"/>
      <c r="CM42" s="32"/>
      <c r="CN42" s="69"/>
      <c r="CO42" s="69"/>
      <c r="CP42" s="69"/>
      <c r="CQ42" s="69"/>
      <c r="CR42" s="26"/>
      <c r="CS42" s="32"/>
      <c r="CT42" s="69"/>
      <c r="CU42" s="69"/>
      <c r="CV42" s="69"/>
      <c r="CW42" s="69"/>
      <c r="CX42" s="26"/>
      <c r="CY42" s="44">
        <v>38</v>
      </c>
      <c r="CZ42" s="5">
        <v>2</v>
      </c>
      <c r="DA42" s="5">
        <v>0</v>
      </c>
      <c r="DB42" s="5">
        <v>2</v>
      </c>
      <c r="DC42" s="11"/>
      <c r="DD42" s="5"/>
      <c r="DE42" s="5"/>
      <c r="DF42" s="5"/>
      <c r="DG42" s="8"/>
      <c r="DH42" s="8"/>
      <c r="DI42" s="8"/>
      <c r="DJ42" s="5"/>
      <c r="DK42" s="5"/>
      <c r="DL42" s="5"/>
      <c r="DM42" s="5"/>
      <c r="DN42" s="5"/>
      <c r="DO42" s="28"/>
      <c r="DP42" s="26"/>
      <c r="DQ42" s="10"/>
      <c r="DR42" s="26"/>
      <c r="DS42" s="26"/>
    </row>
    <row r="43" spans="1:123" x14ac:dyDescent="0.25">
      <c r="A43" s="10">
        <v>39</v>
      </c>
      <c r="B43" s="15" t="s">
        <v>156</v>
      </c>
      <c r="C43" s="42"/>
      <c r="D43" s="8">
        <v>39938</v>
      </c>
      <c r="E43" s="28">
        <v>1</v>
      </c>
      <c r="F43" s="28">
        <v>1</v>
      </c>
      <c r="G43" s="32">
        <v>3</v>
      </c>
      <c r="H43" s="5"/>
      <c r="I43" s="5">
        <v>4</v>
      </c>
      <c r="J43" s="5"/>
      <c r="K43" s="5"/>
      <c r="L43" s="5"/>
      <c r="M43" s="5"/>
      <c r="N43" s="5"/>
      <c r="O43" s="299">
        <f t="shared" si="0"/>
        <v>4</v>
      </c>
      <c r="P43" s="5" t="s">
        <v>117</v>
      </c>
      <c r="Q43" s="5" t="s">
        <v>111</v>
      </c>
      <c r="R43" s="5" t="s">
        <v>118</v>
      </c>
      <c r="S43" s="5"/>
      <c r="T43" s="5"/>
      <c r="U43" s="5"/>
      <c r="V43" s="5"/>
      <c r="W43" s="5"/>
      <c r="X43" s="32">
        <v>23</v>
      </c>
      <c r="Y43" s="5"/>
      <c r="Z43" s="5">
        <v>22</v>
      </c>
      <c r="AA43" s="5">
        <v>31</v>
      </c>
      <c r="AB43" s="5">
        <v>41</v>
      </c>
      <c r="AC43" s="5">
        <v>46</v>
      </c>
      <c r="AD43" s="5"/>
      <c r="AE43" s="5"/>
      <c r="AF43" s="32"/>
      <c r="AG43" s="5"/>
      <c r="AH43" s="5"/>
      <c r="AI43" s="5"/>
      <c r="AJ43" s="5"/>
      <c r="AK43" s="5"/>
      <c r="AL43" s="5">
        <v>46</v>
      </c>
      <c r="AM43" s="5">
        <v>46</v>
      </c>
      <c r="AN43" s="76">
        <v>39952</v>
      </c>
      <c r="AO43" s="9">
        <v>39955</v>
      </c>
      <c r="AP43" s="73">
        <v>39965</v>
      </c>
      <c r="AQ43" s="114"/>
      <c r="AR43" s="28"/>
      <c r="AS43" s="28"/>
      <c r="AT43" s="28"/>
      <c r="AU43" s="28"/>
      <c r="AV43" s="28"/>
      <c r="AW43" s="28"/>
      <c r="AX43" s="28"/>
      <c r="AY43" s="10" t="s">
        <v>322</v>
      </c>
      <c r="AZ43" s="300">
        <f t="shared" si="1"/>
        <v>3</v>
      </c>
      <c r="BA43" s="5">
        <v>1</v>
      </c>
      <c r="BB43" s="11">
        <v>1.85</v>
      </c>
      <c r="BC43" s="5">
        <v>161</v>
      </c>
      <c r="BD43" s="12"/>
      <c r="BE43" s="5">
        <v>2</v>
      </c>
      <c r="BF43" s="28">
        <v>3.57</v>
      </c>
      <c r="BG43" s="5">
        <v>2.02</v>
      </c>
      <c r="BH43" s="5"/>
      <c r="BI43" s="5"/>
      <c r="BJ43" s="11">
        <f t="shared" ref="BJ43:BK43" si="9">59.316*BF43+74.143</f>
        <v>285.90111999999999</v>
      </c>
      <c r="BK43" s="11">
        <f t="shared" si="9"/>
        <v>193.96132</v>
      </c>
      <c r="BL43" s="5"/>
      <c r="BM43" s="46"/>
      <c r="BN43" s="5">
        <v>1</v>
      </c>
      <c r="BO43" s="38" t="s">
        <v>709</v>
      </c>
      <c r="BP43" s="263">
        <f t="shared" si="2"/>
        <v>432.77205949067053</v>
      </c>
      <c r="BQ43" s="263">
        <f t="shared" si="4"/>
        <v>3483.414391860204</v>
      </c>
      <c r="BR43" s="263">
        <f t="shared" si="3"/>
        <v>3916.1864513508744</v>
      </c>
      <c r="BS43" s="44">
        <v>39</v>
      </c>
      <c r="BT43" s="5">
        <v>1</v>
      </c>
      <c r="BU43" s="5">
        <v>17</v>
      </c>
      <c r="BV43" s="5">
        <v>8</v>
      </c>
      <c r="BW43" s="5">
        <v>8</v>
      </c>
      <c r="BX43" s="5">
        <v>5</v>
      </c>
      <c r="BY43" s="5">
        <v>12</v>
      </c>
      <c r="BZ43" s="4" t="s">
        <v>720</v>
      </c>
      <c r="CA43" s="32"/>
      <c r="CB43" s="69"/>
      <c r="CC43" s="69"/>
      <c r="CD43" s="69"/>
      <c r="CE43" s="69"/>
      <c r="CF43" s="26"/>
      <c r="CG43" s="32"/>
      <c r="CH43" s="69"/>
      <c r="CI43" s="69"/>
      <c r="CJ43" s="69"/>
      <c r="CK43" s="69"/>
      <c r="CL43" s="26"/>
      <c r="CM43" s="32"/>
      <c r="CN43" s="69"/>
      <c r="CO43" s="69"/>
      <c r="CP43" s="69"/>
      <c r="CQ43" s="69"/>
      <c r="CR43" s="26"/>
      <c r="CS43" s="32"/>
      <c r="CT43" s="69"/>
      <c r="CU43" s="69"/>
      <c r="CV43" s="69"/>
      <c r="CW43" s="69"/>
      <c r="CX43" s="26"/>
      <c r="CY43" s="44">
        <v>39</v>
      </c>
      <c r="CZ43" s="5">
        <v>4</v>
      </c>
      <c r="DA43" s="5">
        <v>3</v>
      </c>
      <c r="DB43" s="5">
        <v>4</v>
      </c>
      <c r="DC43" s="11">
        <v>1.85</v>
      </c>
      <c r="DD43" s="5">
        <v>161</v>
      </c>
      <c r="DE43" s="5">
        <v>3916.1864513508744</v>
      </c>
      <c r="DF43" s="5">
        <v>46</v>
      </c>
      <c r="DG43" s="8">
        <v>39952</v>
      </c>
      <c r="DH43" s="8">
        <v>39955</v>
      </c>
      <c r="DI43" s="8">
        <v>39965</v>
      </c>
      <c r="DJ43" s="5">
        <v>1</v>
      </c>
      <c r="DK43" s="5">
        <v>17</v>
      </c>
      <c r="DL43" s="5">
        <v>8</v>
      </c>
      <c r="DM43" s="5">
        <v>5</v>
      </c>
      <c r="DN43" s="5">
        <v>12</v>
      </c>
      <c r="DO43" s="28"/>
      <c r="DP43" s="26"/>
      <c r="DQ43" s="10"/>
      <c r="DR43" s="26"/>
      <c r="DS43" s="26"/>
    </row>
    <row r="44" spans="1:123" x14ac:dyDescent="0.25">
      <c r="A44" s="10">
        <v>40</v>
      </c>
      <c r="B44" s="15">
        <v>40</v>
      </c>
      <c r="C44" s="42"/>
      <c r="D44" s="8">
        <v>39945</v>
      </c>
      <c r="E44" s="28">
        <v>1</v>
      </c>
      <c r="F44" s="28">
        <v>0</v>
      </c>
      <c r="G44" s="32"/>
      <c r="H44" s="5"/>
      <c r="I44" s="5">
        <v>3</v>
      </c>
      <c r="J44" s="5"/>
      <c r="K44" s="5"/>
      <c r="L44" s="5"/>
      <c r="M44" s="5"/>
      <c r="N44" s="5"/>
      <c r="O44" s="299">
        <f t="shared" si="0"/>
        <v>3</v>
      </c>
      <c r="P44" s="5"/>
      <c r="Q44" s="5"/>
      <c r="R44" s="5"/>
      <c r="S44" s="5"/>
      <c r="T44" s="5"/>
      <c r="U44" s="5"/>
      <c r="V44" s="5"/>
      <c r="W44" s="5"/>
      <c r="X44" s="32"/>
      <c r="Y44" s="5"/>
      <c r="Z44" s="5"/>
      <c r="AA44" s="5"/>
      <c r="AB44" s="5"/>
      <c r="AC44" s="5"/>
      <c r="AD44" s="5"/>
      <c r="AE44" s="5"/>
      <c r="AF44" s="32"/>
      <c r="AG44" s="5"/>
      <c r="AH44" s="5"/>
      <c r="AI44" s="5"/>
      <c r="AJ44" s="5"/>
      <c r="AK44" s="5"/>
      <c r="AL44" s="5"/>
      <c r="AM44" s="5"/>
      <c r="AN44" s="76"/>
      <c r="AO44" s="9"/>
      <c r="AP44" s="73"/>
      <c r="AQ44" s="114"/>
      <c r="AR44" s="28"/>
      <c r="AS44" s="28"/>
      <c r="AT44" s="28"/>
      <c r="AU44" s="28"/>
      <c r="AV44" s="28"/>
      <c r="AW44" s="28"/>
      <c r="AX44" s="28"/>
      <c r="AY44" s="10" t="s">
        <v>235</v>
      </c>
      <c r="AZ44" s="300">
        <f t="shared" si="1"/>
        <v>0</v>
      </c>
      <c r="BA44" s="5"/>
      <c r="BB44" s="11"/>
      <c r="BC44" s="5"/>
      <c r="BD44" s="12"/>
      <c r="BE44" s="5"/>
      <c r="BF44" s="28"/>
      <c r="BG44" s="5"/>
      <c r="BH44" s="5"/>
      <c r="BI44" s="5"/>
      <c r="BJ44" s="5"/>
      <c r="BK44" s="5"/>
      <c r="BL44" s="5"/>
      <c r="BM44" s="46"/>
      <c r="BN44" s="5"/>
      <c r="BO44" s="38"/>
      <c r="BP44" s="263"/>
      <c r="BQ44" s="263"/>
      <c r="BR44" s="263"/>
      <c r="BS44" s="44">
        <v>40</v>
      </c>
      <c r="BT44" s="5"/>
      <c r="BU44" s="5"/>
      <c r="BV44" s="5"/>
      <c r="BW44" s="5"/>
      <c r="BX44" s="5"/>
      <c r="BY44" s="5"/>
      <c r="BZ44" s="4"/>
      <c r="CA44" s="32"/>
      <c r="CB44" s="69"/>
      <c r="CC44" s="69"/>
      <c r="CD44" s="69"/>
      <c r="CE44" s="69"/>
      <c r="CF44" s="26"/>
      <c r="CG44" s="32"/>
      <c r="CH44" s="69"/>
      <c r="CI44" s="69"/>
      <c r="CJ44" s="69"/>
      <c r="CK44" s="69"/>
      <c r="CL44" s="26"/>
      <c r="CM44" s="32"/>
      <c r="CN44" s="69"/>
      <c r="CO44" s="69"/>
      <c r="CP44" s="69"/>
      <c r="CQ44" s="69"/>
      <c r="CR44" s="26"/>
      <c r="CS44" s="32"/>
      <c r="CT44" s="69"/>
      <c r="CU44" s="69"/>
      <c r="CV44" s="69"/>
      <c r="CW44" s="69"/>
      <c r="CX44" s="26"/>
      <c r="CY44" s="44">
        <v>40</v>
      </c>
      <c r="CZ44" s="5">
        <v>3</v>
      </c>
      <c r="DA44" s="5">
        <v>0</v>
      </c>
      <c r="DB44" s="5">
        <v>3</v>
      </c>
      <c r="DC44" s="11"/>
      <c r="DD44" s="5"/>
      <c r="DE44" s="5"/>
      <c r="DF44" s="5"/>
      <c r="DG44" s="8"/>
      <c r="DH44" s="8"/>
      <c r="DI44" s="8"/>
      <c r="DJ44" s="5"/>
      <c r="DK44" s="5"/>
      <c r="DL44" s="5"/>
      <c r="DM44" s="5"/>
      <c r="DN44" s="5"/>
      <c r="DO44" s="28"/>
      <c r="DP44" s="26"/>
      <c r="DQ44" s="10"/>
      <c r="DR44" s="26"/>
      <c r="DS44" s="26"/>
    </row>
    <row r="45" spans="1:123" x14ac:dyDescent="0.25">
      <c r="A45" s="10">
        <v>41</v>
      </c>
      <c r="B45" s="15"/>
      <c r="C45" s="42"/>
      <c r="D45" s="8"/>
      <c r="E45" s="28"/>
      <c r="F45" s="28"/>
      <c r="G45" s="32"/>
      <c r="H45" s="5"/>
      <c r="I45" s="5"/>
      <c r="J45" s="5"/>
      <c r="K45" s="5"/>
      <c r="L45" s="5"/>
      <c r="M45" s="5"/>
      <c r="N45" s="5"/>
      <c r="O45" s="299">
        <f t="shared" si="0"/>
        <v>0</v>
      </c>
      <c r="P45" s="5"/>
      <c r="Q45" s="5"/>
      <c r="R45" s="5"/>
      <c r="S45" s="5"/>
      <c r="T45" s="5"/>
      <c r="U45" s="5"/>
      <c r="V45" s="5"/>
      <c r="W45" s="5"/>
      <c r="X45" s="32"/>
      <c r="Y45" s="5"/>
      <c r="Z45" s="5"/>
      <c r="AA45" s="5"/>
      <c r="AB45" s="5"/>
      <c r="AC45" s="5"/>
      <c r="AD45" s="5"/>
      <c r="AE45" s="5"/>
      <c r="AF45" s="32"/>
      <c r="AG45" s="5"/>
      <c r="AH45" s="5"/>
      <c r="AI45" s="5"/>
      <c r="AJ45" s="5"/>
      <c r="AK45" s="5"/>
      <c r="AL45" s="5"/>
      <c r="AM45" s="5"/>
      <c r="AN45" s="76"/>
      <c r="AO45" s="9"/>
      <c r="AP45" s="73"/>
      <c r="AQ45" s="114"/>
      <c r="AR45" s="28"/>
      <c r="AS45" s="28"/>
      <c r="AT45" s="28"/>
      <c r="AU45" s="28"/>
      <c r="AV45" s="28"/>
      <c r="AW45" s="28"/>
      <c r="AX45" s="28"/>
      <c r="AY45" s="10"/>
      <c r="AZ45" s="300">
        <f t="shared" si="1"/>
        <v>0</v>
      </c>
      <c r="BA45" s="5"/>
      <c r="BB45" s="11"/>
      <c r="BC45" s="5"/>
      <c r="BD45" s="12"/>
      <c r="BE45" s="5"/>
      <c r="BF45" s="28"/>
      <c r="BG45" s="5"/>
      <c r="BH45" s="5"/>
      <c r="BI45" s="5"/>
      <c r="BJ45" s="5"/>
      <c r="BK45" s="5"/>
      <c r="BL45" s="5"/>
      <c r="BM45" s="46"/>
      <c r="BN45" s="5"/>
      <c r="BO45" s="38"/>
      <c r="BP45" s="263"/>
      <c r="BQ45" s="263"/>
      <c r="BR45" s="263"/>
      <c r="BS45" s="44">
        <v>41</v>
      </c>
      <c r="BT45" s="5"/>
      <c r="BU45" s="5"/>
      <c r="BV45" s="5"/>
      <c r="BW45" s="5"/>
      <c r="BX45" s="5"/>
      <c r="BY45" s="5"/>
      <c r="BZ45" s="4"/>
      <c r="CA45" s="32"/>
      <c r="CB45" s="69"/>
      <c r="CC45" s="69"/>
      <c r="CD45" s="69"/>
      <c r="CE45" s="69"/>
      <c r="CF45" s="26"/>
      <c r="CG45" s="32"/>
      <c r="CH45" s="69"/>
      <c r="CI45" s="69"/>
      <c r="CJ45" s="69"/>
      <c r="CK45" s="69"/>
      <c r="CL45" s="26"/>
      <c r="CM45" s="32"/>
      <c r="CN45" s="69"/>
      <c r="CO45" s="69"/>
      <c r="CP45" s="69"/>
      <c r="CQ45" s="69"/>
      <c r="CR45" s="26"/>
      <c r="CS45" s="32"/>
      <c r="CT45" s="69"/>
      <c r="CU45" s="69"/>
      <c r="CV45" s="69"/>
      <c r="CW45" s="69"/>
      <c r="CX45" s="26"/>
      <c r="CY45" s="44">
        <v>41</v>
      </c>
      <c r="CZ45" s="5">
        <v>0</v>
      </c>
      <c r="DA45" s="5">
        <v>0</v>
      </c>
      <c r="DB45" s="5"/>
      <c r="DC45" s="11"/>
      <c r="DD45" s="5"/>
      <c r="DE45" s="5"/>
      <c r="DF45" s="5"/>
      <c r="DG45" s="8"/>
      <c r="DH45" s="8"/>
      <c r="DI45" s="8"/>
      <c r="DJ45" s="5"/>
      <c r="DK45" s="5"/>
      <c r="DL45" s="5"/>
      <c r="DM45" s="5"/>
      <c r="DN45" s="5"/>
      <c r="DO45" s="28"/>
      <c r="DP45" s="10" t="s">
        <v>656</v>
      </c>
      <c r="DR45" s="26"/>
      <c r="DS45" s="26"/>
    </row>
    <row r="46" spans="1:123" x14ac:dyDescent="0.25">
      <c r="A46" s="10">
        <v>42</v>
      </c>
      <c r="B46" s="15"/>
      <c r="C46" s="42"/>
      <c r="D46" s="8"/>
      <c r="E46" s="28"/>
      <c r="F46" s="28"/>
      <c r="G46" s="32"/>
      <c r="H46" s="5"/>
      <c r="I46" s="5"/>
      <c r="J46" s="5"/>
      <c r="K46" s="5"/>
      <c r="L46" s="5"/>
      <c r="M46" s="5"/>
      <c r="N46" s="5"/>
      <c r="O46" s="299">
        <f t="shared" si="0"/>
        <v>0</v>
      </c>
      <c r="P46" s="5"/>
      <c r="Q46" s="5"/>
      <c r="R46" s="5"/>
      <c r="S46" s="5"/>
      <c r="T46" s="5"/>
      <c r="U46" s="5"/>
      <c r="V46" s="5"/>
      <c r="W46" s="5"/>
      <c r="X46" s="32"/>
      <c r="Y46" s="5"/>
      <c r="Z46" s="5"/>
      <c r="AA46" s="5"/>
      <c r="AB46" s="5"/>
      <c r="AC46" s="5"/>
      <c r="AD46" s="5"/>
      <c r="AE46" s="5"/>
      <c r="AF46" s="32"/>
      <c r="AG46" s="5"/>
      <c r="AH46" s="5"/>
      <c r="AI46" s="5"/>
      <c r="AJ46" s="5"/>
      <c r="AK46" s="5"/>
      <c r="AL46" s="5"/>
      <c r="AM46" s="5"/>
      <c r="AN46" s="76"/>
      <c r="AO46" s="9"/>
      <c r="AP46" s="73"/>
      <c r="AQ46" s="114"/>
      <c r="AR46" s="28"/>
      <c r="AS46" s="28"/>
      <c r="AT46" s="28"/>
      <c r="AU46" s="28"/>
      <c r="AV46" s="28"/>
      <c r="AW46" s="28"/>
      <c r="AX46" s="28"/>
      <c r="AY46" s="10"/>
      <c r="AZ46" s="300">
        <f t="shared" si="1"/>
        <v>0</v>
      </c>
      <c r="BA46" s="5"/>
      <c r="BB46" s="11"/>
      <c r="BC46" s="5"/>
      <c r="BD46" s="12"/>
      <c r="BE46" s="5"/>
      <c r="BF46" s="28"/>
      <c r="BG46" s="5"/>
      <c r="BH46" s="5"/>
      <c r="BI46" s="5"/>
      <c r="BJ46" s="5"/>
      <c r="BK46" s="5"/>
      <c r="BL46" s="5"/>
      <c r="BM46" s="46"/>
      <c r="BN46" s="5"/>
      <c r="BO46" s="38"/>
      <c r="BP46" s="263"/>
      <c r="BQ46" s="263"/>
      <c r="BR46" s="263"/>
      <c r="BS46" s="44">
        <v>42</v>
      </c>
      <c r="BT46" s="5"/>
      <c r="BU46" s="5"/>
      <c r="BV46" s="5"/>
      <c r="BW46" s="5"/>
      <c r="BX46" s="5"/>
      <c r="BY46" s="5"/>
      <c r="BZ46" s="4"/>
      <c r="CA46" s="32"/>
      <c r="CB46" s="69"/>
      <c r="CC46" s="69"/>
      <c r="CD46" s="69"/>
      <c r="CE46" s="69"/>
      <c r="CF46" s="26"/>
      <c r="CG46" s="32"/>
      <c r="CH46" s="69"/>
      <c r="CI46" s="69"/>
      <c r="CJ46" s="69"/>
      <c r="CK46" s="69"/>
      <c r="CL46" s="26"/>
      <c r="CM46" s="32"/>
      <c r="CN46" s="69"/>
      <c r="CO46" s="69"/>
      <c r="CP46" s="69"/>
      <c r="CQ46" s="69"/>
      <c r="CR46" s="26"/>
      <c r="CS46" s="32"/>
      <c r="CT46" s="69"/>
      <c r="CU46" s="69"/>
      <c r="CV46" s="69"/>
      <c r="CW46" s="69"/>
      <c r="CX46" s="26"/>
      <c r="CY46" s="44">
        <v>42</v>
      </c>
      <c r="CZ46" s="5">
        <v>0</v>
      </c>
      <c r="DA46" s="5">
        <v>0</v>
      </c>
      <c r="DB46" s="5"/>
      <c r="DC46" s="11"/>
      <c r="DD46" s="5"/>
      <c r="DE46" s="5"/>
      <c r="DF46" s="5"/>
      <c r="DG46" s="8"/>
      <c r="DH46" s="8"/>
      <c r="DI46" s="8"/>
      <c r="DJ46" s="5"/>
      <c r="DK46" s="5"/>
      <c r="DL46" s="5"/>
      <c r="DM46" s="5"/>
      <c r="DN46" s="5"/>
      <c r="DO46" s="28"/>
      <c r="DP46" s="26" t="s">
        <v>656</v>
      </c>
      <c r="DQ46" s="10"/>
      <c r="DR46" s="26"/>
      <c r="DS46" s="26"/>
    </row>
    <row r="47" spans="1:123" x14ac:dyDescent="0.25">
      <c r="A47" s="10">
        <v>43</v>
      </c>
      <c r="B47" s="15">
        <v>43</v>
      </c>
      <c r="C47" s="42"/>
      <c r="D47" s="8"/>
      <c r="E47" s="28"/>
      <c r="F47" s="28"/>
      <c r="G47" s="32"/>
      <c r="H47" s="5"/>
      <c r="I47" s="5"/>
      <c r="J47" s="5"/>
      <c r="K47" s="5"/>
      <c r="L47" s="5"/>
      <c r="M47" s="5"/>
      <c r="N47" s="5"/>
      <c r="O47" s="299">
        <f t="shared" si="0"/>
        <v>0</v>
      </c>
      <c r="P47" s="5"/>
      <c r="Q47" s="5"/>
      <c r="R47" s="5"/>
      <c r="S47" s="5"/>
      <c r="T47" s="5"/>
      <c r="U47" s="5"/>
      <c r="V47" s="5"/>
      <c r="W47" s="5"/>
      <c r="X47" s="32"/>
      <c r="Y47" s="5"/>
      <c r="Z47" s="5"/>
      <c r="AA47" s="5"/>
      <c r="AB47" s="5"/>
      <c r="AC47" s="5"/>
      <c r="AD47" s="5"/>
      <c r="AE47" s="5"/>
      <c r="AF47" s="32"/>
      <c r="AG47" s="5"/>
      <c r="AH47" s="5"/>
      <c r="AI47" s="5"/>
      <c r="AJ47" s="5"/>
      <c r="AK47" s="5"/>
      <c r="AL47" s="5"/>
      <c r="AM47" s="5"/>
      <c r="AN47" s="76"/>
      <c r="AO47" s="9"/>
      <c r="AP47" s="73"/>
      <c r="AQ47" s="114"/>
      <c r="AR47" s="28"/>
      <c r="AS47" s="28"/>
      <c r="AT47" s="28"/>
      <c r="AU47" s="28"/>
      <c r="AV47" s="28"/>
      <c r="AW47" s="28"/>
      <c r="AX47" s="28"/>
      <c r="AY47" s="10"/>
      <c r="AZ47" s="300">
        <f t="shared" si="1"/>
        <v>0</v>
      </c>
      <c r="BA47" s="5"/>
      <c r="BB47" s="11"/>
      <c r="BC47" s="5"/>
      <c r="BD47" s="12"/>
      <c r="BE47" s="5"/>
      <c r="BF47" s="28"/>
      <c r="BG47" s="5"/>
      <c r="BH47" s="5"/>
      <c r="BI47" s="5"/>
      <c r="BJ47" s="5"/>
      <c r="BK47" s="5"/>
      <c r="BL47" s="5"/>
      <c r="BM47" s="46"/>
      <c r="BN47" s="5"/>
      <c r="BO47" s="38"/>
      <c r="BP47" s="263"/>
      <c r="BQ47" s="263"/>
      <c r="BR47" s="263"/>
      <c r="BS47" s="44">
        <v>43</v>
      </c>
      <c r="BT47" s="5"/>
      <c r="BU47" s="5"/>
      <c r="BV47" s="5"/>
      <c r="BW47" s="5"/>
      <c r="BX47" s="5"/>
      <c r="BY47" s="5"/>
      <c r="BZ47" s="4"/>
      <c r="CA47" s="32"/>
      <c r="CB47" s="69"/>
      <c r="CC47" s="69"/>
      <c r="CD47" s="69"/>
      <c r="CE47" s="69"/>
      <c r="CF47" s="26"/>
      <c r="CG47" s="32"/>
      <c r="CH47" s="69"/>
      <c r="CI47" s="69"/>
      <c r="CJ47" s="69"/>
      <c r="CK47" s="69"/>
      <c r="CL47" s="26"/>
      <c r="CM47" s="32"/>
      <c r="CN47" s="69"/>
      <c r="CO47" s="69"/>
      <c r="CP47" s="69"/>
      <c r="CQ47" s="69"/>
      <c r="CR47" s="26"/>
      <c r="CS47" s="32"/>
      <c r="CT47" s="69"/>
      <c r="CU47" s="69"/>
      <c r="CV47" s="69"/>
      <c r="CW47" s="69"/>
      <c r="CX47" s="26"/>
      <c r="CY47" s="44">
        <v>43</v>
      </c>
      <c r="CZ47" s="5">
        <v>0</v>
      </c>
      <c r="DA47" s="5">
        <v>0</v>
      </c>
      <c r="DB47" s="5"/>
      <c r="DC47" s="11"/>
      <c r="DD47" s="5"/>
      <c r="DE47" s="5"/>
      <c r="DF47" s="5"/>
      <c r="DG47" s="8"/>
      <c r="DH47" s="8"/>
      <c r="DI47" s="8"/>
      <c r="DJ47" s="5"/>
      <c r="DK47" s="5"/>
      <c r="DL47" s="5"/>
      <c r="DM47" s="5"/>
      <c r="DN47" s="5"/>
      <c r="DO47" s="28"/>
      <c r="DP47" s="26"/>
      <c r="DQ47" s="10"/>
      <c r="DR47" s="26"/>
      <c r="DS47" s="26"/>
    </row>
    <row r="48" spans="1:123" x14ac:dyDescent="0.25">
      <c r="A48" s="10">
        <v>44</v>
      </c>
      <c r="B48" s="15"/>
      <c r="C48" s="42"/>
      <c r="D48" s="8"/>
      <c r="E48" s="28"/>
      <c r="F48" s="28"/>
      <c r="G48" s="32"/>
      <c r="H48" s="5"/>
      <c r="I48" s="5"/>
      <c r="J48" s="5"/>
      <c r="K48" s="5"/>
      <c r="L48" s="5"/>
      <c r="M48" s="5"/>
      <c r="N48" s="5"/>
      <c r="O48" s="299">
        <f t="shared" si="0"/>
        <v>0</v>
      </c>
      <c r="P48" s="5"/>
      <c r="Q48" s="5"/>
      <c r="R48" s="5"/>
      <c r="S48" s="5"/>
      <c r="T48" s="5"/>
      <c r="U48" s="5"/>
      <c r="V48" s="5"/>
      <c r="W48" s="5"/>
      <c r="X48" s="32"/>
      <c r="Y48" s="5"/>
      <c r="Z48" s="5"/>
      <c r="AA48" s="5"/>
      <c r="AB48" s="5"/>
      <c r="AC48" s="5"/>
      <c r="AD48" s="5"/>
      <c r="AE48" s="5"/>
      <c r="AF48" s="32"/>
      <c r="AG48" s="5"/>
      <c r="AH48" s="5"/>
      <c r="AI48" s="5"/>
      <c r="AJ48" s="5"/>
      <c r="AK48" s="5"/>
      <c r="AL48" s="5"/>
      <c r="AM48" s="5"/>
      <c r="AN48" s="76"/>
      <c r="AO48" s="9"/>
      <c r="AP48" s="73"/>
      <c r="AQ48" s="114"/>
      <c r="AR48" s="28"/>
      <c r="AS48" s="28"/>
      <c r="AT48" s="28"/>
      <c r="AU48" s="28"/>
      <c r="AV48" s="28"/>
      <c r="AW48" s="28"/>
      <c r="AX48" s="28"/>
      <c r="AY48" s="10"/>
      <c r="AZ48" s="300">
        <f t="shared" si="1"/>
        <v>0</v>
      </c>
      <c r="BA48" s="5"/>
      <c r="BB48" s="11"/>
      <c r="BC48" s="5"/>
      <c r="BD48" s="12"/>
      <c r="BE48" s="5"/>
      <c r="BF48" s="28"/>
      <c r="BG48" s="5"/>
      <c r="BH48" s="5"/>
      <c r="BI48" s="5"/>
      <c r="BJ48" s="5"/>
      <c r="BK48" s="5"/>
      <c r="BL48" s="5"/>
      <c r="BM48" s="46"/>
      <c r="BN48" s="5"/>
      <c r="BO48" s="38"/>
      <c r="BP48" s="263"/>
      <c r="BQ48" s="263"/>
      <c r="BR48" s="263"/>
      <c r="BS48" s="44">
        <v>44</v>
      </c>
      <c r="BT48" s="5"/>
      <c r="BU48" s="5"/>
      <c r="BV48" s="5"/>
      <c r="BW48" s="5"/>
      <c r="BX48" s="5"/>
      <c r="BY48" s="5"/>
      <c r="BZ48" s="4"/>
      <c r="CA48" s="32"/>
      <c r="CB48" s="69"/>
      <c r="CC48" s="69"/>
      <c r="CD48" s="69"/>
      <c r="CE48" s="69"/>
      <c r="CF48" s="26"/>
      <c r="CG48" s="32"/>
      <c r="CH48" s="69"/>
      <c r="CI48" s="69"/>
      <c r="CJ48" s="69"/>
      <c r="CK48" s="69"/>
      <c r="CL48" s="26"/>
      <c r="CM48" s="32"/>
      <c r="CN48" s="69"/>
      <c r="CO48" s="69"/>
      <c r="CP48" s="69"/>
      <c r="CQ48" s="69"/>
      <c r="CR48" s="26"/>
      <c r="CS48" s="32"/>
      <c r="CT48" s="69"/>
      <c r="CU48" s="69"/>
      <c r="CV48" s="69"/>
      <c r="CW48" s="69"/>
      <c r="CX48" s="26"/>
      <c r="CY48" s="44">
        <v>44</v>
      </c>
      <c r="CZ48" s="5">
        <v>0</v>
      </c>
      <c r="DA48" s="5">
        <v>0</v>
      </c>
      <c r="DB48" s="5"/>
      <c r="DC48" s="11"/>
      <c r="DD48" s="5"/>
      <c r="DE48" s="5"/>
      <c r="DF48" s="5"/>
      <c r="DG48" s="8"/>
      <c r="DH48" s="8"/>
      <c r="DI48" s="8"/>
      <c r="DJ48" s="5"/>
      <c r="DK48" s="5"/>
      <c r="DL48" s="5"/>
      <c r="DM48" s="5"/>
      <c r="DN48" s="5"/>
      <c r="DO48" s="28"/>
      <c r="DP48" s="26" t="s">
        <v>656</v>
      </c>
      <c r="DQ48" s="10"/>
      <c r="DR48" s="26"/>
      <c r="DS48" s="26"/>
    </row>
    <row r="49" spans="1:123" x14ac:dyDescent="0.25">
      <c r="A49" s="10">
        <v>45</v>
      </c>
      <c r="B49" s="15"/>
      <c r="C49" s="42"/>
      <c r="D49" s="8"/>
      <c r="E49" s="28"/>
      <c r="F49" s="28"/>
      <c r="G49" s="32"/>
      <c r="H49" s="5"/>
      <c r="I49" s="5"/>
      <c r="J49" s="5"/>
      <c r="K49" s="5"/>
      <c r="L49" s="5"/>
      <c r="M49" s="5"/>
      <c r="N49" s="5"/>
      <c r="O49" s="299">
        <f t="shared" si="0"/>
        <v>0</v>
      </c>
      <c r="P49" s="5"/>
      <c r="Q49" s="5"/>
      <c r="R49" s="5"/>
      <c r="S49" s="5"/>
      <c r="T49" s="5"/>
      <c r="U49" s="5"/>
      <c r="V49" s="5"/>
      <c r="W49" s="5"/>
      <c r="X49" s="32"/>
      <c r="Y49" s="5"/>
      <c r="Z49" s="5"/>
      <c r="AA49" s="5"/>
      <c r="AB49" s="5"/>
      <c r="AC49" s="5"/>
      <c r="AD49" s="5"/>
      <c r="AE49" s="5"/>
      <c r="AF49" s="32"/>
      <c r="AG49" s="5"/>
      <c r="AH49" s="5"/>
      <c r="AI49" s="5"/>
      <c r="AJ49" s="5"/>
      <c r="AK49" s="5"/>
      <c r="AL49" s="5"/>
      <c r="AM49" s="5"/>
      <c r="AN49" s="76"/>
      <c r="AO49" s="9"/>
      <c r="AP49" s="73"/>
      <c r="AQ49" s="114"/>
      <c r="AR49" s="28"/>
      <c r="AS49" s="28"/>
      <c r="AT49" s="28"/>
      <c r="AU49" s="28"/>
      <c r="AV49" s="28"/>
      <c r="AW49" s="28"/>
      <c r="AX49" s="28"/>
      <c r="AY49" s="10"/>
      <c r="AZ49" s="300">
        <f t="shared" si="1"/>
        <v>0</v>
      </c>
      <c r="BA49" s="5"/>
      <c r="BB49" s="11"/>
      <c r="BC49" s="5"/>
      <c r="BD49" s="12"/>
      <c r="BE49" s="5"/>
      <c r="BF49" s="28"/>
      <c r="BG49" s="5"/>
      <c r="BH49" s="5"/>
      <c r="BI49" s="5"/>
      <c r="BJ49" s="5"/>
      <c r="BK49" s="5"/>
      <c r="BL49" s="5"/>
      <c r="BM49" s="46"/>
      <c r="BN49" s="5"/>
      <c r="BO49" s="38"/>
      <c r="BP49" s="263"/>
      <c r="BQ49" s="263"/>
      <c r="BR49" s="263"/>
      <c r="BS49" s="44">
        <v>45</v>
      </c>
      <c r="BT49" s="5"/>
      <c r="BU49" s="5"/>
      <c r="BV49" s="5"/>
      <c r="BW49" s="5"/>
      <c r="BX49" s="5"/>
      <c r="BY49" s="5"/>
      <c r="BZ49" s="4"/>
      <c r="CA49" s="32"/>
      <c r="CB49" s="69"/>
      <c r="CC49" s="69"/>
      <c r="CD49" s="69"/>
      <c r="CE49" s="69"/>
      <c r="CF49" s="26"/>
      <c r="CG49" s="32"/>
      <c r="CH49" s="69"/>
      <c r="CI49" s="69"/>
      <c r="CJ49" s="69"/>
      <c r="CK49" s="69"/>
      <c r="CL49" s="26"/>
      <c r="CM49" s="32"/>
      <c r="CN49" s="69"/>
      <c r="CO49" s="69"/>
      <c r="CP49" s="69"/>
      <c r="CQ49" s="69"/>
      <c r="CR49" s="26"/>
      <c r="CS49" s="32"/>
      <c r="CT49" s="69"/>
      <c r="CU49" s="69"/>
      <c r="CV49" s="69"/>
      <c r="CW49" s="69"/>
      <c r="CX49" s="26"/>
      <c r="CY49" s="44">
        <v>45</v>
      </c>
      <c r="CZ49" s="5">
        <v>0</v>
      </c>
      <c r="DA49" s="5">
        <v>0</v>
      </c>
      <c r="DB49" s="5"/>
      <c r="DC49" s="11"/>
      <c r="DD49" s="5"/>
      <c r="DE49" s="5"/>
      <c r="DF49" s="5"/>
      <c r="DG49" s="8"/>
      <c r="DH49" s="8"/>
      <c r="DI49" s="8"/>
      <c r="DJ49" s="5"/>
      <c r="DK49" s="5"/>
      <c r="DL49" s="5"/>
      <c r="DM49" s="5"/>
      <c r="DN49" s="5"/>
      <c r="DO49" s="28"/>
      <c r="DP49" s="26" t="s">
        <v>656</v>
      </c>
      <c r="DQ49" s="10"/>
      <c r="DR49" s="26"/>
      <c r="DS49" s="26"/>
    </row>
    <row r="50" spans="1:123" x14ac:dyDescent="0.25">
      <c r="A50" s="10">
        <v>46</v>
      </c>
      <c r="B50" s="15">
        <v>46</v>
      </c>
      <c r="C50" s="42"/>
      <c r="D50" s="8">
        <v>39945</v>
      </c>
      <c r="E50" s="28">
        <v>1</v>
      </c>
      <c r="F50" s="28">
        <v>0</v>
      </c>
      <c r="G50" s="32"/>
      <c r="H50" s="5"/>
      <c r="I50" s="5">
        <v>1</v>
      </c>
      <c r="J50" s="5"/>
      <c r="K50" s="5"/>
      <c r="L50" s="5"/>
      <c r="M50" s="5"/>
      <c r="N50" s="5"/>
      <c r="O50" s="299">
        <f t="shared" si="0"/>
        <v>1</v>
      </c>
      <c r="P50" s="5"/>
      <c r="Q50" s="5"/>
      <c r="R50" s="5"/>
      <c r="S50" s="5"/>
      <c r="T50" s="5"/>
      <c r="U50" s="5"/>
      <c r="V50" s="5"/>
      <c r="W50" s="5"/>
      <c r="X50" s="32"/>
      <c r="Y50" s="5"/>
      <c r="Z50" s="5"/>
      <c r="AA50" s="5"/>
      <c r="AB50" s="5"/>
      <c r="AC50" s="5"/>
      <c r="AD50" s="5"/>
      <c r="AE50" s="5"/>
      <c r="AF50" s="32"/>
      <c r="AG50" s="5"/>
      <c r="AH50" s="5"/>
      <c r="AI50" s="5"/>
      <c r="AJ50" s="5"/>
      <c r="AK50" s="5"/>
      <c r="AL50" s="5"/>
      <c r="AM50" s="5"/>
      <c r="AN50" s="76"/>
      <c r="AO50" s="9"/>
      <c r="AP50" s="73"/>
      <c r="AQ50" s="114"/>
      <c r="AR50" s="28"/>
      <c r="AS50" s="28"/>
      <c r="AT50" s="28"/>
      <c r="AU50" s="28"/>
      <c r="AV50" s="28"/>
      <c r="AW50" s="28"/>
      <c r="AX50" s="28"/>
      <c r="AY50" s="10" t="s">
        <v>235</v>
      </c>
      <c r="AZ50" s="300">
        <f t="shared" si="1"/>
        <v>0</v>
      </c>
      <c r="BA50" s="5"/>
      <c r="BB50" s="11"/>
      <c r="BC50" s="5"/>
      <c r="BD50" s="12"/>
      <c r="BE50" s="5"/>
      <c r="BF50" s="28"/>
      <c r="BG50" s="5"/>
      <c r="BH50" s="5"/>
      <c r="BI50" s="5"/>
      <c r="BJ50" s="5"/>
      <c r="BK50" s="5"/>
      <c r="BL50" s="5"/>
      <c r="BM50" s="46"/>
      <c r="BN50" s="5"/>
      <c r="BO50" s="38"/>
      <c r="BP50" s="263"/>
      <c r="BQ50" s="263"/>
      <c r="BR50" s="263"/>
      <c r="BS50" s="44">
        <v>46</v>
      </c>
      <c r="BT50" s="5"/>
      <c r="BU50" s="5"/>
      <c r="BV50" s="5"/>
      <c r="BW50" s="5"/>
      <c r="BX50" s="5"/>
      <c r="BY50" s="5"/>
      <c r="BZ50" s="4"/>
      <c r="CA50" s="32"/>
      <c r="CB50" s="69"/>
      <c r="CC50" s="69"/>
      <c r="CD50" s="69"/>
      <c r="CE50" s="69"/>
      <c r="CF50" s="26"/>
      <c r="CG50" s="32"/>
      <c r="CH50" s="69"/>
      <c r="CI50" s="69"/>
      <c r="CJ50" s="69"/>
      <c r="CK50" s="69"/>
      <c r="CL50" s="26"/>
      <c r="CM50" s="32"/>
      <c r="CN50" s="69"/>
      <c r="CO50" s="69"/>
      <c r="CP50" s="69"/>
      <c r="CQ50" s="69"/>
      <c r="CR50" s="26"/>
      <c r="CS50" s="32"/>
      <c r="CT50" s="69"/>
      <c r="CU50" s="69"/>
      <c r="CV50" s="69"/>
      <c r="CW50" s="69"/>
      <c r="CX50" s="26"/>
      <c r="CY50" s="44">
        <v>46</v>
      </c>
      <c r="CZ50" s="5">
        <v>1</v>
      </c>
      <c r="DA50" s="5">
        <v>0</v>
      </c>
      <c r="DB50" s="5">
        <v>1</v>
      </c>
      <c r="DC50" s="11"/>
      <c r="DD50" s="5"/>
      <c r="DE50" s="5"/>
      <c r="DF50" s="5"/>
      <c r="DG50" s="8"/>
      <c r="DH50" s="8"/>
      <c r="DI50" s="8"/>
      <c r="DJ50" s="5"/>
      <c r="DK50" s="5"/>
      <c r="DL50" s="5"/>
      <c r="DM50" s="5"/>
      <c r="DN50" s="5"/>
      <c r="DO50" s="28"/>
      <c r="DP50" s="26"/>
      <c r="DQ50" s="10"/>
      <c r="DR50" s="26"/>
      <c r="DS50" s="26"/>
    </row>
    <row r="51" spans="1:123" x14ac:dyDescent="0.25">
      <c r="A51" s="10">
        <v>47</v>
      </c>
      <c r="B51" s="15">
        <v>47</v>
      </c>
      <c r="C51" s="42"/>
      <c r="D51" s="8">
        <v>39938</v>
      </c>
      <c r="E51" s="28">
        <v>1</v>
      </c>
      <c r="F51" s="28">
        <v>0</v>
      </c>
      <c r="G51" s="32">
        <v>1</v>
      </c>
      <c r="H51" s="5"/>
      <c r="I51" s="5"/>
      <c r="J51" s="5"/>
      <c r="K51" s="5"/>
      <c r="L51" s="5"/>
      <c r="M51" s="5"/>
      <c r="N51" s="5"/>
      <c r="O51" s="299">
        <f t="shared" si="0"/>
        <v>1</v>
      </c>
      <c r="P51" s="5"/>
      <c r="Q51" s="5"/>
      <c r="R51" s="5"/>
      <c r="S51" s="5"/>
      <c r="T51" s="5"/>
      <c r="U51" s="5"/>
      <c r="V51" s="5"/>
      <c r="W51" s="5"/>
      <c r="X51" s="32"/>
      <c r="Y51" s="5"/>
      <c r="Z51" s="5"/>
      <c r="AA51" s="5"/>
      <c r="AB51" s="5"/>
      <c r="AC51" s="5"/>
      <c r="AD51" s="5"/>
      <c r="AE51" s="5"/>
      <c r="AF51" s="32"/>
      <c r="AG51" s="5"/>
      <c r="AH51" s="5"/>
      <c r="AI51" s="5"/>
      <c r="AJ51" s="5"/>
      <c r="AK51" s="5"/>
      <c r="AL51" s="5"/>
      <c r="AM51" s="5"/>
      <c r="AN51" s="76"/>
      <c r="AO51" s="9"/>
      <c r="AP51" s="73"/>
      <c r="AQ51" s="114"/>
      <c r="AR51" s="28"/>
      <c r="AS51" s="28"/>
      <c r="AT51" s="28"/>
      <c r="AU51" s="28"/>
      <c r="AV51" s="28"/>
      <c r="AW51" s="28"/>
      <c r="AX51" s="28"/>
      <c r="AY51" s="10" t="s">
        <v>235</v>
      </c>
      <c r="AZ51" s="300">
        <f t="shared" si="1"/>
        <v>0</v>
      </c>
      <c r="BA51" s="5"/>
      <c r="BB51" s="11"/>
      <c r="BC51" s="5"/>
      <c r="BD51" s="12"/>
      <c r="BE51" s="5"/>
      <c r="BF51" s="28"/>
      <c r="BG51" s="5"/>
      <c r="BH51" s="5"/>
      <c r="BI51" s="5"/>
      <c r="BJ51" s="5"/>
      <c r="BK51" s="5"/>
      <c r="BL51" s="5"/>
      <c r="BM51" s="46"/>
      <c r="BN51" s="5"/>
      <c r="BO51" s="38"/>
      <c r="BP51" s="263"/>
      <c r="BQ51" s="263"/>
      <c r="BR51" s="263"/>
      <c r="BS51" s="44">
        <v>47</v>
      </c>
      <c r="BT51" s="5"/>
      <c r="BU51" s="5"/>
      <c r="BV51" s="5"/>
      <c r="BW51" s="5"/>
      <c r="BX51" s="5"/>
      <c r="BY51" s="5"/>
      <c r="BZ51" s="4"/>
      <c r="CA51" s="32"/>
      <c r="CB51" s="69"/>
      <c r="CC51" s="69"/>
      <c r="CD51" s="69"/>
      <c r="CE51" s="69"/>
      <c r="CF51" s="26"/>
      <c r="CG51" s="32"/>
      <c r="CH51" s="69"/>
      <c r="CI51" s="69"/>
      <c r="CJ51" s="69"/>
      <c r="CK51" s="69"/>
      <c r="CL51" s="26"/>
      <c r="CM51" s="32"/>
      <c r="CN51" s="69"/>
      <c r="CO51" s="69"/>
      <c r="CP51" s="69"/>
      <c r="CQ51" s="69"/>
      <c r="CR51" s="26"/>
      <c r="CS51" s="32"/>
      <c r="CT51" s="69"/>
      <c r="CU51" s="69"/>
      <c r="CV51" s="69"/>
      <c r="CW51" s="69"/>
      <c r="CX51" s="26"/>
      <c r="CY51" s="44">
        <v>47</v>
      </c>
      <c r="CZ51" s="5">
        <v>1</v>
      </c>
      <c r="DA51" s="5">
        <v>0</v>
      </c>
      <c r="DB51" s="5">
        <v>1</v>
      </c>
      <c r="DC51" s="11"/>
      <c r="DD51" s="5"/>
      <c r="DE51" s="5"/>
      <c r="DF51" s="5"/>
      <c r="DG51" s="8"/>
      <c r="DH51" s="8"/>
      <c r="DI51" s="8"/>
      <c r="DJ51" s="5"/>
      <c r="DK51" s="5"/>
      <c r="DL51" s="5"/>
      <c r="DM51" s="5"/>
      <c r="DN51" s="5"/>
      <c r="DO51" s="28"/>
      <c r="DP51" s="26"/>
      <c r="DQ51" s="10"/>
      <c r="DR51" s="26"/>
      <c r="DS51" s="26"/>
    </row>
    <row r="52" spans="1:123" x14ac:dyDescent="0.25">
      <c r="A52" s="10">
        <v>48</v>
      </c>
      <c r="B52" s="15">
        <v>48</v>
      </c>
      <c r="C52" s="42">
        <v>1</v>
      </c>
      <c r="D52" s="8">
        <v>39938</v>
      </c>
      <c r="E52" s="28">
        <v>1</v>
      </c>
      <c r="F52" s="28">
        <v>1</v>
      </c>
      <c r="G52" s="32">
        <v>2</v>
      </c>
      <c r="H52" s="5"/>
      <c r="I52" s="5"/>
      <c r="J52" s="5"/>
      <c r="K52" s="5"/>
      <c r="L52" s="5"/>
      <c r="M52" s="5"/>
      <c r="N52" s="5"/>
      <c r="O52" s="299">
        <f t="shared" si="0"/>
        <v>2</v>
      </c>
      <c r="P52" s="5" t="s">
        <v>117</v>
      </c>
      <c r="Q52" s="5"/>
      <c r="R52" s="5" t="s">
        <v>118</v>
      </c>
      <c r="S52" s="5"/>
      <c r="T52" s="5"/>
      <c r="U52" s="5"/>
      <c r="V52" s="5"/>
      <c r="W52" s="5"/>
      <c r="X52" s="32">
        <v>5</v>
      </c>
      <c r="Y52" s="5"/>
      <c r="Z52" s="5">
        <v>6</v>
      </c>
      <c r="AA52" s="5">
        <v>6</v>
      </c>
      <c r="AB52" s="5"/>
      <c r="AC52" s="5"/>
      <c r="AD52" s="5"/>
      <c r="AE52" s="5"/>
      <c r="AF52" s="32"/>
      <c r="AG52" s="5"/>
      <c r="AH52" s="5"/>
      <c r="AI52" s="5"/>
      <c r="AJ52" s="5">
        <v>6</v>
      </c>
      <c r="AK52" s="5">
        <v>5</v>
      </c>
      <c r="AL52" s="5"/>
      <c r="AM52" s="5"/>
      <c r="AN52" s="76">
        <v>39952</v>
      </c>
      <c r="AO52" s="9">
        <v>39952</v>
      </c>
      <c r="AP52" s="73"/>
      <c r="AQ52" s="114"/>
      <c r="AR52" s="28"/>
      <c r="AS52" s="28"/>
      <c r="AT52" s="28"/>
      <c r="AU52" s="28"/>
      <c r="AV52" s="28">
        <v>0.1</v>
      </c>
      <c r="AW52" s="28"/>
      <c r="AX52" s="28"/>
      <c r="AY52" s="10" t="s">
        <v>333</v>
      </c>
      <c r="AZ52" s="300">
        <f t="shared" si="1"/>
        <v>2</v>
      </c>
      <c r="BA52" s="5">
        <v>1</v>
      </c>
      <c r="BB52" s="11">
        <v>1.97</v>
      </c>
      <c r="BC52" s="5">
        <v>208</v>
      </c>
      <c r="BD52" s="12"/>
      <c r="BE52" s="5">
        <v>1</v>
      </c>
      <c r="BF52" s="28">
        <v>2.13</v>
      </c>
      <c r="BG52" s="5"/>
      <c r="BH52" s="5"/>
      <c r="BI52" s="5"/>
      <c r="BJ52" s="11">
        <f t="shared" ref="BJ52" si="10">59.316*BF52+74.143</f>
        <v>200.48608000000002</v>
      </c>
      <c r="BK52" s="5"/>
      <c r="BL52" s="5"/>
      <c r="BM52" s="46"/>
      <c r="BN52" s="5"/>
      <c r="BO52" s="38"/>
      <c r="BP52" s="263">
        <f t="shared" si="2"/>
        <v>633.99476032446466</v>
      </c>
      <c r="BQ52" s="263">
        <f t="shared" si="4"/>
        <v>714.38662120818447</v>
      </c>
      <c r="BR52" s="263">
        <f t="shared" si="3"/>
        <v>1348.3813815326491</v>
      </c>
      <c r="BS52" s="44">
        <v>48</v>
      </c>
      <c r="BT52" s="5"/>
      <c r="BU52" s="5"/>
      <c r="BV52" s="5"/>
      <c r="BW52" s="5"/>
      <c r="BX52" s="5"/>
      <c r="BY52" s="5"/>
      <c r="BZ52" s="4"/>
      <c r="CA52" s="32"/>
      <c r="CB52" s="69"/>
      <c r="CC52" s="69"/>
      <c r="CD52" s="69"/>
      <c r="CE52" s="69"/>
      <c r="CF52" s="26"/>
      <c r="CG52" s="32"/>
      <c r="CH52" s="69"/>
      <c r="CI52" s="69"/>
      <c r="CJ52" s="69"/>
      <c r="CK52" s="69"/>
      <c r="CL52" s="26"/>
      <c r="CM52" s="32"/>
      <c r="CN52" s="69"/>
      <c r="CO52" s="69"/>
      <c r="CP52" s="69"/>
      <c r="CQ52" s="69"/>
      <c r="CR52" s="26"/>
      <c r="CS52" s="32"/>
      <c r="CT52" s="69"/>
      <c r="CU52" s="69"/>
      <c r="CV52" s="69"/>
      <c r="CW52" s="69"/>
      <c r="CX52" s="26"/>
      <c r="CY52" s="44">
        <v>48</v>
      </c>
      <c r="CZ52" s="5">
        <v>2</v>
      </c>
      <c r="DA52" s="5">
        <v>2</v>
      </c>
      <c r="DB52" s="5">
        <v>2</v>
      </c>
      <c r="DC52" s="11">
        <v>1.97</v>
      </c>
      <c r="DD52" s="5">
        <v>208</v>
      </c>
      <c r="DE52" s="5">
        <v>1348.3813815326491</v>
      </c>
      <c r="DF52" s="253">
        <v>6</v>
      </c>
      <c r="DG52" s="8">
        <v>39952</v>
      </c>
      <c r="DH52" s="8">
        <v>39952</v>
      </c>
      <c r="DI52" s="255">
        <v>39959</v>
      </c>
      <c r="DJ52" s="5"/>
      <c r="DK52" s="5"/>
      <c r="DL52" s="5"/>
      <c r="DM52" s="5"/>
      <c r="DN52" s="5"/>
      <c r="DO52" s="28">
        <v>0.1</v>
      </c>
      <c r="DP52" s="26"/>
      <c r="DQ52" s="10"/>
      <c r="DR52" s="26"/>
      <c r="DS52" s="26"/>
    </row>
    <row r="53" spans="1:123" x14ac:dyDescent="0.25">
      <c r="A53" s="10">
        <v>49</v>
      </c>
      <c r="B53" s="15">
        <v>49</v>
      </c>
      <c r="C53" s="42"/>
      <c r="D53" s="8"/>
      <c r="E53" s="28"/>
      <c r="F53" s="28"/>
      <c r="G53" s="32"/>
      <c r="H53" s="5"/>
      <c r="I53" s="5"/>
      <c r="J53" s="5"/>
      <c r="K53" s="5"/>
      <c r="L53" s="5"/>
      <c r="M53" s="5"/>
      <c r="N53" s="5"/>
      <c r="O53" s="299">
        <f t="shared" si="0"/>
        <v>0</v>
      </c>
      <c r="P53" s="5"/>
      <c r="Q53" s="5"/>
      <c r="R53" s="5"/>
      <c r="S53" s="5"/>
      <c r="T53" s="5"/>
      <c r="U53" s="5"/>
      <c r="V53" s="5"/>
      <c r="W53" s="5"/>
      <c r="X53" s="32"/>
      <c r="Y53" s="5"/>
      <c r="Z53" s="5"/>
      <c r="AA53" s="5"/>
      <c r="AB53" s="5"/>
      <c r="AC53" s="5"/>
      <c r="AD53" s="5"/>
      <c r="AE53" s="5"/>
      <c r="AF53" s="32"/>
      <c r="AG53" s="5"/>
      <c r="AH53" s="5"/>
      <c r="AI53" s="5"/>
      <c r="AJ53" s="5"/>
      <c r="AK53" s="5"/>
      <c r="AL53" s="5"/>
      <c r="AM53" s="5"/>
      <c r="AN53" s="76"/>
      <c r="AO53" s="9"/>
      <c r="AP53" s="73"/>
      <c r="AQ53" s="114"/>
      <c r="AR53" s="28"/>
      <c r="AS53" s="28"/>
      <c r="AT53" s="28"/>
      <c r="AU53" s="28"/>
      <c r="AV53" s="28"/>
      <c r="AW53" s="28"/>
      <c r="AX53" s="28"/>
      <c r="AY53" s="10"/>
      <c r="AZ53" s="300">
        <f t="shared" si="1"/>
        <v>0</v>
      </c>
      <c r="BA53" s="5"/>
      <c r="BB53" s="11"/>
      <c r="BC53" s="5"/>
      <c r="BD53" s="12"/>
      <c r="BE53" s="5"/>
      <c r="BF53" s="28"/>
      <c r="BG53" s="5"/>
      <c r="BH53" s="5"/>
      <c r="BI53" s="5"/>
      <c r="BJ53" s="5"/>
      <c r="BK53" s="5"/>
      <c r="BL53" s="5"/>
      <c r="BM53" s="46"/>
      <c r="BN53" s="5"/>
      <c r="BO53" s="38"/>
      <c r="BP53" s="263"/>
      <c r="BQ53" s="263"/>
      <c r="BR53" s="263"/>
      <c r="BS53" s="44">
        <v>49</v>
      </c>
      <c r="BT53" s="5"/>
      <c r="BU53" s="5"/>
      <c r="BV53" s="5"/>
      <c r="BW53" s="5"/>
      <c r="BX53" s="5"/>
      <c r="BY53" s="5"/>
      <c r="BZ53" s="4"/>
      <c r="CA53" s="32"/>
      <c r="CB53" s="69"/>
      <c r="CC53" s="69"/>
      <c r="CD53" s="69"/>
      <c r="CE53" s="69"/>
      <c r="CF53" s="26"/>
      <c r="CG53" s="32"/>
      <c r="CH53" s="69"/>
      <c r="CI53" s="69"/>
      <c r="CJ53" s="69"/>
      <c r="CK53" s="69"/>
      <c r="CL53" s="26"/>
      <c r="CM53" s="32"/>
      <c r="CN53" s="69"/>
      <c r="CO53" s="69"/>
      <c r="CP53" s="69"/>
      <c r="CQ53" s="69"/>
      <c r="CR53" s="26"/>
      <c r="CS53" s="32"/>
      <c r="CT53" s="69"/>
      <c r="CU53" s="69"/>
      <c r="CV53" s="69"/>
      <c r="CW53" s="69"/>
      <c r="CX53" s="26"/>
      <c r="CY53" s="44">
        <v>49</v>
      </c>
      <c r="CZ53" s="5">
        <v>0</v>
      </c>
      <c r="DA53" s="5">
        <v>0</v>
      </c>
      <c r="DB53" s="5"/>
      <c r="DC53" s="11"/>
      <c r="DD53" s="5"/>
      <c r="DE53" s="5"/>
      <c r="DF53" s="5"/>
      <c r="DG53" s="8"/>
      <c r="DH53" s="8"/>
      <c r="DI53" s="8"/>
      <c r="DJ53" s="5"/>
      <c r="DK53" s="5"/>
      <c r="DL53" s="5"/>
      <c r="DM53" s="5"/>
      <c r="DN53" s="5"/>
      <c r="DO53" s="28"/>
      <c r="DP53" s="26"/>
      <c r="DQ53" s="10"/>
      <c r="DR53" s="26"/>
      <c r="DS53" s="26"/>
    </row>
    <row r="54" spans="1:123" x14ac:dyDescent="0.25">
      <c r="A54" s="10">
        <v>50</v>
      </c>
      <c r="B54" s="15">
        <v>50</v>
      </c>
      <c r="C54" s="42"/>
      <c r="D54" s="8">
        <v>39938</v>
      </c>
      <c r="E54" s="28">
        <v>1</v>
      </c>
      <c r="F54" s="28">
        <v>1</v>
      </c>
      <c r="G54" s="32">
        <v>1</v>
      </c>
      <c r="H54" s="5"/>
      <c r="I54" s="5"/>
      <c r="J54" s="5"/>
      <c r="K54" s="5"/>
      <c r="L54" s="5"/>
      <c r="M54" s="5"/>
      <c r="N54" s="5"/>
      <c r="O54" s="299">
        <f t="shared" si="0"/>
        <v>1</v>
      </c>
      <c r="P54" s="5" t="s">
        <v>117</v>
      </c>
      <c r="Q54" s="5" t="s">
        <v>117</v>
      </c>
      <c r="R54" s="5" t="s">
        <v>117</v>
      </c>
      <c r="S54" s="5" t="s">
        <v>118</v>
      </c>
      <c r="T54" s="5" t="s">
        <v>118</v>
      </c>
      <c r="U54" s="5"/>
      <c r="V54" s="5"/>
      <c r="W54" s="5"/>
      <c r="X54" s="32">
        <v>5</v>
      </c>
      <c r="Y54" s="5">
        <v>5</v>
      </c>
      <c r="Z54" s="5">
        <v>5</v>
      </c>
      <c r="AA54" s="5">
        <v>5</v>
      </c>
      <c r="AB54" s="5">
        <v>7</v>
      </c>
      <c r="AC54" s="5"/>
      <c r="AD54" s="5"/>
      <c r="AE54" s="5"/>
      <c r="AF54" s="32"/>
      <c r="AG54" s="5"/>
      <c r="AH54" s="5"/>
      <c r="AI54" s="5"/>
      <c r="AJ54" s="5"/>
      <c r="AK54" s="5">
        <v>8</v>
      </c>
      <c r="AL54" s="5">
        <v>8</v>
      </c>
      <c r="AM54" s="5">
        <v>7</v>
      </c>
      <c r="AN54" s="76">
        <v>39959</v>
      </c>
      <c r="AO54" s="9">
        <v>39959</v>
      </c>
      <c r="AP54" s="73">
        <v>39962</v>
      </c>
      <c r="AQ54" s="114"/>
      <c r="AR54" s="28"/>
      <c r="AS54" s="28"/>
      <c r="AT54" s="28"/>
      <c r="AU54" s="28"/>
      <c r="AV54" s="28"/>
      <c r="AW54" s="28"/>
      <c r="AX54" s="28"/>
      <c r="AY54" s="10" t="s">
        <v>334</v>
      </c>
      <c r="AZ54" s="300">
        <f t="shared" si="1"/>
        <v>1</v>
      </c>
      <c r="BA54" s="5"/>
      <c r="BB54" s="11"/>
      <c r="BC54" s="5"/>
      <c r="BD54" s="12"/>
      <c r="BE54" s="5">
        <v>1</v>
      </c>
      <c r="BF54" s="28"/>
      <c r="BG54" s="5"/>
      <c r="BH54" s="5"/>
      <c r="BI54" s="5"/>
      <c r="BJ54" s="5"/>
      <c r="BK54" s="5"/>
      <c r="BL54" s="5"/>
      <c r="BM54" s="46"/>
      <c r="BN54" s="5"/>
      <c r="BO54" s="38" t="s">
        <v>710</v>
      </c>
      <c r="BP54" s="263"/>
      <c r="BQ54" s="263"/>
      <c r="BR54" s="263"/>
      <c r="BS54" s="44">
        <v>50</v>
      </c>
      <c r="BT54" s="5"/>
      <c r="BU54" s="5"/>
      <c r="BV54" s="5"/>
      <c r="BW54" s="5"/>
      <c r="BX54" s="5"/>
      <c r="BY54" s="5"/>
      <c r="BZ54" s="4"/>
      <c r="CA54" s="32"/>
      <c r="CB54" s="69"/>
      <c r="CC54" s="69"/>
      <c r="CD54" s="69"/>
      <c r="CE54" s="69"/>
      <c r="CF54" s="26"/>
      <c r="CG54" s="32"/>
      <c r="CH54" s="69"/>
      <c r="CI54" s="69"/>
      <c r="CJ54" s="69"/>
      <c r="CK54" s="69"/>
      <c r="CL54" s="26"/>
      <c r="CM54" s="32"/>
      <c r="CN54" s="69"/>
      <c r="CO54" s="69"/>
      <c r="CP54" s="69"/>
      <c r="CQ54" s="69"/>
      <c r="CR54" s="26"/>
      <c r="CS54" s="32"/>
      <c r="CT54" s="69"/>
      <c r="CU54" s="69"/>
      <c r="CV54" s="69"/>
      <c r="CW54" s="69"/>
      <c r="CX54" s="26"/>
      <c r="CY54" s="44">
        <v>50</v>
      </c>
      <c r="CZ54" s="5">
        <v>1</v>
      </c>
      <c r="DA54" s="5">
        <v>1</v>
      </c>
      <c r="DB54" s="5">
        <v>1</v>
      </c>
      <c r="DC54" s="11"/>
      <c r="DD54" s="5"/>
      <c r="DE54" s="5"/>
      <c r="DF54" s="5">
        <v>7</v>
      </c>
      <c r="DG54" s="8">
        <v>39959</v>
      </c>
      <c r="DH54" s="8">
        <v>39959</v>
      </c>
      <c r="DI54" s="8">
        <v>39962</v>
      </c>
      <c r="DJ54" s="5"/>
      <c r="DK54" s="5"/>
      <c r="DL54" s="5"/>
      <c r="DM54" s="5"/>
      <c r="DN54" s="5"/>
      <c r="DO54" s="28"/>
      <c r="DP54" s="26"/>
      <c r="DQ54" s="10"/>
      <c r="DR54" s="26"/>
      <c r="DS54" s="26"/>
    </row>
    <row r="55" spans="1:123" x14ac:dyDescent="0.25">
      <c r="A55" s="10">
        <v>51</v>
      </c>
      <c r="B55" s="15">
        <v>51</v>
      </c>
      <c r="C55" s="42"/>
      <c r="D55" s="8"/>
      <c r="E55" s="28"/>
      <c r="F55" s="28"/>
      <c r="G55" s="32"/>
      <c r="H55" s="5"/>
      <c r="I55" s="5"/>
      <c r="J55" s="5"/>
      <c r="K55" s="5"/>
      <c r="L55" s="5"/>
      <c r="M55" s="5"/>
      <c r="N55" s="5"/>
      <c r="O55" s="299">
        <f t="shared" si="0"/>
        <v>0</v>
      </c>
      <c r="P55" s="5"/>
      <c r="Q55" s="5"/>
      <c r="R55" s="5"/>
      <c r="S55" s="5"/>
      <c r="T55" s="5"/>
      <c r="U55" s="5"/>
      <c r="V55" s="5"/>
      <c r="W55" s="5"/>
      <c r="X55" s="32"/>
      <c r="Y55" s="5"/>
      <c r="Z55" s="5"/>
      <c r="AA55" s="5"/>
      <c r="AB55" s="5"/>
      <c r="AC55" s="5"/>
      <c r="AD55" s="5"/>
      <c r="AE55" s="5"/>
      <c r="AF55" s="32"/>
      <c r="AG55" s="5"/>
      <c r="AH55" s="5"/>
      <c r="AI55" s="5"/>
      <c r="AJ55" s="5"/>
      <c r="AK55" s="5"/>
      <c r="AL55" s="5"/>
      <c r="AM55" s="5"/>
      <c r="AN55" s="76"/>
      <c r="AO55" s="9"/>
      <c r="AP55" s="73"/>
      <c r="AQ55" s="114"/>
      <c r="AR55" s="28"/>
      <c r="AS55" s="28"/>
      <c r="AT55" s="28"/>
      <c r="AU55" s="28"/>
      <c r="AV55" s="28"/>
      <c r="AW55" s="28"/>
      <c r="AX55" s="28"/>
      <c r="AY55" s="10"/>
      <c r="AZ55" s="300">
        <f t="shared" si="1"/>
        <v>0</v>
      </c>
      <c r="BA55" s="5"/>
      <c r="BB55" s="11"/>
      <c r="BC55" s="5"/>
      <c r="BD55" s="12"/>
      <c r="BE55" s="5"/>
      <c r="BF55" s="28"/>
      <c r="BG55" s="5"/>
      <c r="BH55" s="5"/>
      <c r="BI55" s="5"/>
      <c r="BJ55" s="5"/>
      <c r="BK55" s="5"/>
      <c r="BL55" s="5"/>
      <c r="BM55" s="46"/>
      <c r="BN55" s="5"/>
      <c r="BO55" s="38"/>
      <c r="BP55" s="263"/>
      <c r="BQ55" s="263"/>
      <c r="BR55" s="263"/>
      <c r="BS55" s="44">
        <v>51</v>
      </c>
      <c r="BT55" s="5"/>
      <c r="BU55" s="5"/>
      <c r="BV55" s="5"/>
      <c r="BW55" s="5"/>
      <c r="BX55" s="5"/>
      <c r="BY55" s="5"/>
      <c r="BZ55" s="4"/>
      <c r="CA55" s="32"/>
      <c r="CB55" s="69"/>
      <c r="CC55" s="69"/>
      <c r="CD55" s="69"/>
      <c r="CE55" s="69"/>
      <c r="CF55" s="26"/>
      <c r="CG55" s="32"/>
      <c r="CH55" s="69"/>
      <c r="CI55" s="69"/>
      <c r="CJ55" s="69"/>
      <c r="CK55" s="69"/>
      <c r="CL55" s="26"/>
      <c r="CM55" s="32"/>
      <c r="CN55" s="69"/>
      <c r="CO55" s="69"/>
      <c r="CP55" s="69"/>
      <c r="CQ55" s="69"/>
      <c r="CR55" s="26"/>
      <c r="CS55" s="32"/>
      <c r="CT55" s="69"/>
      <c r="CU55" s="69"/>
      <c r="CV55" s="69"/>
      <c r="CW55" s="69"/>
      <c r="CX55" s="26"/>
      <c r="CY55" s="44">
        <v>51</v>
      </c>
      <c r="CZ55" s="5">
        <v>0</v>
      </c>
      <c r="DA55" s="5">
        <v>0</v>
      </c>
      <c r="DB55" s="5"/>
      <c r="DC55" s="11"/>
      <c r="DD55" s="5"/>
      <c r="DE55" s="5"/>
      <c r="DF55" s="5"/>
      <c r="DG55" s="8"/>
      <c r="DH55" s="8"/>
      <c r="DI55" s="8"/>
      <c r="DJ55" s="5"/>
      <c r="DK55" s="5"/>
      <c r="DL55" s="5"/>
      <c r="DM55" s="5"/>
      <c r="DN55" s="5"/>
      <c r="DO55" s="28"/>
      <c r="DP55" s="26"/>
      <c r="DQ55" s="10"/>
      <c r="DR55" s="26"/>
      <c r="DS55" s="26"/>
    </row>
    <row r="56" spans="1:123" x14ac:dyDescent="0.25">
      <c r="A56" s="10">
        <v>52</v>
      </c>
      <c r="B56" s="15">
        <v>52</v>
      </c>
      <c r="C56" s="42"/>
      <c r="D56" s="8">
        <v>39938</v>
      </c>
      <c r="E56" s="28">
        <v>1</v>
      </c>
      <c r="F56" s="28">
        <v>1</v>
      </c>
      <c r="G56" s="32">
        <v>1</v>
      </c>
      <c r="H56" s="5"/>
      <c r="I56" s="5"/>
      <c r="J56" s="5"/>
      <c r="K56" s="5"/>
      <c r="L56" s="5"/>
      <c r="M56" s="5"/>
      <c r="N56" s="5"/>
      <c r="O56" s="299">
        <f t="shared" si="0"/>
        <v>1</v>
      </c>
      <c r="P56" s="5"/>
      <c r="Q56" s="5"/>
      <c r="R56" s="5" t="s">
        <v>117</v>
      </c>
      <c r="S56" s="5" t="s">
        <v>118</v>
      </c>
      <c r="T56" s="5"/>
      <c r="U56" s="5"/>
      <c r="V56" s="5"/>
      <c r="W56" s="5"/>
      <c r="X56" s="32"/>
      <c r="Y56" s="5"/>
      <c r="Z56" s="5">
        <v>2</v>
      </c>
      <c r="AA56" s="5">
        <v>2</v>
      </c>
      <c r="AB56" s="5"/>
      <c r="AC56" s="5"/>
      <c r="AD56" s="5"/>
      <c r="AE56" s="5"/>
      <c r="AF56" s="32"/>
      <c r="AG56" s="5"/>
      <c r="AH56" s="5"/>
      <c r="AI56" s="5"/>
      <c r="AJ56" s="5">
        <v>2</v>
      </c>
      <c r="AK56" s="5"/>
      <c r="AL56" s="5"/>
      <c r="AM56" s="5"/>
      <c r="AN56" s="76">
        <v>39955</v>
      </c>
      <c r="AO56" s="9"/>
      <c r="AP56" s="73">
        <v>39955</v>
      </c>
      <c r="AQ56" s="114"/>
      <c r="AR56" s="28"/>
      <c r="AS56" s="28"/>
      <c r="AT56" s="28"/>
      <c r="AU56" s="28"/>
      <c r="AV56" s="28"/>
      <c r="AW56" s="28"/>
      <c r="AX56" s="28"/>
      <c r="AY56" s="10"/>
      <c r="AZ56" s="300">
        <f t="shared" si="1"/>
        <v>1</v>
      </c>
      <c r="BA56" s="5">
        <v>1</v>
      </c>
      <c r="BB56" s="11">
        <v>2.0099999999999998</v>
      </c>
      <c r="BC56" s="5">
        <v>235</v>
      </c>
      <c r="BD56" s="12"/>
      <c r="BE56" s="5"/>
      <c r="BF56" s="28"/>
      <c r="BG56" s="5"/>
      <c r="BH56" s="5"/>
      <c r="BI56" s="5"/>
      <c r="BJ56" s="5"/>
      <c r="BK56" s="5"/>
      <c r="BL56" s="5"/>
      <c r="BM56" s="46"/>
      <c r="BN56" s="5">
        <v>1</v>
      </c>
      <c r="BO56" s="38"/>
      <c r="BP56" s="263">
        <f t="shared" si="2"/>
        <v>745.67547318637696</v>
      </c>
      <c r="BQ56" s="263"/>
      <c r="BR56" s="263">
        <f t="shared" si="3"/>
        <v>745.67547318637696</v>
      </c>
      <c r="BS56" s="44">
        <v>52</v>
      </c>
      <c r="BT56" s="5">
        <v>1</v>
      </c>
      <c r="BU56" s="5">
        <v>11</v>
      </c>
      <c r="BV56" s="5">
        <v>8</v>
      </c>
      <c r="BW56" s="5">
        <v>7</v>
      </c>
      <c r="BX56" s="5">
        <v>1</v>
      </c>
      <c r="BY56" s="5">
        <v>3</v>
      </c>
      <c r="BZ56" s="4" t="s">
        <v>720</v>
      </c>
      <c r="CA56" s="32"/>
      <c r="CB56" s="69"/>
      <c r="CC56" s="69"/>
      <c r="CD56" s="69"/>
      <c r="CE56" s="69"/>
      <c r="CF56" s="26"/>
      <c r="CG56" s="32"/>
      <c r="CH56" s="69"/>
      <c r="CI56" s="69"/>
      <c r="CJ56" s="69"/>
      <c r="CK56" s="69"/>
      <c r="CL56" s="26"/>
      <c r="CM56" s="32"/>
      <c r="CN56" s="69"/>
      <c r="CO56" s="69"/>
      <c r="CP56" s="69"/>
      <c r="CQ56" s="69"/>
      <c r="CR56" s="26"/>
      <c r="CS56" s="32"/>
      <c r="CT56" s="69"/>
      <c r="CU56" s="69"/>
      <c r="CV56" s="69"/>
      <c r="CW56" s="69"/>
      <c r="CX56" s="26"/>
      <c r="CY56" s="44">
        <v>52</v>
      </c>
      <c r="CZ56" s="5">
        <v>1</v>
      </c>
      <c r="DA56" s="5">
        <v>1</v>
      </c>
      <c r="DB56" s="5">
        <v>1</v>
      </c>
      <c r="DC56" s="11">
        <v>2.0099999999999998</v>
      </c>
      <c r="DD56" s="5">
        <v>235</v>
      </c>
      <c r="DE56" s="5">
        <v>745.67547318637696</v>
      </c>
      <c r="DF56" s="5">
        <v>2</v>
      </c>
      <c r="DG56" s="8">
        <v>39955</v>
      </c>
      <c r="DH56" s="8"/>
      <c r="DI56" s="8">
        <v>39955</v>
      </c>
      <c r="DJ56" s="5">
        <v>1</v>
      </c>
      <c r="DK56" s="5">
        <v>11</v>
      </c>
      <c r="DL56" s="5">
        <v>8</v>
      </c>
      <c r="DM56" s="5">
        <v>1</v>
      </c>
      <c r="DN56" s="69">
        <v>3</v>
      </c>
      <c r="DO56" s="28"/>
      <c r="DP56" s="26"/>
      <c r="DQ56" s="10"/>
      <c r="DR56" s="26"/>
      <c r="DS56" s="26"/>
    </row>
    <row r="57" spans="1:123" x14ac:dyDescent="0.25">
      <c r="A57" s="10">
        <v>53</v>
      </c>
      <c r="B57" s="15">
        <v>53</v>
      </c>
      <c r="C57" s="42"/>
      <c r="D57" s="8">
        <v>39938</v>
      </c>
      <c r="E57" s="28">
        <v>1</v>
      </c>
      <c r="F57" s="28">
        <v>1</v>
      </c>
      <c r="G57" s="32">
        <v>1</v>
      </c>
      <c r="H57" s="5"/>
      <c r="I57" s="5"/>
      <c r="J57" s="5"/>
      <c r="K57" s="5"/>
      <c r="L57" s="5"/>
      <c r="M57" s="5"/>
      <c r="N57" s="5"/>
      <c r="O57" s="299">
        <f t="shared" si="0"/>
        <v>1</v>
      </c>
      <c r="P57" s="5" t="s">
        <v>117</v>
      </c>
      <c r="Q57" s="5"/>
      <c r="R57" s="5" t="s">
        <v>118</v>
      </c>
      <c r="S57" s="5"/>
      <c r="T57" s="5"/>
      <c r="U57" s="5"/>
      <c r="V57" s="5"/>
      <c r="W57" s="5"/>
      <c r="X57" s="32">
        <v>5</v>
      </c>
      <c r="Y57" s="5"/>
      <c r="Z57" s="5">
        <v>5</v>
      </c>
      <c r="AA57" s="5"/>
      <c r="AB57" s="5"/>
      <c r="AC57" s="5"/>
      <c r="AD57" s="5"/>
      <c r="AE57" s="5"/>
      <c r="AF57" s="32"/>
      <c r="AG57" s="5"/>
      <c r="AH57" s="5"/>
      <c r="AI57" s="5">
        <v>5</v>
      </c>
      <c r="AJ57" s="5"/>
      <c r="AK57" s="5"/>
      <c r="AL57" s="5"/>
      <c r="AM57" s="5"/>
      <c r="AN57" s="76">
        <v>39952</v>
      </c>
      <c r="AO57" s="9"/>
      <c r="AP57" s="73">
        <v>39952</v>
      </c>
      <c r="AQ57" s="114"/>
      <c r="AR57" s="28"/>
      <c r="AS57" s="28"/>
      <c r="AT57" s="28"/>
      <c r="AU57" s="28"/>
      <c r="AV57" s="28"/>
      <c r="AW57" s="28"/>
      <c r="AX57" s="28"/>
      <c r="AY57" s="10"/>
      <c r="AZ57" s="300">
        <f t="shared" si="1"/>
        <v>1</v>
      </c>
      <c r="BA57" s="5">
        <v>1</v>
      </c>
      <c r="BB57" s="11">
        <v>2.5099999999999998</v>
      </c>
      <c r="BC57" s="5">
        <v>197</v>
      </c>
      <c r="BD57" s="12"/>
      <c r="BE57" s="5"/>
      <c r="BF57" s="28"/>
      <c r="BG57" s="5"/>
      <c r="BH57" s="5"/>
      <c r="BI57" s="5"/>
      <c r="BJ57" s="5"/>
      <c r="BK57" s="5"/>
      <c r="BL57" s="5"/>
      <c r="BM57" s="46"/>
      <c r="BN57" s="5">
        <v>1</v>
      </c>
      <c r="BO57" s="38"/>
      <c r="BP57" s="263">
        <f t="shared" si="2"/>
        <v>974.77313293639179</v>
      </c>
      <c r="BQ57" s="263"/>
      <c r="BR57" s="263">
        <f t="shared" si="3"/>
        <v>974.77313293639179</v>
      </c>
      <c r="BS57" s="44">
        <v>53</v>
      </c>
      <c r="BT57" s="69">
        <v>1</v>
      </c>
      <c r="BU57" s="69">
        <v>14</v>
      </c>
      <c r="BV57" s="69">
        <v>5</v>
      </c>
      <c r="BW57" s="69">
        <v>5</v>
      </c>
      <c r="BX57" s="69">
        <v>4</v>
      </c>
      <c r="BY57" s="69">
        <v>7</v>
      </c>
      <c r="BZ57" s="26" t="s">
        <v>720</v>
      </c>
      <c r="CA57" s="32"/>
      <c r="CB57" s="69"/>
      <c r="CC57" s="69"/>
      <c r="CD57" s="69"/>
      <c r="CE57" s="69"/>
      <c r="CF57" s="26"/>
      <c r="CG57" s="32"/>
      <c r="CH57" s="69"/>
      <c r="CI57" s="69"/>
      <c r="CJ57" s="69"/>
      <c r="CK57" s="69"/>
      <c r="CL57" s="26"/>
      <c r="CM57" s="32"/>
      <c r="CN57" s="69"/>
      <c r="CO57" s="69"/>
      <c r="CP57" s="69"/>
      <c r="CQ57" s="69"/>
      <c r="CR57" s="26"/>
      <c r="CS57" s="32"/>
      <c r="CT57" s="69"/>
      <c r="CU57" s="69"/>
      <c r="CV57" s="69"/>
      <c r="CW57" s="69"/>
      <c r="CX57" s="26"/>
      <c r="CY57" s="44">
        <v>53</v>
      </c>
      <c r="CZ57" s="5">
        <v>1</v>
      </c>
      <c r="DA57" s="5">
        <v>1</v>
      </c>
      <c r="DB57" s="5">
        <v>1</v>
      </c>
      <c r="DC57" s="11">
        <v>2.5099999999999998</v>
      </c>
      <c r="DD57" s="5">
        <v>197</v>
      </c>
      <c r="DE57" s="5">
        <v>974.77313293639179</v>
      </c>
      <c r="DF57" s="5">
        <v>5</v>
      </c>
      <c r="DG57" s="8">
        <v>39952</v>
      </c>
      <c r="DH57" s="8"/>
      <c r="DI57" s="8">
        <v>39952</v>
      </c>
      <c r="DJ57" s="69">
        <v>1</v>
      </c>
      <c r="DK57" s="69">
        <v>14</v>
      </c>
      <c r="DL57" s="5">
        <v>5</v>
      </c>
      <c r="DM57" s="5">
        <v>4</v>
      </c>
      <c r="DN57" s="5">
        <v>7</v>
      </c>
      <c r="DO57" s="28"/>
      <c r="DP57" s="26"/>
      <c r="DQ57" s="10"/>
      <c r="DR57" s="26"/>
      <c r="DS57" s="26"/>
    </row>
    <row r="58" spans="1:123" x14ac:dyDescent="0.25">
      <c r="A58" s="10">
        <v>54</v>
      </c>
      <c r="B58" s="15">
        <v>54</v>
      </c>
      <c r="C58" s="42">
        <v>1</v>
      </c>
      <c r="D58" s="8">
        <v>39938</v>
      </c>
      <c r="E58" s="28">
        <v>1</v>
      </c>
      <c r="F58" s="28">
        <v>1</v>
      </c>
      <c r="G58" s="32">
        <v>7</v>
      </c>
      <c r="H58" s="5"/>
      <c r="I58" s="5"/>
      <c r="J58" s="5"/>
      <c r="K58" s="5"/>
      <c r="L58" s="5"/>
      <c r="M58" s="5"/>
      <c r="N58" s="5"/>
      <c r="O58" s="299">
        <f t="shared" si="0"/>
        <v>7</v>
      </c>
      <c r="P58" s="5" t="s">
        <v>118</v>
      </c>
      <c r="Q58" s="5"/>
      <c r="R58" s="5"/>
      <c r="S58" s="5"/>
      <c r="T58" s="5"/>
      <c r="U58" s="5"/>
      <c r="V58" s="5"/>
      <c r="W58" s="5"/>
      <c r="X58" s="32">
        <v>85</v>
      </c>
      <c r="Y58" s="5">
        <v>85</v>
      </c>
      <c r="Z58" s="5">
        <v>90</v>
      </c>
      <c r="AA58" s="5"/>
      <c r="AB58" s="5"/>
      <c r="AC58" s="5"/>
      <c r="AD58" s="5"/>
      <c r="AE58" s="5"/>
      <c r="AF58" s="32"/>
      <c r="AG58" s="5"/>
      <c r="AH58" s="5"/>
      <c r="AI58" s="5"/>
      <c r="AJ58" s="5"/>
      <c r="AK58" s="5"/>
      <c r="AL58" s="5"/>
      <c r="AM58" s="5"/>
      <c r="AN58" s="76">
        <v>39941</v>
      </c>
      <c r="AO58" s="9"/>
      <c r="AP58" s="73"/>
      <c r="AQ58" s="114"/>
      <c r="AR58" s="28"/>
      <c r="AS58" s="28"/>
      <c r="AT58" s="28">
        <v>0.9</v>
      </c>
      <c r="AU58" s="28"/>
      <c r="AV58" s="28"/>
      <c r="AW58" s="28"/>
      <c r="AX58" s="28"/>
      <c r="AY58" s="10" t="s">
        <v>335</v>
      </c>
      <c r="AZ58" s="300">
        <f t="shared" si="1"/>
        <v>7</v>
      </c>
      <c r="BA58" s="5"/>
      <c r="BB58" s="11"/>
      <c r="BC58" s="5"/>
      <c r="BD58" s="12"/>
      <c r="BE58" s="5">
        <v>7</v>
      </c>
      <c r="BF58" s="28"/>
      <c r="BG58" s="5"/>
      <c r="BH58" s="5"/>
      <c r="BI58" s="5"/>
      <c r="BJ58" s="5"/>
      <c r="BK58" s="5"/>
      <c r="BL58" s="5"/>
      <c r="BM58" s="46"/>
      <c r="BN58" s="5"/>
      <c r="BO58" s="38" t="s">
        <v>711</v>
      </c>
      <c r="BP58" s="263"/>
      <c r="BQ58" s="263"/>
      <c r="BR58" s="263"/>
      <c r="BS58" s="44">
        <v>54</v>
      </c>
      <c r="BT58" s="69"/>
      <c r="BU58" s="69"/>
      <c r="BV58" s="69"/>
      <c r="BW58" s="69"/>
      <c r="BX58" s="69"/>
      <c r="BY58" s="69"/>
      <c r="BZ58" s="26"/>
      <c r="CA58" s="32"/>
      <c r="CB58" s="69"/>
      <c r="CC58" s="69"/>
      <c r="CD58" s="69"/>
      <c r="CE58" s="69"/>
      <c r="CF58" s="26"/>
      <c r="CG58" s="32"/>
      <c r="CH58" s="69"/>
      <c r="CI58" s="69"/>
      <c r="CJ58" s="69"/>
      <c r="CK58" s="69"/>
      <c r="CL58" s="26"/>
      <c r="CM58" s="32"/>
      <c r="CN58" s="69"/>
      <c r="CO58" s="69"/>
      <c r="CP58" s="69"/>
      <c r="CQ58" s="69"/>
      <c r="CR58" s="26"/>
      <c r="CS58" s="32"/>
      <c r="CT58" s="69"/>
      <c r="CU58" s="69"/>
      <c r="CV58" s="69"/>
      <c r="CW58" s="69"/>
      <c r="CX58" s="26"/>
      <c r="CY58" s="44">
        <v>54</v>
      </c>
      <c r="CZ58" s="5">
        <v>7</v>
      </c>
      <c r="DA58" s="5">
        <v>7</v>
      </c>
      <c r="DB58" s="5">
        <v>7</v>
      </c>
      <c r="DC58" s="11"/>
      <c r="DD58" s="5"/>
      <c r="DE58" s="5"/>
      <c r="DF58" s="253">
        <v>90</v>
      </c>
      <c r="DG58" s="8">
        <v>39941</v>
      </c>
      <c r="DH58" s="8"/>
      <c r="DI58" s="255">
        <v>39962</v>
      </c>
      <c r="DJ58" s="69"/>
      <c r="DK58" s="69"/>
      <c r="DL58" s="5"/>
      <c r="DM58" s="5"/>
      <c r="DN58" s="5"/>
      <c r="DO58" s="28">
        <v>0.9</v>
      </c>
      <c r="DP58" s="26"/>
      <c r="DQ58" s="10"/>
      <c r="DR58" s="26"/>
      <c r="DS58" s="26"/>
    </row>
    <row r="59" spans="1:123" x14ac:dyDescent="0.25">
      <c r="A59" s="10">
        <v>55</v>
      </c>
      <c r="B59" s="15">
        <v>55</v>
      </c>
      <c r="C59" s="42"/>
      <c r="D59" s="8"/>
      <c r="E59" s="28"/>
      <c r="F59" s="28"/>
      <c r="G59" s="32"/>
      <c r="H59" s="5"/>
      <c r="I59" s="5"/>
      <c r="J59" s="5"/>
      <c r="K59" s="5"/>
      <c r="L59" s="5"/>
      <c r="M59" s="5"/>
      <c r="N59" s="5"/>
      <c r="O59" s="299">
        <f t="shared" si="0"/>
        <v>0</v>
      </c>
      <c r="P59" s="5"/>
      <c r="Q59" s="5"/>
      <c r="R59" s="5"/>
      <c r="S59" s="5"/>
      <c r="T59" s="5"/>
      <c r="U59" s="5"/>
      <c r="V59" s="5"/>
      <c r="W59" s="5"/>
      <c r="X59" s="32"/>
      <c r="Y59" s="5"/>
      <c r="Z59" s="5"/>
      <c r="AA59" s="5"/>
      <c r="AB59" s="5"/>
      <c r="AC59" s="5"/>
      <c r="AD59" s="5"/>
      <c r="AE59" s="5"/>
      <c r="AF59" s="32"/>
      <c r="AG59" s="5"/>
      <c r="AH59" s="5"/>
      <c r="AI59" s="5"/>
      <c r="AJ59" s="5"/>
      <c r="AK59" s="5"/>
      <c r="AL59" s="5"/>
      <c r="AM59" s="5"/>
      <c r="AN59" s="76"/>
      <c r="AO59" s="9"/>
      <c r="AP59" s="73"/>
      <c r="AQ59" s="114"/>
      <c r="AR59" s="28"/>
      <c r="AS59" s="28"/>
      <c r="AT59" s="28"/>
      <c r="AU59" s="28"/>
      <c r="AV59" s="28"/>
      <c r="AW59" s="28"/>
      <c r="AX59" s="28"/>
      <c r="AY59" s="10"/>
      <c r="AZ59" s="300">
        <f t="shared" si="1"/>
        <v>0</v>
      </c>
      <c r="BA59" s="5"/>
      <c r="BB59" s="11"/>
      <c r="BC59" s="5"/>
      <c r="BD59" s="12"/>
      <c r="BE59" s="5"/>
      <c r="BF59" s="28"/>
      <c r="BG59" s="5"/>
      <c r="BH59" s="5"/>
      <c r="BI59" s="5"/>
      <c r="BJ59" s="5"/>
      <c r="BK59" s="5"/>
      <c r="BL59" s="5"/>
      <c r="BM59" s="46"/>
      <c r="BN59" s="5"/>
      <c r="BO59" s="38"/>
      <c r="BP59" s="263"/>
      <c r="BQ59" s="263"/>
      <c r="BR59" s="263"/>
      <c r="BS59" s="44">
        <v>55</v>
      </c>
      <c r="BT59" s="69"/>
      <c r="BU59" s="69"/>
      <c r="BV59" s="69"/>
      <c r="BW59" s="69"/>
      <c r="BX59" s="69"/>
      <c r="BY59" s="69"/>
      <c r="BZ59" s="26"/>
      <c r="CA59" s="32"/>
      <c r="CB59" s="69"/>
      <c r="CC59" s="69"/>
      <c r="CD59" s="69"/>
      <c r="CE59" s="69"/>
      <c r="CF59" s="26"/>
      <c r="CG59" s="32"/>
      <c r="CH59" s="69"/>
      <c r="CI59" s="69"/>
      <c r="CJ59" s="69"/>
      <c r="CK59" s="69"/>
      <c r="CL59" s="26"/>
      <c r="CM59" s="32"/>
      <c r="CN59" s="69"/>
      <c r="CO59" s="69"/>
      <c r="CP59" s="69"/>
      <c r="CQ59" s="69"/>
      <c r="CR59" s="26"/>
      <c r="CS59" s="32"/>
      <c r="CT59" s="69"/>
      <c r="CU59" s="69"/>
      <c r="CV59" s="69"/>
      <c r="CW59" s="69"/>
      <c r="CX59" s="26"/>
      <c r="CY59" s="44">
        <v>55</v>
      </c>
      <c r="CZ59" s="5">
        <v>0</v>
      </c>
      <c r="DA59" s="5">
        <v>0</v>
      </c>
      <c r="DB59" s="5"/>
      <c r="DC59" s="11"/>
      <c r="DD59" s="5"/>
      <c r="DE59" s="5"/>
      <c r="DF59" s="5"/>
      <c r="DG59" s="8"/>
      <c r="DH59" s="8"/>
      <c r="DI59" s="8"/>
      <c r="DJ59" s="69"/>
      <c r="DK59" s="69"/>
      <c r="DL59" s="5"/>
      <c r="DM59" s="5"/>
      <c r="DN59" s="5"/>
      <c r="DO59" s="28"/>
      <c r="DP59" s="26"/>
      <c r="DQ59" s="10"/>
      <c r="DR59" s="26"/>
      <c r="DS59" s="26"/>
    </row>
    <row r="60" spans="1:123" x14ac:dyDescent="0.25">
      <c r="A60" s="10">
        <v>56</v>
      </c>
      <c r="B60" s="15">
        <v>56</v>
      </c>
      <c r="C60" s="42"/>
      <c r="D60" s="8">
        <v>39938</v>
      </c>
      <c r="E60" s="28">
        <v>1</v>
      </c>
      <c r="F60" s="28">
        <v>1</v>
      </c>
      <c r="G60" s="32">
        <v>2</v>
      </c>
      <c r="H60" s="5"/>
      <c r="I60" s="5"/>
      <c r="J60" s="5"/>
      <c r="K60" s="5"/>
      <c r="L60" s="5"/>
      <c r="M60" s="5"/>
      <c r="N60" s="5"/>
      <c r="O60" s="299">
        <f t="shared" si="0"/>
        <v>2</v>
      </c>
      <c r="P60" s="5"/>
      <c r="Q60" s="5"/>
      <c r="R60" s="5"/>
      <c r="S60" s="5" t="s">
        <v>117</v>
      </c>
      <c r="T60" s="5" t="s">
        <v>118</v>
      </c>
      <c r="U60" s="5"/>
      <c r="V60" s="5"/>
      <c r="W60" s="5"/>
      <c r="X60" s="32"/>
      <c r="Y60" s="5"/>
      <c r="Z60" s="5"/>
      <c r="AA60" s="5">
        <v>5</v>
      </c>
      <c r="AB60" s="5">
        <v>7</v>
      </c>
      <c r="AC60" s="5"/>
      <c r="AD60" s="5"/>
      <c r="AE60" s="5"/>
      <c r="AF60" s="32"/>
      <c r="AG60" s="5"/>
      <c r="AH60" s="5"/>
      <c r="AI60" s="5"/>
      <c r="AJ60" s="5"/>
      <c r="AK60" s="5">
        <v>8</v>
      </c>
      <c r="AL60" s="5">
        <v>7</v>
      </c>
      <c r="AM60" s="5">
        <v>7</v>
      </c>
      <c r="AN60" s="76">
        <v>39959</v>
      </c>
      <c r="AO60" s="9">
        <v>39962</v>
      </c>
      <c r="AP60" s="73">
        <v>39967</v>
      </c>
      <c r="AQ60" s="114"/>
      <c r="AR60" s="28"/>
      <c r="AS60" s="28"/>
      <c r="AT60" s="28"/>
      <c r="AU60" s="28"/>
      <c r="AV60" s="28"/>
      <c r="AW60" s="28"/>
      <c r="AX60" s="28"/>
      <c r="AY60" s="10" t="s">
        <v>336</v>
      </c>
      <c r="AZ60" s="300">
        <f t="shared" si="1"/>
        <v>1</v>
      </c>
      <c r="BA60" s="5">
        <v>1</v>
      </c>
      <c r="BB60" s="11">
        <v>2.8</v>
      </c>
      <c r="BC60" s="5">
        <v>283</v>
      </c>
      <c r="BD60" s="12"/>
      <c r="BE60" s="5"/>
      <c r="BF60" s="28"/>
      <c r="BG60" s="5"/>
      <c r="BH60" s="5"/>
      <c r="BI60" s="5"/>
      <c r="BJ60" s="5"/>
      <c r="BK60" s="5"/>
      <c r="BL60" s="5"/>
      <c r="BM60" s="46"/>
      <c r="BN60" s="5">
        <v>0</v>
      </c>
      <c r="BO60" s="38"/>
      <c r="BP60" s="263">
        <f t="shared" si="2"/>
        <v>1742.578613093186</v>
      </c>
      <c r="BQ60" s="263"/>
      <c r="BR60" s="263">
        <f t="shared" si="3"/>
        <v>1742.578613093186</v>
      </c>
      <c r="BS60" s="44">
        <v>56</v>
      </c>
      <c r="BT60" s="69"/>
      <c r="BU60" s="69"/>
      <c r="BV60" s="69"/>
      <c r="BW60" s="69"/>
      <c r="BX60" s="69"/>
      <c r="BY60" s="69"/>
      <c r="BZ60" s="26"/>
      <c r="CA60" s="32"/>
      <c r="CB60" s="69"/>
      <c r="CC60" s="69"/>
      <c r="CD60" s="69"/>
      <c r="CE60" s="69"/>
      <c r="CF60" s="26"/>
      <c r="CG60" s="32"/>
      <c r="CH60" s="69"/>
      <c r="CI60" s="69"/>
      <c r="CJ60" s="69"/>
      <c r="CK60" s="69"/>
      <c r="CL60" s="26"/>
      <c r="CM60" s="32"/>
      <c r="CN60" s="69"/>
      <c r="CO60" s="69"/>
      <c r="CP60" s="69"/>
      <c r="CQ60" s="69"/>
      <c r="CR60" s="26"/>
      <c r="CS60" s="32"/>
      <c r="CT60" s="69"/>
      <c r="CU60" s="69"/>
      <c r="CV60" s="69"/>
      <c r="CW60" s="69"/>
      <c r="CX60" s="26"/>
      <c r="CY60" s="44">
        <v>56</v>
      </c>
      <c r="CZ60" s="5">
        <v>2</v>
      </c>
      <c r="DA60" s="5">
        <v>1</v>
      </c>
      <c r="DB60" s="5">
        <v>2</v>
      </c>
      <c r="DC60" s="11">
        <v>2.8</v>
      </c>
      <c r="DD60" s="5">
        <v>283</v>
      </c>
      <c r="DE60" s="5">
        <v>1742.578613093186</v>
      </c>
      <c r="DF60" s="5">
        <v>7</v>
      </c>
      <c r="DG60" s="8">
        <v>39959</v>
      </c>
      <c r="DH60" s="8">
        <v>39962</v>
      </c>
      <c r="DI60" s="8">
        <v>39967</v>
      </c>
      <c r="DJ60" s="69"/>
      <c r="DK60" s="69"/>
      <c r="DL60" s="5"/>
      <c r="DM60" s="5"/>
      <c r="DN60" s="5"/>
      <c r="DO60" s="28"/>
      <c r="DP60" s="26"/>
      <c r="DQ60" s="10"/>
      <c r="DR60" s="26"/>
      <c r="DS60" s="26"/>
    </row>
    <row r="61" spans="1:123" x14ac:dyDescent="0.25">
      <c r="A61" s="10">
        <v>57</v>
      </c>
      <c r="B61" s="15">
        <v>57</v>
      </c>
      <c r="C61" s="42"/>
      <c r="D61" s="8"/>
      <c r="E61" s="28"/>
      <c r="F61" s="28"/>
      <c r="G61" s="32"/>
      <c r="H61" s="5"/>
      <c r="I61" s="5"/>
      <c r="J61" s="5"/>
      <c r="K61" s="5"/>
      <c r="L61" s="5"/>
      <c r="M61" s="5"/>
      <c r="N61" s="5"/>
      <c r="O61" s="299">
        <f t="shared" si="0"/>
        <v>0</v>
      </c>
      <c r="P61" s="5"/>
      <c r="Q61" s="5"/>
      <c r="R61" s="5"/>
      <c r="S61" s="5"/>
      <c r="T61" s="5"/>
      <c r="U61" s="5"/>
      <c r="V61" s="5"/>
      <c r="W61" s="5"/>
      <c r="X61" s="32"/>
      <c r="Y61" s="5"/>
      <c r="Z61" s="5"/>
      <c r="AA61" s="5"/>
      <c r="AB61" s="5"/>
      <c r="AC61" s="5"/>
      <c r="AD61" s="5"/>
      <c r="AE61" s="5"/>
      <c r="AF61" s="32"/>
      <c r="AG61" s="5"/>
      <c r="AH61" s="5"/>
      <c r="AI61" s="5"/>
      <c r="AJ61" s="5"/>
      <c r="AK61" s="5"/>
      <c r="AL61" s="5"/>
      <c r="AM61" s="5"/>
      <c r="AN61" s="76"/>
      <c r="AO61" s="9"/>
      <c r="AP61" s="73"/>
      <c r="AQ61" s="114"/>
      <c r="AR61" s="28"/>
      <c r="AS61" s="28"/>
      <c r="AT61" s="28"/>
      <c r="AU61" s="28"/>
      <c r="AV61" s="28"/>
      <c r="AW61" s="28"/>
      <c r="AX61" s="28"/>
      <c r="AY61" s="10"/>
      <c r="AZ61" s="300">
        <f t="shared" si="1"/>
        <v>0</v>
      </c>
      <c r="BA61" s="5"/>
      <c r="BB61" s="11"/>
      <c r="BC61" s="5"/>
      <c r="BD61" s="12"/>
      <c r="BE61" s="5"/>
      <c r="BF61" s="28"/>
      <c r="BG61" s="5"/>
      <c r="BH61" s="5"/>
      <c r="BI61" s="5"/>
      <c r="BJ61" s="5"/>
      <c r="BK61" s="5"/>
      <c r="BL61" s="5"/>
      <c r="BM61" s="46"/>
      <c r="BN61" s="5"/>
      <c r="BO61" s="38"/>
      <c r="BP61" s="263"/>
      <c r="BQ61" s="263"/>
      <c r="BR61" s="263"/>
      <c r="BS61" s="44">
        <v>57</v>
      </c>
      <c r="BT61" s="69"/>
      <c r="BU61" s="69"/>
      <c r="BV61" s="69"/>
      <c r="BW61" s="69"/>
      <c r="BX61" s="69"/>
      <c r="BY61" s="69"/>
      <c r="BZ61" s="26"/>
      <c r="CA61" s="32"/>
      <c r="CB61" s="69"/>
      <c r="CC61" s="69"/>
      <c r="CD61" s="69"/>
      <c r="CE61" s="69"/>
      <c r="CF61" s="26"/>
      <c r="CG61" s="32"/>
      <c r="CH61" s="69"/>
      <c r="CI61" s="69"/>
      <c r="CJ61" s="69"/>
      <c r="CK61" s="69"/>
      <c r="CL61" s="26"/>
      <c r="CM61" s="32"/>
      <c r="CN61" s="69"/>
      <c r="CO61" s="69"/>
      <c r="CP61" s="69"/>
      <c r="CQ61" s="69"/>
      <c r="CR61" s="26"/>
      <c r="CS61" s="32"/>
      <c r="CT61" s="69"/>
      <c r="CU61" s="69"/>
      <c r="CV61" s="69"/>
      <c r="CW61" s="69"/>
      <c r="CX61" s="26"/>
      <c r="CY61" s="44">
        <v>57</v>
      </c>
      <c r="CZ61" s="5">
        <v>0</v>
      </c>
      <c r="DA61" s="5">
        <v>0</v>
      </c>
      <c r="DB61" s="5"/>
      <c r="DC61" s="11"/>
      <c r="DD61" s="5"/>
      <c r="DE61" s="5"/>
      <c r="DF61" s="5"/>
      <c r="DG61" s="8"/>
      <c r="DH61" s="8"/>
      <c r="DI61" s="8"/>
      <c r="DJ61" s="69"/>
      <c r="DK61" s="69"/>
      <c r="DL61" s="5"/>
      <c r="DM61" s="5"/>
      <c r="DN61" s="5"/>
      <c r="DO61" s="28"/>
      <c r="DP61" s="26"/>
      <c r="DQ61" s="10"/>
      <c r="DR61" s="26"/>
      <c r="DS61" s="26"/>
    </row>
    <row r="62" spans="1:123" x14ac:dyDescent="0.25">
      <c r="A62" s="10">
        <v>58</v>
      </c>
      <c r="B62" s="15">
        <v>58</v>
      </c>
      <c r="C62" s="42"/>
      <c r="D62" s="8"/>
      <c r="E62" s="28"/>
      <c r="F62" s="28"/>
      <c r="G62" s="32"/>
      <c r="H62" s="5"/>
      <c r="I62" s="5"/>
      <c r="J62" s="5"/>
      <c r="K62" s="5"/>
      <c r="L62" s="5"/>
      <c r="M62" s="5"/>
      <c r="N62" s="5"/>
      <c r="O62" s="299">
        <f t="shared" si="0"/>
        <v>0</v>
      </c>
      <c r="P62" s="5"/>
      <c r="Q62" s="5"/>
      <c r="R62" s="5"/>
      <c r="S62" s="5"/>
      <c r="T62" s="5"/>
      <c r="U62" s="5"/>
      <c r="V62" s="5"/>
      <c r="W62" s="5"/>
      <c r="X62" s="32"/>
      <c r="Y62" s="5"/>
      <c r="Z62" s="5"/>
      <c r="AA62" s="5"/>
      <c r="AB62" s="5"/>
      <c r="AC62" s="5"/>
      <c r="AD62" s="5"/>
      <c r="AE62" s="5"/>
      <c r="AF62" s="32"/>
      <c r="AG62" s="5"/>
      <c r="AH62" s="5"/>
      <c r="AI62" s="5"/>
      <c r="AJ62" s="5"/>
      <c r="AK62" s="5"/>
      <c r="AL62" s="5"/>
      <c r="AM62" s="5"/>
      <c r="AN62" s="76"/>
      <c r="AO62" s="9"/>
      <c r="AP62" s="73"/>
      <c r="AQ62" s="114"/>
      <c r="AR62" s="28"/>
      <c r="AS62" s="28"/>
      <c r="AT62" s="28"/>
      <c r="AU62" s="28"/>
      <c r="AV62" s="28"/>
      <c r="AW62" s="28"/>
      <c r="AX62" s="28"/>
      <c r="AY62" s="10"/>
      <c r="AZ62" s="300">
        <f t="shared" si="1"/>
        <v>0</v>
      </c>
      <c r="BA62" s="5"/>
      <c r="BB62" s="11"/>
      <c r="BC62" s="5"/>
      <c r="BD62" s="12"/>
      <c r="BE62" s="5"/>
      <c r="BF62" s="28"/>
      <c r="BG62" s="5"/>
      <c r="BH62" s="5"/>
      <c r="BI62" s="5"/>
      <c r="BJ62" s="5"/>
      <c r="BK62" s="5"/>
      <c r="BL62" s="5"/>
      <c r="BM62" s="46"/>
      <c r="BN62" s="5"/>
      <c r="BO62" s="38"/>
      <c r="BP62" s="263"/>
      <c r="BQ62" s="263"/>
      <c r="BR62" s="263"/>
      <c r="BS62" s="44">
        <v>58</v>
      </c>
      <c r="BT62" s="69"/>
      <c r="BU62" s="69"/>
      <c r="BV62" s="69"/>
      <c r="BW62" s="69"/>
      <c r="BX62" s="69"/>
      <c r="BY62" s="69"/>
      <c r="BZ62" s="26"/>
      <c r="CA62" s="32"/>
      <c r="CB62" s="69"/>
      <c r="CC62" s="69"/>
      <c r="CD62" s="69"/>
      <c r="CE62" s="69"/>
      <c r="CF62" s="26"/>
      <c r="CG62" s="32"/>
      <c r="CH62" s="69"/>
      <c r="CI62" s="69"/>
      <c r="CJ62" s="69"/>
      <c r="CK62" s="69"/>
      <c r="CL62" s="26"/>
      <c r="CM62" s="32"/>
      <c r="CN62" s="69"/>
      <c r="CO62" s="69"/>
      <c r="CP62" s="69"/>
      <c r="CQ62" s="69"/>
      <c r="CR62" s="26"/>
      <c r="CS62" s="32"/>
      <c r="CT62" s="69"/>
      <c r="CU62" s="69"/>
      <c r="CV62" s="69"/>
      <c r="CW62" s="69"/>
      <c r="CX62" s="26"/>
      <c r="CY62" s="44">
        <v>58</v>
      </c>
      <c r="CZ62" s="5">
        <v>0</v>
      </c>
      <c r="DA62" s="5">
        <v>0</v>
      </c>
      <c r="DB62" s="5"/>
      <c r="DC62" s="11"/>
      <c r="DD62" s="5"/>
      <c r="DE62" s="5"/>
      <c r="DF62" s="5"/>
      <c r="DG62" s="8"/>
      <c r="DH62" s="8"/>
      <c r="DI62" s="8"/>
      <c r="DJ62" s="69"/>
      <c r="DK62" s="69"/>
      <c r="DL62" s="5"/>
      <c r="DM62" s="5"/>
      <c r="DN62" s="5"/>
      <c r="DO62" s="28"/>
      <c r="DP62" s="26"/>
      <c r="DQ62" s="10"/>
      <c r="DR62" s="26"/>
      <c r="DS62" s="26"/>
    </row>
    <row r="63" spans="1:123" x14ac:dyDescent="0.25">
      <c r="A63" s="10">
        <v>59</v>
      </c>
      <c r="B63" s="15">
        <v>59</v>
      </c>
      <c r="C63" s="42"/>
      <c r="D63" s="8"/>
      <c r="E63" s="28"/>
      <c r="F63" s="28"/>
      <c r="G63" s="32"/>
      <c r="H63" s="5"/>
      <c r="I63" s="5"/>
      <c r="J63" s="5"/>
      <c r="K63" s="5"/>
      <c r="L63" s="5"/>
      <c r="M63" s="5"/>
      <c r="N63" s="5"/>
      <c r="O63" s="299">
        <f t="shared" si="0"/>
        <v>0</v>
      </c>
      <c r="P63" s="5"/>
      <c r="Q63" s="5"/>
      <c r="R63" s="5"/>
      <c r="S63" s="5"/>
      <c r="T63" s="5"/>
      <c r="U63" s="5"/>
      <c r="V63" s="5"/>
      <c r="W63" s="5"/>
      <c r="X63" s="32"/>
      <c r="Y63" s="5"/>
      <c r="Z63" s="5"/>
      <c r="AA63" s="5"/>
      <c r="AB63" s="5"/>
      <c r="AC63" s="5"/>
      <c r="AD63" s="5"/>
      <c r="AE63" s="5"/>
      <c r="AF63" s="32"/>
      <c r="AG63" s="5"/>
      <c r="AH63" s="5"/>
      <c r="AI63" s="5"/>
      <c r="AJ63" s="5"/>
      <c r="AK63" s="5"/>
      <c r="AL63" s="5"/>
      <c r="AM63" s="5"/>
      <c r="AN63" s="76"/>
      <c r="AO63" s="9"/>
      <c r="AP63" s="73"/>
      <c r="AQ63" s="114"/>
      <c r="AR63" s="28"/>
      <c r="AS63" s="28"/>
      <c r="AT63" s="28"/>
      <c r="AU63" s="28"/>
      <c r="AV63" s="28"/>
      <c r="AW63" s="28"/>
      <c r="AX63" s="28"/>
      <c r="AY63" s="10"/>
      <c r="AZ63" s="300">
        <f t="shared" si="1"/>
        <v>0</v>
      </c>
      <c r="BA63" s="5"/>
      <c r="BB63" s="11"/>
      <c r="BC63" s="5"/>
      <c r="BD63" s="12"/>
      <c r="BE63" s="5"/>
      <c r="BF63" s="28"/>
      <c r="BG63" s="5"/>
      <c r="BH63" s="5"/>
      <c r="BI63" s="5"/>
      <c r="BJ63" s="5"/>
      <c r="BK63" s="5"/>
      <c r="BL63" s="5"/>
      <c r="BM63" s="46"/>
      <c r="BN63" s="5"/>
      <c r="BO63" s="38"/>
      <c r="BP63" s="263"/>
      <c r="BQ63" s="263"/>
      <c r="BR63" s="263"/>
      <c r="BS63" s="44">
        <v>59</v>
      </c>
      <c r="BT63" s="69"/>
      <c r="BU63" s="69"/>
      <c r="BV63" s="69"/>
      <c r="BW63" s="69"/>
      <c r="BX63" s="69"/>
      <c r="BY63" s="69"/>
      <c r="BZ63" s="26"/>
      <c r="CA63" s="32"/>
      <c r="CB63" s="69"/>
      <c r="CC63" s="69"/>
      <c r="CD63" s="69"/>
      <c r="CE63" s="69"/>
      <c r="CF63" s="26"/>
      <c r="CG63" s="32"/>
      <c r="CH63" s="69"/>
      <c r="CI63" s="69"/>
      <c r="CJ63" s="69"/>
      <c r="CK63" s="69"/>
      <c r="CL63" s="26"/>
      <c r="CM63" s="32"/>
      <c r="CN63" s="69"/>
      <c r="CO63" s="69"/>
      <c r="CP63" s="69"/>
      <c r="CQ63" s="69"/>
      <c r="CR63" s="26"/>
      <c r="CS63" s="32"/>
      <c r="CT63" s="69"/>
      <c r="CU63" s="69"/>
      <c r="CV63" s="69"/>
      <c r="CW63" s="69"/>
      <c r="CX63" s="26"/>
      <c r="CY63" s="44">
        <v>59</v>
      </c>
      <c r="CZ63" s="5">
        <v>0</v>
      </c>
      <c r="DA63" s="5">
        <v>0</v>
      </c>
      <c r="DB63" s="5"/>
      <c r="DC63" s="11"/>
      <c r="DD63" s="5"/>
      <c r="DE63" s="5"/>
      <c r="DF63" s="5"/>
      <c r="DG63" s="8"/>
      <c r="DH63" s="8"/>
      <c r="DI63" s="8"/>
      <c r="DJ63" s="69"/>
      <c r="DK63" s="69"/>
      <c r="DL63" s="5"/>
      <c r="DM63" s="5"/>
      <c r="DN63" s="5"/>
      <c r="DO63" s="28"/>
      <c r="DP63" s="26"/>
      <c r="DQ63" s="10"/>
      <c r="DR63" s="26"/>
      <c r="DS63" s="26"/>
    </row>
    <row r="64" spans="1:123" x14ac:dyDescent="0.25">
      <c r="A64" s="10">
        <v>60</v>
      </c>
      <c r="B64" s="15">
        <v>60</v>
      </c>
      <c r="C64" s="42"/>
      <c r="D64" s="8">
        <v>39938</v>
      </c>
      <c r="E64" s="28">
        <v>1</v>
      </c>
      <c r="F64" s="28">
        <v>1</v>
      </c>
      <c r="G64" s="32">
        <v>1</v>
      </c>
      <c r="H64" s="5"/>
      <c r="I64" s="5"/>
      <c r="J64" s="5"/>
      <c r="K64" s="5"/>
      <c r="L64" s="5"/>
      <c r="M64" s="5"/>
      <c r="N64" s="5"/>
      <c r="O64" s="299">
        <f t="shared" si="0"/>
        <v>1</v>
      </c>
      <c r="P64" s="5" t="s">
        <v>117</v>
      </c>
      <c r="Q64" s="5"/>
      <c r="R64" s="5" t="s">
        <v>117</v>
      </c>
      <c r="S64" s="5" t="s">
        <v>118</v>
      </c>
      <c r="T64" s="5"/>
      <c r="U64" s="5"/>
      <c r="V64" s="5"/>
      <c r="W64" s="5"/>
      <c r="X64" s="32">
        <v>5</v>
      </c>
      <c r="Y64" s="5"/>
      <c r="Z64" s="5">
        <v>5</v>
      </c>
      <c r="AA64" s="5">
        <v>3</v>
      </c>
      <c r="AB64" s="5">
        <v>3</v>
      </c>
      <c r="AC64" s="5"/>
      <c r="AD64" s="5"/>
      <c r="AE64" s="5"/>
      <c r="AF64" s="32"/>
      <c r="AG64" s="5"/>
      <c r="AH64" s="5"/>
      <c r="AI64" s="5"/>
      <c r="AJ64" s="5"/>
      <c r="AK64" s="5">
        <v>2</v>
      </c>
      <c r="AL64" s="5"/>
      <c r="AM64" s="5"/>
      <c r="AN64" s="76">
        <v>39955</v>
      </c>
      <c r="AO64" s="9">
        <v>39955</v>
      </c>
      <c r="AP64" s="73">
        <v>39955</v>
      </c>
      <c r="AQ64" s="114"/>
      <c r="AR64" s="28"/>
      <c r="AS64" s="28"/>
      <c r="AT64" s="28"/>
      <c r="AU64" s="28"/>
      <c r="AV64" s="28"/>
      <c r="AW64" s="28"/>
      <c r="AX64" s="28"/>
      <c r="AY64" s="10" t="s">
        <v>337</v>
      </c>
      <c r="AZ64" s="300">
        <f t="shared" si="1"/>
        <v>1</v>
      </c>
      <c r="BA64" s="5">
        <v>1</v>
      </c>
      <c r="BB64" s="11">
        <v>2.04</v>
      </c>
      <c r="BC64" s="5">
        <v>225</v>
      </c>
      <c r="BD64" s="12"/>
      <c r="BE64" s="5"/>
      <c r="BF64" s="28"/>
      <c r="BG64" s="5"/>
      <c r="BH64" s="5"/>
      <c r="BI64" s="5"/>
      <c r="BJ64" s="5"/>
      <c r="BK64" s="5"/>
      <c r="BL64" s="5"/>
      <c r="BM64" s="46"/>
      <c r="BN64" s="5">
        <v>0</v>
      </c>
      <c r="BO64" s="38"/>
      <c r="BP64" s="263">
        <f t="shared" si="2"/>
        <v>735.41542427883462</v>
      </c>
      <c r="BQ64" s="263"/>
      <c r="BR64" s="263">
        <f t="shared" si="3"/>
        <v>735.41542427883462</v>
      </c>
      <c r="BS64" s="44">
        <v>60</v>
      </c>
      <c r="BT64" s="69"/>
      <c r="BU64" s="69"/>
      <c r="BV64" s="69"/>
      <c r="BW64" s="69"/>
      <c r="BX64" s="69"/>
      <c r="BY64" s="69"/>
      <c r="BZ64" s="26"/>
      <c r="CA64" s="32"/>
      <c r="CB64" s="69"/>
      <c r="CC64" s="69"/>
      <c r="CD64" s="69"/>
      <c r="CE64" s="69"/>
      <c r="CF64" s="26"/>
      <c r="CG64" s="32"/>
      <c r="CH64" s="69"/>
      <c r="CI64" s="69"/>
      <c r="CJ64" s="69"/>
      <c r="CK64" s="69"/>
      <c r="CL64" s="26"/>
      <c r="CM64" s="32"/>
      <c r="CN64" s="69"/>
      <c r="CO64" s="69"/>
      <c r="CP64" s="69"/>
      <c r="CQ64" s="69"/>
      <c r="CR64" s="26"/>
      <c r="CS64" s="32"/>
      <c r="CT64" s="69"/>
      <c r="CU64" s="69"/>
      <c r="CV64" s="69"/>
      <c r="CW64" s="69"/>
      <c r="CX64" s="26"/>
      <c r="CY64" s="44">
        <v>60</v>
      </c>
      <c r="CZ64" s="5">
        <v>1</v>
      </c>
      <c r="DA64" s="5">
        <v>1</v>
      </c>
      <c r="DB64" s="5">
        <v>1</v>
      </c>
      <c r="DC64" s="11">
        <v>2.04</v>
      </c>
      <c r="DD64" s="5">
        <v>225</v>
      </c>
      <c r="DE64" s="5">
        <v>735.41542427883462</v>
      </c>
      <c r="DF64" s="5">
        <v>2</v>
      </c>
      <c r="DG64" s="8">
        <v>39955</v>
      </c>
      <c r="DH64" s="8">
        <v>39955</v>
      </c>
      <c r="DI64" s="8">
        <v>39955</v>
      </c>
      <c r="DJ64" s="69"/>
      <c r="DK64" s="69"/>
      <c r="DL64" s="5"/>
      <c r="DM64" s="5"/>
      <c r="DN64" s="5"/>
      <c r="DO64" s="28"/>
      <c r="DP64" s="10"/>
      <c r="DR64" s="26"/>
      <c r="DS64" s="26"/>
    </row>
    <row r="65" spans="1:123" x14ac:dyDescent="0.25">
      <c r="A65" s="10">
        <v>61</v>
      </c>
      <c r="B65" s="15">
        <v>61</v>
      </c>
      <c r="C65" s="42"/>
      <c r="D65" s="8">
        <v>39938</v>
      </c>
      <c r="E65" s="28">
        <v>1</v>
      </c>
      <c r="F65" s="28">
        <v>1</v>
      </c>
      <c r="G65" s="32">
        <v>1</v>
      </c>
      <c r="H65" s="5"/>
      <c r="I65" s="5"/>
      <c r="J65" s="5"/>
      <c r="K65" s="5"/>
      <c r="L65" s="5"/>
      <c r="M65" s="5"/>
      <c r="N65" s="5"/>
      <c r="O65" s="299">
        <f t="shared" si="0"/>
        <v>1</v>
      </c>
      <c r="P65" s="5" t="s">
        <v>117</v>
      </c>
      <c r="Q65" s="5"/>
      <c r="R65" s="5" t="s">
        <v>117</v>
      </c>
      <c r="S65" s="5" t="s">
        <v>117</v>
      </c>
      <c r="T65" s="5" t="s">
        <v>118</v>
      </c>
      <c r="U65" s="5"/>
      <c r="V65" s="5"/>
      <c r="W65" s="5"/>
      <c r="X65" s="32">
        <v>5</v>
      </c>
      <c r="Y65" s="5"/>
      <c r="Z65" s="5">
        <v>5</v>
      </c>
      <c r="AA65" s="5"/>
      <c r="AB65" s="5">
        <v>3</v>
      </c>
      <c r="AC65" s="5"/>
      <c r="AD65" s="5"/>
      <c r="AE65" s="5"/>
      <c r="AF65" s="32"/>
      <c r="AG65" s="5"/>
      <c r="AH65" s="5"/>
      <c r="AI65" s="5"/>
      <c r="AJ65" s="5"/>
      <c r="AK65" s="5">
        <v>3</v>
      </c>
      <c r="AL65" s="5">
        <v>3</v>
      </c>
      <c r="AM65" s="5"/>
      <c r="AN65" s="76">
        <v>39959</v>
      </c>
      <c r="AO65" s="9">
        <v>39959</v>
      </c>
      <c r="AP65" s="73">
        <v>39962</v>
      </c>
      <c r="AQ65" s="114"/>
      <c r="AR65" s="28"/>
      <c r="AS65" s="28"/>
      <c r="AT65" s="28"/>
      <c r="AU65" s="28"/>
      <c r="AV65" s="28"/>
      <c r="AW65" s="28"/>
      <c r="AX65" s="28"/>
      <c r="AY65" s="10"/>
      <c r="AZ65" s="300">
        <f t="shared" si="1"/>
        <v>1</v>
      </c>
      <c r="BA65" s="5">
        <v>1</v>
      </c>
      <c r="BB65" s="11">
        <v>1.94</v>
      </c>
      <c r="BC65" s="5">
        <v>197</v>
      </c>
      <c r="BD65" s="12"/>
      <c r="BE65" s="5"/>
      <c r="BF65" s="28"/>
      <c r="BG65" s="5"/>
      <c r="BH65" s="5"/>
      <c r="BI65" s="5"/>
      <c r="BJ65" s="5"/>
      <c r="BK65" s="5"/>
      <c r="BL65" s="5"/>
      <c r="BM65" s="46"/>
      <c r="BN65" s="5">
        <v>0</v>
      </c>
      <c r="BO65" s="38"/>
      <c r="BP65" s="263">
        <f t="shared" si="2"/>
        <v>582.31713196923931</v>
      </c>
      <c r="BQ65" s="263"/>
      <c r="BR65" s="263">
        <f t="shared" si="3"/>
        <v>582.31713196923931</v>
      </c>
      <c r="BS65" s="44">
        <v>61</v>
      </c>
      <c r="BT65" s="69"/>
      <c r="BU65" s="69"/>
      <c r="BV65" s="69"/>
      <c r="BW65" s="69"/>
      <c r="BX65" s="69"/>
      <c r="BY65" s="69"/>
      <c r="BZ65" s="26"/>
      <c r="CA65" s="32"/>
      <c r="CB65" s="69"/>
      <c r="CC65" s="69"/>
      <c r="CD65" s="69"/>
      <c r="CE65" s="69"/>
      <c r="CF65" s="26"/>
      <c r="CG65" s="32"/>
      <c r="CH65" s="69"/>
      <c r="CI65" s="69"/>
      <c r="CJ65" s="69"/>
      <c r="CK65" s="69"/>
      <c r="CL65" s="26"/>
      <c r="CM65" s="32"/>
      <c r="CN65" s="69"/>
      <c r="CO65" s="69"/>
      <c r="CP65" s="69"/>
      <c r="CQ65" s="69"/>
      <c r="CR65" s="26"/>
      <c r="CS65" s="32"/>
      <c r="CT65" s="69"/>
      <c r="CU65" s="69"/>
      <c r="CV65" s="69"/>
      <c r="CW65" s="69"/>
      <c r="CX65" s="26"/>
      <c r="CY65" s="44">
        <v>61</v>
      </c>
      <c r="CZ65" s="5">
        <v>1</v>
      </c>
      <c r="DA65" s="5">
        <v>1</v>
      </c>
      <c r="DB65" s="5">
        <v>1</v>
      </c>
      <c r="DC65" s="11">
        <v>1.94</v>
      </c>
      <c r="DD65" s="5">
        <v>197</v>
      </c>
      <c r="DE65" s="5">
        <v>582.31713196923931</v>
      </c>
      <c r="DF65" s="5">
        <v>3</v>
      </c>
      <c r="DG65" s="8">
        <v>39959</v>
      </c>
      <c r="DH65" s="8">
        <v>39959</v>
      </c>
      <c r="DI65" s="8">
        <v>39962</v>
      </c>
      <c r="DJ65" s="69"/>
      <c r="DK65" s="69"/>
      <c r="DL65" s="5"/>
      <c r="DM65" s="5"/>
      <c r="DN65" s="5"/>
      <c r="DO65" s="28"/>
      <c r="DP65" s="26"/>
      <c r="DQ65" s="10"/>
      <c r="DR65" s="26"/>
      <c r="DS65" s="26"/>
    </row>
    <row r="66" spans="1:123" x14ac:dyDescent="0.25">
      <c r="A66" s="10">
        <v>62</v>
      </c>
      <c r="B66" s="15">
        <v>62</v>
      </c>
      <c r="C66" s="42"/>
      <c r="D66" s="8"/>
      <c r="E66" s="28"/>
      <c r="F66" s="28"/>
      <c r="G66" s="32"/>
      <c r="H66" s="5"/>
      <c r="I66" s="5"/>
      <c r="J66" s="5"/>
      <c r="K66" s="5"/>
      <c r="L66" s="5"/>
      <c r="M66" s="5"/>
      <c r="N66" s="5"/>
      <c r="O66" s="299">
        <f t="shared" si="0"/>
        <v>0</v>
      </c>
      <c r="P66" s="5"/>
      <c r="Q66" s="5"/>
      <c r="R66" s="5"/>
      <c r="S66" s="5"/>
      <c r="T66" s="5"/>
      <c r="U66" s="5"/>
      <c r="V66" s="5"/>
      <c r="W66" s="5"/>
      <c r="X66" s="32"/>
      <c r="Y66" s="5"/>
      <c r="Z66" s="5"/>
      <c r="AA66" s="5"/>
      <c r="AB66" s="5"/>
      <c r="AC66" s="5"/>
      <c r="AD66" s="5"/>
      <c r="AE66" s="5"/>
      <c r="AF66" s="32"/>
      <c r="AG66" s="5"/>
      <c r="AH66" s="5"/>
      <c r="AI66" s="5"/>
      <c r="AJ66" s="5"/>
      <c r="AK66" s="5"/>
      <c r="AL66" s="5"/>
      <c r="AM66" s="5"/>
      <c r="AN66" s="76"/>
      <c r="AO66" s="9"/>
      <c r="AP66" s="73"/>
      <c r="AQ66" s="114"/>
      <c r="AR66" s="28"/>
      <c r="AS66" s="28"/>
      <c r="AT66" s="28"/>
      <c r="AU66" s="28"/>
      <c r="AV66" s="28"/>
      <c r="AW66" s="28"/>
      <c r="AX66" s="28"/>
      <c r="AY66" s="10"/>
      <c r="AZ66" s="300">
        <f t="shared" si="1"/>
        <v>0</v>
      </c>
      <c r="BA66" s="5"/>
      <c r="BB66" s="11"/>
      <c r="BC66" s="5"/>
      <c r="BD66" s="12"/>
      <c r="BE66" s="5"/>
      <c r="BF66" s="28"/>
      <c r="BG66" s="5"/>
      <c r="BH66" s="5"/>
      <c r="BI66" s="5"/>
      <c r="BJ66" s="5"/>
      <c r="BK66" s="5"/>
      <c r="BL66" s="5"/>
      <c r="BM66" s="46"/>
      <c r="BN66" s="5"/>
      <c r="BO66" s="38"/>
      <c r="BP66" s="263"/>
      <c r="BQ66" s="263"/>
      <c r="BR66" s="263"/>
      <c r="BS66" s="44">
        <v>62</v>
      </c>
      <c r="BT66" s="69"/>
      <c r="BU66" s="69"/>
      <c r="BV66" s="69"/>
      <c r="BW66" s="69"/>
      <c r="BX66" s="69"/>
      <c r="BY66" s="69"/>
      <c r="BZ66" s="26"/>
      <c r="CA66" s="32"/>
      <c r="CB66" s="69"/>
      <c r="CC66" s="69"/>
      <c r="CD66" s="69"/>
      <c r="CE66" s="69"/>
      <c r="CF66" s="26"/>
      <c r="CG66" s="32"/>
      <c r="CH66" s="69"/>
      <c r="CI66" s="69"/>
      <c r="CJ66" s="69"/>
      <c r="CK66" s="69"/>
      <c r="CL66" s="26"/>
      <c r="CM66" s="32"/>
      <c r="CN66" s="69"/>
      <c r="CO66" s="69"/>
      <c r="CP66" s="69"/>
      <c r="CQ66" s="69"/>
      <c r="CR66" s="26"/>
      <c r="CS66" s="32"/>
      <c r="CT66" s="69"/>
      <c r="CU66" s="69"/>
      <c r="CV66" s="69"/>
      <c r="CW66" s="69"/>
      <c r="CX66" s="26"/>
      <c r="CY66" s="44">
        <v>62</v>
      </c>
      <c r="CZ66" s="5">
        <v>0</v>
      </c>
      <c r="DA66" s="5">
        <v>0</v>
      </c>
      <c r="DB66" s="5"/>
      <c r="DC66" s="11"/>
      <c r="DD66" s="5"/>
      <c r="DE66" s="5"/>
      <c r="DF66" s="5"/>
      <c r="DG66" s="8"/>
      <c r="DH66" s="8"/>
      <c r="DI66" s="8"/>
      <c r="DJ66" s="69"/>
      <c r="DK66" s="69"/>
      <c r="DL66" s="5"/>
      <c r="DM66" s="5"/>
      <c r="DN66" s="5"/>
      <c r="DO66" s="28"/>
      <c r="DP66" s="26"/>
      <c r="DQ66" s="10"/>
      <c r="DR66" s="26"/>
      <c r="DS66" s="26"/>
    </row>
    <row r="67" spans="1:123" x14ac:dyDescent="0.25">
      <c r="A67" s="10">
        <v>63</v>
      </c>
      <c r="B67" s="15">
        <v>63</v>
      </c>
      <c r="C67" s="42"/>
      <c r="D67" s="8">
        <v>39938</v>
      </c>
      <c r="E67" s="28">
        <v>1</v>
      </c>
      <c r="F67" s="28">
        <v>0</v>
      </c>
      <c r="G67" s="32">
        <v>1</v>
      </c>
      <c r="H67" s="5"/>
      <c r="I67" s="5"/>
      <c r="J67" s="5"/>
      <c r="K67" s="5"/>
      <c r="L67" s="5"/>
      <c r="M67" s="5"/>
      <c r="N67" s="5"/>
      <c r="O67" s="299">
        <f t="shared" si="0"/>
        <v>1</v>
      </c>
      <c r="P67" s="5"/>
      <c r="Q67" s="5"/>
      <c r="R67" s="5"/>
      <c r="S67" s="5"/>
      <c r="T67" s="5"/>
      <c r="U67" s="5"/>
      <c r="V67" s="5"/>
      <c r="W67" s="5"/>
      <c r="X67" s="32"/>
      <c r="Y67" s="5"/>
      <c r="Z67" s="5"/>
      <c r="AA67" s="5"/>
      <c r="AB67" s="5"/>
      <c r="AC67" s="5"/>
      <c r="AD67" s="5"/>
      <c r="AE67" s="5"/>
      <c r="AF67" s="32"/>
      <c r="AG67" s="5"/>
      <c r="AH67" s="5"/>
      <c r="AI67" s="5"/>
      <c r="AJ67" s="5"/>
      <c r="AK67" s="5"/>
      <c r="AL67" s="5"/>
      <c r="AM67" s="5"/>
      <c r="AN67" s="76"/>
      <c r="AO67" s="9"/>
      <c r="AP67" s="73"/>
      <c r="AQ67" s="114"/>
      <c r="AR67" s="28"/>
      <c r="AS67" s="28"/>
      <c r="AT67" s="28"/>
      <c r="AU67" s="28"/>
      <c r="AV67" s="28"/>
      <c r="AW67" s="28"/>
      <c r="AX67" s="28"/>
      <c r="AY67" s="10" t="s">
        <v>331</v>
      </c>
      <c r="AZ67" s="300">
        <f t="shared" si="1"/>
        <v>0</v>
      </c>
      <c r="BA67" s="5"/>
      <c r="BB67" s="11"/>
      <c r="BC67" s="5"/>
      <c r="BD67" s="4"/>
      <c r="BE67" s="5"/>
      <c r="BF67" s="28"/>
      <c r="BG67" s="5"/>
      <c r="BH67" s="5"/>
      <c r="BI67" s="5"/>
      <c r="BJ67" s="5"/>
      <c r="BK67" s="5"/>
      <c r="BL67" s="5"/>
      <c r="BM67" s="46"/>
      <c r="BN67" s="5"/>
      <c r="BO67" s="38"/>
      <c r="BP67" s="263"/>
      <c r="BQ67" s="263"/>
      <c r="BR67" s="263"/>
      <c r="BS67" s="44">
        <v>63</v>
      </c>
      <c r="BT67" s="69"/>
      <c r="BU67" s="69"/>
      <c r="BV67" s="69"/>
      <c r="BW67" s="69"/>
      <c r="BX67" s="69"/>
      <c r="BY67" s="69"/>
      <c r="BZ67" s="26"/>
      <c r="CA67" s="32"/>
      <c r="CB67" s="69"/>
      <c r="CC67" s="69"/>
      <c r="CD67" s="69"/>
      <c r="CE67" s="69"/>
      <c r="CF67" s="26"/>
      <c r="CG67" s="32"/>
      <c r="CH67" s="69"/>
      <c r="CI67" s="69"/>
      <c r="CJ67" s="69"/>
      <c r="CK67" s="69"/>
      <c r="CL67" s="26"/>
      <c r="CM67" s="32"/>
      <c r="CN67" s="69"/>
      <c r="CO67" s="69"/>
      <c r="CP67" s="69"/>
      <c r="CQ67" s="69"/>
      <c r="CR67" s="26"/>
      <c r="CS67" s="32"/>
      <c r="CT67" s="69"/>
      <c r="CU67" s="69"/>
      <c r="CV67" s="69"/>
      <c r="CW67" s="69"/>
      <c r="CX67" s="26"/>
      <c r="CY67" s="44">
        <v>63</v>
      </c>
      <c r="CZ67" s="5">
        <v>1</v>
      </c>
      <c r="DA67" s="5">
        <v>0</v>
      </c>
      <c r="DB67" s="5">
        <v>1</v>
      </c>
      <c r="DC67" s="11"/>
      <c r="DD67" s="5"/>
      <c r="DE67" s="5"/>
      <c r="DF67" s="5"/>
      <c r="DG67" s="8"/>
      <c r="DH67" s="8"/>
      <c r="DI67" s="8"/>
      <c r="DJ67" s="69"/>
      <c r="DK67" s="69"/>
      <c r="DL67" s="5"/>
      <c r="DM67" s="5"/>
      <c r="DN67" s="5"/>
      <c r="DO67" s="28"/>
      <c r="DP67" s="10"/>
      <c r="DR67" s="26"/>
      <c r="DS67" s="26"/>
    </row>
    <row r="68" spans="1:123" x14ac:dyDescent="0.25">
      <c r="A68" s="10">
        <v>64</v>
      </c>
      <c r="B68" s="15">
        <v>64</v>
      </c>
      <c r="C68" s="42"/>
      <c r="D68" s="8"/>
      <c r="E68" s="28"/>
      <c r="F68" s="28"/>
      <c r="G68" s="32"/>
      <c r="H68" s="5"/>
      <c r="I68" s="5"/>
      <c r="J68" s="5"/>
      <c r="K68" s="5"/>
      <c r="L68" s="5"/>
      <c r="M68" s="5"/>
      <c r="N68" s="5"/>
      <c r="O68" s="299">
        <f t="shared" si="0"/>
        <v>0</v>
      </c>
      <c r="P68" s="5"/>
      <c r="Q68" s="5"/>
      <c r="R68" s="5"/>
      <c r="S68" s="5"/>
      <c r="T68" s="5"/>
      <c r="U68" s="5"/>
      <c r="V68" s="5"/>
      <c r="W68" s="5"/>
      <c r="X68" s="32"/>
      <c r="Y68" s="5"/>
      <c r="Z68" s="5"/>
      <c r="AA68" s="5"/>
      <c r="AB68" s="5"/>
      <c r="AC68" s="5"/>
      <c r="AD68" s="5"/>
      <c r="AE68" s="5"/>
      <c r="AF68" s="32"/>
      <c r="AG68" s="5"/>
      <c r="AH68" s="5"/>
      <c r="AI68" s="5"/>
      <c r="AJ68" s="5"/>
      <c r="AK68" s="5"/>
      <c r="AL68" s="5"/>
      <c r="AM68" s="5"/>
      <c r="AN68" s="76"/>
      <c r="AO68" s="9"/>
      <c r="AP68" s="73"/>
      <c r="AQ68" s="114"/>
      <c r="AR68" s="28"/>
      <c r="AS68" s="28"/>
      <c r="AT68" s="28"/>
      <c r="AU68" s="28"/>
      <c r="AV68" s="28"/>
      <c r="AW68" s="28"/>
      <c r="AX68" s="28"/>
      <c r="AY68" s="10"/>
      <c r="AZ68" s="300">
        <f t="shared" si="1"/>
        <v>0</v>
      </c>
      <c r="BA68" s="5"/>
      <c r="BB68" s="11"/>
      <c r="BC68" s="5"/>
      <c r="BD68" s="4"/>
      <c r="BE68" s="5"/>
      <c r="BF68" s="28"/>
      <c r="BG68" s="5"/>
      <c r="BH68" s="5"/>
      <c r="BI68" s="5"/>
      <c r="BJ68" s="5"/>
      <c r="BK68" s="5"/>
      <c r="BL68" s="5"/>
      <c r="BM68" s="46"/>
      <c r="BN68" s="5"/>
      <c r="BO68" s="38"/>
      <c r="BP68" s="263"/>
      <c r="BQ68" s="263"/>
      <c r="BR68" s="263"/>
      <c r="BS68" s="44">
        <v>64</v>
      </c>
      <c r="BT68" s="69"/>
      <c r="BU68" s="69"/>
      <c r="BV68" s="69"/>
      <c r="BW68" s="69"/>
      <c r="BX68" s="69"/>
      <c r="BY68" s="69"/>
      <c r="BZ68" s="26"/>
      <c r="CA68" s="32"/>
      <c r="CB68" s="69"/>
      <c r="CC68" s="69"/>
      <c r="CD68" s="69"/>
      <c r="CE68" s="69"/>
      <c r="CF68" s="26"/>
      <c r="CG68" s="32"/>
      <c r="CH68" s="69"/>
      <c r="CI68" s="69"/>
      <c r="CJ68" s="69"/>
      <c r="CK68" s="69"/>
      <c r="CL68" s="26"/>
      <c r="CM68" s="32"/>
      <c r="CN68" s="69"/>
      <c r="CO68" s="69"/>
      <c r="CP68" s="69"/>
      <c r="CQ68" s="69"/>
      <c r="CR68" s="26"/>
      <c r="CS68" s="32"/>
      <c r="CT68" s="69"/>
      <c r="CU68" s="69"/>
      <c r="CV68" s="69"/>
      <c r="CW68" s="69"/>
      <c r="CX68" s="26"/>
      <c r="CY68" s="44">
        <v>64</v>
      </c>
      <c r="CZ68" s="5">
        <v>0</v>
      </c>
      <c r="DA68" s="5">
        <v>0</v>
      </c>
      <c r="DB68" s="5"/>
      <c r="DC68" s="11"/>
      <c r="DD68" s="5"/>
      <c r="DE68" s="5"/>
      <c r="DF68" s="5"/>
      <c r="DG68" s="8"/>
      <c r="DH68" s="8"/>
      <c r="DI68" s="8"/>
      <c r="DJ68" s="69"/>
      <c r="DK68" s="69"/>
      <c r="DL68" s="5"/>
      <c r="DM68" s="5"/>
      <c r="DN68" s="5"/>
      <c r="DO68" s="28"/>
      <c r="DP68" s="10"/>
      <c r="DR68" s="26"/>
      <c r="DS68" s="26"/>
    </row>
    <row r="69" spans="1:123" x14ac:dyDescent="0.25">
      <c r="A69" s="10">
        <v>65</v>
      </c>
      <c r="B69" s="15">
        <v>65</v>
      </c>
      <c r="C69" s="42"/>
      <c r="D69" s="8"/>
      <c r="E69" s="28"/>
      <c r="F69" s="28"/>
      <c r="G69" s="32"/>
      <c r="H69" s="5"/>
      <c r="I69" s="5"/>
      <c r="J69" s="5"/>
      <c r="K69" s="5"/>
      <c r="L69" s="5"/>
      <c r="M69" s="5"/>
      <c r="N69" s="5"/>
      <c r="O69" s="299">
        <f t="shared" si="0"/>
        <v>0</v>
      </c>
      <c r="P69" s="5"/>
      <c r="Q69" s="5"/>
      <c r="R69" s="5"/>
      <c r="S69" s="5"/>
      <c r="T69" s="5"/>
      <c r="U69" s="5"/>
      <c r="V69" s="5"/>
      <c r="W69" s="5"/>
      <c r="X69" s="32"/>
      <c r="Y69" s="5"/>
      <c r="Z69" s="5"/>
      <c r="AA69" s="5"/>
      <c r="AB69" s="5"/>
      <c r="AC69" s="5"/>
      <c r="AD69" s="5"/>
      <c r="AE69" s="5"/>
      <c r="AF69" s="32"/>
      <c r="AG69" s="5"/>
      <c r="AH69" s="5"/>
      <c r="AI69" s="5"/>
      <c r="AJ69" s="5"/>
      <c r="AK69" s="5"/>
      <c r="AL69" s="5"/>
      <c r="AM69" s="5"/>
      <c r="AN69" s="76"/>
      <c r="AO69" s="9"/>
      <c r="AP69" s="73"/>
      <c r="AQ69" s="114"/>
      <c r="AR69" s="28"/>
      <c r="AS69" s="28"/>
      <c r="AT69" s="28"/>
      <c r="AU69" s="28"/>
      <c r="AV69" s="28"/>
      <c r="AW69" s="28"/>
      <c r="AX69" s="28"/>
      <c r="AY69" s="10"/>
      <c r="AZ69" s="300">
        <f t="shared" si="1"/>
        <v>0</v>
      </c>
      <c r="BA69" s="5"/>
      <c r="BB69" s="11"/>
      <c r="BC69" s="5"/>
      <c r="BD69" s="4"/>
      <c r="BE69" s="5"/>
      <c r="BF69" s="28"/>
      <c r="BG69" s="5"/>
      <c r="BH69" s="5"/>
      <c r="BI69" s="5"/>
      <c r="BJ69" s="5"/>
      <c r="BK69" s="5"/>
      <c r="BL69" s="5"/>
      <c r="BM69" s="46"/>
      <c r="BN69" s="5"/>
      <c r="BO69" s="38"/>
      <c r="BP69" s="263"/>
      <c r="BQ69" s="263"/>
      <c r="BR69" s="263"/>
      <c r="BS69" s="44">
        <v>65</v>
      </c>
      <c r="BT69" s="69"/>
      <c r="BU69" s="69"/>
      <c r="BV69" s="69"/>
      <c r="BW69" s="69"/>
      <c r="BX69" s="69"/>
      <c r="BY69" s="69"/>
      <c r="BZ69" s="26"/>
      <c r="CA69" s="32"/>
      <c r="CB69" s="69"/>
      <c r="CC69" s="69"/>
      <c r="CD69" s="69"/>
      <c r="CE69" s="69"/>
      <c r="CF69" s="26"/>
      <c r="CG69" s="32"/>
      <c r="CH69" s="69"/>
      <c r="CI69" s="69"/>
      <c r="CJ69" s="69"/>
      <c r="CK69" s="69"/>
      <c r="CL69" s="26"/>
      <c r="CM69" s="32"/>
      <c r="CN69" s="69"/>
      <c r="CO69" s="69"/>
      <c r="CP69" s="69"/>
      <c r="CQ69" s="69"/>
      <c r="CR69" s="26"/>
      <c r="CS69" s="32"/>
      <c r="CT69" s="69"/>
      <c r="CU69" s="69"/>
      <c r="CV69" s="69"/>
      <c r="CW69" s="69"/>
      <c r="CX69" s="26"/>
      <c r="CY69" s="44">
        <v>65</v>
      </c>
      <c r="CZ69" s="5">
        <v>0</v>
      </c>
      <c r="DA69" s="5">
        <v>0</v>
      </c>
      <c r="DB69" s="5"/>
      <c r="DC69" s="11"/>
      <c r="DD69" s="5"/>
      <c r="DE69" s="5"/>
      <c r="DF69" s="5"/>
      <c r="DG69" s="8"/>
      <c r="DH69" s="8"/>
      <c r="DI69" s="8"/>
      <c r="DJ69" s="69"/>
      <c r="DK69" s="69"/>
      <c r="DL69" s="5"/>
      <c r="DM69" s="5"/>
      <c r="DN69" s="5"/>
      <c r="DO69" s="28"/>
      <c r="DP69" s="79" t="s">
        <v>659</v>
      </c>
      <c r="DQ69" s="10"/>
      <c r="DR69" s="26"/>
      <c r="DS69" s="26"/>
    </row>
    <row r="70" spans="1:123" x14ac:dyDescent="0.25">
      <c r="A70" s="10">
        <v>66</v>
      </c>
      <c r="B70" s="15">
        <v>66</v>
      </c>
      <c r="C70" s="42"/>
      <c r="D70" s="8"/>
      <c r="E70" s="28"/>
      <c r="F70" s="28"/>
      <c r="G70" s="32"/>
      <c r="H70" s="5"/>
      <c r="I70" s="5"/>
      <c r="J70" s="5"/>
      <c r="K70" s="5"/>
      <c r="L70" s="5"/>
      <c r="M70" s="5"/>
      <c r="N70" s="5"/>
      <c r="O70" s="299">
        <f t="shared" ref="O70:O133" si="11">MAX(G70:N70)</f>
        <v>0</v>
      </c>
      <c r="P70" s="5"/>
      <c r="Q70" s="5"/>
      <c r="R70" s="5"/>
      <c r="S70" s="5"/>
      <c r="T70" s="5"/>
      <c r="U70" s="5"/>
      <c r="V70" s="5"/>
      <c r="W70" s="5"/>
      <c r="X70" s="32"/>
      <c r="Y70" s="5"/>
      <c r="Z70" s="5"/>
      <c r="AA70" s="5"/>
      <c r="AB70" s="5"/>
      <c r="AC70" s="5"/>
      <c r="AD70" s="5"/>
      <c r="AE70" s="5"/>
      <c r="AF70" s="32"/>
      <c r="AG70" s="5"/>
      <c r="AH70" s="5"/>
      <c r="AI70" s="5"/>
      <c r="AJ70" s="5"/>
      <c r="AK70" s="5"/>
      <c r="AL70" s="5"/>
      <c r="AM70" s="5"/>
      <c r="AN70" s="76"/>
      <c r="AO70" s="9"/>
      <c r="AP70" s="73"/>
      <c r="AQ70" s="114"/>
      <c r="AR70" s="28"/>
      <c r="AS70" s="28"/>
      <c r="AT70" s="28"/>
      <c r="AU70" s="28"/>
      <c r="AV70" s="28"/>
      <c r="AW70" s="28"/>
      <c r="AX70" s="28"/>
      <c r="AY70" s="10"/>
      <c r="AZ70" s="300">
        <f t="shared" ref="AZ70:AZ133" si="12">BA70+BE70</f>
        <v>0</v>
      </c>
      <c r="BA70" s="5"/>
      <c r="BB70" s="11"/>
      <c r="BC70" s="5"/>
      <c r="BD70" s="4"/>
      <c r="BE70" s="5"/>
      <c r="BF70" s="28"/>
      <c r="BG70" s="5"/>
      <c r="BH70" s="5"/>
      <c r="BI70" s="5"/>
      <c r="BJ70" s="5"/>
      <c r="BK70" s="5"/>
      <c r="BL70" s="5"/>
      <c r="BM70" s="46"/>
      <c r="BN70" s="5"/>
      <c r="BO70" s="38"/>
      <c r="BP70" s="263"/>
      <c r="BQ70" s="263"/>
      <c r="BR70" s="263"/>
      <c r="BS70" s="44">
        <v>66</v>
      </c>
      <c r="BT70" s="69"/>
      <c r="BU70" s="69"/>
      <c r="BV70" s="69"/>
      <c r="BW70" s="69"/>
      <c r="BX70" s="69"/>
      <c r="BY70" s="69"/>
      <c r="BZ70" s="26"/>
      <c r="CA70" s="32"/>
      <c r="CB70" s="69"/>
      <c r="CC70" s="69"/>
      <c r="CD70" s="69"/>
      <c r="CE70" s="69"/>
      <c r="CF70" s="26"/>
      <c r="CG70" s="32"/>
      <c r="CH70" s="69"/>
      <c r="CI70" s="69"/>
      <c r="CJ70" s="69"/>
      <c r="CK70" s="69"/>
      <c r="CL70" s="26"/>
      <c r="CM70" s="32"/>
      <c r="CN70" s="69"/>
      <c r="CO70" s="69"/>
      <c r="CP70" s="69"/>
      <c r="CQ70" s="69"/>
      <c r="CR70" s="26"/>
      <c r="CS70" s="32"/>
      <c r="CT70" s="69"/>
      <c r="CU70" s="69"/>
      <c r="CV70" s="69"/>
      <c r="CW70" s="69"/>
      <c r="CX70" s="26"/>
      <c r="CY70" s="44">
        <v>66</v>
      </c>
      <c r="CZ70" s="5">
        <v>0</v>
      </c>
      <c r="DA70" s="5">
        <v>0</v>
      </c>
      <c r="DB70" s="5"/>
      <c r="DC70" s="11"/>
      <c r="DD70" s="5"/>
      <c r="DE70" s="5"/>
      <c r="DF70" s="5"/>
      <c r="DG70" s="8"/>
      <c r="DH70" s="8"/>
      <c r="DI70" s="8"/>
      <c r="DJ70" s="69"/>
      <c r="DK70" s="69"/>
      <c r="DL70" s="5"/>
      <c r="DM70" s="5"/>
      <c r="DN70" s="5"/>
      <c r="DO70" s="28"/>
      <c r="DP70" s="79" t="s">
        <v>659</v>
      </c>
      <c r="DQ70" s="10"/>
      <c r="DR70" s="26"/>
      <c r="DS70" s="26"/>
    </row>
    <row r="71" spans="1:123" x14ac:dyDescent="0.25">
      <c r="A71" s="10">
        <v>67</v>
      </c>
      <c r="B71" s="15">
        <v>67</v>
      </c>
      <c r="C71" s="42"/>
      <c r="D71" s="8"/>
      <c r="E71" s="28"/>
      <c r="F71" s="28"/>
      <c r="G71" s="32"/>
      <c r="H71" s="5"/>
      <c r="I71" s="5"/>
      <c r="J71" s="5"/>
      <c r="K71" s="5"/>
      <c r="L71" s="5"/>
      <c r="M71" s="5"/>
      <c r="N71" s="5"/>
      <c r="O71" s="299">
        <f t="shared" si="11"/>
        <v>0</v>
      </c>
      <c r="P71" s="5"/>
      <c r="Q71" s="5"/>
      <c r="R71" s="5"/>
      <c r="S71" s="5"/>
      <c r="T71" s="5"/>
      <c r="U71" s="5"/>
      <c r="V71" s="5"/>
      <c r="W71" s="5"/>
      <c r="X71" s="32"/>
      <c r="Y71" s="5"/>
      <c r="Z71" s="5"/>
      <c r="AA71" s="5"/>
      <c r="AB71" s="5"/>
      <c r="AC71" s="5"/>
      <c r="AD71" s="5"/>
      <c r="AE71" s="5"/>
      <c r="AF71" s="32"/>
      <c r="AG71" s="5"/>
      <c r="AH71" s="5"/>
      <c r="AI71" s="5"/>
      <c r="AJ71" s="5"/>
      <c r="AK71" s="5"/>
      <c r="AL71" s="5"/>
      <c r="AM71" s="5"/>
      <c r="AN71" s="76"/>
      <c r="AO71" s="9"/>
      <c r="AP71" s="73"/>
      <c r="AQ71" s="114"/>
      <c r="AR71" s="28"/>
      <c r="AS71" s="28"/>
      <c r="AT71" s="28"/>
      <c r="AU71" s="28"/>
      <c r="AV71" s="28"/>
      <c r="AW71" s="28"/>
      <c r="AX71" s="28"/>
      <c r="AY71" s="10"/>
      <c r="AZ71" s="300">
        <f t="shared" si="12"/>
        <v>0</v>
      </c>
      <c r="BA71" s="5"/>
      <c r="BB71" s="11"/>
      <c r="BC71" s="5"/>
      <c r="BD71" s="4"/>
      <c r="BE71" s="5"/>
      <c r="BF71" s="28"/>
      <c r="BG71" s="5"/>
      <c r="BH71" s="5"/>
      <c r="BI71" s="5"/>
      <c r="BJ71" s="5"/>
      <c r="BK71" s="5"/>
      <c r="BL71" s="5"/>
      <c r="BM71" s="46"/>
      <c r="BN71" s="5"/>
      <c r="BO71" s="38"/>
      <c r="BP71" s="263"/>
      <c r="BQ71" s="263"/>
      <c r="BR71" s="263"/>
      <c r="BS71" s="44">
        <v>67</v>
      </c>
      <c r="BT71" s="69"/>
      <c r="BU71" s="69"/>
      <c r="BV71" s="69"/>
      <c r="BW71" s="69"/>
      <c r="BX71" s="69"/>
      <c r="BY71" s="69"/>
      <c r="BZ71" s="26"/>
      <c r="CA71" s="32"/>
      <c r="CB71" s="69"/>
      <c r="CC71" s="69"/>
      <c r="CD71" s="69"/>
      <c r="CE71" s="69"/>
      <c r="CF71" s="26"/>
      <c r="CG71" s="32"/>
      <c r="CH71" s="69"/>
      <c r="CI71" s="69"/>
      <c r="CJ71" s="69"/>
      <c r="CK71" s="69"/>
      <c r="CL71" s="26"/>
      <c r="CM71" s="32"/>
      <c r="CN71" s="69"/>
      <c r="CO71" s="69"/>
      <c r="CP71" s="69"/>
      <c r="CQ71" s="69"/>
      <c r="CR71" s="26"/>
      <c r="CS71" s="32"/>
      <c r="CT71" s="69"/>
      <c r="CU71" s="69"/>
      <c r="CV71" s="69"/>
      <c r="CW71" s="69"/>
      <c r="CX71" s="26"/>
      <c r="CY71" s="44">
        <v>67</v>
      </c>
      <c r="CZ71" s="5">
        <v>0</v>
      </c>
      <c r="DA71" s="5">
        <v>0</v>
      </c>
      <c r="DB71" s="5"/>
      <c r="DC71" s="11"/>
      <c r="DD71" s="5"/>
      <c r="DE71" s="5"/>
      <c r="DF71" s="5"/>
      <c r="DG71" s="8"/>
      <c r="DH71" s="8"/>
      <c r="DI71" s="8"/>
      <c r="DJ71" s="69"/>
      <c r="DK71" s="69"/>
      <c r="DL71" s="5"/>
      <c r="DM71" s="5"/>
      <c r="DN71" s="5"/>
      <c r="DO71" s="28"/>
      <c r="DP71" s="79" t="s">
        <v>659</v>
      </c>
      <c r="DR71" s="26"/>
      <c r="DS71" s="26"/>
    </row>
    <row r="72" spans="1:123" x14ac:dyDescent="0.25">
      <c r="A72" s="10">
        <v>68</v>
      </c>
      <c r="B72" s="15">
        <v>68</v>
      </c>
      <c r="C72" s="42"/>
      <c r="D72" s="8"/>
      <c r="E72" s="28"/>
      <c r="F72" s="28"/>
      <c r="G72" s="32"/>
      <c r="H72" s="5"/>
      <c r="I72" s="5"/>
      <c r="J72" s="5"/>
      <c r="K72" s="5"/>
      <c r="L72" s="5"/>
      <c r="M72" s="5"/>
      <c r="N72" s="5"/>
      <c r="O72" s="299">
        <f t="shared" si="11"/>
        <v>0</v>
      </c>
      <c r="P72" s="5"/>
      <c r="Q72" s="5"/>
      <c r="R72" s="5"/>
      <c r="S72" s="5"/>
      <c r="T72" s="5"/>
      <c r="U72" s="5"/>
      <c r="V72" s="5"/>
      <c r="W72" s="5"/>
      <c r="X72" s="32"/>
      <c r="Y72" s="5"/>
      <c r="Z72" s="5"/>
      <c r="AA72" s="5"/>
      <c r="AB72" s="5"/>
      <c r="AC72" s="5"/>
      <c r="AD72" s="5"/>
      <c r="AE72" s="5"/>
      <c r="AF72" s="32"/>
      <c r="AG72" s="5"/>
      <c r="AH72" s="5"/>
      <c r="AI72" s="5"/>
      <c r="AJ72" s="5"/>
      <c r="AK72" s="5"/>
      <c r="AL72" s="5"/>
      <c r="AM72" s="5"/>
      <c r="AN72" s="76"/>
      <c r="AO72" s="9"/>
      <c r="AP72" s="73"/>
      <c r="AQ72" s="114"/>
      <c r="AR72" s="28"/>
      <c r="AS72" s="28"/>
      <c r="AT72" s="28"/>
      <c r="AU72" s="28"/>
      <c r="AV72" s="28"/>
      <c r="AW72" s="28"/>
      <c r="AX72" s="28"/>
      <c r="AY72" s="10"/>
      <c r="AZ72" s="300">
        <f t="shared" si="12"/>
        <v>0</v>
      </c>
      <c r="BA72" s="5"/>
      <c r="BB72" s="11"/>
      <c r="BC72" s="5"/>
      <c r="BD72" s="4"/>
      <c r="BE72" s="5"/>
      <c r="BF72" s="28"/>
      <c r="BG72" s="5"/>
      <c r="BH72" s="5"/>
      <c r="BI72" s="5"/>
      <c r="BJ72" s="5"/>
      <c r="BK72" s="5"/>
      <c r="BL72" s="5"/>
      <c r="BM72" s="46"/>
      <c r="BN72" s="5"/>
      <c r="BO72" s="38"/>
      <c r="BP72" s="263"/>
      <c r="BQ72" s="263"/>
      <c r="BR72" s="263"/>
      <c r="BS72" s="44">
        <v>68</v>
      </c>
      <c r="BT72" s="69"/>
      <c r="BU72" s="69"/>
      <c r="BV72" s="69"/>
      <c r="BW72" s="69"/>
      <c r="BX72" s="69"/>
      <c r="BY72" s="69"/>
      <c r="BZ72" s="26"/>
      <c r="CA72" s="32"/>
      <c r="CB72" s="69"/>
      <c r="CC72" s="69"/>
      <c r="CD72" s="69"/>
      <c r="CE72" s="69"/>
      <c r="CF72" s="26"/>
      <c r="CG72" s="32"/>
      <c r="CH72" s="69"/>
      <c r="CI72" s="69"/>
      <c r="CJ72" s="69"/>
      <c r="CK72" s="69"/>
      <c r="CL72" s="26"/>
      <c r="CM72" s="32"/>
      <c r="CN72" s="69"/>
      <c r="CO72" s="69"/>
      <c r="CP72" s="69"/>
      <c r="CQ72" s="69"/>
      <c r="CR72" s="26"/>
      <c r="CS72" s="32"/>
      <c r="CT72" s="69"/>
      <c r="CU72" s="69"/>
      <c r="CV72" s="69"/>
      <c r="CW72" s="69"/>
      <c r="CX72" s="26"/>
      <c r="CY72" s="44">
        <v>68</v>
      </c>
      <c r="CZ72" s="5">
        <v>0</v>
      </c>
      <c r="DA72" s="5">
        <v>0</v>
      </c>
      <c r="DB72" s="5"/>
      <c r="DC72" s="11"/>
      <c r="DD72" s="5"/>
      <c r="DE72" s="5"/>
      <c r="DF72" s="5"/>
      <c r="DG72" s="8"/>
      <c r="DH72" s="8"/>
      <c r="DI72" s="8"/>
      <c r="DJ72" s="69"/>
      <c r="DK72" s="69"/>
      <c r="DL72" s="5"/>
      <c r="DM72" s="5"/>
      <c r="DN72" s="5"/>
      <c r="DO72" s="28"/>
      <c r="DP72" s="79" t="s">
        <v>659</v>
      </c>
      <c r="DQ72" s="10"/>
      <c r="DR72" s="26"/>
      <c r="DS72" s="26"/>
    </row>
    <row r="73" spans="1:123" x14ac:dyDescent="0.25">
      <c r="A73" s="10">
        <v>69</v>
      </c>
      <c r="B73" s="15">
        <v>69</v>
      </c>
      <c r="C73" s="42"/>
      <c r="D73" s="8"/>
      <c r="E73" s="28"/>
      <c r="F73" s="28"/>
      <c r="G73" s="32"/>
      <c r="H73" s="5"/>
      <c r="I73" s="5"/>
      <c r="J73" s="5"/>
      <c r="K73" s="5"/>
      <c r="L73" s="5"/>
      <c r="M73" s="5"/>
      <c r="N73" s="5"/>
      <c r="O73" s="299">
        <f t="shared" si="11"/>
        <v>0</v>
      </c>
      <c r="P73" s="5"/>
      <c r="Q73" s="5"/>
      <c r="R73" s="5"/>
      <c r="S73" s="5"/>
      <c r="T73" s="5"/>
      <c r="U73" s="5"/>
      <c r="V73" s="5"/>
      <c r="W73" s="5"/>
      <c r="X73" s="32"/>
      <c r="Y73" s="5"/>
      <c r="Z73" s="5"/>
      <c r="AA73" s="5"/>
      <c r="AB73" s="5"/>
      <c r="AC73" s="5"/>
      <c r="AD73" s="5"/>
      <c r="AE73" s="5"/>
      <c r="AF73" s="32"/>
      <c r="AG73" s="5"/>
      <c r="AH73" s="5"/>
      <c r="AI73" s="5"/>
      <c r="AJ73" s="5"/>
      <c r="AK73" s="5"/>
      <c r="AL73" s="5"/>
      <c r="AM73" s="5"/>
      <c r="AN73" s="76"/>
      <c r="AO73" s="9"/>
      <c r="AP73" s="73"/>
      <c r="AQ73" s="114"/>
      <c r="AR73" s="28"/>
      <c r="AS73" s="28"/>
      <c r="AT73" s="28"/>
      <c r="AU73" s="28"/>
      <c r="AV73" s="28"/>
      <c r="AW73" s="28"/>
      <c r="AX73" s="28"/>
      <c r="AY73" s="10"/>
      <c r="AZ73" s="300">
        <f t="shared" si="12"/>
        <v>0</v>
      </c>
      <c r="BA73" s="5"/>
      <c r="BB73" s="11"/>
      <c r="BC73" s="5"/>
      <c r="BD73" s="4"/>
      <c r="BE73" s="5"/>
      <c r="BF73" s="28"/>
      <c r="BG73" s="5"/>
      <c r="BH73" s="5"/>
      <c r="BI73" s="5"/>
      <c r="BJ73" s="5"/>
      <c r="BK73" s="5"/>
      <c r="BL73" s="5"/>
      <c r="BM73" s="46"/>
      <c r="BN73" s="5"/>
      <c r="BO73" s="38"/>
      <c r="BP73" s="263"/>
      <c r="BQ73" s="263"/>
      <c r="BR73" s="263"/>
      <c r="BS73" s="44">
        <v>69</v>
      </c>
      <c r="BT73" s="69"/>
      <c r="BU73" s="69"/>
      <c r="BV73" s="69"/>
      <c r="BW73" s="69"/>
      <c r="BX73" s="69"/>
      <c r="BY73" s="69"/>
      <c r="BZ73" s="26"/>
      <c r="CA73" s="32"/>
      <c r="CB73" s="69"/>
      <c r="CC73" s="69"/>
      <c r="CD73" s="69"/>
      <c r="CE73" s="69"/>
      <c r="CF73" s="26"/>
      <c r="CG73" s="32"/>
      <c r="CH73" s="69"/>
      <c r="CI73" s="69"/>
      <c r="CJ73" s="69"/>
      <c r="CK73" s="69"/>
      <c r="CL73" s="26"/>
      <c r="CM73" s="32"/>
      <c r="CN73" s="69"/>
      <c r="CO73" s="69"/>
      <c r="CP73" s="69"/>
      <c r="CQ73" s="69"/>
      <c r="CR73" s="26"/>
      <c r="CS73" s="32"/>
      <c r="CT73" s="69"/>
      <c r="CU73" s="69"/>
      <c r="CV73" s="69"/>
      <c r="CW73" s="69"/>
      <c r="CX73" s="26"/>
      <c r="CY73" s="44">
        <v>69</v>
      </c>
      <c r="CZ73" s="5">
        <v>0</v>
      </c>
      <c r="DA73" s="5">
        <v>0</v>
      </c>
      <c r="DB73" s="5"/>
      <c r="DC73" s="11"/>
      <c r="DD73" s="5"/>
      <c r="DE73" s="5"/>
      <c r="DF73" s="5"/>
      <c r="DG73" s="8"/>
      <c r="DH73" s="8"/>
      <c r="DI73" s="8"/>
      <c r="DJ73" s="69"/>
      <c r="DK73" s="69"/>
      <c r="DL73" s="5"/>
      <c r="DM73" s="5"/>
      <c r="DN73" s="5"/>
      <c r="DO73" s="28"/>
      <c r="DP73" s="79" t="s">
        <v>659</v>
      </c>
      <c r="DQ73" s="10"/>
      <c r="DR73" s="26"/>
      <c r="DS73" s="26"/>
    </row>
    <row r="74" spans="1:123" x14ac:dyDescent="0.25">
      <c r="A74" s="10">
        <v>70</v>
      </c>
      <c r="B74" s="15">
        <v>70</v>
      </c>
      <c r="C74" s="42"/>
      <c r="D74" s="8"/>
      <c r="E74" s="28"/>
      <c r="F74" s="28"/>
      <c r="G74" s="32"/>
      <c r="H74" s="5"/>
      <c r="I74" s="5"/>
      <c r="J74" s="5"/>
      <c r="K74" s="5"/>
      <c r="L74" s="5"/>
      <c r="M74" s="5"/>
      <c r="N74" s="5"/>
      <c r="O74" s="299">
        <f t="shared" si="11"/>
        <v>0</v>
      </c>
      <c r="P74" s="5"/>
      <c r="Q74" s="5"/>
      <c r="R74" s="5"/>
      <c r="S74" s="5"/>
      <c r="T74" s="5"/>
      <c r="U74" s="5"/>
      <c r="V74" s="5"/>
      <c r="W74" s="5"/>
      <c r="X74" s="32"/>
      <c r="Y74" s="5"/>
      <c r="Z74" s="5"/>
      <c r="AA74" s="5"/>
      <c r="AB74" s="5"/>
      <c r="AC74" s="5"/>
      <c r="AD74" s="5"/>
      <c r="AE74" s="5"/>
      <c r="AF74" s="32"/>
      <c r="AG74" s="5"/>
      <c r="AH74" s="5"/>
      <c r="AI74" s="5"/>
      <c r="AJ74" s="5"/>
      <c r="AK74" s="5"/>
      <c r="AL74" s="5"/>
      <c r="AM74" s="5"/>
      <c r="AN74" s="76"/>
      <c r="AO74" s="9"/>
      <c r="AP74" s="73"/>
      <c r="AQ74" s="114"/>
      <c r="AR74" s="28"/>
      <c r="AS74" s="28"/>
      <c r="AT74" s="28"/>
      <c r="AU74" s="28"/>
      <c r="AV74" s="28"/>
      <c r="AW74" s="28"/>
      <c r="AX74" s="28"/>
      <c r="AY74" s="10"/>
      <c r="AZ74" s="300">
        <f t="shared" si="12"/>
        <v>0</v>
      </c>
      <c r="BA74" s="5"/>
      <c r="BB74" s="11"/>
      <c r="BC74" s="5"/>
      <c r="BD74" s="4"/>
      <c r="BE74" s="5"/>
      <c r="BF74" s="28"/>
      <c r="BG74" s="5"/>
      <c r="BH74" s="5"/>
      <c r="BI74" s="5"/>
      <c r="BJ74" s="5"/>
      <c r="BK74" s="5"/>
      <c r="BL74" s="5"/>
      <c r="BM74" s="46"/>
      <c r="BN74" s="5"/>
      <c r="BO74" s="38"/>
      <c r="BP74" s="263"/>
      <c r="BQ74" s="263"/>
      <c r="BR74" s="263"/>
      <c r="BS74" s="44">
        <v>70</v>
      </c>
      <c r="BT74" s="69"/>
      <c r="BU74" s="69"/>
      <c r="BV74" s="69"/>
      <c r="BW74" s="69"/>
      <c r="BX74" s="69"/>
      <c r="BY74" s="69"/>
      <c r="BZ74" s="26"/>
      <c r="CA74" s="32"/>
      <c r="CB74" s="69"/>
      <c r="CC74" s="69"/>
      <c r="CD74" s="69"/>
      <c r="CE74" s="69"/>
      <c r="CF74" s="26"/>
      <c r="CG74" s="32"/>
      <c r="CH74" s="69"/>
      <c r="CI74" s="69"/>
      <c r="CJ74" s="69"/>
      <c r="CK74" s="69"/>
      <c r="CL74" s="26"/>
      <c r="CM74" s="32"/>
      <c r="CN74" s="69"/>
      <c r="CO74" s="69"/>
      <c r="CP74" s="69"/>
      <c r="CQ74" s="69"/>
      <c r="CR74" s="26"/>
      <c r="CS74" s="32"/>
      <c r="CT74" s="69"/>
      <c r="CU74" s="69"/>
      <c r="CV74" s="69"/>
      <c r="CW74" s="69"/>
      <c r="CX74" s="26"/>
      <c r="CY74" s="44">
        <v>70</v>
      </c>
      <c r="CZ74" s="5">
        <v>0</v>
      </c>
      <c r="DA74" s="5">
        <v>0</v>
      </c>
      <c r="DB74" s="5"/>
      <c r="DC74" s="11"/>
      <c r="DD74" s="5"/>
      <c r="DE74" s="5"/>
      <c r="DF74" s="5"/>
      <c r="DG74" s="8"/>
      <c r="DH74" s="8"/>
      <c r="DI74" s="8"/>
      <c r="DJ74" s="69"/>
      <c r="DK74" s="69"/>
      <c r="DL74" s="5"/>
      <c r="DM74" s="5"/>
      <c r="DN74" s="5"/>
      <c r="DO74" s="28"/>
      <c r="DP74" s="79" t="s">
        <v>659</v>
      </c>
      <c r="DQ74" s="10"/>
      <c r="DR74" s="26"/>
      <c r="DS74" s="26"/>
    </row>
    <row r="75" spans="1:123" x14ac:dyDescent="0.25">
      <c r="A75" s="10">
        <v>71</v>
      </c>
      <c r="B75" s="15">
        <v>71</v>
      </c>
      <c r="C75" s="42"/>
      <c r="D75" s="8"/>
      <c r="E75" s="28"/>
      <c r="F75" s="28"/>
      <c r="G75" s="32"/>
      <c r="H75" s="5"/>
      <c r="I75" s="5"/>
      <c r="J75" s="5"/>
      <c r="K75" s="5"/>
      <c r="L75" s="5"/>
      <c r="M75" s="5"/>
      <c r="N75" s="5"/>
      <c r="O75" s="299">
        <f t="shared" si="11"/>
        <v>0</v>
      </c>
      <c r="P75" s="5"/>
      <c r="Q75" s="5"/>
      <c r="R75" s="5"/>
      <c r="S75" s="5"/>
      <c r="T75" s="5"/>
      <c r="U75" s="5"/>
      <c r="V75" s="5"/>
      <c r="W75" s="5"/>
      <c r="X75" s="32"/>
      <c r="Y75" s="5"/>
      <c r="Z75" s="5"/>
      <c r="AA75" s="5"/>
      <c r="AB75" s="5"/>
      <c r="AC75" s="5"/>
      <c r="AD75" s="5"/>
      <c r="AE75" s="5"/>
      <c r="AF75" s="32"/>
      <c r="AG75" s="5"/>
      <c r="AH75" s="5"/>
      <c r="AI75" s="5"/>
      <c r="AJ75" s="5"/>
      <c r="AK75" s="5"/>
      <c r="AL75" s="5"/>
      <c r="AM75" s="5"/>
      <c r="AN75" s="76"/>
      <c r="AO75" s="9"/>
      <c r="AP75" s="73"/>
      <c r="AQ75" s="114"/>
      <c r="AR75" s="28"/>
      <c r="AS75" s="28"/>
      <c r="AT75" s="28"/>
      <c r="AU75" s="28"/>
      <c r="AV75" s="28"/>
      <c r="AW75" s="28"/>
      <c r="AX75" s="28"/>
      <c r="AY75" s="10"/>
      <c r="AZ75" s="300">
        <f t="shared" si="12"/>
        <v>0</v>
      </c>
      <c r="BA75" s="5"/>
      <c r="BB75" s="11"/>
      <c r="BC75" s="5"/>
      <c r="BD75" s="4"/>
      <c r="BE75" s="5"/>
      <c r="BF75" s="28"/>
      <c r="BG75" s="5"/>
      <c r="BH75" s="5"/>
      <c r="BI75" s="5"/>
      <c r="BJ75" s="5"/>
      <c r="BK75" s="5"/>
      <c r="BL75" s="5"/>
      <c r="BM75" s="46"/>
      <c r="BN75" s="5"/>
      <c r="BO75" s="38"/>
      <c r="BP75" s="263"/>
      <c r="BQ75" s="263"/>
      <c r="BR75" s="263"/>
      <c r="BS75" s="44">
        <v>71</v>
      </c>
      <c r="BT75" s="69"/>
      <c r="BU75" s="69"/>
      <c r="BV75" s="69"/>
      <c r="BW75" s="69"/>
      <c r="BX75" s="69"/>
      <c r="BY75" s="69"/>
      <c r="BZ75" s="26"/>
      <c r="CA75" s="32"/>
      <c r="CB75" s="69"/>
      <c r="CC75" s="69"/>
      <c r="CD75" s="69"/>
      <c r="CE75" s="69"/>
      <c r="CF75" s="26"/>
      <c r="CG75" s="32"/>
      <c r="CH75" s="69"/>
      <c r="CI75" s="69"/>
      <c r="CJ75" s="69"/>
      <c r="CK75" s="69"/>
      <c r="CL75" s="26"/>
      <c r="CM75" s="32"/>
      <c r="CN75" s="69"/>
      <c r="CO75" s="69"/>
      <c r="CP75" s="69"/>
      <c r="CQ75" s="69"/>
      <c r="CR75" s="26"/>
      <c r="CS75" s="32"/>
      <c r="CT75" s="69"/>
      <c r="CU75" s="69"/>
      <c r="CV75" s="69"/>
      <c r="CW75" s="69"/>
      <c r="CX75" s="26"/>
      <c r="CY75" s="44">
        <v>71</v>
      </c>
      <c r="CZ75" s="5">
        <v>0</v>
      </c>
      <c r="DA75" s="5">
        <v>0</v>
      </c>
      <c r="DB75" s="5"/>
      <c r="DC75" s="11"/>
      <c r="DD75" s="5"/>
      <c r="DE75" s="5"/>
      <c r="DF75" s="5"/>
      <c r="DG75" s="8"/>
      <c r="DH75" s="8"/>
      <c r="DI75" s="8"/>
      <c r="DJ75" s="69"/>
      <c r="DK75" s="69"/>
      <c r="DL75" s="5"/>
      <c r="DM75" s="5"/>
      <c r="DN75" s="5"/>
      <c r="DO75" s="28"/>
      <c r="DP75" s="79" t="s">
        <v>659</v>
      </c>
      <c r="DQ75" s="10"/>
      <c r="DR75" s="26"/>
      <c r="DS75" s="26"/>
    </row>
    <row r="76" spans="1:123" x14ac:dyDescent="0.25">
      <c r="A76" s="10">
        <v>72</v>
      </c>
      <c r="B76" s="15">
        <v>72</v>
      </c>
      <c r="C76" s="42"/>
      <c r="D76" s="8"/>
      <c r="E76" s="28"/>
      <c r="F76" s="28"/>
      <c r="G76" s="32"/>
      <c r="H76" s="5"/>
      <c r="I76" s="5"/>
      <c r="J76" s="5"/>
      <c r="K76" s="5"/>
      <c r="L76" s="5"/>
      <c r="M76" s="5"/>
      <c r="N76" s="5"/>
      <c r="O76" s="299">
        <f t="shared" si="11"/>
        <v>0</v>
      </c>
      <c r="P76" s="5"/>
      <c r="Q76" s="5"/>
      <c r="R76" s="5"/>
      <c r="S76" s="5"/>
      <c r="T76" s="5"/>
      <c r="U76" s="5"/>
      <c r="V76" s="5"/>
      <c r="W76" s="5"/>
      <c r="X76" s="32"/>
      <c r="Y76" s="5"/>
      <c r="Z76" s="5"/>
      <c r="AA76" s="5"/>
      <c r="AB76" s="5"/>
      <c r="AC76" s="5"/>
      <c r="AD76" s="5"/>
      <c r="AE76" s="5"/>
      <c r="AF76" s="32"/>
      <c r="AG76" s="5"/>
      <c r="AH76" s="5"/>
      <c r="AI76" s="5"/>
      <c r="AJ76" s="5"/>
      <c r="AK76" s="5"/>
      <c r="AL76" s="5"/>
      <c r="AM76" s="5"/>
      <c r="AN76" s="76"/>
      <c r="AO76" s="9"/>
      <c r="AP76" s="73"/>
      <c r="AQ76" s="114"/>
      <c r="AR76" s="28"/>
      <c r="AS76" s="28"/>
      <c r="AT76" s="28"/>
      <c r="AU76" s="28"/>
      <c r="AV76" s="28"/>
      <c r="AW76" s="28"/>
      <c r="AX76" s="28"/>
      <c r="AY76" s="10"/>
      <c r="AZ76" s="300">
        <f t="shared" si="12"/>
        <v>0</v>
      </c>
      <c r="BA76" s="5"/>
      <c r="BB76" s="11"/>
      <c r="BC76" s="5"/>
      <c r="BD76" s="4"/>
      <c r="BE76" s="5"/>
      <c r="BF76" s="28"/>
      <c r="BG76" s="5"/>
      <c r="BH76" s="5"/>
      <c r="BI76" s="5"/>
      <c r="BJ76" s="5"/>
      <c r="BK76" s="5"/>
      <c r="BL76" s="5"/>
      <c r="BM76" s="46"/>
      <c r="BN76" s="5"/>
      <c r="BO76" s="38"/>
      <c r="BP76" s="263"/>
      <c r="BQ76" s="263"/>
      <c r="BR76" s="263"/>
      <c r="BS76" s="44">
        <v>72</v>
      </c>
      <c r="BT76" s="69"/>
      <c r="BU76" s="69"/>
      <c r="BV76" s="69"/>
      <c r="BW76" s="69"/>
      <c r="BX76" s="69"/>
      <c r="BY76" s="69"/>
      <c r="BZ76" s="26"/>
      <c r="CA76" s="32"/>
      <c r="CB76" s="69"/>
      <c r="CC76" s="69"/>
      <c r="CD76" s="69"/>
      <c r="CE76" s="69"/>
      <c r="CF76" s="26"/>
      <c r="CG76" s="32"/>
      <c r="CH76" s="69"/>
      <c r="CI76" s="69"/>
      <c r="CJ76" s="69"/>
      <c r="CK76" s="69"/>
      <c r="CL76" s="26"/>
      <c r="CM76" s="32"/>
      <c r="CN76" s="69"/>
      <c r="CO76" s="69"/>
      <c r="CP76" s="69"/>
      <c r="CQ76" s="69"/>
      <c r="CR76" s="26"/>
      <c r="CS76" s="32"/>
      <c r="CT76" s="69"/>
      <c r="CU76" s="69"/>
      <c r="CV76" s="69"/>
      <c r="CW76" s="69"/>
      <c r="CX76" s="26"/>
      <c r="CY76" s="44">
        <v>72</v>
      </c>
      <c r="CZ76" s="5">
        <v>0</v>
      </c>
      <c r="DA76" s="5">
        <v>0</v>
      </c>
      <c r="DB76" s="5"/>
      <c r="DC76" s="11"/>
      <c r="DD76" s="5"/>
      <c r="DE76" s="5"/>
      <c r="DF76" s="5"/>
      <c r="DG76" s="8"/>
      <c r="DH76" s="8"/>
      <c r="DI76" s="8"/>
      <c r="DJ76" s="69"/>
      <c r="DK76" s="69"/>
      <c r="DL76" s="5"/>
      <c r="DM76" s="5"/>
      <c r="DN76" s="5"/>
      <c r="DO76" s="28"/>
      <c r="DP76" s="79" t="s">
        <v>659</v>
      </c>
      <c r="DR76" s="26"/>
      <c r="DS76" s="26"/>
    </row>
    <row r="77" spans="1:123" x14ac:dyDescent="0.25">
      <c r="A77" s="10">
        <v>73</v>
      </c>
      <c r="B77" s="15">
        <v>73</v>
      </c>
      <c r="C77" s="42"/>
      <c r="D77" s="8"/>
      <c r="E77" s="28"/>
      <c r="F77" s="28"/>
      <c r="G77" s="32"/>
      <c r="H77" s="5"/>
      <c r="I77" s="5"/>
      <c r="J77" s="5"/>
      <c r="K77" s="5"/>
      <c r="L77" s="5"/>
      <c r="M77" s="5"/>
      <c r="N77" s="5"/>
      <c r="O77" s="299">
        <f t="shared" si="11"/>
        <v>0</v>
      </c>
      <c r="P77" s="5"/>
      <c r="Q77" s="5"/>
      <c r="R77" s="5"/>
      <c r="S77" s="5"/>
      <c r="T77" s="5"/>
      <c r="U77" s="5"/>
      <c r="V77" s="5"/>
      <c r="W77" s="5"/>
      <c r="X77" s="32"/>
      <c r="Y77" s="5"/>
      <c r="Z77" s="5"/>
      <c r="AA77" s="5"/>
      <c r="AB77" s="5"/>
      <c r="AC77" s="5"/>
      <c r="AD77" s="5"/>
      <c r="AE77" s="5"/>
      <c r="AF77" s="32"/>
      <c r="AG77" s="5"/>
      <c r="AH77" s="5"/>
      <c r="AI77" s="5"/>
      <c r="AJ77" s="5"/>
      <c r="AK77" s="5"/>
      <c r="AL77" s="5"/>
      <c r="AM77" s="5"/>
      <c r="AN77" s="76"/>
      <c r="AO77" s="9"/>
      <c r="AP77" s="73"/>
      <c r="AQ77" s="114"/>
      <c r="AR77" s="28"/>
      <c r="AS77" s="28"/>
      <c r="AT77" s="28"/>
      <c r="AU77" s="28"/>
      <c r="AV77" s="28"/>
      <c r="AW77" s="28"/>
      <c r="AX77" s="28"/>
      <c r="AY77" s="10"/>
      <c r="AZ77" s="300">
        <f t="shared" si="12"/>
        <v>0</v>
      </c>
      <c r="BA77" s="5"/>
      <c r="BB77" s="11"/>
      <c r="BC77" s="5"/>
      <c r="BD77" s="4"/>
      <c r="BE77" s="5"/>
      <c r="BF77" s="28"/>
      <c r="BG77" s="5"/>
      <c r="BH77" s="5"/>
      <c r="BI77" s="5"/>
      <c r="BJ77" s="5"/>
      <c r="BK77" s="5"/>
      <c r="BL77" s="5"/>
      <c r="BM77" s="46"/>
      <c r="BN77" s="5"/>
      <c r="BO77" s="38"/>
      <c r="BP77" s="263"/>
      <c r="BQ77" s="263"/>
      <c r="BR77" s="263"/>
      <c r="BS77" s="44">
        <v>73</v>
      </c>
      <c r="BT77" s="69"/>
      <c r="BU77" s="69"/>
      <c r="BV77" s="69"/>
      <c r="BW77" s="69"/>
      <c r="BX77" s="69"/>
      <c r="BY77" s="69"/>
      <c r="BZ77" s="26"/>
      <c r="CA77" s="32"/>
      <c r="CB77" s="69"/>
      <c r="CC77" s="69"/>
      <c r="CD77" s="69"/>
      <c r="CE77" s="69"/>
      <c r="CF77" s="26"/>
      <c r="CG77" s="32"/>
      <c r="CH77" s="69"/>
      <c r="CI77" s="69"/>
      <c r="CJ77" s="69"/>
      <c r="CK77" s="69"/>
      <c r="CL77" s="26"/>
      <c r="CM77" s="32"/>
      <c r="CN77" s="69"/>
      <c r="CO77" s="69"/>
      <c r="CP77" s="69"/>
      <c r="CQ77" s="69"/>
      <c r="CR77" s="26"/>
      <c r="CS77" s="32"/>
      <c r="CT77" s="69"/>
      <c r="CU77" s="69"/>
      <c r="CV77" s="69"/>
      <c r="CW77" s="69"/>
      <c r="CX77" s="26"/>
      <c r="CY77" s="44">
        <v>73</v>
      </c>
      <c r="CZ77" s="5">
        <v>0</v>
      </c>
      <c r="DA77" s="5">
        <v>0</v>
      </c>
      <c r="DB77" s="5"/>
      <c r="DC77" s="11"/>
      <c r="DD77" s="5"/>
      <c r="DE77" s="5"/>
      <c r="DF77" s="5"/>
      <c r="DG77" s="8"/>
      <c r="DH77" s="8"/>
      <c r="DI77" s="8"/>
      <c r="DJ77" s="69"/>
      <c r="DK77" s="69"/>
      <c r="DL77" s="5"/>
      <c r="DM77" s="5"/>
      <c r="DN77" s="5"/>
      <c r="DO77" s="28"/>
      <c r="DP77" s="79" t="s">
        <v>659</v>
      </c>
      <c r="DQ77" s="10"/>
      <c r="DR77" s="26"/>
      <c r="DS77" s="26"/>
    </row>
    <row r="78" spans="1:123" x14ac:dyDescent="0.25">
      <c r="A78" s="10">
        <v>74</v>
      </c>
      <c r="B78" s="15">
        <v>74</v>
      </c>
      <c r="C78" s="42"/>
      <c r="D78" s="8"/>
      <c r="E78" s="28"/>
      <c r="F78" s="28"/>
      <c r="G78" s="32"/>
      <c r="H78" s="5"/>
      <c r="I78" s="5"/>
      <c r="J78" s="5"/>
      <c r="K78" s="5"/>
      <c r="L78" s="5"/>
      <c r="M78" s="5"/>
      <c r="N78" s="5"/>
      <c r="O78" s="299">
        <f t="shared" si="11"/>
        <v>0</v>
      </c>
      <c r="P78" s="5"/>
      <c r="Q78" s="5"/>
      <c r="R78" s="5"/>
      <c r="S78" s="5"/>
      <c r="T78" s="5"/>
      <c r="U78" s="5"/>
      <c r="V78" s="5"/>
      <c r="W78" s="5"/>
      <c r="X78" s="32"/>
      <c r="Y78" s="5"/>
      <c r="Z78" s="5"/>
      <c r="AA78" s="5"/>
      <c r="AB78" s="5"/>
      <c r="AC78" s="5"/>
      <c r="AD78" s="5"/>
      <c r="AE78" s="5"/>
      <c r="AF78" s="32"/>
      <c r="AG78" s="5"/>
      <c r="AH78" s="5"/>
      <c r="AI78" s="5"/>
      <c r="AJ78" s="5"/>
      <c r="AK78" s="5"/>
      <c r="AL78" s="5"/>
      <c r="AM78" s="5"/>
      <c r="AN78" s="76"/>
      <c r="AO78" s="9"/>
      <c r="AP78" s="73"/>
      <c r="AQ78" s="114"/>
      <c r="AR78" s="28"/>
      <c r="AS78" s="28"/>
      <c r="AT78" s="28"/>
      <c r="AU78" s="28"/>
      <c r="AV78" s="28"/>
      <c r="AW78" s="28"/>
      <c r="AX78" s="28"/>
      <c r="AY78" s="10"/>
      <c r="AZ78" s="300">
        <f t="shared" si="12"/>
        <v>0</v>
      </c>
      <c r="BA78" s="5"/>
      <c r="BB78" s="11"/>
      <c r="BC78" s="5"/>
      <c r="BD78" s="4"/>
      <c r="BE78" s="5"/>
      <c r="BF78" s="28"/>
      <c r="BG78" s="5"/>
      <c r="BH78" s="5"/>
      <c r="BI78" s="5"/>
      <c r="BJ78" s="5"/>
      <c r="BK78" s="5"/>
      <c r="BL78" s="5"/>
      <c r="BM78" s="46"/>
      <c r="BN78" s="5"/>
      <c r="BO78" s="38"/>
      <c r="BP78" s="263"/>
      <c r="BQ78" s="263"/>
      <c r="BR78" s="263"/>
      <c r="BS78" s="44">
        <v>74</v>
      </c>
      <c r="BT78" s="5"/>
      <c r="BU78" s="5"/>
      <c r="BV78" s="5"/>
      <c r="BW78" s="5"/>
      <c r="BX78" s="5"/>
      <c r="BY78" s="5"/>
      <c r="BZ78" s="4"/>
      <c r="CA78" s="32"/>
      <c r="CB78" s="69"/>
      <c r="CC78" s="69"/>
      <c r="CD78" s="69"/>
      <c r="CE78" s="69"/>
      <c r="CF78" s="26"/>
      <c r="CG78" s="32"/>
      <c r="CH78" s="69"/>
      <c r="CI78" s="69"/>
      <c r="CJ78" s="69"/>
      <c r="CK78" s="69"/>
      <c r="CL78" s="26"/>
      <c r="CM78" s="32"/>
      <c r="CN78" s="69"/>
      <c r="CO78" s="69"/>
      <c r="CP78" s="69"/>
      <c r="CQ78" s="69"/>
      <c r="CR78" s="26"/>
      <c r="CS78" s="32"/>
      <c r="CT78" s="69"/>
      <c r="CU78" s="69"/>
      <c r="CV78" s="69"/>
      <c r="CW78" s="69"/>
      <c r="CX78" s="26"/>
      <c r="CY78" s="44">
        <v>74</v>
      </c>
      <c r="CZ78" s="5">
        <v>0</v>
      </c>
      <c r="DA78" s="5">
        <v>0</v>
      </c>
      <c r="DB78" s="5"/>
      <c r="DC78" s="11"/>
      <c r="DD78" s="5"/>
      <c r="DE78" s="5"/>
      <c r="DF78" s="5"/>
      <c r="DG78" s="8"/>
      <c r="DH78" s="8"/>
      <c r="DI78" s="8"/>
      <c r="DJ78" s="5"/>
      <c r="DK78" s="5"/>
      <c r="DL78" s="5"/>
      <c r="DM78" s="5"/>
      <c r="DN78" s="5"/>
      <c r="DO78" s="28"/>
      <c r="DP78" s="79" t="s">
        <v>659</v>
      </c>
      <c r="DQ78" s="10"/>
      <c r="DR78" s="26"/>
      <c r="DS78" s="26"/>
    </row>
    <row r="79" spans="1:123" x14ac:dyDescent="0.25">
      <c r="A79" s="10">
        <v>75</v>
      </c>
      <c r="B79" s="15">
        <v>75</v>
      </c>
      <c r="C79" s="42"/>
      <c r="D79" s="8">
        <v>39938</v>
      </c>
      <c r="E79" s="28">
        <v>1</v>
      </c>
      <c r="F79" s="28">
        <v>1</v>
      </c>
      <c r="G79" s="32">
        <v>4</v>
      </c>
      <c r="H79" s="5"/>
      <c r="I79" s="5"/>
      <c r="J79" s="5"/>
      <c r="K79" s="5"/>
      <c r="L79" s="5"/>
      <c r="M79" s="5"/>
      <c r="N79" s="5"/>
      <c r="O79" s="299">
        <f t="shared" si="11"/>
        <v>4</v>
      </c>
      <c r="P79" s="5" t="s">
        <v>117</v>
      </c>
      <c r="Q79" s="5" t="s">
        <v>111</v>
      </c>
      <c r="R79" s="5" t="s">
        <v>118</v>
      </c>
      <c r="S79" s="5"/>
      <c r="T79" s="5"/>
      <c r="U79" s="5"/>
      <c r="V79" s="5"/>
      <c r="W79" s="5"/>
      <c r="X79" s="32">
        <v>25</v>
      </c>
      <c r="Y79" s="5">
        <v>25</v>
      </c>
      <c r="Z79" s="5">
        <v>25</v>
      </c>
      <c r="AA79" s="5">
        <v>25</v>
      </c>
      <c r="AB79" s="5">
        <v>27</v>
      </c>
      <c r="AC79" s="5"/>
      <c r="AD79" s="5"/>
      <c r="AE79" s="5"/>
      <c r="AF79" s="32"/>
      <c r="AG79" s="5"/>
      <c r="AH79" s="5"/>
      <c r="AI79" s="5"/>
      <c r="AJ79" s="5"/>
      <c r="AK79" s="5">
        <v>27</v>
      </c>
      <c r="AL79" s="5">
        <v>27</v>
      </c>
      <c r="AM79" s="5"/>
      <c r="AN79" s="76">
        <v>39952</v>
      </c>
      <c r="AO79" s="9">
        <v>39955</v>
      </c>
      <c r="AP79" s="73">
        <v>39962</v>
      </c>
      <c r="AQ79" s="114"/>
      <c r="AR79" s="28"/>
      <c r="AS79" s="28"/>
      <c r="AT79" s="28"/>
      <c r="AU79" s="28"/>
      <c r="AV79" s="28"/>
      <c r="AW79" s="28"/>
      <c r="AX79" s="28"/>
      <c r="AY79" s="10" t="s">
        <v>322</v>
      </c>
      <c r="AZ79" s="300">
        <f t="shared" si="12"/>
        <v>3</v>
      </c>
      <c r="BA79" s="5">
        <v>3</v>
      </c>
      <c r="BB79" s="11">
        <v>3.5</v>
      </c>
      <c r="BC79" s="5">
        <v>310</v>
      </c>
      <c r="BD79" s="12"/>
      <c r="BE79" s="5"/>
      <c r="BF79" s="28"/>
      <c r="BG79" s="5"/>
      <c r="BH79" s="5"/>
      <c r="BI79" s="5"/>
      <c r="BJ79" s="5"/>
      <c r="BK79" s="5"/>
      <c r="BL79" s="5"/>
      <c r="BM79" s="46"/>
      <c r="BN79" s="5">
        <v>0</v>
      </c>
      <c r="BO79" s="38"/>
      <c r="BP79" s="263">
        <f t="shared" ref="BP79:BP133" si="13">(BB79^2*PI()*BC79*BA79)/4</f>
        <v>8947.6485765054276</v>
      </c>
      <c r="BQ79" s="263"/>
      <c r="BR79" s="263">
        <f t="shared" ref="BR79:BR133" si="14">BP79+BQ79</f>
        <v>8947.6485765054276</v>
      </c>
      <c r="BS79" s="44">
        <v>75</v>
      </c>
      <c r="BT79" s="5"/>
      <c r="BU79" s="5"/>
      <c r="BV79" s="5"/>
      <c r="BW79" s="5"/>
      <c r="BX79" s="5"/>
      <c r="BY79" s="5"/>
      <c r="BZ79" s="4"/>
      <c r="CA79" s="32"/>
      <c r="CB79" s="69"/>
      <c r="CC79" s="69"/>
      <c r="CD79" s="69"/>
      <c r="CE79" s="69"/>
      <c r="CF79" s="26"/>
      <c r="CG79" s="32"/>
      <c r="CH79" s="69"/>
      <c r="CI79" s="69"/>
      <c r="CJ79" s="69"/>
      <c r="CK79" s="69"/>
      <c r="CL79" s="26"/>
      <c r="CM79" s="32"/>
      <c r="CN79" s="69"/>
      <c r="CO79" s="69"/>
      <c r="CP79" s="69"/>
      <c r="CQ79" s="69"/>
      <c r="CR79" s="26"/>
      <c r="CS79" s="32"/>
      <c r="CT79" s="69"/>
      <c r="CU79" s="69"/>
      <c r="CV79" s="69"/>
      <c r="CW79" s="69"/>
      <c r="CX79" s="26"/>
      <c r="CY79" s="44">
        <v>75</v>
      </c>
      <c r="CZ79" s="5">
        <v>4</v>
      </c>
      <c r="DA79" s="5">
        <v>3</v>
      </c>
      <c r="DB79" s="5">
        <v>4</v>
      </c>
      <c r="DC79" s="11">
        <v>3.5</v>
      </c>
      <c r="DD79" s="5">
        <v>310</v>
      </c>
      <c r="DE79" s="5">
        <v>8947.6485765054276</v>
      </c>
      <c r="DF79" s="5">
        <v>27</v>
      </c>
      <c r="DG79" s="8">
        <v>39952</v>
      </c>
      <c r="DH79" s="8">
        <v>39955</v>
      </c>
      <c r="DI79" s="8">
        <v>39962</v>
      </c>
      <c r="DJ79" s="5"/>
      <c r="DK79" s="5"/>
      <c r="DL79" s="5"/>
      <c r="DM79" s="5"/>
      <c r="DN79" s="5"/>
      <c r="DO79" s="28"/>
      <c r="DP79" s="79"/>
      <c r="DQ79" s="10"/>
      <c r="DR79" s="26"/>
      <c r="DS79" s="26"/>
    </row>
    <row r="80" spans="1:123" x14ac:dyDescent="0.25">
      <c r="A80" s="10">
        <v>76</v>
      </c>
      <c r="B80" s="15">
        <v>76</v>
      </c>
      <c r="C80" s="42"/>
      <c r="D80" s="8"/>
      <c r="E80" s="28"/>
      <c r="F80" s="28"/>
      <c r="G80" s="32"/>
      <c r="H80" s="5"/>
      <c r="I80" s="5"/>
      <c r="J80" s="5"/>
      <c r="K80" s="5"/>
      <c r="L80" s="5"/>
      <c r="M80" s="5"/>
      <c r="N80" s="5"/>
      <c r="O80" s="299">
        <f t="shared" si="11"/>
        <v>0</v>
      </c>
      <c r="P80" s="5"/>
      <c r="Q80" s="5"/>
      <c r="R80" s="5"/>
      <c r="S80" s="5"/>
      <c r="T80" s="5"/>
      <c r="U80" s="5"/>
      <c r="V80" s="5"/>
      <c r="W80" s="5"/>
      <c r="X80" s="32"/>
      <c r="Y80" s="5"/>
      <c r="Z80" s="5"/>
      <c r="AA80" s="5"/>
      <c r="AB80" s="5"/>
      <c r="AC80" s="5"/>
      <c r="AD80" s="5"/>
      <c r="AE80" s="5"/>
      <c r="AF80" s="32"/>
      <c r="AG80" s="5"/>
      <c r="AH80" s="5"/>
      <c r="AI80" s="5"/>
      <c r="AJ80" s="5"/>
      <c r="AK80" s="5"/>
      <c r="AL80" s="5"/>
      <c r="AM80" s="5"/>
      <c r="AN80" s="76"/>
      <c r="AO80" s="9"/>
      <c r="AP80" s="73"/>
      <c r="AQ80" s="114"/>
      <c r="AR80" s="28"/>
      <c r="AS80" s="28"/>
      <c r="AT80" s="28"/>
      <c r="AU80" s="28"/>
      <c r="AV80" s="28"/>
      <c r="AW80" s="28"/>
      <c r="AX80" s="28"/>
      <c r="AY80" s="10"/>
      <c r="AZ80" s="300">
        <f t="shared" si="12"/>
        <v>0</v>
      </c>
      <c r="BA80" s="5"/>
      <c r="BB80" s="11"/>
      <c r="BC80" s="5"/>
      <c r="BD80" s="12"/>
      <c r="BE80" s="5"/>
      <c r="BF80" s="28"/>
      <c r="BG80" s="5"/>
      <c r="BH80" s="5"/>
      <c r="BI80" s="5"/>
      <c r="BJ80" s="5"/>
      <c r="BK80" s="5"/>
      <c r="BL80" s="5"/>
      <c r="BM80" s="46"/>
      <c r="BN80" s="5"/>
      <c r="BO80" s="38"/>
      <c r="BP80" s="263"/>
      <c r="BQ80" s="263"/>
      <c r="BR80" s="263"/>
      <c r="BS80" s="44">
        <v>76</v>
      </c>
      <c r="BT80" s="5"/>
      <c r="BU80" s="5"/>
      <c r="BV80" s="5"/>
      <c r="BW80" s="5"/>
      <c r="BX80" s="5"/>
      <c r="BY80" s="5"/>
      <c r="BZ80" s="4"/>
      <c r="CA80" s="32"/>
      <c r="CB80" s="69"/>
      <c r="CC80" s="69"/>
      <c r="CD80" s="69"/>
      <c r="CE80" s="69"/>
      <c r="CF80" s="26"/>
      <c r="CG80" s="32"/>
      <c r="CH80" s="69"/>
      <c r="CI80" s="69"/>
      <c r="CJ80" s="69"/>
      <c r="CK80" s="69"/>
      <c r="CL80" s="26"/>
      <c r="CM80" s="32"/>
      <c r="CN80" s="69"/>
      <c r="CO80" s="69"/>
      <c r="CP80" s="69"/>
      <c r="CQ80" s="69"/>
      <c r="CR80" s="26"/>
      <c r="CS80" s="32"/>
      <c r="CT80" s="69"/>
      <c r="CU80" s="69"/>
      <c r="CV80" s="69"/>
      <c r="CW80" s="69"/>
      <c r="CX80" s="26"/>
      <c r="CY80" s="44">
        <v>76</v>
      </c>
      <c r="CZ80" s="5">
        <v>0</v>
      </c>
      <c r="DA80" s="5">
        <v>0</v>
      </c>
      <c r="DB80" s="5"/>
      <c r="DC80" s="11"/>
      <c r="DD80" s="5"/>
      <c r="DE80" s="5"/>
      <c r="DF80" s="5"/>
      <c r="DG80" s="8"/>
      <c r="DH80" s="8"/>
      <c r="DI80" s="8"/>
      <c r="DJ80" s="5"/>
      <c r="DK80" s="5"/>
      <c r="DL80" s="5"/>
      <c r="DM80" s="5"/>
      <c r="DN80" s="5"/>
      <c r="DO80" s="28"/>
      <c r="DP80" s="79" t="s">
        <v>659</v>
      </c>
      <c r="DQ80" s="10"/>
      <c r="DR80" s="26"/>
      <c r="DS80" s="26"/>
    </row>
    <row r="81" spans="1:123" x14ac:dyDescent="0.25">
      <c r="A81" s="10">
        <v>77</v>
      </c>
      <c r="B81" s="15">
        <v>77</v>
      </c>
      <c r="C81" s="42"/>
      <c r="D81" s="8"/>
      <c r="E81" s="28"/>
      <c r="F81" s="28"/>
      <c r="G81" s="32"/>
      <c r="H81" s="5"/>
      <c r="I81" s="5"/>
      <c r="J81" s="5"/>
      <c r="K81" s="5"/>
      <c r="L81" s="5"/>
      <c r="M81" s="5"/>
      <c r="N81" s="5"/>
      <c r="O81" s="299">
        <f t="shared" si="11"/>
        <v>0</v>
      </c>
      <c r="P81" s="5"/>
      <c r="Q81" s="5"/>
      <c r="R81" s="5"/>
      <c r="S81" s="5"/>
      <c r="T81" s="5"/>
      <c r="U81" s="5"/>
      <c r="V81" s="5"/>
      <c r="W81" s="5"/>
      <c r="X81" s="32"/>
      <c r="Y81" s="5"/>
      <c r="Z81" s="5"/>
      <c r="AA81" s="5"/>
      <c r="AB81" s="5"/>
      <c r="AC81" s="5"/>
      <c r="AD81" s="5"/>
      <c r="AE81" s="5"/>
      <c r="AF81" s="32"/>
      <c r="AG81" s="5"/>
      <c r="AH81" s="5"/>
      <c r="AI81" s="5"/>
      <c r="AJ81" s="5"/>
      <c r="AK81" s="5"/>
      <c r="AL81" s="5"/>
      <c r="AM81" s="5"/>
      <c r="AN81" s="76"/>
      <c r="AO81" s="9"/>
      <c r="AP81" s="73"/>
      <c r="AQ81" s="114"/>
      <c r="AR81" s="28"/>
      <c r="AS81" s="28"/>
      <c r="AT81" s="28"/>
      <c r="AU81" s="28"/>
      <c r="AV81" s="28"/>
      <c r="AW81" s="28"/>
      <c r="AX81" s="28"/>
      <c r="AY81" s="10"/>
      <c r="AZ81" s="300">
        <f t="shared" si="12"/>
        <v>0</v>
      </c>
      <c r="BA81" s="5"/>
      <c r="BB81" s="11"/>
      <c r="BC81" s="5"/>
      <c r="BD81" s="12"/>
      <c r="BE81" s="5"/>
      <c r="BF81" s="28"/>
      <c r="BG81" s="5"/>
      <c r="BH81" s="5"/>
      <c r="BI81" s="5"/>
      <c r="BJ81" s="5"/>
      <c r="BK81" s="5"/>
      <c r="BL81" s="5"/>
      <c r="BM81" s="46"/>
      <c r="BN81" s="5"/>
      <c r="BO81" s="38"/>
      <c r="BP81" s="263"/>
      <c r="BQ81" s="263"/>
      <c r="BR81" s="263"/>
      <c r="BS81" s="44">
        <v>77</v>
      </c>
      <c r="BT81" s="5"/>
      <c r="BU81" s="5"/>
      <c r="BV81" s="5"/>
      <c r="BW81" s="5"/>
      <c r="BX81" s="5"/>
      <c r="BY81" s="5"/>
      <c r="BZ81" s="4"/>
      <c r="CA81" s="32"/>
      <c r="CB81" s="69"/>
      <c r="CC81" s="69"/>
      <c r="CD81" s="69"/>
      <c r="CE81" s="69"/>
      <c r="CF81" s="26"/>
      <c r="CG81" s="32"/>
      <c r="CH81" s="69"/>
      <c r="CI81" s="69"/>
      <c r="CJ81" s="69"/>
      <c r="CK81" s="69"/>
      <c r="CL81" s="26"/>
      <c r="CM81" s="32"/>
      <c r="CN81" s="69"/>
      <c r="CO81" s="69"/>
      <c r="CP81" s="69"/>
      <c r="CQ81" s="69"/>
      <c r="CR81" s="26"/>
      <c r="CS81" s="32"/>
      <c r="CT81" s="69"/>
      <c r="CU81" s="69"/>
      <c r="CV81" s="69"/>
      <c r="CW81" s="69"/>
      <c r="CX81" s="26"/>
      <c r="CY81" s="44">
        <v>77</v>
      </c>
      <c r="CZ81" s="5">
        <v>0</v>
      </c>
      <c r="DA81" s="5">
        <v>0</v>
      </c>
      <c r="DB81" s="5"/>
      <c r="DC81" s="11"/>
      <c r="DD81" s="5"/>
      <c r="DE81" s="5"/>
      <c r="DF81" s="5"/>
      <c r="DG81" s="8"/>
      <c r="DH81" s="8"/>
      <c r="DI81" s="8"/>
      <c r="DJ81" s="5"/>
      <c r="DK81" s="5"/>
      <c r="DL81" s="5"/>
      <c r="DM81" s="5"/>
      <c r="DN81" s="5"/>
      <c r="DO81" s="28"/>
      <c r="DP81" s="79" t="s">
        <v>659</v>
      </c>
      <c r="DQ81" s="10"/>
      <c r="DR81" s="26"/>
      <c r="DS81" s="26"/>
    </row>
    <row r="82" spans="1:123" x14ac:dyDescent="0.25">
      <c r="A82" s="10">
        <v>78</v>
      </c>
      <c r="B82" s="15">
        <v>78</v>
      </c>
      <c r="C82" s="42"/>
      <c r="D82" s="8"/>
      <c r="E82" s="28"/>
      <c r="F82" s="28"/>
      <c r="G82" s="32"/>
      <c r="H82" s="5"/>
      <c r="I82" s="5"/>
      <c r="J82" s="5"/>
      <c r="K82" s="5"/>
      <c r="L82" s="5"/>
      <c r="M82" s="5"/>
      <c r="N82" s="5"/>
      <c r="O82" s="299">
        <f t="shared" si="11"/>
        <v>0</v>
      </c>
      <c r="P82" s="5"/>
      <c r="Q82" s="5"/>
      <c r="R82" s="5"/>
      <c r="S82" s="5"/>
      <c r="T82" s="5"/>
      <c r="U82" s="5"/>
      <c r="V82" s="5"/>
      <c r="W82" s="5"/>
      <c r="X82" s="32"/>
      <c r="Y82" s="5"/>
      <c r="Z82" s="5"/>
      <c r="AA82" s="5"/>
      <c r="AB82" s="5"/>
      <c r="AC82" s="5"/>
      <c r="AD82" s="5"/>
      <c r="AE82" s="5"/>
      <c r="AF82" s="32"/>
      <c r="AG82" s="5"/>
      <c r="AH82" s="5"/>
      <c r="AI82" s="5"/>
      <c r="AJ82" s="5"/>
      <c r="AK82" s="5"/>
      <c r="AL82" s="5"/>
      <c r="AM82" s="5"/>
      <c r="AN82" s="76"/>
      <c r="AO82" s="9"/>
      <c r="AP82" s="73"/>
      <c r="AQ82" s="114"/>
      <c r="AR82" s="28"/>
      <c r="AS82" s="28"/>
      <c r="AT82" s="28"/>
      <c r="AU82" s="28"/>
      <c r="AV82" s="28"/>
      <c r="AW82" s="28"/>
      <c r="AX82" s="28"/>
      <c r="AY82" s="10"/>
      <c r="AZ82" s="300">
        <f t="shared" si="12"/>
        <v>0</v>
      </c>
      <c r="BA82" s="5"/>
      <c r="BB82" s="11"/>
      <c r="BC82" s="5"/>
      <c r="BD82" s="12"/>
      <c r="BE82" s="5"/>
      <c r="BF82" s="28"/>
      <c r="BG82" s="5"/>
      <c r="BH82" s="5"/>
      <c r="BI82" s="5"/>
      <c r="BJ82" s="5"/>
      <c r="BK82" s="5"/>
      <c r="BL82" s="5"/>
      <c r="BM82" s="46"/>
      <c r="BN82" s="5"/>
      <c r="BO82" s="38"/>
      <c r="BP82" s="263"/>
      <c r="BQ82" s="263"/>
      <c r="BR82" s="263"/>
      <c r="BS82" s="44">
        <v>78</v>
      </c>
      <c r="BT82" s="5"/>
      <c r="BU82" s="5"/>
      <c r="BV82" s="5"/>
      <c r="BW82" s="5"/>
      <c r="BX82" s="5"/>
      <c r="BY82" s="5"/>
      <c r="BZ82" s="4"/>
      <c r="CA82" s="32"/>
      <c r="CB82" s="69"/>
      <c r="CC82" s="69"/>
      <c r="CD82" s="69"/>
      <c r="CE82" s="69"/>
      <c r="CF82" s="26"/>
      <c r="CG82" s="32"/>
      <c r="CH82" s="69"/>
      <c r="CI82" s="69"/>
      <c r="CJ82" s="69"/>
      <c r="CK82" s="69"/>
      <c r="CL82" s="26"/>
      <c r="CM82" s="32"/>
      <c r="CN82" s="69"/>
      <c r="CO82" s="69"/>
      <c r="CP82" s="69"/>
      <c r="CQ82" s="69"/>
      <c r="CR82" s="26"/>
      <c r="CS82" s="32"/>
      <c r="CT82" s="69"/>
      <c r="CU82" s="69"/>
      <c r="CV82" s="69"/>
      <c r="CW82" s="69"/>
      <c r="CX82" s="26"/>
      <c r="CY82" s="44">
        <v>78</v>
      </c>
      <c r="CZ82" s="5">
        <v>0</v>
      </c>
      <c r="DA82" s="5">
        <v>0</v>
      </c>
      <c r="DB82" s="5"/>
      <c r="DC82" s="11"/>
      <c r="DD82" s="5"/>
      <c r="DE82" s="5"/>
      <c r="DF82" s="5"/>
      <c r="DG82" s="8"/>
      <c r="DH82" s="8"/>
      <c r="DI82" s="8"/>
      <c r="DJ82" s="5"/>
      <c r="DK82" s="5"/>
      <c r="DL82" s="5"/>
      <c r="DM82" s="5"/>
      <c r="DN82" s="5"/>
      <c r="DO82" s="28"/>
      <c r="DP82" s="79" t="s">
        <v>659</v>
      </c>
      <c r="DQ82" s="10"/>
      <c r="DR82" s="26"/>
      <c r="DS82" s="26"/>
    </row>
    <row r="83" spans="1:123" x14ac:dyDescent="0.25">
      <c r="A83" s="10">
        <v>79</v>
      </c>
      <c r="B83" s="15">
        <v>79</v>
      </c>
      <c r="C83" s="42"/>
      <c r="D83" s="8"/>
      <c r="E83" s="28"/>
      <c r="F83" s="28"/>
      <c r="G83" s="32"/>
      <c r="H83" s="5"/>
      <c r="I83" s="5"/>
      <c r="J83" s="5"/>
      <c r="K83" s="5"/>
      <c r="L83" s="5"/>
      <c r="M83" s="5"/>
      <c r="N83" s="5"/>
      <c r="O83" s="299">
        <f t="shared" si="11"/>
        <v>0</v>
      </c>
      <c r="P83" s="5"/>
      <c r="Q83" s="5"/>
      <c r="R83" s="5"/>
      <c r="S83" s="5"/>
      <c r="T83" s="5"/>
      <c r="U83" s="5"/>
      <c r="V83" s="5"/>
      <c r="W83" s="5"/>
      <c r="X83" s="32"/>
      <c r="Y83" s="5"/>
      <c r="Z83" s="5"/>
      <c r="AA83" s="5"/>
      <c r="AB83" s="5"/>
      <c r="AC83" s="5"/>
      <c r="AD83" s="5"/>
      <c r="AE83" s="5"/>
      <c r="AF83" s="32"/>
      <c r="AG83" s="5"/>
      <c r="AH83" s="5"/>
      <c r="AI83" s="5"/>
      <c r="AJ83" s="5"/>
      <c r="AK83" s="5"/>
      <c r="AL83" s="5"/>
      <c r="AM83" s="5"/>
      <c r="AN83" s="76"/>
      <c r="AO83" s="9"/>
      <c r="AP83" s="73"/>
      <c r="AQ83" s="114"/>
      <c r="AR83" s="28"/>
      <c r="AS83" s="28"/>
      <c r="AT83" s="28"/>
      <c r="AU83" s="28"/>
      <c r="AV83" s="28"/>
      <c r="AW83" s="28"/>
      <c r="AX83" s="28"/>
      <c r="AY83" s="10"/>
      <c r="AZ83" s="300">
        <f t="shared" si="12"/>
        <v>0</v>
      </c>
      <c r="BA83" s="5"/>
      <c r="BB83" s="11"/>
      <c r="BC83" s="5"/>
      <c r="BD83" s="12"/>
      <c r="BE83" s="5"/>
      <c r="BF83" s="28"/>
      <c r="BG83" s="5"/>
      <c r="BH83" s="5"/>
      <c r="BI83" s="5"/>
      <c r="BJ83" s="5"/>
      <c r="BK83" s="5"/>
      <c r="BL83" s="5"/>
      <c r="BM83" s="46"/>
      <c r="BN83" s="5"/>
      <c r="BO83" s="38"/>
      <c r="BP83" s="263"/>
      <c r="BQ83" s="263"/>
      <c r="BR83" s="263"/>
      <c r="BS83" s="44">
        <v>79</v>
      </c>
      <c r="BT83" s="5"/>
      <c r="BU83" s="5"/>
      <c r="BV83" s="5"/>
      <c r="BW83" s="5"/>
      <c r="BX83" s="5"/>
      <c r="BY83" s="5"/>
      <c r="BZ83" s="4"/>
      <c r="CA83" s="32"/>
      <c r="CB83" s="69"/>
      <c r="CC83" s="69"/>
      <c r="CD83" s="69"/>
      <c r="CE83" s="69"/>
      <c r="CF83" s="26"/>
      <c r="CG83" s="32"/>
      <c r="CH83" s="69"/>
      <c r="CI83" s="69"/>
      <c r="CJ83" s="69"/>
      <c r="CK83" s="69"/>
      <c r="CL83" s="26"/>
      <c r="CM83" s="32"/>
      <c r="CN83" s="69"/>
      <c r="CO83" s="69"/>
      <c r="CP83" s="69"/>
      <c r="CQ83" s="69"/>
      <c r="CR83" s="26"/>
      <c r="CS83" s="32"/>
      <c r="CT83" s="69"/>
      <c r="CU83" s="69"/>
      <c r="CV83" s="69"/>
      <c r="CW83" s="69"/>
      <c r="CX83" s="26"/>
      <c r="CY83" s="44">
        <v>79</v>
      </c>
      <c r="CZ83" s="5">
        <v>0</v>
      </c>
      <c r="DA83" s="5">
        <v>0</v>
      </c>
      <c r="DB83" s="5"/>
      <c r="DC83" s="11"/>
      <c r="DD83" s="5"/>
      <c r="DE83" s="5"/>
      <c r="DF83" s="5"/>
      <c r="DG83" s="8"/>
      <c r="DH83" s="8"/>
      <c r="DI83" s="8"/>
      <c r="DJ83" s="5"/>
      <c r="DK83" s="5"/>
      <c r="DL83" s="5"/>
      <c r="DM83" s="5"/>
      <c r="DN83" s="5"/>
      <c r="DO83" s="28"/>
      <c r="DP83" s="79" t="s">
        <v>659</v>
      </c>
      <c r="DR83" s="26"/>
      <c r="DS83" s="26"/>
    </row>
    <row r="84" spans="1:123" x14ac:dyDescent="0.25">
      <c r="A84" s="10">
        <v>80</v>
      </c>
      <c r="B84" s="15">
        <v>80</v>
      </c>
      <c r="C84" s="42"/>
      <c r="D84" s="8"/>
      <c r="E84" s="28"/>
      <c r="F84" s="28"/>
      <c r="G84" s="32"/>
      <c r="H84" s="5"/>
      <c r="I84" s="5"/>
      <c r="J84" s="5"/>
      <c r="K84" s="5"/>
      <c r="L84" s="5"/>
      <c r="M84" s="5"/>
      <c r="N84" s="5"/>
      <c r="O84" s="299">
        <f t="shared" si="11"/>
        <v>0</v>
      </c>
      <c r="P84" s="5"/>
      <c r="Q84" s="5"/>
      <c r="R84" s="5"/>
      <c r="S84" s="5"/>
      <c r="T84" s="5"/>
      <c r="U84" s="5"/>
      <c r="V84" s="5"/>
      <c r="W84" s="5"/>
      <c r="X84" s="32"/>
      <c r="Y84" s="5"/>
      <c r="Z84" s="5"/>
      <c r="AA84" s="5"/>
      <c r="AB84" s="5"/>
      <c r="AC84" s="5"/>
      <c r="AD84" s="5"/>
      <c r="AE84" s="5"/>
      <c r="AF84" s="32"/>
      <c r="AG84" s="5"/>
      <c r="AH84" s="5"/>
      <c r="AI84" s="5"/>
      <c r="AJ84" s="5"/>
      <c r="AK84" s="5"/>
      <c r="AL84" s="5"/>
      <c r="AM84" s="5"/>
      <c r="AN84" s="76"/>
      <c r="AO84" s="9"/>
      <c r="AP84" s="73"/>
      <c r="AQ84" s="114"/>
      <c r="AR84" s="28"/>
      <c r="AS84" s="28"/>
      <c r="AT84" s="28"/>
      <c r="AU84" s="28"/>
      <c r="AV84" s="28"/>
      <c r="AW84" s="28"/>
      <c r="AX84" s="28"/>
      <c r="AY84" s="10"/>
      <c r="AZ84" s="300">
        <f t="shared" si="12"/>
        <v>0</v>
      </c>
      <c r="BA84" s="5"/>
      <c r="BB84" s="11"/>
      <c r="BC84" s="5"/>
      <c r="BD84" s="12"/>
      <c r="BE84" s="5"/>
      <c r="BF84" s="28"/>
      <c r="BG84" s="5"/>
      <c r="BH84" s="5"/>
      <c r="BI84" s="5"/>
      <c r="BJ84" s="5"/>
      <c r="BK84" s="5"/>
      <c r="BL84" s="5"/>
      <c r="BM84" s="46"/>
      <c r="BN84" s="5"/>
      <c r="BO84" s="38"/>
      <c r="BP84" s="263"/>
      <c r="BQ84" s="263"/>
      <c r="BR84" s="263"/>
      <c r="BS84" s="44">
        <v>80</v>
      </c>
      <c r="BT84" s="5"/>
      <c r="BU84" s="5"/>
      <c r="BV84" s="5"/>
      <c r="BW84" s="5"/>
      <c r="BX84" s="5"/>
      <c r="BY84" s="5"/>
      <c r="BZ84" s="4"/>
      <c r="CA84" s="32"/>
      <c r="CB84" s="69"/>
      <c r="CC84" s="69"/>
      <c r="CD84" s="69"/>
      <c r="CE84" s="69"/>
      <c r="CF84" s="26"/>
      <c r="CG84" s="32"/>
      <c r="CH84" s="69"/>
      <c r="CI84" s="69"/>
      <c r="CJ84" s="69"/>
      <c r="CK84" s="69"/>
      <c r="CL84" s="26"/>
      <c r="CM84" s="32"/>
      <c r="CN84" s="69"/>
      <c r="CO84" s="69"/>
      <c r="CP84" s="69"/>
      <c r="CQ84" s="69"/>
      <c r="CR84" s="26"/>
      <c r="CS84" s="32"/>
      <c r="CT84" s="69"/>
      <c r="CU84" s="69"/>
      <c r="CV84" s="69"/>
      <c r="CW84" s="69"/>
      <c r="CX84" s="26"/>
      <c r="CY84" s="44">
        <v>80</v>
      </c>
      <c r="CZ84" s="5">
        <v>0</v>
      </c>
      <c r="DA84" s="5">
        <v>0</v>
      </c>
      <c r="DB84" s="5"/>
      <c r="DC84" s="11"/>
      <c r="DD84" s="5"/>
      <c r="DE84" s="5"/>
      <c r="DF84" s="5"/>
      <c r="DG84" s="8"/>
      <c r="DH84" s="8"/>
      <c r="DI84" s="8"/>
      <c r="DJ84" s="5"/>
      <c r="DK84" s="5"/>
      <c r="DL84" s="5"/>
      <c r="DM84" s="5"/>
      <c r="DN84" s="5"/>
      <c r="DO84" s="28"/>
      <c r="DP84" s="79" t="s">
        <v>659</v>
      </c>
      <c r="DQ84" s="10"/>
      <c r="DR84" s="26"/>
      <c r="DS84" s="26"/>
    </row>
    <row r="85" spans="1:123" x14ac:dyDescent="0.25">
      <c r="A85" s="10">
        <v>81</v>
      </c>
      <c r="B85" s="15">
        <v>81</v>
      </c>
      <c r="C85" s="42"/>
      <c r="D85" s="8"/>
      <c r="E85" s="28"/>
      <c r="F85" s="28"/>
      <c r="G85" s="32"/>
      <c r="H85" s="5"/>
      <c r="I85" s="5"/>
      <c r="J85" s="5"/>
      <c r="K85" s="5"/>
      <c r="L85" s="5"/>
      <c r="M85" s="5"/>
      <c r="N85" s="5"/>
      <c r="O85" s="299">
        <f t="shared" si="11"/>
        <v>0</v>
      </c>
      <c r="P85" s="5"/>
      <c r="Q85" s="5"/>
      <c r="R85" s="5"/>
      <c r="S85" s="5"/>
      <c r="T85" s="5"/>
      <c r="U85" s="5"/>
      <c r="V85" s="5"/>
      <c r="W85" s="5"/>
      <c r="X85" s="32"/>
      <c r="Y85" s="5"/>
      <c r="Z85" s="5"/>
      <c r="AA85" s="5"/>
      <c r="AB85" s="5"/>
      <c r="AC85" s="5"/>
      <c r="AD85" s="5"/>
      <c r="AE85" s="5"/>
      <c r="AF85" s="32"/>
      <c r="AG85" s="5"/>
      <c r="AH85" s="5"/>
      <c r="AI85" s="5"/>
      <c r="AJ85" s="5"/>
      <c r="AK85" s="5"/>
      <c r="AL85" s="5"/>
      <c r="AM85" s="5"/>
      <c r="AN85" s="76"/>
      <c r="AO85" s="9"/>
      <c r="AP85" s="73"/>
      <c r="AQ85" s="114"/>
      <c r="AR85" s="28"/>
      <c r="AS85" s="28"/>
      <c r="AT85" s="28"/>
      <c r="AU85" s="28"/>
      <c r="AV85" s="28"/>
      <c r="AW85" s="28"/>
      <c r="AX85" s="28"/>
      <c r="AY85" s="10"/>
      <c r="AZ85" s="300">
        <f t="shared" si="12"/>
        <v>0</v>
      </c>
      <c r="BA85" s="5"/>
      <c r="BB85" s="11"/>
      <c r="BC85" s="5"/>
      <c r="BD85" s="12"/>
      <c r="BE85" s="5"/>
      <c r="BF85" s="28"/>
      <c r="BG85" s="5"/>
      <c r="BH85" s="5"/>
      <c r="BI85" s="5"/>
      <c r="BJ85" s="5"/>
      <c r="BK85" s="5"/>
      <c r="BL85" s="5"/>
      <c r="BM85" s="46"/>
      <c r="BN85" s="5"/>
      <c r="BO85" s="38"/>
      <c r="BP85" s="263"/>
      <c r="BQ85" s="263"/>
      <c r="BR85" s="263"/>
      <c r="BS85" s="44">
        <v>81</v>
      </c>
      <c r="BT85" s="69"/>
      <c r="BU85" s="69"/>
      <c r="BV85" s="69"/>
      <c r="BW85" s="69"/>
      <c r="BX85" s="69"/>
      <c r="BY85" s="69"/>
      <c r="BZ85" s="26"/>
      <c r="CA85" s="32"/>
      <c r="CB85" s="69"/>
      <c r="CC85" s="69"/>
      <c r="CD85" s="69"/>
      <c r="CE85" s="69"/>
      <c r="CF85" s="26"/>
      <c r="CG85" s="32"/>
      <c r="CH85" s="69"/>
      <c r="CI85" s="69"/>
      <c r="CJ85" s="69"/>
      <c r="CK85" s="69"/>
      <c r="CL85" s="26"/>
      <c r="CM85" s="32"/>
      <c r="CN85" s="69"/>
      <c r="CO85" s="69"/>
      <c r="CP85" s="69"/>
      <c r="CQ85" s="69"/>
      <c r="CR85" s="26"/>
      <c r="CS85" s="32"/>
      <c r="CT85" s="69"/>
      <c r="CU85" s="69"/>
      <c r="CV85" s="69"/>
      <c r="CW85" s="69"/>
      <c r="CX85" s="26"/>
      <c r="CY85" s="44">
        <v>81</v>
      </c>
      <c r="CZ85" s="5">
        <v>0</v>
      </c>
      <c r="DA85" s="5">
        <v>0</v>
      </c>
      <c r="DB85" s="5"/>
      <c r="DC85" s="11"/>
      <c r="DD85" s="5"/>
      <c r="DE85" s="5"/>
      <c r="DF85" s="5"/>
      <c r="DG85" s="8"/>
      <c r="DH85" s="8"/>
      <c r="DI85" s="8"/>
      <c r="DJ85" s="69"/>
      <c r="DK85" s="69"/>
      <c r="DL85" s="5"/>
      <c r="DM85" s="5"/>
      <c r="DN85" s="5"/>
      <c r="DO85" s="28"/>
      <c r="DP85" s="79" t="s">
        <v>659</v>
      </c>
      <c r="DQ85" s="10"/>
      <c r="DR85" s="26"/>
      <c r="DS85" s="26"/>
    </row>
    <row r="86" spans="1:123" x14ac:dyDescent="0.25">
      <c r="A86" s="10">
        <v>82</v>
      </c>
      <c r="B86" s="15">
        <v>82</v>
      </c>
      <c r="C86" s="42"/>
      <c r="D86" s="8"/>
      <c r="E86" s="28"/>
      <c r="F86" s="28"/>
      <c r="G86" s="32"/>
      <c r="H86" s="5"/>
      <c r="I86" s="5"/>
      <c r="J86" s="5"/>
      <c r="K86" s="5"/>
      <c r="L86" s="5"/>
      <c r="M86" s="5"/>
      <c r="N86" s="5"/>
      <c r="O86" s="299">
        <f t="shared" si="11"/>
        <v>0</v>
      </c>
      <c r="P86" s="5"/>
      <c r="Q86" s="5"/>
      <c r="R86" s="5"/>
      <c r="S86" s="5"/>
      <c r="T86" s="5"/>
      <c r="U86" s="5"/>
      <c r="V86" s="5"/>
      <c r="W86" s="5"/>
      <c r="X86" s="32"/>
      <c r="Y86" s="5"/>
      <c r="Z86" s="5"/>
      <c r="AA86" s="5"/>
      <c r="AB86" s="5"/>
      <c r="AC86" s="5"/>
      <c r="AD86" s="5"/>
      <c r="AE86" s="5"/>
      <c r="AF86" s="32"/>
      <c r="AG86" s="5"/>
      <c r="AH86" s="5"/>
      <c r="AI86" s="5"/>
      <c r="AJ86" s="5"/>
      <c r="AK86" s="5"/>
      <c r="AL86" s="5"/>
      <c r="AM86" s="5"/>
      <c r="AN86" s="76"/>
      <c r="AO86" s="9"/>
      <c r="AP86" s="73"/>
      <c r="AQ86" s="114"/>
      <c r="AR86" s="28"/>
      <c r="AS86" s="28"/>
      <c r="AT86" s="28"/>
      <c r="AU86" s="28"/>
      <c r="AV86" s="28"/>
      <c r="AW86" s="28"/>
      <c r="AX86" s="28"/>
      <c r="AY86" s="10"/>
      <c r="AZ86" s="300">
        <f t="shared" si="12"/>
        <v>0</v>
      </c>
      <c r="BA86" s="5"/>
      <c r="BB86" s="11"/>
      <c r="BC86" s="5"/>
      <c r="BD86" s="12"/>
      <c r="BE86" s="5"/>
      <c r="BF86" s="28"/>
      <c r="BG86" s="5"/>
      <c r="BH86" s="5"/>
      <c r="BI86" s="5"/>
      <c r="BJ86" s="5"/>
      <c r="BK86" s="5"/>
      <c r="BL86" s="5"/>
      <c r="BM86" s="46"/>
      <c r="BN86" s="5"/>
      <c r="BO86" s="38"/>
      <c r="BP86" s="263"/>
      <c r="BQ86" s="263"/>
      <c r="BR86" s="263"/>
      <c r="BS86" s="44">
        <v>82</v>
      </c>
      <c r="BT86" s="69"/>
      <c r="BU86" s="69"/>
      <c r="BV86" s="69"/>
      <c r="BW86" s="69"/>
      <c r="BX86" s="69"/>
      <c r="BY86" s="69"/>
      <c r="BZ86" s="26"/>
      <c r="CA86" s="32"/>
      <c r="CB86" s="69"/>
      <c r="CC86" s="69"/>
      <c r="CD86" s="69"/>
      <c r="CE86" s="69"/>
      <c r="CF86" s="26"/>
      <c r="CG86" s="32"/>
      <c r="CH86" s="69"/>
      <c r="CI86" s="69"/>
      <c r="CJ86" s="69"/>
      <c r="CK86" s="69"/>
      <c r="CL86" s="26"/>
      <c r="CM86" s="32"/>
      <c r="CN86" s="69"/>
      <c r="CO86" s="69"/>
      <c r="CP86" s="69"/>
      <c r="CQ86" s="69"/>
      <c r="CR86" s="26"/>
      <c r="CS86" s="32"/>
      <c r="CT86" s="69"/>
      <c r="CU86" s="69"/>
      <c r="CV86" s="69"/>
      <c r="CW86" s="69"/>
      <c r="CX86" s="26"/>
      <c r="CY86" s="44">
        <v>82</v>
      </c>
      <c r="CZ86" s="5">
        <v>0</v>
      </c>
      <c r="DA86" s="5">
        <v>0</v>
      </c>
      <c r="DB86" s="5"/>
      <c r="DC86" s="11"/>
      <c r="DD86" s="5"/>
      <c r="DE86" s="5"/>
      <c r="DF86" s="5"/>
      <c r="DG86" s="8"/>
      <c r="DH86" s="8"/>
      <c r="DI86" s="8"/>
      <c r="DJ86" s="69"/>
      <c r="DK86" s="69"/>
      <c r="DL86" s="5"/>
      <c r="DM86" s="5"/>
      <c r="DN86" s="5"/>
      <c r="DO86" s="28"/>
      <c r="DP86" s="79" t="s">
        <v>659</v>
      </c>
      <c r="DQ86" s="10"/>
      <c r="DR86" s="26"/>
      <c r="DS86" s="26"/>
    </row>
    <row r="87" spans="1:123" x14ac:dyDescent="0.25">
      <c r="A87" s="10">
        <v>83</v>
      </c>
      <c r="B87" s="15">
        <v>83</v>
      </c>
      <c r="C87" s="42"/>
      <c r="D87" s="8"/>
      <c r="E87" s="28"/>
      <c r="F87" s="28"/>
      <c r="G87" s="32"/>
      <c r="H87" s="5"/>
      <c r="I87" s="5"/>
      <c r="J87" s="5"/>
      <c r="K87" s="5"/>
      <c r="L87" s="5"/>
      <c r="M87" s="5"/>
      <c r="N87" s="5"/>
      <c r="O87" s="299">
        <f t="shared" si="11"/>
        <v>0</v>
      </c>
      <c r="P87" s="5"/>
      <c r="Q87" s="5"/>
      <c r="R87" s="5"/>
      <c r="S87" s="5"/>
      <c r="T87" s="5"/>
      <c r="U87" s="5"/>
      <c r="V87" s="5"/>
      <c r="W87" s="5"/>
      <c r="X87" s="32"/>
      <c r="Y87" s="5"/>
      <c r="Z87" s="5"/>
      <c r="AA87" s="5"/>
      <c r="AB87" s="5"/>
      <c r="AC87" s="5"/>
      <c r="AD87" s="5"/>
      <c r="AE87" s="5"/>
      <c r="AF87" s="32"/>
      <c r="AG87" s="5"/>
      <c r="AH87" s="5"/>
      <c r="AI87" s="5"/>
      <c r="AJ87" s="5"/>
      <c r="AK87" s="5"/>
      <c r="AL87" s="5"/>
      <c r="AM87" s="5"/>
      <c r="AN87" s="76"/>
      <c r="AO87" s="9"/>
      <c r="AP87" s="73"/>
      <c r="AQ87" s="114"/>
      <c r="AR87" s="28"/>
      <c r="AS87" s="28"/>
      <c r="AT87" s="28"/>
      <c r="AU87" s="28"/>
      <c r="AV87" s="28"/>
      <c r="AW87" s="28"/>
      <c r="AX87" s="28"/>
      <c r="AY87" s="10"/>
      <c r="AZ87" s="300">
        <f t="shared" si="12"/>
        <v>0</v>
      </c>
      <c r="BA87" s="5"/>
      <c r="BB87" s="11"/>
      <c r="BC87" s="5"/>
      <c r="BD87" s="12"/>
      <c r="BE87" s="5"/>
      <c r="BF87" s="28"/>
      <c r="BG87" s="5"/>
      <c r="BH87" s="5"/>
      <c r="BI87" s="5"/>
      <c r="BJ87" s="5"/>
      <c r="BK87" s="5"/>
      <c r="BL87" s="5"/>
      <c r="BM87" s="46"/>
      <c r="BN87" s="5"/>
      <c r="BO87" s="38"/>
      <c r="BP87" s="263"/>
      <c r="BQ87" s="263"/>
      <c r="BR87" s="263"/>
      <c r="BS87" s="44">
        <v>83</v>
      </c>
      <c r="BT87" s="69"/>
      <c r="BU87" s="69"/>
      <c r="BV87" s="69"/>
      <c r="BW87" s="69"/>
      <c r="BX87" s="69"/>
      <c r="BY87" s="69"/>
      <c r="BZ87" s="26"/>
      <c r="CA87" s="32"/>
      <c r="CB87" s="69"/>
      <c r="CC87" s="69"/>
      <c r="CD87" s="69"/>
      <c r="CE87" s="69"/>
      <c r="CF87" s="26"/>
      <c r="CG87" s="32"/>
      <c r="CH87" s="69"/>
      <c r="CI87" s="69"/>
      <c r="CJ87" s="69"/>
      <c r="CK87" s="69"/>
      <c r="CL87" s="26"/>
      <c r="CM87" s="32"/>
      <c r="CN87" s="69"/>
      <c r="CO87" s="69"/>
      <c r="CP87" s="69"/>
      <c r="CQ87" s="69"/>
      <c r="CR87" s="26"/>
      <c r="CS87" s="32"/>
      <c r="CT87" s="69"/>
      <c r="CU87" s="69"/>
      <c r="CV87" s="69"/>
      <c r="CW87" s="69"/>
      <c r="CX87" s="26"/>
      <c r="CY87" s="44">
        <v>83</v>
      </c>
      <c r="CZ87" s="5">
        <v>0</v>
      </c>
      <c r="DA87" s="5">
        <v>0</v>
      </c>
      <c r="DB87" s="5"/>
      <c r="DC87" s="11"/>
      <c r="DD87" s="5"/>
      <c r="DE87" s="5"/>
      <c r="DF87" s="5"/>
      <c r="DG87" s="8"/>
      <c r="DH87" s="8"/>
      <c r="DI87" s="8"/>
      <c r="DJ87" s="69"/>
      <c r="DK87" s="69"/>
      <c r="DL87" s="5"/>
      <c r="DM87" s="5"/>
      <c r="DN87" s="5"/>
      <c r="DO87" s="28"/>
      <c r="DP87" s="79" t="s">
        <v>659</v>
      </c>
      <c r="DQ87" s="10"/>
      <c r="DR87" s="26"/>
      <c r="DS87" s="26"/>
    </row>
    <row r="88" spans="1:123" x14ac:dyDescent="0.25">
      <c r="A88" s="10">
        <v>84</v>
      </c>
      <c r="B88" s="15">
        <v>84</v>
      </c>
      <c r="C88" s="42"/>
      <c r="D88" s="8">
        <v>39938</v>
      </c>
      <c r="E88" s="28">
        <v>1</v>
      </c>
      <c r="F88" s="28">
        <v>1</v>
      </c>
      <c r="G88" s="32">
        <v>4</v>
      </c>
      <c r="H88" s="5"/>
      <c r="I88" s="5"/>
      <c r="J88" s="5"/>
      <c r="K88" s="5"/>
      <c r="L88" s="5"/>
      <c r="M88" s="5"/>
      <c r="N88" s="5"/>
      <c r="O88" s="299">
        <f t="shared" si="11"/>
        <v>4</v>
      </c>
      <c r="P88" s="5" t="s">
        <v>117</v>
      </c>
      <c r="Q88" s="5"/>
      <c r="R88" s="5" t="s">
        <v>111</v>
      </c>
      <c r="S88" s="5"/>
      <c r="T88" s="5"/>
      <c r="U88" s="5"/>
      <c r="V88" s="5"/>
      <c r="W88" s="5"/>
      <c r="X88" s="32">
        <v>15</v>
      </c>
      <c r="Y88" s="5"/>
      <c r="Z88" s="5">
        <v>15</v>
      </c>
      <c r="AA88" s="5">
        <v>30</v>
      </c>
      <c r="AB88" s="5">
        <v>40</v>
      </c>
      <c r="AC88" s="5"/>
      <c r="AD88" s="5"/>
      <c r="AE88" s="5"/>
      <c r="AF88" s="32"/>
      <c r="AG88" s="5"/>
      <c r="AH88" s="5"/>
      <c r="AI88" s="5"/>
      <c r="AJ88" s="5"/>
      <c r="AK88" s="5">
        <v>40</v>
      </c>
      <c r="AL88" s="5">
        <v>40</v>
      </c>
      <c r="AM88" s="5">
        <v>40</v>
      </c>
      <c r="AN88" s="76">
        <v>39952</v>
      </c>
      <c r="AO88" s="9">
        <v>39959</v>
      </c>
      <c r="AP88" s="73">
        <v>39965</v>
      </c>
      <c r="AQ88" s="114"/>
      <c r="AR88" s="28"/>
      <c r="AS88" s="28"/>
      <c r="AT88" s="28"/>
      <c r="AU88" s="28"/>
      <c r="AV88" s="28"/>
      <c r="AW88" s="28"/>
      <c r="AX88" s="28"/>
      <c r="AY88" s="10"/>
      <c r="AZ88" s="300">
        <f t="shared" si="12"/>
        <v>3</v>
      </c>
      <c r="BA88" s="5">
        <v>3</v>
      </c>
      <c r="BB88" s="11">
        <v>2.92</v>
      </c>
      <c r="BC88" s="5">
        <v>257</v>
      </c>
      <c r="BD88" s="12"/>
      <c r="BE88" s="5"/>
      <c r="BF88" s="28"/>
      <c r="BG88" s="5"/>
      <c r="BH88" s="5"/>
      <c r="BI88" s="5"/>
      <c r="BJ88" s="5"/>
      <c r="BK88" s="5"/>
      <c r="BL88" s="5"/>
      <c r="BM88" s="46"/>
      <c r="BN88" s="5">
        <v>4</v>
      </c>
      <c r="BO88" s="38"/>
      <c r="BP88" s="263">
        <f t="shared" si="13"/>
        <v>5163.0931722022333</v>
      </c>
      <c r="BQ88" s="263"/>
      <c r="BR88" s="263">
        <f t="shared" si="14"/>
        <v>5163.0931722022333</v>
      </c>
      <c r="BS88" s="44">
        <v>84</v>
      </c>
      <c r="BT88" s="69">
        <v>4</v>
      </c>
      <c r="BU88" s="69">
        <v>13</v>
      </c>
      <c r="BV88" s="69">
        <v>8</v>
      </c>
      <c r="BW88" s="69">
        <v>28</v>
      </c>
      <c r="BX88" s="69">
        <v>9</v>
      </c>
      <c r="BY88" s="69">
        <v>4</v>
      </c>
      <c r="BZ88" s="26" t="s">
        <v>720</v>
      </c>
      <c r="CA88" s="32">
        <v>12</v>
      </c>
      <c r="CB88" s="69">
        <v>6</v>
      </c>
      <c r="CC88" s="69"/>
      <c r="CD88" s="69"/>
      <c r="CE88" s="69">
        <v>2</v>
      </c>
      <c r="CF88" s="26" t="s">
        <v>720</v>
      </c>
      <c r="CG88" s="32">
        <v>13</v>
      </c>
      <c r="CH88" s="69">
        <v>8</v>
      </c>
      <c r="CI88" s="69"/>
      <c r="CJ88" s="69"/>
      <c r="CK88" s="69">
        <v>3</v>
      </c>
      <c r="CL88" s="26" t="s">
        <v>720</v>
      </c>
      <c r="CM88" s="32">
        <v>12</v>
      </c>
      <c r="CN88" s="69">
        <v>6</v>
      </c>
      <c r="CO88" s="69"/>
      <c r="CP88" s="69"/>
      <c r="CQ88" s="69">
        <v>4</v>
      </c>
      <c r="CR88" s="26" t="s">
        <v>720</v>
      </c>
      <c r="CS88" s="32"/>
      <c r="CT88" s="69"/>
      <c r="CU88" s="69"/>
      <c r="CV88" s="69"/>
      <c r="CW88" s="69"/>
      <c r="CX88" s="26"/>
      <c r="CY88" s="44">
        <v>84</v>
      </c>
      <c r="CZ88" s="5">
        <v>4</v>
      </c>
      <c r="DA88" s="5">
        <v>3</v>
      </c>
      <c r="DB88" s="5">
        <v>4</v>
      </c>
      <c r="DC88" s="11">
        <v>2.92</v>
      </c>
      <c r="DD88" s="5">
        <v>257</v>
      </c>
      <c r="DE88" s="5">
        <v>5163.0931722022333</v>
      </c>
      <c r="DF88" s="5">
        <v>40</v>
      </c>
      <c r="DG88" s="8">
        <v>39952</v>
      </c>
      <c r="DH88" s="8">
        <v>39959</v>
      </c>
      <c r="DI88" s="8">
        <v>39965</v>
      </c>
      <c r="DJ88" s="69">
        <v>4</v>
      </c>
      <c r="DK88" s="69">
        <v>5</v>
      </c>
      <c r="DL88" s="5">
        <v>28</v>
      </c>
      <c r="DM88" s="5">
        <v>9</v>
      </c>
      <c r="DN88" s="5">
        <v>13</v>
      </c>
      <c r="DO88" s="28"/>
      <c r="DP88" s="79"/>
      <c r="DQ88" s="10"/>
      <c r="DR88" s="26"/>
      <c r="DS88" s="26"/>
    </row>
    <row r="89" spans="1:123" x14ac:dyDescent="0.25">
      <c r="A89" s="10">
        <v>85</v>
      </c>
      <c r="B89" s="15">
        <v>85</v>
      </c>
      <c r="C89" s="42"/>
      <c r="D89" s="8">
        <v>39938</v>
      </c>
      <c r="E89" s="28">
        <v>1</v>
      </c>
      <c r="F89" s="28">
        <v>0</v>
      </c>
      <c r="G89" s="32">
        <v>1</v>
      </c>
      <c r="H89" s="5"/>
      <c r="I89" s="5">
        <v>2</v>
      </c>
      <c r="J89" s="5"/>
      <c r="K89" s="5"/>
      <c r="L89" s="5"/>
      <c r="M89" s="5"/>
      <c r="N89" s="5"/>
      <c r="O89" s="299">
        <f t="shared" si="11"/>
        <v>2</v>
      </c>
      <c r="P89" s="5"/>
      <c r="Q89" s="5"/>
      <c r="R89" s="5"/>
      <c r="S89" s="5"/>
      <c r="T89" s="5"/>
      <c r="U89" s="5"/>
      <c r="V89" s="5"/>
      <c r="W89" s="5"/>
      <c r="X89" s="32"/>
      <c r="Y89" s="5"/>
      <c r="Z89" s="5"/>
      <c r="AA89" s="5"/>
      <c r="AB89" s="5"/>
      <c r="AC89" s="5"/>
      <c r="AD89" s="5"/>
      <c r="AE89" s="5"/>
      <c r="AF89" s="32"/>
      <c r="AG89" s="5"/>
      <c r="AH89" s="5"/>
      <c r="AI89" s="5"/>
      <c r="AJ89" s="5"/>
      <c r="AK89" s="5"/>
      <c r="AL89" s="5"/>
      <c r="AM89" s="5"/>
      <c r="AN89" s="76"/>
      <c r="AO89" s="9"/>
      <c r="AP89" s="73"/>
      <c r="AQ89" s="114"/>
      <c r="AR89" s="28"/>
      <c r="AS89" s="28"/>
      <c r="AT89" s="28"/>
      <c r="AU89" s="28"/>
      <c r="AV89" s="28"/>
      <c r="AW89" s="28"/>
      <c r="AX89" s="28"/>
      <c r="AY89" s="10" t="s">
        <v>235</v>
      </c>
      <c r="AZ89" s="300">
        <f t="shared" si="12"/>
        <v>0</v>
      </c>
      <c r="BA89" s="5"/>
      <c r="BB89" s="11"/>
      <c r="BC89" s="5">
        <v>173</v>
      </c>
      <c r="BD89" s="12"/>
      <c r="BE89" s="5"/>
      <c r="BF89" s="28"/>
      <c r="BG89" s="5"/>
      <c r="BH89" s="5"/>
      <c r="BI89" s="5"/>
      <c r="BJ89" s="5"/>
      <c r="BK89" s="5"/>
      <c r="BL89" s="5"/>
      <c r="BM89" s="46"/>
      <c r="BN89" s="5"/>
      <c r="BO89" s="38"/>
      <c r="BP89" s="263"/>
      <c r="BQ89" s="263"/>
      <c r="BR89" s="263"/>
      <c r="BS89" s="44">
        <v>85</v>
      </c>
      <c r="BT89" s="69"/>
      <c r="BU89" s="69"/>
      <c r="BV89" s="69"/>
      <c r="BW89" s="69"/>
      <c r="BX89" s="69"/>
      <c r="BY89" s="69"/>
      <c r="BZ89" s="26"/>
      <c r="CA89" s="32"/>
      <c r="CB89" s="69"/>
      <c r="CC89" s="69"/>
      <c r="CD89" s="69"/>
      <c r="CE89" s="69"/>
      <c r="CF89" s="26"/>
      <c r="CG89" s="32"/>
      <c r="CH89" s="69"/>
      <c r="CI89" s="69"/>
      <c r="CJ89" s="69"/>
      <c r="CK89" s="69"/>
      <c r="CL89" s="26"/>
      <c r="CM89" s="32"/>
      <c r="CN89" s="69"/>
      <c r="CO89" s="69"/>
      <c r="CP89" s="69"/>
      <c r="CQ89" s="69"/>
      <c r="CR89" s="26"/>
      <c r="CS89" s="32"/>
      <c r="CT89" s="69"/>
      <c r="CU89" s="69"/>
      <c r="CV89" s="69"/>
      <c r="CW89" s="69"/>
      <c r="CX89" s="26"/>
      <c r="CY89" s="44">
        <v>85</v>
      </c>
      <c r="CZ89" s="5">
        <v>2</v>
      </c>
      <c r="DA89" s="5">
        <v>0</v>
      </c>
      <c r="DB89" s="5">
        <v>2</v>
      </c>
      <c r="DC89" s="11"/>
      <c r="DD89" s="5">
        <v>173</v>
      </c>
      <c r="DE89" s="11"/>
      <c r="DF89" s="5"/>
      <c r="DG89" s="8"/>
      <c r="DH89" s="8"/>
      <c r="DI89" s="8"/>
      <c r="DJ89" s="69"/>
      <c r="DK89" s="69"/>
      <c r="DL89" s="5"/>
      <c r="DM89" s="5"/>
      <c r="DN89" s="5"/>
      <c r="DO89" s="28"/>
      <c r="DP89" s="79"/>
      <c r="DQ89" s="10"/>
      <c r="DR89" s="26"/>
      <c r="DS89" s="26"/>
    </row>
    <row r="90" spans="1:123" x14ac:dyDescent="0.25">
      <c r="A90" s="10">
        <v>86</v>
      </c>
      <c r="B90" s="15"/>
      <c r="C90" s="42"/>
      <c r="D90" s="8"/>
      <c r="E90" s="28"/>
      <c r="F90" s="28"/>
      <c r="G90" s="32"/>
      <c r="H90" s="5"/>
      <c r="I90" s="5"/>
      <c r="J90" s="5"/>
      <c r="K90" s="5"/>
      <c r="L90" s="5"/>
      <c r="M90" s="5"/>
      <c r="N90" s="5"/>
      <c r="O90" s="299">
        <f t="shared" si="11"/>
        <v>0</v>
      </c>
      <c r="P90" s="5"/>
      <c r="Q90" s="5"/>
      <c r="R90" s="5"/>
      <c r="S90" s="5"/>
      <c r="T90" s="5"/>
      <c r="U90" s="5"/>
      <c r="V90" s="5"/>
      <c r="W90" s="5"/>
      <c r="X90" s="32"/>
      <c r="Y90" s="5"/>
      <c r="Z90" s="5"/>
      <c r="AA90" s="5"/>
      <c r="AB90" s="5"/>
      <c r="AC90" s="5"/>
      <c r="AD90" s="5"/>
      <c r="AE90" s="5"/>
      <c r="AF90" s="32"/>
      <c r="AG90" s="5"/>
      <c r="AH90" s="5"/>
      <c r="AI90" s="5"/>
      <c r="AJ90" s="5"/>
      <c r="AK90" s="5"/>
      <c r="AL90" s="5"/>
      <c r="AM90" s="5"/>
      <c r="AN90" s="76"/>
      <c r="AO90" s="9"/>
      <c r="AP90" s="73"/>
      <c r="AQ90" s="114"/>
      <c r="AR90" s="28"/>
      <c r="AS90" s="28"/>
      <c r="AT90" s="28"/>
      <c r="AU90" s="28"/>
      <c r="AV90" s="28"/>
      <c r="AW90" s="28"/>
      <c r="AX90" s="28"/>
      <c r="AY90" s="10"/>
      <c r="AZ90" s="300">
        <f t="shared" si="12"/>
        <v>0</v>
      </c>
      <c r="BA90" s="5"/>
      <c r="BB90" s="11"/>
      <c r="BC90" s="5"/>
      <c r="BD90" s="12"/>
      <c r="BE90" s="5"/>
      <c r="BF90" s="28"/>
      <c r="BG90" s="5"/>
      <c r="BH90" s="5"/>
      <c r="BI90" s="5"/>
      <c r="BJ90" s="5"/>
      <c r="BK90" s="5"/>
      <c r="BL90" s="5"/>
      <c r="BM90" s="46"/>
      <c r="BN90" s="5"/>
      <c r="BO90" s="38"/>
      <c r="BP90" s="263"/>
      <c r="BQ90" s="263"/>
      <c r="BR90" s="263"/>
      <c r="BS90" s="44">
        <v>86</v>
      </c>
      <c r="BT90" s="69"/>
      <c r="BU90" s="69"/>
      <c r="BV90" s="69"/>
      <c r="BW90" s="69"/>
      <c r="BX90" s="69"/>
      <c r="BY90" s="69"/>
      <c r="BZ90" s="26"/>
      <c r="CA90" s="32"/>
      <c r="CB90" s="69"/>
      <c r="CC90" s="69"/>
      <c r="CD90" s="69"/>
      <c r="CE90" s="69"/>
      <c r="CF90" s="26"/>
      <c r="CG90" s="32"/>
      <c r="CH90" s="69"/>
      <c r="CI90" s="69"/>
      <c r="CJ90" s="69"/>
      <c r="CK90" s="69"/>
      <c r="CL90" s="26"/>
      <c r="CM90" s="32"/>
      <c r="CN90" s="69"/>
      <c r="CO90" s="69"/>
      <c r="CP90" s="69"/>
      <c r="CQ90" s="69"/>
      <c r="CR90" s="26"/>
      <c r="CS90" s="32"/>
      <c r="CT90" s="69"/>
      <c r="CU90" s="69"/>
      <c r="CV90" s="69"/>
      <c r="CW90" s="69"/>
      <c r="CX90" s="26"/>
      <c r="CY90" s="44">
        <v>86</v>
      </c>
      <c r="CZ90" s="5">
        <v>0</v>
      </c>
      <c r="DA90" s="5">
        <v>0</v>
      </c>
      <c r="DB90" s="5"/>
      <c r="DC90" s="11"/>
      <c r="DD90" s="5"/>
      <c r="DE90" s="11"/>
      <c r="DF90" s="5"/>
      <c r="DG90" s="8"/>
      <c r="DH90" s="8"/>
      <c r="DI90" s="8"/>
      <c r="DJ90" s="69"/>
      <c r="DK90" s="69"/>
      <c r="DL90" s="5"/>
      <c r="DM90" s="5"/>
      <c r="DN90" s="5"/>
      <c r="DO90" s="28"/>
      <c r="DP90" s="79" t="s">
        <v>656</v>
      </c>
      <c r="DR90" s="26"/>
      <c r="DS90" s="26"/>
    </row>
    <row r="91" spans="1:123" x14ac:dyDescent="0.25">
      <c r="A91" s="10">
        <v>87</v>
      </c>
      <c r="B91" s="15"/>
      <c r="C91" s="42"/>
      <c r="D91" s="8"/>
      <c r="E91" s="28"/>
      <c r="F91" s="28"/>
      <c r="G91" s="32"/>
      <c r="H91" s="5"/>
      <c r="I91" s="5"/>
      <c r="J91" s="5"/>
      <c r="K91" s="5"/>
      <c r="L91" s="5"/>
      <c r="M91" s="5"/>
      <c r="N91" s="5"/>
      <c r="O91" s="299">
        <f t="shared" si="11"/>
        <v>0</v>
      </c>
      <c r="P91" s="5"/>
      <c r="Q91" s="5"/>
      <c r="R91" s="5"/>
      <c r="S91" s="5"/>
      <c r="T91" s="5"/>
      <c r="U91" s="5"/>
      <c r="V91" s="5"/>
      <c r="W91" s="5"/>
      <c r="X91" s="32"/>
      <c r="Y91" s="5"/>
      <c r="Z91" s="5"/>
      <c r="AA91" s="5"/>
      <c r="AB91" s="5"/>
      <c r="AC91" s="5"/>
      <c r="AD91" s="5"/>
      <c r="AE91" s="5"/>
      <c r="AF91" s="32"/>
      <c r="AG91" s="5"/>
      <c r="AH91" s="5"/>
      <c r="AI91" s="5"/>
      <c r="AJ91" s="5"/>
      <c r="AK91" s="5"/>
      <c r="AL91" s="5"/>
      <c r="AM91" s="5"/>
      <c r="AN91" s="76"/>
      <c r="AO91" s="9"/>
      <c r="AP91" s="73"/>
      <c r="AQ91" s="114"/>
      <c r="AR91" s="28"/>
      <c r="AS91" s="28"/>
      <c r="AT91" s="28"/>
      <c r="AU91" s="28"/>
      <c r="AV91" s="28"/>
      <c r="AW91" s="28"/>
      <c r="AX91" s="28"/>
      <c r="AY91" s="10"/>
      <c r="AZ91" s="300">
        <f t="shared" si="12"/>
        <v>0</v>
      </c>
      <c r="BA91" s="5"/>
      <c r="BB91" s="11"/>
      <c r="BC91" s="5"/>
      <c r="BD91" s="12"/>
      <c r="BE91" s="5"/>
      <c r="BF91" s="28"/>
      <c r="BG91" s="5"/>
      <c r="BH91" s="5"/>
      <c r="BI91" s="5"/>
      <c r="BJ91" s="5"/>
      <c r="BK91" s="5"/>
      <c r="BL91" s="5"/>
      <c r="BM91" s="46"/>
      <c r="BN91" s="5"/>
      <c r="BO91" s="38"/>
      <c r="BP91" s="263"/>
      <c r="BQ91" s="263"/>
      <c r="BR91" s="263"/>
      <c r="BS91" s="44">
        <v>87</v>
      </c>
      <c r="BT91" s="69"/>
      <c r="BU91" s="69"/>
      <c r="BV91" s="69"/>
      <c r="BW91" s="69"/>
      <c r="BX91" s="69"/>
      <c r="BY91" s="69"/>
      <c r="BZ91" s="26"/>
      <c r="CA91" s="32"/>
      <c r="CB91" s="69"/>
      <c r="CC91" s="69"/>
      <c r="CD91" s="69"/>
      <c r="CE91" s="69"/>
      <c r="CF91" s="26"/>
      <c r="CG91" s="32"/>
      <c r="CH91" s="69"/>
      <c r="CI91" s="69"/>
      <c r="CJ91" s="69"/>
      <c r="CK91" s="69"/>
      <c r="CL91" s="26"/>
      <c r="CM91" s="32"/>
      <c r="CN91" s="69"/>
      <c r="CO91" s="69"/>
      <c r="CP91" s="69"/>
      <c r="CQ91" s="69"/>
      <c r="CR91" s="26"/>
      <c r="CS91" s="32"/>
      <c r="CT91" s="69"/>
      <c r="CU91" s="69"/>
      <c r="CV91" s="69"/>
      <c r="CW91" s="69"/>
      <c r="CX91" s="26"/>
      <c r="CY91" s="44">
        <v>87</v>
      </c>
      <c r="CZ91" s="5">
        <v>0</v>
      </c>
      <c r="DA91" s="5">
        <v>0</v>
      </c>
      <c r="DB91" s="5"/>
      <c r="DC91" s="11"/>
      <c r="DD91" s="5"/>
      <c r="DE91" s="11"/>
      <c r="DF91" s="5"/>
      <c r="DG91" s="8"/>
      <c r="DH91" s="8"/>
      <c r="DI91" s="8"/>
      <c r="DJ91" s="69"/>
      <c r="DK91" s="69"/>
      <c r="DL91" s="5"/>
      <c r="DM91" s="5"/>
      <c r="DN91" s="5"/>
      <c r="DO91" s="28"/>
      <c r="DP91" s="79" t="s">
        <v>656</v>
      </c>
      <c r="DQ91" s="10"/>
      <c r="DR91" s="26"/>
      <c r="DS91" s="26"/>
    </row>
    <row r="92" spans="1:123" x14ac:dyDescent="0.25">
      <c r="A92" s="10">
        <v>88</v>
      </c>
      <c r="B92" s="15"/>
      <c r="C92" s="42"/>
      <c r="D92" s="8"/>
      <c r="E92" s="28"/>
      <c r="F92" s="28"/>
      <c r="G92" s="32"/>
      <c r="H92" s="5"/>
      <c r="I92" s="5"/>
      <c r="J92" s="5"/>
      <c r="K92" s="5"/>
      <c r="L92" s="5"/>
      <c r="M92" s="5"/>
      <c r="N92" s="5"/>
      <c r="O92" s="299">
        <f t="shared" si="11"/>
        <v>0</v>
      </c>
      <c r="P92" s="5"/>
      <c r="Q92" s="5"/>
      <c r="R92" s="5"/>
      <c r="S92" s="5"/>
      <c r="T92" s="5"/>
      <c r="U92" s="5"/>
      <c r="V92" s="5"/>
      <c r="W92" s="5"/>
      <c r="X92" s="32"/>
      <c r="Y92" s="5"/>
      <c r="Z92" s="5"/>
      <c r="AA92" s="5"/>
      <c r="AB92" s="5"/>
      <c r="AC92" s="5"/>
      <c r="AD92" s="5"/>
      <c r="AE92" s="5"/>
      <c r="AF92" s="32"/>
      <c r="AG92" s="5"/>
      <c r="AH92" s="5"/>
      <c r="AI92" s="5"/>
      <c r="AJ92" s="5"/>
      <c r="AK92" s="5"/>
      <c r="AL92" s="5"/>
      <c r="AM92" s="5"/>
      <c r="AN92" s="76"/>
      <c r="AO92" s="9"/>
      <c r="AP92" s="73"/>
      <c r="AQ92" s="114"/>
      <c r="AR92" s="28"/>
      <c r="AS92" s="28"/>
      <c r="AT92" s="28"/>
      <c r="AU92" s="28"/>
      <c r="AV92" s="28"/>
      <c r="AW92" s="28"/>
      <c r="AX92" s="28"/>
      <c r="AY92" s="10"/>
      <c r="AZ92" s="300">
        <f t="shared" si="12"/>
        <v>0</v>
      </c>
      <c r="BA92" s="5"/>
      <c r="BB92" s="11"/>
      <c r="BC92" s="5"/>
      <c r="BD92" s="12"/>
      <c r="BE92" s="5"/>
      <c r="BF92" s="28"/>
      <c r="BG92" s="5"/>
      <c r="BH92" s="5"/>
      <c r="BI92" s="5"/>
      <c r="BJ92" s="5"/>
      <c r="BK92" s="5"/>
      <c r="BL92" s="5"/>
      <c r="BM92" s="46"/>
      <c r="BN92" s="5"/>
      <c r="BO92" s="38"/>
      <c r="BP92" s="263"/>
      <c r="BQ92" s="263"/>
      <c r="BR92" s="263"/>
      <c r="BS92" s="44">
        <v>88</v>
      </c>
      <c r="BT92" s="69"/>
      <c r="BU92" s="69"/>
      <c r="BV92" s="69"/>
      <c r="BW92" s="69"/>
      <c r="BX92" s="69"/>
      <c r="BY92" s="69"/>
      <c r="BZ92" s="26"/>
      <c r="CA92" s="32"/>
      <c r="CB92" s="69"/>
      <c r="CC92" s="69"/>
      <c r="CD92" s="69"/>
      <c r="CE92" s="69"/>
      <c r="CF92" s="26"/>
      <c r="CG92" s="32"/>
      <c r="CH92" s="69"/>
      <c r="CI92" s="69"/>
      <c r="CJ92" s="69"/>
      <c r="CK92" s="69"/>
      <c r="CL92" s="26"/>
      <c r="CM92" s="32"/>
      <c r="CN92" s="69"/>
      <c r="CO92" s="69"/>
      <c r="CP92" s="69"/>
      <c r="CQ92" s="69"/>
      <c r="CR92" s="26"/>
      <c r="CS92" s="32"/>
      <c r="CT92" s="69"/>
      <c r="CU92" s="69"/>
      <c r="CV92" s="69"/>
      <c r="CW92" s="69"/>
      <c r="CX92" s="26"/>
      <c r="CY92" s="44">
        <v>88</v>
      </c>
      <c r="CZ92" s="5">
        <v>0</v>
      </c>
      <c r="DA92" s="5">
        <v>0</v>
      </c>
      <c r="DB92" s="5"/>
      <c r="DC92" s="11"/>
      <c r="DD92" s="5"/>
      <c r="DE92" s="11"/>
      <c r="DF92" s="5"/>
      <c r="DG92" s="8"/>
      <c r="DH92" s="8"/>
      <c r="DI92" s="8"/>
      <c r="DJ92" s="69"/>
      <c r="DK92" s="69"/>
      <c r="DL92" s="5"/>
      <c r="DM92" s="5"/>
      <c r="DN92" s="5"/>
      <c r="DO92" s="28"/>
      <c r="DP92" s="79" t="s">
        <v>656</v>
      </c>
      <c r="DQ92" s="10"/>
      <c r="DR92" s="26"/>
      <c r="DS92" s="26"/>
    </row>
    <row r="93" spans="1:123" x14ac:dyDescent="0.25">
      <c r="A93" s="10">
        <v>89</v>
      </c>
      <c r="B93" s="15"/>
      <c r="C93" s="42"/>
      <c r="D93" s="8"/>
      <c r="E93" s="28"/>
      <c r="F93" s="28"/>
      <c r="G93" s="32"/>
      <c r="H93" s="5"/>
      <c r="I93" s="5"/>
      <c r="J93" s="5"/>
      <c r="K93" s="5"/>
      <c r="L93" s="5"/>
      <c r="M93" s="5"/>
      <c r="N93" s="5"/>
      <c r="O93" s="299">
        <f t="shared" si="11"/>
        <v>0</v>
      </c>
      <c r="P93" s="5"/>
      <c r="Q93" s="5"/>
      <c r="R93" s="5"/>
      <c r="S93" s="5"/>
      <c r="T93" s="5"/>
      <c r="U93" s="5"/>
      <c r="V93" s="5"/>
      <c r="W93" s="5"/>
      <c r="X93" s="32"/>
      <c r="Y93" s="5"/>
      <c r="Z93" s="5"/>
      <c r="AA93" s="5"/>
      <c r="AB93" s="5"/>
      <c r="AC93" s="5"/>
      <c r="AD93" s="5"/>
      <c r="AE93" s="5"/>
      <c r="AF93" s="32"/>
      <c r="AG93" s="5"/>
      <c r="AH93" s="5"/>
      <c r="AI93" s="5"/>
      <c r="AJ93" s="5"/>
      <c r="AK93" s="5"/>
      <c r="AL93" s="5"/>
      <c r="AM93" s="5"/>
      <c r="AN93" s="76"/>
      <c r="AO93" s="9"/>
      <c r="AP93" s="73"/>
      <c r="AQ93" s="114"/>
      <c r="AR93" s="28"/>
      <c r="AS93" s="28"/>
      <c r="AT93" s="28"/>
      <c r="AU93" s="28"/>
      <c r="AV93" s="28"/>
      <c r="AW93" s="28"/>
      <c r="AX93" s="28"/>
      <c r="AY93" s="10"/>
      <c r="AZ93" s="300">
        <f t="shared" si="12"/>
        <v>0</v>
      </c>
      <c r="BA93" s="5"/>
      <c r="BB93" s="11"/>
      <c r="BC93" s="5"/>
      <c r="BD93" s="12"/>
      <c r="BE93" s="5"/>
      <c r="BF93" s="28"/>
      <c r="BG93" s="5"/>
      <c r="BH93" s="5"/>
      <c r="BI93" s="5"/>
      <c r="BJ93" s="5"/>
      <c r="BK93" s="5"/>
      <c r="BL93" s="5"/>
      <c r="BM93" s="46"/>
      <c r="BN93" s="5"/>
      <c r="BO93" s="38"/>
      <c r="BP93" s="263"/>
      <c r="BQ93" s="263"/>
      <c r="BR93" s="263"/>
      <c r="BS93" s="44">
        <v>89</v>
      </c>
      <c r="BT93" s="69"/>
      <c r="BU93" s="69"/>
      <c r="BV93" s="69"/>
      <c r="BW93" s="69"/>
      <c r="BX93" s="69"/>
      <c r="BY93" s="69"/>
      <c r="BZ93" s="26"/>
      <c r="CA93" s="32"/>
      <c r="CB93" s="69"/>
      <c r="CC93" s="69"/>
      <c r="CD93" s="69"/>
      <c r="CE93" s="69"/>
      <c r="CF93" s="26"/>
      <c r="CG93" s="32"/>
      <c r="CH93" s="69"/>
      <c r="CI93" s="69"/>
      <c r="CJ93" s="69"/>
      <c r="CK93" s="69"/>
      <c r="CL93" s="26"/>
      <c r="CM93" s="32"/>
      <c r="CN93" s="69"/>
      <c r="CO93" s="69"/>
      <c r="CP93" s="69"/>
      <c r="CQ93" s="69"/>
      <c r="CR93" s="26"/>
      <c r="CS93" s="32"/>
      <c r="CT93" s="69"/>
      <c r="CU93" s="69"/>
      <c r="CV93" s="69"/>
      <c r="CW93" s="69"/>
      <c r="CX93" s="26"/>
      <c r="CY93" s="44">
        <v>89</v>
      </c>
      <c r="CZ93" s="5">
        <v>0</v>
      </c>
      <c r="DA93" s="5">
        <v>0</v>
      </c>
      <c r="DB93" s="5"/>
      <c r="DC93" s="11"/>
      <c r="DD93" s="5"/>
      <c r="DE93" s="11"/>
      <c r="DF93" s="5"/>
      <c r="DG93" s="8"/>
      <c r="DH93" s="8"/>
      <c r="DI93" s="8"/>
      <c r="DJ93" s="69"/>
      <c r="DK93" s="69"/>
      <c r="DL93" s="5"/>
      <c r="DM93" s="5"/>
      <c r="DN93" s="5"/>
      <c r="DO93" s="28"/>
      <c r="DP93" s="79" t="s">
        <v>656</v>
      </c>
      <c r="DQ93" s="10"/>
      <c r="DR93" s="26"/>
      <c r="DS93" s="26"/>
    </row>
    <row r="94" spans="1:123" x14ac:dyDescent="0.25">
      <c r="A94" s="10">
        <v>90</v>
      </c>
      <c r="B94" s="15">
        <v>13</v>
      </c>
      <c r="C94" s="42"/>
      <c r="D94" s="8">
        <v>39945</v>
      </c>
      <c r="E94" s="28">
        <v>1</v>
      </c>
      <c r="F94" s="28">
        <v>1</v>
      </c>
      <c r="G94" s="32"/>
      <c r="H94" s="5"/>
      <c r="I94" s="5">
        <v>4</v>
      </c>
      <c r="J94" s="5"/>
      <c r="K94" s="5"/>
      <c r="L94" s="5"/>
      <c r="M94" s="5"/>
      <c r="N94" s="5"/>
      <c r="O94" s="299">
        <f t="shared" si="11"/>
        <v>4</v>
      </c>
      <c r="P94" s="5"/>
      <c r="Q94" s="5"/>
      <c r="R94" s="5"/>
      <c r="S94" s="5"/>
      <c r="T94" s="5"/>
      <c r="U94" s="5"/>
      <c r="V94" s="5"/>
      <c r="W94" s="5"/>
      <c r="X94" s="32"/>
      <c r="Y94" s="5"/>
      <c r="Z94" s="5">
        <v>18</v>
      </c>
      <c r="AA94" s="5">
        <v>17</v>
      </c>
      <c r="AB94" s="5"/>
      <c r="AC94" s="5"/>
      <c r="AD94" s="5"/>
      <c r="AE94" s="5"/>
      <c r="AF94" s="32"/>
      <c r="AG94" s="5"/>
      <c r="AH94" s="5"/>
      <c r="AI94" s="5"/>
      <c r="AJ94" s="5">
        <v>14</v>
      </c>
      <c r="AK94" s="5">
        <v>14</v>
      </c>
      <c r="AL94" s="5">
        <v>13</v>
      </c>
      <c r="AM94" s="5"/>
      <c r="AN94" s="76">
        <v>39945</v>
      </c>
      <c r="AO94" s="9">
        <v>39955</v>
      </c>
      <c r="AP94" s="73">
        <v>39959</v>
      </c>
      <c r="AQ94" s="114"/>
      <c r="AR94" s="28"/>
      <c r="AS94" s="28"/>
      <c r="AT94" s="28"/>
      <c r="AU94" s="28"/>
      <c r="AV94" s="28"/>
      <c r="AW94" s="28"/>
      <c r="AX94" s="28"/>
      <c r="AY94" s="10" t="s">
        <v>336</v>
      </c>
      <c r="AZ94" s="300">
        <f t="shared" si="12"/>
        <v>3</v>
      </c>
      <c r="BA94" s="5">
        <v>2</v>
      </c>
      <c r="BB94" s="11">
        <v>2.09</v>
      </c>
      <c r="BC94" s="5">
        <v>173</v>
      </c>
      <c r="BD94" s="12"/>
      <c r="BE94" s="5">
        <v>1</v>
      </c>
      <c r="BF94" s="28">
        <v>2.0299999999999998</v>
      </c>
      <c r="BG94" s="5"/>
      <c r="BH94" s="5"/>
      <c r="BI94" s="5"/>
      <c r="BJ94" s="11">
        <f t="shared" ref="BJ94" si="15">59.316*BF94+74.143</f>
        <v>194.55448000000001</v>
      </c>
      <c r="BK94" s="5"/>
      <c r="BL94" s="5"/>
      <c r="BM94" s="46"/>
      <c r="BN94" s="5">
        <v>1</v>
      </c>
      <c r="BO94" s="38" t="s">
        <v>712</v>
      </c>
      <c r="BP94" s="263">
        <f t="shared" si="13"/>
        <v>1187.021410267592</v>
      </c>
      <c r="BQ94" s="263">
        <f t="shared" ref="BQ94:BQ98" si="16">((BF94^2*PI()*BJ94)/4)+((BG94^2*PI()*BK94)/4)+((BH94^2*PI()*BL94)/4)+((BI94^2*PI()*BM94)/4)</f>
        <v>629.68477530185714</v>
      </c>
      <c r="BR94" s="263">
        <f t="shared" si="14"/>
        <v>1816.7061855694492</v>
      </c>
      <c r="BS94" s="44">
        <v>90</v>
      </c>
      <c r="BT94" s="69">
        <v>1</v>
      </c>
      <c r="BU94" s="69">
        <v>14</v>
      </c>
      <c r="BV94" s="69">
        <v>7</v>
      </c>
      <c r="BW94" s="69">
        <v>7</v>
      </c>
      <c r="BX94" s="69">
        <v>5</v>
      </c>
      <c r="BY94" s="69">
        <v>10</v>
      </c>
      <c r="BZ94" s="26" t="s">
        <v>720</v>
      </c>
      <c r="CA94" s="32"/>
      <c r="CB94" s="69"/>
      <c r="CC94" s="69"/>
      <c r="CD94" s="69"/>
      <c r="CE94" s="69"/>
      <c r="CF94" s="26"/>
      <c r="CG94" s="32"/>
      <c r="CH94" s="69"/>
      <c r="CI94" s="69"/>
      <c r="CJ94" s="69"/>
      <c r="CK94" s="69"/>
      <c r="CL94" s="26"/>
      <c r="CM94" s="32"/>
      <c r="CN94" s="69"/>
      <c r="CO94" s="69"/>
      <c r="CP94" s="69"/>
      <c r="CQ94" s="69"/>
      <c r="CR94" s="26"/>
      <c r="CS94" s="32"/>
      <c r="CT94" s="69"/>
      <c r="CU94" s="69"/>
      <c r="CV94" s="69"/>
      <c r="CW94" s="69"/>
      <c r="CX94" s="26"/>
      <c r="CY94" s="44">
        <v>90</v>
      </c>
      <c r="CZ94" s="5">
        <v>4</v>
      </c>
      <c r="DA94" s="5">
        <v>3</v>
      </c>
      <c r="DB94" s="5">
        <v>4</v>
      </c>
      <c r="DC94" s="11">
        <v>2.09</v>
      </c>
      <c r="DD94" s="5">
        <v>216</v>
      </c>
      <c r="DE94" s="11">
        <v>1816.7061855694492</v>
      </c>
      <c r="DF94" s="5">
        <v>13</v>
      </c>
      <c r="DG94" s="8">
        <v>39945</v>
      </c>
      <c r="DH94" s="8">
        <v>39955</v>
      </c>
      <c r="DI94" s="8">
        <v>39959</v>
      </c>
      <c r="DJ94" s="69">
        <v>1</v>
      </c>
      <c r="DK94" s="69">
        <v>14</v>
      </c>
      <c r="DL94" s="5">
        <v>7</v>
      </c>
      <c r="DM94" s="5">
        <v>5</v>
      </c>
      <c r="DN94" s="5">
        <v>1</v>
      </c>
      <c r="DO94" s="28"/>
      <c r="DP94" s="79"/>
      <c r="DQ94" s="10"/>
      <c r="DR94" s="26"/>
      <c r="DS94" s="26"/>
    </row>
    <row r="95" spans="1:123" x14ac:dyDescent="0.25">
      <c r="A95" s="10">
        <v>91</v>
      </c>
      <c r="B95" s="15" t="s">
        <v>175</v>
      </c>
      <c r="C95" s="42">
        <v>1</v>
      </c>
      <c r="D95" s="8">
        <v>39938</v>
      </c>
      <c r="E95" s="28">
        <v>1</v>
      </c>
      <c r="F95" s="28">
        <v>1</v>
      </c>
      <c r="G95" s="32">
        <v>4</v>
      </c>
      <c r="H95" s="5"/>
      <c r="I95" s="5"/>
      <c r="J95" s="5"/>
      <c r="K95" s="5"/>
      <c r="L95" s="5"/>
      <c r="M95" s="5"/>
      <c r="N95" s="5"/>
      <c r="O95" s="299">
        <f t="shared" si="11"/>
        <v>4</v>
      </c>
      <c r="P95" s="5" t="s">
        <v>111</v>
      </c>
      <c r="Q95" s="5" t="s">
        <v>118</v>
      </c>
      <c r="R95" s="5"/>
      <c r="S95" s="5"/>
      <c r="T95" s="5"/>
      <c r="U95" s="5"/>
      <c r="V95" s="5"/>
      <c r="W95" s="5"/>
      <c r="X95" s="32">
        <v>27</v>
      </c>
      <c r="Y95" s="5">
        <v>27</v>
      </c>
      <c r="Z95" s="5">
        <v>33</v>
      </c>
      <c r="AA95" s="5">
        <v>14</v>
      </c>
      <c r="AB95" s="5"/>
      <c r="AC95" s="5"/>
      <c r="AD95" s="5"/>
      <c r="AE95" s="5"/>
      <c r="AF95" s="32"/>
      <c r="AG95" s="5"/>
      <c r="AH95" s="5"/>
      <c r="AI95" s="5"/>
      <c r="AJ95" s="5">
        <v>14</v>
      </c>
      <c r="AK95" s="5">
        <v>14</v>
      </c>
      <c r="AL95" s="5">
        <v>14</v>
      </c>
      <c r="AM95" s="5"/>
      <c r="AN95" s="76">
        <v>39945</v>
      </c>
      <c r="AO95" s="9">
        <v>39955</v>
      </c>
      <c r="AP95" s="73">
        <v>39962</v>
      </c>
      <c r="AQ95" s="114"/>
      <c r="AR95" s="28"/>
      <c r="AS95" s="28"/>
      <c r="AT95" s="28">
        <v>0.2</v>
      </c>
      <c r="AU95" s="28"/>
      <c r="AV95" s="28"/>
      <c r="AW95" s="28"/>
      <c r="AX95" s="28"/>
      <c r="AY95" s="10" t="s">
        <v>338</v>
      </c>
      <c r="AZ95" s="300">
        <f t="shared" si="12"/>
        <v>4</v>
      </c>
      <c r="BA95" s="5">
        <v>3</v>
      </c>
      <c r="BB95" s="11">
        <v>1.9</v>
      </c>
      <c r="BC95" s="5">
        <v>216</v>
      </c>
      <c r="BD95" s="12"/>
      <c r="BE95" s="5">
        <v>1</v>
      </c>
      <c r="BF95" s="28"/>
      <c r="BG95" s="5"/>
      <c r="BH95" s="5"/>
      <c r="BI95" s="5"/>
      <c r="BJ95" s="5"/>
      <c r="BK95" s="5"/>
      <c r="BL95" s="5"/>
      <c r="BM95" s="46"/>
      <c r="BN95" s="5">
        <v>2</v>
      </c>
      <c r="BO95" s="38" t="s">
        <v>713</v>
      </c>
      <c r="BP95" s="263">
        <f t="shared" si="13"/>
        <v>1837.2662156723829</v>
      </c>
      <c r="BQ95" s="263"/>
      <c r="BR95" s="263">
        <f t="shared" si="14"/>
        <v>1837.2662156723829</v>
      </c>
      <c r="BS95" s="44">
        <v>91</v>
      </c>
      <c r="BT95" s="69">
        <v>2</v>
      </c>
      <c r="BU95" s="69">
        <v>12</v>
      </c>
      <c r="BV95" s="69">
        <v>4</v>
      </c>
      <c r="BW95" s="69">
        <v>7</v>
      </c>
      <c r="BX95" s="69">
        <v>6</v>
      </c>
      <c r="BY95" s="69">
        <v>5</v>
      </c>
      <c r="BZ95" s="26" t="s">
        <v>720</v>
      </c>
      <c r="CA95" s="32">
        <v>13</v>
      </c>
      <c r="CB95" s="69">
        <v>3</v>
      </c>
      <c r="CC95" s="69"/>
      <c r="CD95" s="69"/>
      <c r="CE95" s="69">
        <v>4</v>
      </c>
      <c r="CF95" s="26" t="s">
        <v>720</v>
      </c>
      <c r="CG95" s="32"/>
      <c r="CH95" s="69"/>
      <c r="CI95" s="69"/>
      <c r="CJ95" s="69"/>
      <c r="CK95" s="69"/>
      <c r="CL95" s="26"/>
      <c r="CM95" s="32"/>
      <c r="CN95" s="69"/>
      <c r="CO95" s="69"/>
      <c r="CP95" s="69"/>
      <c r="CQ95" s="69"/>
      <c r="CR95" s="26"/>
      <c r="CS95" s="32"/>
      <c r="CT95" s="69"/>
      <c r="CU95" s="69"/>
      <c r="CV95" s="69"/>
      <c r="CW95" s="69"/>
      <c r="CX95" s="26"/>
      <c r="CY95" s="44">
        <v>91</v>
      </c>
      <c r="CZ95" s="5">
        <v>4</v>
      </c>
      <c r="DA95" s="5">
        <v>4</v>
      </c>
      <c r="DB95" s="5">
        <v>4</v>
      </c>
      <c r="DC95" s="11">
        <v>1.9</v>
      </c>
      <c r="DD95" s="5">
        <v>144</v>
      </c>
      <c r="DE95" s="11">
        <v>1837.2662156723829</v>
      </c>
      <c r="DF95" s="253">
        <v>33</v>
      </c>
      <c r="DG95" s="8">
        <v>39945</v>
      </c>
      <c r="DH95" s="8">
        <v>39955</v>
      </c>
      <c r="DI95" s="265">
        <v>39962</v>
      </c>
      <c r="DJ95" s="69">
        <v>2</v>
      </c>
      <c r="DK95" s="69">
        <v>25</v>
      </c>
      <c r="DL95" s="5">
        <v>7</v>
      </c>
      <c r="DM95" s="5">
        <v>6</v>
      </c>
      <c r="DN95" s="5">
        <v>9</v>
      </c>
      <c r="DO95" s="28">
        <v>0.2</v>
      </c>
      <c r="DP95" s="79"/>
      <c r="DQ95" s="10"/>
      <c r="DR95" s="26"/>
      <c r="DS95" s="26"/>
    </row>
    <row r="96" spans="1:123" x14ac:dyDescent="0.25">
      <c r="A96" s="10">
        <v>92</v>
      </c>
      <c r="B96" s="15"/>
      <c r="C96" s="42"/>
      <c r="D96" s="8">
        <v>39938</v>
      </c>
      <c r="E96" s="28">
        <v>1</v>
      </c>
      <c r="F96" s="28">
        <v>0</v>
      </c>
      <c r="G96" s="32">
        <v>3</v>
      </c>
      <c r="H96" s="5"/>
      <c r="I96" s="5"/>
      <c r="J96" s="5"/>
      <c r="K96" s="5"/>
      <c r="L96" s="5"/>
      <c r="M96" s="5"/>
      <c r="N96" s="5"/>
      <c r="O96" s="299">
        <f t="shared" si="11"/>
        <v>3</v>
      </c>
      <c r="P96" s="5" t="s">
        <v>111</v>
      </c>
      <c r="Q96" s="5" t="s">
        <v>117</v>
      </c>
      <c r="R96" s="5" t="s">
        <v>117</v>
      </c>
      <c r="S96" s="5" t="s">
        <v>117</v>
      </c>
      <c r="T96" s="5" t="s">
        <v>118</v>
      </c>
      <c r="U96" s="5" t="s">
        <v>117</v>
      </c>
      <c r="V96" s="5"/>
      <c r="W96" s="5"/>
      <c r="X96" s="32">
        <v>5</v>
      </c>
      <c r="Y96" s="5">
        <v>10</v>
      </c>
      <c r="Z96" s="5">
        <v>10</v>
      </c>
      <c r="AA96" s="5">
        <v>10</v>
      </c>
      <c r="AB96" s="5">
        <v>5</v>
      </c>
      <c r="AC96" s="5">
        <v>1</v>
      </c>
      <c r="AD96" s="5"/>
      <c r="AE96" s="5"/>
      <c r="AF96" s="32"/>
      <c r="AG96" s="5"/>
      <c r="AH96" s="5"/>
      <c r="AI96" s="5"/>
      <c r="AJ96" s="5"/>
      <c r="AK96" s="5"/>
      <c r="AL96" s="5"/>
      <c r="AM96" s="5"/>
      <c r="AN96" s="76"/>
      <c r="AO96" s="9"/>
      <c r="AP96" s="73"/>
      <c r="AQ96" s="114"/>
      <c r="AR96" s="28"/>
      <c r="AS96" s="28"/>
      <c r="AT96" s="28"/>
      <c r="AU96" s="28"/>
      <c r="AV96" s="28"/>
      <c r="AW96" s="28"/>
      <c r="AX96" s="28"/>
      <c r="AY96" s="10" t="s">
        <v>339</v>
      </c>
      <c r="AZ96" s="300">
        <f t="shared" si="12"/>
        <v>0</v>
      </c>
      <c r="BA96" s="5"/>
      <c r="BB96" s="11"/>
      <c r="BD96" s="12"/>
      <c r="BE96" s="5"/>
      <c r="BF96" s="28"/>
      <c r="BG96" s="5"/>
      <c r="BH96" s="5"/>
      <c r="BI96" s="5"/>
      <c r="BJ96" s="5"/>
      <c r="BK96" s="5"/>
      <c r="BL96" s="5"/>
      <c r="BM96" s="46"/>
      <c r="BN96" s="5"/>
      <c r="BO96" s="38"/>
      <c r="BP96" s="263"/>
      <c r="BQ96" s="263"/>
      <c r="BR96" s="263"/>
      <c r="BS96" s="44">
        <v>92</v>
      </c>
      <c r="BT96" s="69"/>
      <c r="BU96" s="69"/>
      <c r="BV96" s="69"/>
      <c r="BW96" s="69"/>
      <c r="BX96" s="69"/>
      <c r="BY96" s="69"/>
      <c r="BZ96" s="26"/>
      <c r="CA96" s="32"/>
      <c r="CB96" s="69"/>
      <c r="CC96" s="69"/>
      <c r="CD96" s="69"/>
      <c r="CE96" s="69"/>
      <c r="CF96" s="26"/>
      <c r="CG96" s="32"/>
      <c r="CH96" s="69"/>
      <c r="CI96" s="69"/>
      <c r="CJ96" s="69"/>
      <c r="CK96" s="69"/>
      <c r="CL96" s="26"/>
      <c r="CM96" s="32"/>
      <c r="CN96" s="69"/>
      <c r="CO96" s="69"/>
      <c r="CP96" s="69"/>
      <c r="CQ96" s="69"/>
      <c r="CR96" s="26"/>
      <c r="CS96" s="32"/>
      <c r="CT96" s="69"/>
      <c r="CU96" s="69"/>
      <c r="CV96" s="69"/>
      <c r="CW96" s="69"/>
      <c r="CX96" s="26"/>
      <c r="CY96" s="44">
        <v>92</v>
      </c>
      <c r="CZ96" s="5">
        <v>3</v>
      </c>
      <c r="DA96" s="5">
        <v>0</v>
      </c>
      <c r="DB96" s="5">
        <v>3</v>
      </c>
      <c r="DC96" s="11"/>
      <c r="DD96" s="5"/>
      <c r="DE96" s="11"/>
      <c r="DF96" s="26"/>
      <c r="DG96" s="8"/>
      <c r="DH96" s="8"/>
      <c r="DI96" s="8"/>
      <c r="DJ96" s="69"/>
      <c r="DK96" s="69"/>
      <c r="DL96" s="5"/>
      <c r="DM96" s="5"/>
      <c r="DN96" s="5"/>
      <c r="DO96" s="28"/>
      <c r="DP96" s="79"/>
      <c r="DQ96" s="10"/>
      <c r="DR96" s="26"/>
      <c r="DS96" s="26"/>
    </row>
    <row r="97" spans="1:123" x14ac:dyDescent="0.25">
      <c r="A97" s="10">
        <v>93</v>
      </c>
      <c r="B97" s="15" t="s">
        <v>178</v>
      </c>
      <c r="C97" s="42">
        <v>1</v>
      </c>
      <c r="D97" s="8">
        <v>39938</v>
      </c>
      <c r="E97" s="28">
        <v>1</v>
      </c>
      <c r="F97" s="28">
        <v>1</v>
      </c>
      <c r="G97" s="32">
        <v>6</v>
      </c>
      <c r="H97" s="5"/>
      <c r="I97" s="5"/>
      <c r="J97" s="5"/>
      <c r="K97" s="5"/>
      <c r="L97" s="5"/>
      <c r="M97" s="5"/>
      <c r="N97" s="5"/>
      <c r="O97" s="299">
        <f t="shared" si="11"/>
        <v>6</v>
      </c>
      <c r="P97" s="5" t="s">
        <v>117</v>
      </c>
      <c r="Q97" s="5" t="s">
        <v>118</v>
      </c>
      <c r="R97" s="5"/>
      <c r="S97" s="5"/>
      <c r="T97" s="5"/>
      <c r="U97" s="5"/>
      <c r="V97" s="5"/>
      <c r="W97" s="5"/>
      <c r="X97" s="32">
        <v>56</v>
      </c>
      <c r="Y97" s="5">
        <v>56</v>
      </c>
      <c r="Z97" s="5">
        <v>60</v>
      </c>
      <c r="AA97" s="5">
        <v>14</v>
      </c>
      <c r="AB97" s="5">
        <v>14</v>
      </c>
      <c r="AC97" s="5"/>
      <c r="AD97" s="5"/>
      <c r="AE97" s="5"/>
      <c r="AF97" s="32"/>
      <c r="AG97" s="5"/>
      <c r="AH97" s="5"/>
      <c r="AI97" s="5"/>
      <c r="AJ97" s="5"/>
      <c r="AK97" s="5">
        <v>14</v>
      </c>
      <c r="AL97" s="5">
        <v>14</v>
      </c>
      <c r="AM97" s="5"/>
      <c r="AN97" s="76">
        <v>39945</v>
      </c>
      <c r="AO97" s="9">
        <v>39955</v>
      </c>
      <c r="AP97" s="73">
        <v>39962</v>
      </c>
      <c r="AQ97" s="114"/>
      <c r="AR97" s="28"/>
      <c r="AS97" s="28"/>
      <c r="AT97" s="28">
        <v>0.4</v>
      </c>
      <c r="AU97" s="28"/>
      <c r="AV97" s="28"/>
      <c r="AW97" s="28"/>
      <c r="AX97" s="28"/>
      <c r="AY97" s="10" t="s">
        <v>340</v>
      </c>
      <c r="AZ97" s="300">
        <f t="shared" si="12"/>
        <v>3</v>
      </c>
      <c r="BA97" s="5">
        <v>3</v>
      </c>
      <c r="BB97" s="11">
        <v>2.2200000000000002</v>
      </c>
      <c r="BC97" s="5">
        <v>144</v>
      </c>
      <c r="BD97" s="12">
        <v>20</v>
      </c>
      <c r="BE97" s="5"/>
      <c r="BF97" s="28"/>
      <c r="BG97" s="5"/>
      <c r="BH97" s="5"/>
      <c r="BI97" s="5"/>
      <c r="BJ97" s="5"/>
      <c r="BK97" s="5"/>
      <c r="BL97" s="5"/>
      <c r="BM97" s="46"/>
      <c r="BN97" s="5"/>
      <c r="BO97" s="38" t="s">
        <v>714</v>
      </c>
      <c r="BP97" s="263">
        <f>(BB97^2*PI()*BC97*BA97)/4</f>
        <v>1672.1667252668094</v>
      </c>
      <c r="BQ97" s="263"/>
      <c r="BR97" s="263">
        <f t="shared" si="14"/>
        <v>1672.1667252668094</v>
      </c>
      <c r="BS97" s="44">
        <v>93</v>
      </c>
      <c r="BT97" s="69"/>
      <c r="BU97" s="69"/>
      <c r="BV97" s="69"/>
      <c r="BW97" s="69"/>
      <c r="BX97" s="69"/>
      <c r="BY97" s="69"/>
      <c r="BZ97" s="26"/>
      <c r="CA97" s="32"/>
      <c r="CB97" s="69"/>
      <c r="CC97" s="69"/>
      <c r="CD97" s="69"/>
      <c r="CE97" s="69"/>
      <c r="CF97" s="26"/>
      <c r="CG97" s="32"/>
      <c r="CH97" s="69"/>
      <c r="CI97" s="69"/>
      <c r="CJ97" s="69"/>
      <c r="CK97" s="69"/>
      <c r="CL97" s="26"/>
      <c r="CM97" s="32"/>
      <c r="CN97" s="69"/>
      <c r="CO97" s="69"/>
      <c r="CP97" s="69"/>
      <c r="CQ97" s="69"/>
      <c r="CR97" s="26"/>
      <c r="CS97" s="32"/>
      <c r="CT97" s="69"/>
      <c r="CU97" s="69"/>
      <c r="CV97" s="69"/>
      <c r="CW97" s="69"/>
      <c r="CX97" s="26"/>
      <c r="CY97" s="44">
        <v>93</v>
      </c>
      <c r="CZ97" s="5">
        <v>6</v>
      </c>
      <c r="DA97" s="5">
        <v>3</v>
      </c>
      <c r="DB97" s="5">
        <v>6</v>
      </c>
      <c r="DC97" s="11">
        <v>2.2200000000000002</v>
      </c>
      <c r="DD97" s="5">
        <v>210</v>
      </c>
      <c r="DE97" s="11">
        <v>1672.1667252668094</v>
      </c>
      <c r="DF97" s="253">
        <v>60</v>
      </c>
      <c r="DG97" s="8">
        <v>39945</v>
      </c>
      <c r="DH97" s="8">
        <v>39955</v>
      </c>
      <c r="DI97" s="264"/>
      <c r="DJ97" s="69"/>
      <c r="DK97" s="69"/>
      <c r="DL97" s="5"/>
      <c r="DM97" s="5"/>
      <c r="DN97" s="5"/>
      <c r="DO97" s="28">
        <v>0.4</v>
      </c>
      <c r="DP97" s="79"/>
      <c r="DQ97" s="10"/>
      <c r="DR97" s="26"/>
      <c r="DS97" s="26"/>
    </row>
    <row r="98" spans="1:123" x14ac:dyDescent="0.25">
      <c r="A98" s="10">
        <v>94</v>
      </c>
      <c r="B98" s="15" t="s">
        <v>180</v>
      </c>
      <c r="C98" s="42"/>
      <c r="D98" s="8">
        <v>39938</v>
      </c>
      <c r="E98" s="28">
        <v>1</v>
      </c>
      <c r="F98" s="28">
        <v>1</v>
      </c>
      <c r="G98" s="32">
        <v>1</v>
      </c>
      <c r="H98" s="5"/>
      <c r="I98" s="5">
        <v>2</v>
      </c>
      <c r="J98" s="5"/>
      <c r="K98" s="5"/>
      <c r="L98" s="5"/>
      <c r="M98" s="5"/>
      <c r="N98" s="5"/>
      <c r="O98" s="299">
        <f t="shared" si="11"/>
        <v>2</v>
      </c>
      <c r="P98" s="5" t="s">
        <v>117</v>
      </c>
      <c r="Q98" s="5" t="s">
        <v>111</v>
      </c>
      <c r="R98" s="5"/>
      <c r="S98" s="5"/>
      <c r="T98" s="5"/>
      <c r="U98" s="5"/>
      <c r="V98" s="5"/>
      <c r="W98" s="5"/>
      <c r="X98" s="32">
        <v>15</v>
      </c>
      <c r="Y98" s="5">
        <v>15</v>
      </c>
      <c r="Z98" s="5">
        <v>35</v>
      </c>
      <c r="AA98" s="5">
        <v>24</v>
      </c>
      <c r="AB98" s="5">
        <v>24</v>
      </c>
      <c r="AC98" s="5"/>
      <c r="AD98" s="5"/>
      <c r="AE98" s="5"/>
      <c r="AF98" s="32"/>
      <c r="AG98" s="5"/>
      <c r="AH98" s="5"/>
      <c r="AI98" s="5"/>
      <c r="AJ98" s="5"/>
      <c r="AK98" s="5">
        <v>17</v>
      </c>
      <c r="AL98" s="5"/>
      <c r="AM98" s="5"/>
      <c r="AN98" s="76">
        <v>39945</v>
      </c>
      <c r="AO98" s="9">
        <v>39952</v>
      </c>
      <c r="AP98" s="73">
        <v>39959</v>
      </c>
      <c r="AQ98" s="114"/>
      <c r="AR98" s="28"/>
      <c r="AS98" s="28"/>
      <c r="AT98" s="28"/>
      <c r="AU98" s="28"/>
      <c r="AV98" s="28"/>
      <c r="AW98" s="28"/>
      <c r="AX98" s="28"/>
      <c r="AY98" s="10" t="s">
        <v>341</v>
      </c>
      <c r="AZ98" s="300">
        <f t="shared" si="12"/>
        <v>2</v>
      </c>
      <c r="BA98" s="5">
        <v>1</v>
      </c>
      <c r="BB98" s="11">
        <v>3.56</v>
      </c>
      <c r="BC98" s="5">
        <v>210</v>
      </c>
      <c r="BD98" s="12"/>
      <c r="BE98" s="5">
        <v>1</v>
      </c>
      <c r="BF98" s="28">
        <v>2.27</v>
      </c>
      <c r="BG98" s="5"/>
      <c r="BH98" s="5"/>
      <c r="BI98" s="5"/>
      <c r="BJ98" s="11">
        <f t="shared" ref="BJ98" si="17">59.316*BF98+74.143</f>
        <v>208.79032000000001</v>
      </c>
      <c r="BK98" s="5"/>
      <c r="BL98" s="5"/>
      <c r="BM98" s="46"/>
      <c r="BN98" s="5">
        <v>1</v>
      </c>
      <c r="BO98" s="38" t="s">
        <v>715</v>
      </c>
      <c r="BP98" s="263">
        <f t="shared" si="13"/>
        <v>2090.3026543631195</v>
      </c>
      <c r="BQ98" s="263">
        <f t="shared" si="16"/>
        <v>844.99075164350552</v>
      </c>
      <c r="BR98" s="263">
        <f t="shared" si="14"/>
        <v>2935.293406006625</v>
      </c>
      <c r="BS98" s="44">
        <v>94</v>
      </c>
      <c r="BT98" s="69">
        <v>1</v>
      </c>
      <c r="BU98" s="69">
        <v>12</v>
      </c>
      <c r="BV98" s="69">
        <v>2</v>
      </c>
      <c r="BW98" s="69">
        <v>2</v>
      </c>
      <c r="BX98" s="69">
        <v>0</v>
      </c>
      <c r="BY98" s="69">
        <v>10</v>
      </c>
      <c r="BZ98" s="26" t="s">
        <v>720</v>
      </c>
      <c r="CA98" s="32"/>
      <c r="CB98" s="69"/>
      <c r="CC98" s="69"/>
      <c r="CD98" s="69"/>
      <c r="CE98" s="69"/>
      <c r="CF98" s="26"/>
      <c r="CG98" s="32"/>
      <c r="CH98" s="69"/>
      <c r="CI98" s="69"/>
      <c r="CJ98" s="69"/>
      <c r="CK98" s="69"/>
      <c r="CL98" s="26"/>
      <c r="CM98" s="32"/>
      <c r="CN98" s="69"/>
      <c r="CO98" s="69"/>
      <c r="CP98" s="69"/>
      <c r="CQ98" s="69"/>
      <c r="CR98" s="26"/>
      <c r="CS98" s="32"/>
      <c r="CT98" s="69"/>
      <c r="CU98" s="69"/>
      <c r="CV98" s="69"/>
      <c r="CW98" s="69"/>
      <c r="CX98" s="26"/>
      <c r="CY98" s="44">
        <v>94</v>
      </c>
      <c r="CZ98" s="5">
        <v>2</v>
      </c>
      <c r="DA98" s="5">
        <v>2</v>
      </c>
      <c r="DB98" s="5">
        <v>2</v>
      </c>
      <c r="DC98" s="11">
        <v>3.56</v>
      </c>
      <c r="DD98" s="5">
        <v>270</v>
      </c>
      <c r="DE98" s="11">
        <v>2935.293406006625</v>
      </c>
      <c r="DF98" s="5">
        <v>17</v>
      </c>
      <c r="DG98" s="8">
        <v>39945</v>
      </c>
      <c r="DH98" s="8">
        <v>39952</v>
      </c>
      <c r="DI98" s="8">
        <v>39959</v>
      </c>
      <c r="DJ98" s="69">
        <v>1</v>
      </c>
      <c r="DK98" s="69">
        <v>12</v>
      </c>
      <c r="DL98" s="5">
        <v>2</v>
      </c>
      <c r="DM98" s="5">
        <v>0</v>
      </c>
      <c r="DN98" s="5">
        <v>1</v>
      </c>
      <c r="DO98" s="28"/>
      <c r="DP98" s="79"/>
      <c r="DQ98" s="10"/>
      <c r="DR98" s="26"/>
      <c r="DS98" s="26"/>
    </row>
    <row r="99" spans="1:123" x14ac:dyDescent="0.25">
      <c r="A99" s="10">
        <v>95</v>
      </c>
      <c r="B99" s="15"/>
      <c r="C99" s="42">
        <v>1</v>
      </c>
      <c r="D99" s="8">
        <v>39938</v>
      </c>
      <c r="E99" s="28">
        <v>1</v>
      </c>
      <c r="F99" s="28">
        <v>1</v>
      </c>
      <c r="G99" s="32">
        <v>5</v>
      </c>
      <c r="H99" s="5"/>
      <c r="I99" s="5"/>
      <c r="J99" s="5"/>
      <c r="K99" s="5"/>
      <c r="L99" s="5"/>
      <c r="M99" s="5"/>
      <c r="N99" s="5"/>
      <c r="O99" s="299">
        <f t="shared" si="11"/>
        <v>5</v>
      </c>
      <c r="P99" s="5" t="s">
        <v>117</v>
      </c>
      <c r="Q99" s="5" t="s">
        <v>111</v>
      </c>
      <c r="R99" s="5"/>
      <c r="S99" s="5"/>
      <c r="T99" s="5"/>
      <c r="U99" s="5"/>
      <c r="V99" s="5"/>
      <c r="W99" s="5"/>
      <c r="X99" s="32">
        <v>45</v>
      </c>
      <c r="Y99" s="5">
        <v>50</v>
      </c>
      <c r="Z99" s="5">
        <v>45</v>
      </c>
      <c r="AA99" s="5">
        <v>26</v>
      </c>
      <c r="AB99" s="5">
        <v>26</v>
      </c>
      <c r="AC99" s="5">
        <v>30</v>
      </c>
      <c r="AD99" s="5"/>
      <c r="AE99" s="5"/>
      <c r="AF99" s="32"/>
      <c r="AG99" s="5"/>
      <c r="AH99" s="5"/>
      <c r="AI99" s="5"/>
      <c r="AJ99" s="5"/>
      <c r="AK99" s="5"/>
      <c r="AL99" s="5">
        <v>30</v>
      </c>
      <c r="AM99" s="5">
        <v>30</v>
      </c>
      <c r="AN99" s="76">
        <v>39945</v>
      </c>
      <c r="AO99" s="9">
        <v>39959</v>
      </c>
      <c r="AP99" s="73">
        <v>39965</v>
      </c>
      <c r="AQ99" s="114"/>
      <c r="AR99" s="28"/>
      <c r="AS99" s="28"/>
      <c r="AT99" s="28">
        <v>0.6</v>
      </c>
      <c r="AU99" s="28"/>
      <c r="AV99" s="28"/>
      <c r="AW99" s="28"/>
      <c r="AX99" s="28"/>
      <c r="AY99" s="10" t="s">
        <v>342</v>
      </c>
      <c r="AZ99" s="300">
        <f t="shared" si="12"/>
        <v>5</v>
      </c>
      <c r="BA99" s="5">
        <v>2</v>
      </c>
      <c r="BB99" s="11">
        <v>2.83</v>
      </c>
      <c r="BC99" s="5">
        <v>270</v>
      </c>
      <c r="BD99" s="12"/>
      <c r="BE99" s="5">
        <v>3</v>
      </c>
      <c r="BF99" s="28"/>
      <c r="BG99" s="5"/>
      <c r="BH99" s="5"/>
      <c r="BI99" s="5"/>
      <c r="BJ99" s="5"/>
      <c r="BK99" s="5"/>
      <c r="BL99" s="5"/>
      <c r="BM99" s="46"/>
      <c r="BN99" s="5">
        <v>4</v>
      </c>
      <c r="BO99" s="38"/>
      <c r="BP99" s="263">
        <f t="shared" si="13"/>
        <v>3396.6946894502648</v>
      </c>
      <c r="BQ99" s="263"/>
      <c r="BR99" s="263">
        <f t="shared" si="14"/>
        <v>3396.6946894502648</v>
      </c>
      <c r="BS99" s="44">
        <v>95</v>
      </c>
      <c r="BT99" s="69">
        <v>4</v>
      </c>
      <c r="BU99" s="69">
        <v>15</v>
      </c>
      <c r="BV99" s="69">
        <v>3</v>
      </c>
      <c r="BW99" s="69">
        <v>18</v>
      </c>
      <c r="BX99" s="69">
        <v>10</v>
      </c>
      <c r="BY99" s="69">
        <v>15</v>
      </c>
      <c r="BZ99" s="26" t="s">
        <v>724</v>
      </c>
      <c r="CA99" s="32">
        <v>16</v>
      </c>
      <c r="CB99" s="69">
        <v>8</v>
      </c>
      <c r="CC99" s="69"/>
      <c r="CD99" s="69"/>
      <c r="CE99" s="69">
        <v>6</v>
      </c>
      <c r="CF99" s="26" t="s">
        <v>724</v>
      </c>
      <c r="CG99" s="32">
        <v>14</v>
      </c>
      <c r="CH99" s="69">
        <v>6</v>
      </c>
      <c r="CI99" s="69"/>
      <c r="CJ99" s="69"/>
      <c r="CK99" s="69">
        <v>5</v>
      </c>
      <c r="CL99" s="26" t="s">
        <v>724</v>
      </c>
      <c r="CM99" s="32">
        <v>12</v>
      </c>
      <c r="CN99" s="69">
        <v>0</v>
      </c>
      <c r="CO99" s="69"/>
      <c r="CP99" s="69"/>
      <c r="CQ99" s="69">
        <v>2</v>
      </c>
      <c r="CR99" s="26" t="s">
        <v>721</v>
      </c>
      <c r="CS99" s="32"/>
      <c r="CT99" s="69"/>
      <c r="CU99" s="69"/>
      <c r="CV99" s="69"/>
      <c r="CW99" s="69"/>
      <c r="CX99" s="26"/>
      <c r="CY99" s="44">
        <v>95</v>
      </c>
      <c r="CZ99" s="5">
        <v>5</v>
      </c>
      <c r="DA99" s="5">
        <v>5</v>
      </c>
      <c r="DB99" s="5">
        <v>5</v>
      </c>
      <c r="DC99" s="11">
        <v>2.83</v>
      </c>
      <c r="DD99" s="5">
        <v>254</v>
      </c>
      <c r="DE99" s="11">
        <v>3396.6946894502648</v>
      </c>
      <c r="DF99" s="253">
        <v>45</v>
      </c>
      <c r="DG99" s="8">
        <v>39945</v>
      </c>
      <c r="DH99" s="8">
        <v>39959</v>
      </c>
      <c r="DI99" s="265">
        <v>39962</v>
      </c>
      <c r="DJ99" s="69">
        <v>4</v>
      </c>
      <c r="DK99" s="69">
        <v>57</v>
      </c>
      <c r="DL99" s="5">
        <v>17</v>
      </c>
      <c r="DM99" s="5">
        <v>1</v>
      </c>
      <c r="DN99" s="5">
        <v>28</v>
      </c>
      <c r="DO99" s="28">
        <v>0.6</v>
      </c>
      <c r="DP99" s="79"/>
      <c r="DQ99" s="10"/>
      <c r="DR99" s="26"/>
      <c r="DS99" s="26"/>
    </row>
    <row r="100" spans="1:123" x14ac:dyDescent="0.25">
      <c r="A100" s="10">
        <v>96</v>
      </c>
      <c r="B100" s="15">
        <v>38</v>
      </c>
      <c r="C100" s="42"/>
      <c r="D100" s="8">
        <v>39938</v>
      </c>
      <c r="E100" s="28">
        <v>1</v>
      </c>
      <c r="F100" s="28">
        <v>1</v>
      </c>
      <c r="G100" s="32">
        <v>2</v>
      </c>
      <c r="H100" s="5"/>
      <c r="I100" s="5"/>
      <c r="J100" s="5"/>
      <c r="K100" s="5"/>
      <c r="L100" s="5"/>
      <c r="M100" s="5"/>
      <c r="N100" s="5"/>
      <c r="O100" s="299">
        <f t="shared" si="11"/>
        <v>2</v>
      </c>
      <c r="P100" s="5"/>
      <c r="Q100" s="5"/>
      <c r="R100" s="5" t="s">
        <v>117</v>
      </c>
      <c r="S100" s="5" t="s">
        <v>118</v>
      </c>
      <c r="T100" s="5"/>
      <c r="U100" s="5"/>
      <c r="V100" s="5"/>
      <c r="W100" s="5"/>
      <c r="X100" s="32"/>
      <c r="Y100" s="5"/>
      <c r="Z100" s="5">
        <v>3</v>
      </c>
      <c r="AA100" s="5">
        <v>4</v>
      </c>
      <c r="AB100" s="5"/>
      <c r="AC100" s="5"/>
      <c r="AD100" s="5"/>
      <c r="AE100" s="5"/>
      <c r="AF100" s="32"/>
      <c r="AG100" s="5"/>
      <c r="AH100" s="5"/>
      <c r="AI100" s="5"/>
      <c r="AJ100" s="5">
        <v>4</v>
      </c>
      <c r="AK100" s="5">
        <v>4</v>
      </c>
      <c r="AL100" s="5"/>
      <c r="AM100" s="5"/>
      <c r="AN100" s="76">
        <v>39955</v>
      </c>
      <c r="AO100" s="9">
        <v>39955</v>
      </c>
      <c r="AP100" s="73">
        <v>39959</v>
      </c>
      <c r="AQ100" s="114"/>
      <c r="AR100" s="28"/>
      <c r="AS100" s="28">
        <v>0.5</v>
      </c>
      <c r="AT100" s="28"/>
      <c r="AU100" s="28"/>
      <c r="AV100" s="28"/>
      <c r="AW100" s="28"/>
      <c r="AX100" s="28"/>
      <c r="AY100" s="10" t="s">
        <v>343</v>
      </c>
      <c r="AZ100" s="300">
        <f t="shared" si="12"/>
        <v>2</v>
      </c>
      <c r="BA100" s="5">
        <v>1</v>
      </c>
      <c r="BB100" s="18">
        <v>2.2599999999999998</v>
      </c>
      <c r="BC100" s="5">
        <v>254</v>
      </c>
      <c r="BD100" s="12"/>
      <c r="BE100" s="5">
        <v>1</v>
      </c>
      <c r="BF100" s="28"/>
      <c r="BG100" s="5"/>
      <c r="BH100" s="5"/>
      <c r="BI100" s="5"/>
      <c r="BJ100" s="5"/>
      <c r="BK100" s="5"/>
      <c r="BL100" s="5"/>
      <c r="BM100" s="46"/>
      <c r="BN100" s="5">
        <v>0</v>
      </c>
      <c r="BO100" s="38"/>
      <c r="BP100" s="263">
        <f t="shared" si="13"/>
        <v>1018.9209134796766</v>
      </c>
      <c r="BQ100" s="263"/>
      <c r="BR100" s="263">
        <f t="shared" si="14"/>
        <v>1018.9209134796766</v>
      </c>
      <c r="BS100" s="44">
        <v>96</v>
      </c>
      <c r="BT100" s="69"/>
      <c r="BU100" s="69"/>
      <c r="BV100" s="69"/>
      <c r="BW100" s="69"/>
      <c r="BX100" s="69"/>
      <c r="BY100" s="69"/>
      <c r="BZ100" s="26"/>
      <c r="CA100" s="32"/>
      <c r="CB100" s="69"/>
      <c r="CC100" s="69"/>
      <c r="CD100" s="69"/>
      <c r="CE100" s="69"/>
      <c r="CF100" s="26"/>
      <c r="CG100" s="32"/>
      <c r="CH100" s="69"/>
      <c r="CI100" s="69"/>
      <c r="CJ100" s="69"/>
      <c r="CK100" s="69"/>
      <c r="CL100" s="26"/>
      <c r="CM100" s="32"/>
      <c r="CN100" s="69"/>
      <c r="CO100" s="69"/>
      <c r="CP100" s="69"/>
      <c r="CQ100" s="69"/>
      <c r="CR100" s="26"/>
      <c r="CS100" s="32"/>
      <c r="CT100" s="69"/>
      <c r="CU100" s="69"/>
      <c r="CV100" s="69"/>
      <c r="CW100" s="69"/>
      <c r="CX100" s="26"/>
      <c r="CY100" s="44">
        <v>96</v>
      </c>
      <c r="CZ100" s="5">
        <v>2</v>
      </c>
      <c r="DA100" s="5">
        <v>2</v>
      </c>
      <c r="DB100" s="5">
        <v>2</v>
      </c>
      <c r="DC100" s="18">
        <v>2.2599999999999998</v>
      </c>
      <c r="DD100" s="4"/>
      <c r="DE100" s="11">
        <v>1018.9209134796766</v>
      </c>
      <c r="DF100" s="5">
        <v>4</v>
      </c>
      <c r="DG100" s="8">
        <v>39955</v>
      </c>
      <c r="DH100" s="8">
        <v>39955</v>
      </c>
      <c r="DI100" s="8">
        <v>39959</v>
      </c>
      <c r="DJ100" s="69"/>
      <c r="DK100" s="69"/>
      <c r="DL100" s="5"/>
      <c r="DM100" s="5"/>
      <c r="DN100" s="5"/>
      <c r="DO100" s="28">
        <v>0.5</v>
      </c>
      <c r="DP100" s="10"/>
      <c r="DQ100" s="10"/>
      <c r="DR100" s="26"/>
      <c r="DS100" s="26"/>
    </row>
    <row r="101" spans="1:123" x14ac:dyDescent="0.25">
      <c r="A101" s="10">
        <v>97</v>
      </c>
      <c r="B101" s="15">
        <v>39</v>
      </c>
      <c r="C101" s="42"/>
      <c r="D101" s="8"/>
      <c r="E101" s="28"/>
      <c r="F101" s="28"/>
      <c r="G101" s="32"/>
      <c r="H101" s="5"/>
      <c r="I101" s="5"/>
      <c r="J101" s="5"/>
      <c r="K101" s="5"/>
      <c r="L101" s="5"/>
      <c r="M101" s="5"/>
      <c r="N101" s="5"/>
      <c r="O101" s="299">
        <f t="shared" si="11"/>
        <v>0</v>
      </c>
      <c r="P101" s="5"/>
      <c r="Q101" s="5"/>
      <c r="R101" s="5"/>
      <c r="S101" s="5"/>
      <c r="T101" s="5"/>
      <c r="U101" s="5"/>
      <c r="V101" s="5"/>
      <c r="W101" s="5"/>
      <c r="X101" s="32"/>
      <c r="Y101" s="5"/>
      <c r="Z101" s="5"/>
      <c r="AA101" s="5"/>
      <c r="AB101" s="5"/>
      <c r="AC101" s="5"/>
      <c r="AD101" s="5"/>
      <c r="AE101" s="5"/>
      <c r="AF101" s="32"/>
      <c r="AG101" s="5"/>
      <c r="AH101" s="5"/>
      <c r="AI101" s="5"/>
      <c r="AJ101" s="5"/>
      <c r="AK101" s="5"/>
      <c r="AL101" s="5"/>
      <c r="AM101" s="5"/>
      <c r="AN101" s="76"/>
      <c r="AO101" s="9"/>
      <c r="AP101" s="73"/>
      <c r="AQ101" s="114"/>
      <c r="AR101" s="28"/>
      <c r="AS101" s="28"/>
      <c r="AT101" s="28"/>
      <c r="AU101" s="28"/>
      <c r="AV101" s="28"/>
      <c r="AW101" s="28"/>
      <c r="AX101" s="28"/>
      <c r="AY101" s="10"/>
      <c r="AZ101" s="300">
        <f t="shared" si="12"/>
        <v>0</v>
      </c>
      <c r="BA101" s="5"/>
      <c r="BB101" s="11"/>
      <c r="BC101" s="5"/>
      <c r="BD101" s="12"/>
      <c r="BE101" s="5"/>
      <c r="BF101" s="28"/>
      <c r="BG101" s="5"/>
      <c r="BH101" s="5"/>
      <c r="BI101" s="5"/>
      <c r="BJ101" s="5"/>
      <c r="BK101" s="5"/>
      <c r="BL101" s="5"/>
      <c r="BM101" s="46"/>
      <c r="BN101" s="5"/>
      <c r="BO101" s="38"/>
      <c r="BP101" s="263"/>
      <c r="BQ101" s="263"/>
      <c r="BR101" s="263"/>
      <c r="BS101" s="44">
        <v>97</v>
      </c>
      <c r="BT101" s="69"/>
      <c r="BU101" s="69"/>
      <c r="BV101" s="69"/>
      <c r="BW101" s="69"/>
      <c r="BX101" s="69"/>
      <c r="BY101" s="69"/>
      <c r="BZ101" s="26"/>
      <c r="CA101" s="32"/>
      <c r="CB101" s="69"/>
      <c r="CC101" s="69"/>
      <c r="CD101" s="69"/>
      <c r="CE101" s="69"/>
      <c r="CF101" s="26"/>
      <c r="CG101" s="32"/>
      <c r="CH101" s="69"/>
      <c r="CI101" s="69"/>
      <c r="CJ101" s="69"/>
      <c r="CK101" s="69"/>
      <c r="CL101" s="26"/>
      <c r="CM101" s="32"/>
      <c r="CN101" s="69"/>
      <c r="CO101" s="69"/>
      <c r="CP101" s="69"/>
      <c r="CQ101" s="69"/>
      <c r="CR101" s="26"/>
      <c r="CS101" s="32"/>
      <c r="CT101" s="69"/>
      <c r="CU101" s="69"/>
      <c r="CV101" s="69"/>
      <c r="CW101" s="69"/>
      <c r="CX101" s="26"/>
      <c r="CY101" s="44">
        <v>97</v>
      </c>
      <c r="CZ101" s="5">
        <v>0</v>
      </c>
      <c r="DA101" s="5">
        <v>0</v>
      </c>
      <c r="DB101" s="5"/>
      <c r="DC101" s="11"/>
      <c r="DD101" s="5">
        <v>264</v>
      </c>
      <c r="DE101" s="11"/>
      <c r="DF101" s="5"/>
      <c r="DG101" s="8"/>
      <c r="DH101" s="8"/>
      <c r="DI101" s="8"/>
      <c r="DJ101" s="69"/>
      <c r="DK101" s="69"/>
      <c r="DL101" s="5"/>
      <c r="DM101" s="5"/>
      <c r="DN101" s="5"/>
      <c r="DO101" s="28"/>
      <c r="DP101" s="79"/>
      <c r="DQ101" s="10"/>
      <c r="DR101" s="26"/>
      <c r="DS101" s="26"/>
    </row>
    <row r="102" spans="1:123" x14ac:dyDescent="0.25">
      <c r="A102" s="10">
        <v>98</v>
      </c>
      <c r="B102" s="15">
        <v>11</v>
      </c>
      <c r="C102" s="42"/>
      <c r="D102" s="8">
        <v>39938</v>
      </c>
      <c r="E102" s="28">
        <v>1</v>
      </c>
      <c r="F102" s="28">
        <v>1</v>
      </c>
      <c r="G102" s="32">
        <v>2</v>
      </c>
      <c r="H102" s="5"/>
      <c r="I102" s="5"/>
      <c r="J102" s="5"/>
      <c r="K102" s="5"/>
      <c r="L102" s="5"/>
      <c r="M102" s="5"/>
      <c r="N102" s="5"/>
      <c r="O102" s="299">
        <f t="shared" si="11"/>
        <v>2</v>
      </c>
      <c r="P102" s="5" t="s">
        <v>117</v>
      </c>
      <c r="Q102" s="5" t="s">
        <v>111</v>
      </c>
      <c r="R102" s="5"/>
      <c r="S102" s="5"/>
      <c r="T102" s="5"/>
      <c r="U102" s="5"/>
      <c r="V102" s="5"/>
      <c r="W102" s="5"/>
      <c r="X102" s="32">
        <v>20</v>
      </c>
      <c r="Y102" s="5">
        <v>20</v>
      </c>
      <c r="Z102" s="5">
        <v>23</v>
      </c>
      <c r="AA102" s="5">
        <v>25</v>
      </c>
      <c r="AB102" s="5">
        <v>28</v>
      </c>
      <c r="AC102" s="5"/>
      <c r="AD102" s="5"/>
      <c r="AE102" s="5"/>
      <c r="AF102" s="32"/>
      <c r="AG102" s="5"/>
      <c r="AH102" s="5"/>
      <c r="AI102" s="5"/>
      <c r="AJ102" s="5"/>
      <c r="AK102" s="5">
        <v>28</v>
      </c>
      <c r="AL102" s="5">
        <v>28</v>
      </c>
      <c r="AM102" s="5"/>
      <c r="AN102" s="76">
        <v>39945</v>
      </c>
      <c r="AO102" s="9">
        <v>39952</v>
      </c>
      <c r="AP102" s="73">
        <v>39962</v>
      </c>
      <c r="AQ102" s="114"/>
      <c r="AR102" s="28"/>
      <c r="AS102" s="28"/>
      <c r="AT102" s="28"/>
      <c r="AU102" s="28"/>
      <c r="AV102" s="28"/>
      <c r="AW102" s="28"/>
      <c r="AX102" s="28"/>
      <c r="AY102" s="10"/>
      <c r="AZ102" s="300">
        <f t="shared" si="12"/>
        <v>2</v>
      </c>
      <c r="BA102" s="5">
        <v>2</v>
      </c>
      <c r="BB102" s="11">
        <v>2.83</v>
      </c>
      <c r="BC102" s="5">
        <v>264</v>
      </c>
      <c r="BD102" s="12"/>
      <c r="BE102" s="5"/>
      <c r="BF102" s="28"/>
      <c r="BG102" s="5"/>
      <c r="BH102" s="5"/>
      <c r="BI102" s="5"/>
      <c r="BJ102" s="5"/>
      <c r="BK102" s="5"/>
      <c r="BL102" s="5"/>
      <c r="BM102" s="46"/>
      <c r="BN102" s="5">
        <v>7</v>
      </c>
      <c r="BO102" s="38"/>
      <c r="BP102" s="263">
        <f t="shared" si="13"/>
        <v>3321.2125852402592</v>
      </c>
      <c r="BQ102" s="263"/>
      <c r="BR102" s="263">
        <f t="shared" si="14"/>
        <v>3321.2125852402592</v>
      </c>
      <c r="BS102" s="44">
        <v>98</v>
      </c>
      <c r="BT102" s="69">
        <v>5</v>
      </c>
      <c r="BU102" s="69">
        <v>14</v>
      </c>
      <c r="BV102" s="69">
        <v>4</v>
      </c>
      <c r="BW102" s="69">
        <v>21</v>
      </c>
      <c r="BX102" s="69">
        <v>18</v>
      </c>
      <c r="BY102" s="69">
        <v>13</v>
      </c>
      <c r="BZ102" s="26" t="s">
        <v>720</v>
      </c>
      <c r="CA102" s="32">
        <v>14</v>
      </c>
      <c r="CB102" s="69">
        <v>3</v>
      </c>
      <c r="CC102" s="69"/>
      <c r="CD102" s="69"/>
      <c r="CE102" s="69">
        <v>4</v>
      </c>
      <c r="CF102" s="26" t="s">
        <v>720</v>
      </c>
      <c r="CG102" s="32">
        <v>14</v>
      </c>
      <c r="CH102" s="69">
        <v>3</v>
      </c>
      <c r="CI102" s="69"/>
      <c r="CJ102" s="69"/>
      <c r="CK102" s="69">
        <v>4</v>
      </c>
      <c r="CL102" s="26" t="s">
        <v>720</v>
      </c>
      <c r="CM102" s="32">
        <v>13</v>
      </c>
      <c r="CN102" s="69">
        <v>0</v>
      </c>
      <c r="CO102" s="69"/>
      <c r="CP102" s="69"/>
      <c r="CQ102" s="69">
        <v>1</v>
      </c>
      <c r="CR102" s="26" t="s">
        <v>724</v>
      </c>
      <c r="CS102" s="32">
        <v>9</v>
      </c>
      <c r="CT102" s="69">
        <v>0</v>
      </c>
      <c r="CU102" s="69"/>
      <c r="CV102" s="69"/>
      <c r="CW102" s="69">
        <v>0</v>
      </c>
      <c r="CX102" s="26" t="s">
        <v>725</v>
      </c>
      <c r="CY102" s="44">
        <v>98</v>
      </c>
      <c r="CZ102" s="5">
        <v>2</v>
      </c>
      <c r="DA102" s="5">
        <v>2</v>
      </c>
      <c r="DB102" s="5">
        <v>2</v>
      </c>
      <c r="DC102" s="11">
        <v>2.83</v>
      </c>
      <c r="DD102" s="5">
        <v>217</v>
      </c>
      <c r="DE102" s="11">
        <v>3321.2125852402592</v>
      </c>
      <c r="DF102" s="5">
        <v>28</v>
      </c>
      <c r="DG102" s="8">
        <v>39945</v>
      </c>
      <c r="DH102" s="8">
        <v>39952</v>
      </c>
      <c r="DI102" s="8">
        <v>39962</v>
      </c>
      <c r="DJ102" s="69">
        <v>5</v>
      </c>
      <c r="DK102" s="69">
        <v>64</v>
      </c>
      <c r="DL102" s="5">
        <v>1</v>
      </c>
      <c r="DM102" s="5">
        <v>18</v>
      </c>
      <c r="DN102" s="5">
        <v>22</v>
      </c>
      <c r="DO102" s="28"/>
      <c r="DP102" s="79"/>
      <c r="DQ102" s="10"/>
      <c r="DR102" s="26"/>
      <c r="DS102" s="26"/>
    </row>
    <row r="103" spans="1:123" x14ac:dyDescent="0.25">
      <c r="A103" s="10">
        <v>99</v>
      </c>
      <c r="B103" s="15">
        <v>12</v>
      </c>
      <c r="C103" s="42"/>
      <c r="D103" s="8">
        <v>39938</v>
      </c>
      <c r="E103" s="28">
        <v>1</v>
      </c>
      <c r="F103" s="28">
        <v>1</v>
      </c>
      <c r="G103" s="32">
        <v>2</v>
      </c>
      <c r="H103" s="5"/>
      <c r="I103" s="5"/>
      <c r="J103" s="5"/>
      <c r="K103" s="5"/>
      <c r="L103" s="5"/>
      <c r="M103" s="5"/>
      <c r="N103" s="5"/>
      <c r="O103" s="299">
        <f t="shared" si="11"/>
        <v>2</v>
      </c>
      <c r="P103" s="5"/>
      <c r="Q103" s="5"/>
      <c r="R103" s="5" t="s">
        <v>117</v>
      </c>
      <c r="S103" s="5" t="s">
        <v>111</v>
      </c>
      <c r="T103" s="5"/>
      <c r="U103" s="5"/>
      <c r="V103" s="5"/>
      <c r="W103" s="5"/>
      <c r="X103" s="32"/>
      <c r="Y103" s="5"/>
      <c r="Z103" s="5">
        <v>5</v>
      </c>
      <c r="AA103" s="5">
        <v>10</v>
      </c>
      <c r="AB103" s="5">
        <v>7</v>
      </c>
      <c r="AC103" s="5"/>
      <c r="AD103" s="5"/>
      <c r="AE103" s="5"/>
      <c r="AF103" s="32"/>
      <c r="AG103" s="5"/>
      <c r="AH103" s="5"/>
      <c r="AI103" s="5"/>
      <c r="AJ103" s="5"/>
      <c r="AK103" s="5">
        <v>7</v>
      </c>
      <c r="AL103" s="5">
        <v>7</v>
      </c>
      <c r="AM103" s="5">
        <v>6</v>
      </c>
      <c r="AN103" s="76">
        <v>39955</v>
      </c>
      <c r="AO103" s="9">
        <v>39959</v>
      </c>
      <c r="AP103" s="73">
        <v>39959</v>
      </c>
      <c r="AQ103" s="114"/>
      <c r="AR103" s="28"/>
      <c r="AS103" s="28"/>
      <c r="AT103" s="28"/>
      <c r="AU103" s="28"/>
      <c r="AV103" s="28"/>
      <c r="AW103" s="28"/>
      <c r="AX103" s="28"/>
      <c r="AY103" s="10" t="s">
        <v>344</v>
      </c>
      <c r="AZ103" s="300">
        <f t="shared" si="12"/>
        <v>1</v>
      </c>
      <c r="BA103" s="5">
        <v>1</v>
      </c>
      <c r="BB103" s="11">
        <v>1.83</v>
      </c>
      <c r="BC103" s="5">
        <v>217</v>
      </c>
      <c r="BD103" s="12"/>
      <c r="BE103" s="5"/>
      <c r="BF103" s="28"/>
      <c r="BG103" s="5"/>
      <c r="BH103" s="5"/>
      <c r="BI103" s="5"/>
      <c r="BJ103" s="5"/>
      <c r="BK103" s="5"/>
      <c r="BL103" s="5"/>
      <c r="BM103" s="46"/>
      <c r="BN103" s="5">
        <v>0</v>
      </c>
      <c r="BO103" s="38"/>
      <c r="BP103" s="263">
        <f t="shared" si="13"/>
        <v>570.75772034017211</v>
      </c>
      <c r="BQ103" s="263"/>
      <c r="BR103" s="263">
        <f t="shared" si="14"/>
        <v>570.75772034017211</v>
      </c>
      <c r="BS103" s="44">
        <v>99</v>
      </c>
      <c r="BT103" s="69"/>
      <c r="BU103" s="69"/>
      <c r="BV103" s="69"/>
      <c r="BW103" s="69"/>
      <c r="BX103" s="69"/>
      <c r="BY103" s="69"/>
      <c r="BZ103" s="26"/>
      <c r="CA103" s="32"/>
      <c r="CB103" s="69"/>
      <c r="CC103" s="69"/>
      <c r="CD103" s="69"/>
      <c r="CE103" s="69"/>
      <c r="CF103" s="26"/>
      <c r="CG103" s="32"/>
      <c r="CH103" s="69"/>
      <c r="CI103" s="69"/>
      <c r="CJ103" s="69"/>
      <c r="CK103" s="69"/>
      <c r="CL103" s="26"/>
      <c r="CM103" s="32"/>
      <c r="CN103" s="69"/>
      <c r="CO103" s="69"/>
      <c r="CP103" s="69"/>
      <c r="CQ103" s="69"/>
      <c r="CR103" s="26"/>
      <c r="CS103" s="32"/>
      <c r="CT103" s="69"/>
      <c r="CU103" s="69"/>
      <c r="CV103" s="69"/>
      <c r="CW103" s="69"/>
      <c r="CX103" s="26"/>
      <c r="CY103" s="44">
        <v>99</v>
      </c>
      <c r="CZ103" s="5">
        <v>2</v>
      </c>
      <c r="DA103" s="5">
        <v>1</v>
      </c>
      <c r="DB103" s="5">
        <v>2</v>
      </c>
      <c r="DC103" s="11">
        <v>1.83</v>
      </c>
      <c r="DD103" s="5"/>
      <c r="DE103" s="11">
        <v>570.75772034017211</v>
      </c>
      <c r="DF103" s="5">
        <v>6</v>
      </c>
      <c r="DG103" s="8">
        <v>39955</v>
      </c>
      <c r="DH103" s="8">
        <v>39959</v>
      </c>
      <c r="DI103" s="8">
        <v>39959</v>
      </c>
      <c r="DJ103" s="69"/>
      <c r="DK103" s="69"/>
      <c r="DL103" s="5"/>
      <c r="DM103" s="5"/>
      <c r="DN103" s="5"/>
      <c r="DO103" s="28"/>
      <c r="DP103" s="79"/>
      <c r="DQ103" s="10"/>
      <c r="DR103" s="26"/>
      <c r="DS103" s="26"/>
    </row>
    <row r="104" spans="1:123" x14ac:dyDescent="0.25">
      <c r="A104" s="10">
        <v>100</v>
      </c>
      <c r="B104" s="15"/>
      <c r="C104" s="42"/>
      <c r="D104" s="8">
        <v>39938</v>
      </c>
      <c r="E104" s="28">
        <v>1</v>
      </c>
      <c r="F104" s="28">
        <v>0</v>
      </c>
      <c r="G104" s="32">
        <v>1</v>
      </c>
      <c r="H104" s="5"/>
      <c r="I104" s="5"/>
      <c r="J104" s="5"/>
      <c r="K104" s="5"/>
      <c r="L104" s="5"/>
      <c r="M104" s="5"/>
      <c r="N104" s="5"/>
      <c r="O104" s="299">
        <f t="shared" si="11"/>
        <v>1</v>
      </c>
      <c r="P104" s="5"/>
      <c r="Q104" s="5"/>
      <c r="R104" s="5"/>
      <c r="S104" s="5"/>
      <c r="T104" s="5"/>
      <c r="U104" s="5"/>
      <c r="V104" s="5"/>
      <c r="W104" s="5"/>
      <c r="X104" s="32"/>
      <c r="Y104" s="5"/>
      <c r="Z104" s="5"/>
      <c r="AA104" s="5"/>
      <c r="AB104" s="5"/>
      <c r="AC104" s="5"/>
      <c r="AD104" s="5"/>
      <c r="AE104" s="5"/>
      <c r="AF104" s="32"/>
      <c r="AG104" s="5"/>
      <c r="AH104" s="5"/>
      <c r="AI104" s="5"/>
      <c r="AJ104" s="5"/>
      <c r="AK104" s="5"/>
      <c r="AL104" s="5"/>
      <c r="AM104" s="5"/>
      <c r="AN104" s="76"/>
      <c r="AO104" s="9"/>
      <c r="AP104" s="73"/>
      <c r="AQ104" s="114"/>
      <c r="AR104" s="28"/>
      <c r="AS104" s="28"/>
      <c r="AT104" s="28"/>
      <c r="AU104" s="28"/>
      <c r="AV104" s="28"/>
      <c r="AW104" s="28"/>
      <c r="AX104" s="28"/>
      <c r="AY104" s="10" t="s">
        <v>331</v>
      </c>
      <c r="AZ104" s="300">
        <f t="shared" si="12"/>
        <v>0</v>
      </c>
      <c r="BA104" s="5"/>
      <c r="BB104" s="11"/>
      <c r="BC104" s="5"/>
      <c r="BD104" s="12"/>
      <c r="BE104" s="5"/>
      <c r="BF104" s="28"/>
      <c r="BG104" s="5"/>
      <c r="BH104" s="5"/>
      <c r="BI104" s="5"/>
      <c r="BJ104" s="5"/>
      <c r="BK104" s="5"/>
      <c r="BL104" s="5"/>
      <c r="BM104" s="46"/>
      <c r="BN104" s="5"/>
      <c r="BO104" s="38"/>
      <c r="BP104" s="263"/>
      <c r="BQ104" s="263"/>
      <c r="BR104" s="263"/>
      <c r="BS104" s="44">
        <v>100</v>
      </c>
      <c r="BT104" s="69"/>
      <c r="BU104" s="69"/>
      <c r="BV104" s="69"/>
      <c r="BW104" s="69"/>
      <c r="BX104" s="69"/>
      <c r="BY104" s="69"/>
      <c r="BZ104" s="26"/>
      <c r="CA104" s="32"/>
      <c r="CB104" s="69"/>
      <c r="CC104" s="69"/>
      <c r="CD104" s="69"/>
      <c r="CE104" s="69"/>
      <c r="CF104" s="26"/>
      <c r="CG104" s="32"/>
      <c r="CH104" s="69"/>
      <c r="CI104" s="69"/>
      <c r="CJ104" s="69"/>
      <c r="CK104" s="69"/>
      <c r="CL104" s="26"/>
      <c r="CM104" s="32"/>
      <c r="CN104" s="69"/>
      <c r="CO104" s="69"/>
      <c r="CP104" s="69"/>
      <c r="CQ104" s="69"/>
      <c r="CR104" s="26"/>
      <c r="CS104" s="32"/>
      <c r="CT104" s="69"/>
      <c r="CU104" s="69"/>
      <c r="CV104" s="69"/>
      <c r="CW104" s="69"/>
      <c r="CX104" s="26"/>
      <c r="CY104" s="44">
        <v>100</v>
      </c>
      <c r="CZ104" s="5">
        <v>1</v>
      </c>
      <c r="DA104" s="5">
        <v>0</v>
      </c>
      <c r="DB104" s="5">
        <v>1</v>
      </c>
      <c r="DC104" s="11"/>
      <c r="DD104" s="5"/>
      <c r="DE104" s="11"/>
      <c r="DF104" s="5"/>
      <c r="DG104" s="8"/>
      <c r="DH104" s="8"/>
      <c r="DI104" s="8"/>
      <c r="DJ104" s="69"/>
      <c r="DK104" s="69"/>
      <c r="DL104" s="5"/>
      <c r="DM104" s="5"/>
      <c r="DN104" s="5"/>
      <c r="DO104" s="28"/>
      <c r="DP104" s="79"/>
      <c r="DQ104" s="10"/>
      <c r="DR104" s="26"/>
      <c r="DS104" s="26"/>
    </row>
    <row r="105" spans="1:123" x14ac:dyDescent="0.25">
      <c r="A105" s="10">
        <v>101</v>
      </c>
      <c r="B105" s="15"/>
      <c r="C105" s="42"/>
      <c r="D105" s="8"/>
      <c r="E105" s="28"/>
      <c r="F105" s="28"/>
      <c r="G105" s="32"/>
      <c r="H105" s="5"/>
      <c r="I105" s="5"/>
      <c r="J105" s="5"/>
      <c r="K105" s="5"/>
      <c r="L105" s="5"/>
      <c r="M105" s="5"/>
      <c r="N105" s="5"/>
      <c r="O105" s="299">
        <f t="shared" si="11"/>
        <v>0</v>
      </c>
      <c r="P105" s="5"/>
      <c r="Q105" s="5"/>
      <c r="R105" s="5"/>
      <c r="S105" s="5"/>
      <c r="T105" s="5"/>
      <c r="U105" s="5"/>
      <c r="V105" s="5"/>
      <c r="W105" s="5"/>
      <c r="X105" s="32"/>
      <c r="Y105" s="5"/>
      <c r="Z105" s="5"/>
      <c r="AA105" s="5"/>
      <c r="AB105" s="5"/>
      <c r="AC105" s="5"/>
      <c r="AD105" s="5"/>
      <c r="AE105" s="5"/>
      <c r="AF105" s="32"/>
      <c r="AG105" s="5"/>
      <c r="AH105" s="5"/>
      <c r="AI105" s="5"/>
      <c r="AJ105" s="5"/>
      <c r="AK105" s="5"/>
      <c r="AL105" s="5"/>
      <c r="AM105" s="5"/>
      <c r="AN105" s="76"/>
      <c r="AO105" s="9"/>
      <c r="AP105" s="73"/>
      <c r="AQ105" s="114"/>
      <c r="AR105" s="28"/>
      <c r="AS105" s="28"/>
      <c r="AT105" s="28"/>
      <c r="AU105" s="28"/>
      <c r="AV105" s="28"/>
      <c r="AW105" s="28"/>
      <c r="AX105" s="28"/>
      <c r="AY105" s="10"/>
      <c r="AZ105" s="300">
        <f t="shared" si="12"/>
        <v>0</v>
      </c>
      <c r="BA105" s="5"/>
      <c r="BB105" s="11"/>
      <c r="BC105" s="5"/>
      <c r="BD105" s="12"/>
      <c r="BE105" s="5"/>
      <c r="BF105" s="28"/>
      <c r="BG105" s="5"/>
      <c r="BH105" s="5"/>
      <c r="BI105" s="5"/>
      <c r="BJ105" s="5"/>
      <c r="BK105" s="5"/>
      <c r="BL105" s="5"/>
      <c r="BM105" s="46"/>
      <c r="BN105" s="5"/>
      <c r="BO105" s="38"/>
      <c r="BP105" s="263"/>
      <c r="BQ105" s="263"/>
      <c r="BR105" s="263"/>
      <c r="BS105" s="44">
        <v>101</v>
      </c>
      <c r="BT105" s="69"/>
      <c r="BU105" s="69"/>
      <c r="BV105" s="69"/>
      <c r="BW105" s="69"/>
      <c r="BX105" s="69"/>
      <c r="BY105" s="69"/>
      <c r="BZ105" s="26"/>
      <c r="CA105" s="32"/>
      <c r="CB105" s="69"/>
      <c r="CC105" s="69"/>
      <c r="CD105" s="69"/>
      <c r="CE105" s="69"/>
      <c r="CF105" s="26"/>
      <c r="CG105" s="32"/>
      <c r="CH105" s="69"/>
      <c r="CI105" s="69"/>
      <c r="CJ105" s="69"/>
      <c r="CK105" s="69"/>
      <c r="CL105" s="26"/>
      <c r="CM105" s="32"/>
      <c r="CN105" s="69"/>
      <c r="CO105" s="69"/>
      <c r="CP105" s="69"/>
      <c r="CQ105" s="69"/>
      <c r="CR105" s="26"/>
      <c r="CS105" s="32"/>
      <c r="CT105" s="69"/>
      <c r="CU105" s="69"/>
      <c r="CV105" s="69"/>
      <c r="CW105" s="69"/>
      <c r="CX105" s="26"/>
      <c r="CY105" s="44">
        <v>101</v>
      </c>
      <c r="CZ105" s="5">
        <v>0</v>
      </c>
      <c r="DA105" s="5">
        <v>0</v>
      </c>
      <c r="DB105" s="5"/>
      <c r="DC105" s="11"/>
      <c r="DD105" s="5"/>
      <c r="DE105" s="11"/>
      <c r="DF105" s="5"/>
      <c r="DG105" s="8"/>
      <c r="DH105" s="8"/>
      <c r="DI105" s="8"/>
      <c r="DJ105" s="69"/>
      <c r="DK105" s="69"/>
      <c r="DL105" s="5"/>
      <c r="DM105" s="5"/>
      <c r="DN105" s="5"/>
      <c r="DO105" s="28"/>
      <c r="DP105" s="79"/>
      <c r="DQ105" s="10"/>
      <c r="DR105" s="26"/>
      <c r="DS105" s="26"/>
    </row>
    <row r="106" spans="1:123" x14ac:dyDescent="0.25">
      <c r="A106" s="10">
        <v>102</v>
      </c>
      <c r="B106" s="15"/>
      <c r="C106" s="42"/>
      <c r="D106" s="8">
        <v>39938</v>
      </c>
      <c r="E106" s="28">
        <v>1</v>
      </c>
      <c r="F106" s="28">
        <v>1</v>
      </c>
      <c r="G106" s="32">
        <v>5</v>
      </c>
      <c r="H106" s="5"/>
      <c r="I106" s="5"/>
      <c r="J106" s="5"/>
      <c r="K106" s="5"/>
      <c r="L106" s="5"/>
      <c r="M106" s="5"/>
      <c r="N106" s="5"/>
      <c r="O106" s="299">
        <f t="shared" si="11"/>
        <v>5</v>
      </c>
      <c r="P106" s="5" t="s">
        <v>111</v>
      </c>
      <c r="Q106" s="5" t="s">
        <v>118</v>
      </c>
      <c r="R106" s="5"/>
      <c r="S106" s="5"/>
      <c r="T106" s="5"/>
      <c r="U106" s="5"/>
      <c r="V106" s="5"/>
      <c r="W106" s="5"/>
      <c r="X106" s="32">
        <v>70</v>
      </c>
      <c r="Y106" s="5">
        <v>70</v>
      </c>
      <c r="Z106" s="5">
        <v>78</v>
      </c>
      <c r="AA106" s="5">
        <v>81</v>
      </c>
      <c r="AB106" s="5">
        <v>83</v>
      </c>
      <c r="AC106" s="5"/>
      <c r="AD106" s="5"/>
      <c r="AE106" s="5"/>
      <c r="AF106" s="32"/>
      <c r="AG106" s="5"/>
      <c r="AH106" s="5"/>
      <c r="AI106" s="5"/>
      <c r="AJ106" s="5"/>
      <c r="AK106" s="5">
        <v>83</v>
      </c>
      <c r="AL106" s="5">
        <v>83</v>
      </c>
      <c r="AM106" s="5"/>
      <c r="AN106" s="76">
        <v>39945</v>
      </c>
      <c r="AO106" s="9">
        <v>39952</v>
      </c>
      <c r="AP106" s="73">
        <v>39962</v>
      </c>
      <c r="AQ106" s="114"/>
      <c r="AR106" s="28"/>
      <c r="AS106" s="28"/>
      <c r="AT106" s="28"/>
      <c r="AU106" s="28"/>
      <c r="AV106" s="28"/>
      <c r="AW106" s="28"/>
      <c r="AX106" s="28"/>
      <c r="AY106" s="10"/>
      <c r="AZ106" s="300">
        <f t="shared" si="12"/>
        <v>5</v>
      </c>
      <c r="BA106" s="5">
        <v>5</v>
      </c>
      <c r="BB106" s="11">
        <v>2.89</v>
      </c>
      <c r="BC106" s="5">
        <v>320</v>
      </c>
      <c r="BD106" s="12"/>
      <c r="BE106" s="5"/>
      <c r="BF106" s="28"/>
      <c r="BG106" s="5"/>
      <c r="BH106" s="5"/>
      <c r="BI106" s="5"/>
      <c r="BJ106" s="5"/>
      <c r="BK106" s="5"/>
      <c r="BL106" s="5"/>
      <c r="BM106" s="46"/>
      <c r="BN106" s="5">
        <v>20</v>
      </c>
      <c r="BO106" s="38"/>
      <c r="BP106" s="263">
        <f t="shared" si="13"/>
        <v>10495.558400818925</v>
      </c>
      <c r="BQ106" s="263"/>
      <c r="BR106" s="263">
        <f t="shared" si="14"/>
        <v>10495.558400818925</v>
      </c>
      <c r="BS106" s="44">
        <v>102</v>
      </c>
      <c r="BT106" s="69">
        <v>20</v>
      </c>
      <c r="BU106" s="69">
        <v>12</v>
      </c>
      <c r="BV106" s="69">
        <v>4</v>
      </c>
      <c r="BW106" s="69">
        <v>59</v>
      </c>
      <c r="BX106" s="69">
        <v>35</v>
      </c>
      <c r="BY106" s="69">
        <v>5</v>
      </c>
      <c r="BZ106" s="26" t="s">
        <v>726</v>
      </c>
      <c r="CA106" s="32">
        <v>14</v>
      </c>
      <c r="CB106" s="69">
        <v>4</v>
      </c>
      <c r="CC106" s="69"/>
      <c r="CD106" s="69"/>
      <c r="CE106" s="69">
        <v>9</v>
      </c>
      <c r="CF106" s="26" t="s">
        <v>726</v>
      </c>
      <c r="CG106" s="32">
        <v>15</v>
      </c>
      <c r="CH106" s="69">
        <v>5</v>
      </c>
      <c r="CI106" s="69"/>
      <c r="CJ106" s="69"/>
      <c r="CK106" s="69">
        <v>3</v>
      </c>
      <c r="CL106" s="26" t="s">
        <v>726</v>
      </c>
      <c r="CM106" s="32">
        <v>15</v>
      </c>
      <c r="CN106" s="69">
        <v>5</v>
      </c>
      <c r="CO106" s="69"/>
      <c r="CP106" s="69"/>
      <c r="CQ106" s="69">
        <v>4</v>
      </c>
      <c r="CR106" s="26" t="s">
        <v>726</v>
      </c>
      <c r="CS106" s="32">
        <v>15</v>
      </c>
      <c r="CT106" s="69">
        <v>4</v>
      </c>
      <c r="CU106" s="69"/>
      <c r="CV106" s="69"/>
      <c r="CW106" s="69">
        <v>7</v>
      </c>
      <c r="CX106" s="26" t="s">
        <v>726</v>
      </c>
      <c r="CY106" s="44">
        <v>102</v>
      </c>
      <c r="CZ106" s="5">
        <v>5</v>
      </c>
      <c r="DA106" s="5">
        <v>5</v>
      </c>
      <c r="DB106" s="5">
        <v>5</v>
      </c>
      <c r="DC106" s="11">
        <v>2.89</v>
      </c>
      <c r="DD106" s="5">
        <v>320</v>
      </c>
      <c r="DE106" s="11">
        <v>10495.558400818925</v>
      </c>
      <c r="DF106" s="5">
        <v>83</v>
      </c>
      <c r="DG106" s="8">
        <v>39945</v>
      </c>
      <c r="DH106" s="8">
        <v>39952</v>
      </c>
      <c r="DI106" s="8">
        <v>39962</v>
      </c>
      <c r="DJ106" s="69">
        <v>20</v>
      </c>
      <c r="DK106" s="69">
        <v>28</v>
      </c>
      <c r="DL106" s="5">
        <v>59</v>
      </c>
      <c r="DM106" s="5">
        <v>35</v>
      </c>
      <c r="DN106" s="5">
        <v>17</v>
      </c>
      <c r="DO106" s="28"/>
      <c r="DP106" s="79"/>
      <c r="DQ106" s="10"/>
      <c r="DR106" s="26"/>
      <c r="DS106" s="26"/>
    </row>
    <row r="107" spans="1:123" x14ac:dyDescent="0.25">
      <c r="A107" s="10">
        <v>103</v>
      </c>
      <c r="B107" s="15"/>
      <c r="C107" s="42"/>
      <c r="D107" s="8">
        <v>39938</v>
      </c>
      <c r="E107" s="28">
        <v>1</v>
      </c>
      <c r="F107" s="28">
        <v>1</v>
      </c>
      <c r="G107" s="32">
        <v>2</v>
      </c>
      <c r="H107" s="5"/>
      <c r="I107" s="5"/>
      <c r="J107" s="5"/>
      <c r="K107" s="5"/>
      <c r="L107" s="5"/>
      <c r="M107" s="5"/>
      <c r="N107" s="5"/>
      <c r="O107" s="299">
        <f t="shared" si="11"/>
        <v>2</v>
      </c>
      <c r="P107" s="5" t="s">
        <v>111</v>
      </c>
      <c r="Q107" s="5" t="s">
        <v>118</v>
      </c>
      <c r="R107" s="5" t="s">
        <v>118</v>
      </c>
      <c r="S107" s="5"/>
      <c r="T107" s="5"/>
      <c r="U107" s="5"/>
      <c r="V107" s="5"/>
      <c r="W107" s="5"/>
      <c r="X107" s="32">
        <v>22</v>
      </c>
      <c r="Y107" s="5">
        <v>22</v>
      </c>
      <c r="Z107" s="5">
        <v>4</v>
      </c>
      <c r="AA107" s="5">
        <v>6</v>
      </c>
      <c r="AB107" s="5">
        <v>6</v>
      </c>
      <c r="AC107" s="5"/>
      <c r="AD107" s="5"/>
      <c r="AE107" s="5"/>
      <c r="AF107" s="32"/>
      <c r="AG107" s="5"/>
      <c r="AH107" s="5"/>
      <c r="AI107" s="5"/>
      <c r="AJ107" s="5"/>
      <c r="AK107" s="5">
        <v>6</v>
      </c>
      <c r="AL107" s="5">
        <v>6</v>
      </c>
      <c r="AM107" s="5"/>
      <c r="AN107" s="76">
        <v>39952</v>
      </c>
      <c r="AO107" s="9">
        <v>39952</v>
      </c>
      <c r="AP107" s="73">
        <v>39962</v>
      </c>
      <c r="AQ107" s="114"/>
      <c r="AR107" s="28"/>
      <c r="AS107" s="28"/>
      <c r="AT107" s="28"/>
      <c r="AU107" s="28"/>
      <c r="AV107" s="28"/>
      <c r="AW107" s="28"/>
      <c r="AX107" s="28"/>
      <c r="AY107" s="10" t="s">
        <v>345</v>
      </c>
      <c r="AZ107" s="300">
        <f t="shared" si="12"/>
        <v>1</v>
      </c>
      <c r="BA107" s="5">
        <v>1</v>
      </c>
      <c r="BB107" s="11">
        <v>3.11</v>
      </c>
      <c r="BC107" s="5">
        <v>214</v>
      </c>
      <c r="BD107" s="12"/>
      <c r="BE107" s="5"/>
      <c r="BF107" s="28"/>
      <c r="BG107" s="5"/>
      <c r="BH107" s="5"/>
      <c r="BI107" s="5"/>
      <c r="BJ107" s="5"/>
      <c r="BK107" s="5"/>
      <c r="BL107" s="5"/>
      <c r="BM107" s="46"/>
      <c r="BN107" s="5">
        <v>1</v>
      </c>
      <c r="BO107" s="38"/>
      <c r="BP107" s="263">
        <f t="shared" si="13"/>
        <v>1625.6402093060422</v>
      </c>
      <c r="BQ107" s="263"/>
      <c r="BR107" s="263">
        <f t="shared" si="14"/>
        <v>1625.6402093060422</v>
      </c>
      <c r="BS107" s="44">
        <v>103</v>
      </c>
      <c r="BT107" s="69">
        <v>1</v>
      </c>
      <c r="BU107" s="69">
        <v>14</v>
      </c>
      <c r="BV107" s="69">
        <v>4</v>
      </c>
      <c r="BW107" s="69">
        <v>4</v>
      </c>
      <c r="BX107" s="69">
        <v>4</v>
      </c>
      <c r="BY107" s="69">
        <v>15</v>
      </c>
      <c r="BZ107" s="26" t="s">
        <v>726</v>
      </c>
      <c r="CA107" s="32"/>
      <c r="CB107" s="69"/>
      <c r="CC107" s="69"/>
      <c r="CD107" s="69"/>
      <c r="CE107" s="69"/>
      <c r="CF107" s="26"/>
      <c r="CG107" s="32"/>
      <c r="CH107" s="69"/>
      <c r="CI107" s="69"/>
      <c r="CJ107" s="69"/>
      <c r="CK107" s="69"/>
      <c r="CL107" s="26"/>
      <c r="CM107" s="32"/>
      <c r="CN107" s="69"/>
      <c r="CO107" s="69"/>
      <c r="CP107" s="69"/>
      <c r="CQ107" s="69"/>
      <c r="CR107" s="26"/>
      <c r="CS107" s="32"/>
      <c r="CT107" s="69"/>
      <c r="CU107" s="69"/>
      <c r="CV107" s="69"/>
      <c r="CW107" s="69"/>
      <c r="CX107" s="26"/>
      <c r="CY107" s="44">
        <v>103</v>
      </c>
      <c r="CZ107" s="5">
        <v>2</v>
      </c>
      <c r="DA107" s="5">
        <v>1</v>
      </c>
      <c r="DB107" s="5">
        <v>2</v>
      </c>
      <c r="DC107" s="11">
        <v>3.11</v>
      </c>
      <c r="DD107" s="5">
        <v>214</v>
      </c>
      <c r="DE107" s="11">
        <v>1625.6402093060422</v>
      </c>
      <c r="DF107" s="5">
        <v>6</v>
      </c>
      <c r="DG107" s="8">
        <v>39952</v>
      </c>
      <c r="DH107" s="8">
        <v>39952</v>
      </c>
      <c r="DI107" s="8">
        <v>39962</v>
      </c>
      <c r="DJ107" s="69">
        <v>1</v>
      </c>
      <c r="DK107" s="69">
        <v>14</v>
      </c>
      <c r="DL107" s="5">
        <v>4</v>
      </c>
      <c r="DM107" s="5">
        <v>4</v>
      </c>
      <c r="DN107" s="5">
        <v>15</v>
      </c>
      <c r="DO107" s="28"/>
      <c r="DP107" s="79"/>
      <c r="DQ107" s="10"/>
      <c r="DR107" s="26"/>
      <c r="DS107" s="26"/>
    </row>
    <row r="108" spans="1:123" x14ac:dyDescent="0.25">
      <c r="A108" s="10">
        <v>104</v>
      </c>
      <c r="B108" s="15"/>
      <c r="C108" s="42"/>
      <c r="D108" s="8"/>
      <c r="E108" s="28"/>
      <c r="F108" s="28"/>
      <c r="G108" s="32"/>
      <c r="H108" s="5"/>
      <c r="I108" s="5"/>
      <c r="J108" s="5"/>
      <c r="K108" s="5"/>
      <c r="L108" s="5"/>
      <c r="M108" s="5"/>
      <c r="N108" s="5"/>
      <c r="O108" s="299">
        <f t="shared" si="11"/>
        <v>0</v>
      </c>
      <c r="P108" s="5"/>
      <c r="Q108" s="5"/>
      <c r="R108" s="5"/>
      <c r="S108" s="5"/>
      <c r="T108" s="5"/>
      <c r="U108" s="5"/>
      <c r="V108" s="5"/>
      <c r="W108" s="5"/>
      <c r="X108" s="32"/>
      <c r="Y108" s="5"/>
      <c r="Z108" s="5"/>
      <c r="AA108" s="5"/>
      <c r="AB108" s="5"/>
      <c r="AC108" s="5"/>
      <c r="AD108" s="5"/>
      <c r="AE108" s="5"/>
      <c r="AF108" s="32"/>
      <c r="AG108" s="5"/>
      <c r="AH108" s="5"/>
      <c r="AI108" s="5"/>
      <c r="AJ108" s="5"/>
      <c r="AK108" s="5"/>
      <c r="AL108" s="5"/>
      <c r="AM108" s="5"/>
      <c r="AN108" s="76"/>
      <c r="AO108" s="9"/>
      <c r="AP108" s="73"/>
      <c r="AQ108" s="114"/>
      <c r="AR108" s="28"/>
      <c r="AS108" s="28"/>
      <c r="AT108" s="28"/>
      <c r="AU108" s="28"/>
      <c r="AV108" s="28"/>
      <c r="AW108" s="28"/>
      <c r="AX108" s="28"/>
      <c r="AY108" s="10"/>
      <c r="AZ108" s="300">
        <f t="shared" si="12"/>
        <v>0</v>
      </c>
      <c r="BA108" s="5"/>
      <c r="BB108" s="11"/>
      <c r="BC108" s="5"/>
      <c r="BD108" s="12"/>
      <c r="BE108" s="5"/>
      <c r="BF108" s="28"/>
      <c r="BG108" s="5"/>
      <c r="BH108" s="5"/>
      <c r="BI108" s="5"/>
      <c r="BJ108" s="5"/>
      <c r="BK108" s="5"/>
      <c r="BL108" s="5"/>
      <c r="BM108" s="46"/>
      <c r="BN108" s="5"/>
      <c r="BO108" s="38"/>
      <c r="BP108" s="263"/>
      <c r="BQ108" s="263"/>
      <c r="BR108" s="263"/>
      <c r="BS108" s="44">
        <v>104</v>
      </c>
      <c r="BT108" s="69"/>
      <c r="BU108" s="69"/>
      <c r="BV108" s="69"/>
      <c r="BW108" s="69"/>
      <c r="BX108" s="69"/>
      <c r="BY108" s="69"/>
      <c r="BZ108" s="26"/>
      <c r="CA108" s="32"/>
      <c r="CB108" s="69"/>
      <c r="CC108" s="69"/>
      <c r="CD108" s="69"/>
      <c r="CE108" s="69"/>
      <c r="CF108" s="26"/>
      <c r="CG108" s="32"/>
      <c r="CH108" s="69"/>
      <c r="CI108" s="69"/>
      <c r="CJ108" s="69"/>
      <c r="CK108" s="69"/>
      <c r="CL108" s="26"/>
      <c r="CM108" s="32"/>
      <c r="CN108" s="69"/>
      <c r="CO108" s="69"/>
      <c r="CP108" s="69"/>
      <c r="CQ108" s="69"/>
      <c r="CR108" s="26"/>
      <c r="CS108" s="32"/>
      <c r="CT108" s="69"/>
      <c r="CU108" s="69"/>
      <c r="CV108" s="69"/>
      <c r="CW108" s="69"/>
      <c r="CX108" s="26"/>
      <c r="CY108" s="44">
        <v>104</v>
      </c>
      <c r="CZ108" s="5">
        <v>0</v>
      </c>
      <c r="DA108" s="5">
        <v>0</v>
      </c>
      <c r="DB108" s="5"/>
      <c r="DC108" s="11"/>
      <c r="DD108" s="5"/>
      <c r="DE108" s="11"/>
      <c r="DF108" s="5"/>
      <c r="DG108" s="8"/>
      <c r="DH108" s="8"/>
      <c r="DI108" s="8"/>
      <c r="DJ108" s="69"/>
      <c r="DK108" s="69"/>
      <c r="DL108" s="5"/>
      <c r="DM108" s="5"/>
      <c r="DN108" s="5"/>
      <c r="DO108" s="28"/>
      <c r="DP108" s="79"/>
      <c r="DQ108" s="10"/>
      <c r="DR108" s="26"/>
      <c r="DS108" s="26"/>
    </row>
    <row r="109" spans="1:123" x14ac:dyDescent="0.25">
      <c r="A109" s="10">
        <v>105</v>
      </c>
      <c r="B109" s="15"/>
      <c r="C109" s="42"/>
      <c r="D109" s="8"/>
      <c r="E109" s="28"/>
      <c r="F109" s="28"/>
      <c r="G109" s="32"/>
      <c r="H109" s="5"/>
      <c r="I109" s="5"/>
      <c r="J109" s="5"/>
      <c r="K109" s="5"/>
      <c r="L109" s="5"/>
      <c r="M109" s="5"/>
      <c r="N109" s="5"/>
      <c r="O109" s="299">
        <f t="shared" si="11"/>
        <v>0</v>
      </c>
      <c r="P109" s="5"/>
      <c r="Q109" s="5"/>
      <c r="R109" s="5"/>
      <c r="S109" s="5"/>
      <c r="T109" s="5"/>
      <c r="U109" s="5"/>
      <c r="V109" s="5"/>
      <c r="W109" s="5"/>
      <c r="X109" s="32"/>
      <c r="Y109" s="5"/>
      <c r="Z109" s="5"/>
      <c r="AA109" s="5"/>
      <c r="AB109" s="5"/>
      <c r="AC109" s="5"/>
      <c r="AD109" s="5"/>
      <c r="AE109" s="5"/>
      <c r="AF109" s="32"/>
      <c r="AG109" s="5"/>
      <c r="AH109" s="5"/>
      <c r="AI109" s="5"/>
      <c r="AJ109" s="5"/>
      <c r="AK109" s="5"/>
      <c r="AL109" s="5"/>
      <c r="AM109" s="5"/>
      <c r="AN109" s="76"/>
      <c r="AO109" s="9"/>
      <c r="AP109" s="73"/>
      <c r="AQ109" s="114"/>
      <c r="AR109" s="28"/>
      <c r="AS109" s="28"/>
      <c r="AT109" s="28"/>
      <c r="AU109" s="28"/>
      <c r="AV109" s="28"/>
      <c r="AW109" s="28"/>
      <c r="AX109" s="28"/>
      <c r="AY109" s="10"/>
      <c r="AZ109" s="300">
        <f t="shared" si="12"/>
        <v>0</v>
      </c>
      <c r="BA109" s="5"/>
      <c r="BB109" s="11"/>
      <c r="BC109" s="5"/>
      <c r="BD109" s="12"/>
      <c r="BE109" s="5"/>
      <c r="BF109" s="28"/>
      <c r="BG109" s="5"/>
      <c r="BH109" s="5"/>
      <c r="BI109" s="5"/>
      <c r="BJ109" s="5"/>
      <c r="BK109" s="5"/>
      <c r="BL109" s="5"/>
      <c r="BM109" s="46"/>
      <c r="BN109" s="5"/>
      <c r="BO109" s="38"/>
      <c r="BP109" s="263"/>
      <c r="BQ109" s="263"/>
      <c r="BR109" s="263"/>
      <c r="BS109" s="44">
        <v>105</v>
      </c>
      <c r="BT109" s="69"/>
      <c r="BU109" s="69"/>
      <c r="BV109" s="69"/>
      <c r="BW109" s="69"/>
      <c r="BX109" s="69"/>
      <c r="BY109" s="69"/>
      <c r="BZ109" s="26"/>
      <c r="CA109" s="32"/>
      <c r="CB109" s="69"/>
      <c r="CC109" s="69"/>
      <c r="CD109" s="69"/>
      <c r="CE109" s="69"/>
      <c r="CF109" s="26"/>
      <c r="CG109" s="32"/>
      <c r="CH109" s="69"/>
      <c r="CI109" s="69"/>
      <c r="CJ109" s="69"/>
      <c r="CK109" s="69"/>
      <c r="CL109" s="26"/>
      <c r="CM109" s="32"/>
      <c r="CN109" s="69"/>
      <c r="CO109" s="69"/>
      <c r="CP109" s="69"/>
      <c r="CQ109" s="69"/>
      <c r="CR109" s="26"/>
      <c r="CS109" s="32"/>
      <c r="CT109" s="69"/>
      <c r="CU109" s="69"/>
      <c r="CV109" s="69"/>
      <c r="CW109" s="69"/>
      <c r="CX109" s="26"/>
      <c r="CY109" s="44">
        <v>105</v>
      </c>
      <c r="CZ109" s="5">
        <v>0</v>
      </c>
      <c r="DA109" s="5">
        <v>0</v>
      </c>
      <c r="DB109" s="5"/>
      <c r="DC109" s="11"/>
      <c r="DD109" s="5"/>
      <c r="DE109" s="11"/>
      <c r="DF109" s="5"/>
      <c r="DG109" s="8"/>
      <c r="DH109" s="8"/>
      <c r="DI109" s="8"/>
      <c r="DJ109" s="69"/>
      <c r="DK109" s="69"/>
      <c r="DL109" s="5"/>
      <c r="DM109" s="5"/>
      <c r="DN109" s="5"/>
      <c r="DO109" s="28"/>
      <c r="DP109" s="79"/>
      <c r="DQ109" s="10"/>
      <c r="DR109" s="26"/>
      <c r="DS109" s="26"/>
    </row>
    <row r="110" spans="1:123" x14ac:dyDescent="0.25">
      <c r="A110" s="10">
        <v>106</v>
      </c>
      <c r="B110" s="15"/>
      <c r="C110" s="42"/>
      <c r="D110" s="8">
        <v>39938</v>
      </c>
      <c r="E110" s="28">
        <v>1</v>
      </c>
      <c r="F110" s="28">
        <v>0</v>
      </c>
      <c r="G110" s="32">
        <v>4</v>
      </c>
      <c r="H110" s="5"/>
      <c r="I110" s="5">
        <v>5</v>
      </c>
      <c r="J110" s="5"/>
      <c r="K110" s="5"/>
      <c r="L110" s="5"/>
      <c r="M110" s="5"/>
      <c r="N110" s="5"/>
      <c r="O110" s="299">
        <f t="shared" si="11"/>
        <v>5</v>
      </c>
      <c r="P110" s="5"/>
      <c r="Q110" s="5"/>
      <c r="R110" s="5"/>
      <c r="S110" s="5"/>
      <c r="T110" s="5"/>
      <c r="U110" s="5"/>
      <c r="V110" s="5"/>
      <c r="W110" s="5"/>
      <c r="X110" s="32"/>
      <c r="Y110" s="5"/>
      <c r="Z110" s="5"/>
      <c r="AA110" s="5"/>
      <c r="AB110" s="5"/>
      <c r="AC110" s="5"/>
      <c r="AD110" s="5"/>
      <c r="AE110" s="5"/>
      <c r="AF110" s="32"/>
      <c r="AG110" s="5"/>
      <c r="AH110" s="5"/>
      <c r="AI110" s="5"/>
      <c r="AJ110" s="5"/>
      <c r="AK110" s="5"/>
      <c r="AL110" s="5"/>
      <c r="AM110" s="5"/>
      <c r="AN110" s="76"/>
      <c r="AO110" s="9"/>
      <c r="AP110" s="73"/>
      <c r="AQ110" s="114"/>
      <c r="AR110" s="28"/>
      <c r="AS110" s="28"/>
      <c r="AT110" s="28"/>
      <c r="AU110" s="28"/>
      <c r="AV110" s="28"/>
      <c r="AW110" s="28"/>
      <c r="AX110" s="28"/>
      <c r="AY110" s="10" t="s">
        <v>235</v>
      </c>
      <c r="AZ110" s="300">
        <f t="shared" si="12"/>
        <v>0</v>
      </c>
      <c r="BA110" s="5"/>
      <c r="BB110" s="11"/>
      <c r="BC110" s="5"/>
      <c r="BD110" s="12"/>
      <c r="BE110" s="5"/>
      <c r="BF110" s="28"/>
      <c r="BG110" s="5"/>
      <c r="BH110" s="5"/>
      <c r="BI110" s="5"/>
      <c r="BJ110" s="5"/>
      <c r="BK110" s="5"/>
      <c r="BL110" s="5"/>
      <c r="BM110" s="46"/>
      <c r="BN110" s="5"/>
      <c r="BO110" s="38"/>
      <c r="BP110" s="263"/>
      <c r="BQ110" s="263"/>
      <c r="BR110" s="263"/>
      <c r="BS110" s="44">
        <v>106</v>
      </c>
      <c r="BT110" s="69"/>
      <c r="BU110" s="69"/>
      <c r="BV110" s="69"/>
      <c r="BW110" s="69"/>
      <c r="BX110" s="69"/>
      <c r="BY110" s="69"/>
      <c r="BZ110" s="26"/>
      <c r="CA110" s="32"/>
      <c r="CB110" s="69"/>
      <c r="CC110" s="69"/>
      <c r="CD110" s="69"/>
      <c r="CE110" s="69"/>
      <c r="CF110" s="26"/>
      <c r="CG110" s="32"/>
      <c r="CH110" s="69"/>
      <c r="CI110" s="69"/>
      <c r="CJ110" s="69"/>
      <c r="CK110" s="69"/>
      <c r="CL110" s="26"/>
      <c r="CM110" s="32"/>
      <c r="CN110" s="69"/>
      <c r="CO110" s="69"/>
      <c r="CP110" s="69"/>
      <c r="CQ110" s="69"/>
      <c r="CR110" s="26"/>
      <c r="CS110" s="32"/>
      <c r="CT110" s="69"/>
      <c r="CU110" s="69"/>
      <c r="CV110" s="69"/>
      <c r="CW110" s="69"/>
      <c r="CX110" s="26"/>
      <c r="CY110" s="44">
        <v>106</v>
      </c>
      <c r="CZ110" s="5">
        <v>5</v>
      </c>
      <c r="DA110" s="5">
        <v>0</v>
      </c>
      <c r="DB110" s="5">
        <v>5</v>
      </c>
      <c r="DC110" s="11"/>
      <c r="DD110" s="5"/>
      <c r="DE110" s="11"/>
      <c r="DF110" s="5"/>
      <c r="DG110" s="8"/>
      <c r="DH110" s="8"/>
      <c r="DI110" s="8"/>
      <c r="DJ110" s="69"/>
      <c r="DK110" s="69"/>
      <c r="DL110" s="5"/>
      <c r="DM110" s="5"/>
      <c r="DN110" s="5"/>
      <c r="DO110" s="28"/>
      <c r="DP110" s="79"/>
      <c r="DQ110" s="10"/>
      <c r="DR110" s="26"/>
      <c r="DS110" s="26"/>
    </row>
    <row r="111" spans="1:123" x14ac:dyDescent="0.25">
      <c r="A111" s="10">
        <v>107</v>
      </c>
      <c r="B111" s="15"/>
      <c r="C111" s="42"/>
      <c r="D111" s="8">
        <v>39938</v>
      </c>
      <c r="E111" s="28">
        <v>1</v>
      </c>
      <c r="F111" s="28">
        <v>0</v>
      </c>
      <c r="G111" s="32">
        <v>3</v>
      </c>
      <c r="H111" s="5"/>
      <c r="I111" s="5">
        <v>4</v>
      </c>
      <c r="J111" s="5"/>
      <c r="K111" s="5"/>
      <c r="L111" s="5"/>
      <c r="M111" s="5"/>
      <c r="N111" s="5"/>
      <c r="O111" s="299">
        <f t="shared" si="11"/>
        <v>4</v>
      </c>
      <c r="P111" s="5"/>
      <c r="Q111" s="5"/>
      <c r="R111" s="5"/>
      <c r="S111" s="5"/>
      <c r="T111" s="5"/>
      <c r="U111" s="5"/>
      <c r="V111" s="5"/>
      <c r="W111" s="5"/>
      <c r="X111" s="32"/>
      <c r="Y111" s="5"/>
      <c r="Z111" s="5"/>
      <c r="AA111" s="5"/>
      <c r="AB111" s="5"/>
      <c r="AC111" s="5"/>
      <c r="AD111" s="5"/>
      <c r="AE111" s="5"/>
      <c r="AF111" s="32"/>
      <c r="AG111" s="5"/>
      <c r="AH111" s="5"/>
      <c r="AI111" s="5"/>
      <c r="AJ111" s="5"/>
      <c r="AK111" s="5"/>
      <c r="AL111" s="5"/>
      <c r="AM111" s="5"/>
      <c r="AN111" s="76"/>
      <c r="AO111" s="9"/>
      <c r="AP111" s="73"/>
      <c r="AQ111" s="114"/>
      <c r="AR111" s="28"/>
      <c r="AS111" s="28"/>
      <c r="AT111" s="28"/>
      <c r="AU111" s="28"/>
      <c r="AV111" s="28"/>
      <c r="AW111" s="28"/>
      <c r="AX111" s="28"/>
      <c r="AY111" s="10" t="s">
        <v>235</v>
      </c>
      <c r="AZ111" s="300">
        <f t="shared" si="12"/>
        <v>0</v>
      </c>
      <c r="BA111" s="5"/>
      <c r="BB111" s="11"/>
      <c r="BC111" s="5"/>
      <c r="BD111" s="12"/>
      <c r="BE111" s="5"/>
      <c r="BF111" s="28"/>
      <c r="BG111" s="5"/>
      <c r="BH111" s="5"/>
      <c r="BI111" s="5"/>
      <c r="BJ111" s="5"/>
      <c r="BK111" s="5"/>
      <c r="BL111" s="5"/>
      <c r="BM111" s="46"/>
      <c r="BN111" s="5"/>
      <c r="BO111" s="38"/>
      <c r="BP111" s="263"/>
      <c r="BQ111" s="263"/>
      <c r="BR111" s="263"/>
      <c r="BS111" s="44">
        <v>107</v>
      </c>
      <c r="BT111" s="69"/>
      <c r="BU111" s="69"/>
      <c r="BV111" s="69"/>
      <c r="BW111" s="69"/>
      <c r="BX111" s="69"/>
      <c r="BY111" s="69"/>
      <c r="BZ111" s="26"/>
      <c r="CA111" s="32"/>
      <c r="CB111" s="69"/>
      <c r="CC111" s="69"/>
      <c r="CD111" s="69"/>
      <c r="CE111" s="69"/>
      <c r="CF111" s="26"/>
      <c r="CG111" s="32"/>
      <c r="CH111" s="69"/>
      <c r="CI111" s="69"/>
      <c r="CJ111" s="69"/>
      <c r="CK111" s="69"/>
      <c r="CL111" s="26"/>
      <c r="CM111" s="32"/>
      <c r="CN111" s="69"/>
      <c r="CO111" s="69"/>
      <c r="CP111" s="69"/>
      <c r="CQ111" s="69"/>
      <c r="CR111" s="26"/>
      <c r="CS111" s="32"/>
      <c r="CT111" s="69"/>
      <c r="CU111" s="69"/>
      <c r="CV111" s="69"/>
      <c r="CW111" s="69"/>
      <c r="CX111" s="26"/>
      <c r="CY111" s="44">
        <v>107</v>
      </c>
      <c r="CZ111" s="5">
        <v>4</v>
      </c>
      <c r="DA111" s="5">
        <v>0</v>
      </c>
      <c r="DB111" s="5">
        <v>4</v>
      </c>
      <c r="DC111" s="11"/>
      <c r="DD111" s="5"/>
      <c r="DE111" s="11"/>
      <c r="DF111" s="5"/>
      <c r="DG111" s="8"/>
      <c r="DH111" s="8"/>
      <c r="DI111" s="8"/>
      <c r="DJ111" s="69"/>
      <c r="DK111" s="69"/>
      <c r="DL111" s="5"/>
      <c r="DM111" s="5"/>
      <c r="DN111" s="5"/>
      <c r="DO111" s="28"/>
      <c r="DP111" s="79"/>
      <c r="DQ111" s="10"/>
      <c r="DR111" s="26"/>
      <c r="DS111" s="26"/>
    </row>
    <row r="112" spans="1:123" x14ac:dyDescent="0.25">
      <c r="A112" s="10">
        <v>108</v>
      </c>
      <c r="B112" s="15"/>
      <c r="C112" s="42"/>
      <c r="D112" s="8">
        <v>39945</v>
      </c>
      <c r="E112" s="28">
        <v>1</v>
      </c>
      <c r="F112" s="28">
        <v>1</v>
      </c>
      <c r="G112" s="32"/>
      <c r="H112" s="5"/>
      <c r="I112" s="5">
        <v>1</v>
      </c>
      <c r="J112" s="5"/>
      <c r="K112" s="5"/>
      <c r="L112" s="5"/>
      <c r="M112" s="5"/>
      <c r="N112" s="5"/>
      <c r="O112" s="299">
        <f t="shared" si="11"/>
        <v>1</v>
      </c>
      <c r="P112" s="5"/>
      <c r="Q112" s="5"/>
      <c r="R112" s="5" t="s">
        <v>118</v>
      </c>
      <c r="S112" s="5"/>
      <c r="T112" s="5"/>
      <c r="U112" s="5"/>
      <c r="V112" s="5"/>
      <c r="W112" s="5"/>
      <c r="X112" s="32"/>
      <c r="Y112" s="5"/>
      <c r="Z112" s="5">
        <v>10</v>
      </c>
      <c r="AA112" s="5">
        <v>7</v>
      </c>
      <c r="AB112" s="5"/>
      <c r="AC112" s="5"/>
      <c r="AD112" s="5"/>
      <c r="AE112" s="5"/>
      <c r="AF112" s="32"/>
      <c r="AG112" s="5"/>
      <c r="AH112" s="5"/>
      <c r="AI112" s="5"/>
      <c r="AJ112" s="5">
        <v>7</v>
      </c>
      <c r="AK112" s="5"/>
      <c r="AL112" s="5"/>
      <c r="AM112" s="5"/>
      <c r="AN112" s="76">
        <v>39952</v>
      </c>
      <c r="AO112" s="9"/>
      <c r="AP112" s="73">
        <v>39955</v>
      </c>
      <c r="AQ112" s="114"/>
      <c r="AR112" s="28"/>
      <c r="AS112" s="28"/>
      <c r="AT112" s="28"/>
      <c r="AU112" s="28"/>
      <c r="AV112" s="28"/>
      <c r="AW112" s="28"/>
      <c r="AX112" s="28"/>
      <c r="AY112" s="10"/>
      <c r="AZ112" s="300">
        <f t="shared" si="12"/>
        <v>1</v>
      </c>
      <c r="BA112" s="5">
        <v>1</v>
      </c>
      <c r="BB112" s="11">
        <v>2.61</v>
      </c>
      <c r="BC112" s="5">
        <v>234</v>
      </c>
      <c r="BD112" s="12"/>
      <c r="BE112" s="5"/>
      <c r="BF112" s="28"/>
      <c r="BG112" s="5"/>
      <c r="BH112" s="5"/>
      <c r="BI112" s="5"/>
      <c r="BJ112" s="5"/>
      <c r="BK112" s="5"/>
      <c r="BL112" s="5"/>
      <c r="BM112" s="46"/>
      <c r="BN112" s="5">
        <v>1</v>
      </c>
      <c r="BO112" s="38"/>
      <c r="BP112" s="263">
        <f t="shared" si="13"/>
        <v>1251.949333957863</v>
      </c>
      <c r="BQ112" s="263"/>
      <c r="BR112" s="263">
        <f t="shared" si="14"/>
        <v>1251.949333957863</v>
      </c>
      <c r="BS112" s="44">
        <v>108</v>
      </c>
      <c r="BT112" s="69">
        <v>1</v>
      </c>
      <c r="BU112" s="69">
        <v>14</v>
      </c>
      <c r="BV112" s="69">
        <v>4</v>
      </c>
      <c r="BW112" s="69">
        <v>4</v>
      </c>
      <c r="BX112" s="69">
        <v>2</v>
      </c>
      <c r="BY112" s="69">
        <v>5</v>
      </c>
      <c r="BZ112" s="26" t="s">
        <v>726</v>
      </c>
      <c r="CA112" s="32"/>
      <c r="CB112" s="69"/>
      <c r="CC112" s="69"/>
      <c r="CD112" s="69"/>
      <c r="CE112" s="69"/>
      <c r="CF112" s="26"/>
      <c r="CG112" s="32"/>
      <c r="CH112" s="69"/>
      <c r="CI112" s="69"/>
      <c r="CJ112" s="69"/>
      <c r="CK112" s="69"/>
      <c r="CL112" s="26"/>
      <c r="CM112" s="32"/>
      <c r="CN112" s="69"/>
      <c r="CO112" s="69"/>
      <c r="CP112" s="69"/>
      <c r="CQ112" s="69"/>
      <c r="CR112" s="26"/>
      <c r="CS112" s="32"/>
      <c r="CT112" s="69"/>
      <c r="CU112" s="69"/>
      <c r="CV112" s="69"/>
      <c r="CW112" s="69"/>
      <c r="CX112" s="26"/>
      <c r="CY112" s="44">
        <v>108</v>
      </c>
      <c r="CZ112" s="5">
        <v>1</v>
      </c>
      <c r="DA112" s="5">
        <v>1</v>
      </c>
      <c r="DB112" s="5">
        <v>1</v>
      </c>
      <c r="DC112" s="11">
        <v>2.61</v>
      </c>
      <c r="DD112" s="5">
        <v>234</v>
      </c>
      <c r="DE112" s="11">
        <v>1251.949333957863</v>
      </c>
      <c r="DF112" s="5">
        <v>7</v>
      </c>
      <c r="DG112" s="8">
        <v>39952</v>
      </c>
      <c r="DH112" s="8"/>
      <c r="DI112" s="8">
        <v>39955</v>
      </c>
      <c r="DJ112" s="69">
        <v>1</v>
      </c>
      <c r="DK112" s="69">
        <v>14</v>
      </c>
      <c r="DL112" s="5">
        <v>4</v>
      </c>
      <c r="DM112" s="5">
        <v>2</v>
      </c>
      <c r="DN112" s="5">
        <v>5</v>
      </c>
      <c r="DO112" s="28"/>
      <c r="DP112" s="79"/>
      <c r="DQ112" s="10"/>
      <c r="DR112" s="26"/>
      <c r="DS112" s="26"/>
    </row>
    <row r="113" spans="1:123" x14ac:dyDescent="0.25">
      <c r="A113" s="10">
        <v>109</v>
      </c>
      <c r="B113" s="15"/>
      <c r="C113" s="42"/>
      <c r="D113" s="8">
        <v>39938</v>
      </c>
      <c r="E113" s="28">
        <v>1</v>
      </c>
      <c r="F113" s="28">
        <v>1</v>
      </c>
      <c r="G113" s="32">
        <v>2</v>
      </c>
      <c r="H113" s="5"/>
      <c r="I113" s="5"/>
      <c r="J113" s="5"/>
      <c r="K113" s="5"/>
      <c r="L113" s="5"/>
      <c r="M113" s="5"/>
      <c r="N113" s="5"/>
      <c r="O113" s="299">
        <f t="shared" si="11"/>
        <v>2</v>
      </c>
      <c r="P113" s="5"/>
      <c r="Q113" s="5"/>
      <c r="R113" s="5" t="s">
        <v>117</v>
      </c>
      <c r="S113" s="5" t="s">
        <v>117</v>
      </c>
      <c r="T113" s="5" t="s">
        <v>117</v>
      </c>
      <c r="U113" s="5" t="s">
        <v>111</v>
      </c>
      <c r="V113" s="5"/>
      <c r="W113" s="5"/>
      <c r="X113" s="32"/>
      <c r="Y113" s="5"/>
      <c r="Z113" s="5">
        <v>5</v>
      </c>
      <c r="AA113" s="5">
        <v>5</v>
      </c>
      <c r="AB113" s="5">
        <v>3</v>
      </c>
      <c r="AC113" s="5">
        <v>4</v>
      </c>
      <c r="AD113" s="5"/>
      <c r="AE113" s="5"/>
      <c r="AF113" s="32"/>
      <c r="AG113" s="5"/>
      <c r="AH113" s="5"/>
      <c r="AI113" s="5"/>
      <c r="AJ113" s="5"/>
      <c r="AK113" s="5"/>
      <c r="AL113" s="5">
        <v>4</v>
      </c>
      <c r="AM113" s="5">
        <v>4</v>
      </c>
      <c r="AN113" s="76">
        <v>39962</v>
      </c>
      <c r="AO113" s="9"/>
      <c r="AP113" s="73">
        <v>39965</v>
      </c>
      <c r="AQ113" s="114"/>
      <c r="AR113" s="28"/>
      <c r="AS113" s="28"/>
      <c r="AT113" s="28"/>
      <c r="AU113" s="28"/>
      <c r="AV113" s="28"/>
      <c r="AW113" s="28"/>
      <c r="AX113" s="28"/>
      <c r="AY113" s="10" t="s">
        <v>322</v>
      </c>
      <c r="AZ113" s="300">
        <f t="shared" si="12"/>
        <v>2</v>
      </c>
      <c r="BA113" s="5">
        <v>2</v>
      </c>
      <c r="BB113" s="11">
        <v>2.83</v>
      </c>
      <c r="BC113" s="5">
        <v>227</v>
      </c>
      <c r="BD113" s="12"/>
      <c r="BE113" s="5"/>
      <c r="BF113" s="28"/>
      <c r="BG113" s="5"/>
      <c r="BH113" s="5"/>
      <c r="BI113" s="5"/>
      <c r="BJ113" s="5"/>
      <c r="BK113" s="5"/>
      <c r="BL113" s="5"/>
      <c r="BM113" s="46"/>
      <c r="BN113" s="5">
        <v>1</v>
      </c>
      <c r="BO113" s="38"/>
      <c r="BP113" s="263">
        <f t="shared" si="13"/>
        <v>2855.7396092785561</v>
      </c>
      <c r="BQ113" s="263"/>
      <c r="BR113" s="263">
        <f t="shared" si="14"/>
        <v>2855.7396092785561</v>
      </c>
      <c r="BS113" s="44">
        <v>109</v>
      </c>
      <c r="BT113" s="5">
        <v>1</v>
      </c>
      <c r="BU113" s="5">
        <v>13</v>
      </c>
      <c r="BV113" s="5">
        <v>2</v>
      </c>
      <c r="BW113" s="5">
        <v>2</v>
      </c>
      <c r="BX113" s="5">
        <v>2</v>
      </c>
      <c r="BY113" s="5">
        <v>8</v>
      </c>
      <c r="BZ113" s="4" t="s">
        <v>727</v>
      </c>
      <c r="CA113" s="32"/>
      <c r="CB113" s="69"/>
      <c r="CC113" s="69"/>
      <c r="CD113" s="69"/>
      <c r="CE113" s="69"/>
      <c r="CF113" s="26"/>
      <c r="CG113" s="32"/>
      <c r="CH113" s="69"/>
      <c r="CI113" s="69"/>
      <c r="CJ113" s="69"/>
      <c r="CK113" s="69"/>
      <c r="CL113" s="26"/>
      <c r="CM113" s="32"/>
      <c r="CN113" s="69"/>
      <c r="CO113" s="69"/>
      <c r="CP113" s="69"/>
      <c r="CQ113" s="69"/>
      <c r="CR113" s="26"/>
      <c r="CS113" s="32"/>
      <c r="CT113" s="69"/>
      <c r="CU113" s="69"/>
      <c r="CV113" s="69"/>
      <c r="CW113" s="69"/>
      <c r="CX113" s="26"/>
      <c r="CY113" s="44">
        <v>109</v>
      </c>
      <c r="CZ113" s="5">
        <v>2</v>
      </c>
      <c r="DA113" s="5">
        <v>2</v>
      </c>
      <c r="DB113" s="5">
        <v>2</v>
      </c>
      <c r="DC113" s="11">
        <v>2.83</v>
      </c>
      <c r="DD113" s="5">
        <v>227</v>
      </c>
      <c r="DE113" s="11">
        <v>2855.7396092785561</v>
      </c>
      <c r="DF113" s="5">
        <v>4</v>
      </c>
      <c r="DG113" s="8">
        <v>39962</v>
      </c>
      <c r="DH113" s="8"/>
      <c r="DI113" s="8">
        <v>39965</v>
      </c>
      <c r="DJ113" s="5">
        <v>1</v>
      </c>
      <c r="DK113" s="5">
        <v>13</v>
      </c>
      <c r="DL113" s="5">
        <v>2</v>
      </c>
      <c r="DM113" s="5">
        <v>2</v>
      </c>
      <c r="DN113" s="5">
        <v>8</v>
      </c>
      <c r="DO113" s="28"/>
      <c r="DP113" s="79"/>
      <c r="DQ113" s="10"/>
      <c r="DR113" s="26"/>
      <c r="DS113" s="26"/>
    </row>
    <row r="114" spans="1:123" x14ac:dyDescent="0.25">
      <c r="A114" s="10">
        <v>110</v>
      </c>
      <c r="B114" s="15"/>
      <c r="C114" s="42"/>
      <c r="D114" s="8">
        <v>39938</v>
      </c>
      <c r="E114" s="28">
        <v>1</v>
      </c>
      <c r="F114" s="28">
        <v>1</v>
      </c>
      <c r="G114" s="32">
        <v>1</v>
      </c>
      <c r="H114" s="5"/>
      <c r="I114" s="5"/>
      <c r="J114" s="5"/>
      <c r="K114" s="5"/>
      <c r="L114" s="5"/>
      <c r="M114" s="5"/>
      <c r="N114" s="5"/>
      <c r="O114" s="299">
        <f t="shared" si="11"/>
        <v>1</v>
      </c>
      <c r="P114" s="5" t="s">
        <v>111</v>
      </c>
      <c r="Q114" s="5" t="s">
        <v>118</v>
      </c>
      <c r="R114" s="5"/>
      <c r="S114" s="5"/>
      <c r="T114" s="5"/>
      <c r="U114" s="5"/>
      <c r="V114" s="5"/>
      <c r="W114" s="5"/>
      <c r="X114" s="32">
        <v>9</v>
      </c>
      <c r="Y114" s="5">
        <v>9</v>
      </c>
      <c r="Z114" s="5">
        <v>7</v>
      </c>
      <c r="AA114" s="5"/>
      <c r="AB114" s="5"/>
      <c r="AC114" s="5"/>
      <c r="AD114" s="5"/>
      <c r="AE114" s="5"/>
      <c r="AF114" s="32"/>
      <c r="AG114" s="5"/>
      <c r="AH114" s="5"/>
      <c r="AI114" s="5">
        <v>7</v>
      </c>
      <c r="AJ114" s="5"/>
      <c r="AK114" s="5"/>
      <c r="AL114" s="5"/>
      <c r="AM114" s="5"/>
      <c r="AN114" s="76">
        <v>39945</v>
      </c>
      <c r="AO114" s="9"/>
      <c r="AP114" s="73">
        <v>39952</v>
      </c>
      <c r="AQ114" s="114"/>
      <c r="AR114" s="28"/>
      <c r="AS114" s="28"/>
      <c r="AT114" s="28"/>
      <c r="AU114" s="28"/>
      <c r="AV114" s="28"/>
      <c r="AW114" s="28"/>
      <c r="AX114" s="28"/>
      <c r="AY114" s="10"/>
      <c r="AZ114" s="300">
        <f t="shared" si="12"/>
        <v>1</v>
      </c>
      <c r="BA114" s="5">
        <v>1</v>
      </c>
      <c r="BB114" s="11">
        <v>2.2200000000000002</v>
      </c>
      <c r="BC114" s="5">
        <v>208</v>
      </c>
      <c r="BD114" s="12"/>
      <c r="BE114" s="5"/>
      <c r="BF114" s="28"/>
      <c r="BG114" s="5"/>
      <c r="BH114" s="5"/>
      <c r="BI114" s="5"/>
      <c r="BJ114" s="5"/>
      <c r="BK114" s="5"/>
      <c r="BL114" s="5"/>
      <c r="BM114" s="46"/>
      <c r="BN114" s="5">
        <v>4</v>
      </c>
      <c r="BO114" s="38"/>
      <c r="BP114" s="263">
        <f t="shared" si="13"/>
        <v>805.11731216550083</v>
      </c>
      <c r="BQ114" s="263"/>
      <c r="BR114" s="263">
        <f t="shared" si="14"/>
        <v>805.11731216550083</v>
      </c>
      <c r="BS114" s="44">
        <v>110</v>
      </c>
      <c r="BT114" s="69">
        <v>4</v>
      </c>
      <c r="BU114" s="69">
        <v>16</v>
      </c>
      <c r="BV114" s="69">
        <v>0</v>
      </c>
      <c r="BW114" s="69">
        <v>13</v>
      </c>
      <c r="BX114" s="69">
        <v>11</v>
      </c>
      <c r="BY114" s="69">
        <v>3</v>
      </c>
      <c r="BZ114" s="26" t="s">
        <v>728</v>
      </c>
      <c r="CA114" s="32">
        <v>16</v>
      </c>
      <c r="CB114" s="69">
        <v>6</v>
      </c>
      <c r="CC114" s="69"/>
      <c r="CD114" s="69"/>
      <c r="CE114" s="69">
        <v>8</v>
      </c>
      <c r="CF114" s="26" t="s">
        <v>726</v>
      </c>
      <c r="CG114" s="32">
        <v>15</v>
      </c>
      <c r="CH114" s="69">
        <v>5</v>
      </c>
      <c r="CI114" s="69"/>
      <c r="CJ114" s="69"/>
      <c r="CK114" s="69">
        <v>9</v>
      </c>
      <c r="CL114" s="26" t="s">
        <v>726</v>
      </c>
      <c r="CM114" s="32">
        <v>13</v>
      </c>
      <c r="CN114" s="69">
        <v>2</v>
      </c>
      <c r="CO114" s="69"/>
      <c r="CP114" s="69"/>
      <c r="CQ114" s="69">
        <v>5</v>
      </c>
      <c r="CR114" s="26" t="s">
        <v>726</v>
      </c>
      <c r="CS114" s="32"/>
      <c r="CT114" s="69"/>
      <c r="CU114" s="69"/>
      <c r="CV114" s="69"/>
      <c r="CW114" s="69"/>
      <c r="CX114" s="26"/>
      <c r="CY114" s="44">
        <v>110</v>
      </c>
      <c r="CZ114" s="5">
        <v>1</v>
      </c>
      <c r="DA114" s="5">
        <v>1</v>
      </c>
      <c r="DB114" s="5">
        <v>1</v>
      </c>
      <c r="DC114" s="11">
        <v>2.2200000000000002</v>
      </c>
      <c r="DD114" s="5">
        <v>208</v>
      </c>
      <c r="DE114" s="11">
        <v>805.11731216550083</v>
      </c>
      <c r="DF114" s="5">
        <v>7</v>
      </c>
      <c r="DG114" s="8">
        <v>39945</v>
      </c>
      <c r="DH114" s="8"/>
      <c r="DI114" s="8">
        <v>39952</v>
      </c>
      <c r="DJ114" s="69">
        <v>4</v>
      </c>
      <c r="DK114" s="69">
        <v>6</v>
      </c>
      <c r="DL114" s="5">
        <v>13</v>
      </c>
      <c r="DM114" s="5">
        <v>11</v>
      </c>
      <c r="DN114" s="5">
        <v>25</v>
      </c>
      <c r="DO114" s="28"/>
      <c r="DP114" s="79"/>
      <c r="DQ114" s="10"/>
      <c r="DR114" s="26"/>
      <c r="DS114" s="26"/>
    </row>
    <row r="115" spans="1:123" x14ac:dyDescent="0.25">
      <c r="A115" s="10">
        <v>111</v>
      </c>
      <c r="B115" s="15"/>
      <c r="C115" s="42"/>
      <c r="D115" s="8">
        <v>39938</v>
      </c>
      <c r="E115" s="28">
        <v>1</v>
      </c>
      <c r="F115" s="28">
        <v>1</v>
      </c>
      <c r="G115" s="32">
        <v>1</v>
      </c>
      <c r="H115" s="5"/>
      <c r="I115" s="5"/>
      <c r="J115" s="5"/>
      <c r="K115" s="5"/>
      <c r="L115" s="5"/>
      <c r="M115" s="5"/>
      <c r="N115" s="5"/>
      <c r="O115" s="299">
        <f t="shared" si="11"/>
        <v>1</v>
      </c>
      <c r="P115" s="5"/>
      <c r="Q115" s="5"/>
      <c r="R115" s="5"/>
      <c r="S115" s="5" t="s">
        <v>117</v>
      </c>
      <c r="T115" s="5" t="s">
        <v>118</v>
      </c>
      <c r="U115" s="5"/>
      <c r="V115" s="5"/>
      <c r="W115" s="5"/>
      <c r="X115" s="32"/>
      <c r="Y115" s="5"/>
      <c r="Z115" s="5"/>
      <c r="AA115" s="5">
        <v>4</v>
      </c>
      <c r="AB115" s="5">
        <v>3</v>
      </c>
      <c r="AC115" s="5"/>
      <c r="AD115" s="5"/>
      <c r="AE115" s="5"/>
      <c r="AF115" s="32"/>
      <c r="AG115" s="5"/>
      <c r="AH115" s="5"/>
      <c r="AI115" s="5"/>
      <c r="AJ115" s="5"/>
      <c r="AK115" s="5">
        <v>3</v>
      </c>
      <c r="AL115" s="5">
        <v>3</v>
      </c>
      <c r="AM115" s="5">
        <v>2</v>
      </c>
      <c r="AN115" s="76">
        <v>39959</v>
      </c>
      <c r="AO115" s="9">
        <v>39959</v>
      </c>
      <c r="AP115" s="73">
        <v>39959</v>
      </c>
      <c r="AQ115" s="114"/>
      <c r="AR115" s="28"/>
      <c r="AS115" s="28"/>
      <c r="AT115" s="28"/>
      <c r="AU115" s="28"/>
      <c r="AV115" s="28"/>
      <c r="AW115" s="28"/>
      <c r="AX115" s="28"/>
      <c r="AY115" s="10" t="s">
        <v>346</v>
      </c>
      <c r="AZ115" s="300">
        <f t="shared" si="12"/>
        <v>1</v>
      </c>
      <c r="BA115" s="5">
        <v>1</v>
      </c>
      <c r="BB115" s="11">
        <v>2.62</v>
      </c>
      <c r="BC115" s="5">
        <v>193</v>
      </c>
      <c r="BD115" s="12"/>
      <c r="BE115" s="5"/>
      <c r="BF115" s="28"/>
      <c r="BG115" s="5"/>
      <c r="BH115" s="5"/>
      <c r="BI115" s="5"/>
      <c r="BJ115" s="5"/>
      <c r="BK115" s="5"/>
      <c r="BL115" s="5"/>
      <c r="BM115" s="46"/>
      <c r="BN115" s="5">
        <v>0</v>
      </c>
      <c r="BO115" s="38"/>
      <c r="BP115" s="263">
        <f t="shared" si="13"/>
        <v>1040.5184204953109</v>
      </c>
      <c r="BQ115" s="263"/>
      <c r="BR115" s="263">
        <f t="shared" si="14"/>
        <v>1040.5184204953109</v>
      </c>
      <c r="BS115" s="44">
        <v>111</v>
      </c>
      <c r="BT115" s="69"/>
      <c r="BU115" s="69"/>
      <c r="BV115" s="69"/>
      <c r="BW115" s="69"/>
      <c r="BX115" s="69"/>
      <c r="BY115" s="69"/>
      <c r="BZ115" s="26"/>
      <c r="CA115" s="32"/>
      <c r="CB115" s="69"/>
      <c r="CC115" s="69"/>
      <c r="CD115" s="69"/>
      <c r="CE115" s="69"/>
      <c r="CF115" s="26"/>
      <c r="CG115" s="32"/>
      <c r="CH115" s="69"/>
      <c r="CI115" s="69"/>
      <c r="CJ115" s="69"/>
      <c r="CK115" s="69"/>
      <c r="CL115" s="26"/>
      <c r="CM115" s="32"/>
      <c r="CN115" s="69"/>
      <c r="CO115" s="69"/>
      <c r="CP115" s="69"/>
      <c r="CQ115" s="69"/>
      <c r="CR115" s="26"/>
      <c r="CS115" s="32"/>
      <c r="CT115" s="69"/>
      <c r="CU115" s="69"/>
      <c r="CV115" s="69"/>
      <c r="CW115" s="69"/>
      <c r="CX115" s="26"/>
      <c r="CY115" s="44">
        <v>111</v>
      </c>
      <c r="CZ115" s="5">
        <v>1</v>
      </c>
      <c r="DA115" s="5">
        <v>1</v>
      </c>
      <c r="DB115" s="5">
        <v>1</v>
      </c>
      <c r="DC115" s="11">
        <v>2.62</v>
      </c>
      <c r="DD115" s="5">
        <v>193</v>
      </c>
      <c r="DE115" s="11">
        <v>1040.5184204953109</v>
      </c>
      <c r="DF115" s="5">
        <v>2</v>
      </c>
      <c r="DG115" s="8">
        <v>39959</v>
      </c>
      <c r="DH115" s="8">
        <v>39959</v>
      </c>
      <c r="DI115" s="8">
        <v>39959</v>
      </c>
      <c r="DJ115" s="69"/>
      <c r="DK115" s="69"/>
      <c r="DL115" s="5"/>
      <c r="DM115" s="5"/>
      <c r="DN115" s="5"/>
      <c r="DO115" s="28"/>
      <c r="DP115" s="79"/>
      <c r="DQ115" s="10"/>
      <c r="DR115" s="26"/>
      <c r="DS115" s="26"/>
    </row>
    <row r="116" spans="1:123" x14ac:dyDescent="0.25">
      <c r="A116" s="10">
        <v>112</v>
      </c>
      <c r="B116" s="15"/>
      <c r="C116" s="42"/>
      <c r="D116" s="8">
        <v>39938</v>
      </c>
      <c r="E116" s="28">
        <v>1</v>
      </c>
      <c r="F116" s="28">
        <v>1</v>
      </c>
      <c r="G116" s="32">
        <v>1</v>
      </c>
      <c r="H116" s="5"/>
      <c r="I116" s="5">
        <v>2</v>
      </c>
      <c r="J116" s="5"/>
      <c r="K116" s="5"/>
      <c r="L116" s="5"/>
      <c r="M116" s="5"/>
      <c r="N116" s="5"/>
      <c r="O116" s="299">
        <f t="shared" si="11"/>
        <v>2</v>
      </c>
      <c r="P116" s="5" t="s">
        <v>117</v>
      </c>
      <c r="Q116" s="5"/>
      <c r="R116" s="5" t="s">
        <v>111</v>
      </c>
      <c r="S116" s="5" t="s">
        <v>118</v>
      </c>
      <c r="T116" s="5"/>
      <c r="U116" s="5"/>
      <c r="V116" s="5"/>
      <c r="W116" s="5"/>
      <c r="X116" s="32">
        <v>5</v>
      </c>
      <c r="Y116" s="5"/>
      <c r="Z116" s="5">
        <v>15</v>
      </c>
      <c r="AA116" s="5">
        <v>15</v>
      </c>
      <c r="AB116" s="5"/>
      <c r="AC116" s="5"/>
      <c r="AD116" s="5"/>
      <c r="AE116" s="5"/>
      <c r="AF116" s="32"/>
      <c r="AG116" s="5"/>
      <c r="AH116" s="5"/>
      <c r="AI116" s="5"/>
      <c r="AJ116" s="5">
        <v>15</v>
      </c>
      <c r="AK116" s="5">
        <v>14</v>
      </c>
      <c r="AL116" s="5">
        <v>13</v>
      </c>
      <c r="AM116" s="5"/>
      <c r="AN116" s="76">
        <v>39952</v>
      </c>
      <c r="AO116" s="9">
        <v>39955</v>
      </c>
      <c r="AP116" s="73">
        <v>39962</v>
      </c>
      <c r="AQ116" s="114"/>
      <c r="AR116" s="28"/>
      <c r="AS116" s="28"/>
      <c r="AT116" s="28"/>
      <c r="AU116" s="28"/>
      <c r="AV116" s="28"/>
      <c r="AW116" s="28"/>
      <c r="AX116" s="28"/>
      <c r="AY116" s="10" t="s">
        <v>347</v>
      </c>
      <c r="AZ116" s="300">
        <f t="shared" si="12"/>
        <v>1</v>
      </c>
      <c r="BA116" s="5">
        <v>1</v>
      </c>
      <c r="BB116" s="11">
        <v>2.58</v>
      </c>
      <c r="BC116" s="5">
        <v>238</v>
      </c>
      <c r="BD116" s="12"/>
      <c r="BE116" s="5"/>
      <c r="BF116" s="28"/>
      <c r="BG116" s="5"/>
      <c r="BH116" s="5"/>
      <c r="BI116" s="5"/>
      <c r="BJ116" s="5"/>
      <c r="BK116" s="5"/>
      <c r="BL116" s="5"/>
      <c r="BM116" s="46"/>
      <c r="BN116" s="5">
        <v>0</v>
      </c>
      <c r="BO116" s="38"/>
      <c r="BP116" s="263">
        <f t="shared" si="13"/>
        <v>1244.2459916916284</v>
      </c>
      <c r="BQ116" s="263"/>
      <c r="BR116" s="263">
        <f t="shared" si="14"/>
        <v>1244.2459916916284</v>
      </c>
      <c r="BS116" s="44">
        <v>112</v>
      </c>
      <c r="BT116" s="69"/>
      <c r="BU116" s="69"/>
      <c r="BV116" s="69"/>
      <c r="BW116" s="69"/>
      <c r="BX116" s="69"/>
      <c r="BY116" s="69"/>
      <c r="BZ116" s="26"/>
      <c r="CA116" s="32"/>
      <c r="CB116" s="69"/>
      <c r="CC116" s="69"/>
      <c r="CD116" s="69"/>
      <c r="CE116" s="69"/>
      <c r="CF116" s="26"/>
      <c r="CG116" s="32"/>
      <c r="CH116" s="69"/>
      <c r="CI116" s="69"/>
      <c r="CJ116" s="69"/>
      <c r="CK116" s="69"/>
      <c r="CL116" s="26"/>
      <c r="CM116" s="32"/>
      <c r="CN116" s="69"/>
      <c r="CO116" s="69"/>
      <c r="CP116" s="69"/>
      <c r="CQ116" s="69"/>
      <c r="CR116" s="26"/>
      <c r="CS116" s="32"/>
      <c r="CT116" s="69"/>
      <c r="CU116" s="69"/>
      <c r="CV116" s="69"/>
      <c r="CW116" s="69"/>
      <c r="CX116" s="26"/>
      <c r="CY116" s="44">
        <v>112</v>
      </c>
      <c r="CZ116" s="5">
        <v>2</v>
      </c>
      <c r="DA116" s="5">
        <v>1</v>
      </c>
      <c r="DB116" s="5">
        <v>2</v>
      </c>
      <c r="DC116" s="11">
        <v>2.58</v>
      </c>
      <c r="DD116" s="5">
        <v>238</v>
      </c>
      <c r="DE116" s="11">
        <v>1244.2459916916284</v>
      </c>
      <c r="DF116" s="5">
        <v>13</v>
      </c>
      <c r="DG116" s="8">
        <v>39952</v>
      </c>
      <c r="DH116" s="8">
        <v>39955</v>
      </c>
      <c r="DI116" s="8">
        <v>39962</v>
      </c>
      <c r="DJ116" s="69"/>
      <c r="DK116" s="69"/>
      <c r="DL116" s="5"/>
      <c r="DM116" s="5"/>
      <c r="DN116" s="5"/>
      <c r="DO116" s="28"/>
      <c r="DP116" s="79"/>
      <c r="DQ116" s="10"/>
      <c r="DR116" s="26"/>
      <c r="DS116" s="26"/>
    </row>
    <row r="117" spans="1:123" x14ac:dyDescent="0.25">
      <c r="A117" s="10">
        <v>113</v>
      </c>
      <c r="B117" s="15"/>
      <c r="C117" s="42"/>
      <c r="D117" s="8">
        <v>39938</v>
      </c>
      <c r="E117" s="28">
        <v>1</v>
      </c>
      <c r="F117" s="28">
        <v>1</v>
      </c>
      <c r="G117" s="32">
        <v>1</v>
      </c>
      <c r="H117" s="5"/>
      <c r="I117" s="5"/>
      <c r="J117" s="5"/>
      <c r="K117" s="5"/>
      <c r="L117" s="5"/>
      <c r="M117" s="5"/>
      <c r="N117" s="5"/>
      <c r="O117" s="299">
        <f t="shared" si="11"/>
        <v>1</v>
      </c>
      <c r="P117" s="5" t="s">
        <v>117</v>
      </c>
      <c r="Q117" s="5"/>
      <c r="R117" s="5" t="s">
        <v>111</v>
      </c>
      <c r="S117" s="5" t="s">
        <v>118</v>
      </c>
      <c r="T117" s="5"/>
      <c r="U117" s="5"/>
      <c r="V117" s="5"/>
      <c r="W117" s="5"/>
      <c r="X117" s="32">
        <v>5</v>
      </c>
      <c r="Y117" s="5"/>
      <c r="Z117" s="5">
        <v>10</v>
      </c>
      <c r="AA117" s="5">
        <v>10</v>
      </c>
      <c r="AB117" s="5">
        <v>11</v>
      </c>
      <c r="AC117" s="5"/>
      <c r="AD117" s="5"/>
      <c r="AE117" s="5"/>
      <c r="AF117" s="32"/>
      <c r="AG117" s="5"/>
      <c r="AH117" s="5"/>
      <c r="AI117" s="5"/>
      <c r="AJ117" s="5"/>
      <c r="AK117" s="5">
        <v>11</v>
      </c>
      <c r="AL117" s="5">
        <v>11</v>
      </c>
      <c r="AM117" s="5"/>
      <c r="AN117" s="76">
        <v>39955</v>
      </c>
      <c r="AO117" s="9">
        <v>39959</v>
      </c>
      <c r="AP117" s="73">
        <v>39962</v>
      </c>
      <c r="AQ117" s="114"/>
      <c r="AR117" s="28"/>
      <c r="AS117" s="28"/>
      <c r="AT117" s="28"/>
      <c r="AU117" s="28"/>
      <c r="AV117" s="28"/>
      <c r="AW117" s="28"/>
      <c r="AX117" s="28"/>
      <c r="AY117" s="10" t="s">
        <v>322</v>
      </c>
      <c r="AZ117" s="300">
        <f t="shared" si="12"/>
        <v>1</v>
      </c>
      <c r="BA117" s="5">
        <v>1</v>
      </c>
      <c r="BB117" s="11">
        <v>2.93</v>
      </c>
      <c r="BC117" s="5">
        <v>274</v>
      </c>
      <c r="BD117" s="12"/>
      <c r="BE117" s="5"/>
      <c r="BF117" s="28"/>
      <c r="BG117" s="5"/>
      <c r="BH117" s="5"/>
      <c r="BI117" s="5"/>
      <c r="BJ117" s="5"/>
      <c r="BK117" s="5"/>
      <c r="BL117" s="5"/>
      <c r="BM117" s="46"/>
      <c r="BN117" s="5">
        <v>0</v>
      </c>
      <c r="BO117" s="38"/>
      <c r="BP117" s="263">
        <f t="shared" si="13"/>
        <v>1847.4627258685066</v>
      </c>
      <c r="BQ117" s="263"/>
      <c r="BR117" s="263">
        <f t="shared" si="14"/>
        <v>1847.4627258685066</v>
      </c>
      <c r="BS117" s="44">
        <v>113</v>
      </c>
      <c r="BT117" s="69"/>
      <c r="BU117" s="69"/>
      <c r="BV117" s="69"/>
      <c r="BW117" s="69"/>
      <c r="BX117" s="69"/>
      <c r="BY117" s="69"/>
      <c r="BZ117" s="26"/>
      <c r="CA117" s="32"/>
      <c r="CB117" s="69"/>
      <c r="CC117" s="69"/>
      <c r="CD117" s="69"/>
      <c r="CE117" s="69"/>
      <c r="CF117" s="26"/>
      <c r="CG117" s="32"/>
      <c r="CH117" s="69"/>
      <c r="CI117" s="69"/>
      <c r="CJ117" s="69"/>
      <c r="CK117" s="69"/>
      <c r="CL117" s="26"/>
      <c r="CM117" s="32"/>
      <c r="CN117" s="69"/>
      <c r="CO117" s="69"/>
      <c r="CP117" s="69"/>
      <c r="CQ117" s="69"/>
      <c r="CR117" s="26"/>
      <c r="CS117" s="32"/>
      <c r="CT117" s="69"/>
      <c r="CU117" s="69"/>
      <c r="CV117" s="69"/>
      <c r="CW117" s="69"/>
      <c r="CX117" s="26"/>
      <c r="CY117" s="44">
        <v>113</v>
      </c>
      <c r="CZ117" s="5">
        <v>1</v>
      </c>
      <c r="DA117" s="5">
        <v>1</v>
      </c>
      <c r="DB117" s="5">
        <v>1</v>
      </c>
      <c r="DC117" s="11">
        <v>2.93</v>
      </c>
      <c r="DD117" s="5">
        <v>274</v>
      </c>
      <c r="DE117" s="11">
        <v>1847.4627258685066</v>
      </c>
      <c r="DF117" s="5">
        <v>11</v>
      </c>
      <c r="DG117" s="8">
        <v>39955</v>
      </c>
      <c r="DH117" s="8">
        <v>39959</v>
      </c>
      <c r="DI117" s="8">
        <v>39962</v>
      </c>
      <c r="DJ117" s="69"/>
      <c r="DK117" s="69"/>
      <c r="DL117" s="5"/>
      <c r="DM117" s="5"/>
      <c r="DN117" s="5"/>
      <c r="DO117" s="28"/>
      <c r="DP117" s="79"/>
      <c r="DQ117" s="10"/>
      <c r="DR117" s="26"/>
      <c r="DS117" s="26"/>
    </row>
    <row r="118" spans="1:123" x14ac:dyDescent="0.25">
      <c r="A118" s="10">
        <v>114</v>
      </c>
      <c r="B118" s="15">
        <v>6</v>
      </c>
      <c r="C118" s="42"/>
      <c r="D118" s="8">
        <v>39938</v>
      </c>
      <c r="E118" s="28">
        <v>1</v>
      </c>
      <c r="F118" s="28">
        <v>1</v>
      </c>
      <c r="G118" s="32">
        <v>2</v>
      </c>
      <c r="H118" s="5">
        <v>3</v>
      </c>
      <c r="I118" s="5"/>
      <c r="J118" s="5"/>
      <c r="K118" s="5"/>
      <c r="L118" s="5"/>
      <c r="M118" s="5"/>
      <c r="N118" s="5"/>
      <c r="O118" s="299">
        <f t="shared" si="11"/>
        <v>3</v>
      </c>
      <c r="P118" s="5" t="s">
        <v>117</v>
      </c>
      <c r="Q118" s="5" t="s">
        <v>111</v>
      </c>
      <c r="R118" s="5" t="s">
        <v>118</v>
      </c>
      <c r="S118" s="5"/>
      <c r="T118" s="5"/>
      <c r="U118" s="5"/>
      <c r="V118" s="5"/>
      <c r="W118" s="5"/>
      <c r="X118" s="32">
        <v>17</v>
      </c>
      <c r="Y118" s="5">
        <v>17</v>
      </c>
      <c r="Z118" s="5">
        <v>28</v>
      </c>
      <c r="AA118" s="5">
        <v>14</v>
      </c>
      <c r="AB118" s="5"/>
      <c r="AC118" s="5"/>
      <c r="AD118" s="5"/>
      <c r="AE118" s="5"/>
      <c r="AF118" s="32"/>
      <c r="AG118" s="5"/>
      <c r="AH118" s="5"/>
      <c r="AI118" s="5"/>
      <c r="AJ118" s="5">
        <v>14</v>
      </c>
      <c r="AK118" s="5">
        <v>14</v>
      </c>
      <c r="AL118" s="5">
        <v>14</v>
      </c>
      <c r="AM118" s="5"/>
      <c r="AN118" s="76">
        <v>39952</v>
      </c>
      <c r="AO118" s="9">
        <v>39955</v>
      </c>
      <c r="AP118" s="73">
        <v>39962</v>
      </c>
      <c r="AQ118" s="114"/>
      <c r="AR118" s="28"/>
      <c r="AS118" s="28"/>
      <c r="AT118" s="28">
        <v>0.2</v>
      </c>
      <c r="AU118" s="28"/>
      <c r="AV118" s="28"/>
      <c r="AW118" s="28"/>
      <c r="AX118" s="28"/>
      <c r="AY118" s="10" t="s">
        <v>338</v>
      </c>
      <c r="AZ118" s="300">
        <f t="shared" si="12"/>
        <v>2</v>
      </c>
      <c r="BA118" s="5">
        <v>1</v>
      </c>
      <c r="BB118" s="11">
        <v>2.65</v>
      </c>
      <c r="BC118" s="5">
        <v>205</v>
      </c>
      <c r="BD118" s="12"/>
      <c r="BE118" s="5">
        <v>1</v>
      </c>
      <c r="BF118" s="28"/>
      <c r="BG118" s="5"/>
      <c r="BH118" s="5"/>
      <c r="BI118" s="5"/>
      <c r="BJ118" s="5"/>
      <c r="BK118" s="5"/>
      <c r="BL118" s="5"/>
      <c r="BM118" s="46"/>
      <c r="BN118" s="5">
        <v>4</v>
      </c>
      <c r="BO118" s="38"/>
      <c r="BP118" s="263">
        <f t="shared" si="13"/>
        <v>1130.6690135040089</v>
      </c>
      <c r="BQ118" s="263"/>
      <c r="BR118" s="263">
        <f t="shared" si="14"/>
        <v>1130.6690135040089</v>
      </c>
      <c r="BS118" s="44">
        <v>114</v>
      </c>
      <c r="BT118" s="69">
        <v>4</v>
      </c>
      <c r="BU118" s="69">
        <v>13</v>
      </c>
      <c r="BV118" s="69">
        <v>5</v>
      </c>
      <c r="BW118" s="69">
        <v>12</v>
      </c>
      <c r="BX118" s="69">
        <v>10</v>
      </c>
      <c r="BY118" s="69">
        <v>16</v>
      </c>
      <c r="BZ118" s="26" t="s">
        <v>729</v>
      </c>
      <c r="CA118" s="32">
        <v>14</v>
      </c>
      <c r="CB118" s="69">
        <v>4</v>
      </c>
      <c r="CC118" s="69"/>
      <c r="CD118" s="69"/>
      <c r="CE118" s="69">
        <v>4</v>
      </c>
      <c r="CF118" s="26" t="s">
        <v>726</v>
      </c>
      <c r="CG118" s="32">
        <v>15</v>
      </c>
      <c r="CH118" s="69">
        <v>5</v>
      </c>
      <c r="CI118" s="69"/>
      <c r="CJ118" s="69"/>
      <c r="CK118" s="69">
        <v>9</v>
      </c>
      <c r="CL118" s="26" t="s">
        <v>726</v>
      </c>
      <c r="CM118" s="32">
        <v>13</v>
      </c>
      <c r="CN118" s="69">
        <v>2</v>
      </c>
      <c r="CO118" s="69"/>
      <c r="CP118" s="69"/>
      <c r="CQ118" s="69">
        <v>5</v>
      </c>
      <c r="CR118" s="26" t="s">
        <v>727</v>
      </c>
      <c r="CS118" s="32"/>
      <c r="CT118" s="69"/>
      <c r="CU118" s="69"/>
      <c r="CV118" s="69"/>
      <c r="CW118" s="69"/>
      <c r="CX118" s="26"/>
      <c r="CY118" s="44">
        <v>114</v>
      </c>
      <c r="CZ118" s="5">
        <v>3</v>
      </c>
      <c r="DA118" s="5">
        <v>2</v>
      </c>
      <c r="DB118" s="5">
        <v>3</v>
      </c>
      <c r="DC118" s="11">
        <v>2.65</v>
      </c>
      <c r="DD118" s="5">
        <v>205</v>
      </c>
      <c r="DE118" s="11">
        <v>1130.6690135040089</v>
      </c>
      <c r="DF118" s="124"/>
      <c r="DG118" s="250"/>
      <c r="DH118" s="250"/>
      <c r="DI118" s="250"/>
      <c r="DJ118" s="69">
        <v>4</v>
      </c>
      <c r="DK118" s="69">
        <v>55</v>
      </c>
      <c r="DL118" s="5">
        <v>16</v>
      </c>
      <c r="DM118" s="5">
        <v>1</v>
      </c>
      <c r="DN118" s="5">
        <v>34</v>
      </c>
      <c r="DO118" s="28">
        <v>0.2</v>
      </c>
      <c r="DP118" s="79"/>
      <c r="DQ118" s="10"/>
      <c r="DR118" s="26"/>
      <c r="DS118" s="26"/>
    </row>
    <row r="119" spans="1:123" x14ac:dyDescent="0.25">
      <c r="A119" s="10">
        <v>115</v>
      </c>
      <c r="B119" s="15"/>
      <c r="C119" s="42"/>
      <c r="D119" s="8">
        <v>39945</v>
      </c>
      <c r="E119" s="28">
        <v>1</v>
      </c>
      <c r="F119" s="28">
        <v>1</v>
      </c>
      <c r="G119" s="32"/>
      <c r="H119" s="5"/>
      <c r="I119" s="5">
        <v>2</v>
      </c>
      <c r="J119" s="5"/>
      <c r="K119" s="5"/>
      <c r="L119" s="5"/>
      <c r="M119" s="5"/>
      <c r="N119" s="5"/>
      <c r="O119" s="299">
        <f t="shared" si="11"/>
        <v>2</v>
      </c>
      <c r="P119" s="5"/>
      <c r="Q119" s="5"/>
      <c r="R119" s="5" t="s">
        <v>111</v>
      </c>
      <c r="S119" s="5"/>
      <c r="T119" s="5"/>
      <c r="U119" s="5"/>
      <c r="V119" s="5"/>
      <c r="W119" s="5"/>
      <c r="X119" s="32"/>
      <c r="Y119" s="5"/>
      <c r="Z119" s="5">
        <v>10</v>
      </c>
      <c r="AA119" s="5">
        <v>17</v>
      </c>
      <c r="AB119" s="5"/>
      <c r="AC119" s="5"/>
      <c r="AD119" s="5"/>
      <c r="AE119" s="5"/>
      <c r="AF119" s="32"/>
      <c r="AG119" s="5"/>
      <c r="AH119" s="5"/>
      <c r="AI119" s="5"/>
      <c r="AJ119" s="5">
        <v>17</v>
      </c>
      <c r="AK119" s="5">
        <v>17</v>
      </c>
      <c r="AL119" s="5">
        <v>17</v>
      </c>
      <c r="AM119" s="5"/>
      <c r="AN119" s="76">
        <v>39952</v>
      </c>
      <c r="AO119" s="9">
        <v>39959</v>
      </c>
      <c r="AP119" s="73">
        <v>39962</v>
      </c>
      <c r="AQ119" s="114"/>
      <c r="AR119" s="28"/>
      <c r="AS119" s="28"/>
      <c r="AT119" s="28"/>
      <c r="AU119" s="28"/>
      <c r="AV119" s="28"/>
      <c r="AW119" s="28"/>
      <c r="AX119" s="28"/>
      <c r="AY119" s="10"/>
      <c r="AZ119" s="300">
        <f t="shared" si="12"/>
        <v>2</v>
      </c>
      <c r="BA119" s="5">
        <v>2</v>
      </c>
      <c r="BB119" s="11">
        <v>2.21</v>
      </c>
      <c r="BC119" s="5">
        <v>172</v>
      </c>
      <c r="BD119" s="12"/>
      <c r="BE119" s="5"/>
      <c r="BF119" s="28"/>
      <c r="BG119" s="5"/>
      <c r="BH119" s="5"/>
      <c r="BI119" s="5"/>
      <c r="BJ119" s="5"/>
      <c r="BK119" s="5"/>
      <c r="BL119" s="5"/>
      <c r="BM119" s="46"/>
      <c r="BN119" s="5">
        <v>2</v>
      </c>
      <c r="BO119" s="38"/>
      <c r="BP119" s="263">
        <f t="shared" si="13"/>
        <v>1319.5713304282201</v>
      </c>
      <c r="BQ119" s="263"/>
      <c r="BR119" s="263">
        <f t="shared" si="14"/>
        <v>1319.5713304282201</v>
      </c>
      <c r="BS119" s="44">
        <v>115</v>
      </c>
      <c r="BT119" s="69">
        <v>2</v>
      </c>
      <c r="BU119" s="69">
        <v>12</v>
      </c>
      <c r="BV119" s="69">
        <v>0</v>
      </c>
      <c r="BW119" s="69">
        <v>5</v>
      </c>
      <c r="BX119" s="69">
        <v>2</v>
      </c>
      <c r="BY119" s="69">
        <v>3</v>
      </c>
      <c r="BZ119" s="26" t="s">
        <v>728</v>
      </c>
      <c r="CA119" s="32">
        <v>15</v>
      </c>
      <c r="CB119" s="69">
        <v>6</v>
      </c>
      <c r="CC119" s="69"/>
      <c r="CD119" s="69"/>
      <c r="CE119" s="69">
        <v>6</v>
      </c>
      <c r="CF119" s="26" t="s">
        <v>727</v>
      </c>
      <c r="CG119" s="32"/>
      <c r="CH119" s="69"/>
      <c r="CI119" s="69"/>
      <c r="CJ119" s="69"/>
      <c r="CK119" s="69"/>
      <c r="CL119" s="26"/>
      <c r="CM119" s="32"/>
      <c r="CN119" s="69"/>
      <c r="CO119" s="69"/>
      <c r="CP119" s="69"/>
      <c r="CQ119" s="69"/>
      <c r="CR119" s="26"/>
      <c r="CS119" s="32"/>
      <c r="CT119" s="69"/>
      <c r="CU119" s="69"/>
      <c r="CV119" s="69"/>
      <c r="CW119" s="69"/>
      <c r="CX119" s="26"/>
      <c r="CY119" s="44">
        <v>115</v>
      </c>
      <c r="CZ119" s="5">
        <v>2</v>
      </c>
      <c r="DA119" s="5">
        <v>2</v>
      </c>
      <c r="DB119" s="5">
        <v>2</v>
      </c>
      <c r="DC119" s="11">
        <v>2.21</v>
      </c>
      <c r="DD119" s="5">
        <v>172</v>
      </c>
      <c r="DE119" s="11">
        <v>1319.5713304282201</v>
      </c>
      <c r="DF119" s="5">
        <v>17</v>
      </c>
      <c r="DG119" s="8">
        <v>39952</v>
      </c>
      <c r="DH119" s="8">
        <v>39959</v>
      </c>
      <c r="DI119" s="8">
        <v>39962</v>
      </c>
      <c r="DJ119" s="69">
        <v>2</v>
      </c>
      <c r="DK119" s="69">
        <v>27</v>
      </c>
      <c r="DL119" s="5">
        <v>6</v>
      </c>
      <c r="DM119" s="5">
        <v>2</v>
      </c>
      <c r="DN119" s="5">
        <v>9</v>
      </c>
      <c r="DO119" s="28"/>
      <c r="DP119" s="79"/>
      <c r="DQ119" s="10"/>
      <c r="DR119" s="26"/>
      <c r="DS119" s="26"/>
    </row>
    <row r="120" spans="1:123" x14ac:dyDescent="0.25">
      <c r="A120" s="10">
        <v>116</v>
      </c>
      <c r="B120" s="15"/>
      <c r="C120" s="42"/>
      <c r="D120" s="8">
        <v>39945</v>
      </c>
      <c r="E120" s="28">
        <v>1</v>
      </c>
      <c r="F120" s="28">
        <v>0</v>
      </c>
      <c r="G120" s="32"/>
      <c r="H120" s="5"/>
      <c r="I120" s="5">
        <v>1</v>
      </c>
      <c r="J120" s="5"/>
      <c r="K120" s="5"/>
      <c r="L120" s="5"/>
      <c r="M120" s="5"/>
      <c r="N120" s="5"/>
      <c r="O120" s="299">
        <f t="shared" si="11"/>
        <v>1</v>
      </c>
      <c r="P120" s="5"/>
      <c r="Q120" s="5"/>
      <c r="R120" s="5"/>
      <c r="S120" s="5"/>
      <c r="T120" s="5"/>
      <c r="U120" s="5"/>
      <c r="V120" s="5"/>
      <c r="W120" s="5"/>
      <c r="X120" s="32"/>
      <c r="Y120" s="5"/>
      <c r="Z120" s="5"/>
      <c r="AA120" s="5"/>
      <c r="AB120" s="5"/>
      <c r="AC120" s="5"/>
      <c r="AD120" s="5"/>
      <c r="AE120" s="5"/>
      <c r="AF120" s="32"/>
      <c r="AG120" s="5"/>
      <c r="AH120" s="5"/>
      <c r="AI120" s="5"/>
      <c r="AJ120" s="5"/>
      <c r="AK120" s="5"/>
      <c r="AL120" s="5"/>
      <c r="AM120" s="5"/>
      <c r="AN120" s="76"/>
      <c r="AO120" s="9"/>
      <c r="AP120" s="73"/>
      <c r="AQ120" s="114"/>
      <c r="AR120" s="28"/>
      <c r="AS120" s="28"/>
      <c r="AT120" s="28"/>
      <c r="AU120" s="28"/>
      <c r="AV120" s="28"/>
      <c r="AW120" s="28"/>
      <c r="AX120" s="28"/>
      <c r="AY120" s="10" t="s">
        <v>235</v>
      </c>
      <c r="AZ120" s="300">
        <f t="shared" si="12"/>
        <v>0</v>
      </c>
      <c r="BA120" s="5"/>
      <c r="BB120" s="11"/>
      <c r="BC120" s="5"/>
      <c r="BD120" s="5"/>
      <c r="BE120" s="5"/>
      <c r="BF120" s="28"/>
      <c r="BG120" s="5"/>
      <c r="BH120" s="5"/>
      <c r="BI120" s="5"/>
      <c r="BJ120" s="5"/>
      <c r="BK120" s="5"/>
      <c r="BL120" s="5"/>
      <c r="BM120" s="46"/>
      <c r="BN120" s="5"/>
      <c r="BO120" s="38"/>
      <c r="BP120" s="263"/>
      <c r="BQ120" s="263"/>
      <c r="BR120" s="263"/>
      <c r="BS120" s="44">
        <v>116</v>
      </c>
      <c r="BT120" s="69"/>
      <c r="BU120" s="69"/>
      <c r="BV120" s="69"/>
      <c r="BW120" s="69"/>
      <c r="BX120" s="69"/>
      <c r="BY120" s="69"/>
      <c r="BZ120" s="26"/>
      <c r="CA120" s="32"/>
      <c r="CB120" s="69"/>
      <c r="CC120" s="69"/>
      <c r="CD120" s="69"/>
      <c r="CE120" s="69"/>
      <c r="CF120" s="26"/>
      <c r="CG120" s="32"/>
      <c r="CH120" s="69"/>
      <c r="CI120" s="69"/>
      <c r="CJ120" s="69"/>
      <c r="CK120" s="69"/>
      <c r="CL120" s="26"/>
      <c r="CM120" s="32"/>
      <c r="CN120" s="69"/>
      <c r="CO120" s="69"/>
      <c r="CP120" s="69"/>
      <c r="CQ120" s="69"/>
      <c r="CR120" s="26"/>
      <c r="CS120" s="32"/>
      <c r="CT120" s="69"/>
      <c r="CU120" s="69"/>
      <c r="CV120" s="69"/>
      <c r="CW120" s="69"/>
      <c r="CX120" s="26"/>
      <c r="CY120" s="44">
        <v>116</v>
      </c>
      <c r="CZ120" s="5">
        <v>1</v>
      </c>
      <c r="DA120" s="5">
        <v>0</v>
      </c>
      <c r="DB120" s="5">
        <v>1</v>
      </c>
      <c r="DC120" s="11"/>
      <c r="DD120" s="5"/>
      <c r="DE120" s="11"/>
      <c r="DF120" s="5"/>
      <c r="DG120" s="8"/>
      <c r="DH120" s="8"/>
      <c r="DI120" s="8"/>
      <c r="DJ120" s="69"/>
      <c r="DK120" s="69"/>
      <c r="DL120" s="5"/>
      <c r="DM120" s="5"/>
      <c r="DN120" s="5"/>
      <c r="DO120" s="28"/>
      <c r="DP120" s="79"/>
      <c r="DQ120" s="10"/>
      <c r="DR120" s="26"/>
      <c r="DS120" s="26"/>
    </row>
    <row r="121" spans="1:123" x14ac:dyDescent="0.25">
      <c r="A121" s="10">
        <v>117</v>
      </c>
      <c r="B121" s="15"/>
      <c r="C121" s="42"/>
      <c r="D121" s="8">
        <v>39941</v>
      </c>
      <c r="E121" s="28">
        <v>1</v>
      </c>
      <c r="F121" s="28">
        <v>1</v>
      </c>
      <c r="G121" s="32"/>
      <c r="H121" s="5">
        <v>2</v>
      </c>
      <c r="I121" s="5"/>
      <c r="J121" s="5"/>
      <c r="K121" s="5"/>
      <c r="L121" s="5"/>
      <c r="M121" s="5"/>
      <c r="N121" s="5"/>
      <c r="O121" s="299">
        <f t="shared" si="11"/>
        <v>2</v>
      </c>
      <c r="P121" s="5"/>
      <c r="Q121" s="5" t="s">
        <v>111</v>
      </c>
      <c r="R121" s="5" t="s">
        <v>118</v>
      </c>
      <c r="S121" s="5"/>
      <c r="T121" s="5"/>
      <c r="U121" s="5"/>
      <c r="V121" s="5"/>
      <c r="W121" s="5"/>
      <c r="X121" s="32"/>
      <c r="Y121" s="5">
        <v>7</v>
      </c>
      <c r="Z121" s="5">
        <v>20</v>
      </c>
      <c r="AA121" s="5">
        <v>19</v>
      </c>
      <c r="AB121" s="5">
        <v>14</v>
      </c>
      <c r="AC121" s="5"/>
      <c r="AD121" s="5"/>
      <c r="AE121" s="5"/>
      <c r="AF121" s="32"/>
      <c r="AG121" s="5"/>
      <c r="AH121" s="5"/>
      <c r="AI121" s="5"/>
      <c r="AJ121" s="5"/>
      <c r="AK121" s="5">
        <v>10</v>
      </c>
      <c r="AL121" s="5"/>
      <c r="AM121" s="5"/>
      <c r="AN121" s="76">
        <v>39952</v>
      </c>
      <c r="AO121" s="9">
        <v>39955</v>
      </c>
      <c r="AP121" s="73">
        <v>39955</v>
      </c>
      <c r="AQ121" s="114"/>
      <c r="AR121" s="28"/>
      <c r="AS121" s="28"/>
      <c r="AT121" s="28"/>
      <c r="AU121" s="28"/>
      <c r="AV121" s="28"/>
      <c r="AW121" s="28"/>
      <c r="AX121" s="28"/>
      <c r="AY121" s="10" t="s">
        <v>348</v>
      </c>
      <c r="AZ121" s="300">
        <f t="shared" si="12"/>
        <v>2</v>
      </c>
      <c r="BA121" s="5">
        <v>2</v>
      </c>
      <c r="BB121" s="11">
        <v>2.04</v>
      </c>
      <c r="BC121" s="5">
        <v>163</v>
      </c>
      <c r="BD121" s="12"/>
      <c r="BE121" s="5"/>
      <c r="BF121" s="28"/>
      <c r="BG121" s="5"/>
      <c r="BH121" s="5"/>
      <c r="BI121" s="5"/>
      <c r="BJ121" s="5"/>
      <c r="BK121" s="5"/>
      <c r="BL121" s="5"/>
      <c r="BM121" s="46"/>
      <c r="BN121" s="5">
        <v>0</v>
      </c>
      <c r="BO121" s="38"/>
      <c r="BP121" s="263">
        <f t="shared" si="13"/>
        <v>1065.5352369551115</v>
      </c>
      <c r="BQ121" s="263"/>
      <c r="BR121" s="263">
        <f t="shared" si="14"/>
        <v>1065.5352369551115</v>
      </c>
      <c r="BS121" s="44">
        <v>117</v>
      </c>
      <c r="BT121" s="69"/>
      <c r="BU121" s="69"/>
      <c r="BV121" s="69"/>
      <c r="BW121" s="69"/>
      <c r="BX121" s="69"/>
      <c r="BY121" s="69"/>
      <c r="BZ121" s="26"/>
      <c r="CA121" s="32"/>
      <c r="CB121" s="69"/>
      <c r="CC121" s="69"/>
      <c r="CD121" s="69"/>
      <c r="CE121" s="69"/>
      <c r="CF121" s="26"/>
      <c r="CG121" s="32"/>
      <c r="CH121" s="69"/>
      <c r="CI121" s="69"/>
      <c r="CJ121" s="69"/>
      <c r="CK121" s="69"/>
      <c r="CL121" s="26"/>
      <c r="CM121" s="32"/>
      <c r="CN121" s="69"/>
      <c r="CO121" s="69"/>
      <c r="CP121" s="69"/>
      <c r="CQ121" s="69"/>
      <c r="CR121" s="26"/>
      <c r="CS121" s="32"/>
      <c r="CT121" s="69"/>
      <c r="CU121" s="69"/>
      <c r="CV121" s="69"/>
      <c r="CW121" s="69"/>
      <c r="CX121" s="26"/>
      <c r="CY121" s="44">
        <v>117</v>
      </c>
      <c r="CZ121" s="5">
        <v>2</v>
      </c>
      <c r="DA121" s="5">
        <v>2</v>
      </c>
      <c r="DB121" s="5">
        <v>2</v>
      </c>
      <c r="DC121" s="11">
        <v>2.04</v>
      </c>
      <c r="DD121" s="5">
        <v>163</v>
      </c>
      <c r="DE121" s="11">
        <v>1065.5352369551115</v>
      </c>
      <c r="DF121" s="5">
        <v>10</v>
      </c>
      <c r="DG121" s="8">
        <v>39952</v>
      </c>
      <c r="DH121" s="8">
        <v>39955</v>
      </c>
      <c r="DI121" s="8">
        <v>39955</v>
      </c>
      <c r="DJ121" s="69"/>
      <c r="DK121" s="69"/>
      <c r="DL121" s="5"/>
      <c r="DM121" s="5"/>
      <c r="DN121" s="5"/>
      <c r="DO121" s="28"/>
      <c r="DP121" s="79"/>
      <c r="DQ121" s="10"/>
      <c r="DR121" s="26"/>
      <c r="DS121" s="26"/>
    </row>
    <row r="122" spans="1:123" x14ac:dyDescent="0.25">
      <c r="A122" s="10">
        <v>118</v>
      </c>
      <c r="B122" s="15"/>
      <c r="C122" s="42"/>
      <c r="D122" s="8">
        <v>39941</v>
      </c>
      <c r="E122" s="28">
        <v>1</v>
      </c>
      <c r="F122" s="28">
        <v>1</v>
      </c>
      <c r="G122" s="32"/>
      <c r="H122" s="5">
        <v>3</v>
      </c>
      <c r="I122" s="5">
        <v>4</v>
      </c>
      <c r="J122" s="5"/>
      <c r="K122" s="5"/>
      <c r="L122" s="5"/>
      <c r="M122" s="5"/>
      <c r="N122" s="5"/>
      <c r="O122" s="299">
        <f t="shared" si="11"/>
        <v>4</v>
      </c>
      <c r="P122" s="5"/>
      <c r="Q122" s="5" t="s">
        <v>117</v>
      </c>
      <c r="R122" s="5" t="s">
        <v>118</v>
      </c>
      <c r="S122" s="5"/>
      <c r="T122" s="5"/>
      <c r="U122" s="5"/>
      <c r="V122" s="5"/>
      <c r="W122" s="5"/>
      <c r="X122" s="32"/>
      <c r="Y122" s="5">
        <v>3</v>
      </c>
      <c r="Z122" s="5">
        <v>5</v>
      </c>
      <c r="AA122" s="5">
        <v>5</v>
      </c>
      <c r="AB122" s="5"/>
      <c r="AC122" s="5"/>
      <c r="AD122" s="5"/>
      <c r="AE122" s="5"/>
      <c r="AF122" s="32"/>
      <c r="AG122" s="5"/>
      <c r="AH122" s="5"/>
      <c r="AI122" s="5"/>
      <c r="AJ122" s="5">
        <v>5</v>
      </c>
      <c r="AK122" s="5">
        <v>5</v>
      </c>
      <c r="AL122" s="5"/>
      <c r="AM122" s="5"/>
      <c r="AN122" s="76">
        <v>39952</v>
      </c>
      <c r="AO122" s="9">
        <v>39952</v>
      </c>
      <c r="AP122" s="73">
        <v>39959</v>
      </c>
      <c r="AQ122" s="114"/>
      <c r="AR122" s="28"/>
      <c r="AS122" s="28"/>
      <c r="AT122" s="28"/>
      <c r="AU122" s="28"/>
      <c r="AV122" s="28"/>
      <c r="AW122" s="28"/>
      <c r="AX122" s="28"/>
      <c r="AY122" s="10"/>
      <c r="AZ122" s="300">
        <f t="shared" si="12"/>
        <v>3</v>
      </c>
      <c r="BA122" s="5">
        <v>3</v>
      </c>
      <c r="BB122" s="11">
        <v>1.7</v>
      </c>
      <c r="BC122" s="5">
        <v>171</v>
      </c>
      <c r="BD122" s="12"/>
      <c r="BE122" s="5"/>
      <c r="BF122" s="28"/>
      <c r="BG122" s="5"/>
      <c r="BH122" s="5"/>
      <c r="BI122" s="5"/>
      <c r="BJ122" s="5"/>
      <c r="BK122" s="5"/>
      <c r="BL122" s="5"/>
      <c r="BM122" s="46"/>
      <c r="BN122" s="5">
        <v>2</v>
      </c>
      <c r="BO122" s="38"/>
      <c r="BP122" s="263">
        <f t="shared" si="13"/>
        <v>1164.4077551081548</v>
      </c>
      <c r="BQ122" s="263"/>
      <c r="BR122" s="263">
        <f t="shared" si="14"/>
        <v>1164.4077551081548</v>
      </c>
      <c r="BS122" s="44">
        <v>118</v>
      </c>
      <c r="BT122" s="69">
        <v>2</v>
      </c>
      <c r="BU122" s="69">
        <v>10</v>
      </c>
      <c r="BV122" s="69">
        <v>2</v>
      </c>
      <c r="BW122" s="69">
        <v>8</v>
      </c>
      <c r="BX122" s="69">
        <v>6</v>
      </c>
      <c r="BY122" s="69">
        <v>10</v>
      </c>
      <c r="BZ122" s="26" t="s">
        <v>726</v>
      </c>
      <c r="CA122" s="32">
        <v>11</v>
      </c>
      <c r="CB122" s="69">
        <v>6</v>
      </c>
      <c r="CC122" s="69"/>
      <c r="CD122" s="69"/>
      <c r="CE122" s="69">
        <v>6</v>
      </c>
      <c r="CF122" s="26" t="s">
        <v>726</v>
      </c>
      <c r="CG122" s="32"/>
      <c r="CH122" s="69"/>
      <c r="CI122" s="69"/>
      <c r="CJ122" s="69"/>
      <c r="CK122" s="69"/>
      <c r="CL122" s="26"/>
      <c r="CM122" s="32"/>
      <c r="CN122" s="69"/>
      <c r="CO122" s="69"/>
      <c r="CP122" s="69"/>
      <c r="CQ122" s="69"/>
      <c r="CR122" s="26"/>
      <c r="CS122" s="32"/>
      <c r="CT122" s="69"/>
      <c r="CU122" s="69"/>
      <c r="CV122" s="69"/>
      <c r="CW122" s="69"/>
      <c r="CX122" s="26"/>
      <c r="CY122" s="44">
        <v>118</v>
      </c>
      <c r="CZ122" s="5">
        <v>4</v>
      </c>
      <c r="DA122" s="5">
        <v>3</v>
      </c>
      <c r="DB122" s="5">
        <v>4</v>
      </c>
      <c r="DC122" s="11">
        <v>1.7</v>
      </c>
      <c r="DD122" s="5">
        <v>171</v>
      </c>
      <c r="DE122" s="11">
        <v>1164.4077551081548</v>
      </c>
      <c r="DF122" s="5">
        <v>5</v>
      </c>
      <c r="DG122" s="8">
        <v>39952</v>
      </c>
      <c r="DH122" s="8">
        <v>39952</v>
      </c>
      <c r="DI122" s="8">
        <v>39959</v>
      </c>
      <c r="DJ122" s="69">
        <v>2</v>
      </c>
      <c r="DK122" s="69">
        <v>21</v>
      </c>
      <c r="DL122" s="5">
        <v>8</v>
      </c>
      <c r="DM122" s="5">
        <v>6</v>
      </c>
      <c r="DN122" s="5">
        <v>16</v>
      </c>
      <c r="DO122" s="28"/>
      <c r="DP122" s="79"/>
      <c r="DQ122" s="10"/>
      <c r="DR122" s="26"/>
      <c r="DS122" s="26"/>
    </row>
    <row r="123" spans="1:123" x14ac:dyDescent="0.25">
      <c r="A123" s="10">
        <v>119</v>
      </c>
      <c r="B123" s="15"/>
      <c r="C123" s="42"/>
      <c r="D123" s="8">
        <v>39945</v>
      </c>
      <c r="E123" s="28">
        <v>0</v>
      </c>
      <c r="F123" s="28"/>
      <c r="G123" s="32"/>
      <c r="H123" s="5"/>
      <c r="I123" s="5">
        <v>0</v>
      </c>
      <c r="J123" s="5"/>
      <c r="K123" s="5"/>
      <c r="L123" s="5"/>
      <c r="M123" s="5"/>
      <c r="N123" s="5"/>
      <c r="O123" s="299">
        <f t="shared" si="11"/>
        <v>0</v>
      </c>
      <c r="P123" s="5"/>
      <c r="Q123" s="5"/>
      <c r="R123" s="5"/>
      <c r="S123" s="5"/>
      <c r="T123" s="5"/>
      <c r="U123" s="5"/>
      <c r="V123" s="5"/>
      <c r="W123" s="5"/>
      <c r="X123" s="32"/>
      <c r="Y123" s="5"/>
      <c r="Z123" s="5"/>
      <c r="AA123" s="5"/>
      <c r="AB123" s="5"/>
      <c r="AC123" s="5"/>
      <c r="AD123" s="5"/>
      <c r="AE123" s="5"/>
      <c r="AF123" s="32"/>
      <c r="AG123" s="5"/>
      <c r="AH123" s="5"/>
      <c r="AI123" s="5"/>
      <c r="AJ123" s="5"/>
      <c r="AK123" s="5"/>
      <c r="AL123" s="5"/>
      <c r="AM123" s="5"/>
      <c r="AN123" s="76"/>
      <c r="AO123" s="9"/>
      <c r="AP123" s="73"/>
      <c r="AQ123" s="114"/>
      <c r="AR123" s="28"/>
      <c r="AS123" s="28"/>
      <c r="AT123" s="28"/>
      <c r="AU123" s="28"/>
      <c r="AV123" s="28"/>
      <c r="AW123" s="28"/>
      <c r="AX123" s="28"/>
      <c r="AY123" s="10" t="s">
        <v>349</v>
      </c>
      <c r="AZ123" s="300">
        <f t="shared" si="12"/>
        <v>0</v>
      </c>
      <c r="BA123" s="5"/>
      <c r="BB123" s="11"/>
      <c r="BC123" s="5"/>
      <c r="BD123" s="12"/>
      <c r="BE123" s="5"/>
      <c r="BF123" s="28"/>
      <c r="BG123" s="5"/>
      <c r="BH123" s="5"/>
      <c r="BI123" s="5"/>
      <c r="BJ123" s="5"/>
      <c r="BK123" s="5"/>
      <c r="BL123" s="5"/>
      <c r="BM123" s="46"/>
      <c r="BN123" s="5"/>
      <c r="BO123" s="38"/>
      <c r="BP123" s="263"/>
      <c r="BQ123" s="263"/>
      <c r="BR123" s="263"/>
      <c r="BS123" s="44">
        <v>119</v>
      </c>
      <c r="BT123" s="5"/>
      <c r="BU123" s="5"/>
      <c r="BV123" s="5"/>
      <c r="BW123" s="5"/>
      <c r="BX123" s="5"/>
      <c r="BY123" s="5"/>
      <c r="BZ123" s="4"/>
      <c r="CA123" s="32"/>
      <c r="CB123" s="69"/>
      <c r="CC123" s="69"/>
      <c r="CD123" s="69"/>
      <c r="CE123" s="69"/>
      <c r="CF123" s="26"/>
      <c r="CG123" s="32"/>
      <c r="CH123" s="69"/>
      <c r="CI123" s="69"/>
      <c r="CJ123" s="69"/>
      <c r="CK123" s="69"/>
      <c r="CL123" s="26"/>
      <c r="CM123" s="32"/>
      <c r="CN123" s="69"/>
      <c r="CO123" s="69"/>
      <c r="CP123" s="69"/>
      <c r="CQ123" s="69"/>
      <c r="CR123" s="26"/>
      <c r="CS123" s="32"/>
      <c r="CT123" s="69"/>
      <c r="CU123" s="69"/>
      <c r="CV123" s="69"/>
      <c r="CW123" s="69"/>
      <c r="CX123" s="26"/>
      <c r="CY123" s="44">
        <v>119</v>
      </c>
      <c r="CZ123" s="5">
        <v>0</v>
      </c>
      <c r="DA123" s="5">
        <v>0</v>
      </c>
      <c r="DB123" s="5"/>
      <c r="DC123" s="11"/>
      <c r="DD123" s="5"/>
      <c r="DE123" s="11"/>
      <c r="DF123" s="5"/>
      <c r="DG123" s="8"/>
      <c r="DH123" s="8"/>
      <c r="DI123" s="8"/>
      <c r="DJ123" s="5"/>
      <c r="DK123" s="5"/>
      <c r="DL123" s="5"/>
      <c r="DM123" s="5"/>
      <c r="DN123" s="5"/>
      <c r="DO123" s="28"/>
      <c r="DP123" s="79"/>
      <c r="DQ123" s="10"/>
      <c r="DR123" s="26"/>
      <c r="DS123" s="26"/>
    </row>
    <row r="124" spans="1:123" x14ac:dyDescent="0.25">
      <c r="A124" s="10">
        <v>120</v>
      </c>
      <c r="B124" s="15"/>
      <c r="C124" s="42"/>
      <c r="D124" s="8">
        <v>39938</v>
      </c>
      <c r="E124" s="28">
        <v>1</v>
      </c>
      <c r="F124" s="28">
        <v>1</v>
      </c>
      <c r="G124" s="32">
        <v>2</v>
      </c>
      <c r="H124" s="5"/>
      <c r="I124" s="5"/>
      <c r="J124" s="5"/>
      <c r="K124" s="5"/>
      <c r="L124" s="5"/>
      <c r="M124" s="5"/>
      <c r="N124" s="5"/>
      <c r="O124" s="299">
        <f t="shared" si="11"/>
        <v>2</v>
      </c>
      <c r="P124" s="5" t="s">
        <v>111</v>
      </c>
      <c r="Q124" s="5"/>
      <c r="R124" s="5"/>
      <c r="S124" s="5"/>
      <c r="T124" s="5"/>
      <c r="U124" s="5"/>
      <c r="V124" s="5"/>
      <c r="W124" s="5"/>
      <c r="X124" s="32">
        <v>27</v>
      </c>
      <c r="Y124" s="5">
        <v>27</v>
      </c>
      <c r="Z124" s="5">
        <v>29</v>
      </c>
      <c r="AA124" s="5">
        <v>32</v>
      </c>
      <c r="AB124" s="5">
        <v>32</v>
      </c>
      <c r="AC124" s="5"/>
      <c r="AD124" s="5"/>
      <c r="AE124" s="5"/>
      <c r="AF124" s="32"/>
      <c r="AG124" s="5"/>
      <c r="AH124" s="5"/>
      <c r="AI124" s="5"/>
      <c r="AJ124" s="5"/>
      <c r="AK124" s="5">
        <v>32</v>
      </c>
      <c r="AL124" s="5">
        <v>32</v>
      </c>
      <c r="AM124" s="5"/>
      <c r="AN124" s="76">
        <v>39941</v>
      </c>
      <c r="AO124" s="9">
        <v>39952</v>
      </c>
      <c r="AP124" s="73">
        <v>39962</v>
      </c>
      <c r="AQ124" s="114"/>
      <c r="AR124" s="28"/>
      <c r="AS124" s="28"/>
      <c r="AT124" s="28"/>
      <c r="AU124" s="28"/>
      <c r="AV124" s="28"/>
      <c r="AW124" s="28"/>
      <c r="AX124" s="28"/>
      <c r="AY124" s="10"/>
      <c r="AZ124" s="300">
        <f t="shared" si="12"/>
        <v>2</v>
      </c>
      <c r="BA124" s="5">
        <v>2</v>
      </c>
      <c r="BB124" s="11">
        <v>3.7</v>
      </c>
      <c r="BC124" s="5">
        <v>241</v>
      </c>
      <c r="BD124" s="12"/>
      <c r="BE124" s="5"/>
      <c r="BF124" s="28"/>
      <c r="BG124" s="5"/>
      <c r="BH124" s="5"/>
      <c r="BI124" s="5"/>
      <c r="BJ124" s="5"/>
      <c r="BK124" s="5"/>
      <c r="BL124" s="5"/>
      <c r="BM124" s="46"/>
      <c r="BN124" s="5">
        <v>1</v>
      </c>
      <c r="BO124" s="38"/>
      <c r="BP124" s="263">
        <f t="shared" si="13"/>
        <v>5182.5126130311355</v>
      </c>
      <c r="BQ124" s="263"/>
      <c r="BR124" s="263">
        <f t="shared" si="14"/>
        <v>5182.5126130311355</v>
      </c>
      <c r="BS124" s="44">
        <v>120</v>
      </c>
      <c r="BT124" s="69">
        <v>1</v>
      </c>
      <c r="BU124" s="69">
        <v>13</v>
      </c>
      <c r="BV124" s="69">
        <v>5</v>
      </c>
      <c r="BW124" s="69">
        <v>5</v>
      </c>
      <c r="BX124" s="69">
        <v>3</v>
      </c>
      <c r="BY124" s="69">
        <v>10</v>
      </c>
      <c r="BZ124" s="26" t="s">
        <v>726</v>
      </c>
      <c r="CA124" s="32"/>
      <c r="CB124" s="69"/>
      <c r="CC124" s="69"/>
      <c r="CD124" s="69"/>
      <c r="CE124" s="69"/>
      <c r="CF124" s="26"/>
      <c r="CG124" s="32"/>
      <c r="CH124" s="69"/>
      <c r="CI124" s="69"/>
      <c r="CJ124" s="69"/>
      <c r="CK124" s="69"/>
      <c r="CL124" s="26"/>
      <c r="CM124" s="32"/>
      <c r="CN124" s="69"/>
      <c r="CO124" s="69"/>
      <c r="CP124" s="69"/>
      <c r="CQ124" s="69"/>
      <c r="CR124" s="26"/>
      <c r="CS124" s="32"/>
      <c r="CT124" s="69"/>
      <c r="CU124" s="69"/>
      <c r="CV124" s="69"/>
      <c r="CW124" s="69"/>
      <c r="CX124" s="26"/>
      <c r="CY124" s="44">
        <v>120</v>
      </c>
      <c r="CZ124" s="5">
        <v>2</v>
      </c>
      <c r="DA124" s="5">
        <v>2</v>
      </c>
      <c r="DB124" s="5">
        <v>2</v>
      </c>
      <c r="DC124" s="11">
        <v>3.7</v>
      </c>
      <c r="DD124" s="5">
        <v>241</v>
      </c>
      <c r="DE124" s="11">
        <v>5182.5126130311355</v>
      </c>
      <c r="DF124" s="5">
        <v>32</v>
      </c>
      <c r="DG124" s="8">
        <v>39941</v>
      </c>
      <c r="DH124" s="8">
        <v>39952</v>
      </c>
      <c r="DI124" s="8">
        <v>39962</v>
      </c>
      <c r="DJ124" s="69">
        <v>1</v>
      </c>
      <c r="DK124" s="69">
        <v>13</v>
      </c>
      <c r="DL124" s="5">
        <v>5</v>
      </c>
      <c r="DM124" s="5">
        <v>3</v>
      </c>
      <c r="DN124" s="5">
        <v>1</v>
      </c>
      <c r="DO124" s="28"/>
      <c r="DP124" s="79"/>
      <c r="DQ124" s="10"/>
      <c r="DR124" s="26"/>
      <c r="DS124" s="26"/>
    </row>
    <row r="125" spans="1:123" x14ac:dyDescent="0.25">
      <c r="A125" s="10">
        <v>121</v>
      </c>
      <c r="B125" s="15" t="s">
        <v>200</v>
      </c>
      <c r="C125" s="42"/>
      <c r="D125" s="8">
        <v>39945</v>
      </c>
      <c r="E125" s="28">
        <v>1</v>
      </c>
      <c r="F125" s="28">
        <v>1</v>
      </c>
      <c r="G125" s="32"/>
      <c r="H125" s="5"/>
      <c r="I125" s="5">
        <v>2</v>
      </c>
      <c r="J125" s="5"/>
      <c r="K125" s="5"/>
      <c r="L125" s="5"/>
      <c r="M125" s="5"/>
      <c r="N125" s="5"/>
      <c r="O125" s="299">
        <f t="shared" si="11"/>
        <v>2</v>
      </c>
      <c r="P125" s="5"/>
      <c r="Q125" s="5"/>
      <c r="R125" s="5"/>
      <c r="S125" s="5"/>
      <c r="T125" s="5"/>
      <c r="U125" s="5" t="s">
        <v>111</v>
      </c>
      <c r="V125" s="5"/>
      <c r="W125" s="5"/>
      <c r="X125" s="32"/>
      <c r="Y125" s="5"/>
      <c r="Z125" s="5"/>
      <c r="AA125" s="5"/>
      <c r="AB125" s="5"/>
      <c r="AC125" s="5">
        <v>2</v>
      </c>
      <c r="AD125" s="5"/>
      <c r="AE125" s="5"/>
      <c r="AF125" s="32"/>
      <c r="AG125" s="5"/>
      <c r="AH125" s="5"/>
      <c r="AI125" s="5"/>
      <c r="AJ125" s="5"/>
      <c r="AK125" s="5"/>
      <c r="AL125" s="5">
        <v>2</v>
      </c>
      <c r="AM125" s="5">
        <v>1</v>
      </c>
      <c r="AN125" s="76">
        <v>39965</v>
      </c>
      <c r="AO125" s="9"/>
      <c r="AP125" s="73">
        <v>39965</v>
      </c>
      <c r="AQ125" s="114"/>
      <c r="AR125" s="28"/>
      <c r="AS125" s="28">
        <v>0.5</v>
      </c>
      <c r="AT125" s="28"/>
      <c r="AU125" s="28"/>
      <c r="AV125" s="28"/>
      <c r="AW125" s="28"/>
      <c r="AX125" s="28"/>
      <c r="AY125" s="10" t="s">
        <v>350</v>
      </c>
      <c r="AZ125" s="300">
        <f t="shared" si="12"/>
        <v>0</v>
      </c>
      <c r="BA125" s="5"/>
      <c r="BB125" s="11"/>
      <c r="BC125" s="5"/>
      <c r="BD125" s="12"/>
      <c r="BE125" s="5"/>
      <c r="BF125" s="28"/>
      <c r="BG125" s="5"/>
      <c r="BH125" s="5"/>
      <c r="BI125" s="5"/>
      <c r="BJ125" s="5"/>
      <c r="BK125" s="5"/>
      <c r="BL125" s="5"/>
      <c r="BM125" s="46"/>
      <c r="BN125" s="5"/>
      <c r="BO125" s="38" t="s">
        <v>716</v>
      </c>
      <c r="BP125" s="263"/>
      <c r="BQ125" s="263"/>
      <c r="BR125" s="263"/>
      <c r="BS125" s="44">
        <v>121</v>
      </c>
      <c r="BT125" s="69"/>
      <c r="BU125" s="69"/>
      <c r="BV125" s="69"/>
      <c r="BW125" s="69"/>
      <c r="BX125" s="69"/>
      <c r="BY125" s="69"/>
      <c r="BZ125" s="26"/>
      <c r="CA125" s="32"/>
      <c r="CB125" s="69"/>
      <c r="CC125" s="69"/>
      <c r="CD125" s="69"/>
      <c r="CE125" s="69"/>
      <c r="CF125" s="26"/>
      <c r="CG125" s="32"/>
      <c r="CH125" s="69"/>
      <c r="CI125" s="69"/>
      <c r="CJ125" s="69"/>
      <c r="CK125" s="69"/>
      <c r="CL125" s="26"/>
      <c r="CM125" s="32"/>
      <c r="CN125" s="69"/>
      <c r="CO125" s="69"/>
      <c r="CP125" s="69"/>
      <c r="CQ125" s="69"/>
      <c r="CR125" s="26"/>
      <c r="CS125" s="32"/>
      <c r="CT125" s="69"/>
      <c r="CU125" s="69"/>
      <c r="CV125" s="69"/>
      <c r="CW125" s="69"/>
      <c r="CX125" s="26"/>
      <c r="CY125" s="44">
        <v>121</v>
      </c>
      <c r="CZ125" s="5">
        <v>2</v>
      </c>
      <c r="DA125" s="5">
        <v>0</v>
      </c>
      <c r="DB125" s="5">
        <v>2</v>
      </c>
      <c r="DC125" s="11"/>
      <c r="DD125" s="5"/>
      <c r="DE125" s="11"/>
      <c r="DF125" s="5">
        <v>1</v>
      </c>
      <c r="DG125" s="8">
        <v>39965</v>
      </c>
      <c r="DH125" s="8"/>
      <c r="DI125" s="8">
        <v>39965</v>
      </c>
      <c r="DJ125" s="69"/>
      <c r="DK125" s="69"/>
      <c r="DL125" s="5"/>
      <c r="DM125" s="5"/>
      <c r="DN125" s="5"/>
      <c r="DO125" s="28">
        <v>0.5</v>
      </c>
      <c r="DP125" s="79"/>
      <c r="DQ125" s="10"/>
      <c r="DR125" s="26"/>
      <c r="DS125" s="26"/>
    </row>
    <row r="126" spans="1:123" x14ac:dyDescent="0.25">
      <c r="A126" s="10">
        <v>122</v>
      </c>
      <c r="B126" s="15" t="s">
        <v>202</v>
      </c>
      <c r="C126" s="42"/>
      <c r="D126" s="8">
        <v>39938</v>
      </c>
      <c r="E126" s="28">
        <v>1</v>
      </c>
      <c r="F126" s="28">
        <v>1</v>
      </c>
      <c r="G126" s="32">
        <v>1</v>
      </c>
      <c r="H126" s="5"/>
      <c r="I126" s="5"/>
      <c r="J126" s="5"/>
      <c r="K126" s="5"/>
      <c r="L126" s="5"/>
      <c r="M126" s="5"/>
      <c r="N126" s="5"/>
      <c r="O126" s="299">
        <f t="shared" si="11"/>
        <v>1</v>
      </c>
      <c r="P126" s="5" t="s">
        <v>111</v>
      </c>
      <c r="Q126" s="5"/>
      <c r="R126" s="5"/>
      <c r="S126" s="5"/>
      <c r="T126" s="5"/>
      <c r="U126" s="5"/>
      <c r="V126" s="5"/>
      <c r="W126" s="5"/>
      <c r="X126" s="32">
        <v>35</v>
      </c>
      <c r="Y126" s="5">
        <v>35</v>
      </c>
      <c r="Z126" s="5">
        <v>19</v>
      </c>
      <c r="AA126" s="5">
        <v>19</v>
      </c>
      <c r="AB126" s="5"/>
      <c r="AC126" s="5"/>
      <c r="AD126" s="5"/>
      <c r="AE126" s="5"/>
      <c r="AF126" s="32"/>
      <c r="AG126" s="5"/>
      <c r="AH126" s="5"/>
      <c r="AI126" s="5"/>
      <c r="AJ126" s="5">
        <v>19</v>
      </c>
      <c r="AK126" s="5"/>
      <c r="AL126" s="5"/>
      <c r="AM126" s="5"/>
      <c r="AN126" s="76">
        <v>39941</v>
      </c>
      <c r="AO126" s="9">
        <v>39945</v>
      </c>
      <c r="AP126" s="73">
        <v>39955</v>
      </c>
      <c r="AQ126" s="114"/>
      <c r="AR126" s="28"/>
      <c r="AS126" s="28"/>
      <c r="AT126" s="28"/>
      <c r="AU126" s="28"/>
      <c r="AV126" s="28"/>
      <c r="AW126" s="28"/>
      <c r="AX126" s="28"/>
      <c r="AY126" s="10"/>
      <c r="AZ126" s="300">
        <f t="shared" si="12"/>
        <v>1</v>
      </c>
      <c r="BA126" s="5">
        <v>1</v>
      </c>
      <c r="BB126" s="11">
        <v>2.86</v>
      </c>
      <c r="BC126" s="5">
        <v>215</v>
      </c>
      <c r="BD126" s="12"/>
      <c r="BE126" s="5"/>
      <c r="BF126" s="28"/>
      <c r="BG126" s="5"/>
      <c r="BH126" s="5"/>
      <c r="BI126" s="5"/>
      <c r="BJ126" s="5"/>
      <c r="BK126" s="5"/>
      <c r="BL126" s="5"/>
      <c r="BM126" s="46"/>
      <c r="BN126" s="5">
        <v>2</v>
      </c>
      <c r="BO126" s="38" t="s">
        <v>717</v>
      </c>
      <c r="BP126" s="263">
        <f t="shared" si="13"/>
        <v>1381.2122057250399</v>
      </c>
      <c r="BQ126" s="263"/>
      <c r="BR126" s="263">
        <f t="shared" si="14"/>
        <v>1381.2122057250399</v>
      </c>
      <c r="BS126" s="44">
        <v>122</v>
      </c>
      <c r="BT126" s="69">
        <v>2</v>
      </c>
      <c r="BU126" s="69">
        <v>11</v>
      </c>
      <c r="BV126" s="69">
        <v>4</v>
      </c>
      <c r="BW126" s="69">
        <v>8</v>
      </c>
      <c r="BX126" s="69">
        <v>7</v>
      </c>
      <c r="BY126" s="69">
        <v>6</v>
      </c>
      <c r="BZ126" s="26" t="s">
        <v>729</v>
      </c>
      <c r="CA126" s="32">
        <v>13</v>
      </c>
      <c r="CB126" s="69">
        <v>4</v>
      </c>
      <c r="CC126" s="69"/>
      <c r="CD126" s="69"/>
      <c r="CE126" s="69">
        <v>7</v>
      </c>
      <c r="CF126" s="26" t="s">
        <v>729</v>
      </c>
      <c r="CG126" s="32"/>
      <c r="CH126" s="69"/>
      <c r="CI126" s="69"/>
      <c r="CJ126" s="69"/>
      <c r="CK126" s="69"/>
      <c r="CL126" s="26"/>
      <c r="CM126" s="32"/>
      <c r="CN126" s="69"/>
      <c r="CO126" s="69"/>
      <c r="CP126" s="69"/>
      <c r="CQ126" s="69"/>
      <c r="CR126" s="26"/>
      <c r="CS126" s="32"/>
      <c r="CT126" s="69"/>
      <c r="CU126" s="69"/>
      <c r="CV126" s="69"/>
      <c r="CW126" s="69"/>
      <c r="CX126" s="26"/>
      <c r="CY126" s="44">
        <v>122</v>
      </c>
      <c r="CZ126" s="5">
        <v>1</v>
      </c>
      <c r="DA126" s="5">
        <v>1</v>
      </c>
      <c r="DB126" s="5">
        <v>1</v>
      </c>
      <c r="DC126" s="11">
        <v>2.86</v>
      </c>
      <c r="DD126" s="5">
        <v>215</v>
      </c>
      <c r="DE126" s="11">
        <v>1381.2122057250399</v>
      </c>
      <c r="DF126" s="5">
        <v>19</v>
      </c>
      <c r="DG126" s="8">
        <v>39941</v>
      </c>
      <c r="DH126" s="8">
        <v>39945</v>
      </c>
      <c r="DI126" s="8">
        <v>39955</v>
      </c>
      <c r="DJ126" s="69">
        <v>2</v>
      </c>
      <c r="DK126" s="69">
        <v>24</v>
      </c>
      <c r="DL126" s="5">
        <v>8</v>
      </c>
      <c r="DM126" s="5">
        <v>7</v>
      </c>
      <c r="DN126" s="5">
        <v>13</v>
      </c>
      <c r="DO126" s="28"/>
      <c r="DP126" s="79"/>
      <c r="DQ126" s="10"/>
      <c r="DR126" s="26"/>
      <c r="DS126" s="26"/>
    </row>
    <row r="127" spans="1:123" x14ac:dyDescent="0.25">
      <c r="A127" s="10">
        <v>123</v>
      </c>
      <c r="B127" s="15"/>
      <c r="C127" s="42"/>
      <c r="D127" s="8">
        <v>39945</v>
      </c>
      <c r="E127" s="28">
        <v>1</v>
      </c>
      <c r="F127" s="28">
        <v>0</v>
      </c>
      <c r="G127" s="32"/>
      <c r="H127" s="5"/>
      <c r="I127" s="5">
        <v>1</v>
      </c>
      <c r="J127" s="5"/>
      <c r="K127" s="5"/>
      <c r="L127" s="5"/>
      <c r="M127" s="5"/>
      <c r="N127" s="5"/>
      <c r="O127" s="299">
        <f t="shared" si="11"/>
        <v>1</v>
      </c>
      <c r="P127" s="5"/>
      <c r="Q127" s="5"/>
      <c r="R127" s="5"/>
      <c r="S127" s="5"/>
      <c r="T127" s="5"/>
      <c r="U127" s="5"/>
      <c r="V127" s="5"/>
      <c r="W127" s="5"/>
      <c r="X127" s="32"/>
      <c r="Y127" s="5"/>
      <c r="Z127" s="5"/>
      <c r="AA127" s="5"/>
      <c r="AB127" s="5"/>
      <c r="AC127" s="5"/>
      <c r="AD127" s="5"/>
      <c r="AE127" s="5"/>
      <c r="AF127" s="32"/>
      <c r="AG127" s="5"/>
      <c r="AH127" s="5"/>
      <c r="AI127" s="5"/>
      <c r="AJ127" s="5"/>
      <c r="AK127" s="5"/>
      <c r="AL127" s="5"/>
      <c r="AM127" s="5"/>
      <c r="AN127" s="76"/>
      <c r="AO127" s="9"/>
      <c r="AP127" s="73"/>
      <c r="AQ127" s="114"/>
      <c r="AR127" s="28"/>
      <c r="AS127" s="28"/>
      <c r="AT127" s="28"/>
      <c r="AU127" s="28"/>
      <c r="AV127" s="28"/>
      <c r="AW127" s="28"/>
      <c r="AX127" s="28"/>
      <c r="AY127" s="10" t="s">
        <v>235</v>
      </c>
      <c r="AZ127" s="300">
        <f t="shared" si="12"/>
        <v>0</v>
      </c>
      <c r="BA127" s="5"/>
      <c r="BB127" s="11"/>
      <c r="BC127" s="5"/>
      <c r="BD127" s="12"/>
      <c r="BE127" s="5"/>
      <c r="BF127" s="28"/>
      <c r="BG127" s="5"/>
      <c r="BH127" s="5"/>
      <c r="BI127" s="5"/>
      <c r="BJ127" s="5"/>
      <c r="BK127" s="5"/>
      <c r="BL127" s="5"/>
      <c r="BM127" s="46"/>
      <c r="BN127" s="5"/>
      <c r="BO127" s="38"/>
      <c r="BP127" s="263"/>
      <c r="BQ127" s="263"/>
      <c r="BR127" s="263"/>
      <c r="BS127" s="44">
        <v>123</v>
      </c>
      <c r="BT127" s="69"/>
      <c r="BU127" s="69"/>
      <c r="BV127" s="69"/>
      <c r="BW127" s="69"/>
      <c r="BX127" s="69"/>
      <c r="BY127" s="69"/>
      <c r="BZ127" s="26"/>
      <c r="CA127" s="32"/>
      <c r="CB127" s="69"/>
      <c r="CC127" s="69"/>
      <c r="CD127" s="69"/>
      <c r="CE127" s="69"/>
      <c r="CF127" s="26"/>
      <c r="CG127" s="32"/>
      <c r="CH127" s="69"/>
      <c r="CI127" s="69"/>
      <c r="CJ127" s="69"/>
      <c r="CK127" s="69"/>
      <c r="CL127" s="26"/>
      <c r="CM127" s="32"/>
      <c r="CN127" s="69"/>
      <c r="CO127" s="69"/>
      <c r="CP127" s="69"/>
      <c r="CQ127" s="69"/>
      <c r="CR127" s="26"/>
      <c r="CS127" s="32"/>
      <c r="CT127" s="69"/>
      <c r="CU127" s="69"/>
      <c r="CV127" s="69"/>
      <c r="CW127" s="69"/>
      <c r="CX127" s="26"/>
      <c r="CY127" s="44">
        <v>123</v>
      </c>
      <c r="CZ127" s="5">
        <v>1</v>
      </c>
      <c r="DA127" s="5">
        <v>0</v>
      </c>
      <c r="DB127" s="5">
        <v>1</v>
      </c>
      <c r="DC127" s="11"/>
      <c r="DD127" s="5"/>
      <c r="DE127" s="11"/>
      <c r="DF127" s="5"/>
      <c r="DG127" s="8"/>
      <c r="DH127" s="8"/>
      <c r="DI127" s="8"/>
      <c r="DJ127" s="69"/>
      <c r="DK127" s="69"/>
      <c r="DL127" s="5"/>
      <c r="DM127" s="5"/>
      <c r="DN127" s="5"/>
      <c r="DO127" s="28"/>
      <c r="DP127" s="79"/>
      <c r="DQ127" s="10"/>
      <c r="DR127" s="26"/>
      <c r="DS127" s="26"/>
    </row>
    <row r="128" spans="1:123" x14ac:dyDescent="0.25">
      <c r="A128" s="10">
        <v>124</v>
      </c>
      <c r="B128" s="15"/>
      <c r="C128" s="42"/>
      <c r="D128" s="8">
        <v>39945</v>
      </c>
      <c r="E128" s="28">
        <v>1</v>
      </c>
      <c r="F128" s="28">
        <v>0</v>
      </c>
      <c r="G128" s="32"/>
      <c r="H128" s="5"/>
      <c r="I128" s="5">
        <v>2</v>
      </c>
      <c r="J128" s="5"/>
      <c r="K128" s="5"/>
      <c r="L128" s="5"/>
      <c r="M128" s="5"/>
      <c r="N128" s="5"/>
      <c r="O128" s="299">
        <f t="shared" si="11"/>
        <v>2</v>
      </c>
      <c r="P128" s="5"/>
      <c r="Q128" s="5"/>
      <c r="R128" s="5"/>
      <c r="S128" s="5"/>
      <c r="T128" s="5"/>
      <c r="U128" s="5"/>
      <c r="V128" s="5"/>
      <c r="W128" s="5"/>
      <c r="X128" s="32"/>
      <c r="Y128" s="5"/>
      <c r="Z128" s="5"/>
      <c r="AA128" s="5"/>
      <c r="AB128" s="5"/>
      <c r="AC128" s="5"/>
      <c r="AD128" s="5"/>
      <c r="AE128" s="5"/>
      <c r="AF128" s="32"/>
      <c r="AG128" s="5"/>
      <c r="AH128" s="5"/>
      <c r="AI128" s="5"/>
      <c r="AJ128" s="5"/>
      <c r="AK128" s="5"/>
      <c r="AL128" s="5"/>
      <c r="AM128" s="5"/>
      <c r="AN128" s="76"/>
      <c r="AO128" s="9"/>
      <c r="AP128" s="73"/>
      <c r="AQ128" s="114"/>
      <c r="AR128" s="28"/>
      <c r="AS128" s="28"/>
      <c r="AT128" s="28"/>
      <c r="AU128" s="28"/>
      <c r="AV128" s="28"/>
      <c r="AW128" s="28"/>
      <c r="AX128" s="28"/>
      <c r="AY128" s="10" t="s">
        <v>235</v>
      </c>
      <c r="AZ128" s="300">
        <f t="shared" si="12"/>
        <v>0</v>
      </c>
      <c r="BA128" s="5"/>
      <c r="BB128" s="11"/>
      <c r="BC128" s="5"/>
      <c r="BD128" s="12"/>
      <c r="BE128" s="5"/>
      <c r="BF128" s="28"/>
      <c r="BG128" s="5"/>
      <c r="BH128" s="5"/>
      <c r="BI128" s="5"/>
      <c r="BJ128" s="5"/>
      <c r="BK128" s="5"/>
      <c r="BL128" s="5"/>
      <c r="BM128" s="46"/>
      <c r="BN128" s="5"/>
      <c r="BO128" s="38"/>
      <c r="BP128" s="263"/>
      <c r="BQ128" s="263"/>
      <c r="BR128" s="263"/>
      <c r="BS128" s="44">
        <v>124</v>
      </c>
      <c r="BT128" s="69"/>
      <c r="BU128" s="69"/>
      <c r="BV128" s="69"/>
      <c r="BW128" s="69"/>
      <c r="BX128" s="69"/>
      <c r="BY128" s="69"/>
      <c r="BZ128" s="26"/>
      <c r="CA128" s="32"/>
      <c r="CB128" s="69"/>
      <c r="CC128" s="69"/>
      <c r="CD128" s="69"/>
      <c r="CE128" s="69"/>
      <c r="CF128" s="26"/>
      <c r="CG128" s="32"/>
      <c r="CH128" s="69"/>
      <c r="CI128" s="69"/>
      <c r="CJ128" s="69"/>
      <c r="CK128" s="69"/>
      <c r="CL128" s="26"/>
      <c r="CM128" s="32"/>
      <c r="CN128" s="69"/>
      <c r="CO128" s="69"/>
      <c r="CP128" s="69"/>
      <c r="CQ128" s="69"/>
      <c r="CR128" s="26"/>
      <c r="CS128" s="32"/>
      <c r="CT128" s="69"/>
      <c r="CU128" s="69"/>
      <c r="CV128" s="69"/>
      <c r="CW128" s="69"/>
      <c r="CX128" s="26"/>
      <c r="CY128" s="44">
        <v>124</v>
      </c>
      <c r="CZ128" s="5">
        <v>2</v>
      </c>
      <c r="DA128" s="5">
        <v>0</v>
      </c>
      <c r="DB128" s="5">
        <v>2</v>
      </c>
      <c r="DC128" s="11"/>
      <c r="DD128" s="5"/>
      <c r="DE128" s="11"/>
      <c r="DF128" s="5"/>
      <c r="DG128" s="8"/>
      <c r="DH128" s="8"/>
      <c r="DI128" s="8"/>
      <c r="DJ128" s="69"/>
      <c r="DK128" s="69"/>
      <c r="DL128" s="5"/>
      <c r="DM128" s="5"/>
      <c r="DN128" s="5"/>
      <c r="DO128" s="28"/>
      <c r="DP128" s="79"/>
      <c r="DQ128" s="10"/>
      <c r="DR128" s="26"/>
      <c r="DS128" s="26"/>
    </row>
    <row r="129" spans="1:123" x14ac:dyDescent="0.25">
      <c r="A129" s="10">
        <v>125</v>
      </c>
      <c r="B129" s="15"/>
      <c r="C129" s="42"/>
      <c r="D129" s="8">
        <v>39938</v>
      </c>
      <c r="E129" s="28">
        <v>1</v>
      </c>
      <c r="F129" s="28">
        <v>0</v>
      </c>
      <c r="G129" s="32">
        <v>1</v>
      </c>
      <c r="H129" s="5"/>
      <c r="I129" s="5">
        <v>2</v>
      </c>
      <c r="J129" s="5"/>
      <c r="K129" s="5"/>
      <c r="L129" s="5"/>
      <c r="M129" s="5"/>
      <c r="N129" s="5"/>
      <c r="O129" s="299">
        <f t="shared" si="11"/>
        <v>2</v>
      </c>
      <c r="P129" s="5"/>
      <c r="Q129" s="5"/>
      <c r="R129" s="5"/>
      <c r="S129" s="5"/>
      <c r="T129" s="5"/>
      <c r="U129" s="5"/>
      <c r="V129" s="5"/>
      <c r="W129" s="5"/>
      <c r="X129" s="32"/>
      <c r="Y129" s="5"/>
      <c r="Z129" s="5"/>
      <c r="AA129" s="5"/>
      <c r="AB129" s="5"/>
      <c r="AC129" s="5"/>
      <c r="AD129" s="5"/>
      <c r="AE129" s="5"/>
      <c r="AF129" s="32"/>
      <c r="AG129" s="5"/>
      <c r="AH129" s="5"/>
      <c r="AI129" s="5"/>
      <c r="AJ129" s="5"/>
      <c r="AK129" s="5"/>
      <c r="AL129" s="5"/>
      <c r="AM129" s="5"/>
      <c r="AN129" s="76"/>
      <c r="AO129" s="9"/>
      <c r="AP129" s="73"/>
      <c r="AQ129" s="114"/>
      <c r="AR129" s="28"/>
      <c r="AS129" s="28"/>
      <c r="AT129" s="28"/>
      <c r="AU129" s="28"/>
      <c r="AV129" s="28"/>
      <c r="AW129" s="28"/>
      <c r="AX129" s="28"/>
      <c r="AY129" s="10" t="s">
        <v>351</v>
      </c>
      <c r="AZ129" s="300">
        <f t="shared" si="12"/>
        <v>0</v>
      </c>
      <c r="BA129" s="5"/>
      <c r="BB129" s="11"/>
      <c r="BC129" s="5"/>
      <c r="BD129" s="12"/>
      <c r="BE129" s="5"/>
      <c r="BF129" s="28"/>
      <c r="BG129" s="5"/>
      <c r="BH129" s="5"/>
      <c r="BI129" s="5"/>
      <c r="BJ129" s="5"/>
      <c r="BK129" s="5"/>
      <c r="BL129" s="5"/>
      <c r="BM129" s="46"/>
      <c r="BN129" s="5"/>
      <c r="BO129" s="38"/>
      <c r="BP129" s="263"/>
      <c r="BQ129" s="263"/>
      <c r="BR129" s="263"/>
      <c r="BS129" s="44">
        <v>125</v>
      </c>
      <c r="BT129" s="69"/>
      <c r="BU129" s="69"/>
      <c r="BV129" s="69"/>
      <c r="BW129" s="69"/>
      <c r="BX129" s="69"/>
      <c r="BY129" s="69"/>
      <c r="BZ129" s="26"/>
      <c r="CA129" s="32"/>
      <c r="CB129" s="69"/>
      <c r="CC129" s="69"/>
      <c r="CD129" s="69"/>
      <c r="CE129" s="69"/>
      <c r="CF129" s="26"/>
      <c r="CG129" s="32"/>
      <c r="CH129" s="69"/>
      <c r="CI129" s="69"/>
      <c r="CJ129" s="69"/>
      <c r="CK129" s="69"/>
      <c r="CL129" s="26"/>
      <c r="CM129" s="32"/>
      <c r="CN129" s="69"/>
      <c r="CO129" s="69"/>
      <c r="CP129" s="69"/>
      <c r="CQ129" s="69"/>
      <c r="CR129" s="26"/>
      <c r="CS129" s="32"/>
      <c r="CT129" s="69"/>
      <c r="CU129" s="69"/>
      <c r="CV129" s="69"/>
      <c r="CW129" s="69"/>
      <c r="CX129" s="26"/>
      <c r="CY129" s="44">
        <v>125</v>
      </c>
      <c r="CZ129" s="5">
        <v>2</v>
      </c>
      <c r="DA129" s="5">
        <v>0</v>
      </c>
      <c r="DB129" s="5">
        <v>2</v>
      </c>
      <c r="DC129" s="11"/>
      <c r="DD129" s="5"/>
      <c r="DE129" s="11"/>
      <c r="DF129" s="5"/>
      <c r="DG129" s="8"/>
      <c r="DH129" s="8"/>
      <c r="DI129" s="8"/>
      <c r="DJ129" s="69"/>
      <c r="DK129" s="69"/>
      <c r="DL129" s="5"/>
      <c r="DM129" s="5"/>
      <c r="DN129" s="5"/>
      <c r="DO129" s="28"/>
      <c r="DP129" s="79"/>
      <c r="DQ129" s="10"/>
      <c r="DR129" s="26"/>
      <c r="DS129" s="26"/>
    </row>
    <row r="130" spans="1:123" x14ac:dyDescent="0.25">
      <c r="A130" s="10">
        <v>126</v>
      </c>
      <c r="B130" s="15"/>
      <c r="C130" s="42"/>
      <c r="D130" s="8"/>
      <c r="E130" s="28"/>
      <c r="F130" s="28"/>
      <c r="G130" s="32"/>
      <c r="H130" s="5"/>
      <c r="I130" s="5"/>
      <c r="J130" s="5"/>
      <c r="K130" s="5"/>
      <c r="L130" s="5"/>
      <c r="M130" s="5"/>
      <c r="N130" s="5"/>
      <c r="O130" s="299">
        <f t="shared" si="11"/>
        <v>0</v>
      </c>
      <c r="P130" s="5"/>
      <c r="Q130" s="5"/>
      <c r="R130" s="5"/>
      <c r="S130" s="5"/>
      <c r="T130" s="5"/>
      <c r="U130" s="5"/>
      <c r="V130" s="5"/>
      <c r="W130" s="5"/>
      <c r="X130" s="32"/>
      <c r="Y130" s="5"/>
      <c r="Z130" s="5"/>
      <c r="AA130" s="5"/>
      <c r="AB130" s="5"/>
      <c r="AC130" s="5"/>
      <c r="AD130" s="5"/>
      <c r="AE130" s="5"/>
      <c r="AF130" s="32"/>
      <c r="AG130" s="5"/>
      <c r="AH130" s="5"/>
      <c r="AI130" s="5"/>
      <c r="AJ130" s="5"/>
      <c r="AK130" s="5"/>
      <c r="AL130" s="5"/>
      <c r="AM130" s="5"/>
      <c r="AN130" s="76"/>
      <c r="AO130" s="9"/>
      <c r="AP130" s="73"/>
      <c r="AQ130" s="114"/>
      <c r="AR130" s="28"/>
      <c r="AS130" s="28"/>
      <c r="AT130" s="28"/>
      <c r="AU130" s="28"/>
      <c r="AV130" s="28"/>
      <c r="AW130" s="28"/>
      <c r="AX130" s="28"/>
      <c r="AY130" s="10"/>
      <c r="AZ130" s="300">
        <f t="shared" si="12"/>
        <v>0</v>
      </c>
      <c r="BA130" s="15"/>
      <c r="BB130" s="18"/>
      <c r="BC130" s="15"/>
      <c r="BD130" s="19"/>
      <c r="BE130" s="15"/>
      <c r="BF130" s="48"/>
      <c r="BG130" s="15"/>
      <c r="BH130" s="15"/>
      <c r="BI130" s="15"/>
      <c r="BJ130" s="15"/>
      <c r="BK130" s="15"/>
      <c r="BL130" s="15"/>
      <c r="BM130" s="62"/>
      <c r="BN130" s="15"/>
      <c r="BO130" s="262"/>
      <c r="BP130" s="263"/>
      <c r="BQ130" s="263"/>
      <c r="BR130" s="263"/>
      <c r="BS130" s="44">
        <v>126</v>
      </c>
      <c r="BT130" s="69"/>
      <c r="BU130" s="69"/>
      <c r="BV130" s="69"/>
      <c r="BW130" s="69"/>
      <c r="BX130" s="69"/>
      <c r="BY130" s="69"/>
      <c r="BZ130" s="26"/>
      <c r="CA130" s="32"/>
      <c r="CB130" s="69"/>
      <c r="CC130" s="69"/>
      <c r="CD130" s="69"/>
      <c r="CE130" s="69"/>
      <c r="CF130" s="26"/>
      <c r="CG130" s="32"/>
      <c r="CH130" s="69"/>
      <c r="CI130" s="69"/>
      <c r="CJ130" s="69"/>
      <c r="CK130" s="69"/>
      <c r="CL130" s="26"/>
      <c r="CM130" s="32"/>
      <c r="CN130" s="69"/>
      <c r="CO130" s="69"/>
      <c r="CP130" s="69"/>
      <c r="CQ130" s="69"/>
      <c r="CR130" s="26"/>
      <c r="CS130" s="32"/>
      <c r="CT130" s="69"/>
      <c r="CU130" s="69"/>
      <c r="CV130" s="69"/>
      <c r="CW130" s="69"/>
      <c r="CX130" s="26"/>
      <c r="CY130" s="44">
        <v>126</v>
      </c>
      <c r="CZ130" s="5">
        <v>0</v>
      </c>
      <c r="DA130" s="5">
        <v>0</v>
      </c>
      <c r="DB130" s="5"/>
      <c r="DC130" s="18"/>
      <c r="DD130" s="15"/>
      <c r="DE130" s="18"/>
      <c r="DF130" s="5"/>
      <c r="DG130" s="8"/>
      <c r="DH130" s="8"/>
      <c r="DI130" s="8"/>
      <c r="DJ130" s="69"/>
      <c r="DK130" s="69"/>
      <c r="DL130" s="5"/>
      <c r="DM130" s="5"/>
      <c r="DN130" s="5"/>
      <c r="DO130" s="28"/>
      <c r="DP130" s="79"/>
      <c r="DQ130" s="10"/>
      <c r="DR130" s="26"/>
      <c r="DS130" s="26"/>
    </row>
    <row r="131" spans="1:123" x14ac:dyDescent="0.25">
      <c r="A131" s="10">
        <v>127</v>
      </c>
      <c r="B131" s="15"/>
      <c r="C131" s="42"/>
      <c r="D131" s="8"/>
      <c r="E131" s="28"/>
      <c r="F131" s="28"/>
      <c r="G131" s="32"/>
      <c r="H131" s="5"/>
      <c r="I131" s="5"/>
      <c r="J131" s="5"/>
      <c r="K131" s="5"/>
      <c r="L131" s="5"/>
      <c r="M131" s="5"/>
      <c r="N131" s="5"/>
      <c r="O131" s="299">
        <f t="shared" si="11"/>
        <v>0</v>
      </c>
      <c r="P131" s="5"/>
      <c r="Q131" s="5"/>
      <c r="R131" s="5"/>
      <c r="S131" s="5"/>
      <c r="T131" s="5"/>
      <c r="U131" s="5"/>
      <c r="V131" s="5"/>
      <c r="W131" s="5"/>
      <c r="X131" s="32"/>
      <c r="Y131" s="5"/>
      <c r="Z131" s="5"/>
      <c r="AA131" s="5"/>
      <c r="AB131" s="5"/>
      <c r="AC131" s="5"/>
      <c r="AD131" s="5"/>
      <c r="AE131" s="5"/>
      <c r="AF131" s="32"/>
      <c r="AG131" s="5"/>
      <c r="AH131" s="5"/>
      <c r="AI131" s="5"/>
      <c r="AJ131" s="5"/>
      <c r="AK131" s="5"/>
      <c r="AL131" s="5"/>
      <c r="AM131" s="5"/>
      <c r="AN131" s="76"/>
      <c r="AO131" s="9"/>
      <c r="AP131" s="73"/>
      <c r="AQ131" s="114"/>
      <c r="AR131" s="28"/>
      <c r="AS131" s="28"/>
      <c r="AT131" s="28"/>
      <c r="AU131" s="28"/>
      <c r="AV131" s="28"/>
      <c r="AW131" s="28"/>
      <c r="AX131" s="28"/>
      <c r="AY131" s="10"/>
      <c r="AZ131" s="300">
        <f t="shared" si="12"/>
        <v>0</v>
      </c>
      <c r="BA131" s="5"/>
      <c r="BB131" s="11"/>
      <c r="BC131" s="5"/>
      <c r="BD131" s="12"/>
      <c r="BE131" s="5"/>
      <c r="BF131" s="28"/>
      <c r="BG131" s="5"/>
      <c r="BH131" s="5"/>
      <c r="BI131" s="5"/>
      <c r="BJ131" s="5"/>
      <c r="BK131" s="5"/>
      <c r="BL131" s="5"/>
      <c r="BM131" s="46"/>
      <c r="BN131" s="5"/>
      <c r="BO131" s="38"/>
      <c r="BP131" s="263"/>
      <c r="BQ131" s="263"/>
      <c r="BR131" s="263"/>
      <c r="BS131" s="44">
        <v>127</v>
      </c>
      <c r="BT131" s="69"/>
      <c r="BU131" s="69"/>
      <c r="BV131" s="69"/>
      <c r="BW131" s="69"/>
      <c r="BX131" s="69"/>
      <c r="BY131" s="69"/>
      <c r="BZ131" s="26"/>
      <c r="CA131" s="32"/>
      <c r="CB131" s="69"/>
      <c r="CC131" s="69"/>
      <c r="CD131" s="69"/>
      <c r="CE131" s="69"/>
      <c r="CF131" s="26"/>
      <c r="CG131" s="32"/>
      <c r="CH131" s="69"/>
      <c r="CI131" s="69"/>
      <c r="CJ131" s="69"/>
      <c r="CK131" s="69"/>
      <c r="CL131" s="26"/>
      <c r="CM131" s="32"/>
      <c r="CN131" s="69"/>
      <c r="CO131" s="69"/>
      <c r="CP131" s="69"/>
      <c r="CQ131" s="69"/>
      <c r="CR131" s="26"/>
      <c r="CS131" s="32"/>
      <c r="CT131" s="69"/>
      <c r="CU131" s="69"/>
      <c r="CV131" s="69"/>
      <c r="CW131" s="69"/>
      <c r="CX131" s="26"/>
      <c r="CY131" s="44">
        <v>127</v>
      </c>
      <c r="CZ131" s="5">
        <v>0</v>
      </c>
      <c r="DA131" s="5">
        <v>0</v>
      </c>
      <c r="DB131" s="5"/>
      <c r="DC131" s="11"/>
      <c r="DD131" s="5"/>
      <c r="DE131" s="11"/>
      <c r="DF131" s="5"/>
      <c r="DG131" s="8"/>
      <c r="DH131" s="8"/>
      <c r="DI131" s="8"/>
      <c r="DJ131" s="69"/>
      <c r="DK131" s="69"/>
      <c r="DL131" s="5"/>
      <c r="DM131" s="5"/>
      <c r="DN131" s="5"/>
      <c r="DO131" s="28"/>
      <c r="DP131" s="79"/>
      <c r="DQ131" s="10"/>
      <c r="DR131" s="26"/>
      <c r="DS131" s="26"/>
    </row>
    <row r="132" spans="1:123" x14ac:dyDescent="0.25">
      <c r="A132" s="10">
        <v>128</v>
      </c>
      <c r="B132" s="15"/>
      <c r="C132" s="42"/>
      <c r="D132" s="8">
        <v>39945</v>
      </c>
      <c r="E132" s="28">
        <v>1</v>
      </c>
      <c r="F132" s="28">
        <v>1</v>
      </c>
      <c r="G132" s="32"/>
      <c r="H132" s="5"/>
      <c r="I132" s="5">
        <v>2</v>
      </c>
      <c r="J132" s="5"/>
      <c r="K132" s="5"/>
      <c r="L132" s="5"/>
      <c r="M132" s="5"/>
      <c r="N132" s="5"/>
      <c r="O132" s="299">
        <f t="shared" si="11"/>
        <v>2</v>
      </c>
      <c r="P132" s="5"/>
      <c r="Q132" s="5"/>
      <c r="R132" s="5" t="s">
        <v>118</v>
      </c>
      <c r="S132" s="5"/>
      <c r="T132" s="5"/>
      <c r="U132" s="5"/>
      <c r="V132" s="5"/>
      <c r="W132" s="5"/>
      <c r="X132" s="32"/>
      <c r="Y132" s="5"/>
      <c r="Z132" s="5">
        <v>20</v>
      </c>
      <c r="AA132" s="5">
        <v>23</v>
      </c>
      <c r="AB132" s="5"/>
      <c r="AC132" s="5"/>
      <c r="AD132" s="5"/>
      <c r="AE132" s="5"/>
      <c r="AF132" s="32"/>
      <c r="AG132" s="5"/>
      <c r="AH132" s="5"/>
      <c r="AI132" s="5"/>
      <c r="AJ132" s="5">
        <v>22</v>
      </c>
      <c r="AK132" s="5">
        <v>22</v>
      </c>
      <c r="AL132" s="5">
        <v>22</v>
      </c>
      <c r="AM132" s="5">
        <v>22</v>
      </c>
      <c r="AN132" s="76">
        <v>39952</v>
      </c>
      <c r="AO132" s="9">
        <v>39955</v>
      </c>
      <c r="AP132" s="73">
        <v>39965</v>
      </c>
      <c r="AQ132" s="114"/>
      <c r="AR132" s="28"/>
      <c r="AS132" s="28"/>
      <c r="AT132" s="28"/>
      <c r="AU132" s="28"/>
      <c r="AV132" s="28"/>
      <c r="AW132" s="28"/>
      <c r="AX132" s="28"/>
      <c r="AY132" s="10" t="s">
        <v>322</v>
      </c>
      <c r="AZ132" s="300">
        <f t="shared" si="12"/>
        <v>2</v>
      </c>
      <c r="BA132" s="5">
        <v>2</v>
      </c>
      <c r="BB132" s="11">
        <v>3.47</v>
      </c>
      <c r="BC132" s="5">
        <v>239</v>
      </c>
      <c r="BD132" s="12"/>
      <c r="BE132" s="5"/>
      <c r="BF132" s="28"/>
      <c r="BG132" s="5"/>
      <c r="BH132" s="5"/>
      <c r="BI132" s="5"/>
      <c r="BJ132" s="5"/>
      <c r="BK132" s="5"/>
      <c r="BL132" s="5"/>
      <c r="BM132" s="46"/>
      <c r="BN132" s="5">
        <v>1</v>
      </c>
      <c r="BO132" s="38"/>
      <c r="BP132" s="263">
        <f t="shared" si="13"/>
        <v>4520.3985564218165</v>
      </c>
      <c r="BQ132" s="263"/>
      <c r="BR132" s="263">
        <f t="shared" si="14"/>
        <v>4520.3985564218165</v>
      </c>
      <c r="BS132" s="44">
        <v>128</v>
      </c>
      <c r="BT132" s="69">
        <v>1</v>
      </c>
      <c r="BU132" s="69">
        <v>12</v>
      </c>
      <c r="BV132" s="69">
        <v>1</v>
      </c>
      <c r="BW132" s="69">
        <v>1</v>
      </c>
      <c r="BX132" s="69">
        <v>0</v>
      </c>
      <c r="BY132" s="69">
        <v>12</v>
      </c>
      <c r="BZ132" s="26" t="s">
        <v>727</v>
      </c>
      <c r="CA132" s="32"/>
      <c r="CB132" s="69"/>
      <c r="CC132" s="69"/>
      <c r="CD132" s="69"/>
      <c r="CE132" s="69"/>
      <c r="CF132" s="26"/>
      <c r="CG132" s="32"/>
      <c r="CH132" s="69"/>
      <c r="CI132" s="69"/>
      <c r="CJ132" s="69"/>
      <c r="CK132" s="69"/>
      <c r="CL132" s="26"/>
      <c r="CM132" s="32"/>
      <c r="CN132" s="69"/>
      <c r="CO132" s="69"/>
      <c r="CP132" s="69"/>
      <c r="CQ132" s="69"/>
      <c r="CR132" s="26"/>
      <c r="CS132" s="32"/>
      <c r="CT132" s="69"/>
      <c r="CU132" s="69"/>
      <c r="CV132" s="69"/>
      <c r="CW132" s="69"/>
      <c r="CX132" s="26"/>
      <c r="CY132" s="44">
        <v>128</v>
      </c>
      <c r="CZ132" s="5">
        <v>2</v>
      </c>
      <c r="DA132" s="5">
        <v>2</v>
      </c>
      <c r="DB132" s="5">
        <v>2</v>
      </c>
      <c r="DC132" s="11">
        <v>3.47</v>
      </c>
      <c r="DD132" s="5">
        <v>239</v>
      </c>
      <c r="DE132" s="11">
        <v>4520.3985564218165</v>
      </c>
      <c r="DF132" s="5">
        <v>22</v>
      </c>
      <c r="DG132" s="8">
        <v>39952</v>
      </c>
      <c r="DH132" s="8">
        <v>39955</v>
      </c>
      <c r="DI132" s="8">
        <v>39965</v>
      </c>
      <c r="DJ132" s="69">
        <v>1</v>
      </c>
      <c r="DK132" s="69">
        <v>12</v>
      </c>
      <c r="DL132" s="5">
        <v>1</v>
      </c>
      <c r="DM132" s="5">
        <v>0</v>
      </c>
      <c r="DN132" s="5">
        <v>12</v>
      </c>
      <c r="DO132" s="28"/>
      <c r="DP132" s="79"/>
      <c r="DQ132" s="10"/>
      <c r="DR132" s="26"/>
      <c r="DS132" s="26"/>
    </row>
    <row r="133" spans="1:123" x14ac:dyDescent="0.25">
      <c r="A133" s="10">
        <v>129</v>
      </c>
      <c r="B133" s="15"/>
      <c r="C133" s="42"/>
      <c r="D133" s="8">
        <v>39938</v>
      </c>
      <c r="E133" s="28">
        <v>1</v>
      </c>
      <c r="F133" s="28">
        <v>1</v>
      </c>
      <c r="G133" s="32">
        <v>1</v>
      </c>
      <c r="H133" s="5"/>
      <c r="I133" s="5"/>
      <c r="J133" s="5"/>
      <c r="K133" s="5"/>
      <c r="L133" s="5"/>
      <c r="M133" s="5"/>
      <c r="N133" s="5"/>
      <c r="O133" s="299">
        <f t="shared" si="11"/>
        <v>1</v>
      </c>
      <c r="P133" s="5" t="s">
        <v>117</v>
      </c>
      <c r="Q133" s="5" t="s">
        <v>117</v>
      </c>
      <c r="R133" s="5" t="s">
        <v>118</v>
      </c>
      <c r="S133" s="5"/>
      <c r="T133" s="5"/>
      <c r="U133" s="5"/>
      <c r="V133" s="5"/>
      <c r="W133" s="5"/>
      <c r="X133" s="32">
        <v>10</v>
      </c>
      <c r="Y133" s="5">
        <v>10</v>
      </c>
      <c r="Z133" s="5">
        <v>13</v>
      </c>
      <c r="AA133" s="5">
        <v>16</v>
      </c>
      <c r="AB133" s="5"/>
      <c r="AC133" s="5"/>
      <c r="AD133" s="5"/>
      <c r="AE133" s="5"/>
      <c r="AF133" s="32"/>
      <c r="AG133" s="5"/>
      <c r="AH133" s="5"/>
      <c r="AI133" s="5"/>
      <c r="AJ133" s="5">
        <v>16</v>
      </c>
      <c r="AK133" s="5">
        <v>16</v>
      </c>
      <c r="AL133" s="5">
        <v>16</v>
      </c>
      <c r="AM133" s="5"/>
      <c r="AN133" s="76">
        <v>39952</v>
      </c>
      <c r="AO133" s="9">
        <v>39952</v>
      </c>
      <c r="AP133" s="73">
        <v>39962</v>
      </c>
      <c r="AQ133" s="114"/>
      <c r="AR133" s="28"/>
      <c r="AS133" s="28"/>
      <c r="AT133" s="28"/>
      <c r="AU133" s="28"/>
      <c r="AV133" s="28"/>
      <c r="AW133" s="28"/>
      <c r="AX133" s="28"/>
      <c r="AY133" s="10" t="s">
        <v>322</v>
      </c>
      <c r="AZ133" s="300">
        <f t="shared" si="12"/>
        <v>1</v>
      </c>
      <c r="BA133" s="5">
        <v>1</v>
      </c>
      <c r="BB133" s="11">
        <v>2.41</v>
      </c>
      <c r="BC133" s="5">
        <v>300</v>
      </c>
      <c r="BD133" s="12"/>
      <c r="BE133" s="5"/>
      <c r="BF133" s="28"/>
      <c r="BG133" s="5"/>
      <c r="BH133" s="5"/>
      <c r="BI133" s="5"/>
      <c r="BJ133" s="5"/>
      <c r="BK133" s="5"/>
      <c r="BL133" s="5"/>
      <c r="BM133" s="46"/>
      <c r="BN133" s="5">
        <v>1</v>
      </c>
      <c r="BO133" s="38"/>
      <c r="BP133" s="263">
        <f t="shared" si="13"/>
        <v>1368.5013218486158</v>
      </c>
      <c r="BQ133" s="263"/>
      <c r="BR133" s="263">
        <f t="shared" si="14"/>
        <v>1368.5013218486158</v>
      </c>
      <c r="BS133" s="44">
        <v>129</v>
      </c>
      <c r="BT133" s="69">
        <v>1</v>
      </c>
      <c r="BU133" s="69">
        <v>10</v>
      </c>
      <c r="BV133" s="69">
        <v>3</v>
      </c>
      <c r="BW133" s="69">
        <v>3</v>
      </c>
      <c r="BX133" s="69">
        <v>1</v>
      </c>
      <c r="BY133" s="69">
        <v>3</v>
      </c>
      <c r="BZ133" s="26" t="s">
        <v>727</v>
      </c>
      <c r="CA133" s="32"/>
      <c r="CB133" s="69"/>
      <c r="CC133" s="69"/>
      <c r="CD133" s="69"/>
      <c r="CE133" s="69"/>
      <c r="CF133" s="26"/>
      <c r="CG133" s="32"/>
      <c r="CH133" s="69"/>
      <c r="CI133" s="69"/>
      <c r="CJ133" s="69"/>
      <c r="CK133" s="69"/>
      <c r="CL133" s="26"/>
      <c r="CM133" s="32"/>
      <c r="CN133" s="69"/>
      <c r="CO133" s="69"/>
      <c r="CP133" s="69"/>
      <c r="CQ133" s="69"/>
      <c r="CR133" s="26"/>
      <c r="CS133" s="32"/>
      <c r="CT133" s="69"/>
      <c r="CU133" s="69"/>
      <c r="CV133" s="69"/>
      <c r="CW133" s="69"/>
      <c r="CX133" s="26"/>
      <c r="CY133" s="44">
        <v>129</v>
      </c>
      <c r="CZ133" s="5">
        <v>1</v>
      </c>
      <c r="DA133" s="5">
        <v>1</v>
      </c>
      <c r="DB133" s="5">
        <v>1</v>
      </c>
      <c r="DC133" s="11">
        <v>2.41</v>
      </c>
      <c r="DD133" s="5">
        <v>300</v>
      </c>
      <c r="DE133" s="11">
        <v>1368.5013218486158</v>
      </c>
      <c r="DF133" s="5">
        <v>16</v>
      </c>
      <c r="DG133" s="8">
        <v>39952</v>
      </c>
      <c r="DH133" s="8">
        <v>39952</v>
      </c>
      <c r="DI133" s="8">
        <v>39962</v>
      </c>
      <c r="DJ133" s="69">
        <v>1</v>
      </c>
      <c r="DK133" s="69">
        <v>1</v>
      </c>
      <c r="DL133" s="5">
        <v>3</v>
      </c>
      <c r="DM133" s="5">
        <v>1</v>
      </c>
      <c r="DN133" s="5">
        <v>3</v>
      </c>
      <c r="DO133" s="28"/>
      <c r="DP133" s="79"/>
      <c r="DQ133" s="10"/>
      <c r="DR133" s="26"/>
      <c r="DS133" s="26"/>
    </row>
    <row r="134" spans="1:123" x14ac:dyDescent="0.25">
      <c r="A134" s="10">
        <v>130</v>
      </c>
      <c r="B134" s="15"/>
      <c r="C134" s="42"/>
      <c r="D134" s="8">
        <v>39945</v>
      </c>
      <c r="E134" s="28">
        <v>1</v>
      </c>
      <c r="F134" s="28">
        <v>1</v>
      </c>
      <c r="G134" s="32"/>
      <c r="H134" s="5"/>
      <c r="I134" s="5">
        <v>1</v>
      </c>
      <c r="J134" s="5"/>
      <c r="K134" s="5"/>
      <c r="L134" s="5"/>
      <c r="M134" s="5"/>
      <c r="N134" s="5"/>
      <c r="O134" s="299">
        <f t="shared" ref="O134:O197" si="18">MAX(G134:N134)</f>
        <v>1</v>
      </c>
      <c r="P134" s="5"/>
      <c r="Q134" s="5"/>
      <c r="R134" s="5" t="s">
        <v>111</v>
      </c>
      <c r="S134" s="5" t="s">
        <v>118</v>
      </c>
      <c r="T134" s="5"/>
      <c r="U134" s="5"/>
      <c r="V134" s="5"/>
      <c r="W134" s="5"/>
      <c r="X134" s="32"/>
      <c r="Y134" s="5"/>
      <c r="Z134" s="5">
        <v>3</v>
      </c>
      <c r="AA134" s="5">
        <v>3</v>
      </c>
      <c r="AB134" s="5"/>
      <c r="AC134" s="5"/>
      <c r="AD134" s="5"/>
      <c r="AE134" s="5"/>
      <c r="AF134" s="32"/>
      <c r="AG134" s="5"/>
      <c r="AH134" s="5"/>
      <c r="AI134" s="5"/>
      <c r="AJ134" s="5">
        <v>3</v>
      </c>
      <c r="AK134" s="5">
        <v>3</v>
      </c>
      <c r="AL134" s="5"/>
      <c r="AM134" s="5"/>
      <c r="AN134" s="76">
        <v>39955</v>
      </c>
      <c r="AO134" s="9">
        <v>39955</v>
      </c>
      <c r="AP134" s="73">
        <v>39959</v>
      </c>
      <c r="AQ134" s="114"/>
      <c r="AR134" s="28"/>
      <c r="AS134" s="28"/>
      <c r="AT134" s="28"/>
      <c r="AU134" s="28"/>
      <c r="AV134" s="28"/>
      <c r="AW134" s="28"/>
      <c r="AX134" s="28"/>
      <c r="AY134" s="10"/>
      <c r="AZ134" s="300">
        <f t="shared" ref="AZ134:AZ197" si="19">BA134+BE134</f>
        <v>2</v>
      </c>
      <c r="BA134" s="5">
        <v>2</v>
      </c>
      <c r="BB134" s="11">
        <v>2.52</v>
      </c>
      <c r="BC134" s="5">
        <v>171</v>
      </c>
      <c r="BD134" s="12"/>
      <c r="BE134" s="5"/>
      <c r="BF134" s="28"/>
      <c r="BG134" s="5"/>
      <c r="BH134" s="5"/>
      <c r="BI134" s="5"/>
      <c r="BJ134" s="5"/>
      <c r="BK134" s="5"/>
      <c r="BL134" s="5"/>
      <c r="BM134" s="46"/>
      <c r="BN134" s="5">
        <v>0</v>
      </c>
      <c r="BO134" s="38"/>
      <c r="BP134" s="263">
        <f t="shared" ref="BP134:BP141" si="20">(BB134^2*PI()*BC134*BA134)/4</f>
        <v>1705.7566339189914</v>
      </c>
      <c r="BQ134" s="263"/>
      <c r="BR134" s="263">
        <f t="shared" ref="BR134:BR141" si="21">BP134+BQ134</f>
        <v>1705.7566339189914</v>
      </c>
      <c r="BS134" s="44">
        <v>130</v>
      </c>
      <c r="BT134" s="69"/>
      <c r="BU134" s="69"/>
      <c r="BV134" s="69"/>
      <c r="BW134" s="69"/>
      <c r="BX134" s="69"/>
      <c r="BY134" s="69"/>
      <c r="BZ134" s="26"/>
      <c r="CA134" s="32"/>
      <c r="CB134" s="69"/>
      <c r="CC134" s="69"/>
      <c r="CD134" s="69"/>
      <c r="CE134" s="69"/>
      <c r="CF134" s="26"/>
      <c r="CG134" s="32"/>
      <c r="CH134" s="69"/>
      <c r="CI134" s="69"/>
      <c r="CJ134" s="69"/>
      <c r="CK134" s="69"/>
      <c r="CL134" s="26"/>
      <c r="CM134" s="32"/>
      <c r="CN134" s="69"/>
      <c r="CO134" s="69"/>
      <c r="CP134" s="69"/>
      <c r="CQ134" s="69"/>
      <c r="CR134" s="26"/>
      <c r="CS134" s="32"/>
      <c r="CT134" s="69"/>
      <c r="CU134" s="69"/>
      <c r="CV134" s="69"/>
      <c r="CW134" s="69"/>
      <c r="CX134" s="26"/>
      <c r="CY134" s="44">
        <v>130</v>
      </c>
      <c r="CZ134" s="5">
        <v>1</v>
      </c>
      <c r="DA134" s="5">
        <v>2</v>
      </c>
      <c r="DB134" s="5">
        <v>2</v>
      </c>
      <c r="DC134" s="11">
        <v>2.52</v>
      </c>
      <c r="DD134" s="5">
        <v>171</v>
      </c>
      <c r="DE134" s="11">
        <v>1705.7566339189914</v>
      </c>
      <c r="DF134" s="5">
        <v>3</v>
      </c>
      <c r="DG134" s="8">
        <v>39955</v>
      </c>
      <c r="DH134" s="8">
        <v>39955</v>
      </c>
      <c r="DI134" s="8">
        <v>39959</v>
      </c>
      <c r="DJ134" s="69"/>
      <c r="DK134" s="69"/>
      <c r="DL134" s="5"/>
      <c r="DM134" s="5"/>
      <c r="DN134" s="5"/>
      <c r="DO134" s="28"/>
      <c r="DP134" s="79"/>
      <c r="DQ134" s="10"/>
      <c r="DR134" s="26"/>
      <c r="DS134" s="26"/>
    </row>
    <row r="135" spans="1:123" x14ac:dyDescent="0.25">
      <c r="A135" s="10">
        <v>131</v>
      </c>
      <c r="B135" s="15"/>
      <c r="C135" s="42"/>
      <c r="D135" s="8">
        <v>39945</v>
      </c>
      <c r="E135" s="28">
        <v>1</v>
      </c>
      <c r="F135" s="28">
        <v>0</v>
      </c>
      <c r="G135" s="32"/>
      <c r="H135" s="5"/>
      <c r="I135" s="5">
        <v>3</v>
      </c>
      <c r="J135" s="5"/>
      <c r="K135" s="5"/>
      <c r="L135" s="5"/>
      <c r="M135" s="5"/>
      <c r="N135" s="5"/>
      <c r="O135" s="299">
        <f t="shared" si="18"/>
        <v>3</v>
      </c>
      <c r="P135" s="5"/>
      <c r="Q135" s="5"/>
      <c r="R135" s="5"/>
      <c r="S135" s="5"/>
      <c r="T135" s="5"/>
      <c r="U135" s="5"/>
      <c r="V135" s="5"/>
      <c r="W135" s="5"/>
      <c r="X135" s="32"/>
      <c r="Y135" s="5"/>
      <c r="Z135" s="5"/>
      <c r="AA135" s="5"/>
      <c r="AB135" s="5"/>
      <c r="AC135" s="5"/>
      <c r="AD135" s="5"/>
      <c r="AE135" s="5"/>
      <c r="AF135" s="32"/>
      <c r="AG135" s="5"/>
      <c r="AH135" s="5"/>
      <c r="AI135" s="5"/>
      <c r="AJ135" s="5"/>
      <c r="AK135" s="5"/>
      <c r="AL135" s="5"/>
      <c r="AM135" s="5"/>
      <c r="AN135" s="76"/>
      <c r="AO135" s="9"/>
      <c r="AP135" s="73"/>
      <c r="AQ135" s="114"/>
      <c r="AR135" s="28"/>
      <c r="AS135" s="28"/>
      <c r="AT135" s="28"/>
      <c r="AU135" s="28"/>
      <c r="AV135" s="28"/>
      <c r="AW135" s="28"/>
      <c r="AX135" s="28"/>
      <c r="AY135" s="10" t="s">
        <v>235</v>
      </c>
      <c r="AZ135" s="300">
        <f t="shared" si="19"/>
        <v>0</v>
      </c>
      <c r="BA135" s="5"/>
      <c r="BB135" s="11"/>
      <c r="BC135" s="5"/>
      <c r="BD135" s="12"/>
      <c r="BE135" s="5"/>
      <c r="BF135" s="28"/>
      <c r="BG135" s="5"/>
      <c r="BH135" s="5"/>
      <c r="BI135" s="5"/>
      <c r="BJ135" s="5"/>
      <c r="BK135" s="5"/>
      <c r="BL135" s="5"/>
      <c r="BM135" s="46"/>
      <c r="BN135" s="5"/>
      <c r="BO135" s="38"/>
      <c r="BP135" s="263"/>
      <c r="BQ135" s="263"/>
      <c r="BR135" s="263"/>
      <c r="BS135" s="44">
        <v>131</v>
      </c>
      <c r="BT135" s="69"/>
      <c r="BU135" s="69"/>
      <c r="BV135" s="69"/>
      <c r="BW135" s="69"/>
      <c r="BX135" s="69"/>
      <c r="BY135" s="69"/>
      <c r="BZ135" s="26"/>
      <c r="CA135" s="32"/>
      <c r="CB135" s="69"/>
      <c r="CC135" s="69"/>
      <c r="CD135" s="69"/>
      <c r="CE135" s="69"/>
      <c r="CF135" s="26"/>
      <c r="CG135" s="32"/>
      <c r="CH135" s="69"/>
      <c r="CI135" s="69"/>
      <c r="CJ135" s="69"/>
      <c r="CK135" s="69"/>
      <c r="CL135" s="26"/>
      <c r="CM135" s="32"/>
      <c r="CN135" s="69"/>
      <c r="CO135" s="69"/>
      <c r="CP135" s="69"/>
      <c r="CQ135" s="69"/>
      <c r="CR135" s="26"/>
      <c r="CS135" s="32"/>
      <c r="CT135" s="69"/>
      <c r="CU135" s="69"/>
      <c r="CV135" s="69"/>
      <c r="CW135" s="69"/>
      <c r="CX135" s="26"/>
      <c r="CY135" s="44">
        <v>131</v>
      </c>
      <c r="CZ135" s="5">
        <v>3</v>
      </c>
      <c r="DA135" s="5">
        <v>0</v>
      </c>
      <c r="DB135" s="5">
        <v>3</v>
      </c>
      <c r="DC135" s="11"/>
      <c r="DD135" s="5"/>
      <c r="DE135" s="11"/>
      <c r="DF135" s="5"/>
      <c r="DG135" s="8"/>
      <c r="DH135" s="8"/>
      <c r="DI135" s="8"/>
      <c r="DJ135" s="69"/>
      <c r="DK135" s="69"/>
      <c r="DL135" s="5"/>
      <c r="DM135" s="5"/>
      <c r="DN135" s="5"/>
      <c r="DO135" s="28"/>
      <c r="DP135" s="79"/>
      <c r="DQ135" s="10"/>
      <c r="DR135" s="26"/>
      <c r="DS135" s="26"/>
    </row>
    <row r="136" spans="1:123" x14ac:dyDescent="0.25">
      <c r="A136" s="10">
        <v>132</v>
      </c>
      <c r="B136" s="15"/>
      <c r="C136" s="42"/>
      <c r="D136" s="8"/>
      <c r="E136" s="28"/>
      <c r="F136" s="28"/>
      <c r="G136" s="32"/>
      <c r="H136" s="5"/>
      <c r="I136" s="5"/>
      <c r="J136" s="5"/>
      <c r="K136" s="5"/>
      <c r="L136" s="5"/>
      <c r="M136" s="5"/>
      <c r="N136" s="5"/>
      <c r="O136" s="299">
        <f t="shared" si="18"/>
        <v>0</v>
      </c>
      <c r="P136" s="5"/>
      <c r="Q136" s="5"/>
      <c r="R136" s="5"/>
      <c r="S136" s="5"/>
      <c r="T136" s="5"/>
      <c r="U136" s="5"/>
      <c r="V136" s="5"/>
      <c r="W136" s="5"/>
      <c r="X136" s="32"/>
      <c r="Y136" s="5"/>
      <c r="Z136" s="5"/>
      <c r="AA136" s="5"/>
      <c r="AB136" s="5"/>
      <c r="AC136" s="5"/>
      <c r="AD136" s="5"/>
      <c r="AE136" s="5"/>
      <c r="AF136" s="32"/>
      <c r="AG136" s="5"/>
      <c r="AH136" s="5"/>
      <c r="AI136" s="5"/>
      <c r="AJ136" s="5"/>
      <c r="AK136" s="5"/>
      <c r="AL136" s="5"/>
      <c r="AM136" s="5"/>
      <c r="AN136" s="76"/>
      <c r="AO136" s="9"/>
      <c r="AP136" s="73"/>
      <c r="AQ136" s="114"/>
      <c r="AR136" s="28"/>
      <c r="AS136" s="28"/>
      <c r="AT136" s="28"/>
      <c r="AU136" s="28"/>
      <c r="AV136" s="28"/>
      <c r="AW136" s="28"/>
      <c r="AX136" s="28"/>
      <c r="AY136" s="10"/>
      <c r="AZ136" s="300">
        <f t="shared" si="19"/>
        <v>0</v>
      </c>
      <c r="BA136" s="5"/>
      <c r="BB136" s="11"/>
      <c r="BC136" s="5"/>
      <c r="BD136" s="12"/>
      <c r="BE136" s="5"/>
      <c r="BF136" s="28"/>
      <c r="BG136" s="5"/>
      <c r="BH136" s="5"/>
      <c r="BI136" s="5"/>
      <c r="BJ136" s="5"/>
      <c r="BK136" s="5"/>
      <c r="BL136" s="5"/>
      <c r="BM136" s="46"/>
      <c r="BN136" s="5"/>
      <c r="BO136" s="38"/>
      <c r="BP136" s="263"/>
      <c r="BQ136" s="263"/>
      <c r="BR136" s="263"/>
      <c r="BS136" s="44">
        <v>132</v>
      </c>
      <c r="BT136" s="69"/>
      <c r="BU136" s="69"/>
      <c r="BV136" s="69"/>
      <c r="BW136" s="69"/>
      <c r="BX136" s="69"/>
      <c r="BY136" s="69"/>
      <c r="BZ136" s="26"/>
      <c r="CA136" s="32"/>
      <c r="CB136" s="69"/>
      <c r="CC136" s="69"/>
      <c r="CD136" s="69"/>
      <c r="CE136" s="69"/>
      <c r="CF136" s="26"/>
      <c r="CG136" s="32"/>
      <c r="CH136" s="69"/>
      <c r="CI136" s="69"/>
      <c r="CJ136" s="69"/>
      <c r="CK136" s="69"/>
      <c r="CL136" s="26"/>
      <c r="CM136" s="32"/>
      <c r="CN136" s="69"/>
      <c r="CO136" s="69"/>
      <c r="CP136" s="69"/>
      <c r="CQ136" s="69"/>
      <c r="CR136" s="26"/>
      <c r="CS136" s="32"/>
      <c r="CT136" s="69"/>
      <c r="CU136" s="69"/>
      <c r="CV136" s="69"/>
      <c r="CW136" s="69"/>
      <c r="CX136" s="26"/>
      <c r="CY136" s="44">
        <v>132</v>
      </c>
      <c r="CZ136" s="5">
        <v>0</v>
      </c>
      <c r="DA136" s="5">
        <v>0</v>
      </c>
      <c r="DB136" s="5"/>
      <c r="DC136" s="11"/>
      <c r="DD136" s="5"/>
      <c r="DE136" s="11"/>
      <c r="DF136" s="5"/>
      <c r="DG136" s="8"/>
      <c r="DH136" s="8"/>
      <c r="DI136" s="8"/>
      <c r="DJ136" s="69"/>
      <c r="DK136" s="69"/>
      <c r="DL136" s="5"/>
      <c r="DM136" s="5"/>
      <c r="DN136" s="5"/>
      <c r="DO136" s="28"/>
      <c r="DP136" s="79"/>
      <c r="DQ136" s="10"/>
      <c r="DR136" s="26"/>
      <c r="DS136" s="26"/>
    </row>
    <row r="137" spans="1:123" x14ac:dyDescent="0.25">
      <c r="A137" s="10">
        <v>133</v>
      </c>
      <c r="B137" s="15"/>
      <c r="C137" s="42"/>
      <c r="D137" s="8">
        <v>39938</v>
      </c>
      <c r="E137" s="28">
        <v>1</v>
      </c>
      <c r="F137" s="28">
        <v>1</v>
      </c>
      <c r="G137" s="32">
        <v>3</v>
      </c>
      <c r="H137" s="5"/>
      <c r="I137" s="5"/>
      <c r="J137" s="5"/>
      <c r="K137" s="5"/>
      <c r="L137" s="5"/>
      <c r="M137" s="5"/>
      <c r="N137" s="5"/>
      <c r="O137" s="299">
        <f t="shared" si="18"/>
        <v>3</v>
      </c>
      <c r="P137" s="5" t="s">
        <v>117</v>
      </c>
      <c r="Q137" s="5" t="s">
        <v>111</v>
      </c>
      <c r="R137" s="5"/>
      <c r="S137" s="5"/>
      <c r="T137" s="5"/>
      <c r="U137" s="5"/>
      <c r="V137" s="5"/>
      <c r="W137" s="5"/>
      <c r="X137" s="32">
        <v>25</v>
      </c>
      <c r="Y137" s="5">
        <v>25</v>
      </c>
      <c r="Z137" s="5">
        <v>30</v>
      </c>
      <c r="AA137" s="5">
        <v>32</v>
      </c>
      <c r="AB137" s="5">
        <v>33</v>
      </c>
      <c r="AC137" s="5"/>
      <c r="AD137" s="5"/>
      <c r="AE137" s="5"/>
      <c r="AF137" s="32"/>
      <c r="AG137" s="5"/>
      <c r="AH137" s="5"/>
      <c r="AI137" s="5"/>
      <c r="AJ137" s="5"/>
      <c r="AK137" s="5">
        <v>35</v>
      </c>
      <c r="AL137" s="5">
        <v>35</v>
      </c>
      <c r="AM137" s="5">
        <v>33</v>
      </c>
      <c r="AN137" s="76">
        <v>39945</v>
      </c>
      <c r="AO137" s="9">
        <v>39952</v>
      </c>
      <c r="AP137" s="73">
        <v>39959</v>
      </c>
      <c r="AQ137" s="114"/>
      <c r="AR137" s="28"/>
      <c r="AS137" s="28"/>
      <c r="AT137" s="28"/>
      <c r="AU137" s="28"/>
      <c r="AV137" s="28"/>
      <c r="AW137" s="28"/>
      <c r="AX137" s="28"/>
      <c r="AY137" s="10" t="s">
        <v>352</v>
      </c>
      <c r="AZ137" s="300">
        <f t="shared" si="19"/>
        <v>3</v>
      </c>
      <c r="BA137" s="5"/>
      <c r="BB137" s="11"/>
      <c r="BC137" s="5"/>
      <c r="BD137" s="12"/>
      <c r="BE137" s="5">
        <v>3</v>
      </c>
      <c r="BF137" s="28">
        <v>1.82</v>
      </c>
      <c r="BG137" s="5">
        <v>2.5499999999999998</v>
      </c>
      <c r="BH137" s="5">
        <v>2.57</v>
      </c>
      <c r="BI137" s="5"/>
      <c r="BJ137" s="11">
        <f t="shared" ref="BJ137" si="22">59.316*BF137+74.143</f>
        <v>182.09811999999999</v>
      </c>
      <c r="BK137" s="11">
        <f t="shared" ref="BK137" si="23">59.316*BG137+74.143</f>
        <v>225.39879999999999</v>
      </c>
      <c r="BL137" s="11">
        <f t="shared" ref="BL137" si="24">59.316*BH137+74.143</f>
        <v>226.58511999999999</v>
      </c>
      <c r="BM137" s="46"/>
      <c r="BN137" s="5"/>
      <c r="BO137" s="38" t="s">
        <v>718</v>
      </c>
      <c r="BP137" s="263">
        <f t="shared" si="20"/>
        <v>0</v>
      </c>
      <c r="BQ137" s="263">
        <f t="shared" ref="BQ137" si="25">((BF137^2*PI()*BJ137)/4)+((BG137^2*PI()*BK137)/4)+((BH137^2*PI()*BL137)/4)+((BI137^2*PI()*BM137)/4)</f>
        <v>2800.2661270763579</v>
      </c>
      <c r="BR137" s="263">
        <f t="shared" si="21"/>
        <v>2800.2661270763579</v>
      </c>
      <c r="BS137" s="44">
        <v>133</v>
      </c>
      <c r="BT137" s="69"/>
      <c r="BU137" s="69"/>
      <c r="BV137" s="69"/>
      <c r="BW137" s="69"/>
      <c r="BX137" s="69"/>
      <c r="BY137" s="69"/>
      <c r="BZ137" s="26"/>
      <c r="CA137" s="32"/>
      <c r="CB137" s="69"/>
      <c r="CC137" s="69"/>
      <c r="CD137" s="69"/>
      <c r="CE137" s="69"/>
      <c r="CF137" s="26"/>
      <c r="CG137" s="32"/>
      <c r="CH137" s="69"/>
      <c r="CI137" s="69"/>
      <c r="CJ137" s="69"/>
      <c r="CK137" s="69"/>
      <c r="CL137" s="26"/>
      <c r="CM137" s="32"/>
      <c r="CN137" s="69"/>
      <c r="CO137" s="69"/>
      <c r="CP137" s="69"/>
      <c r="CQ137" s="69"/>
      <c r="CR137" s="26"/>
      <c r="CS137" s="32"/>
      <c r="CT137" s="69"/>
      <c r="CU137" s="69"/>
      <c r="CV137" s="69"/>
      <c r="CW137" s="69"/>
      <c r="CX137" s="26"/>
      <c r="CY137" s="44">
        <v>133</v>
      </c>
      <c r="CZ137" s="5">
        <v>3</v>
      </c>
      <c r="DA137" s="5">
        <v>3</v>
      </c>
      <c r="DB137" s="5">
        <v>3</v>
      </c>
      <c r="DC137" s="11"/>
      <c r="DD137" s="5"/>
      <c r="DE137" s="11">
        <v>2800.2661270763579</v>
      </c>
      <c r="DF137" s="5">
        <v>33</v>
      </c>
      <c r="DG137" s="8">
        <v>39945</v>
      </c>
      <c r="DH137" s="8">
        <v>39952</v>
      </c>
      <c r="DI137" s="39">
        <v>39959</v>
      </c>
      <c r="DJ137" s="69"/>
      <c r="DK137" s="69"/>
      <c r="DL137" s="5"/>
      <c r="DM137" s="5"/>
      <c r="DN137" s="5"/>
      <c r="DO137" s="28"/>
      <c r="DP137" s="79"/>
      <c r="DR137" s="26"/>
      <c r="DS137" s="26"/>
    </row>
    <row r="138" spans="1:123" x14ac:dyDescent="0.25">
      <c r="A138" s="10">
        <v>134</v>
      </c>
      <c r="B138" s="15"/>
      <c r="C138" s="42"/>
      <c r="D138" s="8">
        <v>39938</v>
      </c>
      <c r="E138" s="28">
        <v>1</v>
      </c>
      <c r="F138" s="28">
        <v>1</v>
      </c>
      <c r="G138" s="32">
        <v>1</v>
      </c>
      <c r="H138" s="5"/>
      <c r="I138" s="5"/>
      <c r="J138" s="5"/>
      <c r="K138" s="5"/>
      <c r="L138" s="5"/>
      <c r="M138" s="5"/>
      <c r="N138" s="5"/>
      <c r="O138" s="299">
        <f t="shared" si="18"/>
        <v>1</v>
      </c>
      <c r="P138" s="5"/>
      <c r="Q138" s="5"/>
      <c r="R138" s="5" t="s">
        <v>111</v>
      </c>
      <c r="S138" s="5"/>
      <c r="T138" s="5"/>
      <c r="U138" s="5"/>
      <c r="V138" s="5"/>
      <c r="W138" s="5"/>
      <c r="X138" s="32"/>
      <c r="Y138" s="5"/>
      <c r="Z138" s="5">
        <v>8</v>
      </c>
      <c r="AA138" s="5">
        <v>9</v>
      </c>
      <c r="AB138" s="5"/>
      <c r="AC138" s="5"/>
      <c r="AD138" s="5"/>
      <c r="AE138" s="5"/>
      <c r="AF138" s="32"/>
      <c r="AG138" s="5"/>
      <c r="AH138" s="5"/>
      <c r="AI138" s="5"/>
      <c r="AJ138" s="5">
        <v>9</v>
      </c>
      <c r="AK138" s="5">
        <v>9</v>
      </c>
      <c r="AL138" s="5">
        <v>9</v>
      </c>
      <c r="AM138" s="5"/>
      <c r="AN138" s="76">
        <v>39952</v>
      </c>
      <c r="AO138" s="9">
        <v>39955</v>
      </c>
      <c r="AP138" s="73">
        <v>39962</v>
      </c>
      <c r="AQ138" s="114"/>
      <c r="AR138" s="28"/>
      <c r="AS138" s="28"/>
      <c r="AT138" s="28"/>
      <c r="AU138" s="28"/>
      <c r="AV138" s="28"/>
      <c r="AW138" s="28"/>
      <c r="AX138" s="28"/>
      <c r="AY138" s="10"/>
      <c r="AZ138" s="300">
        <f t="shared" si="19"/>
        <v>0</v>
      </c>
      <c r="BA138" s="5"/>
      <c r="BB138" s="11"/>
      <c r="BC138" s="5"/>
      <c r="BD138" s="12"/>
      <c r="BE138" s="5"/>
      <c r="BF138" s="28"/>
      <c r="BG138" s="5"/>
      <c r="BH138" s="5"/>
      <c r="BI138" s="5"/>
      <c r="BJ138" s="5"/>
      <c r="BK138" s="5"/>
      <c r="BL138" s="5"/>
      <c r="BM138" s="46"/>
      <c r="BN138" s="5"/>
      <c r="BO138" s="38" t="s">
        <v>719</v>
      </c>
      <c r="BP138" s="263"/>
      <c r="BQ138" s="263"/>
      <c r="BR138" s="263"/>
      <c r="BS138" s="44">
        <v>134</v>
      </c>
      <c r="BT138" s="69"/>
      <c r="BU138" s="69"/>
      <c r="BV138" s="69"/>
      <c r="BW138" s="69"/>
      <c r="BX138" s="69"/>
      <c r="BY138" s="69"/>
      <c r="BZ138" s="26"/>
      <c r="CA138" s="32"/>
      <c r="CB138" s="69"/>
      <c r="CC138" s="69"/>
      <c r="CD138" s="69"/>
      <c r="CE138" s="69"/>
      <c r="CF138" s="26"/>
      <c r="CG138" s="32"/>
      <c r="CH138" s="69"/>
      <c r="CI138" s="69"/>
      <c r="CJ138" s="69"/>
      <c r="CK138" s="69"/>
      <c r="CL138" s="26"/>
      <c r="CM138" s="32"/>
      <c r="CN138" s="69"/>
      <c r="CO138" s="69"/>
      <c r="CP138" s="69"/>
      <c r="CQ138" s="69"/>
      <c r="CR138" s="26"/>
      <c r="CS138" s="32"/>
      <c r="CT138" s="69"/>
      <c r="CU138" s="69"/>
      <c r="CV138" s="69"/>
      <c r="CW138" s="69"/>
      <c r="CX138" s="26"/>
      <c r="CY138" s="44">
        <v>134</v>
      </c>
      <c r="CZ138" s="5">
        <v>1</v>
      </c>
      <c r="DA138" s="5">
        <v>0</v>
      </c>
      <c r="DB138" s="5">
        <v>1</v>
      </c>
      <c r="DC138" s="11"/>
      <c r="DD138" s="5"/>
      <c r="DE138" s="11"/>
      <c r="DF138" s="5">
        <v>9</v>
      </c>
      <c r="DG138" s="8">
        <v>39952</v>
      </c>
      <c r="DH138" s="8">
        <v>39955</v>
      </c>
      <c r="DI138" s="8">
        <v>39962</v>
      </c>
      <c r="DJ138" s="69"/>
      <c r="DK138" s="69"/>
      <c r="DL138" s="5"/>
      <c r="DM138" s="5"/>
      <c r="DN138" s="5"/>
      <c r="DO138" s="28"/>
      <c r="DP138" s="79"/>
      <c r="DQ138" s="10"/>
      <c r="DR138" s="26"/>
      <c r="DS138" s="26"/>
    </row>
    <row r="139" spans="1:123" x14ac:dyDescent="0.25">
      <c r="A139" s="10">
        <v>135</v>
      </c>
      <c r="B139" s="15"/>
      <c r="C139" s="42"/>
      <c r="D139" s="8">
        <v>39938</v>
      </c>
      <c r="E139" s="28">
        <v>1</v>
      </c>
      <c r="F139" s="28">
        <v>1</v>
      </c>
      <c r="G139" s="32">
        <v>1</v>
      </c>
      <c r="H139" s="5"/>
      <c r="I139" s="5"/>
      <c r="J139" s="5"/>
      <c r="K139" s="5"/>
      <c r="L139" s="5"/>
      <c r="M139" s="5"/>
      <c r="N139" s="5"/>
      <c r="O139" s="299">
        <f t="shared" si="18"/>
        <v>1</v>
      </c>
      <c r="P139" s="5"/>
      <c r="Q139" s="5"/>
      <c r="R139" s="5" t="s">
        <v>118</v>
      </c>
      <c r="S139" s="5"/>
      <c r="T139" s="5"/>
      <c r="U139" s="5"/>
      <c r="V139" s="5"/>
      <c r="W139" s="5"/>
      <c r="X139" s="32"/>
      <c r="Y139" s="5"/>
      <c r="Z139" s="5">
        <v>4</v>
      </c>
      <c r="AA139" s="5">
        <v>6</v>
      </c>
      <c r="AB139" s="5"/>
      <c r="AC139" s="5"/>
      <c r="AD139" s="5"/>
      <c r="AE139" s="5"/>
      <c r="AF139" s="32"/>
      <c r="AG139" s="5"/>
      <c r="AH139" s="5"/>
      <c r="AI139" s="5"/>
      <c r="AJ139" s="5">
        <v>6</v>
      </c>
      <c r="AK139" s="5">
        <v>6</v>
      </c>
      <c r="AL139" s="5"/>
      <c r="AM139" s="5"/>
      <c r="AN139" s="76">
        <v>39952</v>
      </c>
      <c r="AO139" s="9">
        <v>39952</v>
      </c>
      <c r="AP139" s="73">
        <v>39959</v>
      </c>
      <c r="AQ139" s="114"/>
      <c r="AR139" s="28"/>
      <c r="AS139" s="28"/>
      <c r="AT139" s="28"/>
      <c r="AU139" s="28"/>
      <c r="AV139" s="28"/>
      <c r="AW139" s="28"/>
      <c r="AX139" s="28"/>
      <c r="AY139" s="10" t="s">
        <v>322</v>
      </c>
      <c r="AZ139" s="300">
        <f t="shared" si="19"/>
        <v>1</v>
      </c>
      <c r="BA139" s="5">
        <v>1</v>
      </c>
      <c r="BB139" s="11">
        <v>1.55</v>
      </c>
      <c r="BC139" s="5">
        <v>133</v>
      </c>
      <c r="BD139" s="12"/>
      <c r="BE139" s="5"/>
      <c r="BF139" s="28"/>
      <c r="BG139" s="5"/>
      <c r="BH139" s="5"/>
      <c r="BI139" s="5"/>
      <c r="BJ139" s="5"/>
      <c r="BK139" s="5"/>
      <c r="BL139" s="5"/>
      <c r="BM139" s="46"/>
      <c r="BN139" s="5">
        <v>0</v>
      </c>
      <c r="BO139" s="38"/>
      <c r="BP139" s="263">
        <f t="shared" si="20"/>
        <v>250.96023864579519</v>
      </c>
      <c r="BQ139" s="263"/>
      <c r="BR139" s="263">
        <f t="shared" si="21"/>
        <v>250.96023864579519</v>
      </c>
      <c r="BS139" s="44">
        <v>135</v>
      </c>
      <c r="BT139" s="69"/>
      <c r="BU139" s="69"/>
      <c r="BV139" s="69"/>
      <c r="BW139" s="69"/>
      <c r="BX139" s="69"/>
      <c r="BY139" s="69"/>
      <c r="BZ139" s="26"/>
      <c r="CA139" s="32"/>
      <c r="CB139" s="69"/>
      <c r="CC139" s="69"/>
      <c r="CD139" s="69"/>
      <c r="CE139" s="69"/>
      <c r="CF139" s="26"/>
      <c r="CG139" s="32"/>
      <c r="CH139" s="69"/>
      <c r="CI139" s="69"/>
      <c r="CJ139" s="69"/>
      <c r="CK139" s="69"/>
      <c r="CL139" s="26"/>
      <c r="CM139" s="32"/>
      <c r="CN139" s="69"/>
      <c r="CO139" s="69"/>
      <c r="CP139" s="69"/>
      <c r="CQ139" s="69"/>
      <c r="CR139" s="26"/>
      <c r="CS139" s="32"/>
      <c r="CT139" s="69"/>
      <c r="CU139" s="69"/>
      <c r="CV139" s="69"/>
      <c r="CW139" s="69"/>
      <c r="CX139" s="26"/>
      <c r="CY139" s="44">
        <v>135</v>
      </c>
      <c r="CZ139" s="5">
        <v>1</v>
      </c>
      <c r="DA139" s="5">
        <v>1</v>
      </c>
      <c r="DB139" s="5">
        <v>1</v>
      </c>
      <c r="DC139" s="11">
        <v>1.55</v>
      </c>
      <c r="DD139" s="5">
        <v>133</v>
      </c>
      <c r="DE139" s="11">
        <v>250.96023864579519</v>
      </c>
      <c r="DF139" s="5">
        <v>6</v>
      </c>
      <c r="DG139" s="8">
        <v>39952</v>
      </c>
      <c r="DH139" s="8">
        <v>39952</v>
      </c>
      <c r="DI139" s="8">
        <v>39959</v>
      </c>
      <c r="DJ139" s="69"/>
      <c r="DK139" s="69"/>
      <c r="DL139" s="5"/>
      <c r="DM139" s="5"/>
      <c r="DN139" s="5"/>
      <c r="DO139" s="28"/>
      <c r="DP139" s="79"/>
      <c r="DQ139" s="10"/>
      <c r="DR139" s="26"/>
      <c r="DS139" s="26"/>
    </row>
    <row r="140" spans="1:123" x14ac:dyDescent="0.25">
      <c r="A140" s="10">
        <v>136</v>
      </c>
      <c r="B140" s="15"/>
      <c r="C140" s="42"/>
      <c r="D140" s="8">
        <v>39938</v>
      </c>
      <c r="E140" s="28">
        <v>1</v>
      </c>
      <c r="F140" s="28">
        <v>0</v>
      </c>
      <c r="G140" s="32">
        <v>2</v>
      </c>
      <c r="H140" s="5"/>
      <c r="I140" s="5"/>
      <c r="J140" s="5"/>
      <c r="K140" s="5"/>
      <c r="L140" s="5"/>
      <c r="M140" s="5"/>
      <c r="N140" s="5"/>
      <c r="O140" s="299">
        <f t="shared" si="18"/>
        <v>2</v>
      </c>
      <c r="P140" s="5"/>
      <c r="Q140" s="5"/>
      <c r="R140" s="5"/>
      <c r="S140" s="5"/>
      <c r="T140" s="5"/>
      <c r="U140" s="5"/>
      <c r="V140" s="5"/>
      <c r="W140" s="5"/>
      <c r="X140" s="32"/>
      <c r="Y140" s="5"/>
      <c r="Z140" s="5"/>
      <c r="AA140" s="5"/>
      <c r="AB140" s="5"/>
      <c r="AC140" s="5"/>
      <c r="AD140" s="5"/>
      <c r="AE140" s="5"/>
      <c r="AF140" s="32"/>
      <c r="AG140" s="5"/>
      <c r="AH140" s="5"/>
      <c r="AI140" s="5"/>
      <c r="AJ140" s="5"/>
      <c r="AK140" s="5"/>
      <c r="AL140" s="5"/>
      <c r="AM140" s="5"/>
      <c r="AN140" s="76"/>
      <c r="AO140" s="9"/>
      <c r="AP140" s="73"/>
      <c r="AQ140" s="114"/>
      <c r="AR140" s="28"/>
      <c r="AS140" s="28"/>
      <c r="AT140" s="28"/>
      <c r="AU140" s="28"/>
      <c r="AV140" s="28"/>
      <c r="AW140" s="28"/>
      <c r="AX140" s="28"/>
      <c r="AY140" s="10"/>
      <c r="AZ140" s="300">
        <f t="shared" si="19"/>
        <v>0</v>
      </c>
      <c r="BA140" s="5"/>
      <c r="BB140" s="11"/>
      <c r="BC140" s="5"/>
      <c r="BD140" s="12"/>
      <c r="BE140" s="5"/>
      <c r="BF140" s="28"/>
      <c r="BG140" s="5"/>
      <c r="BH140" s="5"/>
      <c r="BI140" s="5"/>
      <c r="BJ140" s="5"/>
      <c r="BK140" s="5"/>
      <c r="BL140" s="5"/>
      <c r="BM140" s="46"/>
      <c r="BN140" s="5"/>
      <c r="BO140" s="38"/>
      <c r="BP140" s="263"/>
      <c r="BQ140" s="263"/>
      <c r="BR140" s="263"/>
      <c r="BS140" s="44">
        <v>136</v>
      </c>
      <c r="BT140" s="69"/>
      <c r="BU140" s="69"/>
      <c r="BV140" s="69"/>
      <c r="BW140" s="69"/>
      <c r="BX140" s="69"/>
      <c r="BY140" s="69"/>
      <c r="BZ140" s="26"/>
      <c r="CA140" s="32"/>
      <c r="CB140" s="69"/>
      <c r="CC140" s="69"/>
      <c r="CD140" s="69"/>
      <c r="CE140" s="69"/>
      <c r="CF140" s="26"/>
      <c r="CG140" s="32"/>
      <c r="CH140" s="69"/>
      <c r="CI140" s="69"/>
      <c r="CJ140" s="69"/>
      <c r="CK140" s="69"/>
      <c r="CL140" s="26"/>
      <c r="CM140" s="32"/>
      <c r="CN140" s="69"/>
      <c r="CO140" s="69"/>
      <c r="CP140" s="69"/>
      <c r="CQ140" s="69"/>
      <c r="CR140" s="26"/>
      <c r="CS140" s="32"/>
      <c r="CT140" s="69"/>
      <c r="CU140" s="69"/>
      <c r="CV140" s="69"/>
      <c r="CW140" s="69"/>
      <c r="CX140" s="26"/>
      <c r="CY140" s="44">
        <v>136</v>
      </c>
      <c r="CZ140" s="5">
        <v>2</v>
      </c>
      <c r="DA140" s="5">
        <v>0</v>
      </c>
      <c r="DB140" s="5">
        <v>2</v>
      </c>
      <c r="DC140" s="11"/>
      <c r="DD140" s="5"/>
      <c r="DE140" s="11"/>
      <c r="DF140" s="5"/>
      <c r="DG140" s="8"/>
      <c r="DH140" s="8"/>
      <c r="DI140" s="8"/>
      <c r="DJ140" s="69"/>
      <c r="DK140" s="69"/>
      <c r="DL140" s="5"/>
      <c r="DM140" s="5"/>
      <c r="DN140" s="5"/>
      <c r="DO140" s="28"/>
      <c r="DP140" s="79"/>
      <c r="DQ140" s="10"/>
      <c r="DR140" s="26"/>
      <c r="DS140" s="26"/>
    </row>
    <row r="141" spans="1:123" x14ac:dyDescent="0.25">
      <c r="A141" s="10">
        <v>137</v>
      </c>
      <c r="B141" s="15"/>
      <c r="C141" s="42"/>
      <c r="D141" s="8">
        <v>39938</v>
      </c>
      <c r="E141" s="28">
        <v>1</v>
      </c>
      <c r="F141" s="28">
        <v>1</v>
      </c>
      <c r="G141" s="32">
        <v>1</v>
      </c>
      <c r="H141" s="5"/>
      <c r="I141" s="5"/>
      <c r="J141" s="5"/>
      <c r="K141" s="5"/>
      <c r="L141" s="5"/>
      <c r="M141" s="5"/>
      <c r="N141" s="5"/>
      <c r="O141" s="299">
        <f t="shared" si="18"/>
        <v>1</v>
      </c>
      <c r="P141" s="5"/>
      <c r="Q141" s="5"/>
      <c r="R141" s="5" t="s">
        <v>118</v>
      </c>
      <c r="S141" s="5"/>
      <c r="T141" s="5"/>
      <c r="U141" s="5"/>
      <c r="V141" s="5"/>
      <c r="W141" s="5"/>
      <c r="X141" s="32"/>
      <c r="Y141" s="5"/>
      <c r="Z141" s="5">
        <v>10</v>
      </c>
      <c r="AA141" s="5">
        <v>9</v>
      </c>
      <c r="AB141" s="5"/>
      <c r="AC141" s="5"/>
      <c r="AD141" s="5"/>
      <c r="AE141" s="5"/>
      <c r="AF141" s="32"/>
      <c r="AG141" s="5"/>
      <c r="AH141" s="5"/>
      <c r="AI141" s="5"/>
      <c r="AJ141" s="5">
        <v>9</v>
      </c>
      <c r="AK141" s="5">
        <v>9</v>
      </c>
      <c r="AL141" s="5"/>
      <c r="AM141" s="5"/>
      <c r="AN141" s="76">
        <v>39952</v>
      </c>
      <c r="AO141" s="9">
        <v>39955</v>
      </c>
      <c r="AP141" s="73">
        <v>39959</v>
      </c>
      <c r="AQ141" s="114"/>
      <c r="AR141" s="28"/>
      <c r="AS141" s="28"/>
      <c r="AT141" s="28"/>
      <c r="AU141" s="28"/>
      <c r="AV141" s="28"/>
      <c r="AW141" s="28"/>
      <c r="AX141" s="28"/>
      <c r="AY141" s="10"/>
      <c r="AZ141" s="300">
        <f t="shared" si="19"/>
        <v>1</v>
      </c>
      <c r="BA141" s="5">
        <v>1</v>
      </c>
      <c r="BB141" s="11">
        <v>2.06</v>
      </c>
      <c r="BC141" s="5">
        <v>193</v>
      </c>
      <c r="BD141" s="12"/>
      <c r="BE141" s="5"/>
      <c r="BF141" s="28"/>
      <c r="BG141" s="5"/>
      <c r="BH141" s="5"/>
      <c r="BI141" s="5"/>
      <c r="BJ141" s="5"/>
      <c r="BK141" s="5"/>
      <c r="BL141" s="5"/>
      <c r="BM141" s="46"/>
      <c r="BN141" s="5">
        <v>2</v>
      </c>
      <c r="BO141" s="38"/>
      <c r="BP141" s="263">
        <f t="shared" si="20"/>
        <v>643.25271971532845</v>
      </c>
      <c r="BQ141" s="263"/>
      <c r="BR141" s="263">
        <f t="shared" si="21"/>
        <v>643.25271971532845</v>
      </c>
      <c r="BS141" s="44">
        <v>137</v>
      </c>
      <c r="BT141" s="69">
        <v>2</v>
      </c>
      <c r="BU141" s="69">
        <v>15</v>
      </c>
      <c r="BV141" s="69">
        <v>3</v>
      </c>
      <c r="BW141" s="69">
        <v>0</v>
      </c>
      <c r="BX141" s="69">
        <v>0</v>
      </c>
      <c r="BY141" s="69">
        <v>1</v>
      </c>
      <c r="BZ141" s="26" t="s">
        <v>726</v>
      </c>
      <c r="CA141" s="32">
        <v>15</v>
      </c>
      <c r="CB141" s="69">
        <v>0</v>
      </c>
      <c r="CC141" s="69"/>
      <c r="CD141" s="69"/>
      <c r="CE141" s="69">
        <v>4</v>
      </c>
      <c r="CF141" s="26" t="s">
        <v>727</v>
      </c>
      <c r="CG141" s="32"/>
      <c r="CH141" s="69"/>
      <c r="CI141" s="69"/>
      <c r="CJ141" s="69"/>
      <c r="CK141" s="69"/>
      <c r="CL141" s="26"/>
      <c r="CM141" s="32"/>
      <c r="CN141" s="69"/>
      <c r="CO141" s="69"/>
      <c r="CP141" s="69"/>
      <c r="CQ141" s="69"/>
      <c r="CR141" s="26"/>
      <c r="CS141" s="32"/>
      <c r="CT141" s="69"/>
      <c r="CU141" s="69"/>
      <c r="CV141" s="69"/>
      <c r="CW141" s="69"/>
      <c r="CX141" s="26"/>
      <c r="CY141" s="44">
        <v>137</v>
      </c>
      <c r="CZ141" s="5">
        <v>1</v>
      </c>
      <c r="DA141" s="5">
        <v>1</v>
      </c>
      <c r="DB141" s="5">
        <v>1</v>
      </c>
      <c r="DC141" s="11">
        <v>2.06</v>
      </c>
      <c r="DD141" s="5">
        <v>193</v>
      </c>
      <c r="DE141" s="11">
        <v>643.25271971532845</v>
      </c>
      <c r="DF141" s="5">
        <v>9</v>
      </c>
      <c r="DG141" s="8">
        <v>39952</v>
      </c>
      <c r="DH141" s="8">
        <v>39955</v>
      </c>
      <c r="DI141" s="8">
        <v>39959</v>
      </c>
      <c r="DJ141" s="69">
        <v>2</v>
      </c>
      <c r="DK141" s="69">
        <v>3</v>
      </c>
      <c r="DL141" s="5">
        <v>3</v>
      </c>
      <c r="DM141" s="5">
        <v>0</v>
      </c>
      <c r="DN141" s="5">
        <v>5</v>
      </c>
      <c r="DO141" s="28"/>
      <c r="DP141" s="79"/>
      <c r="DQ141" s="10"/>
      <c r="DR141" s="26"/>
      <c r="DS141" s="26"/>
    </row>
    <row r="142" spans="1:123" x14ac:dyDescent="0.25">
      <c r="A142" s="10">
        <v>138</v>
      </c>
      <c r="B142" s="15"/>
      <c r="C142" s="42"/>
      <c r="D142" s="9"/>
      <c r="E142" s="28"/>
      <c r="F142" s="28"/>
      <c r="G142" s="32"/>
      <c r="H142" s="5"/>
      <c r="I142" s="5"/>
      <c r="J142" s="5"/>
      <c r="K142" s="5"/>
      <c r="L142" s="5"/>
      <c r="M142" s="5"/>
      <c r="N142" s="5"/>
      <c r="O142" s="299">
        <f t="shared" si="18"/>
        <v>0</v>
      </c>
      <c r="P142" s="5"/>
      <c r="Q142" s="5"/>
      <c r="R142" s="5"/>
      <c r="S142" s="5"/>
      <c r="T142" s="5"/>
      <c r="U142" s="5"/>
      <c r="V142" s="5"/>
      <c r="W142" s="5"/>
      <c r="X142" s="32"/>
      <c r="Y142" s="5"/>
      <c r="Z142" s="5"/>
      <c r="AA142" s="5"/>
      <c r="AB142" s="5"/>
      <c r="AC142" s="5"/>
      <c r="AD142" s="5"/>
      <c r="AE142" s="5"/>
      <c r="AF142" s="32"/>
      <c r="AG142" s="5"/>
      <c r="AH142" s="5"/>
      <c r="AI142" s="5"/>
      <c r="AJ142" s="5"/>
      <c r="AK142" s="5"/>
      <c r="AL142" s="5"/>
      <c r="AM142" s="5"/>
      <c r="AN142" s="76"/>
      <c r="AO142" s="9"/>
      <c r="AP142" s="73"/>
      <c r="AQ142" s="114"/>
      <c r="AR142" s="28"/>
      <c r="AS142" s="28"/>
      <c r="AT142" s="28"/>
      <c r="AU142" s="28"/>
      <c r="AV142" s="28"/>
      <c r="AW142" s="28"/>
      <c r="AX142" s="28"/>
      <c r="AY142" s="10"/>
      <c r="AZ142" s="300">
        <f t="shared" si="19"/>
        <v>0</v>
      </c>
      <c r="BA142" s="5"/>
      <c r="BB142" s="11"/>
      <c r="BC142" s="5"/>
      <c r="BD142" s="12"/>
      <c r="BE142" s="5"/>
      <c r="BF142" s="28"/>
      <c r="BG142" s="5"/>
      <c r="BH142" s="5"/>
      <c r="BI142" s="5"/>
      <c r="BJ142" s="5"/>
      <c r="BK142" s="5"/>
      <c r="BL142" s="5"/>
      <c r="BM142" s="46"/>
      <c r="BN142" s="5"/>
      <c r="BO142" s="38"/>
      <c r="BP142" s="263"/>
      <c r="BQ142" s="263"/>
      <c r="BR142" s="263"/>
      <c r="BS142" s="44">
        <v>138</v>
      </c>
      <c r="BT142" s="5"/>
      <c r="BU142" s="5"/>
      <c r="BV142" s="5"/>
      <c r="BW142" s="5"/>
      <c r="BX142" s="5"/>
      <c r="BY142" s="5"/>
      <c r="BZ142" s="4"/>
      <c r="CA142" s="32"/>
      <c r="CB142" s="69"/>
      <c r="CC142" s="69"/>
      <c r="CD142" s="69"/>
      <c r="CE142" s="69"/>
      <c r="CF142" s="26"/>
      <c r="CG142" s="32"/>
      <c r="CH142" s="69"/>
      <c r="CI142" s="69"/>
      <c r="CJ142" s="69"/>
      <c r="CK142" s="69"/>
      <c r="CL142" s="26"/>
      <c r="CM142" s="32"/>
      <c r="CN142" s="69"/>
      <c r="CO142" s="69"/>
      <c r="CP142" s="69"/>
      <c r="CQ142" s="69"/>
      <c r="CR142" s="26"/>
      <c r="CS142" s="32"/>
      <c r="CT142" s="69"/>
      <c r="CU142" s="69"/>
      <c r="CV142" s="69"/>
      <c r="CW142" s="69"/>
      <c r="CX142" s="26"/>
      <c r="CY142" s="44">
        <v>138</v>
      </c>
      <c r="CZ142" s="5">
        <v>0</v>
      </c>
      <c r="DA142" s="5">
        <v>0</v>
      </c>
      <c r="DB142" s="5"/>
      <c r="DC142" s="11"/>
      <c r="DD142" s="5"/>
      <c r="DE142" s="11"/>
      <c r="DF142" s="5"/>
      <c r="DG142" s="8"/>
      <c r="DH142" s="8"/>
      <c r="DI142" s="8"/>
      <c r="DJ142" s="5"/>
      <c r="DK142" s="5"/>
      <c r="DL142" s="5"/>
      <c r="DM142" s="5"/>
      <c r="DN142" s="5"/>
      <c r="DO142" s="28"/>
      <c r="DP142" s="79"/>
      <c r="DQ142" s="10"/>
      <c r="DR142" s="26"/>
      <c r="DS142" s="26"/>
    </row>
    <row r="143" spans="1:123" x14ac:dyDescent="0.25">
      <c r="A143" s="10">
        <v>139</v>
      </c>
      <c r="B143" s="15" t="s">
        <v>542</v>
      </c>
      <c r="C143" s="42"/>
      <c r="D143" s="9"/>
      <c r="E143" s="28"/>
      <c r="F143" s="28"/>
      <c r="G143" s="32"/>
      <c r="H143" s="5"/>
      <c r="I143" s="5"/>
      <c r="J143" s="5"/>
      <c r="K143" s="5"/>
      <c r="L143" s="5"/>
      <c r="M143" s="5"/>
      <c r="N143" s="5"/>
      <c r="O143" s="299">
        <f t="shared" si="18"/>
        <v>0</v>
      </c>
      <c r="P143" s="5"/>
      <c r="Q143" s="5"/>
      <c r="R143" s="5"/>
      <c r="S143" s="5"/>
      <c r="T143" s="5"/>
      <c r="U143" s="5"/>
      <c r="V143" s="5"/>
      <c r="W143" s="5"/>
      <c r="X143" s="32"/>
      <c r="Y143" s="5"/>
      <c r="Z143" s="5"/>
      <c r="AA143" s="5"/>
      <c r="AB143" s="5"/>
      <c r="AC143" s="5"/>
      <c r="AD143" s="5"/>
      <c r="AE143" s="5"/>
      <c r="AF143" s="32"/>
      <c r="AG143" s="5"/>
      <c r="AH143" s="5"/>
      <c r="AI143" s="5"/>
      <c r="AJ143" s="5"/>
      <c r="AK143" s="5"/>
      <c r="AL143" s="5"/>
      <c r="AM143" s="5"/>
      <c r="AN143" s="76"/>
      <c r="AO143" s="9"/>
      <c r="AP143" s="73"/>
      <c r="AQ143" s="114"/>
      <c r="AR143" s="28"/>
      <c r="AS143" s="28"/>
      <c r="AT143" s="28"/>
      <c r="AU143" s="28"/>
      <c r="AV143" s="28"/>
      <c r="AW143" s="28"/>
      <c r="AX143" s="28"/>
      <c r="AY143" s="10"/>
      <c r="AZ143" s="300">
        <f t="shared" si="19"/>
        <v>0</v>
      </c>
      <c r="BA143" s="5"/>
      <c r="BB143" s="5"/>
      <c r="BC143" s="5"/>
      <c r="BD143" s="20"/>
      <c r="BE143" s="5"/>
      <c r="BF143" s="5"/>
      <c r="BG143" s="5"/>
      <c r="BH143" s="5"/>
      <c r="BI143" s="5"/>
      <c r="BJ143" s="5"/>
      <c r="BK143" s="5"/>
      <c r="BL143" s="5"/>
      <c r="BM143" s="46"/>
      <c r="BN143" s="5"/>
      <c r="BO143" s="38"/>
      <c r="BP143" s="263"/>
      <c r="BQ143" s="263"/>
      <c r="BR143" s="263"/>
      <c r="BS143" s="44">
        <v>139</v>
      </c>
      <c r="BT143" s="69"/>
      <c r="BU143" s="69"/>
      <c r="BV143" s="69"/>
      <c r="BW143" s="69"/>
      <c r="BX143" s="69"/>
      <c r="BY143" s="69"/>
      <c r="BZ143" s="26"/>
      <c r="CA143" s="32"/>
      <c r="CB143" s="69"/>
      <c r="CC143" s="69"/>
      <c r="CD143" s="69"/>
      <c r="CE143" s="69"/>
      <c r="CF143" s="26"/>
      <c r="CG143" s="32"/>
      <c r="CH143" s="69"/>
      <c r="CI143" s="69"/>
      <c r="CJ143" s="69"/>
      <c r="CK143" s="69"/>
      <c r="CL143" s="26"/>
      <c r="CM143" s="32"/>
      <c r="CN143" s="69"/>
      <c r="CO143" s="69"/>
      <c r="CP143" s="69"/>
      <c r="CQ143" s="69"/>
      <c r="CR143" s="26"/>
      <c r="CS143" s="32"/>
      <c r="CT143" s="69"/>
      <c r="CU143" s="69"/>
      <c r="CV143" s="69"/>
      <c r="CW143" s="69"/>
      <c r="CX143" s="26"/>
      <c r="CY143" s="44">
        <v>139</v>
      </c>
      <c r="CZ143" s="5">
        <v>0</v>
      </c>
      <c r="DA143" s="5">
        <v>0</v>
      </c>
      <c r="DB143" s="5"/>
      <c r="DC143" s="5"/>
      <c r="DD143" s="5"/>
      <c r="DE143" s="11"/>
      <c r="DF143" s="5"/>
      <c r="DG143" s="8"/>
      <c r="DH143" s="8"/>
      <c r="DI143" s="8"/>
      <c r="DJ143" s="69"/>
      <c r="DK143" s="69"/>
      <c r="DL143" s="5"/>
      <c r="DM143" s="5"/>
      <c r="DN143" s="5"/>
      <c r="DO143" s="28"/>
      <c r="DP143" s="79" t="s">
        <v>655</v>
      </c>
      <c r="DQ143" s="10"/>
      <c r="DR143" s="26"/>
      <c r="DS143" s="26"/>
    </row>
    <row r="144" spans="1:123" x14ac:dyDescent="0.25">
      <c r="A144" s="10">
        <v>140</v>
      </c>
      <c r="B144" s="15" t="s">
        <v>543</v>
      </c>
      <c r="C144" s="42"/>
      <c r="D144" s="9"/>
      <c r="E144" s="28"/>
      <c r="F144" s="28"/>
      <c r="G144" s="32"/>
      <c r="H144" s="5"/>
      <c r="I144" s="5"/>
      <c r="J144" s="5"/>
      <c r="K144" s="5"/>
      <c r="L144" s="5"/>
      <c r="M144" s="5"/>
      <c r="N144" s="5"/>
      <c r="O144" s="299">
        <f t="shared" si="18"/>
        <v>0</v>
      </c>
      <c r="P144" s="5"/>
      <c r="Q144" s="5"/>
      <c r="R144" s="5"/>
      <c r="S144" s="5"/>
      <c r="T144" s="5"/>
      <c r="U144" s="5"/>
      <c r="V144" s="5"/>
      <c r="W144" s="5"/>
      <c r="X144" s="32"/>
      <c r="Y144" s="5"/>
      <c r="Z144" s="5"/>
      <c r="AA144" s="5"/>
      <c r="AB144" s="5"/>
      <c r="AC144" s="5"/>
      <c r="AD144" s="5"/>
      <c r="AE144" s="5"/>
      <c r="AF144" s="32"/>
      <c r="AG144" s="5"/>
      <c r="AH144" s="5"/>
      <c r="AI144" s="5"/>
      <c r="AJ144" s="5"/>
      <c r="AK144" s="5"/>
      <c r="AL144" s="5"/>
      <c r="AM144" s="5"/>
      <c r="AN144" s="76"/>
      <c r="AO144" s="9"/>
      <c r="AP144" s="73"/>
      <c r="AQ144" s="114"/>
      <c r="AR144" s="28"/>
      <c r="AS144" s="28"/>
      <c r="AT144" s="28"/>
      <c r="AU144" s="28"/>
      <c r="AV144" s="28"/>
      <c r="AW144" s="28"/>
      <c r="AX144" s="28"/>
      <c r="AY144" s="10"/>
      <c r="AZ144" s="300">
        <f t="shared" si="19"/>
        <v>0</v>
      </c>
      <c r="BA144" s="5"/>
      <c r="BB144" s="5"/>
      <c r="BC144" s="5"/>
      <c r="BD144" s="20"/>
      <c r="BE144" s="5"/>
      <c r="BF144" s="5"/>
      <c r="BG144" s="5"/>
      <c r="BH144" s="5"/>
      <c r="BI144" s="5"/>
      <c r="BJ144" s="5"/>
      <c r="BK144" s="5"/>
      <c r="BL144" s="5"/>
      <c r="BM144" s="46"/>
      <c r="BN144" s="5"/>
      <c r="BO144" s="38"/>
      <c r="BP144" s="263"/>
      <c r="BQ144" s="263"/>
      <c r="BR144" s="263"/>
      <c r="BS144" s="44">
        <v>140</v>
      </c>
      <c r="BT144" s="5"/>
      <c r="BU144" s="5"/>
      <c r="BV144" s="5"/>
      <c r="BW144" s="5"/>
      <c r="BX144" s="5"/>
      <c r="BY144" s="5"/>
      <c r="BZ144" s="4"/>
      <c r="CA144" s="32"/>
      <c r="CB144" s="5"/>
      <c r="CC144" s="5"/>
      <c r="CD144" s="5"/>
      <c r="CE144" s="5"/>
      <c r="CF144" s="4"/>
      <c r="CG144" s="32"/>
      <c r="CH144" s="69"/>
      <c r="CI144" s="69"/>
      <c r="CJ144" s="69"/>
      <c r="CK144" s="69"/>
      <c r="CL144" s="26"/>
      <c r="CM144" s="32"/>
      <c r="CN144" s="69"/>
      <c r="CO144" s="69"/>
      <c r="CP144" s="69"/>
      <c r="CQ144" s="69"/>
      <c r="CR144" s="26"/>
      <c r="CS144" s="32"/>
      <c r="CT144" s="69"/>
      <c r="CU144" s="69"/>
      <c r="CV144" s="69"/>
      <c r="CW144" s="69"/>
      <c r="CX144" s="26"/>
      <c r="CY144" s="44">
        <v>140</v>
      </c>
      <c r="CZ144" s="5">
        <v>0</v>
      </c>
      <c r="DA144" s="5">
        <v>0</v>
      </c>
      <c r="DB144" s="5"/>
      <c r="DC144" s="5"/>
      <c r="DD144" s="5"/>
      <c r="DE144" s="11"/>
      <c r="DF144" s="5"/>
      <c r="DG144" s="8"/>
      <c r="DH144" s="8"/>
      <c r="DI144" s="8"/>
      <c r="DJ144" s="5"/>
      <c r="DK144" s="5"/>
      <c r="DL144" s="5"/>
      <c r="DM144" s="5"/>
      <c r="DN144" s="5"/>
      <c r="DO144" s="28"/>
      <c r="DP144" s="79" t="s">
        <v>657</v>
      </c>
      <c r="DQ144" s="10"/>
      <c r="DR144" s="26"/>
      <c r="DS144" s="26"/>
    </row>
    <row r="145" spans="1:123" x14ac:dyDescent="0.25">
      <c r="A145" s="10">
        <v>141</v>
      </c>
      <c r="B145" s="15" t="s">
        <v>544</v>
      </c>
      <c r="C145" s="42"/>
      <c r="D145" s="9"/>
      <c r="E145" s="28"/>
      <c r="F145" s="28"/>
      <c r="G145" s="32"/>
      <c r="H145" s="5"/>
      <c r="I145" s="5"/>
      <c r="J145" s="5"/>
      <c r="K145" s="5"/>
      <c r="L145" s="5"/>
      <c r="M145" s="5"/>
      <c r="N145" s="5"/>
      <c r="O145" s="299">
        <f t="shared" si="18"/>
        <v>0</v>
      </c>
      <c r="P145" s="5"/>
      <c r="Q145" s="5"/>
      <c r="R145" s="5"/>
      <c r="S145" s="5"/>
      <c r="T145" s="5"/>
      <c r="U145" s="5"/>
      <c r="V145" s="5"/>
      <c r="W145" s="5"/>
      <c r="X145" s="32"/>
      <c r="Y145" s="5"/>
      <c r="Z145" s="5"/>
      <c r="AA145" s="5"/>
      <c r="AB145" s="5"/>
      <c r="AC145" s="5"/>
      <c r="AD145" s="5"/>
      <c r="AE145" s="5"/>
      <c r="AF145" s="32"/>
      <c r="AG145" s="5"/>
      <c r="AH145" s="5"/>
      <c r="AI145" s="5"/>
      <c r="AJ145" s="5"/>
      <c r="AK145" s="5"/>
      <c r="AL145" s="5"/>
      <c r="AM145" s="5"/>
      <c r="AN145" s="76"/>
      <c r="AO145" s="9"/>
      <c r="AP145" s="73"/>
      <c r="AQ145" s="114"/>
      <c r="AR145" s="28"/>
      <c r="AS145" s="28"/>
      <c r="AT145" s="28"/>
      <c r="AU145" s="28"/>
      <c r="AV145" s="28"/>
      <c r="AW145" s="28"/>
      <c r="AX145" s="28"/>
      <c r="AY145" s="10"/>
      <c r="AZ145" s="300">
        <f t="shared" si="19"/>
        <v>0</v>
      </c>
      <c r="BA145" s="5"/>
      <c r="BB145" s="5"/>
      <c r="BC145" s="5"/>
      <c r="BD145" s="20"/>
      <c r="BE145" s="5"/>
      <c r="BF145" s="5"/>
      <c r="BG145" s="5"/>
      <c r="BH145" s="5"/>
      <c r="BI145" s="5"/>
      <c r="BJ145" s="5"/>
      <c r="BK145" s="5"/>
      <c r="BL145" s="5"/>
      <c r="BM145" s="46"/>
      <c r="BN145" s="5"/>
      <c r="BO145" s="38"/>
      <c r="BP145" s="263"/>
      <c r="BQ145" s="263"/>
      <c r="BR145" s="263"/>
      <c r="BS145" s="44">
        <v>141</v>
      </c>
      <c r="BT145" s="5"/>
      <c r="BU145" s="5"/>
      <c r="BV145" s="5"/>
      <c r="BW145" s="5"/>
      <c r="BX145" s="5"/>
      <c r="BY145" s="5"/>
      <c r="BZ145" s="4"/>
      <c r="CA145" s="32"/>
      <c r="CB145" s="5"/>
      <c r="CC145" s="5"/>
      <c r="CD145" s="5"/>
      <c r="CE145" s="5"/>
      <c r="CF145" s="4"/>
      <c r="CG145" s="32"/>
      <c r="CH145" s="69"/>
      <c r="CI145" s="69"/>
      <c r="CJ145" s="69"/>
      <c r="CK145" s="69"/>
      <c r="CL145" s="26"/>
      <c r="CM145" s="32"/>
      <c r="CN145" s="69"/>
      <c r="CO145" s="69"/>
      <c r="CP145" s="69"/>
      <c r="CQ145" s="69"/>
      <c r="CR145" s="26"/>
      <c r="CS145" s="32"/>
      <c r="CT145" s="69"/>
      <c r="CU145" s="69"/>
      <c r="CV145" s="69"/>
      <c r="CW145" s="69"/>
      <c r="CX145" s="26"/>
      <c r="CY145" s="44">
        <v>141</v>
      </c>
      <c r="CZ145" s="5">
        <v>0</v>
      </c>
      <c r="DA145" s="5">
        <v>0</v>
      </c>
      <c r="DB145" s="5"/>
      <c r="DC145" s="5"/>
      <c r="DD145" s="5"/>
      <c r="DE145" s="11"/>
      <c r="DF145" s="5"/>
      <c r="DG145" s="8"/>
      <c r="DH145" s="8"/>
      <c r="DI145" s="8"/>
      <c r="DJ145" s="5"/>
      <c r="DK145" s="5"/>
      <c r="DL145" s="5"/>
      <c r="DM145" s="5"/>
      <c r="DN145" s="5"/>
      <c r="DO145" s="28"/>
      <c r="DP145" s="79" t="s">
        <v>658</v>
      </c>
      <c r="DQ145" s="10"/>
      <c r="DR145" s="26"/>
      <c r="DS145" s="26"/>
    </row>
    <row r="146" spans="1:123" x14ac:dyDescent="0.25">
      <c r="A146" s="10">
        <v>142</v>
      </c>
      <c r="B146" s="15" t="s">
        <v>545</v>
      </c>
      <c r="C146" s="42"/>
      <c r="D146" s="9"/>
      <c r="E146" s="28"/>
      <c r="F146" s="28"/>
      <c r="G146" s="32"/>
      <c r="H146" s="5"/>
      <c r="I146" s="5"/>
      <c r="J146" s="5"/>
      <c r="K146" s="5"/>
      <c r="L146" s="5"/>
      <c r="M146" s="5"/>
      <c r="N146" s="5"/>
      <c r="O146" s="299">
        <f t="shared" si="18"/>
        <v>0</v>
      </c>
      <c r="P146" s="5"/>
      <c r="Q146" s="5"/>
      <c r="R146" s="5"/>
      <c r="S146" s="5"/>
      <c r="T146" s="5"/>
      <c r="U146" s="5"/>
      <c r="V146" s="5"/>
      <c r="W146" s="5"/>
      <c r="X146" s="32"/>
      <c r="Y146" s="5"/>
      <c r="Z146" s="5"/>
      <c r="AA146" s="5"/>
      <c r="AB146" s="5"/>
      <c r="AC146" s="5"/>
      <c r="AD146" s="5"/>
      <c r="AE146" s="5"/>
      <c r="AF146" s="32"/>
      <c r="AG146" s="5"/>
      <c r="AH146" s="5"/>
      <c r="AI146" s="5"/>
      <c r="AJ146" s="5"/>
      <c r="AK146" s="5"/>
      <c r="AL146" s="5"/>
      <c r="AM146" s="5"/>
      <c r="AN146" s="76"/>
      <c r="AO146" s="9"/>
      <c r="AP146" s="73"/>
      <c r="AQ146" s="114"/>
      <c r="AR146" s="28"/>
      <c r="AS146" s="28"/>
      <c r="AT146" s="28"/>
      <c r="AU146" s="28"/>
      <c r="AV146" s="28"/>
      <c r="AW146" s="28"/>
      <c r="AX146" s="28"/>
      <c r="AY146" s="10"/>
      <c r="AZ146" s="300">
        <f t="shared" si="19"/>
        <v>0</v>
      </c>
      <c r="BA146" s="5"/>
      <c r="BB146" s="5"/>
      <c r="BC146" s="5"/>
      <c r="BD146" s="20"/>
      <c r="BE146" s="5"/>
      <c r="BF146" s="5"/>
      <c r="BG146" s="5"/>
      <c r="BH146" s="5"/>
      <c r="BI146" s="5"/>
      <c r="BJ146" s="5"/>
      <c r="BK146" s="5"/>
      <c r="BL146" s="5"/>
      <c r="BM146" s="46"/>
      <c r="BN146" s="5"/>
      <c r="BO146" s="38"/>
      <c r="BP146" s="263"/>
      <c r="BQ146" s="263"/>
      <c r="BR146" s="263"/>
      <c r="BS146" s="44">
        <v>142</v>
      </c>
      <c r="BT146" s="69"/>
      <c r="BU146" s="69"/>
      <c r="BV146" s="69"/>
      <c r="BW146" s="69"/>
      <c r="BX146" s="69"/>
      <c r="BY146" s="69"/>
      <c r="BZ146" s="26"/>
      <c r="CA146" s="32"/>
      <c r="CB146" s="69"/>
      <c r="CC146" s="69"/>
      <c r="CD146" s="69"/>
      <c r="CE146" s="69"/>
      <c r="CF146" s="26"/>
      <c r="CG146" s="32"/>
      <c r="CH146" s="69"/>
      <c r="CI146" s="69"/>
      <c r="CJ146" s="69"/>
      <c r="CK146" s="69"/>
      <c r="CL146" s="26"/>
      <c r="CM146" s="32"/>
      <c r="CN146" s="69"/>
      <c r="CO146" s="69"/>
      <c r="CP146" s="69"/>
      <c r="CQ146" s="69"/>
      <c r="CR146" s="26"/>
      <c r="CS146" s="32"/>
      <c r="CT146" s="69"/>
      <c r="CU146" s="69"/>
      <c r="CV146" s="69"/>
      <c r="CW146" s="69"/>
      <c r="CX146" s="26"/>
      <c r="CY146" s="44">
        <v>142</v>
      </c>
      <c r="CZ146" s="5">
        <v>0</v>
      </c>
      <c r="DA146" s="5">
        <v>0</v>
      </c>
      <c r="DB146" s="5"/>
      <c r="DC146" s="5"/>
      <c r="DD146" s="5"/>
      <c r="DE146" s="11"/>
      <c r="DF146" s="5"/>
      <c r="DG146" s="8"/>
      <c r="DH146" s="8"/>
      <c r="DI146" s="8"/>
      <c r="DJ146" s="69"/>
      <c r="DK146" s="69"/>
      <c r="DL146" s="5"/>
      <c r="DM146" s="5"/>
      <c r="DN146" s="5"/>
      <c r="DO146" s="28"/>
      <c r="DP146" s="79" t="s">
        <v>659</v>
      </c>
      <c r="DQ146" s="10"/>
      <c r="DR146" s="26"/>
      <c r="DS146" s="26"/>
    </row>
    <row r="147" spans="1:123" x14ac:dyDescent="0.25">
      <c r="A147" s="10">
        <v>143</v>
      </c>
      <c r="B147" s="15" t="s">
        <v>546</v>
      </c>
      <c r="C147" s="42"/>
      <c r="D147" s="9"/>
      <c r="E147" s="28"/>
      <c r="F147" s="28"/>
      <c r="G147" s="32"/>
      <c r="H147" s="5"/>
      <c r="I147" s="5"/>
      <c r="J147" s="5"/>
      <c r="K147" s="5"/>
      <c r="L147" s="5"/>
      <c r="M147" s="5"/>
      <c r="N147" s="5"/>
      <c r="O147" s="299">
        <f t="shared" si="18"/>
        <v>0</v>
      </c>
      <c r="P147" s="5"/>
      <c r="Q147" s="5"/>
      <c r="R147" s="5"/>
      <c r="S147" s="5"/>
      <c r="T147" s="5"/>
      <c r="U147" s="5"/>
      <c r="V147" s="5"/>
      <c r="W147" s="5"/>
      <c r="X147" s="32"/>
      <c r="Y147" s="5"/>
      <c r="Z147" s="5"/>
      <c r="AA147" s="5"/>
      <c r="AB147" s="5"/>
      <c r="AC147" s="5"/>
      <c r="AD147" s="5"/>
      <c r="AE147" s="5"/>
      <c r="AF147" s="32"/>
      <c r="AG147" s="5"/>
      <c r="AH147" s="5"/>
      <c r="AI147" s="5"/>
      <c r="AJ147" s="5"/>
      <c r="AK147" s="5"/>
      <c r="AL147" s="5"/>
      <c r="AM147" s="5"/>
      <c r="AN147" s="76"/>
      <c r="AO147" s="9"/>
      <c r="AP147" s="73"/>
      <c r="AQ147" s="114"/>
      <c r="AR147" s="28"/>
      <c r="AS147" s="28"/>
      <c r="AT147" s="28"/>
      <c r="AU147" s="28"/>
      <c r="AV147" s="28"/>
      <c r="AW147" s="28"/>
      <c r="AX147" s="28"/>
      <c r="AY147" s="10"/>
      <c r="AZ147" s="300">
        <f t="shared" si="19"/>
        <v>0</v>
      </c>
      <c r="BA147" s="5"/>
      <c r="BB147" s="5"/>
      <c r="BC147" s="5"/>
      <c r="BD147" s="20"/>
      <c r="BE147" s="5"/>
      <c r="BF147" s="5"/>
      <c r="BG147" s="5"/>
      <c r="BH147" s="5"/>
      <c r="BI147" s="5"/>
      <c r="BJ147" s="5"/>
      <c r="BK147" s="5"/>
      <c r="BL147" s="5"/>
      <c r="BM147" s="46"/>
      <c r="BN147" s="5"/>
      <c r="BO147" s="38"/>
      <c r="BP147" s="263"/>
      <c r="BQ147" s="263"/>
      <c r="BR147" s="263"/>
      <c r="BS147" s="44">
        <v>143</v>
      </c>
      <c r="BT147" s="69"/>
      <c r="BU147" s="69"/>
      <c r="BV147" s="69"/>
      <c r="BW147" s="69"/>
      <c r="BX147" s="69"/>
      <c r="BY147" s="69"/>
      <c r="BZ147" s="26"/>
      <c r="CA147" s="32"/>
      <c r="CB147" s="69"/>
      <c r="CC147" s="69"/>
      <c r="CD147" s="69"/>
      <c r="CE147" s="69"/>
      <c r="CF147" s="26"/>
      <c r="CG147" s="32"/>
      <c r="CH147" s="69"/>
      <c r="CI147" s="69"/>
      <c r="CJ147" s="69"/>
      <c r="CK147" s="69"/>
      <c r="CL147" s="26"/>
      <c r="CM147" s="32"/>
      <c r="CN147" s="69"/>
      <c r="CO147" s="69"/>
      <c r="CP147" s="69"/>
      <c r="CQ147" s="69"/>
      <c r="CR147" s="26"/>
      <c r="CS147" s="32"/>
      <c r="CT147" s="69"/>
      <c r="CU147" s="69"/>
      <c r="CV147" s="69"/>
      <c r="CW147" s="69"/>
      <c r="CX147" s="26"/>
      <c r="CY147" s="44">
        <v>143</v>
      </c>
      <c r="CZ147" s="5">
        <v>0</v>
      </c>
      <c r="DA147" s="5">
        <v>0</v>
      </c>
      <c r="DB147" s="5"/>
      <c r="DC147" s="5"/>
      <c r="DD147" s="5"/>
      <c r="DE147" s="11"/>
      <c r="DF147" s="5"/>
      <c r="DG147" s="8"/>
      <c r="DH147" s="8"/>
      <c r="DI147" s="8"/>
      <c r="DJ147" s="69"/>
      <c r="DK147" s="69"/>
      <c r="DL147" s="5"/>
      <c r="DM147" s="5"/>
      <c r="DN147" s="5"/>
      <c r="DO147" s="28"/>
      <c r="DP147" s="79" t="s">
        <v>659</v>
      </c>
      <c r="DQ147" s="10"/>
      <c r="DR147" s="26"/>
      <c r="DS147" s="26"/>
    </row>
    <row r="148" spans="1:123" x14ac:dyDescent="0.25">
      <c r="A148" s="10">
        <v>144</v>
      </c>
      <c r="B148" s="15" t="s">
        <v>547</v>
      </c>
      <c r="C148" s="42"/>
      <c r="D148" s="9"/>
      <c r="E148" s="28"/>
      <c r="F148" s="28"/>
      <c r="G148" s="32"/>
      <c r="H148" s="5"/>
      <c r="I148" s="5"/>
      <c r="J148" s="5"/>
      <c r="K148" s="5"/>
      <c r="L148" s="5"/>
      <c r="M148" s="5"/>
      <c r="N148" s="5"/>
      <c r="O148" s="299">
        <f t="shared" si="18"/>
        <v>0</v>
      </c>
      <c r="P148" s="5"/>
      <c r="Q148" s="5"/>
      <c r="R148" s="5"/>
      <c r="S148" s="5"/>
      <c r="T148" s="5"/>
      <c r="U148" s="5"/>
      <c r="V148" s="5"/>
      <c r="W148" s="5"/>
      <c r="X148" s="32"/>
      <c r="Y148" s="5"/>
      <c r="Z148" s="5"/>
      <c r="AA148" s="5"/>
      <c r="AB148" s="5"/>
      <c r="AC148" s="5"/>
      <c r="AD148" s="5"/>
      <c r="AE148" s="5"/>
      <c r="AF148" s="32"/>
      <c r="AG148" s="5"/>
      <c r="AH148" s="5"/>
      <c r="AI148" s="5"/>
      <c r="AJ148" s="5"/>
      <c r="AK148" s="5"/>
      <c r="AL148" s="5"/>
      <c r="AM148" s="5"/>
      <c r="AN148" s="76"/>
      <c r="AO148" s="9"/>
      <c r="AP148" s="73"/>
      <c r="AQ148" s="114"/>
      <c r="AR148" s="28"/>
      <c r="AS148" s="28"/>
      <c r="AT148" s="28"/>
      <c r="AU148" s="28"/>
      <c r="AV148" s="28"/>
      <c r="AW148" s="28"/>
      <c r="AX148" s="28"/>
      <c r="AY148" s="10"/>
      <c r="AZ148" s="300">
        <f t="shared" si="19"/>
        <v>0</v>
      </c>
      <c r="BA148" s="5"/>
      <c r="BB148" s="5"/>
      <c r="BC148" s="5"/>
      <c r="BD148" s="20"/>
      <c r="BE148" s="5"/>
      <c r="BF148" s="5"/>
      <c r="BG148" s="5"/>
      <c r="BH148" s="5"/>
      <c r="BI148" s="5"/>
      <c r="BJ148" s="5"/>
      <c r="BK148" s="5"/>
      <c r="BL148" s="5"/>
      <c r="BM148" s="46"/>
      <c r="BN148" s="5"/>
      <c r="BO148" s="38"/>
      <c r="BP148" s="263"/>
      <c r="BQ148" s="263"/>
      <c r="BR148" s="263"/>
      <c r="BS148" s="44">
        <v>144</v>
      </c>
      <c r="BT148" s="69"/>
      <c r="BU148" s="69"/>
      <c r="BV148" s="69"/>
      <c r="BW148" s="69"/>
      <c r="BX148" s="69"/>
      <c r="BY148" s="69"/>
      <c r="BZ148" s="26"/>
      <c r="CA148" s="32"/>
      <c r="CB148" s="69"/>
      <c r="CC148" s="69"/>
      <c r="CD148" s="69"/>
      <c r="CE148" s="69"/>
      <c r="CF148" s="26"/>
      <c r="CG148" s="32"/>
      <c r="CH148" s="69"/>
      <c r="CI148" s="69"/>
      <c r="CJ148" s="69"/>
      <c r="CK148" s="69"/>
      <c r="CL148" s="26"/>
      <c r="CM148" s="32"/>
      <c r="CN148" s="69"/>
      <c r="CO148" s="69"/>
      <c r="CP148" s="69"/>
      <c r="CQ148" s="69"/>
      <c r="CR148" s="26"/>
      <c r="CS148" s="32"/>
      <c r="CT148" s="69"/>
      <c r="CU148" s="69"/>
      <c r="CV148" s="69"/>
      <c r="CW148" s="69"/>
      <c r="CX148" s="26"/>
      <c r="CY148" s="44">
        <v>144</v>
      </c>
      <c r="CZ148" s="5">
        <v>0</v>
      </c>
      <c r="DA148" s="5">
        <v>0</v>
      </c>
      <c r="DB148" s="5"/>
      <c r="DC148" s="5"/>
      <c r="DD148" s="5"/>
      <c r="DE148" s="11"/>
      <c r="DF148" s="5"/>
      <c r="DG148" s="8"/>
      <c r="DH148" s="8"/>
      <c r="DI148" s="8"/>
      <c r="DJ148" s="69"/>
      <c r="DK148" s="69"/>
      <c r="DL148" s="5"/>
      <c r="DM148" s="5"/>
      <c r="DN148" s="5"/>
      <c r="DO148" s="28"/>
      <c r="DP148" s="79" t="s">
        <v>659</v>
      </c>
      <c r="DQ148" s="10"/>
      <c r="DR148" s="26"/>
      <c r="DS148" s="26"/>
    </row>
    <row r="149" spans="1:123" x14ac:dyDescent="0.25">
      <c r="A149" s="10">
        <v>145</v>
      </c>
      <c r="B149" s="15" t="s">
        <v>548</v>
      </c>
      <c r="C149" s="42"/>
      <c r="D149" s="9"/>
      <c r="E149" s="28"/>
      <c r="F149" s="28"/>
      <c r="G149" s="32"/>
      <c r="H149" s="5"/>
      <c r="I149" s="5"/>
      <c r="J149" s="5"/>
      <c r="K149" s="5"/>
      <c r="L149" s="5"/>
      <c r="M149" s="5"/>
      <c r="N149" s="5"/>
      <c r="O149" s="299">
        <f t="shared" si="18"/>
        <v>0</v>
      </c>
      <c r="P149" s="5"/>
      <c r="Q149" s="5"/>
      <c r="R149" s="5"/>
      <c r="S149" s="5"/>
      <c r="T149" s="5"/>
      <c r="U149" s="5"/>
      <c r="V149" s="5"/>
      <c r="W149" s="5"/>
      <c r="X149" s="32"/>
      <c r="Y149" s="5"/>
      <c r="Z149" s="5"/>
      <c r="AA149" s="5"/>
      <c r="AB149" s="5"/>
      <c r="AC149" s="5"/>
      <c r="AD149" s="5"/>
      <c r="AE149" s="5"/>
      <c r="AF149" s="32"/>
      <c r="AG149" s="5"/>
      <c r="AH149" s="5"/>
      <c r="AI149" s="5"/>
      <c r="AJ149" s="5"/>
      <c r="AK149" s="5"/>
      <c r="AL149" s="5"/>
      <c r="AM149" s="5"/>
      <c r="AN149" s="76"/>
      <c r="AO149" s="9"/>
      <c r="AP149" s="73"/>
      <c r="AQ149" s="114"/>
      <c r="AR149" s="28"/>
      <c r="AS149" s="28"/>
      <c r="AT149" s="28"/>
      <c r="AU149" s="28"/>
      <c r="AV149" s="28"/>
      <c r="AW149" s="28"/>
      <c r="AX149" s="28"/>
      <c r="AY149" s="10"/>
      <c r="AZ149" s="300">
        <f t="shared" si="19"/>
        <v>0</v>
      </c>
      <c r="BA149" s="5"/>
      <c r="BB149" s="5"/>
      <c r="BC149" s="5"/>
      <c r="BD149" s="20"/>
      <c r="BE149" s="5"/>
      <c r="BF149" s="5"/>
      <c r="BG149" s="5"/>
      <c r="BH149" s="5"/>
      <c r="BI149" s="5"/>
      <c r="BJ149" s="5"/>
      <c r="BK149" s="5"/>
      <c r="BL149" s="5"/>
      <c r="BM149" s="46"/>
      <c r="BN149" s="5"/>
      <c r="BO149" s="38"/>
      <c r="BP149" s="263"/>
      <c r="BQ149" s="263"/>
      <c r="BR149" s="263"/>
      <c r="BS149" s="44">
        <v>145</v>
      </c>
      <c r="BT149" s="69"/>
      <c r="BU149" s="69"/>
      <c r="BV149" s="69"/>
      <c r="BW149" s="69"/>
      <c r="BX149" s="69"/>
      <c r="BY149" s="69"/>
      <c r="BZ149" s="26"/>
      <c r="CA149" s="32"/>
      <c r="CB149" s="69"/>
      <c r="CC149" s="69"/>
      <c r="CD149" s="69"/>
      <c r="CE149" s="69"/>
      <c r="CF149" s="26"/>
      <c r="CG149" s="32"/>
      <c r="CH149" s="69"/>
      <c r="CI149" s="69"/>
      <c r="CJ149" s="69"/>
      <c r="CK149" s="69"/>
      <c r="CL149" s="26"/>
      <c r="CM149" s="32"/>
      <c r="CN149" s="69"/>
      <c r="CO149" s="69"/>
      <c r="CP149" s="69"/>
      <c r="CQ149" s="69"/>
      <c r="CR149" s="26"/>
      <c r="CS149" s="32"/>
      <c r="CT149" s="69"/>
      <c r="CU149" s="69"/>
      <c r="CV149" s="69"/>
      <c r="CW149" s="69"/>
      <c r="CX149" s="26"/>
      <c r="CY149" s="44">
        <v>145</v>
      </c>
      <c r="CZ149" s="5">
        <v>0</v>
      </c>
      <c r="DA149" s="5">
        <v>0</v>
      </c>
      <c r="DB149" s="5"/>
      <c r="DC149" s="5"/>
      <c r="DD149" s="5"/>
      <c r="DE149" s="11"/>
      <c r="DF149" s="5"/>
      <c r="DG149" s="8"/>
      <c r="DH149" s="8"/>
      <c r="DI149" s="8"/>
      <c r="DJ149" s="69"/>
      <c r="DK149" s="69"/>
      <c r="DL149" s="5"/>
      <c r="DM149" s="5"/>
      <c r="DN149" s="5"/>
      <c r="DO149" s="28"/>
      <c r="DP149" s="79" t="s">
        <v>659</v>
      </c>
      <c r="DQ149" s="10"/>
      <c r="DR149" s="26"/>
      <c r="DS149" s="26"/>
    </row>
    <row r="150" spans="1:123" x14ac:dyDescent="0.25">
      <c r="A150" s="10">
        <v>146</v>
      </c>
      <c r="B150" s="15" t="s">
        <v>549</v>
      </c>
      <c r="C150" s="42"/>
      <c r="D150" s="9"/>
      <c r="E150" s="28"/>
      <c r="F150" s="28"/>
      <c r="G150" s="32"/>
      <c r="H150" s="5"/>
      <c r="I150" s="5"/>
      <c r="J150" s="5"/>
      <c r="K150" s="5"/>
      <c r="L150" s="5"/>
      <c r="M150" s="5"/>
      <c r="N150" s="5"/>
      <c r="O150" s="299">
        <f t="shared" si="18"/>
        <v>0</v>
      </c>
      <c r="P150" s="5"/>
      <c r="Q150" s="5"/>
      <c r="R150" s="5"/>
      <c r="S150" s="5"/>
      <c r="T150" s="5"/>
      <c r="U150" s="5"/>
      <c r="V150" s="5"/>
      <c r="W150" s="5"/>
      <c r="X150" s="32"/>
      <c r="Y150" s="5"/>
      <c r="Z150" s="5"/>
      <c r="AA150" s="5"/>
      <c r="AB150" s="5"/>
      <c r="AC150" s="5"/>
      <c r="AD150" s="5"/>
      <c r="AE150" s="5"/>
      <c r="AF150" s="32"/>
      <c r="AG150" s="5"/>
      <c r="AH150" s="5"/>
      <c r="AI150" s="5"/>
      <c r="AJ150" s="5"/>
      <c r="AK150" s="5"/>
      <c r="AL150" s="5"/>
      <c r="AM150" s="5"/>
      <c r="AN150" s="76"/>
      <c r="AO150" s="9"/>
      <c r="AP150" s="73"/>
      <c r="AQ150" s="114"/>
      <c r="AR150" s="28"/>
      <c r="AS150" s="28"/>
      <c r="AT150" s="28"/>
      <c r="AU150" s="28"/>
      <c r="AV150" s="28"/>
      <c r="AW150" s="28"/>
      <c r="AX150" s="28"/>
      <c r="AY150" s="10"/>
      <c r="AZ150" s="300">
        <f t="shared" si="19"/>
        <v>0</v>
      </c>
      <c r="BA150" s="5"/>
      <c r="BB150" s="5"/>
      <c r="BC150" s="5"/>
      <c r="BD150" s="20"/>
      <c r="BE150" s="5"/>
      <c r="BF150" s="5"/>
      <c r="BG150" s="5"/>
      <c r="BH150" s="5"/>
      <c r="BI150" s="5"/>
      <c r="BJ150" s="5"/>
      <c r="BK150" s="5"/>
      <c r="BL150" s="5"/>
      <c r="BM150" s="46"/>
      <c r="BN150" s="5"/>
      <c r="BO150" s="38"/>
      <c r="BP150" s="263"/>
      <c r="BQ150" s="263"/>
      <c r="BR150" s="263"/>
      <c r="BS150" s="44">
        <v>146</v>
      </c>
      <c r="BT150" s="69"/>
      <c r="BU150" s="69"/>
      <c r="BV150" s="69"/>
      <c r="BW150" s="69"/>
      <c r="BX150" s="69"/>
      <c r="BY150" s="69"/>
      <c r="BZ150" s="26"/>
      <c r="CA150" s="32"/>
      <c r="CB150" s="69"/>
      <c r="CC150" s="69"/>
      <c r="CD150" s="69"/>
      <c r="CE150" s="69"/>
      <c r="CF150" s="26"/>
      <c r="CG150" s="32"/>
      <c r="CH150" s="69"/>
      <c r="CI150" s="69"/>
      <c r="CJ150" s="69"/>
      <c r="CK150" s="69"/>
      <c r="CL150" s="26"/>
      <c r="CM150" s="32"/>
      <c r="CN150" s="69"/>
      <c r="CO150" s="69"/>
      <c r="CP150" s="69"/>
      <c r="CQ150" s="69"/>
      <c r="CR150" s="26"/>
      <c r="CS150" s="32"/>
      <c r="CT150" s="69"/>
      <c r="CU150" s="69"/>
      <c r="CV150" s="69"/>
      <c r="CW150" s="69"/>
      <c r="CX150" s="26"/>
      <c r="CY150" s="44">
        <v>146</v>
      </c>
      <c r="CZ150" s="5">
        <v>0</v>
      </c>
      <c r="DA150" s="5">
        <v>0</v>
      </c>
      <c r="DB150" s="5"/>
      <c r="DC150" s="5"/>
      <c r="DD150" s="5"/>
      <c r="DE150" s="11"/>
      <c r="DF150" s="5"/>
      <c r="DG150" s="8"/>
      <c r="DH150" s="8"/>
      <c r="DI150" s="8"/>
      <c r="DJ150" s="69"/>
      <c r="DK150" s="69"/>
      <c r="DL150" s="5"/>
      <c r="DM150" s="5"/>
      <c r="DN150" s="5"/>
      <c r="DO150" s="28"/>
      <c r="DP150" s="79" t="s">
        <v>659</v>
      </c>
      <c r="DQ150" s="10"/>
      <c r="DR150" s="26"/>
      <c r="DS150" s="26"/>
    </row>
    <row r="151" spans="1:123" x14ac:dyDescent="0.25">
      <c r="A151" s="10">
        <v>147</v>
      </c>
      <c r="B151" s="15" t="s">
        <v>550</v>
      </c>
      <c r="C151" s="42"/>
      <c r="D151" s="9"/>
      <c r="E151" s="28"/>
      <c r="F151" s="28"/>
      <c r="G151" s="32"/>
      <c r="H151" s="5"/>
      <c r="I151" s="5"/>
      <c r="J151" s="5"/>
      <c r="K151" s="5"/>
      <c r="L151" s="5"/>
      <c r="M151" s="5"/>
      <c r="N151" s="5"/>
      <c r="O151" s="299">
        <f t="shared" si="18"/>
        <v>0</v>
      </c>
      <c r="P151" s="5"/>
      <c r="Q151" s="5"/>
      <c r="R151" s="5"/>
      <c r="S151" s="5"/>
      <c r="T151" s="5"/>
      <c r="U151" s="5"/>
      <c r="V151" s="5"/>
      <c r="W151" s="5"/>
      <c r="X151" s="32"/>
      <c r="Y151" s="5"/>
      <c r="Z151" s="5"/>
      <c r="AA151" s="5"/>
      <c r="AB151" s="5"/>
      <c r="AC151" s="5"/>
      <c r="AD151" s="5"/>
      <c r="AE151" s="5"/>
      <c r="AF151" s="32"/>
      <c r="AG151" s="5"/>
      <c r="AH151" s="5"/>
      <c r="AI151" s="5"/>
      <c r="AJ151" s="5"/>
      <c r="AK151" s="5"/>
      <c r="AL151" s="5"/>
      <c r="AM151" s="5"/>
      <c r="AN151" s="76"/>
      <c r="AO151" s="9"/>
      <c r="AP151" s="73"/>
      <c r="AQ151" s="114"/>
      <c r="AR151" s="28"/>
      <c r="AS151" s="28"/>
      <c r="AT151" s="28"/>
      <c r="AU151" s="28"/>
      <c r="AV151" s="28"/>
      <c r="AW151" s="28"/>
      <c r="AX151" s="28"/>
      <c r="AY151" s="10"/>
      <c r="AZ151" s="300">
        <f t="shared" si="19"/>
        <v>0</v>
      </c>
      <c r="BA151" s="5"/>
      <c r="BB151" s="5"/>
      <c r="BC151" s="5"/>
      <c r="BD151" s="20"/>
      <c r="BE151" s="5"/>
      <c r="BF151" s="5"/>
      <c r="BG151" s="5"/>
      <c r="BH151" s="5"/>
      <c r="BI151" s="5"/>
      <c r="BJ151" s="5"/>
      <c r="BK151" s="5"/>
      <c r="BL151" s="5"/>
      <c r="BM151" s="46"/>
      <c r="BN151" s="5"/>
      <c r="BO151" s="38"/>
      <c r="BP151" s="263"/>
      <c r="BQ151" s="263"/>
      <c r="BR151" s="263"/>
      <c r="BS151" s="44">
        <v>147</v>
      </c>
      <c r="BT151" s="69"/>
      <c r="BU151" s="69"/>
      <c r="BV151" s="69"/>
      <c r="BW151" s="69"/>
      <c r="BX151" s="69"/>
      <c r="BY151" s="69"/>
      <c r="BZ151" s="26"/>
      <c r="CA151" s="32"/>
      <c r="CB151" s="69"/>
      <c r="CC151" s="69"/>
      <c r="CD151" s="69"/>
      <c r="CE151" s="69"/>
      <c r="CF151" s="26"/>
      <c r="CG151" s="32"/>
      <c r="CH151" s="69"/>
      <c r="CI151" s="69"/>
      <c r="CJ151" s="69"/>
      <c r="CK151" s="69"/>
      <c r="CL151" s="26"/>
      <c r="CM151" s="32"/>
      <c r="CN151" s="69"/>
      <c r="CO151" s="69"/>
      <c r="CP151" s="69"/>
      <c r="CQ151" s="69"/>
      <c r="CR151" s="26"/>
      <c r="CS151" s="32"/>
      <c r="CT151" s="69"/>
      <c r="CU151" s="69"/>
      <c r="CV151" s="69"/>
      <c r="CW151" s="69"/>
      <c r="CX151" s="26"/>
      <c r="CY151" s="44">
        <v>147</v>
      </c>
      <c r="CZ151" s="5">
        <v>0</v>
      </c>
      <c r="DA151" s="5">
        <v>0</v>
      </c>
      <c r="DB151" s="5"/>
      <c r="DC151" s="5"/>
      <c r="DD151" s="5"/>
      <c r="DE151" s="11"/>
      <c r="DF151" s="5"/>
      <c r="DG151" s="8"/>
      <c r="DH151" s="8"/>
      <c r="DI151" s="8"/>
      <c r="DJ151" s="69"/>
      <c r="DK151" s="69"/>
      <c r="DL151" s="5"/>
      <c r="DM151" s="5"/>
      <c r="DN151" s="5"/>
      <c r="DO151" s="28"/>
      <c r="DP151" s="79" t="s">
        <v>659</v>
      </c>
      <c r="DQ151" s="10"/>
      <c r="DR151" s="26"/>
      <c r="DS151" s="26"/>
    </row>
    <row r="152" spans="1:123" x14ac:dyDescent="0.25">
      <c r="A152" s="10">
        <v>148</v>
      </c>
      <c r="B152" s="15" t="s">
        <v>551</v>
      </c>
      <c r="C152" s="42"/>
      <c r="D152" s="9"/>
      <c r="E152" s="28"/>
      <c r="F152" s="28"/>
      <c r="G152" s="32"/>
      <c r="H152" s="5"/>
      <c r="I152" s="5"/>
      <c r="J152" s="5"/>
      <c r="K152" s="5"/>
      <c r="L152" s="5"/>
      <c r="M152" s="5"/>
      <c r="N152" s="5"/>
      <c r="O152" s="299">
        <f t="shared" si="18"/>
        <v>0</v>
      </c>
      <c r="P152" s="5"/>
      <c r="Q152" s="5"/>
      <c r="R152" s="5"/>
      <c r="S152" s="5"/>
      <c r="T152" s="5"/>
      <c r="U152" s="5"/>
      <c r="V152" s="5"/>
      <c r="W152" s="5"/>
      <c r="X152" s="32"/>
      <c r="Y152" s="5"/>
      <c r="Z152" s="5"/>
      <c r="AA152" s="5"/>
      <c r="AB152" s="5"/>
      <c r="AC152" s="5"/>
      <c r="AD152" s="5"/>
      <c r="AE152" s="5"/>
      <c r="AF152" s="32"/>
      <c r="AG152" s="5"/>
      <c r="AH152" s="5"/>
      <c r="AI152" s="5"/>
      <c r="AJ152" s="5"/>
      <c r="AK152" s="5"/>
      <c r="AL152" s="5"/>
      <c r="AM152" s="5"/>
      <c r="AN152" s="76"/>
      <c r="AO152" s="9"/>
      <c r="AP152" s="73"/>
      <c r="AQ152" s="114"/>
      <c r="AR152" s="28"/>
      <c r="AS152" s="28"/>
      <c r="AT152" s="28"/>
      <c r="AU152" s="28"/>
      <c r="AV152" s="28"/>
      <c r="AW152" s="28"/>
      <c r="AX152" s="28"/>
      <c r="AY152" s="10"/>
      <c r="AZ152" s="300">
        <f t="shared" si="19"/>
        <v>0</v>
      </c>
      <c r="BA152" s="5"/>
      <c r="BB152" s="5"/>
      <c r="BC152" s="5"/>
      <c r="BD152" s="20"/>
      <c r="BE152" s="5"/>
      <c r="BF152" s="5"/>
      <c r="BG152" s="5"/>
      <c r="BH152" s="5"/>
      <c r="BI152" s="5"/>
      <c r="BJ152" s="5"/>
      <c r="BK152" s="5"/>
      <c r="BL152" s="5"/>
      <c r="BM152" s="46"/>
      <c r="BN152" s="5"/>
      <c r="BO152" s="38"/>
      <c r="BP152" s="263"/>
      <c r="BQ152" s="263"/>
      <c r="BR152" s="263"/>
      <c r="BS152" s="44">
        <v>148</v>
      </c>
      <c r="BT152" s="69"/>
      <c r="BU152" s="69"/>
      <c r="BV152" s="69"/>
      <c r="BW152" s="69"/>
      <c r="BX152" s="69"/>
      <c r="BY152" s="69"/>
      <c r="BZ152" s="26"/>
      <c r="CA152" s="32"/>
      <c r="CB152" s="69"/>
      <c r="CC152" s="69"/>
      <c r="CD152" s="69"/>
      <c r="CE152" s="69"/>
      <c r="CF152" s="26"/>
      <c r="CG152" s="32"/>
      <c r="CH152" s="69"/>
      <c r="CI152" s="69"/>
      <c r="CJ152" s="69"/>
      <c r="CK152" s="69"/>
      <c r="CL152" s="26"/>
      <c r="CM152" s="32"/>
      <c r="CN152" s="69"/>
      <c r="CO152" s="69"/>
      <c r="CP152" s="69"/>
      <c r="CQ152" s="69"/>
      <c r="CR152" s="26"/>
      <c r="CS152" s="32"/>
      <c r="CT152" s="69"/>
      <c r="CU152" s="69"/>
      <c r="CV152" s="69"/>
      <c r="CW152" s="69"/>
      <c r="CX152" s="26"/>
      <c r="CY152" s="44">
        <v>148</v>
      </c>
      <c r="CZ152" s="5">
        <v>0</v>
      </c>
      <c r="DA152" s="5">
        <v>0</v>
      </c>
      <c r="DB152" s="5"/>
      <c r="DC152" s="5"/>
      <c r="DD152" s="5"/>
      <c r="DE152" s="11"/>
      <c r="DF152" s="5"/>
      <c r="DG152" s="8"/>
      <c r="DH152" s="8"/>
      <c r="DI152" s="8"/>
      <c r="DJ152" s="69"/>
      <c r="DK152" s="69"/>
      <c r="DL152" s="5"/>
      <c r="DM152" s="5"/>
      <c r="DN152" s="5"/>
      <c r="DO152" s="28"/>
      <c r="DP152" s="79" t="s">
        <v>659</v>
      </c>
      <c r="DQ152" s="10"/>
      <c r="DR152" s="26"/>
      <c r="DS152" s="26"/>
    </row>
    <row r="153" spans="1:123" x14ac:dyDescent="0.25">
      <c r="A153" s="10">
        <v>149</v>
      </c>
      <c r="B153" s="15" t="s">
        <v>552</v>
      </c>
      <c r="C153" s="42"/>
      <c r="D153" s="9"/>
      <c r="E153" s="28"/>
      <c r="F153" s="28"/>
      <c r="G153" s="32"/>
      <c r="H153" s="5"/>
      <c r="I153" s="5"/>
      <c r="J153" s="5"/>
      <c r="K153" s="5"/>
      <c r="L153" s="5"/>
      <c r="M153" s="5"/>
      <c r="N153" s="5"/>
      <c r="O153" s="299">
        <f t="shared" si="18"/>
        <v>0</v>
      </c>
      <c r="P153" s="5"/>
      <c r="Q153" s="5"/>
      <c r="R153" s="5"/>
      <c r="S153" s="5"/>
      <c r="T153" s="5"/>
      <c r="U153" s="5"/>
      <c r="V153" s="5"/>
      <c r="W153" s="5"/>
      <c r="X153" s="32"/>
      <c r="Y153" s="5"/>
      <c r="Z153" s="5"/>
      <c r="AA153" s="5"/>
      <c r="AB153" s="5"/>
      <c r="AC153" s="5"/>
      <c r="AD153" s="5"/>
      <c r="AE153" s="5"/>
      <c r="AF153" s="32"/>
      <c r="AG153" s="5"/>
      <c r="AH153" s="5"/>
      <c r="AI153" s="5"/>
      <c r="AJ153" s="5"/>
      <c r="AK153" s="5"/>
      <c r="AL153" s="5"/>
      <c r="AM153" s="5"/>
      <c r="AN153" s="76"/>
      <c r="AO153" s="9"/>
      <c r="AP153" s="73"/>
      <c r="AQ153" s="114"/>
      <c r="AR153" s="28"/>
      <c r="AS153" s="28"/>
      <c r="AT153" s="28"/>
      <c r="AU153" s="28"/>
      <c r="AV153" s="28"/>
      <c r="AW153" s="28"/>
      <c r="AX153" s="28"/>
      <c r="AY153" s="10"/>
      <c r="AZ153" s="300">
        <f t="shared" si="19"/>
        <v>0</v>
      </c>
      <c r="BA153" s="5"/>
      <c r="BB153" s="5"/>
      <c r="BC153" s="5"/>
      <c r="BD153" s="20"/>
      <c r="BE153" s="5"/>
      <c r="BF153" s="5"/>
      <c r="BG153" s="5"/>
      <c r="BH153" s="5"/>
      <c r="BI153" s="5"/>
      <c r="BJ153" s="5"/>
      <c r="BK153" s="5"/>
      <c r="BL153" s="5"/>
      <c r="BM153" s="46"/>
      <c r="BN153" s="5"/>
      <c r="BO153" s="38"/>
      <c r="BP153" s="263"/>
      <c r="BQ153" s="263"/>
      <c r="BR153" s="263"/>
      <c r="BS153" s="44">
        <v>149</v>
      </c>
      <c r="BT153" s="69"/>
      <c r="BU153" s="69"/>
      <c r="BV153" s="69"/>
      <c r="BW153" s="69"/>
      <c r="BX153" s="69"/>
      <c r="BY153" s="69"/>
      <c r="BZ153" s="26"/>
      <c r="CA153" s="32"/>
      <c r="CB153" s="69"/>
      <c r="CC153" s="69"/>
      <c r="CD153" s="69"/>
      <c r="CE153" s="69"/>
      <c r="CF153" s="26"/>
      <c r="CG153" s="32"/>
      <c r="CH153" s="69"/>
      <c r="CI153" s="69"/>
      <c r="CJ153" s="69"/>
      <c r="CK153" s="69"/>
      <c r="CL153" s="26"/>
      <c r="CM153" s="32"/>
      <c r="CN153" s="69"/>
      <c r="CO153" s="69"/>
      <c r="CP153" s="69"/>
      <c r="CQ153" s="69"/>
      <c r="CR153" s="26"/>
      <c r="CS153" s="32"/>
      <c r="CT153" s="69"/>
      <c r="CU153" s="69"/>
      <c r="CV153" s="69"/>
      <c r="CW153" s="69"/>
      <c r="CX153" s="26"/>
      <c r="CY153" s="44">
        <v>149</v>
      </c>
      <c r="CZ153" s="5">
        <v>0</v>
      </c>
      <c r="DA153" s="5">
        <v>0</v>
      </c>
      <c r="DB153" s="5"/>
      <c r="DC153" s="5"/>
      <c r="DD153" s="5"/>
      <c r="DE153" s="11"/>
      <c r="DF153" s="5"/>
      <c r="DG153" s="8"/>
      <c r="DH153" s="8"/>
      <c r="DI153" s="8"/>
      <c r="DJ153" s="69"/>
      <c r="DK153" s="69"/>
      <c r="DL153" s="5"/>
      <c r="DM153" s="5"/>
      <c r="DN153" s="5"/>
      <c r="DO153" s="28"/>
      <c r="DP153" s="79" t="s">
        <v>659</v>
      </c>
      <c r="DQ153" s="10"/>
      <c r="DR153" s="26"/>
      <c r="DS153" s="26"/>
    </row>
    <row r="154" spans="1:123" x14ac:dyDescent="0.25">
      <c r="A154" s="10">
        <v>150</v>
      </c>
      <c r="B154" s="15" t="s">
        <v>553</v>
      </c>
      <c r="C154" s="42"/>
      <c r="D154" s="9"/>
      <c r="E154" s="28"/>
      <c r="F154" s="28"/>
      <c r="G154" s="32"/>
      <c r="H154" s="5"/>
      <c r="I154" s="5"/>
      <c r="J154" s="5"/>
      <c r="K154" s="5"/>
      <c r="L154" s="5"/>
      <c r="M154" s="5"/>
      <c r="N154" s="5"/>
      <c r="O154" s="299">
        <f t="shared" si="18"/>
        <v>0</v>
      </c>
      <c r="P154" s="5"/>
      <c r="Q154" s="5"/>
      <c r="R154" s="5"/>
      <c r="S154" s="5"/>
      <c r="T154" s="5"/>
      <c r="U154" s="5"/>
      <c r="V154" s="5"/>
      <c r="W154" s="5"/>
      <c r="X154" s="32"/>
      <c r="Y154" s="5"/>
      <c r="Z154" s="5"/>
      <c r="AA154" s="5"/>
      <c r="AB154" s="5"/>
      <c r="AC154" s="5"/>
      <c r="AD154" s="5"/>
      <c r="AE154" s="5"/>
      <c r="AF154" s="32"/>
      <c r="AG154" s="5"/>
      <c r="AH154" s="5"/>
      <c r="AI154" s="5"/>
      <c r="AJ154" s="5"/>
      <c r="AK154" s="5"/>
      <c r="AL154" s="5"/>
      <c r="AM154" s="5"/>
      <c r="AN154" s="76"/>
      <c r="AO154" s="9"/>
      <c r="AP154" s="73"/>
      <c r="AQ154" s="114"/>
      <c r="AR154" s="28"/>
      <c r="AS154" s="28"/>
      <c r="AT154" s="28"/>
      <c r="AU154" s="28"/>
      <c r="AV154" s="28"/>
      <c r="AW154" s="28"/>
      <c r="AX154" s="28"/>
      <c r="AY154" s="10"/>
      <c r="AZ154" s="300">
        <f t="shared" si="19"/>
        <v>0</v>
      </c>
      <c r="BA154" s="5"/>
      <c r="BB154" s="5"/>
      <c r="BC154" s="5"/>
      <c r="BD154" s="20"/>
      <c r="BE154" s="5"/>
      <c r="BF154" s="5"/>
      <c r="BG154" s="5"/>
      <c r="BH154" s="5"/>
      <c r="BI154" s="5"/>
      <c r="BJ154" s="5"/>
      <c r="BK154" s="5"/>
      <c r="BL154" s="5"/>
      <c r="BM154" s="46"/>
      <c r="BN154" s="5"/>
      <c r="BO154" s="38"/>
      <c r="BP154" s="263"/>
      <c r="BQ154" s="263"/>
      <c r="BR154" s="263"/>
      <c r="BS154" s="44">
        <v>150</v>
      </c>
      <c r="BT154" s="69"/>
      <c r="BU154" s="69"/>
      <c r="BV154" s="69"/>
      <c r="BW154" s="69"/>
      <c r="BX154" s="69"/>
      <c r="BY154" s="69"/>
      <c r="BZ154" s="26"/>
      <c r="CA154" s="32"/>
      <c r="CB154" s="69"/>
      <c r="CC154" s="69"/>
      <c r="CD154" s="69"/>
      <c r="CE154" s="69"/>
      <c r="CF154" s="26"/>
      <c r="CG154" s="32"/>
      <c r="CH154" s="69"/>
      <c r="CI154" s="69"/>
      <c r="CJ154" s="69"/>
      <c r="CK154" s="69"/>
      <c r="CL154" s="26"/>
      <c r="CM154" s="32"/>
      <c r="CN154" s="69"/>
      <c r="CO154" s="69"/>
      <c r="CP154" s="69"/>
      <c r="CQ154" s="69"/>
      <c r="CR154" s="26"/>
      <c r="CS154" s="32"/>
      <c r="CT154" s="69"/>
      <c r="CU154" s="69"/>
      <c r="CV154" s="69"/>
      <c r="CW154" s="69"/>
      <c r="CX154" s="26"/>
      <c r="CY154" s="44">
        <v>150</v>
      </c>
      <c r="CZ154" s="5">
        <v>0</v>
      </c>
      <c r="DA154" s="5">
        <v>0</v>
      </c>
      <c r="DB154" s="5"/>
      <c r="DC154" s="5"/>
      <c r="DD154" s="5"/>
      <c r="DE154" s="11"/>
      <c r="DF154" s="5"/>
      <c r="DG154" s="8"/>
      <c r="DH154" s="8"/>
      <c r="DI154" s="8"/>
      <c r="DJ154" s="69"/>
      <c r="DK154" s="69"/>
      <c r="DL154" s="5"/>
      <c r="DM154" s="5"/>
      <c r="DN154" s="5"/>
      <c r="DO154" s="28"/>
      <c r="DP154" s="79" t="s">
        <v>659</v>
      </c>
      <c r="DQ154" s="10"/>
      <c r="DR154" s="26"/>
      <c r="DS154" s="26"/>
    </row>
    <row r="155" spans="1:123" x14ac:dyDescent="0.25">
      <c r="A155" s="10">
        <v>151</v>
      </c>
      <c r="B155" s="15" t="s">
        <v>554</v>
      </c>
      <c r="C155" s="42"/>
      <c r="D155" s="9"/>
      <c r="E155" s="28"/>
      <c r="F155" s="28"/>
      <c r="G155" s="32"/>
      <c r="H155" s="5"/>
      <c r="I155" s="5"/>
      <c r="J155" s="5"/>
      <c r="K155" s="5"/>
      <c r="L155" s="5"/>
      <c r="M155" s="5"/>
      <c r="N155" s="5"/>
      <c r="O155" s="299">
        <f t="shared" si="18"/>
        <v>0</v>
      </c>
      <c r="P155" s="5"/>
      <c r="Q155" s="5"/>
      <c r="R155" s="5"/>
      <c r="S155" s="5"/>
      <c r="T155" s="5"/>
      <c r="U155" s="5"/>
      <c r="V155" s="5"/>
      <c r="W155" s="5"/>
      <c r="X155" s="32"/>
      <c r="Y155" s="5"/>
      <c r="Z155" s="5"/>
      <c r="AA155" s="5"/>
      <c r="AB155" s="5"/>
      <c r="AC155" s="5"/>
      <c r="AD155" s="5"/>
      <c r="AE155" s="5"/>
      <c r="AF155" s="32"/>
      <c r="AG155" s="5"/>
      <c r="AH155" s="5"/>
      <c r="AI155" s="5"/>
      <c r="AJ155" s="5"/>
      <c r="AK155" s="5"/>
      <c r="AL155" s="5"/>
      <c r="AM155" s="5"/>
      <c r="AN155" s="76"/>
      <c r="AO155" s="9"/>
      <c r="AP155" s="73"/>
      <c r="AQ155" s="114"/>
      <c r="AR155" s="28"/>
      <c r="AS155" s="28"/>
      <c r="AT155" s="28"/>
      <c r="AU155" s="28"/>
      <c r="AV155" s="28"/>
      <c r="AW155" s="28"/>
      <c r="AX155" s="28"/>
      <c r="AY155" s="10"/>
      <c r="AZ155" s="300">
        <f t="shared" si="19"/>
        <v>0</v>
      </c>
      <c r="BA155" s="5"/>
      <c r="BB155" s="5"/>
      <c r="BC155" s="5"/>
      <c r="BD155" s="20"/>
      <c r="BE155" s="5"/>
      <c r="BF155" s="5"/>
      <c r="BG155" s="5"/>
      <c r="BH155" s="5"/>
      <c r="BI155" s="5"/>
      <c r="BJ155" s="5"/>
      <c r="BK155" s="5"/>
      <c r="BL155" s="5"/>
      <c r="BM155" s="46"/>
      <c r="BN155" s="5"/>
      <c r="BO155" s="38"/>
      <c r="BP155" s="263"/>
      <c r="BQ155" s="263"/>
      <c r="BR155" s="263"/>
      <c r="BS155" s="44">
        <v>151</v>
      </c>
      <c r="BT155" s="69"/>
      <c r="BU155" s="69"/>
      <c r="BV155" s="69"/>
      <c r="BW155" s="69"/>
      <c r="BX155" s="69"/>
      <c r="BY155" s="69"/>
      <c r="BZ155" s="26"/>
      <c r="CA155" s="32"/>
      <c r="CB155" s="69"/>
      <c r="CC155" s="69"/>
      <c r="CD155" s="69"/>
      <c r="CE155" s="69"/>
      <c r="CF155" s="26"/>
      <c r="CG155" s="32"/>
      <c r="CH155" s="69"/>
      <c r="CI155" s="69"/>
      <c r="CJ155" s="69"/>
      <c r="CK155" s="69"/>
      <c r="CL155" s="26"/>
      <c r="CM155" s="32"/>
      <c r="CN155" s="69"/>
      <c r="CO155" s="69"/>
      <c r="CP155" s="69"/>
      <c r="CQ155" s="69"/>
      <c r="CR155" s="26"/>
      <c r="CS155" s="32"/>
      <c r="CT155" s="69"/>
      <c r="CU155" s="69"/>
      <c r="CV155" s="69"/>
      <c r="CW155" s="69"/>
      <c r="CX155" s="26"/>
      <c r="CY155" s="44">
        <v>151</v>
      </c>
      <c r="CZ155" s="5">
        <v>0</v>
      </c>
      <c r="DA155" s="5">
        <v>0</v>
      </c>
      <c r="DB155" s="5"/>
      <c r="DC155" s="5"/>
      <c r="DD155" s="5"/>
      <c r="DE155" s="11"/>
      <c r="DF155" s="5"/>
      <c r="DG155" s="8"/>
      <c r="DH155" s="8"/>
      <c r="DI155" s="8"/>
      <c r="DJ155" s="69"/>
      <c r="DK155" s="69"/>
      <c r="DL155" s="5"/>
      <c r="DM155" s="5"/>
      <c r="DN155" s="5"/>
      <c r="DO155" s="28"/>
      <c r="DP155" s="79" t="s">
        <v>659</v>
      </c>
      <c r="DQ155" s="10"/>
      <c r="DR155" s="26"/>
      <c r="DS155" s="26"/>
    </row>
    <row r="156" spans="1:123" x14ac:dyDescent="0.25">
      <c r="A156" s="10">
        <v>152</v>
      </c>
      <c r="B156" s="15" t="s">
        <v>555</v>
      </c>
      <c r="C156" s="42"/>
      <c r="D156" s="9"/>
      <c r="E156" s="28"/>
      <c r="F156" s="28"/>
      <c r="G156" s="32"/>
      <c r="H156" s="5"/>
      <c r="I156" s="5"/>
      <c r="J156" s="5"/>
      <c r="K156" s="5"/>
      <c r="L156" s="5"/>
      <c r="M156" s="5"/>
      <c r="N156" s="5"/>
      <c r="O156" s="299">
        <f t="shared" si="18"/>
        <v>0</v>
      </c>
      <c r="P156" s="5"/>
      <c r="Q156" s="5"/>
      <c r="R156" s="5"/>
      <c r="S156" s="5"/>
      <c r="T156" s="5"/>
      <c r="U156" s="5"/>
      <c r="V156" s="5"/>
      <c r="W156" s="5"/>
      <c r="X156" s="32"/>
      <c r="Y156" s="5"/>
      <c r="Z156" s="5"/>
      <c r="AA156" s="5"/>
      <c r="AB156" s="5"/>
      <c r="AC156" s="5"/>
      <c r="AD156" s="5"/>
      <c r="AE156" s="5"/>
      <c r="AF156" s="32"/>
      <c r="AG156" s="5"/>
      <c r="AH156" s="5"/>
      <c r="AI156" s="5"/>
      <c r="AJ156" s="5"/>
      <c r="AK156" s="5"/>
      <c r="AL156" s="5"/>
      <c r="AM156" s="5"/>
      <c r="AN156" s="76"/>
      <c r="AO156" s="9"/>
      <c r="AP156" s="73"/>
      <c r="AQ156" s="114"/>
      <c r="AR156" s="28"/>
      <c r="AS156" s="28"/>
      <c r="AT156" s="28"/>
      <c r="AU156" s="28"/>
      <c r="AV156" s="28"/>
      <c r="AW156" s="28"/>
      <c r="AX156" s="28"/>
      <c r="AY156" s="10"/>
      <c r="AZ156" s="300">
        <f t="shared" si="19"/>
        <v>0</v>
      </c>
      <c r="BA156" s="5"/>
      <c r="BB156" s="5"/>
      <c r="BC156" s="5"/>
      <c r="BD156" s="20"/>
      <c r="BE156" s="5"/>
      <c r="BF156" s="5"/>
      <c r="BG156" s="5"/>
      <c r="BH156" s="5"/>
      <c r="BI156" s="5"/>
      <c r="BJ156" s="5"/>
      <c r="BK156" s="5"/>
      <c r="BL156" s="5"/>
      <c r="BM156" s="46"/>
      <c r="BN156" s="5"/>
      <c r="BO156" s="38"/>
      <c r="BP156" s="263"/>
      <c r="BQ156" s="263"/>
      <c r="BR156" s="263"/>
      <c r="BS156" s="44">
        <v>152</v>
      </c>
      <c r="BT156" s="69"/>
      <c r="BU156" s="69"/>
      <c r="BV156" s="69"/>
      <c r="BW156" s="69"/>
      <c r="BX156" s="69"/>
      <c r="BY156" s="69"/>
      <c r="BZ156" s="26"/>
      <c r="CA156" s="32"/>
      <c r="CB156" s="69"/>
      <c r="CC156" s="69"/>
      <c r="CD156" s="69"/>
      <c r="CE156" s="69"/>
      <c r="CF156" s="26"/>
      <c r="CG156" s="32"/>
      <c r="CH156" s="69"/>
      <c r="CI156" s="69"/>
      <c r="CJ156" s="69"/>
      <c r="CK156" s="69"/>
      <c r="CL156" s="26"/>
      <c r="CM156" s="32"/>
      <c r="CN156" s="69"/>
      <c r="CO156" s="69"/>
      <c r="CP156" s="69"/>
      <c r="CQ156" s="69"/>
      <c r="CR156" s="26"/>
      <c r="CS156" s="32"/>
      <c r="CT156" s="69"/>
      <c r="CU156" s="69"/>
      <c r="CV156" s="69"/>
      <c r="CW156" s="69"/>
      <c r="CX156" s="26"/>
      <c r="CY156" s="44">
        <v>152</v>
      </c>
      <c r="CZ156" s="5">
        <v>0</v>
      </c>
      <c r="DA156" s="5">
        <v>0</v>
      </c>
      <c r="DB156" s="5"/>
      <c r="DC156" s="5"/>
      <c r="DD156" s="5"/>
      <c r="DE156" s="11"/>
      <c r="DF156" s="5"/>
      <c r="DG156" s="8"/>
      <c r="DH156" s="8"/>
      <c r="DI156" s="8"/>
      <c r="DJ156" s="69"/>
      <c r="DK156" s="69"/>
      <c r="DL156" s="5"/>
      <c r="DM156" s="5"/>
      <c r="DN156" s="5"/>
      <c r="DO156" s="28"/>
      <c r="DP156" s="79" t="s">
        <v>659</v>
      </c>
      <c r="DR156" s="26"/>
      <c r="DS156" s="26"/>
    </row>
    <row r="157" spans="1:123" x14ac:dyDescent="0.25">
      <c r="A157" s="10">
        <v>153</v>
      </c>
      <c r="B157" s="15" t="s">
        <v>556</v>
      </c>
      <c r="C157" s="42"/>
      <c r="D157" s="9"/>
      <c r="E157" s="28"/>
      <c r="F157" s="28"/>
      <c r="G157" s="32"/>
      <c r="H157" s="5"/>
      <c r="I157" s="5"/>
      <c r="J157" s="5"/>
      <c r="K157" s="5"/>
      <c r="L157" s="5"/>
      <c r="M157" s="5"/>
      <c r="N157" s="5"/>
      <c r="O157" s="299">
        <f t="shared" si="18"/>
        <v>0</v>
      </c>
      <c r="P157" s="5"/>
      <c r="Q157" s="5"/>
      <c r="R157" s="5"/>
      <c r="S157" s="5"/>
      <c r="T157" s="5"/>
      <c r="U157" s="5"/>
      <c r="V157" s="5"/>
      <c r="W157" s="5"/>
      <c r="X157" s="32"/>
      <c r="Y157" s="5"/>
      <c r="Z157" s="5"/>
      <c r="AA157" s="5"/>
      <c r="AB157" s="5"/>
      <c r="AC157" s="5"/>
      <c r="AD157" s="5"/>
      <c r="AE157" s="5"/>
      <c r="AF157" s="32"/>
      <c r="AG157" s="5"/>
      <c r="AH157" s="5"/>
      <c r="AI157" s="5"/>
      <c r="AJ157" s="5"/>
      <c r="AK157" s="5"/>
      <c r="AL157" s="5"/>
      <c r="AM157" s="5"/>
      <c r="AN157" s="76"/>
      <c r="AO157" s="9"/>
      <c r="AP157" s="73"/>
      <c r="AQ157" s="114"/>
      <c r="AR157" s="28"/>
      <c r="AS157" s="28"/>
      <c r="AT157" s="28"/>
      <c r="AU157" s="28"/>
      <c r="AV157" s="28"/>
      <c r="AW157" s="28"/>
      <c r="AX157" s="28"/>
      <c r="AY157" s="10"/>
      <c r="AZ157" s="300">
        <f t="shared" si="19"/>
        <v>0</v>
      </c>
      <c r="BA157" s="5"/>
      <c r="BB157" s="5"/>
      <c r="BC157" s="5"/>
      <c r="BD157" s="20"/>
      <c r="BE157" s="5"/>
      <c r="BF157" s="5"/>
      <c r="BG157" s="5"/>
      <c r="BH157" s="5"/>
      <c r="BI157" s="5"/>
      <c r="BJ157" s="5"/>
      <c r="BK157" s="5"/>
      <c r="BL157" s="5"/>
      <c r="BM157" s="46"/>
      <c r="BN157" s="5"/>
      <c r="BO157" s="38"/>
      <c r="BP157" s="263"/>
      <c r="BQ157" s="263"/>
      <c r="BR157" s="263"/>
      <c r="BS157" s="44">
        <v>153</v>
      </c>
      <c r="BT157" s="69"/>
      <c r="BU157" s="69"/>
      <c r="BV157" s="69"/>
      <c r="BW157" s="69"/>
      <c r="BX157" s="69"/>
      <c r="BY157" s="69"/>
      <c r="BZ157" s="26"/>
      <c r="CA157" s="32"/>
      <c r="CB157" s="69"/>
      <c r="CC157" s="69"/>
      <c r="CD157" s="69"/>
      <c r="CE157" s="69"/>
      <c r="CF157" s="26"/>
      <c r="CG157" s="32"/>
      <c r="CH157" s="69"/>
      <c r="CI157" s="69"/>
      <c r="CJ157" s="69"/>
      <c r="CK157" s="69"/>
      <c r="CL157" s="26"/>
      <c r="CM157" s="32"/>
      <c r="CN157" s="69"/>
      <c r="CO157" s="69"/>
      <c r="CP157" s="69"/>
      <c r="CQ157" s="69"/>
      <c r="CR157" s="26"/>
      <c r="CS157" s="32"/>
      <c r="CT157" s="69"/>
      <c r="CU157" s="69"/>
      <c r="CV157" s="69"/>
      <c r="CW157" s="69"/>
      <c r="CX157" s="26"/>
      <c r="CY157" s="44">
        <v>153</v>
      </c>
      <c r="CZ157" s="5">
        <v>0</v>
      </c>
      <c r="DA157" s="5">
        <v>0</v>
      </c>
      <c r="DB157" s="5"/>
      <c r="DC157" s="5"/>
      <c r="DD157" s="5"/>
      <c r="DE157" s="11"/>
      <c r="DF157" s="5"/>
      <c r="DG157" s="8"/>
      <c r="DH157" s="8"/>
      <c r="DI157" s="8"/>
      <c r="DJ157" s="69"/>
      <c r="DK157" s="69"/>
      <c r="DL157" s="5"/>
      <c r="DM157" s="5"/>
      <c r="DN157" s="5"/>
      <c r="DO157" s="28"/>
      <c r="DP157" s="79" t="s">
        <v>659</v>
      </c>
      <c r="DR157" s="26"/>
      <c r="DS157" s="26"/>
    </row>
    <row r="158" spans="1:123" x14ac:dyDescent="0.25">
      <c r="A158" s="10">
        <v>154</v>
      </c>
      <c r="B158" s="15" t="s">
        <v>557</v>
      </c>
      <c r="C158" s="42"/>
      <c r="D158" s="9"/>
      <c r="E158" s="28"/>
      <c r="F158" s="28"/>
      <c r="G158" s="32"/>
      <c r="H158" s="5"/>
      <c r="I158" s="5"/>
      <c r="J158" s="5"/>
      <c r="K158" s="5"/>
      <c r="L158" s="5"/>
      <c r="M158" s="5"/>
      <c r="N158" s="5"/>
      <c r="O158" s="299">
        <f t="shared" si="18"/>
        <v>0</v>
      </c>
      <c r="P158" s="5"/>
      <c r="Q158" s="5"/>
      <c r="R158" s="5"/>
      <c r="S158" s="5"/>
      <c r="T158" s="5"/>
      <c r="U158" s="5"/>
      <c r="V158" s="5"/>
      <c r="W158" s="5"/>
      <c r="X158" s="32"/>
      <c r="Y158" s="5"/>
      <c r="Z158" s="5"/>
      <c r="AA158" s="5"/>
      <c r="AB158" s="5"/>
      <c r="AC158" s="5"/>
      <c r="AD158" s="5"/>
      <c r="AE158" s="5"/>
      <c r="AF158" s="32"/>
      <c r="AG158" s="5"/>
      <c r="AH158" s="5"/>
      <c r="AI158" s="5"/>
      <c r="AJ158" s="5"/>
      <c r="AK158" s="5"/>
      <c r="AL158" s="5"/>
      <c r="AM158" s="5"/>
      <c r="AN158" s="76"/>
      <c r="AO158" s="9"/>
      <c r="AP158" s="73"/>
      <c r="AQ158" s="114"/>
      <c r="AR158" s="28"/>
      <c r="AS158" s="28"/>
      <c r="AT158" s="28"/>
      <c r="AU158" s="28"/>
      <c r="AV158" s="28"/>
      <c r="AW158" s="28"/>
      <c r="AX158" s="28"/>
      <c r="AY158" s="10"/>
      <c r="AZ158" s="300">
        <f t="shared" si="19"/>
        <v>0</v>
      </c>
      <c r="BA158" s="5"/>
      <c r="BB158" s="5"/>
      <c r="BC158" s="5"/>
      <c r="BD158" s="20"/>
      <c r="BE158" s="5"/>
      <c r="BF158" s="5"/>
      <c r="BG158" s="5"/>
      <c r="BH158" s="5"/>
      <c r="BI158" s="5"/>
      <c r="BJ158" s="5"/>
      <c r="BK158" s="5"/>
      <c r="BL158" s="5"/>
      <c r="BM158" s="46"/>
      <c r="BN158" s="5"/>
      <c r="BO158" s="38"/>
      <c r="BP158" s="263"/>
      <c r="BQ158" s="263"/>
      <c r="BR158" s="263"/>
      <c r="BS158" s="44">
        <v>154</v>
      </c>
      <c r="BT158" s="5"/>
      <c r="BU158" s="5"/>
      <c r="BV158" s="5"/>
      <c r="BW158" s="5"/>
      <c r="BX158" s="5"/>
      <c r="BY158" s="5"/>
      <c r="BZ158" s="4"/>
      <c r="CA158" s="32"/>
      <c r="CB158" s="5"/>
      <c r="CC158" s="5"/>
      <c r="CD158" s="5"/>
      <c r="CE158" s="5"/>
      <c r="CF158" s="4"/>
      <c r="CG158" s="32"/>
      <c r="CH158" s="69"/>
      <c r="CI158" s="69"/>
      <c r="CJ158" s="69"/>
      <c r="CK158" s="69"/>
      <c r="CL158" s="26"/>
      <c r="CM158" s="32"/>
      <c r="CN158" s="69"/>
      <c r="CO158" s="69"/>
      <c r="CP158" s="69"/>
      <c r="CQ158" s="69"/>
      <c r="CR158" s="26"/>
      <c r="CS158" s="32"/>
      <c r="CT158" s="69"/>
      <c r="CU158" s="69"/>
      <c r="CV158" s="69"/>
      <c r="CW158" s="69"/>
      <c r="CX158" s="26"/>
      <c r="CY158" s="44">
        <v>154</v>
      </c>
      <c r="CZ158" s="5">
        <v>0</v>
      </c>
      <c r="DA158" s="5">
        <v>0</v>
      </c>
      <c r="DB158" s="5"/>
      <c r="DC158" s="5"/>
      <c r="DD158" s="5"/>
      <c r="DE158" s="11"/>
      <c r="DF158" s="5"/>
      <c r="DG158" s="8"/>
      <c r="DH158" s="8"/>
      <c r="DI158" s="8"/>
      <c r="DJ158" s="5"/>
      <c r="DK158" s="5"/>
      <c r="DL158" s="5"/>
      <c r="DM158" s="5"/>
      <c r="DN158" s="5"/>
      <c r="DO158" s="28"/>
      <c r="DP158" s="79" t="s">
        <v>659</v>
      </c>
      <c r="DQ158" s="10"/>
      <c r="DR158" s="26"/>
      <c r="DS158" s="26"/>
    </row>
    <row r="159" spans="1:123" x14ac:dyDescent="0.25">
      <c r="A159" s="10">
        <v>155</v>
      </c>
      <c r="B159" s="15" t="s">
        <v>558</v>
      </c>
      <c r="C159" s="42"/>
      <c r="D159" s="9"/>
      <c r="E159" s="28"/>
      <c r="F159" s="28"/>
      <c r="G159" s="32"/>
      <c r="H159" s="5"/>
      <c r="I159" s="5"/>
      <c r="J159" s="5"/>
      <c r="K159" s="5"/>
      <c r="L159" s="5"/>
      <c r="M159" s="5"/>
      <c r="N159" s="5"/>
      <c r="O159" s="299">
        <f t="shared" si="18"/>
        <v>0</v>
      </c>
      <c r="P159" s="5"/>
      <c r="Q159" s="5"/>
      <c r="R159" s="5"/>
      <c r="S159" s="5"/>
      <c r="T159" s="5"/>
      <c r="U159" s="5"/>
      <c r="V159" s="5"/>
      <c r="W159" s="5"/>
      <c r="X159" s="32"/>
      <c r="Y159" s="5"/>
      <c r="Z159" s="5"/>
      <c r="AA159" s="5"/>
      <c r="AB159" s="5"/>
      <c r="AC159" s="5"/>
      <c r="AD159" s="5"/>
      <c r="AE159" s="5"/>
      <c r="AF159" s="32"/>
      <c r="AG159" s="5"/>
      <c r="AH159" s="5"/>
      <c r="AI159" s="5"/>
      <c r="AJ159" s="5"/>
      <c r="AK159" s="5"/>
      <c r="AL159" s="5"/>
      <c r="AM159" s="5"/>
      <c r="AN159" s="76"/>
      <c r="AO159" s="9"/>
      <c r="AP159" s="73"/>
      <c r="AQ159" s="114"/>
      <c r="AR159" s="28"/>
      <c r="AS159" s="28"/>
      <c r="AT159" s="28"/>
      <c r="AU159" s="28"/>
      <c r="AV159" s="28"/>
      <c r="AW159" s="28"/>
      <c r="AX159" s="28"/>
      <c r="AY159" s="10"/>
      <c r="AZ159" s="300">
        <f t="shared" si="19"/>
        <v>0</v>
      </c>
      <c r="BA159" s="5"/>
      <c r="BB159" s="5"/>
      <c r="BC159" s="5"/>
      <c r="BD159" s="20"/>
      <c r="BE159" s="5"/>
      <c r="BF159" s="5"/>
      <c r="BG159" s="5"/>
      <c r="BH159" s="5"/>
      <c r="BI159" s="5"/>
      <c r="BJ159" s="5"/>
      <c r="BK159" s="5"/>
      <c r="BL159" s="5"/>
      <c r="BM159" s="46"/>
      <c r="BN159" s="5"/>
      <c r="BO159" s="38"/>
      <c r="BP159" s="263"/>
      <c r="BQ159" s="263"/>
      <c r="BR159" s="263"/>
      <c r="BS159" s="44">
        <v>155</v>
      </c>
      <c r="BT159" s="69"/>
      <c r="BU159" s="69"/>
      <c r="BV159" s="69"/>
      <c r="BW159" s="69"/>
      <c r="BX159" s="69"/>
      <c r="BY159" s="69"/>
      <c r="BZ159" s="26"/>
      <c r="CA159" s="32"/>
      <c r="CB159" s="69"/>
      <c r="CC159" s="69"/>
      <c r="CD159" s="69"/>
      <c r="CE159" s="69"/>
      <c r="CF159" s="26"/>
      <c r="CG159" s="32"/>
      <c r="CH159" s="69"/>
      <c r="CI159" s="69"/>
      <c r="CJ159" s="69"/>
      <c r="CK159" s="69"/>
      <c r="CL159" s="26"/>
      <c r="CM159" s="32"/>
      <c r="CN159" s="69"/>
      <c r="CO159" s="69"/>
      <c r="CP159" s="69"/>
      <c r="CQ159" s="69"/>
      <c r="CR159" s="26"/>
      <c r="CS159" s="32"/>
      <c r="CT159" s="69"/>
      <c r="CU159" s="69"/>
      <c r="CV159" s="69"/>
      <c r="CW159" s="69"/>
      <c r="CX159" s="26"/>
      <c r="CY159" s="44">
        <v>155</v>
      </c>
      <c r="CZ159" s="5">
        <v>0</v>
      </c>
      <c r="DA159" s="5">
        <v>0</v>
      </c>
      <c r="DB159" s="5"/>
      <c r="DC159" s="5"/>
      <c r="DD159" s="5"/>
      <c r="DE159" s="11"/>
      <c r="DF159" s="5"/>
      <c r="DG159" s="8"/>
      <c r="DH159" s="8"/>
      <c r="DI159" s="8"/>
      <c r="DJ159" s="69"/>
      <c r="DK159" s="69"/>
      <c r="DL159" s="5"/>
      <c r="DM159" s="5"/>
      <c r="DN159" s="5"/>
      <c r="DO159" s="28"/>
      <c r="DP159" s="79" t="s">
        <v>659</v>
      </c>
      <c r="DQ159" s="10"/>
      <c r="DR159" s="26"/>
      <c r="DS159" s="26"/>
    </row>
    <row r="160" spans="1:123" x14ac:dyDescent="0.25">
      <c r="A160" s="10">
        <v>156</v>
      </c>
      <c r="B160" s="15" t="s">
        <v>559</v>
      </c>
      <c r="C160" s="42"/>
      <c r="D160" s="9"/>
      <c r="E160" s="28"/>
      <c r="F160" s="28"/>
      <c r="G160" s="32"/>
      <c r="H160" s="5"/>
      <c r="I160" s="5"/>
      <c r="J160" s="5"/>
      <c r="K160" s="5"/>
      <c r="L160" s="5"/>
      <c r="M160" s="5"/>
      <c r="N160" s="5"/>
      <c r="O160" s="299">
        <f t="shared" si="18"/>
        <v>0</v>
      </c>
      <c r="P160" s="5"/>
      <c r="Q160" s="5"/>
      <c r="R160" s="5"/>
      <c r="S160" s="5"/>
      <c r="T160" s="5"/>
      <c r="U160" s="5"/>
      <c r="V160" s="5"/>
      <c r="W160" s="5"/>
      <c r="X160" s="32"/>
      <c r="Y160" s="5"/>
      <c r="Z160" s="5"/>
      <c r="AA160" s="5"/>
      <c r="AB160" s="5"/>
      <c r="AC160" s="5"/>
      <c r="AD160" s="5"/>
      <c r="AE160" s="5"/>
      <c r="AF160" s="32"/>
      <c r="AG160" s="5"/>
      <c r="AH160" s="5"/>
      <c r="AI160" s="5"/>
      <c r="AJ160" s="5"/>
      <c r="AK160" s="5"/>
      <c r="AL160" s="5"/>
      <c r="AM160" s="5"/>
      <c r="AN160" s="76"/>
      <c r="AO160" s="9"/>
      <c r="AP160" s="73"/>
      <c r="AQ160" s="114"/>
      <c r="AR160" s="28"/>
      <c r="AS160" s="28"/>
      <c r="AT160" s="28"/>
      <c r="AU160" s="28"/>
      <c r="AV160" s="28"/>
      <c r="AW160" s="28"/>
      <c r="AX160" s="28"/>
      <c r="AY160" s="10"/>
      <c r="AZ160" s="300">
        <f t="shared" si="19"/>
        <v>0</v>
      </c>
      <c r="BA160" s="5"/>
      <c r="BB160" s="5"/>
      <c r="BC160" s="5"/>
      <c r="BD160" s="20"/>
      <c r="BE160" s="5"/>
      <c r="BF160" s="5"/>
      <c r="BG160" s="5"/>
      <c r="BH160" s="5"/>
      <c r="BI160" s="5"/>
      <c r="BJ160" s="5"/>
      <c r="BK160" s="5"/>
      <c r="BL160" s="5"/>
      <c r="BM160" s="46"/>
      <c r="BN160" s="5"/>
      <c r="BO160" s="38"/>
      <c r="BP160" s="263"/>
      <c r="BQ160" s="263"/>
      <c r="BR160" s="263"/>
      <c r="BS160" s="44">
        <v>156</v>
      </c>
      <c r="BT160" s="5"/>
      <c r="BU160" s="5"/>
      <c r="BV160" s="5"/>
      <c r="BW160" s="5"/>
      <c r="BX160" s="5"/>
      <c r="BY160" s="5"/>
      <c r="BZ160" s="4"/>
      <c r="CA160" s="32"/>
      <c r="CB160" s="5"/>
      <c r="CC160" s="5"/>
      <c r="CD160" s="5"/>
      <c r="CE160" s="5"/>
      <c r="CF160" s="4"/>
      <c r="CG160" s="32"/>
      <c r="CH160" s="5"/>
      <c r="CI160" s="5"/>
      <c r="CJ160" s="5"/>
      <c r="CK160" s="5"/>
      <c r="CL160" s="4"/>
      <c r="CM160" s="32"/>
      <c r="CN160" s="69"/>
      <c r="CO160" s="69"/>
      <c r="CP160" s="69"/>
      <c r="CQ160" s="69"/>
      <c r="CR160" s="26"/>
      <c r="CS160" s="32"/>
      <c r="CT160" s="69"/>
      <c r="CU160" s="69"/>
      <c r="CV160" s="69"/>
      <c r="CW160" s="69"/>
      <c r="CX160" s="26"/>
      <c r="CY160" s="44">
        <v>156</v>
      </c>
      <c r="CZ160" s="5">
        <v>0</v>
      </c>
      <c r="DA160" s="5">
        <v>0</v>
      </c>
      <c r="DB160" s="5"/>
      <c r="DC160" s="5"/>
      <c r="DD160" s="5"/>
      <c r="DE160" s="11"/>
      <c r="DF160" s="5"/>
      <c r="DG160" s="8"/>
      <c r="DH160" s="8"/>
      <c r="DI160" s="8"/>
      <c r="DJ160" s="5"/>
      <c r="DK160" s="5"/>
      <c r="DL160" s="5"/>
      <c r="DM160" s="5"/>
      <c r="DN160" s="5"/>
      <c r="DO160" s="28"/>
      <c r="DP160" s="79" t="s">
        <v>659</v>
      </c>
      <c r="DQ160" s="10"/>
      <c r="DR160" s="26"/>
      <c r="DS160" s="26"/>
    </row>
    <row r="161" spans="1:123" x14ac:dyDescent="0.25">
      <c r="A161" s="10">
        <v>157</v>
      </c>
      <c r="B161" s="15"/>
      <c r="C161" s="42"/>
      <c r="D161" s="9"/>
      <c r="E161" s="28"/>
      <c r="F161" s="28"/>
      <c r="G161" s="32"/>
      <c r="H161" s="5"/>
      <c r="I161" s="5"/>
      <c r="J161" s="5"/>
      <c r="K161" s="5"/>
      <c r="L161" s="5"/>
      <c r="M161" s="5"/>
      <c r="N161" s="5"/>
      <c r="O161" s="299">
        <f t="shared" si="18"/>
        <v>0</v>
      </c>
      <c r="P161" s="5"/>
      <c r="Q161" s="5"/>
      <c r="R161" s="5"/>
      <c r="S161" s="5"/>
      <c r="T161" s="5"/>
      <c r="U161" s="5"/>
      <c r="V161" s="5"/>
      <c r="W161" s="5"/>
      <c r="X161" s="32"/>
      <c r="Y161" s="5"/>
      <c r="Z161" s="5"/>
      <c r="AA161" s="5"/>
      <c r="AB161" s="5"/>
      <c r="AC161" s="5"/>
      <c r="AD161" s="5"/>
      <c r="AE161" s="5"/>
      <c r="AF161" s="32"/>
      <c r="AG161" s="5"/>
      <c r="AH161" s="5"/>
      <c r="AI161" s="5"/>
      <c r="AJ161" s="5"/>
      <c r="AK161" s="5"/>
      <c r="AL161" s="5"/>
      <c r="AM161" s="5"/>
      <c r="AN161" s="76"/>
      <c r="AO161" s="9"/>
      <c r="AP161" s="73"/>
      <c r="AQ161" s="114"/>
      <c r="AR161" s="28"/>
      <c r="AS161" s="28"/>
      <c r="AT161" s="28"/>
      <c r="AU161" s="28"/>
      <c r="AV161" s="28"/>
      <c r="AW161" s="28"/>
      <c r="AX161" s="28"/>
      <c r="AY161" s="10"/>
      <c r="AZ161" s="300">
        <f t="shared" si="19"/>
        <v>0</v>
      </c>
      <c r="BA161" s="5"/>
      <c r="BB161" s="5"/>
      <c r="BC161" s="5"/>
      <c r="BD161" s="20"/>
      <c r="BE161" s="5"/>
      <c r="BF161" s="5"/>
      <c r="BG161" s="5"/>
      <c r="BH161" s="5"/>
      <c r="BI161" s="5"/>
      <c r="BJ161" s="5"/>
      <c r="BK161" s="5"/>
      <c r="BL161" s="5"/>
      <c r="BM161" s="46"/>
      <c r="BN161" s="5"/>
      <c r="BO161" s="38"/>
      <c r="BP161" s="263"/>
      <c r="BQ161" s="263"/>
      <c r="BR161" s="263"/>
      <c r="BS161" s="44">
        <v>157</v>
      </c>
      <c r="BT161" s="5"/>
      <c r="BU161" s="5"/>
      <c r="BV161" s="5"/>
      <c r="BW161" s="5"/>
      <c r="BX161" s="5"/>
      <c r="BY161" s="5"/>
      <c r="BZ161" s="4"/>
      <c r="CA161" s="32"/>
      <c r="CB161" s="5"/>
      <c r="CC161" s="5"/>
      <c r="CD161" s="5"/>
      <c r="CE161" s="5"/>
      <c r="CF161" s="4"/>
      <c r="CG161" s="32"/>
      <c r="CH161" s="5"/>
      <c r="CI161" s="5"/>
      <c r="CJ161" s="5"/>
      <c r="CK161" s="5"/>
      <c r="CL161" s="4"/>
      <c r="CM161" s="32"/>
      <c r="CN161" s="69"/>
      <c r="CO161" s="69"/>
      <c r="CP161" s="69"/>
      <c r="CQ161" s="69"/>
      <c r="CR161" s="26"/>
      <c r="CS161" s="32"/>
      <c r="CT161" s="69"/>
      <c r="CU161" s="69"/>
      <c r="CV161" s="69"/>
      <c r="CW161" s="69"/>
      <c r="CX161" s="26"/>
      <c r="CY161" s="44">
        <v>157</v>
      </c>
      <c r="CZ161" s="5">
        <v>0</v>
      </c>
      <c r="DA161" s="5">
        <v>0</v>
      </c>
      <c r="DB161" s="5"/>
      <c r="DC161" s="5"/>
      <c r="DD161" s="5"/>
      <c r="DE161" s="11"/>
      <c r="DF161" s="5"/>
      <c r="DG161" s="8"/>
      <c r="DH161" s="8"/>
      <c r="DI161" s="8"/>
      <c r="DJ161" s="5"/>
      <c r="DK161" s="5"/>
      <c r="DL161" s="15"/>
      <c r="DM161" s="5"/>
      <c r="DN161" s="5"/>
      <c r="DO161" s="28"/>
      <c r="DP161" s="79" t="s">
        <v>656</v>
      </c>
      <c r="DR161" s="26"/>
      <c r="DS161" s="26"/>
    </row>
    <row r="162" spans="1:123" x14ac:dyDescent="0.25">
      <c r="A162" s="10">
        <v>158</v>
      </c>
      <c r="B162" s="15"/>
      <c r="C162" s="42"/>
      <c r="D162" s="9"/>
      <c r="E162" s="28"/>
      <c r="F162" s="28"/>
      <c r="G162" s="32"/>
      <c r="H162" s="5"/>
      <c r="I162" s="5"/>
      <c r="J162" s="5"/>
      <c r="K162" s="5"/>
      <c r="L162" s="5"/>
      <c r="M162" s="5"/>
      <c r="N162" s="5"/>
      <c r="O162" s="299">
        <f t="shared" si="18"/>
        <v>0</v>
      </c>
      <c r="P162" s="5"/>
      <c r="Q162" s="5"/>
      <c r="R162" s="5"/>
      <c r="S162" s="5"/>
      <c r="T162" s="5"/>
      <c r="U162" s="5"/>
      <c r="V162" s="5"/>
      <c r="W162" s="5"/>
      <c r="X162" s="32"/>
      <c r="Y162" s="5"/>
      <c r="Z162" s="5"/>
      <c r="AA162" s="5"/>
      <c r="AB162" s="5"/>
      <c r="AC162" s="5"/>
      <c r="AD162" s="5"/>
      <c r="AE162" s="5"/>
      <c r="AF162" s="32"/>
      <c r="AG162" s="5"/>
      <c r="AH162" s="5"/>
      <c r="AI162" s="5"/>
      <c r="AJ162" s="5"/>
      <c r="AK162" s="5"/>
      <c r="AL162" s="5"/>
      <c r="AM162" s="5"/>
      <c r="AN162" s="76"/>
      <c r="AO162" s="9"/>
      <c r="AP162" s="73"/>
      <c r="AQ162" s="114"/>
      <c r="AR162" s="28"/>
      <c r="AS162" s="28"/>
      <c r="AT162" s="28"/>
      <c r="AU162" s="28"/>
      <c r="AV162" s="28"/>
      <c r="AW162" s="28"/>
      <c r="AX162" s="28"/>
      <c r="AY162" s="10"/>
      <c r="AZ162" s="300">
        <f t="shared" si="19"/>
        <v>0</v>
      </c>
      <c r="BA162" s="5"/>
      <c r="BB162" s="5"/>
      <c r="BC162" s="5"/>
      <c r="BD162" s="20"/>
      <c r="BE162" s="5"/>
      <c r="BF162" s="5"/>
      <c r="BG162" s="5"/>
      <c r="BH162" s="5"/>
      <c r="BI162" s="5"/>
      <c r="BJ162" s="5"/>
      <c r="BK162" s="5"/>
      <c r="BL162" s="5"/>
      <c r="BM162" s="46"/>
      <c r="BN162" s="5"/>
      <c r="BO162" s="38"/>
      <c r="BP162" s="263"/>
      <c r="BQ162" s="263"/>
      <c r="BR162" s="263"/>
      <c r="BS162" s="44">
        <v>158</v>
      </c>
      <c r="BT162" s="69"/>
      <c r="BU162" s="69"/>
      <c r="BV162" s="69"/>
      <c r="BW162" s="69"/>
      <c r="BX162" s="69"/>
      <c r="BY162" s="69"/>
      <c r="BZ162" s="26"/>
      <c r="CA162" s="32"/>
      <c r="CB162" s="69"/>
      <c r="CC162" s="69"/>
      <c r="CD162" s="69"/>
      <c r="CE162" s="69"/>
      <c r="CF162" s="26"/>
      <c r="CG162" s="32"/>
      <c r="CH162" s="69"/>
      <c r="CI162" s="69"/>
      <c r="CJ162" s="69"/>
      <c r="CK162" s="69"/>
      <c r="CL162" s="26"/>
      <c r="CM162" s="32"/>
      <c r="CN162" s="69"/>
      <c r="CO162" s="69"/>
      <c r="CP162" s="69"/>
      <c r="CQ162" s="69"/>
      <c r="CR162" s="26"/>
      <c r="CS162" s="32"/>
      <c r="CT162" s="69"/>
      <c r="CU162" s="69"/>
      <c r="CV162" s="69"/>
      <c r="CW162" s="69"/>
      <c r="CX162" s="26"/>
      <c r="CY162" s="44">
        <v>158</v>
      </c>
      <c r="CZ162" s="5">
        <v>0</v>
      </c>
      <c r="DA162" s="5">
        <v>0</v>
      </c>
      <c r="DB162" s="5"/>
      <c r="DC162" s="5"/>
      <c r="DD162" s="5"/>
      <c r="DE162" s="11"/>
      <c r="DF162" s="5"/>
      <c r="DG162" s="8"/>
      <c r="DH162" s="8"/>
      <c r="DI162" s="8"/>
      <c r="DJ162" s="69"/>
      <c r="DK162" s="69"/>
      <c r="DL162" s="5"/>
      <c r="DM162" s="5"/>
      <c r="DN162" s="5"/>
      <c r="DO162" s="28"/>
      <c r="DP162" s="79" t="s">
        <v>656</v>
      </c>
      <c r="DQ162" s="10"/>
      <c r="DR162" s="26"/>
      <c r="DS162" s="26"/>
    </row>
    <row r="163" spans="1:123" x14ac:dyDescent="0.25">
      <c r="A163" s="10">
        <v>159</v>
      </c>
      <c r="B163" s="15"/>
      <c r="C163" s="42"/>
      <c r="D163" s="9"/>
      <c r="E163" s="28"/>
      <c r="F163" s="28"/>
      <c r="G163" s="32"/>
      <c r="H163" s="5"/>
      <c r="I163" s="5"/>
      <c r="J163" s="5"/>
      <c r="K163" s="5"/>
      <c r="L163" s="5"/>
      <c r="M163" s="5"/>
      <c r="N163" s="5"/>
      <c r="O163" s="299">
        <f t="shared" si="18"/>
        <v>0</v>
      </c>
      <c r="P163" s="5"/>
      <c r="Q163" s="5"/>
      <c r="R163" s="5"/>
      <c r="S163" s="5"/>
      <c r="T163" s="5"/>
      <c r="U163" s="5"/>
      <c r="V163" s="5"/>
      <c r="W163" s="5"/>
      <c r="X163" s="32"/>
      <c r="Y163" s="5"/>
      <c r="Z163" s="5"/>
      <c r="AA163" s="5"/>
      <c r="AB163" s="5"/>
      <c r="AC163" s="5"/>
      <c r="AD163" s="5"/>
      <c r="AE163" s="5"/>
      <c r="AF163" s="32"/>
      <c r="AG163" s="5"/>
      <c r="AH163" s="5"/>
      <c r="AI163" s="5"/>
      <c r="AJ163" s="5"/>
      <c r="AK163" s="5"/>
      <c r="AL163" s="5"/>
      <c r="AM163" s="5"/>
      <c r="AN163" s="76"/>
      <c r="AO163" s="9"/>
      <c r="AP163" s="73"/>
      <c r="AQ163" s="114"/>
      <c r="AR163" s="28"/>
      <c r="AS163" s="28"/>
      <c r="AT163" s="28"/>
      <c r="AU163" s="28"/>
      <c r="AV163" s="28"/>
      <c r="AW163" s="28"/>
      <c r="AX163" s="28"/>
      <c r="AY163" s="10"/>
      <c r="AZ163" s="300">
        <f t="shared" si="19"/>
        <v>0</v>
      </c>
      <c r="BA163" s="5"/>
      <c r="BB163" s="5"/>
      <c r="BC163" s="5"/>
      <c r="BD163" s="20"/>
      <c r="BE163" s="5"/>
      <c r="BF163" s="5"/>
      <c r="BG163" s="5"/>
      <c r="BH163" s="5"/>
      <c r="BI163" s="5"/>
      <c r="BJ163" s="5"/>
      <c r="BK163" s="5"/>
      <c r="BL163" s="5"/>
      <c r="BM163" s="46"/>
      <c r="BN163" s="5"/>
      <c r="BO163" s="38"/>
      <c r="BP163" s="263"/>
      <c r="BQ163" s="263"/>
      <c r="BR163" s="263"/>
      <c r="BS163" s="44">
        <v>159</v>
      </c>
      <c r="BT163" s="5"/>
      <c r="BU163" s="5"/>
      <c r="BV163" s="5"/>
      <c r="BW163" s="5"/>
      <c r="BX163" s="5"/>
      <c r="BY163" s="5"/>
      <c r="BZ163" s="4"/>
      <c r="CA163" s="32"/>
      <c r="CB163" s="5"/>
      <c r="CC163" s="5"/>
      <c r="CD163" s="5"/>
      <c r="CE163" s="5"/>
      <c r="CF163" s="4"/>
      <c r="CG163" s="32"/>
      <c r="CH163" s="5"/>
      <c r="CI163" s="5"/>
      <c r="CJ163" s="5"/>
      <c r="CK163" s="5"/>
      <c r="CL163" s="4"/>
      <c r="CM163" s="32"/>
      <c r="CN163" s="69"/>
      <c r="CO163" s="69"/>
      <c r="CP163" s="69"/>
      <c r="CQ163" s="69"/>
      <c r="CR163" s="26"/>
      <c r="CS163" s="32"/>
      <c r="CT163" s="69"/>
      <c r="CU163" s="69"/>
      <c r="CV163" s="69"/>
      <c r="CW163" s="69"/>
      <c r="CX163" s="26"/>
      <c r="CY163" s="44">
        <v>159</v>
      </c>
      <c r="CZ163" s="5">
        <v>0</v>
      </c>
      <c r="DA163" s="5">
        <v>0</v>
      </c>
      <c r="DB163" s="5"/>
      <c r="DC163" s="5"/>
      <c r="DD163" s="5"/>
      <c r="DE163" s="11"/>
      <c r="DF163" s="5"/>
      <c r="DG163" s="8"/>
      <c r="DH163" s="8"/>
      <c r="DI163" s="8"/>
      <c r="DJ163" s="5"/>
      <c r="DK163" s="5"/>
      <c r="DL163" s="15"/>
      <c r="DM163" s="5"/>
      <c r="DN163" s="5"/>
      <c r="DO163" s="28"/>
      <c r="DP163" s="79" t="s">
        <v>656</v>
      </c>
      <c r="DQ163" s="10"/>
      <c r="DR163" s="26"/>
      <c r="DS163" s="26"/>
    </row>
    <row r="164" spans="1:123" x14ac:dyDescent="0.25">
      <c r="A164" s="10">
        <v>160</v>
      </c>
      <c r="B164" s="15"/>
      <c r="C164" s="42"/>
      <c r="D164" s="9"/>
      <c r="E164" s="28"/>
      <c r="F164" s="28"/>
      <c r="G164" s="32"/>
      <c r="H164" s="5"/>
      <c r="I164" s="5"/>
      <c r="J164" s="5"/>
      <c r="K164" s="5"/>
      <c r="L164" s="5"/>
      <c r="M164" s="5"/>
      <c r="N164" s="5"/>
      <c r="O164" s="299">
        <f t="shared" si="18"/>
        <v>0</v>
      </c>
      <c r="P164" s="5"/>
      <c r="Q164" s="5"/>
      <c r="R164" s="5"/>
      <c r="S164" s="5"/>
      <c r="T164" s="5"/>
      <c r="U164" s="5"/>
      <c r="V164" s="5"/>
      <c r="W164" s="5"/>
      <c r="X164" s="32"/>
      <c r="Y164" s="5"/>
      <c r="Z164" s="5"/>
      <c r="AA164" s="5"/>
      <c r="AB164" s="5"/>
      <c r="AC164" s="5"/>
      <c r="AD164" s="5"/>
      <c r="AE164" s="5"/>
      <c r="AF164" s="32"/>
      <c r="AG164" s="5"/>
      <c r="AH164" s="5"/>
      <c r="AI164" s="5"/>
      <c r="AJ164" s="5"/>
      <c r="AK164" s="5"/>
      <c r="AL164" s="5"/>
      <c r="AM164" s="5"/>
      <c r="AN164" s="76"/>
      <c r="AO164" s="9"/>
      <c r="AP164" s="73"/>
      <c r="AQ164" s="114"/>
      <c r="AR164" s="28"/>
      <c r="AS164" s="28"/>
      <c r="AT164" s="28"/>
      <c r="AU164" s="28"/>
      <c r="AV164" s="28"/>
      <c r="AW164" s="28"/>
      <c r="AX164" s="28"/>
      <c r="AY164" s="10"/>
      <c r="AZ164" s="300">
        <f t="shared" si="19"/>
        <v>0</v>
      </c>
      <c r="BA164" s="5"/>
      <c r="BB164" s="5"/>
      <c r="BC164" s="5"/>
      <c r="BD164" s="20"/>
      <c r="BE164" s="5"/>
      <c r="BF164" s="5"/>
      <c r="BG164" s="5"/>
      <c r="BH164" s="5"/>
      <c r="BI164" s="5"/>
      <c r="BJ164" s="5"/>
      <c r="BK164" s="5"/>
      <c r="BL164" s="5"/>
      <c r="BM164" s="46"/>
      <c r="BN164" s="5"/>
      <c r="BO164" s="38"/>
      <c r="BP164" s="263"/>
      <c r="BQ164" s="263"/>
      <c r="BR164" s="263"/>
      <c r="BS164" s="44">
        <v>160</v>
      </c>
      <c r="BT164" s="5"/>
      <c r="BU164" s="5"/>
      <c r="BV164" s="5"/>
      <c r="BW164" s="5"/>
      <c r="BX164" s="5"/>
      <c r="BY164" s="5"/>
      <c r="BZ164" s="4"/>
      <c r="CA164" s="32"/>
      <c r="CB164" s="5"/>
      <c r="CC164" s="5"/>
      <c r="CD164" s="5"/>
      <c r="CE164" s="5"/>
      <c r="CF164" s="4"/>
      <c r="CG164" s="32"/>
      <c r="CH164" s="69"/>
      <c r="CI164" s="69"/>
      <c r="CJ164" s="69"/>
      <c r="CK164" s="69"/>
      <c r="CL164" s="26"/>
      <c r="CM164" s="32"/>
      <c r="CN164" s="69"/>
      <c r="CO164" s="69"/>
      <c r="CP164" s="69"/>
      <c r="CQ164" s="69"/>
      <c r="CR164" s="26"/>
      <c r="CS164" s="32"/>
      <c r="CT164" s="69"/>
      <c r="CU164" s="69"/>
      <c r="CV164" s="69"/>
      <c r="CW164" s="69"/>
      <c r="CX164" s="26"/>
      <c r="CY164" s="44">
        <v>160</v>
      </c>
      <c r="CZ164" s="5">
        <v>0</v>
      </c>
      <c r="DA164" s="5">
        <v>0</v>
      </c>
      <c r="DB164" s="5"/>
      <c r="DC164" s="5"/>
      <c r="DD164" s="5"/>
      <c r="DE164" s="11"/>
      <c r="DF164" s="5"/>
      <c r="DG164" s="8"/>
      <c r="DH164" s="8"/>
      <c r="DI164" s="8"/>
      <c r="DJ164" s="5"/>
      <c r="DK164" s="5"/>
      <c r="DL164" s="5"/>
      <c r="DM164" s="5"/>
      <c r="DN164" s="5"/>
      <c r="DO164" s="28"/>
      <c r="DP164" s="79" t="s">
        <v>656</v>
      </c>
      <c r="DR164" s="26"/>
      <c r="DS164" s="26"/>
    </row>
    <row r="165" spans="1:123" x14ac:dyDescent="0.25">
      <c r="A165" s="10">
        <v>161</v>
      </c>
      <c r="B165" s="15"/>
      <c r="C165" s="42"/>
      <c r="D165" s="9"/>
      <c r="E165" s="28"/>
      <c r="F165" s="28"/>
      <c r="G165" s="32"/>
      <c r="H165" s="5"/>
      <c r="I165" s="5"/>
      <c r="J165" s="5"/>
      <c r="K165" s="5"/>
      <c r="L165" s="5"/>
      <c r="M165" s="5"/>
      <c r="N165" s="5"/>
      <c r="O165" s="299">
        <f t="shared" si="18"/>
        <v>0</v>
      </c>
      <c r="P165" s="5"/>
      <c r="Q165" s="5"/>
      <c r="R165" s="5"/>
      <c r="S165" s="5"/>
      <c r="T165" s="5"/>
      <c r="U165" s="5"/>
      <c r="V165" s="5"/>
      <c r="W165" s="5"/>
      <c r="X165" s="32"/>
      <c r="Y165" s="5"/>
      <c r="Z165" s="5"/>
      <c r="AA165" s="5"/>
      <c r="AB165" s="5"/>
      <c r="AC165" s="5"/>
      <c r="AD165" s="5"/>
      <c r="AE165" s="5"/>
      <c r="AF165" s="32"/>
      <c r="AG165" s="5"/>
      <c r="AH165" s="5"/>
      <c r="AI165" s="5"/>
      <c r="AJ165" s="5"/>
      <c r="AK165" s="5"/>
      <c r="AL165" s="5"/>
      <c r="AM165" s="5"/>
      <c r="AN165" s="76"/>
      <c r="AO165" s="9"/>
      <c r="AP165" s="73"/>
      <c r="AQ165" s="114"/>
      <c r="AR165" s="28"/>
      <c r="AS165" s="28"/>
      <c r="AT165" s="28"/>
      <c r="AU165" s="28"/>
      <c r="AV165" s="28"/>
      <c r="AW165" s="28"/>
      <c r="AX165" s="28"/>
      <c r="AY165" s="10"/>
      <c r="AZ165" s="300">
        <f t="shared" si="19"/>
        <v>0</v>
      </c>
      <c r="BA165" s="5"/>
      <c r="BB165" s="5"/>
      <c r="BC165" s="5"/>
      <c r="BD165" s="20"/>
      <c r="BE165" s="5"/>
      <c r="BF165" s="5"/>
      <c r="BG165" s="5"/>
      <c r="BH165" s="5"/>
      <c r="BI165" s="5"/>
      <c r="BJ165" s="5"/>
      <c r="BK165" s="5"/>
      <c r="BL165" s="5"/>
      <c r="BM165" s="46"/>
      <c r="BN165" s="5"/>
      <c r="BO165" s="38"/>
      <c r="BP165" s="263"/>
      <c r="BQ165" s="263"/>
      <c r="BR165" s="263"/>
      <c r="BS165" s="44">
        <v>161</v>
      </c>
      <c r="BT165" s="5"/>
      <c r="BU165" s="5"/>
      <c r="BV165" s="5"/>
      <c r="BW165" s="5"/>
      <c r="BX165" s="5"/>
      <c r="BY165" s="5"/>
      <c r="BZ165" s="4"/>
      <c r="CA165" s="32"/>
      <c r="CB165" s="69"/>
      <c r="CC165" s="69"/>
      <c r="CD165" s="69"/>
      <c r="CE165" s="69"/>
      <c r="CF165" s="26"/>
      <c r="CG165" s="32"/>
      <c r="CH165" s="69"/>
      <c r="CI165" s="69"/>
      <c r="CJ165" s="69"/>
      <c r="CK165" s="69"/>
      <c r="CL165" s="26"/>
      <c r="CM165" s="32"/>
      <c r="CN165" s="69"/>
      <c r="CO165" s="69"/>
      <c r="CP165" s="69"/>
      <c r="CQ165" s="69"/>
      <c r="CR165" s="26"/>
      <c r="CS165" s="32"/>
      <c r="CT165" s="69"/>
      <c r="CU165" s="69"/>
      <c r="CV165" s="69"/>
      <c r="CW165" s="69"/>
      <c r="CX165" s="26"/>
      <c r="CY165" s="44">
        <v>161</v>
      </c>
      <c r="CZ165" s="5">
        <v>0</v>
      </c>
      <c r="DA165" s="5">
        <v>0</v>
      </c>
      <c r="DB165" s="5"/>
      <c r="DC165" s="5"/>
      <c r="DD165" s="5"/>
      <c r="DE165" s="11"/>
      <c r="DF165" s="5"/>
      <c r="DG165" s="8"/>
      <c r="DH165" s="8"/>
      <c r="DI165" s="8"/>
      <c r="DJ165" s="5"/>
      <c r="DK165" s="5"/>
      <c r="DL165" s="5"/>
      <c r="DM165" s="5"/>
      <c r="DN165" s="5"/>
      <c r="DO165" s="28"/>
      <c r="DP165" s="79" t="s">
        <v>656</v>
      </c>
      <c r="DR165" s="26"/>
      <c r="DS165" s="26"/>
    </row>
    <row r="166" spans="1:123" x14ac:dyDescent="0.25">
      <c r="A166" s="10">
        <v>162</v>
      </c>
      <c r="B166" s="15"/>
      <c r="C166" s="42"/>
      <c r="D166" s="9"/>
      <c r="E166" s="28"/>
      <c r="F166" s="28"/>
      <c r="G166" s="32"/>
      <c r="H166" s="5"/>
      <c r="I166" s="5"/>
      <c r="J166" s="5"/>
      <c r="K166" s="5"/>
      <c r="L166" s="5"/>
      <c r="M166" s="5"/>
      <c r="N166" s="5"/>
      <c r="O166" s="299">
        <f t="shared" si="18"/>
        <v>0</v>
      </c>
      <c r="P166" s="5"/>
      <c r="Q166" s="5"/>
      <c r="R166" s="5"/>
      <c r="S166" s="5"/>
      <c r="T166" s="5"/>
      <c r="U166" s="5"/>
      <c r="V166" s="5"/>
      <c r="W166" s="5"/>
      <c r="X166" s="32"/>
      <c r="Y166" s="5"/>
      <c r="Z166" s="5"/>
      <c r="AA166" s="5"/>
      <c r="AB166" s="5"/>
      <c r="AC166" s="5"/>
      <c r="AD166" s="5"/>
      <c r="AE166" s="5"/>
      <c r="AF166" s="32"/>
      <c r="AG166" s="5"/>
      <c r="AH166" s="5"/>
      <c r="AI166" s="5"/>
      <c r="AJ166" s="5"/>
      <c r="AK166" s="5"/>
      <c r="AL166" s="5"/>
      <c r="AM166" s="5"/>
      <c r="AN166" s="76"/>
      <c r="AO166" s="9"/>
      <c r="AP166" s="73"/>
      <c r="AQ166" s="114"/>
      <c r="AR166" s="28"/>
      <c r="AS166" s="28"/>
      <c r="AT166" s="28"/>
      <c r="AU166" s="28"/>
      <c r="AV166" s="28"/>
      <c r="AW166" s="28"/>
      <c r="AX166" s="28"/>
      <c r="AY166" s="10"/>
      <c r="AZ166" s="300">
        <f t="shared" si="19"/>
        <v>0</v>
      </c>
      <c r="BA166" s="5"/>
      <c r="BB166" s="5"/>
      <c r="BC166" s="5"/>
      <c r="BD166" s="20"/>
      <c r="BE166" s="5"/>
      <c r="BF166" s="5"/>
      <c r="BG166" s="5"/>
      <c r="BH166" s="5"/>
      <c r="BI166" s="5"/>
      <c r="BJ166" s="5"/>
      <c r="BK166" s="5"/>
      <c r="BL166" s="5"/>
      <c r="BM166" s="46"/>
      <c r="BN166" s="5"/>
      <c r="BO166" s="38"/>
      <c r="BP166" s="263"/>
      <c r="BQ166" s="263"/>
      <c r="BR166" s="263"/>
      <c r="BS166" s="44">
        <v>162</v>
      </c>
      <c r="BT166" s="5"/>
      <c r="BU166" s="5"/>
      <c r="BV166" s="5"/>
      <c r="BW166" s="5"/>
      <c r="BX166" s="5"/>
      <c r="BY166" s="5"/>
      <c r="BZ166" s="4"/>
      <c r="CA166" s="32"/>
      <c r="CB166" s="5"/>
      <c r="CC166" s="5"/>
      <c r="CD166" s="5"/>
      <c r="CE166" s="5"/>
      <c r="CF166" s="4"/>
      <c r="CG166" s="32"/>
      <c r="CH166" s="69"/>
      <c r="CI166" s="69"/>
      <c r="CJ166" s="69"/>
      <c r="CK166" s="69"/>
      <c r="CL166" s="26"/>
      <c r="CM166" s="32"/>
      <c r="CN166" s="69"/>
      <c r="CO166" s="69"/>
      <c r="CP166" s="69"/>
      <c r="CQ166" s="69"/>
      <c r="CR166" s="26"/>
      <c r="CS166" s="32"/>
      <c r="CT166" s="69"/>
      <c r="CU166" s="69"/>
      <c r="CV166" s="69"/>
      <c r="CW166" s="69"/>
      <c r="CX166" s="26"/>
      <c r="CY166" s="44">
        <v>162</v>
      </c>
      <c r="CZ166" s="5">
        <v>0</v>
      </c>
      <c r="DA166" s="5">
        <v>0</v>
      </c>
      <c r="DB166" s="5"/>
      <c r="DC166" s="5"/>
      <c r="DD166" s="5"/>
      <c r="DE166" s="11"/>
      <c r="DF166" s="5"/>
      <c r="DG166" s="8"/>
      <c r="DH166" s="8"/>
      <c r="DI166" s="8"/>
      <c r="DJ166" s="5"/>
      <c r="DK166" s="5"/>
      <c r="DL166" s="5"/>
      <c r="DM166" s="5"/>
      <c r="DN166" s="5"/>
      <c r="DO166" s="28"/>
      <c r="DP166" s="79" t="s">
        <v>656</v>
      </c>
      <c r="DQ166" s="10"/>
      <c r="DR166" s="26"/>
      <c r="DS166" s="26"/>
    </row>
    <row r="167" spans="1:123" x14ac:dyDescent="0.25">
      <c r="A167" s="10">
        <v>163</v>
      </c>
      <c r="B167" s="15"/>
      <c r="C167" s="42"/>
      <c r="D167" s="9"/>
      <c r="E167" s="28"/>
      <c r="F167" s="28"/>
      <c r="G167" s="32"/>
      <c r="H167" s="5"/>
      <c r="I167" s="5"/>
      <c r="J167" s="5"/>
      <c r="K167" s="5"/>
      <c r="L167" s="5"/>
      <c r="M167" s="5"/>
      <c r="N167" s="5"/>
      <c r="O167" s="299">
        <f t="shared" si="18"/>
        <v>0</v>
      </c>
      <c r="P167" s="5"/>
      <c r="Q167" s="5"/>
      <c r="R167" s="5"/>
      <c r="S167" s="5"/>
      <c r="T167" s="5"/>
      <c r="U167" s="5"/>
      <c r="V167" s="5"/>
      <c r="W167" s="5"/>
      <c r="X167" s="32"/>
      <c r="Y167" s="5"/>
      <c r="Z167" s="5"/>
      <c r="AA167" s="5"/>
      <c r="AB167" s="5"/>
      <c r="AC167" s="5"/>
      <c r="AD167" s="5"/>
      <c r="AE167" s="5"/>
      <c r="AF167" s="32"/>
      <c r="AG167" s="5"/>
      <c r="AH167" s="5"/>
      <c r="AI167" s="5"/>
      <c r="AJ167" s="5"/>
      <c r="AK167" s="5"/>
      <c r="AL167" s="5"/>
      <c r="AM167" s="5"/>
      <c r="AN167" s="76"/>
      <c r="AO167" s="9"/>
      <c r="AP167" s="73"/>
      <c r="AQ167" s="114"/>
      <c r="AR167" s="28"/>
      <c r="AS167" s="28"/>
      <c r="AT167" s="28"/>
      <c r="AU167" s="28"/>
      <c r="AV167" s="28"/>
      <c r="AW167" s="28"/>
      <c r="AX167" s="28"/>
      <c r="AY167" s="10"/>
      <c r="AZ167" s="300">
        <f t="shared" si="19"/>
        <v>0</v>
      </c>
      <c r="BA167" s="5"/>
      <c r="BB167" s="5"/>
      <c r="BC167" s="5"/>
      <c r="BD167" s="20"/>
      <c r="BE167" s="5"/>
      <c r="BF167" s="5"/>
      <c r="BG167" s="5"/>
      <c r="BH167" s="5"/>
      <c r="BI167" s="5"/>
      <c r="BJ167" s="5"/>
      <c r="BK167" s="5"/>
      <c r="BL167" s="5"/>
      <c r="BM167" s="46"/>
      <c r="BN167" s="5"/>
      <c r="BO167" s="38"/>
      <c r="BP167" s="263"/>
      <c r="BQ167" s="263"/>
      <c r="BR167" s="263"/>
      <c r="BS167" s="44">
        <v>163</v>
      </c>
      <c r="BT167" s="69"/>
      <c r="BU167" s="69"/>
      <c r="BV167" s="69"/>
      <c r="BW167" s="69"/>
      <c r="BX167" s="69"/>
      <c r="BY167" s="69"/>
      <c r="BZ167" s="26"/>
      <c r="CA167" s="32"/>
      <c r="CB167" s="69"/>
      <c r="CC167" s="69"/>
      <c r="CD167" s="69"/>
      <c r="CE167" s="69"/>
      <c r="CF167" s="26"/>
      <c r="CG167" s="32"/>
      <c r="CH167" s="69"/>
      <c r="CI167" s="69"/>
      <c r="CJ167" s="69"/>
      <c r="CK167" s="69"/>
      <c r="CL167" s="26"/>
      <c r="CM167" s="32"/>
      <c r="CN167" s="69"/>
      <c r="CO167" s="69"/>
      <c r="CP167" s="69"/>
      <c r="CQ167" s="69"/>
      <c r="CR167" s="26"/>
      <c r="CS167" s="32"/>
      <c r="CT167" s="69"/>
      <c r="CU167" s="69"/>
      <c r="CV167" s="69"/>
      <c r="CW167" s="69"/>
      <c r="CX167" s="26"/>
      <c r="CY167" s="44">
        <v>163</v>
      </c>
      <c r="CZ167" s="5">
        <v>0</v>
      </c>
      <c r="DA167" s="5">
        <v>0</v>
      </c>
      <c r="DB167" s="5"/>
      <c r="DC167" s="5"/>
      <c r="DD167" s="5"/>
      <c r="DE167" s="11"/>
      <c r="DF167" s="5"/>
      <c r="DG167" s="8"/>
      <c r="DH167" s="8"/>
      <c r="DI167" s="8"/>
      <c r="DJ167" s="69"/>
      <c r="DK167" s="69"/>
      <c r="DL167" s="5"/>
      <c r="DM167" s="5"/>
      <c r="DN167" s="5"/>
      <c r="DO167" s="28"/>
      <c r="DP167" s="79" t="s">
        <v>656</v>
      </c>
      <c r="DQ167" s="10"/>
      <c r="DR167" s="26"/>
      <c r="DS167" s="26"/>
    </row>
    <row r="168" spans="1:123" x14ac:dyDescent="0.25">
      <c r="A168" s="10">
        <v>164</v>
      </c>
      <c r="B168" s="15"/>
      <c r="C168" s="42"/>
      <c r="D168" s="9"/>
      <c r="E168" s="28"/>
      <c r="F168" s="28"/>
      <c r="G168" s="32"/>
      <c r="H168" s="5"/>
      <c r="I168" s="5"/>
      <c r="J168" s="5"/>
      <c r="K168" s="5"/>
      <c r="L168" s="5"/>
      <c r="M168" s="5"/>
      <c r="N168" s="5"/>
      <c r="O168" s="299">
        <f t="shared" si="18"/>
        <v>0</v>
      </c>
      <c r="P168" s="5"/>
      <c r="Q168" s="5"/>
      <c r="R168" s="5"/>
      <c r="S168" s="5"/>
      <c r="T168" s="5"/>
      <c r="U168" s="5"/>
      <c r="V168" s="5"/>
      <c r="W168" s="5"/>
      <c r="X168" s="32"/>
      <c r="Y168" s="5"/>
      <c r="Z168" s="5"/>
      <c r="AA168" s="5"/>
      <c r="AB168" s="5"/>
      <c r="AC168" s="5"/>
      <c r="AD168" s="5"/>
      <c r="AE168" s="5"/>
      <c r="AF168" s="32"/>
      <c r="AG168" s="5"/>
      <c r="AH168" s="5"/>
      <c r="AI168" s="5"/>
      <c r="AJ168" s="5"/>
      <c r="AK168" s="5"/>
      <c r="AL168" s="5"/>
      <c r="AM168" s="5"/>
      <c r="AN168" s="76"/>
      <c r="AO168" s="9"/>
      <c r="AP168" s="73"/>
      <c r="AQ168" s="114"/>
      <c r="AR168" s="28"/>
      <c r="AS168" s="28"/>
      <c r="AT168" s="28"/>
      <c r="AU168" s="28"/>
      <c r="AV168" s="28"/>
      <c r="AW168" s="28"/>
      <c r="AX168" s="28"/>
      <c r="AY168" s="10"/>
      <c r="AZ168" s="300">
        <f t="shared" si="19"/>
        <v>0</v>
      </c>
      <c r="BA168" s="5"/>
      <c r="BB168" s="5"/>
      <c r="BC168" s="5"/>
      <c r="BD168" s="20"/>
      <c r="BE168" s="5"/>
      <c r="BF168" s="5"/>
      <c r="BG168" s="5"/>
      <c r="BH168" s="5"/>
      <c r="BI168" s="5"/>
      <c r="BJ168" s="5"/>
      <c r="BK168" s="5"/>
      <c r="BL168" s="5"/>
      <c r="BM168" s="46"/>
      <c r="BN168" s="5"/>
      <c r="BO168" s="38"/>
      <c r="BP168" s="263"/>
      <c r="BQ168" s="263"/>
      <c r="BR168" s="263"/>
      <c r="BS168" s="44">
        <v>164</v>
      </c>
      <c r="BT168" s="69"/>
      <c r="BU168" s="69"/>
      <c r="BV168" s="69"/>
      <c r="BW168" s="69"/>
      <c r="BX168" s="69"/>
      <c r="BY168" s="69"/>
      <c r="BZ168" s="26"/>
      <c r="CA168" s="32"/>
      <c r="CB168" s="69"/>
      <c r="CC168" s="69"/>
      <c r="CD168" s="69"/>
      <c r="CE168" s="69"/>
      <c r="CF168" s="26"/>
      <c r="CG168" s="32"/>
      <c r="CH168" s="69"/>
      <c r="CI168" s="69"/>
      <c r="CJ168" s="69"/>
      <c r="CK168" s="69"/>
      <c r="CL168" s="26"/>
      <c r="CM168" s="32"/>
      <c r="CN168" s="69"/>
      <c r="CO168" s="69"/>
      <c r="CP168" s="69"/>
      <c r="CQ168" s="69"/>
      <c r="CR168" s="26"/>
      <c r="CS168" s="32"/>
      <c r="CT168" s="69"/>
      <c r="CU168" s="69"/>
      <c r="CV168" s="69"/>
      <c r="CW168" s="69"/>
      <c r="CX168" s="26"/>
      <c r="CY168" s="44">
        <v>164</v>
      </c>
      <c r="CZ168" s="5">
        <v>0</v>
      </c>
      <c r="DA168" s="5">
        <v>0</v>
      </c>
      <c r="DB168" s="5"/>
      <c r="DC168" s="5"/>
      <c r="DD168" s="5"/>
      <c r="DE168" s="11"/>
      <c r="DF168" s="5"/>
      <c r="DG168" s="8"/>
      <c r="DH168" s="8"/>
      <c r="DI168" s="8"/>
      <c r="DJ168" s="69"/>
      <c r="DK168" s="69"/>
      <c r="DL168" s="5"/>
      <c r="DM168" s="5"/>
      <c r="DN168" s="5"/>
      <c r="DO168" s="28"/>
      <c r="DP168" s="79" t="s">
        <v>656</v>
      </c>
      <c r="DQ168" s="10"/>
      <c r="DR168" s="26"/>
      <c r="DS168" s="26"/>
    </row>
    <row r="169" spans="1:123" x14ac:dyDescent="0.25">
      <c r="A169" s="10">
        <v>165</v>
      </c>
      <c r="B169" s="15"/>
      <c r="C169" s="42"/>
      <c r="D169" s="9"/>
      <c r="E169" s="28"/>
      <c r="F169" s="28"/>
      <c r="G169" s="32"/>
      <c r="H169" s="5"/>
      <c r="I169" s="5"/>
      <c r="J169" s="5"/>
      <c r="K169" s="5"/>
      <c r="L169" s="5"/>
      <c r="M169" s="5"/>
      <c r="N169" s="5"/>
      <c r="O169" s="299">
        <f t="shared" si="18"/>
        <v>0</v>
      </c>
      <c r="P169" s="5"/>
      <c r="Q169" s="5"/>
      <c r="R169" s="5"/>
      <c r="S169" s="5"/>
      <c r="T169" s="5"/>
      <c r="U169" s="5"/>
      <c r="V169" s="5"/>
      <c r="W169" s="5"/>
      <c r="X169" s="32"/>
      <c r="Y169" s="5"/>
      <c r="Z169" s="5"/>
      <c r="AA169" s="5"/>
      <c r="AB169" s="5"/>
      <c r="AC169" s="5"/>
      <c r="AD169" s="5"/>
      <c r="AE169" s="5"/>
      <c r="AF169" s="32"/>
      <c r="AG169" s="5"/>
      <c r="AH169" s="5"/>
      <c r="AI169" s="5"/>
      <c r="AJ169" s="5"/>
      <c r="AK169" s="5"/>
      <c r="AL169" s="5"/>
      <c r="AM169" s="5"/>
      <c r="AN169" s="76"/>
      <c r="AO169" s="9"/>
      <c r="AP169" s="73"/>
      <c r="AQ169" s="114"/>
      <c r="AR169" s="28"/>
      <c r="AS169" s="28"/>
      <c r="AT169" s="28"/>
      <c r="AU169" s="28"/>
      <c r="AV169" s="28"/>
      <c r="AW169" s="28"/>
      <c r="AX169" s="28"/>
      <c r="AY169" s="10"/>
      <c r="AZ169" s="300">
        <f t="shared" si="19"/>
        <v>0</v>
      </c>
      <c r="BA169" s="5"/>
      <c r="BB169" s="5"/>
      <c r="BC169" s="5"/>
      <c r="BD169" s="20"/>
      <c r="BE169" s="5"/>
      <c r="BF169" s="5"/>
      <c r="BG169" s="5"/>
      <c r="BH169" s="5"/>
      <c r="BI169" s="5"/>
      <c r="BJ169" s="5"/>
      <c r="BK169" s="5"/>
      <c r="BL169" s="5"/>
      <c r="BM169" s="46"/>
      <c r="BN169" s="5"/>
      <c r="BO169" s="38"/>
      <c r="BP169" s="263"/>
      <c r="BQ169" s="263"/>
      <c r="BR169" s="263"/>
      <c r="BS169" s="44">
        <v>165</v>
      </c>
      <c r="BT169" s="5"/>
      <c r="BU169" s="5"/>
      <c r="BV169" s="5"/>
      <c r="BW169" s="5"/>
      <c r="BX169" s="5"/>
      <c r="BY169" s="5"/>
      <c r="BZ169" s="4"/>
      <c r="CA169" s="32"/>
      <c r="CB169" s="69"/>
      <c r="CC169" s="69"/>
      <c r="CD169" s="69"/>
      <c r="CE169" s="69"/>
      <c r="CF169" s="26"/>
      <c r="CG169" s="32"/>
      <c r="CH169" s="69"/>
      <c r="CI169" s="69"/>
      <c r="CJ169" s="69"/>
      <c r="CK169" s="69"/>
      <c r="CL169" s="26"/>
      <c r="CM169" s="32"/>
      <c r="CN169" s="69"/>
      <c r="CO169" s="69"/>
      <c r="CP169" s="69"/>
      <c r="CQ169" s="69"/>
      <c r="CR169" s="26"/>
      <c r="CS169" s="32"/>
      <c r="CT169" s="69"/>
      <c r="CU169" s="69"/>
      <c r="CV169" s="69"/>
      <c r="CW169" s="69"/>
      <c r="CX169" s="26"/>
      <c r="CY169" s="44">
        <v>165</v>
      </c>
      <c r="CZ169" s="5">
        <v>0</v>
      </c>
      <c r="DA169" s="5">
        <v>0</v>
      </c>
      <c r="DB169" s="5"/>
      <c r="DC169" s="5"/>
      <c r="DD169" s="5"/>
      <c r="DE169" s="11"/>
      <c r="DF169" s="5"/>
      <c r="DG169" s="8"/>
      <c r="DH169" s="8"/>
      <c r="DI169" s="8"/>
      <c r="DJ169" s="5"/>
      <c r="DK169" s="5"/>
      <c r="DL169" s="5"/>
      <c r="DM169" s="5"/>
      <c r="DN169" s="5"/>
      <c r="DO169" s="28"/>
      <c r="DP169" s="79" t="s">
        <v>656</v>
      </c>
      <c r="DQ169" s="10"/>
      <c r="DR169" s="26"/>
      <c r="DS169" s="26"/>
    </row>
    <row r="170" spans="1:123" x14ac:dyDescent="0.25">
      <c r="A170" s="10">
        <v>166</v>
      </c>
      <c r="B170" s="15"/>
      <c r="C170" s="42"/>
      <c r="D170" s="9"/>
      <c r="E170" s="28"/>
      <c r="F170" s="28"/>
      <c r="G170" s="32"/>
      <c r="H170" s="5"/>
      <c r="I170" s="5"/>
      <c r="J170" s="5"/>
      <c r="K170" s="5"/>
      <c r="L170" s="5"/>
      <c r="M170" s="5"/>
      <c r="N170" s="5"/>
      <c r="O170" s="299">
        <f t="shared" si="18"/>
        <v>0</v>
      </c>
      <c r="P170" s="5"/>
      <c r="Q170" s="5"/>
      <c r="R170" s="5"/>
      <c r="S170" s="5"/>
      <c r="T170" s="5"/>
      <c r="U170" s="5"/>
      <c r="V170" s="5"/>
      <c r="W170" s="5"/>
      <c r="X170" s="32"/>
      <c r="Y170" s="5"/>
      <c r="Z170" s="5"/>
      <c r="AA170" s="5"/>
      <c r="AB170" s="5"/>
      <c r="AC170" s="5"/>
      <c r="AD170" s="5"/>
      <c r="AE170" s="5"/>
      <c r="AF170" s="32"/>
      <c r="AG170" s="5"/>
      <c r="AH170" s="5"/>
      <c r="AI170" s="5"/>
      <c r="AJ170" s="5"/>
      <c r="AK170" s="5"/>
      <c r="AL170" s="5"/>
      <c r="AM170" s="5"/>
      <c r="AN170" s="76"/>
      <c r="AO170" s="9"/>
      <c r="AP170" s="73"/>
      <c r="AQ170" s="114"/>
      <c r="AR170" s="28"/>
      <c r="AS170" s="28"/>
      <c r="AT170" s="28"/>
      <c r="AU170" s="28"/>
      <c r="AV170" s="28"/>
      <c r="AW170" s="28"/>
      <c r="AX170" s="28"/>
      <c r="AY170" s="10"/>
      <c r="AZ170" s="300">
        <f t="shared" si="19"/>
        <v>0</v>
      </c>
      <c r="BA170" s="5"/>
      <c r="BB170" s="5"/>
      <c r="BC170" s="5"/>
      <c r="BD170" s="20"/>
      <c r="BE170" s="5"/>
      <c r="BF170" s="5"/>
      <c r="BG170" s="5"/>
      <c r="BH170" s="5"/>
      <c r="BI170" s="5"/>
      <c r="BJ170" s="5"/>
      <c r="BK170" s="5"/>
      <c r="BL170" s="5"/>
      <c r="BM170" s="46"/>
      <c r="BN170" s="5"/>
      <c r="BO170" s="38"/>
      <c r="BP170" s="263"/>
      <c r="BQ170" s="263"/>
      <c r="BR170" s="263"/>
      <c r="BS170" s="44">
        <v>166</v>
      </c>
      <c r="BT170" s="5"/>
      <c r="BU170" s="5"/>
      <c r="BV170" s="5"/>
      <c r="BW170" s="5"/>
      <c r="BX170" s="5"/>
      <c r="BY170" s="5"/>
      <c r="BZ170" s="4"/>
      <c r="CA170" s="32"/>
      <c r="CB170" s="5"/>
      <c r="CC170" s="5"/>
      <c r="CD170" s="5"/>
      <c r="CE170" s="5"/>
      <c r="CF170" s="4"/>
      <c r="CG170" s="32"/>
      <c r="CH170" s="69"/>
      <c r="CI170" s="69"/>
      <c r="CJ170" s="69"/>
      <c r="CK170" s="69"/>
      <c r="CL170" s="26"/>
      <c r="CM170" s="32"/>
      <c r="CN170" s="69"/>
      <c r="CO170" s="69"/>
      <c r="CP170" s="69"/>
      <c r="CQ170" s="69"/>
      <c r="CR170" s="26"/>
      <c r="CS170" s="32"/>
      <c r="CT170" s="69"/>
      <c r="CU170" s="69"/>
      <c r="CV170" s="69"/>
      <c r="CW170" s="69"/>
      <c r="CX170" s="26"/>
      <c r="CY170" s="44">
        <v>166</v>
      </c>
      <c r="CZ170" s="5">
        <v>0</v>
      </c>
      <c r="DA170" s="5">
        <v>0</v>
      </c>
      <c r="DB170" s="5"/>
      <c r="DC170" s="5"/>
      <c r="DD170" s="5"/>
      <c r="DE170" s="11"/>
      <c r="DF170" s="5"/>
      <c r="DG170" s="8"/>
      <c r="DH170" s="8"/>
      <c r="DI170" s="8"/>
      <c r="DJ170" s="5"/>
      <c r="DK170" s="5"/>
      <c r="DL170" s="5"/>
      <c r="DM170" s="5"/>
      <c r="DN170" s="5"/>
      <c r="DO170" s="28"/>
      <c r="DP170" s="79" t="s">
        <v>656</v>
      </c>
      <c r="DQ170" s="10"/>
      <c r="DR170" s="26"/>
      <c r="DS170" s="26"/>
    </row>
    <row r="171" spans="1:123" x14ac:dyDescent="0.25">
      <c r="A171" s="10">
        <v>167</v>
      </c>
      <c r="B171" s="15"/>
      <c r="C171" s="42"/>
      <c r="D171" s="9"/>
      <c r="E171" s="28"/>
      <c r="F171" s="28"/>
      <c r="G171" s="32"/>
      <c r="H171" s="5"/>
      <c r="I171" s="5"/>
      <c r="J171" s="5"/>
      <c r="K171" s="5"/>
      <c r="L171" s="5"/>
      <c r="M171" s="5"/>
      <c r="N171" s="5"/>
      <c r="O171" s="299">
        <f t="shared" si="18"/>
        <v>0</v>
      </c>
      <c r="P171" s="5"/>
      <c r="Q171" s="5"/>
      <c r="R171" s="5"/>
      <c r="S171" s="5"/>
      <c r="T171" s="5"/>
      <c r="U171" s="5"/>
      <c r="V171" s="5"/>
      <c r="W171" s="5"/>
      <c r="X171" s="32"/>
      <c r="Y171" s="5"/>
      <c r="Z171" s="5"/>
      <c r="AA171" s="5"/>
      <c r="AB171" s="5"/>
      <c r="AC171" s="5"/>
      <c r="AD171" s="5"/>
      <c r="AE171" s="5"/>
      <c r="AF171" s="32"/>
      <c r="AG171" s="5"/>
      <c r="AH171" s="5"/>
      <c r="AI171" s="5"/>
      <c r="AJ171" s="5"/>
      <c r="AK171" s="5"/>
      <c r="AL171" s="5"/>
      <c r="AM171" s="5"/>
      <c r="AN171" s="76"/>
      <c r="AO171" s="9"/>
      <c r="AP171" s="73"/>
      <c r="AQ171" s="114"/>
      <c r="AR171" s="28"/>
      <c r="AS171" s="28"/>
      <c r="AT171" s="28"/>
      <c r="AU171" s="28"/>
      <c r="AV171" s="28"/>
      <c r="AW171" s="28"/>
      <c r="AX171" s="28"/>
      <c r="AY171" s="10"/>
      <c r="AZ171" s="300">
        <f t="shared" si="19"/>
        <v>0</v>
      </c>
      <c r="BA171" s="5"/>
      <c r="BB171" s="5"/>
      <c r="BC171" s="5"/>
      <c r="BD171" s="20"/>
      <c r="BE171" s="5"/>
      <c r="BF171" s="5"/>
      <c r="BG171" s="5"/>
      <c r="BH171" s="5"/>
      <c r="BI171" s="5"/>
      <c r="BJ171" s="5"/>
      <c r="BK171" s="5"/>
      <c r="BL171" s="5"/>
      <c r="BM171" s="46"/>
      <c r="BN171" s="5"/>
      <c r="BO171" s="38"/>
      <c r="BP171" s="263"/>
      <c r="BQ171" s="263"/>
      <c r="BR171" s="263"/>
      <c r="BS171" s="44">
        <v>167</v>
      </c>
      <c r="BT171" s="5"/>
      <c r="BU171" s="5"/>
      <c r="BV171" s="5"/>
      <c r="BW171" s="5"/>
      <c r="BX171" s="5"/>
      <c r="BY171" s="5"/>
      <c r="BZ171" s="4"/>
      <c r="CA171" s="32"/>
      <c r="CB171" s="5"/>
      <c r="CC171" s="5"/>
      <c r="CD171" s="5"/>
      <c r="CE171" s="5"/>
      <c r="CF171" s="4"/>
      <c r="CG171" s="32"/>
      <c r="CH171" s="5"/>
      <c r="CI171" s="5"/>
      <c r="CJ171" s="5"/>
      <c r="CK171" s="5"/>
      <c r="CL171" s="4"/>
      <c r="CM171" s="32"/>
      <c r="CN171" s="5"/>
      <c r="CO171" s="5"/>
      <c r="CP171" s="5"/>
      <c r="CQ171" s="5"/>
      <c r="CR171" s="4"/>
      <c r="CS171" s="32"/>
      <c r="CT171" s="5"/>
      <c r="CU171" s="5"/>
      <c r="CV171" s="5"/>
      <c r="CW171" s="5"/>
      <c r="CX171" s="4"/>
      <c r="CY171" s="44">
        <v>167</v>
      </c>
      <c r="CZ171" s="5">
        <v>0</v>
      </c>
      <c r="DA171" s="5">
        <v>0</v>
      </c>
      <c r="DB171" s="5"/>
      <c r="DC171" s="5"/>
      <c r="DD171" s="5"/>
      <c r="DE171" s="11"/>
      <c r="DF171" s="5"/>
      <c r="DG171" s="8"/>
      <c r="DH171" s="8"/>
      <c r="DI171" s="8"/>
      <c r="DJ171" s="5"/>
      <c r="DK171" s="5"/>
      <c r="DL171" s="5"/>
      <c r="DM171" s="5"/>
      <c r="DN171" s="5"/>
      <c r="DO171" s="28"/>
      <c r="DP171" s="79" t="s">
        <v>656</v>
      </c>
      <c r="DQ171" s="10"/>
      <c r="DR171" s="26"/>
      <c r="DS171" s="26"/>
    </row>
    <row r="172" spans="1:123" x14ac:dyDescent="0.25">
      <c r="A172" s="10">
        <v>168</v>
      </c>
      <c r="B172" s="15"/>
      <c r="C172" s="42"/>
      <c r="D172" s="9"/>
      <c r="E172" s="28"/>
      <c r="F172" s="28"/>
      <c r="G172" s="32"/>
      <c r="H172" s="5"/>
      <c r="I172" s="5"/>
      <c r="J172" s="5"/>
      <c r="K172" s="5"/>
      <c r="L172" s="5"/>
      <c r="M172" s="5"/>
      <c r="N172" s="5"/>
      <c r="O172" s="299">
        <f t="shared" si="18"/>
        <v>0</v>
      </c>
      <c r="P172" s="5"/>
      <c r="Q172" s="5"/>
      <c r="R172" s="5"/>
      <c r="S172" s="5"/>
      <c r="T172" s="5"/>
      <c r="U172" s="5"/>
      <c r="V172" s="5"/>
      <c r="W172" s="5"/>
      <c r="X172" s="32"/>
      <c r="Y172" s="5"/>
      <c r="Z172" s="5"/>
      <c r="AA172" s="5"/>
      <c r="AB172" s="5"/>
      <c r="AC172" s="5"/>
      <c r="AD172" s="5"/>
      <c r="AE172" s="5"/>
      <c r="AF172" s="32"/>
      <c r="AG172" s="5"/>
      <c r="AH172" s="5"/>
      <c r="AI172" s="5"/>
      <c r="AJ172" s="5"/>
      <c r="AK172" s="5"/>
      <c r="AL172" s="5"/>
      <c r="AM172" s="5"/>
      <c r="AN172" s="76"/>
      <c r="AO172" s="9"/>
      <c r="AP172" s="73"/>
      <c r="AQ172" s="114"/>
      <c r="AR172" s="28"/>
      <c r="AS172" s="28"/>
      <c r="AT172" s="28"/>
      <c r="AU172" s="28"/>
      <c r="AV172" s="28"/>
      <c r="AW172" s="28"/>
      <c r="AX172" s="28"/>
      <c r="AY172" s="10"/>
      <c r="AZ172" s="300">
        <f t="shared" si="19"/>
        <v>0</v>
      </c>
      <c r="BA172" s="5"/>
      <c r="BB172" s="5"/>
      <c r="BC172" s="5"/>
      <c r="BD172" s="20"/>
      <c r="BE172" s="5"/>
      <c r="BF172" s="5"/>
      <c r="BG172" s="5"/>
      <c r="BH172" s="5"/>
      <c r="BI172" s="5"/>
      <c r="BJ172" s="5"/>
      <c r="BK172" s="5"/>
      <c r="BL172" s="5"/>
      <c r="BM172" s="46"/>
      <c r="BN172" s="5"/>
      <c r="BO172" s="38"/>
      <c r="BP172" s="263"/>
      <c r="BQ172" s="263"/>
      <c r="BR172" s="263"/>
      <c r="BS172" s="44">
        <v>168</v>
      </c>
      <c r="BT172" s="5"/>
      <c r="BU172" s="5"/>
      <c r="BV172" s="5"/>
      <c r="BW172" s="5"/>
      <c r="BX172" s="5"/>
      <c r="BY172" s="5"/>
      <c r="BZ172" s="4"/>
      <c r="CA172" s="32"/>
      <c r="CB172" s="69"/>
      <c r="CC172" s="69"/>
      <c r="CD172" s="69"/>
      <c r="CE172" s="69"/>
      <c r="CF172" s="26"/>
      <c r="CG172" s="32"/>
      <c r="CH172" s="69"/>
      <c r="CI172" s="69"/>
      <c r="CJ172" s="69"/>
      <c r="CK172" s="69"/>
      <c r="CL172" s="26"/>
      <c r="CM172" s="32"/>
      <c r="CN172" s="69"/>
      <c r="CO172" s="69"/>
      <c r="CP172" s="69"/>
      <c r="CQ172" s="69"/>
      <c r="CR172" s="26"/>
      <c r="CS172" s="32"/>
      <c r="CT172" s="69"/>
      <c r="CU172" s="69"/>
      <c r="CV172" s="69"/>
      <c r="CW172" s="69"/>
      <c r="CX172" s="26"/>
      <c r="CY172" s="44">
        <v>168</v>
      </c>
      <c r="CZ172" s="5">
        <v>0</v>
      </c>
      <c r="DA172" s="5">
        <v>0</v>
      </c>
      <c r="DB172" s="5"/>
      <c r="DC172" s="5"/>
      <c r="DD172" s="5"/>
      <c r="DE172" s="11"/>
      <c r="DF172" s="5"/>
      <c r="DG172" s="8"/>
      <c r="DH172" s="8"/>
      <c r="DI172" s="8"/>
      <c r="DJ172" s="5"/>
      <c r="DK172" s="5"/>
      <c r="DL172" s="5"/>
      <c r="DM172" s="5"/>
      <c r="DN172" s="5"/>
      <c r="DO172" s="28"/>
      <c r="DP172" s="79" t="s">
        <v>656</v>
      </c>
      <c r="DQ172" s="10"/>
      <c r="DR172" s="26"/>
      <c r="DS172" s="26"/>
    </row>
    <row r="173" spans="1:123" x14ac:dyDescent="0.25">
      <c r="A173" s="10">
        <v>169</v>
      </c>
      <c r="B173" s="15"/>
      <c r="C173" s="42"/>
      <c r="D173" s="9"/>
      <c r="E173" s="28"/>
      <c r="F173" s="28"/>
      <c r="G173" s="32"/>
      <c r="H173" s="5"/>
      <c r="I173" s="5"/>
      <c r="J173" s="5"/>
      <c r="K173" s="5"/>
      <c r="L173" s="5"/>
      <c r="M173" s="5"/>
      <c r="N173" s="5"/>
      <c r="O173" s="299">
        <f t="shared" si="18"/>
        <v>0</v>
      </c>
      <c r="P173" s="5"/>
      <c r="Q173" s="5"/>
      <c r="R173" s="5"/>
      <c r="S173" s="5"/>
      <c r="T173" s="5"/>
      <c r="U173" s="5"/>
      <c r="V173" s="5"/>
      <c r="W173" s="5"/>
      <c r="X173" s="32"/>
      <c r="Y173" s="5"/>
      <c r="Z173" s="5"/>
      <c r="AA173" s="5"/>
      <c r="AB173" s="5"/>
      <c r="AC173" s="5"/>
      <c r="AD173" s="5"/>
      <c r="AE173" s="5"/>
      <c r="AF173" s="32"/>
      <c r="AG173" s="5"/>
      <c r="AH173" s="5"/>
      <c r="AI173" s="5"/>
      <c r="AJ173" s="5"/>
      <c r="AK173" s="5"/>
      <c r="AL173" s="5"/>
      <c r="AM173" s="5"/>
      <c r="AN173" s="76"/>
      <c r="AO173" s="9"/>
      <c r="AP173" s="73"/>
      <c r="AQ173" s="114"/>
      <c r="AR173" s="28"/>
      <c r="AS173" s="28"/>
      <c r="AT173" s="28"/>
      <c r="AU173" s="28"/>
      <c r="AV173" s="28"/>
      <c r="AW173" s="28"/>
      <c r="AX173" s="28"/>
      <c r="AY173" s="10"/>
      <c r="AZ173" s="300">
        <f t="shared" si="19"/>
        <v>0</v>
      </c>
      <c r="BA173" s="5"/>
      <c r="BB173" s="5"/>
      <c r="BC173" s="5"/>
      <c r="BD173" s="20"/>
      <c r="BE173" s="5"/>
      <c r="BF173" s="5"/>
      <c r="BG173" s="5"/>
      <c r="BH173" s="5"/>
      <c r="BI173" s="5"/>
      <c r="BJ173" s="5"/>
      <c r="BK173" s="5"/>
      <c r="BL173" s="5"/>
      <c r="BM173" s="46"/>
      <c r="BN173" s="5"/>
      <c r="BO173" s="38"/>
      <c r="BP173" s="263"/>
      <c r="BQ173" s="263"/>
      <c r="BR173" s="263"/>
      <c r="BS173" s="44">
        <v>169</v>
      </c>
      <c r="BT173" s="5"/>
      <c r="BU173" s="5"/>
      <c r="BV173" s="5"/>
      <c r="BW173" s="5"/>
      <c r="BX173" s="5"/>
      <c r="BY173" s="5"/>
      <c r="BZ173" s="4"/>
      <c r="CA173" s="32"/>
      <c r="CB173" s="69"/>
      <c r="CC173" s="69"/>
      <c r="CD173" s="69"/>
      <c r="CE173" s="69"/>
      <c r="CF173" s="26"/>
      <c r="CG173" s="32"/>
      <c r="CH173" s="69"/>
      <c r="CI173" s="69"/>
      <c r="CJ173" s="69"/>
      <c r="CK173" s="69"/>
      <c r="CL173" s="26"/>
      <c r="CM173" s="32"/>
      <c r="CN173" s="69"/>
      <c r="CO173" s="69"/>
      <c r="CP173" s="69"/>
      <c r="CQ173" s="69"/>
      <c r="CR173" s="26"/>
      <c r="CS173" s="32"/>
      <c r="CT173" s="69"/>
      <c r="CU173" s="69"/>
      <c r="CV173" s="69"/>
      <c r="CW173" s="69"/>
      <c r="CX173" s="26"/>
      <c r="CY173" s="44">
        <v>169</v>
      </c>
      <c r="CZ173" s="5">
        <v>0</v>
      </c>
      <c r="DA173" s="5">
        <v>0</v>
      </c>
      <c r="DB173" s="5"/>
      <c r="DC173" s="5"/>
      <c r="DD173" s="5"/>
      <c r="DE173" s="11"/>
      <c r="DF173" s="5"/>
      <c r="DG173" s="8"/>
      <c r="DH173" s="8"/>
      <c r="DI173" s="8"/>
      <c r="DJ173" s="5"/>
      <c r="DK173" s="5"/>
      <c r="DL173" s="5"/>
      <c r="DM173" s="5"/>
      <c r="DN173" s="5"/>
      <c r="DO173" s="28"/>
      <c r="DP173" s="79" t="s">
        <v>656</v>
      </c>
      <c r="DQ173" s="10"/>
      <c r="DR173" s="26"/>
      <c r="DS173" s="26"/>
    </row>
    <row r="174" spans="1:123" x14ac:dyDescent="0.25">
      <c r="A174" s="10">
        <v>170</v>
      </c>
      <c r="B174" s="15"/>
      <c r="C174" s="42"/>
      <c r="D174" s="9"/>
      <c r="E174" s="28"/>
      <c r="F174" s="28"/>
      <c r="G174" s="32"/>
      <c r="H174" s="5"/>
      <c r="I174" s="5"/>
      <c r="J174" s="5"/>
      <c r="K174" s="5"/>
      <c r="L174" s="5"/>
      <c r="M174" s="5"/>
      <c r="N174" s="5"/>
      <c r="O174" s="299">
        <f t="shared" si="18"/>
        <v>0</v>
      </c>
      <c r="P174" s="5"/>
      <c r="Q174" s="5"/>
      <c r="R174" s="5"/>
      <c r="S174" s="5"/>
      <c r="T174" s="5"/>
      <c r="U174" s="5"/>
      <c r="V174" s="5"/>
      <c r="W174" s="5"/>
      <c r="X174" s="32"/>
      <c r="Y174" s="5"/>
      <c r="Z174" s="5"/>
      <c r="AA174" s="5"/>
      <c r="AB174" s="5"/>
      <c r="AC174" s="5"/>
      <c r="AD174" s="5"/>
      <c r="AE174" s="5"/>
      <c r="AF174" s="32"/>
      <c r="AG174" s="5"/>
      <c r="AH174" s="5"/>
      <c r="AI174" s="5"/>
      <c r="AJ174" s="5"/>
      <c r="AK174" s="5"/>
      <c r="AL174" s="5"/>
      <c r="AM174" s="5"/>
      <c r="AN174" s="76"/>
      <c r="AO174" s="9"/>
      <c r="AP174" s="73"/>
      <c r="AQ174" s="114"/>
      <c r="AR174" s="28"/>
      <c r="AS174" s="28"/>
      <c r="AT174" s="28"/>
      <c r="AU174" s="28"/>
      <c r="AV174" s="28"/>
      <c r="AW174" s="28"/>
      <c r="AX174" s="28"/>
      <c r="AY174" s="10"/>
      <c r="AZ174" s="300">
        <f t="shared" si="19"/>
        <v>0</v>
      </c>
      <c r="BA174" s="5"/>
      <c r="BB174" s="5"/>
      <c r="BC174" s="5"/>
      <c r="BD174" s="20"/>
      <c r="BE174" s="5"/>
      <c r="BF174" s="5"/>
      <c r="BG174" s="5"/>
      <c r="BH174" s="5"/>
      <c r="BI174" s="5"/>
      <c r="BJ174" s="5"/>
      <c r="BK174" s="5"/>
      <c r="BL174" s="5"/>
      <c r="BM174" s="46"/>
      <c r="BN174" s="5"/>
      <c r="BO174" s="38"/>
      <c r="BP174" s="263"/>
      <c r="BQ174" s="263"/>
      <c r="BR174" s="263"/>
      <c r="BS174" s="44">
        <v>170</v>
      </c>
      <c r="BT174" s="5"/>
      <c r="BU174" s="5"/>
      <c r="BV174" s="5"/>
      <c r="BW174" s="5"/>
      <c r="BX174" s="5"/>
      <c r="BY174" s="5"/>
      <c r="BZ174" s="4"/>
      <c r="CA174" s="32"/>
      <c r="CB174" s="69"/>
      <c r="CC174" s="69"/>
      <c r="CD174" s="69"/>
      <c r="CE174" s="69"/>
      <c r="CF174" s="26"/>
      <c r="CG174" s="32"/>
      <c r="CH174" s="69"/>
      <c r="CI174" s="69"/>
      <c r="CJ174" s="69"/>
      <c r="CK174" s="69"/>
      <c r="CL174" s="26"/>
      <c r="CM174" s="32"/>
      <c r="CN174" s="69"/>
      <c r="CO174" s="69"/>
      <c r="CP174" s="69"/>
      <c r="CQ174" s="69"/>
      <c r="CR174" s="26"/>
      <c r="CS174" s="32"/>
      <c r="CT174" s="69"/>
      <c r="CU174" s="69"/>
      <c r="CV174" s="69"/>
      <c r="CW174" s="69"/>
      <c r="CX174" s="26"/>
      <c r="CY174" s="44">
        <v>170</v>
      </c>
      <c r="CZ174" s="5">
        <v>0</v>
      </c>
      <c r="DA174" s="5">
        <v>0</v>
      </c>
      <c r="DB174" s="5"/>
      <c r="DC174" s="5"/>
      <c r="DD174" s="5"/>
      <c r="DE174" s="11"/>
      <c r="DF174" s="5"/>
      <c r="DG174" s="8"/>
      <c r="DH174" s="8"/>
      <c r="DI174" s="8"/>
      <c r="DJ174" s="5"/>
      <c r="DK174" s="5"/>
      <c r="DL174" s="5"/>
      <c r="DM174" s="5"/>
      <c r="DN174" s="5"/>
      <c r="DO174" s="28"/>
      <c r="DP174" s="79" t="s">
        <v>656</v>
      </c>
      <c r="DQ174" s="10"/>
      <c r="DR174" s="26"/>
      <c r="DS174" s="26"/>
    </row>
    <row r="175" spans="1:123" x14ac:dyDescent="0.25">
      <c r="A175" s="10">
        <v>171</v>
      </c>
      <c r="B175" s="15"/>
      <c r="C175" s="42"/>
      <c r="D175" s="9"/>
      <c r="E175" s="28"/>
      <c r="F175" s="28"/>
      <c r="G175" s="32"/>
      <c r="H175" s="5"/>
      <c r="I175" s="5"/>
      <c r="J175" s="5"/>
      <c r="K175" s="5"/>
      <c r="L175" s="5"/>
      <c r="M175" s="5"/>
      <c r="N175" s="5"/>
      <c r="O175" s="299">
        <f t="shared" si="18"/>
        <v>0</v>
      </c>
      <c r="P175" s="5"/>
      <c r="Q175" s="5"/>
      <c r="R175" s="5"/>
      <c r="S175" s="5"/>
      <c r="T175" s="5"/>
      <c r="U175" s="5"/>
      <c r="V175" s="5"/>
      <c r="W175" s="5"/>
      <c r="X175" s="32"/>
      <c r="Y175" s="5"/>
      <c r="Z175" s="5"/>
      <c r="AA175" s="5"/>
      <c r="AB175" s="5"/>
      <c r="AC175" s="5"/>
      <c r="AD175" s="5"/>
      <c r="AE175" s="5"/>
      <c r="AF175" s="32"/>
      <c r="AG175" s="5"/>
      <c r="AH175" s="5"/>
      <c r="AI175" s="5"/>
      <c r="AJ175" s="5"/>
      <c r="AK175" s="5"/>
      <c r="AL175" s="5"/>
      <c r="AM175" s="5"/>
      <c r="AN175" s="76"/>
      <c r="AO175" s="9"/>
      <c r="AP175" s="73"/>
      <c r="AQ175" s="114"/>
      <c r="AR175" s="28"/>
      <c r="AS175" s="28"/>
      <c r="AT175" s="28"/>
      <c r="AU175" s="28"/>
      <c r="AV175" s="28"/>
      <c r="AW175" s="28"/>
      <c r="AX175" s="28"/>
      <c r="AY175" s="10"/>
      <c r="AZ175" s="300">
        <f t="shared" si="19"/>
        <v>0</v>
      </c>
      <c r="BA175" s="5"/>
      <c r="BB175" s="5"/>
      <c r="BC175" s="5"/>
      <c r="BD175" s="20"/>
      <c r="BE175" s="5"/>
      <c r="BF175" s="5"/>
      <c r="BG175" s="5"/>
      <c r="BH175" s="5"/>
      <c r="BI175" s="5"/>
      <c r="BJ175" s="5"/>
      <c r="BK175" s="5"/>
      <c r="BL175" s="5"/>
      <c r="BM175" s="46"/>
      <c r="BN175" s="5"/>
      <c r="BO175" s="38"/>
      <c r="BP175" s="263"/>
      <c r="BQ175" s="263"/>
      <c r="BR175" s="263"/>
      <c r="BS175" s="44">
        <v>171</v>
      </c>
      <c r="BT175" s="69"/>
      <c r="BU175" s="69"/>
      <c r="BV175" s="69"/>
      <c r="BW175" s="69"/>
      <c r="BX175" s="69"/>
      <c r="BY175" s="69"/>
      <c r="BZ175" s="26"/>
      <c r="CA175" s="32"/>
      <c r="CB175" s="69"/>
      <c r="CC175" s="69"/>
      <c r="CD175" s="69"/>
      <c r="CE175" s="69"/>
      <c r="CF175" s="26"/>
      <c r="CG175" s="32"/>
      <c r="CH175" s="69"/>
      <c r="CI175" s="69"/>
      <c r="CJ175" s="69"/>
      <c r="CK175" s="69"/>
      <c r="CL175" s="26"/>
      <c r="CM175" s="32"/>
      <c r="CN175" s="69"/>
      <c r="CO175" s="69"/>
      <c r="CP175" s="69"/>
      <c r="CQ175" s="69"/>
      <c r="CR175" s="26"/>
      <c r="CS175" s="32"/>
      <c r="CT175" s="69"/>
      <c r="CU175" s="69"/>
      <c r="CV175" s="69"/>
      <c r="CW175" s="69"/>
      <c r="CX175" s="26"/>
      <c r="CY175" s="44">
        <v>171</v>
      </c>
      <c r="CZ175" s="5">
        <v>0</v>
      </c>
      <c r="DA175" s="5">
        <v>0</v>
      </c>
      <c r="DB175" s="5"/>
      <c r="DC175" s="5"/>
      <c r="DD175" s="5"/>
      <c r="DE175" s="11"/>
      <c r="DF175" s="5"/>
      <c r="DG175" s="8"/>
      <c r="DH175" s="8"/>
      <c r="DI175" s="8"/>
      <c r="DJ175" s="69"/>
      <c r="DK175" s="69"/>
      <c r="DL175" s="5"/>
      <c r="DM175" s="5"/>
      <c r="DN175" s="5"/>
      <c r="DO175" s="28"/>
      <c r="DP175" s="79" t="s">
        <v>656</v>
      </c>
      <c r="DQ175" s="10"/>
      <c r="DR175" s="26"/>
      <c r="DS175" s="26"/>
    </row>
    <row r="176" spans="1:123" x14ac:dyDescent="0.25">
      <c r="A176" s="10">
        <v>172</v>
      </c>
      <c r="B176" s="15"/>
      <c r="C176" s="42"/>
      <c r="D176" s="9"/>
      <c r="E176" s="28"/>
      <c r="F176" s="28"/>
      <c r="G176" s="32"/>
      <c r="H176" s="5"/>
      <c r="I176" s="5"/>
      <c r="J176" s="5"/>
      <c r="K176" s="5"/>
      <c r="L176" s="5"/>
      <c r="M176" s="5"/>
      <c r="N176" s="5"/>
      <c r="O176" s="299">
        <f t="shared" si="18"/>
        <v>0</v>
      </c>
      <c r="P176" s="5"/>
      <c r="Q176" s="5"/>
      <c r="R176" s="5"/>
      <c r="S176" s="5"/>
      <c r="T176" s="5"/>
      <c r="U176" s="5"/>
      <c r="V176" s="5"/>
      <c r="W176" s="5"/>
      <c r="X176" s="32"/>
      <c r="Y176" s="5"/>
      <c r="Z176" s="5"/>
      <c r="AA176" s="5"/>
      <c r="AB176" s="5"/>
      <c r="AC176" s="5"/>
      <c r="AD176" s="5"/>
      <c r="AE176" s="5"/>
      <c r="AF176" s="32"/>
      <c r="AG176" s="5"/>
      <c r="AH176" s="5"/>
      <c r="AI176" s="5"/>
      <c r="AJ176" s="5"/>
      <c r="AK176" s="5"/>
      <c r="AL176" s="5"/>
      <c r="AM176" s="5"/>
      <c r="AN176" s="76"/>
      <c r="AO176" s="9"/>
      <c r="AP176" s="73"/>
      <c r="AQ176" s="114"/>
      <c r="AR176" s="28"/>
      <c r="AS176" s="28"/>
      <c r="AT176" s="28"/>
      <c r="AU176" s="28"/>
      <c r="AV176" s="28"/>
      <c r="AW176" s="28"/>
      <c r="AX176" s="28"/>
      <c r="AY176" s="10"/>
      <c r="AZ176" s="300">
        <f t="shared" si="19"/>
        <v>0</v>
      </c>
      <c r="BA176" s="5"/>
      <c r="BB176" s="5"/>
      <c r="BC176" s="5"/>
      <c r="BD176" s="20"/>
      <c r="BE176" s="5"/>
      <c r="BF176" s="5"/>
      <c r="BG176" s="5"/>
      <c r="BH176" s="5"/>
      <c r="BI176" s="5"/>
      <c r="BJ176" s="5"/>
      <c r="BK176" s="5"/>
      <c r="BL176" s="5"/>
      <c r="BM176" s="46"/>
      <c r="BN176" s="5"/>
      <c r="BO176" s="38"/>
      <c r="BP176" s="263"/>
      <c r="BQ176" s="263"/>
      <c r="BR176" s="263"/>
      <c r="BS176" s="44">
        <v>172</v>
      </c>
      <c r="BT176" s="5"/>
      <c r="BU176" s="5"/>
      <c r="BV176" s="5"/>
      <c r="BW176" s="5"/>
      <c r="BX176" s="5"/>
      <c r="BY176" s="5"/>
      <c r="BZ176" s="4"/>
      <c r="CA176" s="32"/>
      <c r="CB176" s="5"/>
      <c r="CC176" s="5"/>
      <c r="CD176" s="5"/>
      <c r="CE176" s="5"/>
      <c r="CF176" s="4"/>
      <c r="CG176" s="32"/>
      <c r="CH176" s="69"/>
      <c r="CI176" s="69"/>
      <c r="CJ176" s="69"/>
      <c r="CK176" s="69"/>
      <c r="CL176" s="26"/>
      <c r="CM176" s="32"/>
      <c r="CN176" s="69"/>
      <c r="CO176" s="69"/>
      <c r="CP176" s="69"/>
      <c r="CQ176" s="69"/>
      <c r="CR176" s="26"/>
      <c r="CS176" s="32"/>
      <c r="CT176" s="69"/>
      <c r="CU176" s="69"/>
      <c r="CV176" s="69"/>
      <c r="CW176" s="69"/>
      <c r="CX176" s="26"/>
      <c r="CY176" s="44">
        <v>172</v>
      </c>
      <c r="CZ176" s="5">
        <v>0</v>
      </c>
      <c r="DA176" s="5">
        <v>0</v>
      </c>
      <c r="DB176" s="5"/>
      <c r="DC176" s="5"/>
      <c r="DD176" s="5"/>
      <c r="DE176" s="11"/>
      <c r="DF176" s="5"/>
      <c r="DG176" s="8"/>
      <c r="DH176" s="8"/>
      <c r="DI176" s="8"/>
      <c r="DJ176" s="5"/>
      <c r="DK176" s="5"/>
      <c r="DL176" s="5"/>
      <c r="DM176" s="5"/>
      <c r="DN176" s="5"/>
      <c r="DO176" s="28"/>
      <c r="DP176" s="79" t="s">
        <v>656</v>
      </c>
      <c r="DQ176" s="10"/>
      <c r="DR176" s="26"/>
      <c r="DS176" s="26"/>
    </row>
    <row r="177" spans="1:123" x14ac:dyDescent="0.25">
      <c r="A177" s="10">
        <v>173</v>
      </c>
      <c r="B177" s="15"/>
      <c r="C177" s="42"/>
      <c r="D177" s="9"/>
      <c r="E177" s="28"/>
      <c r="F177" s="28"/>
      <c r="G177" s="32"/>
      <c r="H177" s="5"/>
      <c r="I177" s="5"/>
      <c r="J177" s="5"/>
      <c r="K177" s="5"/>
      <c r="L177" s="5"/>
      <c r="M177" s="5"/>
      <c r="N177" s="5"/>
      <c r="O177" s="299">
        <f t="shared" si="18"/>
        <v>0</v>
      </c>
      <c r="P177" s="5"/>
      <c r="Q177" s="5"/>
      <c r="R177" s="5"/>
      <c r="S177" s="5"/>
      <c r="T177" s="5"/>
      <c r="U177" s="5"/>
      <c r="V177" s="5"/>
      <c r="W177" s="5"/>
      <c r="X177" s="32"/>
      <c r="Y177" s="5"/>
      <c r="Z177" s="5"/>
      <c r="AA177" s="5"/>
      <c r="AB177" s="5"/>
      <c r="AC177" s="5"/>
      <c r="AD177" s="5"/>
      <c r="AE177" s="5"/>
      <c r="AF177" s="32"/>
      <c r="AG177" s="5"/>
      <c r="AH177" s="5"/>
      <c r="AI177" s="5"/>
      <c r="AJ177" s="5"/>
      <c r="AK177" s="5"/>
      <c r="AL177" s="5"/>
      <c r="AM177" s="5"/>
      <c r="AN177" s="76"/>
      <c r="AO177" s="9"/>
      <c r="AP177" s="73"/>
      <c r="AQ177" s="114"/>
      <c r="AR177" s="28"/>
      <c r="AS177" s="28"/>
      <c r="AT177" s="28"/>
      <c r="AU177" s="28"/>
      <c r="AV177" s="28"/>
      <c r="AW177" s="28"/>
      <c r="AX177" s="28"/>
      <c r="AY177" s="10"/>
      <c r="AZ177" s="300">
        <f t="shared" si="19"/>
        <v>0</v>
      </c>
      <c r="BA177" s="5"/>
      <c r="BB177" s="5"/>
      <c r="BC177" s="5"/>
      <c r="BD177" s="20"/>
      <c r="BE177" s="5"/>
      <c r="BF177" s="5"/>
      <c r="BG177" s="5"/>
      <c r="BH177" s="5"/>
      <c r="BI177" s="5"/>
      <c r="BJ177" s="5"/>
      <c r="BK177" s="5"/>
      <c r="BL177" s="5"/>
      <c r="BM177" s="46"/>
      <c r="BN177" s="5"/>
      <c r="BO177" s="38"/>
      <c r="BP177" s="263"/>
      <c r="BQ177" s="263"/>
      <c r="BR177" s="263"/>
      <c r="BS177" s="44">
        <v>173</v>
      </c>
      <c r="BT177" s="5"/>
      <c r="BU177" s="5"/>
      <c r="BV177" s="5"/>
      <c r="BW177" s="5"/>
      <c r="BX177" s="5"/>
      <c r="BY177" s="5"/>
      <c r="BZ177" s="4"/>
      <c r="CA177" s="32"/>
      <c r="CB177" s="5"/>
      <c r="CC177" s="5"/>
      <c r="CD177" s="5"/>
      <c r="CE177" s="5"/>
      <c r="CF177" s="4"/>
      <c r="CG177" s="32"/>
      <c r="CH177" s="5"/>
      <c r="CI177" s="5"/>
      <c r="CJ177" s="5"/>
      <c r="CK177" s="5"/>
      <c r="CL177" s="4"/>
      <c r="CM177" s="32"/>
      <c r="CN177" s="5"/>
      <c r="CO177" s="5"/>
      <c r="CP177" s="5"/>
      <c r="CQ177" s="5"/>
      <c r="CR177" s="4"/>
      <c r="CS177" s="32"/>
      <c r="CT177" s="5"/>
      <c r="CU177" s="5"/>
      <c r="CV177" s="5"/>
      <c r="CW177" s="5"/>
      <c r="CX177" s="4"/>
      <c r="CY177" s="44">
        <v>173</v>
      </c>
      <c r="CZ177" s="5">
        <v>0</v>
      </c>
      <c r="DA177" s="5">
        <v>0</v>
      </c>
      <c r="DB177" s="5"/>
      <c r="DC177" s="5"/>
      <c r="DD177" s="5"/>
      <c r="DE177" s="11"/>
      <c r="DF177" s="5"/>
      <c r="DG177" s="8"/>
      <c r="DH177" s="8"/>
      <c r="DI177" s="8"/>
      <c r="DJ177" s="5"/>
      <c r="DK177" s="5"/>
      <c r="DL177" s="15"/>
      <c r="DM177" s="5"/>
      <c r="DN177" s="5"/>
      <c r="DO177" s="28"/>
      <c r="DP177" s="79" t="s">
        <v>656</v>
      </c>
      <c r="DQ177" s="10"/>
      <c r="DR177" s="26"/>
      <c r="DS177" s="26"/>
    </row>
    <row r="178" spans="1:123" x14ac:dyDescent="0.25">
      <c r="A178" s="10">
        <v>174</v>
      </c>
      <c r="B178" s="15"/>
      <c r="C178" s="42"/>
      <c r="D178" s="9"/>
      <c r="E178" s="28"/>
      <c r="F178" s="28"/>
      <c r="G178" s="32"/>
      <c r="H178" s="5"/>
      <c r="I178" s="5"/>
      <c r="J178" s="5"/>
      <c r="K178" s="5"/>
      <c r="L178" s="5"/>
      <c r="M178" s="5"/>
      <c r="N178" s="5"/>
      <c r="O178" s="299">
        <f t="shared" si="18"/>
        <v>0</v>
      </c>
      <c r="P178" s="5"/>
      <c r="Q178" s="5"/>
      <c r="R178" s="5"/>
      <c r="S178" s="5"/>
      <c r="T178" s="5"/>
      <c r="U178" s="5"/>
      <c r="V178" s="5"/>
      <c r="W178" s="5"/>
      <c r="X178" s="32"/>
      <c r="Y178" s="5"/>
      <c r="Z178" s="5"/>
      <c r="AA178" s="5"/>
      <c r="AB178" s="5"/>
      <c r="AC178" s="5"/>
      <c r="AD178" s="5"/>
      <c r="AE178" s="5"/>
      <c r="AF178" s="32"/>
      <c r="AG178" s="5"/>
      <c r="AH178" s="5"/>
      <c r="AI178" s="5"/>
      <c r="AJ178" s="5"/>
      <c r="AK178" s="5"/>
      <c r="AL178" s="5"/>
      <c r="AM178" s="5"/>
      <c r="AN178" s="76"/>
      <c r="AO178" s="9"/>
      <c r="AP178" s="73"/>
      <c r="AQ178" s="114"/>
      <c r="AR178" s="28"/>
      <c r="AS178" s="28"/>
      <c r="AT178" s="28"/>
      <c r="AU178" s="28"/>
      <c r="AV178" s="28"/>
      <c r="AW178" s="28"/>
      <c r="AX178" s="28"/>
      <c r="AY178" s="10"/>
      <c r="AZ178" s="300">
        <f t="shared" si="19"/>
        <v>0</v>
      </c>
      <c r="BA178" s="5"/>
      <c r="BB178" s="5"/>
      <c r="BC178" s="5"/>
      <c r="BD178" s="20"/>
      <c r="BE178" s="5"/>
      <c r="BF178" s="5"/>
      <c r="BG178" s="5"/>
      <c r="BH178" s="5"/>
      <c r="BI178" s="5"/>
      <c r="BJ178" s="5"/>
      <c r="BK178" s="5"/>
      <c r="BL178" s="5"/>
      <c r="BM178" s="46"/>
      <c r="BN178" s="5"/>
      <c r="BO178" s="38"/>
      <c r="BP178" s="263"/>
      <c r="BQ178" s="263"/>
      <c r="BR178" s="263"/>
      <c r="BS178" s="44">
        <v>174</v>
      </c>
      <c r="BT178" s="5"/>
      <c r="BU178" s="5"/>
      <c r="BV178" s="5"/>
      <c r="BW178" s="5"/>
      <c r="BX178" s="5"/>
      <c r="BY178" s="5"/>
      <c r="BZ178" s="4"/>
      <c r="CA178" s="32"/>
      <c r="CB178" s="69"/>
      <c r="CC178" s="69"/>
      <c r="CD178" s="69"/>
      <c r="CE178" s="69"/>
      <c r="CF178" s="26"/>
      <c r="CG178" s="32"/>
      <c r="CH178" s="69"/>
      <c r="CI178" s="69"/>
      <c r="CJ178" s="69"/>
      <c r="CK178" s="69"/>
      <c r="CL178" s="26"/>
      <c r="CM178" s="32"/>
      <c r="CN178" s="69"/>
      <c r="CO178" s="69"/>
      <c r="CP178" s="69"/>
      <c r="CQ178" s="69"/>
      <c r="CR178" s="26"/>
      <c r="CS178" s="32"/>
      <c r="CT178" s="69"/>
      <c r="CU178" s="69"/>
      <c r="CV178" s="69"/>
      <c r="CW178" s="69"/>
      <c r="CX178" s="26"/>
      <c r="CY178" s="44">
        <v>174</v>
      </c>
      <c r="CZ178" s="5">
        <v>0</v>
      </c>
      <c r="DA178" s="5">
        <v>0</v>
      </c>
      <c r="DB178" s="5"/>
      <c r="DC178" s="5"/>
      <c r="DD178" s="5"/>
      <c r="DE178" s="11"/>
      <c r="DF178" s="5"/>
      <c r="DG178" s="8"/>
      <c r="DH178" s="8"/>
      <c r="DI178" s="8"/>
      <c r="DJ178" s="5"/>
      <c r="DK178" s="5"/>
      <c r="DL178" s="5"/>
      <c r="DM178" s="5"/>
      <c r="DN178" s="5"/>
      <c r="DO178" s="28"/>
      <c r="DP178" s="79" t="s">
        <v>656</v>
      </c>
      <c r="DQ178" s="10"/>
      <c r="DR178" s="26"/>
      <c r="DS178" s="26"/>
    </row>
    <row r="179" spans="1:123" x14ac:dyDescent="0.25">
      <c r="A179" s="10">
        <v>175</v>
      </c>
      <c r="B179" s="15"/>
      <c r="C179" s="42"/>
      <c r="D179" s="9"/>
      <c r="E179" s="28"/>
      <c r="F179" s="28"/>
      <c r="G179" s="32"/>
      <c r="H179" s="5"/>
      <c r="I179" s="5"/>
      <c r="J179" s="5"/>
      <c r="K179" s="5"/>
      <c r="L179" s="5"/>
      <c r="M179" s="5"/>
      <c r="N179" s="5"/>
      <c r="O179" s="299">
        <f t="shared" si="18"/>
        <v>0</v>
      </c>
      <c r="P179" s="5"/>
      <c r="Q179" s="5"/>
      <c r="R179" s="5"/>
      <c r="S179" s="5"/>
      <c r="T179" s="5"/>
      <c r="U179" s="5"/>
      <c r="V179" s="5"/>
      <c r="W179" s="5"/>
      <c r="X179" s="32"/>
      <c r="Y179" s="5"/>
      <c r="Z179" s="5"/>
      <c r="AA179" s="5"/>
      <c r="AB179" s="5"/>
      <c r="AC179" s="5"/>
      <c r="AD179" s="5"/>
      <c r="AE179" s="5"/>
      <c r="AF179" s="32"/>
      <c r="AG179" s="5"/>
      <c r="AH179" s="5"/>
      <c r="AI179" s="5"/>
      <c r="AJ179" s="5"/>
      <c r="AK179" s="5"/>
      <c r="AL179" s="5"/>
      <c r="AM179" s="5"/>
      <c r="AN179" s="76"/>
      <c r="AO179" s="9"/>
      <c r="AP179" s="73"/>
      <c r="AQ179" s="114"/>
      <c r="AR179" s="28"/>
      <c r="AS179" s="28"/>
      <c r="AT179" s="28"/>
      <c r="AU179" s="28"/>
      <c r="AV179" s="28"/>
      <c r="AW179" s="28"/>
      <c r="AX179" s="28"/>
      <c r="AY179" s="10"/>
      <c r="AZ179" s="300">
        <f t="shared" si="19"/>
        <v>0</v>
      </c>
      <c r="BA179" s="5"/>
      <c r="BB179" s="5"/>
      <c r="BC179" s="5"/>
      <c r="BD179" s="20"/>
      <c r="BE179" s="5"/>
      <c r="BF179" s="5"/>
      <c r="BG179" s="5"/>
      <c r="BH179" s="5"/>
      <c r="BI179" s="5"/>
      <c r="BJ179" s="5"/>
      <c r="BK179" s="5"/>
      <c r="BL179" s="5"/>
      <c r="BM179" s="46"/>
      <c r="BN179" s="5"/>
      <c r="BO179" s="38"/>
      <c r="BP179" s="263"/>
      <c r="BQ179" s="263"/>
      <c r="BR179" s="263"/>
      <c r="BS179" s="44">
        <v>175</v>
      </c>
      <c r="BT179" s="69"/>
      <c r="BU179" s="69"/>
      <c r="BV179" s="69"/>
      <c r="BW179" s="69"/>
      <c r="BX179" s="69"/>
      <c r="BY179" s="69"/>
      <c r="BZ179" s="26"/>
      <c r="CA179" s="32"/>
      <c r="CB179" s="69"/>
      <c r="CC179" s="69"/>
      <c r="CD179" s="69"/>
      <c r="CE179" s="69"/>
      <c r="CF179" s="26"/>
      <c r="CG179" s="32"/>
      <c r="CH179" s="69"/>
      <c r="CI179" s="69"/>
      <c r="CJ179" s="69"/>
      <c r="CK179" s="69"/>
      <c r="CL179" s="26"/>
      <c r="CM179" s="32"/>
      <c r="CN179" s="69"/>
      <c r="CO179" s="69"/>
      <c r="CP179" s="69"/>
      <c r="CQ179" s="69"/>
      <c r="CR179" s="26"/>
      <c r="CS179" s="32"/>
      <c r="CT179" s="69"/>
      <c r="CU179" s="69"/>
      <c r="CV179" s="69"/>
      <c r="CW179" s="69"/>
      <c r="CX179" s="26"/>
      <c r="CY179" s="44">
        <v>175</v>
      </c>
      <c r="CZ179" s="5">
        <v>0</v>
      </c>
      <c r="DA179" s="5">
        <v>0</v>
      </c>
      <c r="DB179" s="5"/>
      <c r="DC179" s="5"/>
      <c r="DD179" s="5"/>
      <c r="DE179" s="11"/>
      <c r="DF179" s="5"/>
      <c r="DG179" s="8"/>
      <c r="DH179" s="8"/>
      <c r="DI179" s="8"/>
      <c r="DJ179" s="69"/>
      <c r="DK179" s="69"/>
      <c r="DL179" s="5"/>
      <c r="DM179" s="5"/>
      <c r="DN179" s="5"/>
      <c r="DO179" s="28"/>
      <c r="DP179" s="26" t="s">
        <v>656</v>
      </c>
      <c r="DQ179" s="10"/>
      <c r="DR179" s="26"/>
      <c r="DS179" s="26"/>
    </row>
    <row r="180" spans="1:123" x14ac:dyDescent="0.25">
      <c r="A180" s="10">
        <v>176</v>
      </c>
      <c r="B180" s="15"/>
      <c r="C180" s="42"/>
      <c r="D180" s="9"/>
      <c r="E180" s="28"/>
      <c r="F180" s="28"/>
      <c r="G180" s="32"/>
      <c r="H180" s="5"/>
      <c r="I180" s="5"/>
      <c r="J180" s="5"/>
      <c r="K180" s="5"/>
      <c r="L180" s="5"/>
      <c r="M180" s="5"/>
      <c r="N180" s="5"/>
      <c r="O180" s="299">
        <f t="shared" si="18"/>
        <v>0</v>
      </c>
      <c r="P180" s="5"/>
      <c r="Q180" s="5"/>
      <c r="R180" s="5"/>
      <c r="S180" s="5"/>
      <c r="T180" s="5"/>
      <c r="U180" s="5"/>
      <c r="V180" s="5"/>
      <c r="W180" s="5"/>
      <c r="X180" s="32"/>
      <c r="Y180" s="5"/>
      <c r="Z180" s="5"/>
      <c r="AA180" s="5"/>
      <c r="AB180" s="5"/>
      <c r="AC180" s="5"/>
      <c r="AD180" s="5"/>
      <c r="AE180" s="5"/>
      <c r="AF180" s="32"/>
      <c r="AG180" s="5"/>
      <c r="AH180" s="5"/>
      <c r="AI180" s="5"/>
      <c r="AJ180" s="5"/>
      <c r="AK180" s="5"/>
      <c r="AL180" s="5"/>
      <c r="AM180" s="5"/>
      <c r="AN180" s="76"/>
      <c r="AO180" s="9"/>
      <c r="AP180" s="73"/>
      <c r="AQ180" s="114"/>
      <c r="AR180" s="28"/>
      <c r="AS180" s="28"/>
      <c r="AT180" s="28"/>
      <c r="AU180" s="28"/>
      <c r="AV180" s="28"/>
      <c r="AW180" s="28"/>
      <c r="AX180" s="28"/>
      <c r="AY180" s="10"/>
      <c r="AZ180" s="300">
        <f t="shared" si="19"/>
        <v>0</v>
      </c>
      <c r="BA180" s="5"/>
      <c r="BB180" s="5"/>
      <c r="BC180" s="5"/>
      <c r="BD180" s="20"/>
      <c r="BE180" s="5"/>
      <c r="BF180" s="5"/>
      <c r="BG180" s="5"/>
      <c r="BH180" s="5"/>
      <c r="BI180" s="5"/>
      <c r="BJ180" s="5"/>
      <c r="BK180" s="5"/>
      <c r="BL180" s="5"/>
      <c r="BM180" s="46"/>
      <c r="BN180" s="5"/>
      <c r="BO180" s="38"/>
      <c r="BP180" s="263"/>
      <c r="BQ180" s="263"/>
      <c r="BR180" s="263"/>
      <c r="BS180" s="44">
        <v>176</v>
      </c>
      <c r="BT180" s="69"/>
      <c r="BU180" s="69"/>
      <c r="BV180" s="69"/>
      <c r="BW180" s="69"/>
      <c r="BX180" s="69"/>
      <c r="BY180" s="69"/>
      <c r="BZ180" s="26"/>
      <c r="CA180" s="32"/>
      <c r="CB180" s="69"/>
      <c r="CC180" s="69"/>
      <c r="CD180" s="69"/>
      <c r="CE180" s="69"/>
      <c r="CF180" s="26"/>
      <c r="CG180" s="32"/>
      <c r="CH180" s="69"/>
      <c r="CI180" s="69"/>
      <c r="CJ180" s="69"/>
      <c r="CK180" s="69"/>
      <c r="CL180" s="26"/>
      <c r="CM180" s="32"/>
      <c r="CN180" s="69"/>
      <c r="CO180" s="69"/>
      <c r="CP180" s="69"/>
      <c r="CQ180" s="69"/>
      <c r="CR180" s="26"/>
      <c r="CS180" s="32"/>
      <c r="CT180" s="69"/>
      <c r="CU180" s="69"/>
      <c r="CV180" s="69"/>
      <c r="CW180" s="69"/>
      <c r="CX180" s="26"/>
      <c r="CY180" s="44">
        <v>176</v>
      </c>
      <c r="CZ180" s="5">
        <v>0</v>
      </c>
      <c r="DA180" s="5">
        <v>0</v>
      </c>
      <c r="DB180" s="5"/>
      <c r="DC180" s="5"/>
      <c r="DD180" s="5"/>
      <c r="DE180" s="11"/>
      <c r="DF180" s="5"/>
      <c r="DG180" s="8"/>
      <c r="DH180" s="8"/>
      <c r="DI180" s="8"/>
      <c r="DJ180" s="69"/>
      <c r="DK180" s="69"/>
      <c r="DL180" s="5"/>
      <c r="DM180" s="69"/>
      <c r="DN180" s="69"/>
      <c r="DO180" s="28"/>
      <c r="DP180" s="26" t="s">
        <v>656</v>
      </c>
      <c r="DQ180" s="10"/>
      <c r="DR180" s="26"/>
      <c r="DS180" s="26"/>
    </row>
    <row r="181" spans="1:123" x14ac:dyDescent="0.25">
      <c r="A181" s="10">
        <v>177</v>
      </c>
      <c r="B181" s="15"/>
      <c r="C181" s="42"/>
      <c r="D181" s="9"/>
      <c r="E181" s="28"/>
      <c r="F181" s="28"/>
      <c r="G181" s="32"/>
      <c r="H181" s="5"/>
      <c r="I181" s="5"/>
      <c r="J181" s="5"/>
      <c r="K181" s="5"/>
      <c r="L181" s="5"/>
      <c r="M181" s="5"/>
      <c r="N181" s="5"/>
      <c r="O181" s="299">
        <f t="shared" si="18"/>
        <v>0</v>
      </c>
      <c r="P181" s="5"/>
      <c r="Q181" s="5"/>
      <c r="R181" s="5"/>
      <c r="S181" s="5"/>
      <c r="T181" s="5"/>
      <c r="U181" s="5"/>
      <c r="V181" s="5"/>
      <c r="W181" s="5"/>
      <c r="X181" s="32"/>
      <c r="Y181" s="5"/>
      <c r="Z181" s="5"/>
      <c r="AA181" s="5"/>
      <c r="AB181" s="5"/>
      <c r="AC181" s="5"/>
      <c r="AD181" s="5"/>
      <c r="AE181" s="5"/>
      <c r="AF181" s="32"/>
      <c r="AG181" s="5"/>
      <c r="AH181" s="5"/>
      <c r="AI181" s="5"/>
      <c r="AJ181" s="5"/>
      <c r="AK181" s="5"/>
      <c r="AL181" s="5"/>
      <c r="AM181" s="5"/>
      <c r="AN181" s="76"/>
      <c r="AO181" s="9"/>
      <c r="AP181" s="73"/>
      <c r="AQ181" s="114"/>
      <c r="AR181" s="28"/>
      <c r="AS181" s="28"/>
      <c r="AT181" s="28"/>
      <c r="AU181" s="28"/>
      <c r="AV181" s="28"/>
      <c r="AW181" s="28"/>
      <c r="AX181" s="28"/>
      <c r="AY181" s="10"/>
      <c r="AZ181" s="300">
        <f t="shared" si="19"/>
        <v>0</v>
      </c>
      <c r="BA181" s="5"/>
      <c r="BB181" s="5"/>
      <c r="BC181" s="5"/>
      <c r="BD181" s="20"/>
      <c r="BE181" s="5"/>
      <c r="BF181" s="5"/>
      <c r="BG181" s="5"/>
      <c r="BH181" s="5"/>
      <c r="BI181" s="5"/>
      <c r="BJ181" s="5"/>
      <c r="BK181" s="5"/>
      <c r="BL181" s="5"/>
      <c r="BM181" s="46"/>
      <c r="BN181" s="5"/>
      <c r="BO181" s="38"/>
      <c r="BP181" s="263"/>
      <c r="BQ181" s="263"/>
      <c r="BR181" s="263"/>
      <c r="BS181" s="44">
        <v>177</v>
      </c>
      <c r="BT181" s="69"/>
      <c r="BU181" s="69"/>
      <c r="BV181" s="69"/>
      <c r="BW181" s="69"/>
      <c r="BX181" s="69"/>
      <c r="BY181" s="69"/>
      <c r="BZ181" s="26"/>
      <c r="CA181" s="32"/>
      <c r="CB181" s="69"/>
      <c r="CC181" s="69"/>
      <c r="CD181" s="69"/>
      <c r="CE181" s="69"/>
      <c r="CF181" s="26"/>
      <c r="CG181" s="32"/>
      <c r="CH181" s="69"/>
      <c r="CI181" s="69"/>
      <c r="CJ181" s="69"/>
      <c r="CK181" s="69"/>
      <c r="CL181" s="26"/>
      <c r="CM181" s="32"/>
      <c r="CN181" s="69"/>
      <c r="CO181" s="69"/>
      <c r="CP181" s="69"/>
      <c r="CQ181" s="69"/>
      <c r="CR181" s="26"/>
      <c r="CS181" s="32"/>
      <c r="CT181" s="69"/>
      <c r="CU181" s="69"/>
      <c r="CV181" s="69"/>
      <c r="CW181" s="69"/>
      <c r="CX181" s="26"/>
      <c r="CY181" s="44">
        <v>177</v>
      </c>
      <c r="CZ181" s="5">
        <v>0</v>
      </c>
      <c r="DA181" s="5">
        <v>0</v>
      </c>
      <c r="DB181" s="5"/>
      <c r="DC181" s="5"/>
      <c r="DD181" s="5"/>
      <c r="DE181" s="11"/>
      <c r="DF181" s="5"/>
      <c r="DG181" s="8"/>
      <c r="DH181" s="8"/>
      <c r="DI181" s="8"/>
      <c r="DJ181" s="69"/>
      <c r="DK181" s="69"/>
      <c r="DL181" s="5"/>
      <c r="DM181" s="69"/>
      <c r="DN181" s="69"/>
      <c r="DO181" s="28"/>
      <c r="DP181" s="26" t="s">
        <v>656</v>
      </c>
      <c r="DQ181" s="10"/>
      <c r="DR181" s="26"/>
      <c r="DS181" s="26"/>
    </row>
    <row r="182" spans="1:123" x14ac:dyDescent="0.25">
      <c r="A182" s="10">
        <v>178</v>
      </c>
      <c r="B182" s="15"/>
      <c r="C182" s="42"/>
      <c r="D182" s="90"/>
      <c r="E182" s="8"/>
      <c r="F182" s="8"/>
      <c r="G182" s="32"/>
      <c r="H182" s="5"/>
      <c r="I182" s="5"/>
      <c r="J182" s="5"/>
      <c r="K182" s="5"/>
      <c r="L182" s="5"/>
      <c r="M182" s="5"/>
      <c r="N182" s="5"/>
      <c r="O182" s="299">
        <f t="shared" si="18"/>
        <v>0</v>
      </c>
      <c r="P182" s="5"/>
      <c r="Q182" s="5"/>
      <c r="R182" s="5"/>
      <c r="S182" s="5"/>
      <c r="T182" s="5"/>
      <c r="U182" s="5"/>
      <c r="V182" s="5"/>
      <c r="W182" s="5"/>
      <c r="X182" s="32"/>
      <c r="Y182" s="5"/>
      <c r="Z182" s="5"/>
      <c r="AA182" s="5"/>
      <c r="AB182" s="5"/>
      <c r="AC182" s="5"/>
      <c r="AD182" s="5"/>
      <c r="AE182" s="5"/>
      <c r="AF182" s="32"/>
      <c r="AG182" s="5"/>
      <c r="AH182" s="5"/>
      <c r="AI182" s="5"/>
      <c r="AJ182" s="5"/>
      <c r="AK182" s="5"/>
      <c r="AL182" s="5"/>
      <c r="AM182" s="5"/>
      <c r="AN182" s="76"/>
      <c r="AO182" s="9"/>
      <c r="AP182" s="9"/>
      <c r="AQ182" s="114"/>
      <c r="AR182" s="28"/>
      <c r="AS182" s="28"/>
      <c r="AT182" s="28"/>
      <c r="AU182" s="28"/>
      <c r="AV182" s="28"/>
      <c r="AW182" s="28"/>
      <c r="AX182" s="28"/>
      <c r="AY182" s="4"/>
      <c r="AZ182" s="300">
        <f t="shared" si="19"/>
        <v>0</v>
      </c>
      <c r="BA182" s="10"/>
      <c r="BB182" s="4"/>
      <c r="BC182" s="4"/>
      <c r="BD182" s="4"/>
      <c r="BE182" s="7"/>
      <c r="BF182" s="4"/>
      <c r="BG182" s="4"/>
      <c r="BH182" s="4"/>
      <c r="BI182" s="4"/>
      <c r="BJ182" s="4"/>
      <c r="BK182" s="4"/>
      <c r="BL182" s="4"/>
      <c r="BM182" s="43"/>
      <c r="BN182" s="4"/>
      <c r="BO182" s="43"/>
      <c r="BP182" s="263"/>
      <c r="BQ182" s="263"/>
      <c r="BR182" s="263"/>
      <c r="BS182" s="44">
        <v>178</v>
      </c>
      <c r="BT182" s="69"/>
      <c r="BU182" s="69"/>
      <c r="BV182" s="69"/>
      <c r="BW182" s="69"/>
      <c r="BX182" s="69"/>
      <c r="BY182" s="69"/>
      <c r="BZ182" s="26"/>
      <c r="CA182" s="32"/>
      <c r="CB182" s="69"/>
      <c r="CC182" s="69"/>
      <c r="CD182" s="69"/>
      <c r="CE182" s="69"/>
      <c r="CF182" s="26"/>
      <c r="CG182" s="32"/>
      <c r="CH182" s="69"/>
      <c r="CI182" s="69"/>
      <c r="CJ182" s="69"/>
      <c r="CK182" s="69"/>
      <c r="CL182" s="26"/>
      <c r="CM182" s="32"/>
      <c r="CN182" s="69"/>
      <c r="CO182" s="69"/>
      <c r="CP182" s="69"/>
      <c r="CQ182" s="69"/>
      <c r="CR182" s="26"/>
      <c r="CS182" s="32"/>
      <c r="CT182" s="69"/>
      <c r="CU182" s="69"/>
      <c r="CV182" s="69"/>
      <c r="CW182" s="69"/>
      <c r="CX182" s="26"/>
      <c r="CY182" s="44">
        <v>178</v>
      </c>
      <c r="CZ182" s="5">
        <v>0</v>
      </c>
      <c r="DA182" s="5">
        <v>0</v>
      </c>
      <c r="DB182" s="69"/>
      <c r="DC182" s="4"/>
      <c r="DD182" s="4"/>
      <c r="DE182" s="11"/>
      <c r="DF182" s="69"/>
      <c r="DG182" s="4"/>
      <c r="DH182" s="4"/>
      <c r="DI182" s="4"/>
      <c r="DJ182" s="69"/>
      <c r="DK182" s="69"/>
      <c r="DL182" s="69"/>
      <c r="DM182" s="69"/>
      <c r="DN182" s="69"/>
      <c r="DO182" s="28"/>
      <c r="DP182" s="26" t="s">
        <v>656</v>
      </c>
      <c r="DQ182" s="4"/>
    </row>
    <row r="183" spans="1:123" x14ac:dyDescent="0.25">
      <c r="A183" s="10">
        <v>179</v>
      </c>
      <c r="B183" s="15"/>
      <c r="C183" s="42"/>
      <c r="D183" s="90"/>
      <c r="E183" s="8"/>
      <c r="F183" s="8"/>
      <c r="G183" s="32"/>
      <c r="H183" s="5"/>
      <c r="I183" s="5"/>
      <c r="J183" s="5"/>
      <c r="K183" s="5"/>
      <c r="L183" s="5"/>
      <c r="M183" s="5"/>
      <c r="N183" s="5"/>
      <c r="O183" s="299">
        <f t="shared" si="18"/>
        <v>0</v>
      </c>
      <c r="P183" s="5"/>
      <c r="Q183" s="5"/>
      <c r="R183" s="5"/>
      <c r="S183" s="5"/>
      <c r="T183" s="5"/>
      <c r="U183" s="5"/>
      <c r="V183" s="5"/>
      <c r="W183" s="5"/>
      <c r="X183" s="32"/>
      <c r="Y183" s="5"/>
      <c r="Z183" s="5"/>
      <c r="AA183" s="5"/>
      <c r="AB183" s="5"/>
      <c r="AC183" s="5"/>
      <c r="AD183" s="5"/>
      <c r="AE183" s="5"/>
      <c r="AF183" s="32"/>
      <c r="AG183" s="5"/>
      <c r="AH183" s="5"/>
      <c r="AI183" s="5"/>
      <c r="AJ183" s="5"/>
      <c r="AK183" s="5"/>
      <c r="AL183" s="5"/>
      <c r="AM183" s="5"/>
      <c r="AN183" s="76"/>
      <c r="AO183" s="9"/>
      <c r="AP183" s="9"/>
      <c r="AQ183" s="114"/>
      <c r="AR183" s="28"/>
      <c r="AS183" s="28"/>
      <c r="AT183" s="28"/>
      <c r="AU183" s="28"/>
      <c r="AV183" s="28"/>
      <c r="AW183" s="28"/>
      <c r="AX183" s="28"/>
      <c r="AY183" s="4"/>
      <c r="AZ183" s="300">
        <f t="shared" si="19"/>
        <v>0</v>
      </c>
      <c r="BA183" s="4"/>
      <c r="BB183" s="25"/>
      <c r="BC183" s="25"/>
      <c r="BD183" s="4"/>
      <c r="BE183" s="7"/>
      <c r="BF183" s="4"/>
      <c r="BG183" s="4"/>
      <c r="BH183" s="4"/>
      <c r="BI183" s="4"/>
      <c r="BJ183" s="4"/>
      <c r="BK183" s="4"/>
      <c r="BL183" s="4"/>
      <c r="BM183" s="43"/>
      <c r="BN183" s="4"/>
      <c r="BO183" s="43"/>
      <c r="BP183" s="263"/>
      <c r="BQ183" s="263"/>
      <c r="BR183" s="263"/>
      <c r="BS183" s="44">
        <v>179</v>
      </c>
      <c r="BT183" s="69"/>
      <c r="BU183" s="69"/>
      <c r="BV183" s="69"/>
      <c r="BW183" s="69"/>
      <c r="BX183" s="69"/>
      <c r="BY183" s="69"/>
      <c r="BZ183" s="26"/>
      <c r="CA183" s="32"/>
      <c r="CB183" s="69"/>
      <c r="CC183" s="69"/>
      <c r="CD183" s="69"/>
      <c r="CE183" s="69"/>
      <c r="CF183" s="26"/>
      <c r="CG183" s="32"/>
      <c r="CH183" s="69"/>
      <c r="CI183" s="69"/>
      <c r="CJ183" s="69"/>
      <c r="CK183" s="69"/>
      <c r="CL183" s="26"/>
      <c r="CM183" s="32"/>
      <c r="CN183" s="69"/>
      <c r="CO183" s="69"/>
      <c r="CP183" s="69"/>
      <c r="CQ183" s="69"/>
      <c r="CR183" s="26"/>
      <c r="CS183" s="32"/>
      <c r="CT183" s="69"/>
      <c r="CU183" s="69"/>
      <c r="CV183" s="69"/>
      <c r="CW183" s="69"/>
      <c r="CX183" s="26"/>
      <c r="CY183" s="44">
        <v>179</v>
      </c>
      <c r="CZ183" s="5">
        <v>0</v>
      </c>
      <c r="DA183" s="5">
        <v>0</v>
      </c>
      <c r="DB183" s="69"/>
      <c r="DC183" s="25"/>
      <c r="DD183" s="25"/>
      <c r="DE183" s="280"/>
      <c r="DF183" s="69"/>
      <c r="DG183" s="26"/>
      <c r="DH183" s="26"/>
      <c r="DI183" s="26"/>
      <c r="DJ183" s="69"/>
      <c r="DK183" s="69"/>
      <c r="DL183" s="69"/>
      <c r="DM183" s="69"/>
      <c r="DN183" s="69"/>
      <c r="DO183" s="28"/>
      <c r="DP183" s="26" t="s">
        <v>656</v>
      </c>
      <c r="DQ183" s="4"/>
    </row>
    <row r="184" spans="1:123" x14ac:dyDescent="0.25">
      <c r="A184" s="10">
        <v>180</v>
      </c>
      <c r="B184" s="15"/>
      <c r="C184" s="42"/>
      <c r="D184" s="90"/>
      <c r="E184" s="8"/>
      <c r="F184" s="8"/>
      <c r="G184" s="32"/>
      <c r="H184" s="5"/>
      <c r="I184" s="5"/>
      <c r="J184" s="5"/>
      <c r="K184" s="5"/>
      <c r="L184" s="5"/>
      <c r="M184" s="5"/>
      <c r="N184" s="5"/>
      <c r="O184" s="299">
        <f t="shared" si="18"/>
        <v>0</v>
      </c>
      <c r="P184" s="5"/>
      <c r="Q184" s="5"/>
      <c r="R184" s="5"/>
      <c r="S184" s="5"/>
      <c r="T184" s="5"/>
      <c r="U184" s="5"/>
      <c r="V184" s="5"/>
      <c r="W184" s="5"/>
      <c r="X184" s="32"/>
      <c r="Y184" s="5"/>
      <c r="Z184" s="5"/>
      <c r="AA184" s="5"/>
      <c r="AB184" s="5"/>
      <c r="AC184" s="5"/>
      <c r="AD184" s="5"/>
      <c r="AE184" s="5"/>
      <c r="AF184" s="32"/>
      <c r="AG184" s="5"/>
      <c r="AH184" s="5"/>
      <c r="AI184" s="5"/>
      <c r="AJ184" s="5"/>
      <c r="AK184" s="5"/>
      <c r="AL184" s="5"/>
      <c r="AM184" s="5"/>
      <c r="AN184" s="76"/>
      <c r="AO184" s="9"/>
      <c r="AP184" s="9"/>
      <c r="AQ184" s="114"/>
      <c r="AR184" s="28"/>
      <c r="AS184" s="28"/>
      <c r="AT184" s="28"/>
      <c r="AU184" s="28"/>
      <c r="AV184" s="28"/>
      <c r="AW184" s="28"/>
      <c r="AX184" s="28"/>
      <c r="AY184" s="4"/>
      <c r="AZ184" s="300">
        <f t="shared" si="19"/>
        <v>0</v>
      </c>
      <c r="BA184" s="4"/>
      <c r="BB184" s="25"/>
      <c r="BC184" s="25"/>
      <c r="BD184" s="4"/>
      <c r="BE184" s="7"/>
      <c r="BF184" s="4"/>
      <c r="BG184" s="4"/>
      <c r="BH184" s="4"/>
      <c r="BI184" s="4"/>
      <c r="BJ184" s="4"/>
      <c r="BK184" s="4"/>
      <c r="BL184" s="4"/>
      <c r="BM184" s="43"/>
      <c r="BN184" s="4"/>
      <c r="BO184" s="43"/>
      <c r="BP184" s="263"/>
      <c r="BQ184" s="263"/>
      <c r="BR184" s="263"/>
      <c r="BS184" s="44">
        <v>180</v>
      </c>
      <c r="BT184" s="69"/>
      <c r="BU184" s="69"/>
      <c r="BV184" s="69"/>
      <c r="BW184" s="69"/>
      <c r="BX184" s="69"/>
      <c r="BY184" s="69"/>
      <c r="BZ184" s="26"/>
      <c r="CA184" s="32"/>
      <c r="CB184" s="69"/>
      <c r="CC184" s="69"/>
      <c r="CD184" s="69"/>
      <c r="CE184" s="69"/>
      <c r="CF184" s="26"/>
      <c r="CG184" s="32"/>
      <c r="CH184" s="69"/>
      <c r="CI184" s="69"/>
      <c r="CJ184" s="69"/>
      <c r="CK184" s="69"/>
      <c r="CL184" s="26"/>
      <c r="CM184" s="32"/>
      <c r="CN184" s="69"/>
      <c r="CO184" s="69"/>
      <c r="CP184" s="69"/>
      <c r="CQ184" s="69"/>
      <c r="CR184" s="26"/>
      <c r="CS184" s="32"/>
      <c r="CT184" s="69"/>
      <c r="CU184" s="69"/>
      <c r="CV184" s="69"/>
      <c r="CW184" s="69"/>
      <c r="CX184" s="26"/>
      <c r="CY184" s="44">
        <v>180</v>
      </c>
      <c r="CZ184" s="5">
        <v>0</v>
      </c>
      <c r="DA184" s="5">
        <v>0</v>
      </c>
      <c r="DB184" s="69"/>
      <c r="DC184" s="25"/>
      <c r="DD184" s="25"/>
      <c r="DE184" s="280"/>
      <c r="DF184" s="69"/>
      <c r="DG184" s="26"/>
      <c r="DH184" s="26"/>
      <c r="DI184" s="26"/>
      <c r="DJ184" s="69"/>
      <c r="DK184" s="69"/>
      <c r="DL184" s="69"/>
      <c r="DM184" s="69"/>
      <c r="DN184" s="69"/>
      <c r="DO184" s="28"/>
      <c r="DP184" s="26" t="s">
        <v>656</v>
      </c>
      <c r="DQ184" s="4"/>
    </row>
    <row r="185" spans="1:123" x14ac:dyDescent="0.25">
      <c r="A185" s="10">
        <v>181</v>
      </c>
      <c r="B185" s="15"/>
      <c r="C185" s="42"/>
      <c r="D185" s="90"/>
      <c r="E185" s="8"/>
      <c r="F185" s="8"/>
      <c r="G185" s="32"/>
      <c r="H185" s="5"/>
      <c r="I185" s="5"/>
      <c r="J185" s="5"/>
      <c r="K185" s="5"/>
      <c r="L185" s="5"/>
      <c r="M185" s="5"/>
      <c r="N185" s="5"/>
      <c r="O185" s="299">
        <f t="shared" si="18"/>
        <v>0</v>
      </c>
      <c r="P185" s="5"/>
      <c r="Q185" s="5"/>
      <c r="R185" s="5"/>
      <c r="S185" s="5"/>
      <c r="T185" s="5"/>
      <c r="U185" s="5"/>
      <c r="V185" s="5"/>
      <c r="W185" s="5"/>
      <c r="X185" s="32"/>
      <c r="Y185" s="5"/>
      <c r="Z185" s="5"/>
      <c r="AA185" s="5"/>
      <c r="AB185" s="5"/>
      <c r="AC185" s="5"/>
      <c r="AD185" s="5"/>
      <c r="AE185" s="5"/>
      <c r="AF185" s="32"/>
      <c r="AG185" s="5"/>
      <c r="AH185" s="5"/>
      <c r="AI185" s="5"/>
      <c r="AJ185" s="5"/>
      <c r="AK185" s="5"/>
      <c r="AL185" s="5"/>
      <c r="AM185" s="5"/>
      <c r="AN185" s="76"/>
      <c r="AO185" s="9"/>
      <c r="AP185" s="9"/>
      <c r="AQ185" s="114"/>
      <c r="AR185" s="28"/>
      <c r="AS185" s="28"/>
      <c r="AT185" s="28"/>
      <c r="AU185" s="28"/>
      <c r="AV185" s="28"/>
      <c r="AW185" s="28"/>
      <c r="AX185" s="28"/>
      <c r="AY185" s="4"/>
      <c r="AZ185" s="300">
        <f t="shared" si="19"/>
        <v>0</v>
      </c>
      <c r="BA185" s="10"/>
      <c r="BB185" s="4"/>
      <c r="BC185" s="4"/>
      <c r="BD185" s="4"/>
      <c r="BE185" s="7"/>
      <c r="BF185" s="4"/>
      <c r="BG185" s="4"/>
      <c r="BH185" s="4"/>
      <c r="BI185" s="4"/>
      <c r="BJ185" s="4"/>
      <c r="BK185" s="4"/>
      <c r="BL185" s="4"/>
      <c r="BM185" s="43"/>
      <c r="BN185" s="4"/>
      <c r="BO185" s="43"/>
      <c r="BP185" s="263"/>
      <c r="BQ185" s="263"/>
      <c r="BR185" s="263"/>
      <c r="BS185" s="44">
        <v>181</v>
      </c>
      <c r="BT185" s="69"/>
      <c r="BU185" s="69"/>
      <c r="BV185" s="69"/>
      <c r="BW185" s="69"/>
      <c r="BX185" s="69"/>
      <c r="BY185" s="69"/>
      <c r="BZ185" s="26"/>
      <c r="CA185" s="32"/>
      <c r="CB185" s="69"/>
      <c r="CC185" s="69"/>
      <c r="CD185" s="69"/>
      <c r="CE185" s="69"/>
      <c r="CF185" s="26"/>
      <c r="CG185" s="32"/>
      <c r="CH185" s="69"/>
      <c r="CI185" s="69"/>
      <c r="CJ185" s="69"/>
      <c r="CK185" s="69"/>
      <c r="CL185" s="26"/>
      <c r="CM185" s="32"/>
      <c r="CN185" s="69"/>
      <c r="CO185" s="69"/>
      <c r="CP185" s="69"/>
      <c r="CQ185" s="69"/>
      <c r="CR185" s="26"/>
      <c r="CS185" s="32"/>
      <c r="CT185" s="69"/>
      <c r="CU185" s="69"/>
      <c r="CV185" s="69"/>
      <c r="CW185" s="69"/>
      <c r="CX185" s="26"/>
      <c r="CY185" s="44">
        <v>181</v>
      </c>
      <c r="CZ185" s="5">
        <v>0</v>
      </c>
      <c r="DA185" s="5">
        <v>0</v>
      </c>
      <c r="DB185" s="69"/>
      <c r="DC185" s="4"/>
      <c r="DD185" s="4"/>
      <c r="DE185" s="11"/>
      <c r="DF185" s="69"/>
      <c r="DG185" s="26"/>
      <c r="DH185" s="26"/>
      <c r="DI185" s="26"/>
      <c r="DJ185" s="69"/>
      <c r="DK185" s="69"/>
      <c r="DL185" s="69"/>
      <c r="DM185" s="69"/>
      <c r="DN185" s="69"/>
      <c r="DO185" s="28"/>
      <c r="DP185" s="26" t="s">
        <v>656</v>
      </c>
      <c r="DQ185" s="4"/>
    </row>
    <row r="186" spans="1:123" x14ac:dyDescent="0.25">
      <c r="A186" s="10">
        <v>182</v>
      </c>
      <c r="B186" s="15"/>
      <c r="C186" s="42"/>
      <c r="D186" s="90"/>
      <c r="E186" s="8"/>
      <c r="F186" s="8"/>
      <c r="G186" s="32"/>
      <c r="H186" s="5"/>
      <c r="I186" s="5"/>
      <c r="J186" s="5"/>
      <c r="K186" s="5"/>
      <c r="L186" s="5"/>
      <c r="M186" s="5"/>
      <c r="N186" s="5"/>
      <c r="O186" s="299">
        <f t="shared" si="18"/>
        <v>0</v>
      </c>
      <c r="P186" s="5"/>
      <c r="Q186" s="5"/>
      <c r="R186" s="5"/>
      <c r="S186" s="5"/>
      <c r="T186" s="5"/>
      <c r="U186" s="5"/>
      <c r="V186" s="5"/>
      <c r="W186" s="5"/>
      <c r="X186" s="32"/>
      <c r="Y186" s="5"/>
      <c r="Z186" s="5"/>
      <c r="AA186" s="5"/>
      <c r="AB186" s="5"/>
      <c r="AC186" s="5"/>
      <c r="AD186" s="5"/>
      <c r="AE186" s="5"/>
      <c r="AF186" s="32"/>
      <c r="AG186" s="5"/>
      <c r="AH186" s="5"/>
      <c r="AI186" s="5"/>
      <c r="AJ186" s="5"/>
      <c r="AK186" s="5"/>
      <c r="AL186" s="5"/>
      <c r="AM186" s="5"/>
      <c r="AN186" s="76"/>
      <c r="AO186" s="9"/>
      <c r="AP186" s="9"/>
      <c r="AQ186" s="114"/>
      <c r="AR186" s="28"/>
      <c r="AS186" s="28"/>
      <c r="AT186" s="28"/>
      <c r="AU186" s="28"/>
      <c r="AV186" s="28"/>
      <c r="AW186" s="28"/>
      <c r="AX186" s="28"/>
      <c r="AY186" s="4"/>
      <c r="AZ186" s="300">
        <f t="shared" si="19"/>
        <v>0</v>
      </c>
      <c r="BA186" s="10"/>
      <c r="BB186" s="4"/>
      <c r="BC186" s="4"/>
      <c r="BD186" s="4"/>
      <c r="BE186" s="7"/>
      <c r="BF186" s="4"/>
      <c r="BG186" s="4"/>
      <c r="BH186" s="4"/>
      <c r="BI186" s="4"/>
      <c r="BJ186" s="4"/>
      <c r="BK186" s="4"/>
      <c r="BL186" s="4"/>
      <c r="BM186" s="43"/>
      <c r="BN186" s="4"/>
      <c r="BO186" s="43"/>
      <c r="BP186" s="263"/>
      <c r="BQ186" s="263"/>
      <c r="BR186" s="263"/>
      <c r="BS186" s="44">
        <v>182</v>
      </c>
      <c r="BT186" s="69"/>
      <c r="BU186" s="69"/>
      <c r="BV186" s="69"/>
      <c r="BW186" s="69"/>
      <c r="BX186" s="69"/>
      <c r="BY186" s="69"/>
      <c r="BZ186" s="26"/>
      <c r="CA186" s="32"/>
      <c r="CB186" s="69"/>
      <c r="CC186" s="69"/>
      <c r="CD186" s="69"/>
      <c r="CE186" s="69"/>
      <c r="CF186" s="26"/>
      <c r="CG186" s="32"/>
      <c r="CH186" s="69"/>
      <c r="CI186" s="69"/>
      <c r="CJ186" s="69"/>
      <c r="CK186" s="69"/>
      <c r="CL186" s="26"/>
      <c r="CM186" s="32"/>
      <c r="CN186" s="69"/>
      <c r="CO186" s="69"/>
      <c r="CP186" s="69"/>
      <c r="CQ186" s="69"/>
      <c r="CR186" s="26"/>
      <c r="CS186" s="32"/>
      <c r="CT186" s="69"/>
      <c r="CU186" s="69"/>
      <c r="CV186" s="69"/>
      <c r="CW186" s="69"/>
      <c r="CX186" s="26"/>
      <c r="CY186" s="44">
        <v>182</v>
      </c>
      <c r="CZ186" s="5">
        <v>0</v>
      </c>
      <c r="DA186" s="5">
        <v>0</v>
      </c>
      <c r="DB186" s="69"/>
      <c r="DC186" s="4"/>
      <c r="DD186" s="4"/>
      <c r="DE186" s="11"/>
      <c r="DF186" s="69"/>
      <c r="DG186" s="26"/>
      <c r="DH186" s="26"/>
      <c r="DI186" s="26"/>
      <c r="DJ186" s="69"/>
      <c r="DK186" s="69"/>
      <c r="DL186" s="69"/>
      <c r="DM186" s="69"/>
      <c r="DN186" s="69"/>
      <c r="DO186" s="28"/>
      <c r="DP186" s="26" t="s">
        <v>656</v>
      </c>
      <c r="DQ186" s="4"/>
    </row>
    <row r="187" spans="1:123" x14ac:dyDescent="0.25">
      <c r="A187" s="10">
        <v>183</v>
      </c>
      <c r="B187" s="15"/>
      <c r="C187" s="42"/>
      <c r="D187" s="90"/>
      <c r="E187" s="5"/>
      <c r="F187" s="5"/>
      <c r="G187" s="32"/>
      <c r="H187" s="5"/>
      <c r="I187" s="5"/>
      <c r="J187" s="5"/>
      <c r="K187" s="5"/>
      <c r="L187" s="5"/>
      <c r="M187" s="5"/>
      <c r="N187" s="5"/>
      <c r="O187" s="299">
        <f t="shared" si="18"/>
        <v>0</v>
      </c>
      <c r="P187" s="5"/>
      <c r="Q187" s="5"/>
      <c r="R187" s="5"/>
      <c r="S187" s="5"/>
      <c r="T187" s="5"/>
      <c r="U187" s="5"/>
      <c r="V187" s="5"/>
      <c r="W187" s="5"/>
      <c r="X187" s="32"/>
      <c r="Y187" s="5"/>
      <c r="Z187" s="5"/>
      <c r="AA187" s="5"/>
      <c r="AB187" s="5"/>
      <c r="AC187" s="5"/>
      <c r="AD187" s="5"/>
      <c r="AE187" s="5"/>
      <c r="AF187" s="32"/>
      <c r="AG187" s="5"/>
      <c r="AH187" s="5"/>
      <c r="AI187" s="5"/>
      <c r="AJ187" s="5"/>
      <c r="AK187" s="5"/>
      <c r="AL187" s="5"/>
      <c r="AM187" s="5"/>
      <c r="AN187" s="76"/>
      <c r="AO187" s="9"/>
      <c r="AP187" s="9"/>
      <c r="AQ187" s="114"/>
      <c r="AR187" s="28"/>
      <c r="AS187" s="28"/>
      <c r="AT187" s="28"/>
      <c r="AU187" s="28"/>
      <c r="AV187" s="28"/>
      <c r="AW187" s="28"/>
      <c r="AX187" s="28"/>
      <c r="AY187" s="4"/>
      <c r="AZ187" s="300">
        <f t="shared" si="19"/>
        <v>0</v>
      </c>
      <c r="BA187" s="4"/>
      <c r="BB187" s="4"/>
      <c r="BC187" s="4"/>
      <c r="BD187" s="4"/>
      <c r="BE187" s="4"/>
      <c r="BF187" s="4"/>
      <c r="BG187" s="4"/>
      <c r="BH187" s="4"/>
      <c r="BI187" s="4"/>
      <c r="BJ187" s="4"/>
      <c r="BK187" s="4"/>
      <c r="BL187" s="4"/>
      <c r="BM187" s="43"/>
      <c r="BN187" s="4"/>
      <c r="BO187" s="43"/>
      <c r="BP187" s="263"/>
      <c r="BQ187" s="263"/>
      <c r="BR187" s="263"/>
      <c r="BS187" s="44">
        <v>183</v>
      </c>
      <c r="BT187" s="69"/>
      <c r="BU187" s="69"/>
      <c r="BV187" s="69"/>
      <c r="BW187" s="69"/>
      <c r="BX187" s="69"/>
      <c r="BY187" s="69"/>
      <c r="BZ187" s="26"/>
      <c r="CA187" s="32"/>
      <c r="CB187" s="69"/>
      <c r="CC187" s="69"/>
      <c r="CD187" s="69"/>
      <c r="CE187" s="69"/>
      <c r="CF187" s="26"/>
      <c r="CG187" s="32"/>
      <c r="CH187" s="69"/>
      <c r="CI187" s="69"/>
      <c r="CJ187" s="69"/>
      <c r="CK187" s="69"/>
      <c r="CL187" s="26"/>
      <c r="CM187" s="32"/>
      <c r="CN187" s="69"/>
      <c r="CO187" s="69"/>
      <c r="CP187" s="69"/>
      <c r="CQ187" s="69"/>
      <c r="CR187" s="26"/>
      <c r="CS187" s="32"/>
      <c r="CT187" s="69"/>
      <c r="CU187" s="69"/>
      <c r="CV187" s="69"/>
      <c r="CW187" s="69"/>
      <c r="CX187" s="26"/>
      <c r="CY187" s="44">
        <v>183</v>
      </c>
      <c r="CZ187" s="5">
        <v>0</v>
      </c>
      <c r="DA187" s="5">
        <v>0</v>
      </c>
      <c r="DB187" s="69"/>
      <c r="DC187" s="4"/>
      <c r="DD187" s="4"/>
      <c r="DE187" s="11"/>
      <c r="DF187" s="69"/>
      <c r="DG187" s="26"/>
      <c r="DH187" s="26"/>
      <c r="DI187" s="26"/>
      <c r="DJ187" s="69"/>
      <c r="DK187" s="69"/>
      <c r="DL187" s="69"/>
      <c r="DM187" s="69"/>
      <c r="DN187" s="69"/>
      <c r="DO187" s="28"/>
      <c r="DP187" s="26" t="s">
        <v>656</v>
      </c>
      <c r="DQ187" s="4"/>
    </row>
    <row r="188" spans="1:123" x14ac:dyDescent="0.25">
      <c r="A188" s="10">
        <v>184</v>
      </c>
      <c r="B188" s="15"/>
      <c r="C188" s="42"/>
      <c r="D188" s="90"/>
      <c r="E188" s="5"/>
      <c r="F188" s="5"/>
      <c r="G188" s="32"/>
      <c r="H188" s="5"/>
      <c r="I188" s="5"/>
      <c r="J188" s="5"/>
      <c r="K188" s="5"/>
      <c r="L188" s="5"/>
      <c r="M188" s="5"/>
      <c r="N188" s="5"/>
      <c r="O188" s="299">
        <f t="shared" si="18"/>
        <v>0</v>
      </c>
      <c r="P188" s="5"/>
      <c r="Q188" s="5"/>
      <c r="R188" s="5"/>
      <c r="S188" s="5"/>
      <c r="T188" s="5"/>
      <c r="U188" s="5"/>
      <c r="V188" s="5"/>
      <c r="W188" s="5"/>
      <c r="X188" s="32"/>
      <c r="Y188" s="5"/>
      <c r="Z188" s="5"/>
      <c r="AA188" s="5"/>
      <c r="AB188" s="5"/>
      <c r="AC188" s="5"/>
      <c r="AD188" s="5"/>
      <c r="AE188" s="5"/>
      <c r="AF188" s="32"/>
      <c r="AG188" s="5"/>
      <c r="AH188" s="5"/>
      <c r="AI188" s="5"/>
      <c r="AJ188" s="5"/>
      <c r="AK188" s="5"/>
      <c r="AL188" s="5"/>
      <c r="AM188" s="5"/>
      <c r="AN188" s="76"/>
      <c r="AO188" s="9"/>
      <c r="AP188" s="9"/>
      <c r="AQ188" s="114"/>
      <c r="AR188" s="28"/>
      <c r="AS188" s="28"/>
      <c r="AT188" s="28"/>
      <c r="AU188" s="28"/>
      <c r="AV188" s="28"/>
      <c r="AW188" s="28"/>
      <c r="AX188" s="28"/>
      <c r="AY188" s="4"/>
      <c r="AZ188" s="300">
        <f t="shared" si="19"/>
        <v>0</v>
      </c>
      <c r="BA188" s="4"/>
      <c r="BB188" s="4"/>
      <c r="BC188" s="4"/>
      <c r="BD188" s="4"/>
      <c r="BE188" s="4"/>
      <c r="BF188" s="4"/>
      <c r="BG188" s="4"/>
      <c r="BH188" s="4"/>
      <c r="BI188" s="4"/>
      <c r="BJ188" s="4"/>
      <c r="BK188" s="4"/>
      <c r="BL188" s="4"/>
      <c r="BM188" s="43"/>
      <c r="BN188" s="4"/>
      <c r="BO188" s="43"/>
      <c r="BP188" s="263"/>
      <c r="BQ188" s="263"/>
      <c r="BR188" s="263"/>
      <c r="BS188" s="44">
        <v>184</v>
      </c>
      <c r="BT188" s="69"/>
      <c r="BU188" s="69"/>
      <c r="BV188" s="69"/>
      <c r="BW188" s="69"/>
      <c r="BX188" s="69"/>
      <c r="BY188" s="69"/>
      <c r="BZ188" s="26"/>
      <c r="CA188" s="32"/>
      <c r="CB188" s="69"/>
      <c r="CC188" s="69"/>
      <c r="CD188" s="69"/>
      <c r="CE188" s="69"/>
      <c r="CF188" s="26"/>
      <c r="CG188" s="32"/>
      <c r="CH188" s="69"/>
      <c r="CI188" s="69"/>
      <c r="CJ188" s="69"/>
      <c r="CK188" s="69"/>
      <c r="CL188" s="26"/>
      <c r="CM188" s="32"/>
      <c r="CN188" s="69"/>
      <c r="CO188" s="69"/>
      <c r="CP188" s="69"/>
      <c r="CQ188" s="69"/>
      <c r="CR188" s="26"/>
      <c r="CS188" s="32"/>
      <c r="CT188" s="69"/>
      <c r="CU188" s="69"/>
      <c r="CV188" s="69"/>
      <c r="CW188" s="69"/>
      <c r="CX188" s="26"/>
      <c r="CY188" s="44">
        <v>184</v>
      </c>
      <c r="CZ188" s="5">
        <v>0</v>
      </c>
      <c r="DA188" s="5">
        <v>0</v>
      </c>
      <c r="DB188" s="69"/>
      <c r="DC188" s="4"/>
      <c r="DD188" s="4"/>
      <c r="DE188" s="11"/>
      <c r="DF188" s="69"/>
      <c r="DG188" s="26"/>
      <c r="DH188" s="26"/>
      <c r="DI188" s="26"/>
      <c r="DJ188" s="69"/>
      <c r="DK188" s="69"/>
      <c r="DL188" s="69"/>
      <c r="DM188" s="69"/>
      <c r="DN188" s="69"/>
      <c r="DO188" s="70"/>
      <c r="DP188" s="26" t="s">
        <v>656</v>
      </c>
    </row>
    <row r="189" spans="1:123" x14ac:dyDescent="0.25">
      <c r="A189" s="10">
        <v>185</v>
      </c>
      <c r="B189" s="15"/>
      <c r="C189" s="42"/>
      <c r="D189" s="90"/>
      <c r="E189" s="5"/>
      <c r="F189" s="5"/>
      <c r="G189" s="32"/>
      <c r="H189" s="5"/>
      <c r="I189" s="5"/>
      <c r="J189" s="5"/>
      <c r="K189" s="5"/>
      <c r="L189" s="5"/>
      <c r="M189" s="5"/>
      <c r="N189" s="5"/>
      <c r="O189" s="299">
        <f t="shared" si="18"/>
        <v>0</v>
      </c>
      <c r="P189" s="5"/>
      <c r="Q189" s="5"/>
      <c r="R189" s="5"/>
      <c r="S189" s="5"/>
      <c r="T189" s="5"/>
      <c r="U189" s="5"/>
      <c r="V189" s="5"/>
      <c r="W189" s="5"/>
      <c r="X189" s="32"/>
      <c r="Y189" s="5"/>
      <c r="Z189" s="5"/>
      <c r="AA189" s="5"/>
      <c r="AB189" s="5"/>
      <c r="AC189" s="5"/>
      <c r="AD189" s="5"/>
      <c r="AE189" s="5"/>
      <c r="AF189" s="32"/>
      <c r="AG189" s="5"/>
      <c r="AH189" s="5"/>
      <c r="AI189" s="5"/>
      <c r="AJ189" s="5"/>
      <c r="AK189" s="5"/>
      <c r="AL189" s="5"/>
      <c r="AM189" s="5"/>
      <c r="AN189" s="76"/>
      <c r="AO189" s="9"/>
      <c r="AP189" s="9"/>
      <c r="AQ189" s="114"/>
      <c r="AR189" s="28"/>
      <c r="AS189" s="28"/>
      <c r="AT189" s="28"/>
      <c r="AU189" s="28"/>
      <c r="AV189" s="28"/>
      <c r="AW189" s="28"/>
      <c r="AX189" s="28"/>
      <c r="AY189" s="4"/>
      <c r="AZ189" s="300">
        <f t="shared" si="19"/>
        <v>0</v>
      </c>
      <c r="BA189" s="4"/>
      <c r="BB189" s="4"/>
      <c r="BC189" s="4"/>
      <c r="BD189" s="4"/>
      <c r="BE189" s="4"/>
      <c r="BF189" s="4"/>
      <c r="BG189" s="4"/>
      <c r="BH189" s="4"/>
      <c r="BI189" s="4"/>
      <c r="BJ189" s="4"/>
      <c r="BK189" s="4"/>
      <c r="BL189" s="4"/>
      <c r="BM189" s="43"/>
      <c r="BN189" s="4"/>
      <c r="BO189" s="43"/>
      <c r="BP189" s="263"/>
      <c r="BQ189" s="263"/>
      <c r="BR189" s="263"/>
      <c r="BS189" s="44">
        <v>185</v>
      </c>
      <c r="BT189" s="69"/>
      <c r="BU189" s="69"/>
      <c r="BV189" s="69"/>
      <c r="BW189" s="69"/>
      <c r="BX189" s="69"/>
      <c r="BY189" s="69"/>
      <c r="BZ189" s="26"/>
      <c r="CA189" s="32"/>
      <c r="CB189" s="69"/>
      <c r="CC189" s="69"/>
      <c r="CD189" s="69"/>
      <c r="CE189" s="69"/>
      <c r="CF189" s="26"/>
      <c r="CG189" s="32"/>
      <c r="CH189" s="69"/>
      <c r="CI189" s="69"/>
      <c r="CJ189" s="69"/>
      <c r="CK189" s="69"/>
      <c r="CL189" s="26"/>
      <c r="CM189" s="32"/>
      <c r="CN189" s="69"/>
      <c r="CO189" s="69"/>
      <c r="CP189" s="69"/>
      <c r="CQ189" s="69"/>
      <c r="CR189" s="26"/>
      <c r="CS189" s="32"/>
      <c r="CT189" s="69"/>
      <c r="CU189" s="69"/>
      <c r="CV189" s="69"/>
      <c r="CW189" s="69"/>
      <c r="CX189" s="26"/>
      <c r="CY189" s="44">
        <v>185</v>
      </c>
      <c r="CZ189" s="5">
        <v>0</v>
      </c>
      <c r="DA189" s="5">
        <v>0</v>
      </c>
      <c r="DB189" s="69"/>
      <c r="DC189" s="4"/>
      <c r="DD189" s="4"/>
      <c r="DE189" s="11"/>
      <c r="DF189" s="69"/>
      <c r="DG189" s="26"/>
      <c r="DH189" s="26"/>
      <c r="DI189" s="26"/>
      <c r="DJ189" s="69"/>
      <c r="DK189" s="69"/>
      <c r="DL189" s="69"/>
      <c r="DM189" s="69"/>
      <c r="DN189" s="69"/>
      <c r="DO189" s="70"/>
      <c r="DP189" s="26" t="s">
        <v>656</v>
      </c>
    </row>
    <row r="190" spans="1:123" x14ac:dyDescent="0.25">
      <c r="A190" s="10">
        <v>186</v>
      </c>
      <c r="B190" s="15"/>
      <c r="C190" s="42"/>
      <c r="D190" s="90"/>
      <c r="E190" s="5"/>
      <c r="F190" s="5"/>
      <c r="G190" s="32"/>
      <c r="H190" s="5"/>
      <c r="I190" s="5"/>
      <c r="J190" s="5"/>
      <c r="K190" s="5"/>
      <c r="L190" s="5"/>
      <c r="M190" s="5"/>
      <c r="N190" s="5"/>
      <c r="O190" s="299">
        <f t="shared" si="18"/>
        <v>0</v>
      </c>
      <c r="P190" s="5"/>
      <c r="Q190" s="5"/>
      <c r="R190" s="5"/>
      <c r="S190" s="5"/>
      <c r="T190" s="5"/>
      <c r="U190" s="5"/>
      <c r="V190" s="5"/>
      <c r="W190" s="5"/>
      <c r="X190" s="32"/>
      <c r="Y190" s="5"/>
      <c r="Z190" s="5"/>
      <c r="AA190" s="5"/>
      <c r="AB190" s="5"/>
      <c r="AC190" s="5"/>
      <c r="AD190" s="5"/>
      <c r="AE190" s="5"/>
      <c r="AF190" s="32"/>
      <c r="AG190" s="5"/>
      <c r="AH190" s="5"/>
      <c r="AI190" s="5"/>
      <c r="AJ190" s="5"/>
      <c r="AK190" s="5"/>
      <c r="AL190" s="5"/>
      <c r="AM190" s="5"/>
      <c r="AN190" s="76"/>
      <c r="AO190" s="9"/>
      <c r="AP190" s="9"/>
      <c r="AQ190" s="114"/>
      <c r="AR190" s="28"/>
      <c r="AS190" s="28"/>
      <c r="AT190" s="28"/>
      <c r="AU190" s="28"/>
      <c r="AV190" s="28"/>
      <c r="AW190" s="28"/>
      <c r="AX190" s="28"/>
      <c r="AY190" s="4"/>
      <c r="AZ190" s="300">
        <f t="shared" si="19"/>
        <v>0</v>
      </c>
      <c r="BA190" s="4"/>
      <c r="BB190" s="4"/>
      <c r="BC190" s="4"/>
      <c r="BD190" s="4"/>
      <c r="BE190" s="4"/>
      <c r="BF190" s="4"/>
      <c r="BG190" s="4"/>
      <c r="BH190" s="4"/>
      <c r="BI190" s="4"/>
      <c r="BJ190" s="4"/>
      <c r="BK190" s="4"/>
      <c r="BL190" s="4"/>
      <c r="BM190" s="43"/>
      <c r="BN190" s="4"/>
      <c r="BO190" s="43"/>
      <c r="BP190" s="263"/>
      <c r="BQ190" s="263"/>
      <c r="BR190" s="263"/>
      <c r="BS190" s="44">
        <v>186</v>
      </c>
      <c r="BT190" s="69"/>
      <c r="BU190" s="69"/>
      <c r="BV190" s="69"/>
      <c r="BW190" s="69"/>
      <c r="BX190" s="69"/>
      <c r="BY190" s="69"/>
      <c r="BZ190" s="26"/>
      <c r="CA190" s="32"/>
      <c r="CB190" s="69"/>
      <c r="CC190" s="69"/>
      <c r="CD190" s="69"/>
      <c r="CE190" s="69"/>
      <c r="CF190" s="26"/>
      <c r="CG190" s="32"/>
      <c r="CH190" s="69"/>
      <c r="CI190" s="69"/>
      <c r="CJ190" s="69"/>
      <c r="CK190" s="69"/>
      <c r="CL190" s="26"/>
      <c r="CM190" s="32"/>
      <c r="CN190" s="69"/>
      <c r="CO190" s="69"/>
      <c r="CP190" s="69"/>
      <c r="CQ190" s="69"/>
      <c r="CR190" s="26"/>
      <c r="CS190" s="32"/>
      <c r="CT190" s="69"/>
      <c r="CU190" s="69"/>
      <c r="CV190" s="69"/>
      <c r="CW190" s="69"/>
      <c r="CX190" s="26"/>
      <c r="CY190" s="44">
        <v>186</v>
      </c>
      <c r="CZ190" s="5">
        <v>0</v>
      </c>
      <c r="DA190" s="5">
        <v>0</v>
      </c>
      <c r="DB190" s="69"/>
      <c r="DC190" s="4"/>
      <c r="DD190" s="4"/>
      <c r="DE190" s="11"/>
      <c r="DF190" s="69"/>
      <c r="DG190" s="26"/>
      <c r="DH190" s="26"/>
      <c r="DI190" s="26"/>
      <c r="DJ190" s="69"/>
      <c r="DK190" s="69"/>
      <c r="DL190" s="69"/>
      <c r="DM190" s="69"/>
      <c r="DN190" s="69"/>
      <c r="DO190" s="70"/>
      <c r="DP190" s="26" t="s">
        <v>656</v>
      </c>
    </row>
    <row r="191" spans="1:123" x14ac:dyDescent="0.25">
      <c r="A191" s="10">
        <v>187</v>
      </c>
      <c r="B191" s="15"/>
      <c r="C191" s="42"/>
      <c r="D191" s="39"/>
      <c r="E191" s="69"/>
      <c r="F191" s="69"/>
      <c r="G191" s="32"/>
      <c r="H191" s="69"/>
      <c r="I191" s="69"/>
      <c r="J191" s="69"/>
      <c r="K191" s="69"/>
      <c r="L191" s="69"/>
      <c r="M191" s="69"/>
      <c r="N191" s="69"/>
      <c r="O191" s="299">
        <f t="shared" si="18"/>
        <v>0</v>
      </c>
      <c r="P191" s="5"/>
      <c r="Q191" s="69"/>
      <c r="R191" s="69"/>
      <c r="S191" s="69"/>
      <c r="T191" s="69"/>
      <c r="U191" s="69"/>
      <c r="V191" s="69"/>
      <c r="W191" s="69"/>
      <c r="X191" s="32"/>
      <c r="Y191" s="69"/>
      <c r="Z191" s="69"/>
      <c r="AA191" s="69"/>
      <c r="AB191" s="69"/>
      <c r="AC191" s="69"/>
      <c r="AD191" s="69"/>
      <c r="AE191" s="69"/>
      <c r="AF191" s="32"/>
      <c r="AG191" s="5"/>
      <c r="AH191" s="69"/>
      <c r="AI191" s="69"/>
      <c r="AJ191" s="69"/>
      <c r="AK191" s="69"/>
      <c r="AL191" s="69"/>
      <c r="AM191" s="69"/>
      <c r="AN191" s="76"/>
      <c r="AO191" s="82"/>
      <c r="AP191" s="82"/>
      <c r="AQ191" s="114"/>
      <c r="AR191" s="70"/>
      <c r="AS191" s="70"/>
      <c r="AT191" s="70"/>
      <c r="AU191" s="70"/>
      <c r="AV191" s="70"/>
      <c r="AW191" s="70"/>
      <c r="AX191" s="70"/>
      <c r="AY191" s="26"/>
      <c r="AZ191" s="300">
        <f t="shared" si="19"/>
        <v>0</v>
      </c>
      <c r="BA191" s="4"/>
      <c r="BB191" s="4"/>
      <c r="BC191" s="4"/>
      <c r="BD191" s="26"/>
      <c r="BE191" s="26"/>
      <c r="BF191" s="26"/>
      <c r="BG191" s="26"/>
      <c r="BH191" s="26"/>
      <c r="BI191" s="26"/>
      <c r="BJ191" s="26"/>
      <c r="BK191" s="26"/>
      <c r="BL191" s="26"/>
      <c r="BM191" s="43"/>
      <c r="BN191" s="26"/>
      <c r="BO191" s="43"/>
      <c r="BP191" s="263"/>
      <c r="BQ191" s="263"/>
      <c r="BR191" s="263"/>
      <c r="BS191" s="44">
        <v>187</v>
      </c>
      <c r="BT191" s="69"/>
      <c r="BU191" s="69"/>
      <c r="BV191" s="69"/>
      <c r="BW191" s="69"/>
      <c r="BX191" s="69"/>
      <c r="BY191" s="69"/>
      <c r="BZ191" s="26"/>
      <c r="CA191" s="32"/>
      <c r="CB191" s="69"/>
      <c r="CC191" s="69"/>
      <c r="CD191" s="69"/>
      <c r="CE191" s="69"/>
      <c r="CF191" s="26"/>
      <c r="CG191" s="32"/>
      <c r="CH191" s="69"/>
      <c r="CI191" s="69"/>
      <c r="CJ191" s="69"/>
      <c r="CK191" s="69"/>
      <c r="CL191" s="26"/>
      <c r="CM191" s="32"/>
      <c r="CN191" s="69"/>
      <c r="CO191" s="69"/>
      <c r="CP191" s="69"/>
      <c r="CQ191" s="69"/>
      <c r="CR191" s="26"/>
      <c r="CS191" s="32"/>
      <c r="CT191" s="69"/>
      <c r="CU191" s="69"/>
      <c r="CV191" s="69"/>
      <c r="CW191" s="69"/>
      <c r="CX191" s="26"/>
      <c r="CY191" s="44">
        <v>187</v>
      </c>
      <c r="CZ191" s="5">
        <v>0</v>
      </c>
      <c r="DA191" s="5">
        <v>0</v>
      </c>
      <c r="DB191" s="69"/>
      <c r="DC191" s="4"/>
      <c r="DD191" s="4"/>
      <c r="DE191" s="11"/>
      <c r="DF191" s="69"/>
      <c r="DG191" s="26"/>
      <c r="DH191" s="26"/>
      <c r="DI191" s="26"/>
      <c r="DJ191" s="69"/>
      <c r="DK191" s="69"/>
      <c r="DL191" s="69"/>
      <c r="DM191" s="69"/>
      <c r="DN191" s="69"/>
      <c r="DO191" s="70"/>
      <c r="DP191" s="26" t="s">
        <v>656</v>
      </c>
    </row>
    <row r="192" spans="1:123" x14ac:dyDescent="0.25">
      <c r="A192" s="10">
        <v>188</v>
      </c>
      <c r="B192" s="15"/>
      <c r="C192" s="42"/>
      <c r="D192" s="39"/>
      <c r="E192" s="69"/>
      <c r="F192" s="69"/>
      <c r="G192" s="32"/>
      <c r="H192" s="69"/>
      <c r="I192" s="69"/>
      <c r="J192" s="69"/>
      <c r="K192" s="69"/>
      <c r="L192" s="69"/>
      <c r="M192" s="69"/>
      <c r="N192" s="69"/>
      <c r="O192" s="299">
        <f t="shared" si="18"/>
        <v>0</v>
      </c>
      <c r="P192" s="5"/>
      <c r="Q192" s="69"/>
      <c r="R192" s="69"/>
      <c r="S192" s="69"/>
      <c r="T192" s="69"/>
      <c r="U192" s="69"/>
      <c r="V192" s="69"/>
      <c r="W192" s="69"/>
      <c r="X192" s="32"/>
      <c r="Y192" s="69"/>
      <c r="Z192" s="69"/>
      <c r="AA192" s="69"/>
      <c r="AB192" s="69"/>
      <c r="AC192" s="69"/>
      <c r="AD192" s="69"/>
      <c r="AE192" s="69"/>
      <c r="AF192" s="32"/>
      <c r="AG192" s="5"/>
      <c r="AH192" s="69"/>
      <c r="AI192" s="69"/>
      <c r="AJ192" s="69"/>
      <c r="AK192" s="69"/>
      <c r="AL192" s="69"/>
      <c r="AM192" s="69"/>
      <c r="AN192" s="76"/>
      <c r="AO192" s="82"/>
      <c r="AP192" s="82"/>
      <c r="AQ192" s="114"/>
      <c r="AR192" s="70"/>
      <c r="AS192" s="70"/>
      <c r="AT192" s="70"/>
      <c r="AU192" s="70"/>
      <c r="AV192" s="70"/>
      <c r="AW192" s="70"/>
      <c r="AX192" s="70"/>
      <c r="AY192" s="26"/>
      <c r="AZ192" s="300">
        <f t="shared" si="19"/>
        <v>0</v>
      </c>
      <c r="BA192" s="4"/>
      <c r="BB192" s="4"/>
      <c r="BC192" s="4"/>
      <c r="BD192" s="26"/>
      <c r="BE192" s="26"/>
      <c r="BF192" s="26"/>
      <c r="BG192" s="26"/>
      <c r="BH192" s="26"/>
      <c r="BI192" s="26"/>
      <c r="BJ192" s="26"/>
      <c r="BK192" s="26"/>
      <c r="BL192" s="26"/>
      <c r="BM192" s="43"/>
      <c r="BN192" s="26"/>
      <c r="BO192" s="43"/>
      <c r="BP192" s="263"/>
      <c r="BQ192" s="263"/>
      <c r="BR192" s="263"/>
      <c r="BS192" s="44">
        <v>188</v>
      </c>
      <c r="BT192" s="69"/>
      <c r="BU192" s="69"/>
      <c r="BV192" s="69"/>
      <c r="BW192" s="69"/>
      <c r="BX192" s="69"/>
      <c r="BY192" s="69"/>
      <c r="BZ192" s="26"/>
      <c r="CA192" s="32"/>
      <c r="CB192" s="69"/>
      <c r="CC192" s="69"/>
      <c r="CD192" s="69"/>
      <c r="CE192" s="69"/>
      <c r="CF192" s="26"/>
      <c r="CG192" s="32"/>
      <c r="CH192" s="69"/>
      <c r="CI192" s="69"/>
      <c r="CJ192" s="69"/>
      <c r="CK192" s="69"/>
      <c r="CL192" s="26"/>
      <c r="CM192" s="32"/>
      <c r="CN192" s="69"/>
      <c r="CO192" s="69"/>
      <c r="CP192" s="69"/>
      <c r="CQ192" s="69"/>
      <c r="CR192" s="26"/>
      <c r="CS192" s="32"/>
      <c r="CT192" s="69"/>
      <c r="CU192" s="69"/>
      <c r="CV192" s="69"/>
      <c r="CW192" s="69"/>
      <c r="CX192" s="26"/>
      <c r="CY192" s="44">
        <v>188</v>
      </c>
      <c r="CZ192" s="5">
        <v>0</v>
      </c>
      <c r="DA192" s="5">
        <v>0</v>
      </c>
      <c r="DB192" s="69"/>
      <c r="DC192" s="4"/>
      <c r="DD192" s="4"/>
      <c r="DE192" s="11"/>
      <c r="DF192" s="69"/>
      <c r="DG192" s="26"/>
      <c r="DH192" s="26"/>
      <c r="DI192" s="26"/>
      <c r="DJ192" s="69"/>
      <c r="DK192" s="69"/>
      <c r="DL192" s="69"/>
      <c r="DM192" s="69"/>
      <c r="DN192" s="69"/>
      <c r="DO192" s="70"/>
      <c r="DP192" s="26" t="s">
        <v>656</v>
      </c>
    </row>
    <row r="193" spans="1:120" x14ac:dyDescent="0.25">
      <c r="A193" s="10">
        <v>189</v>
      </c>
      <c r="B193" s="15"/>
      <c r="C193" s="42"/>
      <c r="D193" s="39"/>
      <c r="E193" s="69"/>
      <c r="F193" s="69"/>
      <c r="G193" s="32"/>
      <c r="H193" s="69"/>
      <c r="I193" s="69"/>
      <c r="J193" s="69"/>
      <c r="K193" s="69"/>
      <c r="L193" s="69"/>
      <c r="M193" s="69"/>
      <c r="N193" s="69"/>
      <c r="O193" s="299">
        <f t="shared" si="18"/>
        <v>0</v>
      </c>
      <c r="P193" s="5"/>
      <c r="Q193" s="69"/>
      <c r="R193" s="69"/>
      <c r="S193" s="69"/>
      <c r="T193" s="69"/>
      <c r="U193" s="69"/>
      <c r="V193" s="69"/>
      <c r="W193" s="69"/>
      <c r="X193" s="32"/>
      <c r="Y193" s="69"/>
      <c r="Z193" s="69"/>
      <c r="AA193" s="69"/>
      <c r="AB193" s="69"/>
      <c r="AC193" s="69"/>
      <c r="AD193" s="69"/>
      <c r="AE193" s="69"/>
      <c r="AF193" s="32"/>
      <c r="AG193" s="5"/>
      <c r="AH193" s="69"/>
      <c r="AI193" s="69"/>
      <c r="AJ193" s="69"/>
      <c r="AK193" s="69"/>
      <c r="AL193" s="69"/>
      <c r="AM193" s="69"/>
      <c r="AN193" s="76"/>
      <c r="AO193" s="82"/>
      <c r="AP193" s="82"/>
      <c r="AQ193" s="114"/>
      <c r="AR193" s="70"/>
      <c r="AS193" s="70"/>
      <c r="AT193" s="70"/>
      <c r="AU193" s="70"/>
      <c r="AV193" s="70"/>
      <c r="AW193" s="70"/>
      <c r="AX193" s="70"/>
      <c r="AY193" s="26"/>
      <c r="AZ193" s="300">
        <f t="shared" si="19"/>
        <v>0</v>
      </c>
      <c r="BA193" s="4"/>
      <c r="BB193" s="4"/>
      <c r="BC193" s="4"/>
      <c r="BD193" s="26"/>
      <c r="BE193" s="26"/>
      <c r="BF193" s="26"/>
      <c r="BG193" s="26"/>
      <c r="BH193" s="26"/>
      <c r="BI193" s="26"/>
      <c r="BJ193" s="26"/>
      <c r="BK193" s="26"/>
      <c r="BL193" s="26"/>
      <c r="BM193" s="43"/>
      <c r="BN193" s="26"/>
      <c r="BO193" s="43"/>
      <c r="BP193" s="263"/>
      <c r="BQ193" s="263"/>
      <c r="BR193" s="263"/>
      <c r="BS193" s="44">
        <v>189</v>
      </c>
      <c r="BT193" s="69"/>
      <c r="BU193" s="69"/>
      <c r="BV193" s="69"/>
      <c r="BW193" s="69"/>
      <c r="BX193" s="69"/>
      <c r="BY193" s="69"/>
      <c r="BZ193" s="26"/>
      <c r="CA193" s="32"/>
      <c r="CB193" s="69"/>
      <c r="CC193" s="69"/>
      <c r="CD193" s="69"/>
      <c r="CE193" s="69"/>
      <c r="CF193" s="26"/>
      <c r="CG193" s="32"/>
      <c r="CH193" s="69"/>
      <c r="CI193" s="69"/>
      <c r="CJ193" s="69"/>
      <c r="CK193" s="69"/>
      <c r="CL193" s="26"/>
      <c r="CM193" s="32"/>
      <c r="CN193" s="69"/>
      <c r="CO193" s="69"/>
      <c r="CP193" s="69"/>
      <c r="CQ193" s="69"/>
      <c r="CR193" s="26"/>
      <c r="CS193" s="32"/>
      <c r="CT193" s="69"/>
      <c r="CU193" s="69"/>
      <c r="CV193" s="69"/>
      <c r="CW193" s="69"/>
      <c r="CX193" s="26"/>
      <c r="CY193" s="44">
        <v>189</v>
      </c>
      <c r="CZ193" s="5">
        <v>0</v>
      </c>
      <c r="DA193" s="5">
        <v>0</v>
      </c>
      <c r="DB193" s="69"/>
      <c r="DC193" s="4"/>
      <c r="DD193" s="4"/>
      <c r="DE193" s="11"/>
      <c r="DF193" s="69"/>
      <c r="DG193" s="26"/>
      <c r="DH193" s="26"/>
      <c r="DI193" s="26"/>
      <c r="DJ193" s="69"/>
      <c r="DK193" s="69"/>
      <c r="DL193" s="69"/>
      <c r="DM193" s="69"/>
      <c r="DN193" s="69"/>
      <c r="DO193" s="70"/>
      <c r="DP193" s="26" t="s">
        <v>656</v>
      </c>
    </row>
    <row r="194" spans="1:120" x14ac:dyDescent="0.25">
      <c r="A194" s="10">
        <v>190</v>
      </c>
      <c r="B194" s="15"/>
      <c r="C194" s="42"/>
      <c r="D194" s="39"/>
      <c r="E194" s="69"/>
      <c r="F194" s="69"/>
      <c r="G194" s="32"/>
      <c r="H194" s="69"/>
      <c r="I194" s="69"/>
      <c r="J194" s="69"/>
      <c r="K194" s="69"/>
      <c r="L194" s="69"/>
      <c r="M194" s="69"/>
      <c r="N194" s="69"/>
      <c r="O194" s="299">
        <f t="shared" si="18"/>
        <v>0</v>
      </c>
      <c r="P194" s="5"/>
      <c r="Q194" s="69"/>
      <c r="R194" s="69"/>
      <c r="S194" s="69"/>
      <c r="T194" s="69"/>
      <c r="U194" s="69"/>
      <c r="V194" s="69"/>
      <c r="W194" s="69"/>
      <c r="X194" s="32"/>
      <c r="Y194" s="69"/>
      <c r="Z194" s="69"/>
      <c r="AA194" s="69"/>
      <c r="AB194" s="69"/>
      <c r="AC194" s="69"/>
      <c r="AD194" s="69"/>
      <c r="AE194" s="69"/>
      <c r="AF194" s="32"/>
      <c r="AG194" s="5"/>
      <c r="AH194" s="69"/>
      <c r="AI194" s="69"/>
      <c r="AJ194" s="69"/>
      <c r="AK194" s="69"/>
      <c r="AL194" s="69"/>
      <c r="AM194" s="69"/>
      <c r="AN194" s="76"/>
      <c r="AO194" s="82"/>
      <c r="AP194" s="82"/>
      <c r="AQ194" s="114"/>
      <c r="AR194" s="70"/>
      <c r="AS194" s="70"/>
      <c r="AT194" s="70"/>
      <c r="AU194" s="70"/>
      <c r="AV194" s="70"/>
      <c r="AW194" s="70"/>
      <c r="AX194" s="70"/>
      <c r="AY194" s="26"/>
      <c r="AZ194" s="300">
        <f t="shared" si="19"/>
        <v>0</v>
      </c>
      <c r="BA194" s="4"/>
      <c r="BB194" s="4"/>
      <c r="BC194" s="4"/>
      <c r="BD194" s="26"/>
      <c r="BE194" s="26"/>
      <c r="BF194" s="26"/>
      <c r="BG194" s="26"/>
      <c r="BH194" s="26"/>
      <c r="BI194" s="26"/>
      <c r="BJ194" s="26"/>
      <c r="BK194" s="26"/>
      <c r="BL194" s="26"/>
      <c r="BM194" s="43"/>
      <c r="BN194" s="26"/>
      <c r="BO194" s="43"/>
      <c r="BP194" s="263"/>
      <c r="BQ194" s="263"/>
      <c r="BR194" s="263"/>
      <c r="BS194" s="44">
        <v>190</v>
      </c>
      <c r="BT194" s="69"/>
      <c r="BU194" s="69"/>
      <c r="BV194" s="69"/>
      <c r="BW194" s="69"/>
      <c r="BX194" s="69"/>
      <c r="BY194" s="69"/>
      <c r="BZ194" s="26"/>
      <c r="CA194" s="32"/>
      <c r="CB194" s="69"/>
      <c r="CC194" s="69"/>
      <c r="CD194" s="69"/>
      <c r="CE194" s="69"/>
      <c r="CF194" s="26"/>
      <c r="CG194" s="32"/>
      <c r="CH194" s="69"/>
      <c r="CI194" s="69"/>
      <c r="CJ194" s="69"/>
      <c r="CK194" s="69"/>
      <c r="CL194" s="26"/>
      <c r="CM194" s="32"/>
      <c r="CN194" s="69"/>
      <c r="CO194" s="69"/>
      <c r="CP194" s="69"/>
      <c r="CQ194" s="69"/>
      <c r="CR194" s="26"/>
      <c r="CS194" s="32"/>
      <c r="CT194" s="69"/>
      <c r="CU194" s="69"/>
      <c r="CV194" s="69"/>
      <c r="CW194" s="69"/>
      <c r="CX194" s="26"/>
      <c r="CY194" s="44">
        <v>190</v>
      </c>
      <c r="CZ194" s="5">
        <v>0</v>
      </c>
      <c r="DA194" s="5">
        <v>0</v>
      </c>
      <c r="DB194" s="69"/>
      <c r="DC194" s="4"/>
      <c r="DD194" s="4"/>
      <c r="DE194" s="11"/>
      <c r="DF194" s="69"/>
      <c r="DG194" s="26"/>
      <c r="DH194" s="26"/>
      <c r="DI194" s="26"/>
      <c r="DJ194" s="69"/>
      <c r="DK194" s="69"/>
      <c r="DL194" s="69"/>
      <c r="DM194" s="69"/>
      <c r="DN194" s="69"/>
      <c r="DO194" s="70"/>
      <c r="DP194" s="26" t="s">
        <v>656</v>
      </c>
    </row>
    <row r="195" spans="1:120" x14ac:dyDescent="0.25">
      <c r="A195" s="10">
        <v>191</v>
      </c>
      <c r="B195" s="15"/>
      <c r="C195" s="42"/>
      <c r="D195" s="39"/>
      <c r="E195" s="69"/>
      <c r="F195" s="69"/>
      <c r="G195" s="32"/>
      <c r="H195" s="69"/>
      <c r="I195" s="69"/>
      <c r="J195" s="69"/>
      <c r="K195" s="69"/>
      <c r="L195" s="69"/>
      <c r="M195" s="69"/>
      <c r="N195" s="69"/>
      <c r="O195" s="299">
        <f t="shared" si="18"/>
        <v>0</v>
      </c>
      <c r="P195" s="5"/>
      <c r="Q195" s="69"/>
      <c r="R195" s="69"/>
      <c r="S195" s="69"/>
      <c r="T195" s="69"/>
      <c r="U195" s="69"/>
      <c r="V195" s="69"/>
      <c r="W195" s="69"/>
      <c r="X195" s="32"/>
      <c r="Y195" s="69"/>
      <c r="Z195" s="69"/>
      <c r="AA195" s="69"/>
      <c r="AB195" s="69"/>
      <c r="AC195" s="69"/>
      <c r="AD195" s="69"/>
      <c r="AE195" s="69"/>
      <c r="AF195" s="32"/>
      <c r="AG195" s="5"/>
      <c r="AH195" s="69"/>
      <c r="AI195" s="69"/>
      <c r="AJ195" s="69"/>
      <c r="AK195" s="69"/>
      <c r="AL195" s="69"/>
      <c r="AM195" s="69"/>
      <c r="AN195" s="76"/>
      <c r="AO195" s="82"/>
      <c r="AP195" s="82"/>
      <c r="AQ195" s="114"/>
      <c r="AR195" s="70"/>
      <c r="AS195" s="70"/>
      <c r="AT195" s="70"/>
      <c r="AU195" s="70"/>
      <c r="AV195" s="70"/>
      <c r="AW195" s="70"/>
      <c r="AX195" s="70"/>
      <c r="AY195" s="26"/>
      <c r="AZ195" s="300">
        <f t="shared" si="19"/>
        <v>0</v>
      </c>
      <c r="BA195" s="4"/>
      <c r="BB195" s="4"/>
      <c r="BC195" s="4"/>
      <c r="BD195" s="26"/>
      <c r="BE195" s="26"/>
      <c r="BF195" s="26"/>
      <c r="BG195" s="26"/>
      <c r="BH195" s="26"/>
      <c r="BI195" s="26"/>
      <c r="BJ195" s="26"/>
      <c r="BK195" s="26"/>
      <c r="BL195" s="26"/>
      <c r="BM195" s="43"/>
      <c r="BN195" s="26"/>
      <c r="BO195" s="43"/>
      <c r="BP195" s="263"/>
      <c r="BQ195" s="263"/>
      <c r="BR195" s="263"/>
      <c r="BS195" s="44">
        <v>191</v>
      </c>
      <c r="BT195" s="69"/>
      <c r="BU195" s="69"/>
      <c r="BV195" s="69"/>
      <c r="BW195" s="69"/>
      <c r="BX195" s="69"/>
      <c r="BY195" s="69"/>
      <c r="BZ195" s="26"/>
      <c r="CA195" s="32"/>
      <c r="CB195" s="69"/>
      <c r="CC195" s="69"/>
      <c r="CD195" s="69"/>
      <c r="CE195" s="69"/>
      <c r="CF195" s="26"/>
      <c r="CG195" s="32"/>
      <c r="CH195" s="69"/>
      <c r="CI195" s="69"/>
      <c r="CJ195" s="69"/>
      <c r="CK195" s="69"/>
      <c r="CL195" s="26"/>
      <c r="CM195" s="32"/>
      <c r="CN195" s="69"/>
      <c r="CO195" s="69"/>
      <c r="CP195" s="69"/>
      <c r="CQ195" s="69"/>
      <c r="CR195" s="26"/>
      <c r="CS195" s="32"/>
      <c r="CT195" s="69"/>
      <c r="CU195" s="69"/>
      <c r="CV195" s="69"/>
      <c r="CW195" s="69"/>
      <c r="CX195" s="26"/>
      <c r="CY195" s="44">
        <v>191</v>
      </c>
      <c r="CZ195" s="5">
        <v>0</v>
      </c>
      <c r="DA195" s="5">
        <v>0</v>
      </c>
      <c r="DB195" s="69"/>
      <c r="DC195" s="4"/>
      <c r="DD195" s="4"/>
      <c r="DE195" s="11"/>
      <c r="DF195" s="69"/>
      <c r="DG195" s="26"/>
      <c r="DH195" s="26"/>
      <c r="DI195" s="26"/>
      <c r="DJ195" s="69"/>
      <c r="DK195" s="69"/>
      <c r="DL195" s="69"/>
      <c r="DM195" s="69"/>
      <c r="DN195" s="69"/>
      <c r="DO195" s="70"/>
      <c r="DP195" s="26" t="s">
        <v>656</v>
      </c>
    </row>
    <row r="196" spans="1:120" x14ac:dyDescent="0.25">
      <c r="A196" s="10">
        <v>192</v>
      </c>
      <c r="B196" s="15"/>
      <c r="C196" s="42"/>
      <c r="D196" s="39"/>
      <c r="E196" s="69"/>
      <c r="F196" s="69"/>
      <c r="G196" s="32"/>
      <c r="H196" s="69"/>
      <c r="I196" s="69"/>
      <c r="J196" s="69"/>
      <c r="K196" s="69"/>
      <c r="L196" s="69"/>
      <c r="M196" s="69"/>
      <c r="N196" s="69"/>
      <c r="O196" s="299">
        <f t="shared" si="18"/>
        <v>0</v>
      </c>
      <c r="P196" s="5"/>
      <c r="Q196" s="69"/>
      <c r="R196" s="69"/>
      <c r="S196" s="69"/>
      <c r="T196" s="69"/>
      <c r="U196" s="69"/>
      <c r="V196" s="69"/>
      <c r="W196" s="69"/>
      <c r="X196" s="32"/>
      <c r="Y196" s="69"/>
      <c r="Z196" s="69"/>
      <c r="AA196" s="69"/>
      <c r="AB196" s="69"/>
      <c r="AC196" s="69"/>
      <c r="AD196" s="69"/>
      <c r="AE196" s="69"/>
      <c r="AF196" s="32"/>
      <c r="AG196" s="5"/>
      <c r="AH196" s="69"/>
      <c r="AI196" s="69"/>
      <c r="AJ196" s="69"/>
      <c r="AK196" s="69"/>
      <c r="AL196" s="69"/>
      <c r="AM196" s="69"/>
      <c r="AN196" s="76"/>
      <c r="AO196" s="82"/>
      <c r="AP196" s="82"/>
      <c r="AQ196" s="114"/>
      <c r="AR196" s="70"/>
      <c r="AS196" s="70"/>
      <c r="AT196" s="70"/>
      <c r="AU196" s="70"/>
      <c r="AV196" s="70"/>
      <c r="AW196" s="70"/>
      <c r="AX196" s="70"/>
      <c r="AY196" s="26"/>
      <c r="AZ196" s="300">
        <f t="shared" si="19"/>
        <v>0</v>
      </c>
      <c r="BA196" s="4"/>
      <c r="BB196" s="4"/>
      <c r="BC196" s="4"/>
      <c r="BD196" s="26"/>
      <c r="BE196" s="26"/>
      <c r="BF196" s="26"/>
      <c r="BG196" s="26"/>
      <c r="BH196" s="26"/>
      <c r="BI196" s="26"/>
      <c r="BJ196" s="26"/>
      <c r="BK196" s="26"/>
      <c r="BL196" s="26"/>
      <c r="BM196" s="43"/>
      <c r="BN196" s="26"/>
      <c r="BO196" s="43"/>
      <c r="BP196" s="263"/>
      <c r="BQ196" s="263"/>
      <c r="BR196" s="263"/>
      <c r="BS196" s="44">
        <v>192</v>
      </c>
      <c r="BT196" s="69"/>
      <c r="BU196" s="69"/>
      <c r="BV196" s="69"/>
      <c r="BW196" s="69"/>
      <c r="BX196" s="69"/>
      <c r="BY196" s="69"/>
      <c r="BZ196" s="26"/>
      <c r="CA196" s="32"/>
      <c r="CB196" s="69"/>
      <c r="CC196" s="69"/>
      <c r="CD196" s="69"/>
      <c r="CE196" s="69"/>
      <c r="CF196" s="26"/>
      <c r="CG196" s="32"/>
      <c r="CH196" s="69"/>
      <c r="CI196" s="69"/>
      <c r="CJ196" s="69"/>
      <c r="CK196" s="69"/>
      <c r="CL196" s="26"/>
      <c r="CM196" s="32"/>
      <c r="CN196" s="69"/>
      <c r="CO196" s="69"/>
      <c r="CP196" s="69"/>
      <c r="CQ196" s="69"/>
      <c r="CR196" s="26"/>
      <c r="CS196" s="32"/>
      <c r="CT196" s="69"/>
      <c r="CU196" s="69"/>
      <c r="CV196" s="69"/>
      <c r="CW196" s="69"/>
      <c r="CX196" s="26"/>
      <c r="CY196" s="44">
        <v>192</v>
      </c>
      <c r="CZ196" s="5">
        <v>0</v>
      </c>
      <c r="DA196" s="5">
        <v>0</v>
      </c>
      <c r="DB196" s="69"/>
      <c r="DC196" s="4"/>
      <c r="DD196" s="4"/>
      <c r="DE196" s="11"/>
      <c r="DF196" s="69"/>
      <c r="DG196" s="26"/>
      <c r="DH196" s="26"/>
      <c r="DI196" s="26"/>
      <c r="DJ196" s="69"/>
      <c r="DK196" s="69"/>
      <c r="DL196" s="69"/>
      <c r="DM196" s="69"/>
      <c r="DN196" s="69"/>
      <c r="DO196" s="70"/>
      <c r="DP196" s="26" t="s">
        <v>656</v>
      </c>
    </row>
    <row r="197" spans="1:120" x14ac:dyDescent="0.25">
      <c r="A197" s="10">
        <v>193</v>
      </c>
      <c r="B197" s="15"/>
      <c r="C197" s="42"/>
      <c r="D197" s="39"/>
      <c r="E197" s="69"/>
      <c r="F197" s="69"/>
      <c r="G197" s="32"/>
      <c r="H197" s="69"/>
      <c r="I197" s="69"/>
      <c r="J197" s="69"/>
      <c r="K197" s="69"/>
      <c r="L197" s="69"/>
      <c r="M197" s="69"/>
      <c r="N197" s="69"/>
      <c r="O197" s="299">
        <f t="shared" si="18"/>
        <v>0</v>
      </c>
      <c r="P197" s="5"/>
      <c r="Q197" s="69"/>
      <c r="R197" s="69"/>
      <c r="S197" s="69"/>
      <c r="T197" s="69"/>
      <c r="U197" s="69"/>
      <c r="V197" s="69"/>
      <c r="W197" s="69"/>
      <c r="X197" s="32"/>
      <c r="Y197" s="69"/>
      <c r="Z197" s="69"/>
      <c r="AA197" s="69"/>
      <c r="AB197" s="69"/>
      <c r="AC197" s="69"/>
      <c r="AD197" s="69"/>
      <c r="AE197" s="69"/>
      <c r="AF197" s="32"/>
      <c r="AG197" s="5"/>
      <c r="AH197" s="69"/>
      <c r="AI197" s="69"/>
      <c r="AJ197" s="69"/>
      <c r="AK197" s="69"/>
      <c r="AL197" s="69"/>
      <c r="AM197" s="69"/>
      <c r="AN197" s="76"/>
      <c r="AO197" s="82"/>
      <c r="AP197" s="82"/>
      <c r="AQ197" s="114"/>
      <c r="AR197" s="70"/>
      <c r="AS197" s="70"/>
      <c r="AT197" s="70"/>
      <c r="AU197" s="70"/>
      <c r="AV197" s="70"/>
      <c r="AW197" s="70"/>
      <c r="AX197" s="70"/>
      <c r="AY197" s="26"/>
      <c r="AZ197" s="300">
        <f t="shared" si="19"/>
        <v>0</v>
      </c>
      <c r="BA197" s="4"/>
      <c r="BB197" s="4"/>
      <c r="BC197" s="4"/>
      <c r="BD197" s="26"/>
      <c r="BE197" s="26"/>
      <c r="BF197" s="26"/>
      <c r="BG197" s="26"/>
      <c r="BH197" s="26"/>
      <c r="BI197" s="26"/>
      <c r="BJ197" s="26"/>
      <c r="BK197" s="26"/>
      <c r="BL197" s="26"/>
      <c r="BM197" s="43"/>
      <c r="BN197" s="26"/>
      <c r="BO197" s="43"/>
      <c r="BP197" s="263"/>
      <c r="BQ197" s="263"/>
      <c r="BR197" s="263"/>
      <c r="BS197" s="44">
        <v>193</v>
      </c>
      <c r="BT197" s="69"/>
      <c r="BU197" s="69"/>
      <c r="BV197" s="69"/>
      <c r="BW197" s="69"/>
      <c r="BX197" s="69"/>
      <c r="BY197" s="69"/>
      <c r="BZ197" s="26"/>
      <c r="CA197" s="32"/>
      <c r="CB197" s="69"/>
      <c r="CC197" s="69"/>
      <c r="CD197" s="69"/>
      <c r="CE197" s="69"/>
      <c r="CF197" s="26"/>
      <c r="CG197" s="32"/>
      <c r="CH197" s="69"/>
      <c r="CI197" s="69"/>
      <c r="CJ197" s="69"/>
      <c r="CK197" s="69"/>
      <c r="CL197" s="26"/>
      <c r="CM197" s="32"/>
      <c r="CN197" s="69"/>
      <c r="CO197" s="69"/>
      <c r="CP197" s="69"/>
      <c r="CQ197" s="69"/>
      <c r="CR197" s="26"/>
      <c r="CS197" s="32"/>
      <c r="CT197" s="69"/>
      <c r="CU197" s="69"/>
      <c r="CV197" s="69"/>
      <c r="CW197" s="69"/>
      <c r="CX197" s="26"/>
      <c r="CY197" s="44">
        <v>193</v>
      </c>
      <c r="CZ197" s="5">
        <v>0</v>
      </c>
      <c r="DA197" s="5">
        <v>0</v>
      </c>
      <c r="DB197" s="69"/>
      <c r="DC197" s="4"/>
      <c r="DD197" s="4"/>
      <c r="DE197" s="11"/>
      <c r="DF197" s="69"/>
      <c r="DG197" s="26"/>
      <c r="DH197" s="26"/>
      <c r="DI197" s="26"/>
      <c r="DJ197" s="69"/>
      <c r="DK197" s="69"/>
      <c r="DL197" s="69"/>
      <c r="DM197" s="69"/>
      <c r="DN197" s="69"/>
      <c r="DO197" s="70"/>
      <c r="DP197" s="26" t="s">
        <v>656</v>
      </c>
    </row>
    <row r="198" spans="1:120" x14ac:dyDescent="0.25">
      <c r="A198" s="10">
        <v>194</v>
      </c>
      <c r="B198" s="15"/>
      <c r="C198" s="42"/>
      <c r="D198" s="39"/>
      <c r="E198" s="69"/>
      <c r="F198" s="69"/>
      <c r="G198" s="32"/>
      <c r="H198" s="69"/>
      <c r="I198" s="69"/>
      <c r="J198" s="69"/>
      <c r="K198" s="69"/>
      <c r="L198" s="69"/>
      <c r="M198" s="69"/>
      <c r="N198" s="69"/>
      <c r="O198" s="299">
        <f t="shared" ref="O198:O249" si="26">MAX(G198:N198)</f>
        <v>0</v>
      </c>
      <c r="P198" s="5"/>
      <c r="Q198" s="69"/>
      <c r="R198" s="69"/>
      <c r="S198" s="69"/>
      <c r="T198" s="69"/>
      <c r="U198" s="69"/>
      <c r="V198" s="69"/>
      <c r="W198" s="69"/>
      <c r="X198" s="32"/>
      <c r="Y198" s="69"/>
      <c r="Z198" s="69"/>
      <c r="AA198" s="69"/>
      <c r="AB198" s="69"/>
      <c r="AC198" s="69"/>
      <c r="AD198" s="69"/>
      <c r="AE198" s="69"/>
      <c r="AF198" s="32"/>
      <c r="AG198" s="5"/>
      <c r="AH198" s="69"/>
      <c r="AI198" s="69"/>
      <c r="AJ198" s="69"/>
      <c r="AK198" s="69"/>
      <c r="AL198" s="69"/>
      <c r="AM198" s="69"/>
      <c r="AN198" s="76"/>
      <c r="AO198" s="82"/>
      <c r="AP198" s="82"/>
      <c r="AQ198" s="114"/>
      <c r="AR198" s="70"/>
      <c r="AS198" s="70"/>
      <c r="AT198" s="70"/>
      <c r="AU198" s="70"/>
      <c r="AV198" s="70"/>
      <c r="AW198" s="70"/>
      <c r="AX198" s="70"/>
      <c r="AY198" s="26"/>
      <c r="AZ198" s="300">
        <f t="shared" ref="AZ198:AZ249" si="27">BA198+BE198</f>
        <v>0</v>
      </c>
      <c r="BA198" s="4"/>
      <c r="BB198" s="4"/>
      <c r="BC198" s="4"/>
      <c r="BD198" s="26"/>
      <c r="BE198" s="26"/>
      <c r="BF198" s="26"/>
      <c r="BG198" s="26"/>
      <c r="BH198" s="26"/>
      <c r="BI198" s="26"/>
      <c r="BJ198" s="26"/>
      <c r="BK198" s="26"/>
      <c r="BL198" s="26"/>
      <c r="BM198" s="43"/>
      <c r="BN198" s="26"/>
      <c r="BO198" s="43"/>
      <c r="BP198" s="263"/>
      <c r="BQ198" s="263"/>
      <c r="BR198" s="263"/>
      <c r="BS198" s="44">
        <v>194</v>
      </c>
      <c r="BT198" s="69"/>
      <c r="BU198" s="69"/>
      <c r="BV198" s="69"/>
      <c r="BW198" s="69"/>
      <c r="BX198" s="69"/>
      <c r="BY198" s="69"/>
      <c r="BZ198" s="26"/>
      <c r="CA198" s="32"/>
      <c r="CB198" s="69"/>
      <c r="CC198" s="69"/>
      <c r="CD198" s="69"/>
      <c r="CE198" s="69"/>
      <c r="CF198" s="26"/>
      <c r="CG198" s="32"/>
      <c r="CH198" s="69"/>
      <c r="CI198" s="69"/>
      <c r="CJ198" s="69"/>
      <c r="CK198" s="69"/>
      <c r="CL198" s="26"/>
      <c r="CM198" s="32"/>
      <c r="CN198" s="69"/>
      <c r="CO198" s="69"/>
      <c r="CP198" s="69"/>
      <c r="CQ198" s="69"/>
      <c r="CR198" s="26"/>
      <c r="CS198" s="32"/>
      <c r="CT198" s="69"/>
      <c r="CU198" s="69"/>
      <c r="CV198" s="69"/>
      <c r="CW198" s="69"/>
      <c r="CX198" s="26"/>
      <c r="CY198" s="44">
        <v>194</v>
      </c>
      <c r="CZ198" s="5">
        <v>0</v>
      </c>
      <c r="DA198" s="5">
        <v>0</v>
      </c>
      <c r="DB198" s="69"/>
      <c r="DC198" s="4"/>
      <c r="DD198" s="4"/>
      <c r="DE198" s="11"/>
      <c r="DF198" s="69"/>
      <c r="DG198" s="26"/>
      <c r="DH198" s="26"/>
      <c r="DI198" s="26"/>
      <c r="DJ198" s="69"/>
      <c r="DK198" s="69"/>
      <c r="DL198" s="69"/>
      <c r="DM198" s="69"/>
      <c r="DN198" s="69"/>
      <c r="DO198" s="70"/>
      <c r="DP198" s="26" t="s">
        <v>656</v>
      </c>
    </row>
    <row r="199" spans="1:120" x14ac:dyDescent="0.25">
      <c r="A199" s="10">
        <v>195</v>
      </c>
      <c r="B199" s="15"/>
      <c r="C199" s="42"/>
      <c r="D199" s="39"/>
      <c r="E199" s="69"/>
      <c r="F199" s="69"/>
      <c r="G199" s="32"/>
      <c r="H199" s="69"/>
      <c r="I199" s="69"/>
      <c r="J199" s="69"/>
      <c r="K199" s="69"/>
      <c r="L199" s="69"/>
      <c r="M199" s="69"/>
      <c r="N199" s="69"/>
      <c r="O199" s="299">
        <f t="shared" si="26"/>
        <v>0</v>
      </c>
      <c r="P199" s="5"/>
      <c r="Q199" s="69"/>
      <c r="R199" s="69"/>
      <c r="S199" s="69"/>
      <c r="T199" s="69"/>
      <c r="U199" s="69"/>
      <c r="V199" s="69"/>
      <c r="W199" s="69"/>
      <c r="X199" s="32"/>
      <c r="Y199" s="69"/>
      <c r="Z199" s="69"/>
      <c r="AA199" s="69"/>
      <c r="AB199" s="69"/>
      <c r="AC199" s="69"/>
      <c r="AD199" s="69"/>
      <c r="AE199" s="69"/>
      <c r="AF199" s="32"/>
      <c r="AG199" s="5"/>
      <c r="AH199" s="69"/>
      <c r="AI199" s="69"/>
      <c r="AJ199" s="69"/>
      <c r="AK199" s="69"/>
      <c r="AL199" s="69"/>
      <c r="AM199" s="69"/>
      <c r="AN199" s="76"/>
      <c r="AO199" s="82"/>
      <c r="AP199" s="82"/>
      <c r="AQ199" s="114"/>
      <c r="AR199" s="70"/>
      <c r="AS199" s="70"/>
      <c r="AT199" s="70"/>
      <c r="AU199" s="70"/>
      <c r="AV199" s="70"/>
      <c r="AW199" s="70"/>
      <c r="AX199" s="70"/>
      <c r="AY199" s="26"/>
      <c r="AZ199" s="300">
        <f t="shared" si="27"/>
        <v>0</v>
      </c>
      <c r="BA199" s="4"/>
      <c r="BB199" s="4"/>
      <c r="BC199" s="4"/>
      <c r="BD199" s="26"/>
      <c r="BE199" s="26"/>
      <c r="BF199" s="26"/>
      <c r="BG199" s="26"/>
      <c r="BH199" s="26"/>
      <c r="BI199" s="26"/>
      <c r="BJ199" s="26"/>
      <c r="BK199" s="26"/>
      <c r="BL199" s="26"/>
      <c r="BM199" s="43"/>
      <c r="BN199" s="26"/>
      <c r="BO199" s="43"/>
      <c r="BP199" s="263"/>
      <c r="BQ199" s="263"/>
      <c r="BR199" s="263"/>
      <c r="BS199" s="44">
        <v>195</v>
      </c>
      <c r="BT199" s="69"/>
      <c r="BU199" s="69"/>
      <c r="BV199" s="69"/>
      <c r="BW199" s="69"/>
      <c r="BX199" s="69"/>
      <c r="BY199" s="69"/>
      <c r="BZ199" s="26"/>
      <c r="CA199" s="32"/>
      <c r="CB199" s="69"/>
      <c r="CC199" s="69"/>
      <c r="CD199" s="69"/>
      <c r="CE199" s="69"/>
      <c r="CF199" s="26"/>
      <c r="CG199" s="32"/>
      <c r="CH199" s="69"/>
      <c r="CI199" s="69"/>
      <c r="CJ199" s="69"/>
      <c r="CK199" s="69"/>
      <c r="CL199" s="26"/>
      <c r="CM199" s="32"/>
      <c r="CN199" s="69"/>
      <c r="CO199" s="69"/>
      <c r="CP199" s="69"/>
      <c r="CQ199" s="69"/>
      <c r="CR199" s="26"/>
      <c r="CS199" s="32"/>
      <c r="CT199" s="69"/>
      <c r="CU199" s="69"/>
      <c r="CV199" s="69"/>
      <c r="CW199" s="69"/>
      <c r="CX199" s="26"/>
      <c r="CY199" s="44">
        <v>195</v>
      </c>
      <c r="CZ199" s="5">
        <v>0</v>
      </c>
      <c r="DA199" s="5">
        <v>0</v>
      </c>
      <c r="DB199" s="69"/>
      <c r="DC199" s="4"/>
      <c r="DD199" s="4"/>
      <c r="DE199" s="11"/>
      <c r="DF199" s="69"/>
      <c r="DG199" s="26"/>
      <c r="DH199" s="26"/>
      <c r="DI199" s="26"/>
      <c r="DJ199" s="69"/>
      <c r="DK199" s="69"/>
      <c r="DL199" s="69"/>
      <c r="DM199" s="69"/>
      <c r="DN199" s="69"/>
      <c r="DO199" s="70"/>
      <c r="DP199" s="26" t="s">
        <v>656</v>
      </c>
    </row>
    <row r="200" spans="1:120" x14ac:dyDescent="0.25">
      <c r="A200" s="10">
        <v>196</v>
      </c>
      <c r="B200" s="15"/>
      <c r="C200" s="42"/>
      <c r="D200" s="39"/>
      <c r="E200" s="69"/>
      <c r="F200" s="69"/>
      <c r="G200" s="32"/>
      <c r="H200" s="69"/>
      <c r="I200" s="69"/>
      <c r="J200" s="69"/>
      <c r="K200" s="69"/>
      <c r="L200" s="69"/>
      <c r="M200" s="69"/>
      <c r="N200" s="69"/>
      <c r="O200" s="299">
        <f t="shared" si="26"/>
        <v>0</v>
      </c>
      <c r="P200" s="5"/>
      <c r="Q200" s="69"/>
      <c r="R200" s="69"/>
      <c r="S200" s="69"/>
      <c r="T200" s="69"/>
      <c r="U200" s="69"/>
      <c r="V200" s="69"/>
      <c r="W200" s="69"/>
      <c r="X200" s="32"/>
      <c r="Y200" s="69"/>
      <c r="Z200" s="69"/>
      <c r="AA200" s="69"/>
      <c r="AB200" s="69"/>
      <c r="AC200" s="69"/>
      <c r="AD200" s="69"/>
      <c r="AE200" s="69"/>
      <c r="AF200" s="32"/>
      <c r="AG200" s="5"/>
      <c r="AH200" s="69"/>
      <c r="AI200" s="69"/>
      <c r="AJ200" s="69"/>
      <c r="AK200" s="69"/>
      <c r="AL200" s="69"/>
      <c r="AM200" s="69"/>
      <c r="AN200" s="76"/>
      <c r="AO200" s="82"/>
      <c r="AP200" s="82"/>
      <c r="AQ200" s="114"/>
      <c r="AR200" s="70"/>
      <c r="AS200" s="70"/>
      <c r="AT200" s="70"/>
      <c r="AU200" s="70"/>
      <c r="AV200" s="70"/>
      <c r="AW200" s="70"/>
      <c r="AX200" s="70"/>
      <c r="AY200" s="26"/>
      <c r="AZ200" s="300">
        <f t="shared" si="27"/>
        <v>0</v>
      </c>
      <c r="BA200" s="4"/>
      <c r="BB200" s="4"/>
      <c r="BC200" s="4"/>
      <c r="BD200" s="26"/>
      <c r="BE200" s="26"/>
      <c r="BF200" s="26"/>
      <c r="BG200" s="26"/>
      <c r="BH200" s="26"/>
      <c r="BI200" s="26"/>
      <c r="BJ200" s="26"/>
      <c r="BK200" s="26"/>
      <c r="BL200" s="26"/>
      <c r="BM200" s="43"/>
      <c r="BN200" s="26"/>
      <c r="BO200" s="43"/>
      <c r="BP200" s="263"/>
      <c r="BQ200" s="263"/>
      <c r="BR200" s="263"/>
      <c r="BS200" s="44">
        <v>196</v>
      </c>
      <c r="BT200" s="69"/>
      <c r="BU200" s="69"/>
      <c r="BV200" s="69"/>
      <c r="BW200" s="69"/>
      <c r="BX200" s="69"/>
      <c r="BY200" s="69"/>
      <c r="BZ200" s="26"/>
      <c r="CA200" s="32"/>
      <c r="CB200" s="69"/>
      <c r="CC200" s="69"/>
      <c r="CD200" s="69"/>
      <c r="CE200" s="69"/>
      <c r="CF200" s="26"/>
      <c r="CG200" s="32"/>
      <c r="CH200" s="69"/>
      <c r="CI200" s="69"/>
      <c r="CJ200" s="69"/>
      <c r="CK200" s="69"/>
      <c r="CL200" s="26"/>
      <c r="CM200" s="32"/>
      <c r="CN200" s="69"/>
      <c r="CO200" s="69"/>
      <c r="CP200" s="69"/>
      <c r="CQ200" s="69"/>
      <c r="CR200" s="26"/>
      <c r="CS200" s="32"/>
      <c r="CT200" s="69"/>
      <c r="CU200" s="69"/>
      <c r="CV200" s="69"/>
      <c r="CW200" s="69"/>
      <c r="CX200" s="26"/>
      <c r="CY200" s="44">
        <v>196</v>
      </c>
      <c r="CZ200" s="5">
        <v>0</v>
      </c>
      <c r="DA200" s="5">
        <v>0</v>
      </c>
      <c r="DB200" s="69"/>
      <c r="DC200" s="4"/>
      <c r="DD200" s="4"/>
      <c r="DE200" s="11"/>
      <c r="DF200" s="69"/>
      <c r="DG200" s="26"/>
      <c r="DH200" s="26"/>
      <c r="DI200" s="26"/>
      <c r="DJ200" s="69"/>
      <c r="DK200" s="69"/>
      <c r="DL200" s="69"/>
      <c r="DM200" s="69"/>
      <c r="DN200" s="69"/>
      <c r="DO200" s="70"/>
      <c r="DP200" s="26" t="s">
        <v>656</v>
      </c>
    </row>
    <row r="201" spans="1:120" x14ac:dyDescent="0.25">
      <c r="A201" s="10">
        <v>197</v>
      </c>
      <c r="B201" s="15"/>
      <c r="C201" s="42"/>
      <c r="D201" s="39"/>
      <c r="E201" s="69"/>
      <c r="F201" s="69"/>
      <c r="G201" s="32"/>
      <c r="H201" s="69"/>
      <c r="I201" s="69"/>
      <c r="J201" s="69"/>
      <c r="K201" s="69"/>
      <c r="L201" s="69"/>
      <c r="M201" s="69"/>
      <c r="N201" s="69"/>
      <c r="O201" s="299">
        <f t="shared" si="26"/>
        <v>0</v>
      </c>
      <c r="P201" s="5"/>
      <c r="Q201" s="69"/>
      <c r="R201" s="69"/>
      <c r="S201" s="69"/>
      <c r="T201" s="69"/>
      <c r="U201" s="69"/>
      <c r="V201" s="69"/>
      <c r="W201" s="69"/>
      <c r="X201" s="32"/>
      <c r="Y201" s="69"/>
      <c r="Z201" s="69"/>
      <c r="AA201" s="69"/>
      <c r="AB201" s="69"/>
      <c r="AC201" s="69"/>
      <c r="AD201" s="69"/>
      <c r="AE201" s="69"/>
      <c r="AF201" s="32"/>
      <c r="AG201" s="5"/>
      <c r="AH201" s="69"/>
      <c r="AI201" s="69"/>
      <c r="AJ201" s="69"/>
      <c r="AK201" s="69"/>
      <c r="AL201" s="69"/>
      <c r="AM201" s="69"/>
      <c r="AN201" s="76"/>
      <c r="AO201" s="82"/>
      <c r="AP201" s="82"/>
      <c r="AQ201" s="114"/>
      <c r="AR201" s="70"/>
      <c r="AS201" s="70"/>
      <c r="AT201" s="70"/>
      <c r="AU201" s="70"/>
      <c r="AV201" s="70"/>
      <c r="AW201" s="70"/>
      <c r="AX201" s="70"/>
      <c r="AY201" s="26"/>
      <c r="AZ201" s="300">
        <f t="shared" si="27"/>
        <v>0</v>
      </c>
      <c r="BA201" s="4"/>
      <c r="BB201" s="4"/>
      <c r="BC201" s="4"/>
      <c r="BD201" s="26"/>
      <c r="BE201" s="26"/>
      <c r="BF201" s="26"/>
      <c r="BG201" s="26"/>
      <c r="BH201" s="26"/>
      <c r="BI201" s="26"/>
      <c r="BJ201" s="26"/>
      <c r="BK201" s="26"/>
      <c r="BL201" s="26"/>
      <c r="BM201" s="43"/>
      <c r="BN201" s="26"/>
      <c r="BO201" s="43"/>
      <c r="BP201" s="263"/>
      <c r="BQ201" s="263"/>
      <c r="BR201" s="263"/>
      <c r="BS201" s="44">
        <v>197</v>
      </c>
      <c r="BT201" s="69"/>
      <c r="BU201" s="69"/>
      <c r="BV201" s="69"/>
      <c r="BW201" s="69"/>
      <c r="BX201" s="69"/>
      <c r="BY201" s="69"/>
      <c r="BZ201" s="26"/>
      <c r="CA201" s="32"/>
      <c r="CB201" s="69"/>
      <c r="CC201" s="69"/>
      <c r="CD201" s="69"/>
      <c r="CE201" s="69"/>
      <c r="CF201" s="26"/>
      <c r="CG201" s="32"/>
      <c r="CH201" s="69"/>
      <c r="CI201" s="69"/>
      <c r="CJ201" s="69"/>
      <c r="CK201" s="69"/>
      <c r="CL201" s="26"/>
      <c r="CM201" s="32"/>
      <c r="CN201" s="69"/>
      <c r="CO201" s="69"/>
      <c r="CP201" s="69"/>
      <c r="CQ201" s="69"/>
      <c r="CR201" s="26"/>
      <c r="CS201" s="32"/>
      <c r="CT201" s="69"/>
      <c r="CU201" s="69"/>
      <c r="CV201" s="69"/>
      <c r="CW201" s="69"/>
      <c r="CX201" s="26"/>
      <c r="CY201" s="44">
        <v>197</v>
      </c>
      <c r="CZ201" s="5">
        <v>0</v>
      </c>
      <c r="DA201" s="5">
        <v>0</v>
      </c>
      <c r="DB201" s="69"/>
      <c r="DC201" s="4"/>
      <c r="DD201" s="4"/>
      <c r="DE201" s="11"/>
      <c r="DF201" s="69"/>
      <c r="DG201" s="26"/>
      <c r="DH201" s="26"/>
      <c r="DI201" s="26"/>
      <c r="DJ201" s="69"/>
      <c r="DK201" s="69"/>
      <c r="DL201" s="69"/>
      <c r="DM201" s="69"/>
      <c r="DN201" s="69"/>
      <c r="DO201" s="70"/>
      <c r="DP201" s="26" t="s">
        <v>656</v>
      </c>
    </row>
    <row r="202" spans="1:120" x14ac:dyDescent="0.25">
      <c r="A202" s="10">
        <v>198</v>
      </c>
      <c r="B202" s="15"/>
      <c r="C202" s="42"/>
      <c r="D202" s="39"/>
      <c r="E202" s="69"/>
      <c r="F202" s="69"/>
      <c r="G202" s="32"/>
      <c r="H202" s="69"/>
      <c r="I202" s="69"/>
      <c r="J202" s="69"/>
      <c r="K202" s="69"/>
      <c r="L202" s="69"/>
      <c r="M202" s="69"/>
      <c r="N202" s="69"/>
      <c r="O202" s="299">
        <f t="shared" si="26"/>
        <v>0</v>
      </c>
      <c r="P202" s="5"/>
      <c r="Q202" s="69"/>
      <c r="R202" s="69"/>
      <c r="S202" s="69"/>
      <c r="T202" s="69"/>
      <c r="U202" s="69"/>
      <c r="V202" s="69"/>
      <c r="W202" s="69"/>
      <c r="X202" s="32"/>
      <c r="Y202" s="69"/>
      <c r="Z202" s="69"/>
      <c r="AA202" s="69"/>
      <c r="AB202" s="69"/>
      <c r="AC202" s="69"/>
      <c r="AD202" s="69"/>
      <c r="AE202" s="69"/>
      <c r="AF202" s="32"/>
      <c r="AG202" s="5"/>
      <c r="AH202" s="69"/>
      <c r="AI202" s="69"/>
      <c r="AJ202" s="69"/>
      <c r="AK202" s="69"/>
      <c r="AL202" s="69"/>
      <c r="AM202" s="69"/>
      <c r="AN202" s="76"/>
      <c r="AO202" s="82"/>
      <c r="AP202" s="82"/>
      <c r="AQ202" s="114"/>
      <c r="AR202" s="70"/>
      <c r="AS202" s="70"/>
      <c r="AT202" s="70"/>
      <c r="AU202" s="70"/>
      <c r="AV202" s="70"/>
      <c r="AW202" s="70"/>
      <c r="AX202" s="70"/>
      <c r="AY202" s="26"/>
      <c r="AZ202" s="300">
        <f t="shared" si="27"/>
        <v>0</v>
      </c>
      <c r="BA202" s="4"/>
      <c r="BB202" s="4"/>
      <c r="BC202" s="4"/>
      <c r="BD202" s="26"/>
      <c r="BE202" s="26"/>
      <c r="BF202" s="26"/>
      <c r="BG202" s="26"/>
      <c r="BH202" s="26"/>
      <c r="BI202" s="26"/>
      <c r="BJ202" s="26"/>
      <c r="BK202" s="26"/>
      <c r="BL202" s="26"/>
      <c r="BM202" s="43"/>
      <c r="BN202" s="26"/>
      <c r="BO202" s="43"/>
      <c r="BP202" s="263"/>
      <c r="BQ202" s="263"/>
      <c r="BR202" s="263"/>
      <c r="BS202" s="44">
        <v>198</v>
      </c>
      <c r="BT202" s="69"/>
      <c r="BU202" s="69"/>
      <c r="BV202" s="69"/>
      <c r="BW202" s="69"/>
      <c r="BX202" s="69"/>
      <c r="BY202" s="69"/>
      <c r="BZ202" s="26"/>
      <c r="CA202" s="32"/>
      <c r="CB202" s="69"/>
      <c r="CC202" s="69"/>
      <c r="CD202" s="69"/>
      <c r="CE202" s="69"/>
      <c r="CF202" s="26"/>
      <c r="CG202" s="32"/>
      <c r="CH202" s="69"/>
      <c r="CI202" s="69"/>
      <c r="CJ202" s="69"/>
      <c r="CK202" s="69"/>
      <c r="CL202" s="26"/>
      <c r="CM202" s="32"/>
      <c r="CN202" s="69"/>
      <c r="CO202" s="69"/>
      <c r="CP202" s="69"/>
      <c r="CQ202" s="69"/>
      <c r="CR202" s="26"/>
      <c r="CS202" s="32"/>
      <c r="CT202" s="69"/>
      <c r="CU202" s="69"/>
      <c r="CV202" s="69"/>
      <c r="CW202" s="69"/>
      <c r="CX202" s="26"/>
      <c r="CY202" s="44">
        <v>198</v>
      </c>
      <c r="CZ202" s="5">
        <v>0</v>
      </c>
      <c r="DA202" s="5">
        <v>0</v>
      </c>
      <c r="DB202" s="69"/>
      <c r="DC202" s="4"/>
      <c r="DD202" s="4"/>
      <c r="DE202" s="11"/>
      <c r="DF202" s="69"/>
      <c r="DG202" s="26"/>
      <c r="DH202" s="26"/>
      <c r="DI202" s="26"/>
      <c r="DJ202" s="69"/>
      <c r="DK202" s="69"/>
      <c r="DL202" s="69"/>
      <c r="DM202" s="69"/>
      <c r="DN202" s="69"/>
      <c r="DO202" s="70"/>
      <c r="DP202" s="26" t="s">
        <v>656</v>
      </c>
    </row>
    <row r="203" spans="1:120" x14ac:dyDescent="0.25">
      <c r="A203" s="10">
        <v>199</v>
      </c>
      <c r="B203" s="15"/>
      <c r="C203" s="42"/>
      <c r="D203" s="39"/>
      <c r="E203" s="69"/>
      <c r="F203" s="69"/>
      <c r="G203" s="32"/>
      <c r="H203" s="69"/>
      <c r="I203" s="69"/>
      <c r="J203" s="69"/>
      <c r="K203" s="69"/>
      <c r="L203" s="69"/>
      <c r="M203" s="69"/>
      <c r="N203" s="69"/>
      <c r="O203" s="299">
        <f t="shared" si="26"/>
        <v>0</v>
      </c>
      <c r="P203" s="5"/>
      <c r="Q203" s="69"/>
      <c r="R203" s="69"/>
      <c r="S203" s="69"/>
      <c r="T203" s="69"/>
      <c r="U203" s="69"/>
      <c r="V203" s="69"/>
      <c r="W203" s="69"/>
      <c r="X203" s="32"/>
      <c r="Y203" s="69"/>
      <c r="Z203" s="69"/>
      <c r="AA203" s="69"/>
      <c r="AB203" s="69"/>
      <c r="AC203" s="69"/>
      <c r="AD203" s="69"/>
      <c r="AE203" s="69"/>
      <c r="AF203" s="32"/>
      <c r="AG203" s="5"/>
      <c r="AH203" s="69"/>
      <c r="AI203" s="69"/>
      <c r="AJ203" s="69"/>
      <c r="AK203" s="69"/>
      <c r="AL203" s="69"/>
      <c r="AM203" s="69"/>
      <c r="AN203" s="76"/>
      <c r="AO203" s="82"/>
      <c r="AP203" s="82"/>
      <c r="AQ203" s="114"/>
      <c r="AR203" s="70"/>
      <c r="AS203" s="70"/>
      <c r="AT203" s="70"/>
      <c r="AU203" s="70"/>
      <c r="AV203" s="70"/>
      <c r="AW203" s="70"/>
      <c r="AX203" s="70"/>
      <c r="AY203" s="26"/>
      <c r="AZ203" s="300">
        <f t="shared" si="27"/>
        <v>0</v>
      </c>
      <c r="BA203" s="4"/>
      <c r="BB203" s="4"/>
      <c r="BC203" s="4"/>
      <c r="BD203" s="26"/>
      <c r="BE203" s="26"/>
      <c r="BF203" s="26"/>
      <c r="BG203" s="26"/>
      <c r="BH203" s="26"/>
      <c r="BI203" s="26"/>
      <c r="BJ203" s="26"/>
      <c r="BK203" s="26"/>
      <c r="BL203" s="26"/>
      <c r="BM203" s="43"/>
      <c r="BN203" s="26"/>
      <c r="BO203" s="43"/>
      <c r="BP203" s="263"/>
      <c r="BQ203" s="263"/>
      <c r="BR203" s="263"/>
      <c r="BS203" s="44">
        <v>199</v>
      </c>
      <c r="BT203" s="69"/>
      <c r="BU203" s="69"/>
      <c r="BV203" s="69"/>
      <c r="BW203" s="69"/>
      <c r="BX203" s="69"/>
      <c r="BY203" s="69"/>
      <c r="BZ203" s="26"/>
      <c r="CA203" s="32"/>
      <c r="CB203" s="69"/>
      <c r="CC203" s="69"/>
      <c r="CD203" s="69"/>
      <c r="CE203" s="69"/>
      <c r="CF203" s="26"/>
      <c r="CG203" s="32"/>
      <c r="CH203" s="69"/>
      <c r="CI203" s="69"/>
      <c r="CJ203" s="69"/>
      <c r="CK203" s="69"/>
      <c r="CL203" s="26"/>
      <c r="CM203" s="32"/>
      <c r="CN203" s="69"/>
      <c r="CO203" s="69"/>
      <c r="CP203" s="69"/>
      <c r="CQ203" s="69"/>
      <c r="CR203" s="26"/>
      <c r="CS203" s="32"/>
      <c r="CT203" s="69"/>
      <c r="CU203" s="69"/>
      <c r="CV203" s="69"/>
      <c r="CW203" s="69"/>
      <c r="CX203" s="26"/>
      <c r="CY203" s="44">
        <v>199</v>
      </c>
      <c r="CZ203" s="5">
        <v>0</v>
      </c>
      <c r="DA203" s="5">
        <v>0</v>
      </c>
      <c r="DB203" s="69"/>
      <c r="DC203" s="4"/>
      <c r="DD203" s="4"/>
      <c r="DE203" s="11"/>
      <c r="DF203" s="69"/>
      <c r="DG203" s="26"/>
      <c r="DH203" s="26"/>
      <c r="DI203" s="26"/>
      <c r="DJ203" s="69"/>
      <c r="DK203" s="69"/>
      <c r="DL203" s="69"/>
      <c r="DM203" s="69"/>
      <c r="DN203" s="69"/>
      <c r="DO203" s="70"/>
      <c r="DP203" s="26" t="s">
        <v>656</v>
      </c>
    </row>
    <row r="204" spans="1:120" x14ac:dyDescent="0.25">
      <c r="A204" s="10">
        <v>200</v>
      </c>
      <c r="B204" s="15"/>
      <c r="C204" s="42"/>
      <c r="D204" s="39"/>
      <c r="E204" s="69"/>
      <c r="F204" s="69"/>
      <c r="G204" s="32"/>
      <c r="H204" s="69"/>
      <c r="I204" s="69"/>
      <c r="J204" s="69"/>
      <c r="K204" s="69"/>
      <c r="L204" s="69"/>
      <c r="M204" s="69"/>
      <c r="N204" s="69"/>
      <c r="O204" s="299">
        <f t="shared" si="26"/>
        <v>0</v>
      </c>
      <c r="P204" s="5"/>
      <c r="Q204" s="69"/>
      <c r="R204" s="69"/>
      <c r="S204" s="69"/>
      <c r="T204" s="69"/>
      <c r="U204" s="69"/>
      <c r="V204" s="69"/>
      <c r="W204" s="69"/>
      <c r="X204" s="32"/>
      <c r="Y204" s="69"/>
      <c r="Z204" s="69"/>
      <c r="AA204" s="69"/>
      <c r="AB204" s="69"/>
      <c r="AC204" s="69"/>
      <c r="AD204" s="69"/>
      <c r="AE204" s="69"/>
      <c r="AF204" s="32"/>
      <c r="AG204" s="5"/>
      <c r="AH204" s="69"/>
      <c r="AI204" s="69"/>
      <c r="AJ204" s="69"/>
      <c r="AK204" s="69"/>
      <c r="AL204" s="69"/>
      <c r="AM204" s="69"/>
      <c r="AN204" s="76"/>
      <c r="AO204" s="82"/>
      <c r="AP204" s="82"/>
      <c r="AQ204" s="114"/>
      <c r="AR204" s="70"/>
      <c r="AS204" s="70"/>
      <c r="AT204" s="70"/>
      <c r="AU204" s="70"/>
      <c r="AV204" s="70"/>
      <c r="AW204" s="70"/>
      <c r="AX204" s="70"/>
      <c r="AY204" s="26"/>
      <c r="AZ204" s="300">
        <f t="shared" si="27"/>
        <v>0</v>
      </c>
      <c r="BA204" s="4"/>
      <c r="BB204" s="4"/>
      <c r="BC204" s="4"/>
      <c r="BD204" s="26"/>
      <c r="BE204" s="26"/>
      <c r="BF204" s="26"/>
      <c r="BG204" s="26"/>
      <c r="BH204" s="26"/>
      <c r="BI204" s="26"/>
      <c r="BJ204" s="26"/>
      <c r="BK204" s="26"/>
      <c r="BL204" s="26"/>
      <c r="BM204" s="43"/>
      <c r="BN204" s="26"/>
      <c r="BO204" s="43"/>
      <c r="BP204" s="263"/>
      <c r="BQ204" s="263"/>
      <c r="BR204" s="263"/>
      <c r="BS204" s="44">
        <v>200</v>
      </c>
      <c r="BT204" s="69"/>
      <c r="BU204" s="69"/>
      <c r="BV204" s="69"/>
      <c r="BW204" s="69"/>
      <c r="BX204" s="69"/>
      <c r="BY204" s="69"/>
      <c r="BZ204" s="26"/>
      <c r="CA204" s="32"/>
      <c r="CB204" s="69"/>
      <c r="CC204" s="69"/>
      <c r="CD204" s="69"/>
      <c r="CE204" s="69"/>
      <c r="CF204" s="26"/>
      <c r="CG204" s="32"/>
      <c r="CH204" s="69"/>
      <c r="CI204" s="69"/>
      <c r="CJ204" s="69"/>
      <c r="CK204" s="69"/>
      <c r="CL204" s="26"/>
      <c r="CM204" s="32"/>
      <c r="CN204" s="69"/>
      <c r="CO204" s="69"/>
      <c r="CP204" s="69"/>
      <c r="CQ204" s="69"/>
      <c r="CR204" s="26"/>
      <c r="CS204" s="32"/>
      <c r="CT204" s="69"/>
      <c r="CU204" s="69"/>
      <c r="CV204" s="69"/>
      <c r="CW204" s="69"/>
      <c r="CX204" s="26"/>
      <c r="CY204" s="44">
        <v>200</v>
      </c>
      <c r="CZ204" s="5">
        <v>0</v>
      </c>
      <c r="DA204" s="5">
        <v>0</v>
      </c>
      <c r="DB204" s="69"/>
      <c r="DC204" s="4"/>
      <c r="DD204" s="4"/>
      <c r="DE204" s="11"/>
      <c r="DF204" s="69"/>
      <c r="DG204" s="26"/>
      <c r="DH204" s="26"/>
      <c r="DI204" s="26"/>
      <c r="DJ204" s="69"/>
      <c r="DK204" s="69"/>
      <c r="DL204" s="69"/>
      <c r="DM204" s="69"/>
      <c r="DN204" s="69"/>
      <c r="DO204" s="70"/>
      <c r="DP204" s="26" t="s">
        <v>656</v>
      </c>
    </row>
    <row r="205" spans="1:120" x14ac:dyDescent="0.25">
      <c r="A205" s="10">
        <v>201</v>
      </c>
      <c r="B205" s="15"/>
      <c r="C205" s="42"/>
      <c r="D205" s="39"/>
      <c r="E205" s="69"/>
      <c r="F205" s="69"/>
      <c r="G205" s="32"/>
      <c r="H205" s="69"/>
      <c r="I205" s="69"/>
      <c r="J205" s="69"/>
      <c r="K205" s="69"/>
      <c r="L205" s="69"/>
      <c r="M205" s="69"/>
      <c r="N205" s="69"/>
      <c r="O205" s="299">
        <f t="shared" si="26"/>
        <v>0</v>
      </c>
      <c r="P205" s="5"/>
      <c r="Q205" s="69"/>
      <c r="R205" s="69"/>
      <c r="S205" s="69"/>
      <c r="T205" s="69"/>
      <c r="U205" s="69"/>
      <c r="V205" s="69"/>
      <c r="W205" s="69"/>
      <c r="X205" s="32"/>
      <c r="Y205" s="69"/>
      <c r="Z205" s="69"/>
      <c r="AA205" s="69"/>
      <c r="AB205" s="69"/>
      <c r="AC205" s="69"/>
      <c r="AD205" s="69"/>
      <c r="AE205" s="69"/>
      <c r="AF205" s="32"/>
      <c r="AG205" s="5"/>
      <c r="AH205" s="69"/>
      <c r="AI205" s="69"/>
      <c r="AJ205" s="69"/>
      <c r="AK205" s="69"/>
      <c r="AL205" s="69"/>
      <c r="AM205" s="69"/>
      <c r="AN205" s="76"/>
      <c r="AO205" s="82"/>
      <c r="AP205" s="82"/>
      <c r="AQ205" s="114"/>
      <c r="AR205" s="70"/>
      <c r="AS205" s="70"/>
      <c r="AT205" s="70"/>
      <c r="AU205" s="70"/>
      <c r="AV205" s="70"/>
      <c r="AW205" s="70"/>
      <c r="AX205" s="70"/>
      <c r="AY205" s="26"/>
      <c r="AZ205" s="300">
        <f t="shared" si="27"/>
        <v>0</v>
      </c>
      <c r="BA205" s="4"/>
      <c r="BB205" s="4"/>
      <c r="BC205" s="4"/>
      <c r="BD205" s="26"/>
      <c r="BE205" s="26"/>
      <c r="BF205" s="26"/>
      <c r="BG205" s="26"/>
      <c r="BH205" s="26"/>
      <c r="BI205" s="26"/>
      <c r="BJ205" s="26"/>
      <c r="BK205" s="26"/>
      <c r="BL205" s="26"/>
      <c r="BM205" s="43"/>
      <c r="BN205" s="26"/>
      <c r="BO205" s="43"/>
      <c r="BP205" s="263"/>
      <c r="BQ205" s="263"/>
      <c r="BR205" s="263"/>
      <c r="BS205" s="44">
        <v>201</v>
      </c>
      <c r="BT205" s="69"/>
      <c r="BU205" s="69"/>
      <c r="BV205" s="69"/>
      <c r="BW205" s="69"/>
      <c r="BX205" s="69"/>
      <c r="BY205" s="69"/>
      <c r="BZ205" s="26"/>
      <c r="CA205" s="32"/>
      <c r="CB205" s="69"/>
      <c r="CC205" s="69"/>
      <c r="CD205" s="69"/>
      <c r="CE205" s="69"/>
      <c r="CF205" s="26"/>
      <c r="CG205" s="32"/>
      <c r="CH205" s="69"/>
      <c r="CI205" s="69"/>
      <c r="CJ205" s="69"/>
      <c r="CK205" s="69"/>
      <c r="CL205" s="26"/>
      <c r="CM205" s="32"/>
      <c r="CN205" s="69"/>
      <c r="CO205" s="69"/>
      <c r="CP205" s="69"/>
      <c r="CQ205" s="69"/>
      <c r="CR205" s="26"/>
      <c r="CS205" s="32"/>
      <c r="CT205" s="69"/>
      <c r="CU205" s="69"/>
      <c r="CV205" s="69"/>
      <c r="CW205" s="69"/>
      <c r="CX205" s="26"/>
      <c r="CY205" s="44">
        <v>201</v>
      </c>
      <c r="CZ205" s="5">
        <v>0</v>
      </c>
      <c r="DA205" s="5">
        <v>0</v>
      </c>
      <c r="DB205" s="69"/>
      <c r="DC205" s="4"/>
      <c r="DD205" s="4"/>
      <c r="DE205" s="11"/>
      <c r="DF205" s="69"/>
      <c r="DG205" s="26"/>
      <c r="DH205" s="26"/>
      <c r="DI205" s="26"/>
      <c r="DJ205" s="69"/>
      <c r="DK205" s="69"/>
      <c r="DL205" s="69"/>
      <c r="DM205" s="69"/>
      <c r="DN205" s="69"/>
      <c r="DO205" s="70"/>
      <c r="DP205" s="26" t="s">
        <v>656</v>
      </c>
    </row>
    <row r="206" spans="1:120" x14ac:dyDescent="0.25">
      <c r="A206" s="10">
        <v>202</v>
      </c>
      <c r="B206" s="15"/>
      <c r="C206" s="42"/>
      <c r="D206" s="39"/>
      <c r="E206" s="69"/>
      <c r="F206" s="69"/>
      <c r="G206" s="32"/>
      <c r="H206" s="69"/>
      <c r="I206" s="69"/>
      <c r="J206" s="69"/>
      <c r="K206" s="69"/>
      <c r="L206" s="69"/>
      <c r="M206" s="69"/>
      <c r="N206" s="69"/>
      <c r="O206" s="299">
        <f t="shared" si="26"/>
        <v>0</v>
      </c>
      <c r="P206" s="5"/>
      <c r="Q206" s="69"/>
      <c r="R206" s="69"/>
      <c r="S206" s="69"/>
      <c r="T206" s="69"/>
      <c r="U206" s="69"/>
      <c r="V206" s="69"/>
      <c r="W206" s="69"/>
      <c r="X206" s="32"/>
      <c r="Y206" s="69"/>
      <c r="Z206" s="69"/>
      <c r="AA206" s="69"/>
      <c r="AB206" s="69"/>
      <c r="AC206" s="69"/>
      <c r="AD206" s="69"/>
      <c r="AE206" s="69"/>
      <c r="AF206" s="32"/>
      <c r="AG206" s="5"/>
      <c r="AH206" s="69"/>
      <c r="AI206" s="69"/>
      <c r="AJ206" s="69"/>
      <c r="AK206" s="69"/>
      <c r="AL206" s="69"/>
      <c r="AM206" s="69"/>
      <c r="AN206" s="76"/>
      <c r="AO206" s="82"/>
      <c r="AP206" s="82"/>
      <c r="AQ206" s="114"/>
      <c r="AR206" s="70"/>
      <c r="AS206" s="70"/>
      <c r="AT206" s="70"/>
      <c r="AU206" s="70"/>
      <c r="AV206" s="70"/>
      <c r="AW206" s="70"/>
      <c r="AX206" s="70"/>
      <c r="AY206" s="26"/>
      <c r="AZ206" s="300">
        <f t="shared" si="27"/>
        <v>0</v>
      </c>
      <c r="BA206" s="4"/>
      <c r="BB206" s="4"/>
      <c r="BC206" s="4"/>
      <c r="BD206" s="26"/>
      <c r="BE206" s="26"/>
      <c r="BF206" s="26"/>
      <c r="BG206" s="26"/>
      <c r="BH206" s="26"/>
      <c r="BI206" s="26"/>
      <c r="BJ206" s="26"/>
      <c r="BK206" s="26"/>
      <c r="BL206" s="26"/>
      <c r="BM206" s="43"/>
      <c r="BN206" s="26"/>
      <c r="BO206" s="43"/>
      <c r="BP206" s="263"/>
      <c r="BQ206" s="263"/>
      <c r="BR206" s="263"/>
      <c r="BS206" s="44">
        <v>202</v>
      </c>
      <c r="BT206" s="69"/>
      <c r="BU206" s="69"/>
      <c r="BV206" s="69"/>
      <c r="BW206" s="69"/>
      <c r="BX206" s="69"/>
      <c r="BY206" s="69"/>
      <c r="BZ206" s="26"/>
      <c r="CA206" s="32"/>
      <c r="CB206" s="69"/>
      <c r="CC206" s="69"/>
      <c r="CD206" s="69"/>
      <c r="CE206" s="69"/>
      <c r="CF206" s="26"/>
      <c r="CG206" s="32"/>
      <c r="CH206" s="69"/>
      <c r="CI206" s="69"/>
      <c r="CJ206" s="69"/>
      <c r="CK206" s="69"/>
      <c r="CL206" s="26"/>
      <c r="CM206" s="32"/>
      <c r="CN206" s="69"/>
      <c r="CO206" s="69"/>
      <c r="CP206" s="69"/>
      <c r="CQ206" s="69"/>
      <c r="CR206" s="26"/>
      <c r="CS206" s="32"/>
      <c r="CT206" s="69"/>
      <c r="CU206" s="69"/>
      <c r="CV206" s="69"/>
      <c r="CW206" s="69"/>
      <c r="CX206" s="26"/>
      <c r="CY206" s="44">
        <v>202</v>
      </c>
      <c r="CZ206" s="5">
        <v>0</v>
      </c>
      <c r="DA206" s="5">
        <v>0</v>
      </c>
      <c r="DB206" s="69"/>
      <c r="DC206" s="4"/>
      <c r="DD206" s="4"/>
      <c r="DE206" s="11"/>
      <c r="DF206" s="69"/>
      <c r="DG206" s="26"/>
      <c r="DH206" s="26"/>
      <c r="DI206" s="26"/>
      <c r="DJ206" s="69"/>
      <c r="DK206" s="69"/>
      <c r="DL206" s="69"/>
      <c r="DM206" s="69"/>
      <c r="DN206" s="69"/>
      <c r="DO206" s="70"/>
      <c r="DP206" s="26" t="s">
        <v>656</v>
      </c>
    </row>
    <row r="207" spans="1:120" x14ac:dyDescent="0.25">
      <c r="A207" s="10">
        <v>203</v>
      </c>
      <c r="B207" s="15"/>
      <c r="C207" s="42"/>
      <c r="D207" s="39"/>
      <c r="E207" s="69"/>
      <c r="F207" s="69"/>
      <c r="G207" s="32"/>
      <c r="H207" s="69"/>
      <c r="I207" s="69"/>
      <c r="J207" s="69"/>
      <c r="K207" s="69"/>
      <c r="L207" s="69"/>
      <c r="M207" s="69"/>
      <c r="N207" s="69"/>
      <c r="O207" s="299">
        <f t="shared" si="26"/>
        <v>0</v>
      </c>
      <c r="P207" s="5"/>
      <c r="Q207" s="69"/>
      <c r="R207" s="69"/>
      <c r="S207" s="69"/>
      <c r="T207" s="69"/>
      <c r="U207" s="69"/>
      <c r="V207" s="69"/>
      <c r="W207" s="69"/>
      <c r="X207" s="32"/>
      <c r="Y207" s="69"/>
      <c r="Z207" s="69"/>
      <c r="AA207" s="69"/>
      <c r="AB207" s="69"/>
      <c r="AC207" s="69"/>
      <c r="AD207" s="69"/>
      <c r="AE207" s="69"/>
      <c r="AF207" s="32"/>
      <c r="AG207" s="5"/>
      <c r="AH207" s="69"/>
      <c r="AI207" s="69"/>
      <c r="AJ207" s="69"/>
      <c r="AK207" s="69"/>
      <c r="AL207" s="69"/>
      <c r="AM207" s="69"/>
      <c r="AN207" s="76"/>
      <c r="AO207" s="82"/>
      <c r="AP207" s="82"/>
      <c r="AQ207" s="114"/>
      <c r="AR207" s="70"/>
      <c r="AS207" s="70"/>
      <c r="AT207" s="70"/>
      <c r="AU207" s="70"/>
      <c r="AV207" s="70"/>
      <c r="AW207" s="70"/>
      <c r="AX207" s="70"/>
      <c r="AY207" s="26"/>
      <c r="AZ207" s="300">
        <f t="shared" si="27"/>
        <v>0</v>
      </c>
      <c r="BA207" s="4"/>
      <c r="BB207" s="4"/>
      <c r="BC207" s="4"/>
      <c r="BD207" s="26"/>
      <c r="BE207" s="26"/>
      <c r="BF207" s="26"/>
      <c r="BG207" s="26"/>
      <c r="BH207" s="26"/>
      <c r="BI207" s="26"/>
      <c r="BJ207" s="26"/>
      <c r="BK207" s="26"/>
      <c r="BL207" s="26"/>
      <c r="BM207" s="43"/>
      <c r="BN207" s="26"/>
      <c r="BO207" s="43"/>
      <c r="BP207" s="263"/>
      <c r="BQ207" s="263"/>
      <c r="BR207" s="263"/>
      <c r="BS207" s="44">
        <v>203</v>
      </c>
      <c r="BT207" s="69"/>
      <c r="BU207" s="69"/>
      <c r="BV207" s="69"/>
      <c r="BW207" s="69"/>
      <c r="BX207" s="69"/>
      <c r="BY207" s="69"/>
      <c r="BZ207" s="26"/>
      <c r="CA207" s="32"/>
      <c r="CB207" s="69"/>
      <c r="CC207" s="69"/>
      <c r="CD207" s="69"/>
      <c r="CE207" s="69"/>
      <c r="CF207" s="26"/>
      <c r="CG207" s="32"/>
      <c r="CH207" s="69"/>
      <c r="CI207" s="69"/>
      <c r="CJ207" s="69"/>
      <c r="CK207" s="69"/>
      <c r="CL207" s="26"/>
      <c r="CM207" s="32"/>
      <c r="CN207" s="69"/>
      <c r="CO207" s="69"/>
      <c r="CP207" s="69"/>
      <c r="CQ207" s="69"/>
      <c r="CR207" s="26"/>
      <c r="CS207" s="32"/>
      <c r="CT207" s="69"/>
      <c r="CU207" s="69"/>
      <c r="CV207" s="69"/>
      <c r="CW207" s="69"/>
      <c r="CX207" s="26"/>
      <c r="CY207" s="44">
        <v>203</v>
      </c>
      <c r="CZ207" s="5">
        <v>0</v>
      </c>
      <c r="DA207" s="5">
        <v>0</v>
      </c>
      <c r="DB207" s="69"/>
      <c r="DC207" s="4"/>
      <c r="DD207" s="4"/>
      <c r="DE207" s="11"/>
      <c r="DF207" s="69"/>
      <c r="DG207" s="26"/>
      <c r="DH207" s="26"/>
      <c r="DI207" s="26"/>
      <c r="DJ207" s="69"/>
      <c r="DK207" s="69"/>
      <c r="DL207" s="69"/>
      <c r="DM207" s="69"/>
      <c r="DN207" s="69"/>
      <c r="DO207" s="70"/>
      <c r="DP207" s="26" t="s">
        <v>656</v>
      </c>
    </row>
    <row r="208" spans="1:120" x14ac:dyDescent="0.25">
      <c r="A208" s="10">
        <v>204</v>
      </c>
      <c r="B208" s="15"/>
      <c r="C208" s="42"/>
      <c r="D208" s="39"/>
      <c r="E208" s="69"/>
      <c r="F208" s="69"/>
      <c r="G208" s="32"/>
      <c r="H208" s="69"/>
      <c r="I208" s="69"/>
      <c r="J208" s="69"/>
      <c r="K208" s="69"/>
      <c r="L208" s="69"/>
      <c r="M208" s="69"/>
      <c r="N208" s="69"/>
      <c r="O208" s="299">
        <f t="shared" si="26"/>
        <v>0</v>
      </c>
      <c r="P208" s="5"/>
      <c r="Q208" s="69"/>
      <c r="R208" s="69"/>
      <c r="S208" s="69"/>
      <c r="T208" s="69"/>
      <c r="U208" s="69"/>
      <c r="V208" s="69"/>
      <c r="W208" s="69"/>
      <c r="X208" s="32"/>
      <c r="Y208" s="69"/>
      <c r="Z208" s="69"/>
      <c r="AA208" s="69"/>
      <c r="AB208" s="69"/>
      <c r="AC208" s="69"/>
      <c r="AD208" s="69"/>
      <c r="AE208" s="69"/>
      <c r="AF208" s="32"/>
      <c r="AG208" s="5"/>
      <c r="AH208" s="69"/>
      <c r="AI208" s="69"/>
      <c r="AJ208" s="69"/>
      <c r="AK208" s="69"/>
      <c r="AL208" s="69"/>
      <c r="AM208" s="69"/>
      <c r="AN208" s="76"/>
      <c r="AO208" s="82"/>
      <c r="AP208" s="82"/>
      <c r="AQ208" s="114"/>
      <c r="AR208" s="70"/>
      <c r="AS208" s="70"/>
      <c r="AT208" s="70"/>
      <c r="AU208" s="70"/>
      <c r="AV208" s="70"/>
      <c r="AW208" s="70"/>
      <c r="AX208" s="70"/>
      <c r="AY208" s="26"/>
      <c r="AZ208" s="300">
        <f t="shared" si="27"/>
        <v>0</v>
      </c>
      <c r="BA208" s="4"/>
      <c r="BB208" s="4"/>
      <c r="BC208" s="4"/>
      <c r="BD208" s="26"/>
      <c r="BE208" s="26"/>
      <c r="BF208" s="26"/>
      <c r="BG208" s="26"/>
      <c r="BH208" s="26"/>
      <c r="BI208" s="26"/>
      <c r="BJ208" s="26"/>
      <c r="BK208" s="26"/>
      <c r="BL208" s="26"/>
      <c r="BM208" s="43"/>
      <c r="BN208" s="26"/>
      <c r="BO208" s="43"/>
      <c r="BP208" s="263"/>
      <c r="BQ208" s="263"/>
      <c r="BR208" s="263"/>
      <c r="BS208" s="44">
        <v>204</v>
      </c>
      <c r="BT208" s="69"/>
      <c r="BU208" s="69"/>
      <c r="BV208" s="69"/>
      <c r="BW208" s="69"/>
      <c r="BX208" s="69"/>
      <c r="BY208" s="69"/>
      <c r="BZ208" s="26"/>
      <c r="CA208" s="32"/>
      <c r="CB208" s="69"/>
      <c r="CC208" s="69"/>
      <c r="CD208" s="69"/>
      <c r="CE208" s="69"/>
      <c r="CF208" s="26"/>
      <c r="CG208" s="32"/>
      <c r="CH208" s="69"/>
      <c r="CI208" s="69"/>
      <c r="CJ208" s="69"/>
      <c r="CK208" s="69"/>
      <c r="CL208" s="26"/>
      <c r="CM208" s="32"/>
      <c r="CN208" s="69"/>
      <c r="CO208" s="69"/>
      <c r="CP208" s="69"/>
      <c r="CQ208" s="69"/>
      <c r="CR208" s="26"/>
      <c r="CS208" s="32"/>
      <c r="CT208" s="69"/>
      <c r="CU208" s="69"/>
      <c r="CV208" s="69"/>
      <c r="CW208" s="69"/>
      <c r="CX208" s="26"/>
      <c r="CY208" s="44">
        <v>204</v>
      </c>
      <c r="CZ208" s="5">
        <v>0</v>
      </c>
      <c r="DA208" s="5">
        <v>0</v>
      </c>
      <c r="DB208" s="69"/>
      <c r="DC208" s="4"/>
      <c r="DD208" s="4"/>
      <c r="DE208" s="11"/>
      <c r="DF208" s="69"/>
      <c r="DG208" s="26"/>
      <c r="DH208" s="26"/>
      <c r="DI208" s="26"/>
      <c r="DJ208" s="69"/>
      <c r="DK208" s="69"/>
      <c r="DL208" s="69"/>
      <c r="DM208" s="69"/>
      <c r="DN208" s="69"/>
      <c r="DO208" s="70"/>
      <c r="DP208" s="26" t="s">
        <v>656</v>
      </c>
    </row>
    <row r="209" spans="1:120" x14ac:dyDescent="0.25">
      <c r="A209" s="10">
        <v>205</v>
      </c>
      <c r="B209" s="15"/>
      <c r="C209" s="42"/>
      <c r="D209" s="39"/>
      <c r="E209" s="69"/>
      <c r="F209" s="69"/>
      <c r="G209" s="32"/>
      <c r="H209" s="69"/>
      <c r="I209" s="69"/>
      <c r="J209" s="69"/>
      <c r="K209" s="69"/>
      <c r="L209" s="69"/>
      <c r="M209" s="69"/>
      <c r="N209" s="69"/>
      <c r="O209" s="299">
        <f t="shared" si="26"/>
        <v>0</v>
      </c>
      <c r="P209" s="5"/>
      <c r="Q209" s="69"/>
      <c r="R209" s="69"/>
      <c r="S209" s="69"/>
      <c r="T209" s="69"/>
      <c r="U209" s="69"/>
      <c r="V209" s="69"/>
      <c r="W209" s="69"/>
      <c r="X209" s="32"/>
      <c r="Y209" s="69"/>
      <c r="Z209" s="69"/>
      <c r="AA209" s="69"/>
      <c r="AB209" s="69"/>
      <c r="AC209" s="69"/>
      <c r="AD209" s="69"/>
      <c r="AE209" s="69"/>
      <c r="AF209" s="32"/>
      <c r="AG209" s="5"/>
      <c r="AH209" s="69"/>
      <c r="AI209" s="69"/>
      <c r="AJ209" s="69"/>
      <c r="AK209" s="69"/>
      <c r="AL209" s="69"/>
      <c r="AM209" s="69"/>
      <c r="AN209" s="76"/>
      <c r="AO209" s="82"/>
      <c r="AP209" s="82"/>
      <c r="AQ209" s="114"/>
      <c r="AR209" s="70"/>
      <c r="AS209" s="70"/>
      <c r="AT209" s="70"/>
      <c r="AU209" s="70"/>
      <c r="AV209" s="70"/>
      <c r="AW209" s="70"/>
      <c r="AX209" s="70"/>
      <c r="AY209" s="26"/>
      <c r="AZ209" s="300">
        <f t="shared" si="27"/>
        <v>0</v>
      </c>
      <c r="BA209" s="4"/>
      <c r="BB209" s="4"/>
      <c r="BC209" s="4"/>
      <c r="BD209" s="26"/>
      <c r="BE209" s="26"/>
      <c r="BF209" s="26"/>
      <c r="BG209" s="26"/>
      <c r="BH209" s="26"/>
      <c r="BI209" s="26"/>
      <c r="BJ209" s="26"/>
      <c r="BK209" s="26"/>
      <c r="BL209" s="26"/>
      <c r="BM209" s="43"/>
      <c r="BN209" s="26"/>
      <c r="BO209" s="43"/>
      <c r="BP209" s="263"/>
      <c r="BQ209" s="263"/>
      <c r="BR209" s="263"/>
      <c r="BS209" s="44">
        <v>205</v>
      </c>
      <c r="BT209" s="69"/>
      <c r="BU209" s="69"/>
      <c r="BV209" s="69"/>
      <c r="BW209" s="69"/>
      <c r="BX209" s="69"/>
      <c r="BY209" s="69"/>
      <c r="BZ209" s="26"/>
      <c r="CA209" s="32"/>
      <c r="CB209" s="69"/>
      <c r="CC209" s="69"/>
      <c r="CD209" s="69"/>
      <c r="CE209" s="69"/>
      <c r="CF209" s="26"/>
      <c r="CG209" s="32"/>
      <c r="CH209" s="69"/>
      <c r="CI209" s="69"/>
      <c r="CJ209" s="69"/>
      <c r="CK209" s="69"/>
      <c r="CL209" s="26"/>
      <c r="CM209" s="32"/>
      <c r="CN209" s="69"/>
      <c r="CO209" s="69"/>
      <c r="CP209" s="69"/>
      <c r="CQ209" s="69"/>
      <c r="CR209" s="26"/>
      <c r="CS209" s="32"/>
      <c r="CT209" s="69"/>
      <c r="CU209" s="69"/>
      <c r="CV209" s="69"/>
      <c r="CW209" s="69"/>
      <c r="CX209" s="26"/>
      <c r="CY209" s="44">
        <v>205</v>
      </c>
      <c r="CZ209" s="5">
        <v>0</v>
      </c>
      <c r="DA209" s="5">
        <v>0</v>
      </c>
      <c r="DB209" s="69"/>
      <c r="DC209" s="4"/>
      <c r="DD209" s="4"/>
      <c r="DE209" s="11"/>
      <c r="DF209" s="69"/>
      <c r="DG209" s="26"/>
      <c r="DH209" s="26"/>
      <c r="DI209" s="26"/>
      <c r="DJ209" s="69"/>
      <c r="DK209" s="69"/>
      <c r="DL209" s="69"/>
      <c r="DM209" s="69"/>
      <c r="DN209" s="69"/>
      <c r="DO209" s="70"/>
      <c r="DP209" s="26" t="s">
        <v>656</v>
      </c>
    </row>
    <row r="210" spans="1:120" x14ac:dyDescent="0.25">
      <c r="A210" s="10">
        <v>206</v>
      </c>
      <c r="B210" s="15"/>
      <c r="C210" s="42"/>
      <c r="D210" s="39"/>
      <c r="E210" s="69"/>
      <c r="F210" s="69"/>
      <c r="G210" s="32"/>
      <c r="H210" s="69"/>
      <c r="I210" s="69"/>
      <c r="J210" s="69"/>
      <c r="K210" s="69"/>
      <c r="L210" s="69"/>
      <c r="M210" s="69"/>
      <c r="N210" s="69"/>
      <c r="O210" s="299">
        <f t="shared" si="26"/>
        <v>0</v>
      </c>
      <c r="P210" s="5"/>
      <c r="Q210" s="69"/>
      <c r="R210" s="69"/>
      <c r="S210" s="69"/>
      <c r="T210" s="69"/>
      <c r="U210" s="69"/>
      <c r="V210" s="69"/>
      <c r="W210" s="69"/>
      <c r="X210" s="32"/>
      <c r="Y210" s="69"/>
      <c r="Z210" s="69"/>
      <c r="AA210" s="69"/>
      <c r="AB210" s="69"/>
      <c r="AC210" s="69"/>
      <c r="AD210" s="69"/>
      <c r="AE210" s="69"/>
      <c r="AF210" s="32"/>
      <c r="AG210" s="5"/>
      <c r="AH210" s="69"/>
      <c r="AI210" s="69"/>
      <c r="AJ210" s="69"/>
      <c r="AK210" s="69"/>
      <c r="AL210" s="69"/>
      <c r="AM210" s="69"/>
      <c r="AN210" s="76"/>
      <c r="AO210" s="82"/>
      <c r="AP210" s="82"/>
      <c r="AQ210" s="114"/>
      <c r="AR210" s="70"/>
      <c r="AS210" s="70"/>
      <c r="AT210" s="70"/>
      <c r="AU210" s="70"/>
      <c r="AV210" s="70"/>
      <c r="AW210" s="70"/>
      <c r="AX210" s="70"/>
      <c r="AY210" s="26"/>
      <c r="AZ210" s="300">
        <f t="shared" si="27"/>
        <v>0</v>
      </c>
      <c r="BA210" s="4"/>
      <c r="BB210" s="4"/>
      <c r="BC210" s="4"/>
      <c r="BD210" s="26"/>
      <c r="BE210" s="26"/>
      <c r="BF210" s="26"/>
      <c r="BG210" s="26"/>
      <c r="BH210" s="26"/>
      <c r="BI210" s="26"/>
      <c r="BJ210" s="26"/>
      <c r="BK210" s="26"/>
      <c r="BL210" s="26"/>
      <c r="BM210" s="43"/>
      <c r="BN210" s="26"/>
      <c r="BO210" s="43"/>
      <c r="BP210" s="263"/>
      <c r="BQ210" s="263"/>
      <c r="BR210" s="263"/>
      <c r="BS210" s="44">
        <v>206</v>
      </c>
      <c r="BT210" s="69"/>
      <c r="BU210" s="69"/>
      <c r="BV210" s="69"/>
      <c r="BW210" s="69"/>
      <c r="BX210" s="69"/>
      <c r="BY210" s="69"/>
      <c r="BZ210" s="26"/>
      <c r="CA210" s="32"/>
      <c r="CB210" s="69"/>
      <c r="CC210" s="69"/>
      <c r="CD210" s="69"/>
      <c r="CE210" s="69"/>
      <c r="CF210" s="26"/>
      <c r="CG210" s="32"/>
      <c r="CH210" s="69"/>
      <c r="CI210" s="69"/>
      <c r="CJ210" s="69"/>
      <c r="CK210" s="69"/>
      <c r="CL210" s="26"/>
      <c r="CM210" s="32"/>
      <c r="CN210" s="69"/>
      <c r="CO210" s="69"/>
      <c r="CP210" s="69"/>
      <c r="CQ210" s="69"/>
      <c r="CR210" s="26"/>
      <c r="CS210" s="32"/>
      <c r="CT210" s="69"/>
      <c r="CU210" s="69"/>
      <c r="CV210" s="69"/>
      <c r="CW210" s="69"/>
      <c r="CX210" s="26"/>
      <c r="CY210" s="44">
        <v>206</v>
      </c>
      <c r="CZ210" s="5">
        <v>0</v>
      </c>
      <c r="DA210" s="5">
        <v>0</v>
      </c>
      <c r="DB210" s="69"/>
      <c r="DC210" s="4"/>
      <c r="DD210" s="4"/>
      <c r="DE210" s="11"/>
      <c r="DF210" s="69"/>
      <c r="DG210" s="26"/>
      <c r="DH210" s="26"/>
      <c r="DI210" s="26"/>
      <c r="DJ210" s="69"/>
      <c r="DK210" s="69"/>
      <c r="DL210" s="69"/>
      <c r="DM210" s="69"/>
      <c r="DN210" s="69"/>
      <c r="DO210" s="70"/>
      <c r="DP210" s="26" t="s">
        <v>656</v>
      </c>
    </row>
    <row r="211" spans="1:120" x14ac:dyDescent="0.25">
      <c r="A211" s="10">
        <v>207</v>
      </c>
      <c r="B211" s="15"/>
      <c r="C211" s="42"/>
      <c r="D211" s="39"/>
      <c r="E211" s="69"/>
      <c r="F211" s="69"/>
      <c r="G211" s="32"/>
      <c r="H211" s="69"/>
      <c r="I211" s="69"/>
      <c r="J211" s="69"/>
      <c r="K211" s="69"/>
      <c r="L211" s="69"/>
      <c r="M211" s="69"/>
      <c r="N211" s="69"/>
      <c r="O211" s="299">
        <f t="shared" si="26"/>
        <v>0</v>
      </c>
      <c r="P211" s="5"/>
      <c r="Q211" s="69"/>
      <c r="R211" s="69"/>
      <c r="S211" s="69"/>
      <c r="T211" s="69"/>
      <c r="U211" s="69"/>
      <c r="V211" s="69"/>
      <c r="W211" s="69"/>
      <c r="X211" s="32"/>
      <c r="Y211" s="69"/>
      <c r="Z211" s="69"/>
      <c r="AA211" s="69"/>
      <c r="AB211" s="69"/>
      <c r="AC211" s="69"/>
      <c r="AD211" s="69"/>
      <c r="AE211" s="69"/>
      <c r="AF211" s="32"/>
      <c r="AG211" s="5"/>
      <c r="AH211" s="69"/>
      <c r="AI211" s="69"/>
      <c r="AJ211" s="69"/>
      <c r="AK211" s="69"/>
      <c r="AL211" s="69"/>
      <c r="AM211" s="69"/>
      <c r="AN211" s="76"/>
      <c r="AO211" s="82"/>
      <c r="AP211" s="82"/>
      <c r="AQ211" s="114"/>
      <c r="AR211" s="70"/>
      <c r="AS211" s="70"/>
      <c r="AT211" s="70"/>
      <c r="AU211" s="70"/>
      <c r="AV211" s="70"/>
      <c r="AW211" s="70"/>
      <c r="AX211" s="70"/>
      <c r="AY211" s="26"/>
      <c r="AZ211" s="300">
        <f t="shared" si="27"/>
        <v>0</v>
      </c>
      <c r="BA211" s="4"/>
      <c r="BB211" s="4"/>
      <c r="BC211" s="4"/>
      <c r="BD211" s="26"/>
      <c r="BE211" s="26"/>
      <c r="BF211" s="26"/>
      <c r="BG211" s="26"/>
      <c r="BH211" s="26"/>
      <c r="BI211" s="26"/>
      <c r="BJ211" s="26"/>
      <c r="BK211" s="26"/>
      <c r="BL211" s="26"/>
      <c r="BM211" s="43"/>
      <c r="BN211" s="26"/>
      <c r="BO211" s="43"/>
      <c r="BP211" s="263"/>
      <c r="BQ211" s="263"/>
      <c r="BR211" s="263"/>
      <c r="BS211" s="44">
        <v>207</v>
      </c>
      <c r="BT211" s="69"/>
      <c r="BU211" s="69"/>
      <c r="BV211" s="69"/>
      <c r="BW211" s="69"/>
      <c r="BX211" s="69"/>
      <c r="BY211" s="69"/>
      <c r="BZ211" s="26"/>
      <c r="CA211" s="32"/>
      <c r="CB211" s="69"/>
      <c r="CC211" s="69"/>
      <c r="CD211" s="69"/>
      <c r="CE211" s="69"/>
      <c r="CF211" s="26"/>
      <c r="CG211" s="32"/>
      <c r="CH211" s="69"/>
      <c r="CI211" s="69"/>
      <c r="CJ211" s="69"/>
      <c r="CK211" s="69"/>
      <c r="CL211" s="26"/>
      <c r="CM211" s="32"/>
      <c r="CN211" s="69"/>
      <c r="CO211" s="69"/>
      <c r="CP211" s="69"/>
      <c r="CQ211" s="69"/>
      <c r="CR211" s="26"/>
      <c r="CS211" s="32"/>
      <c r="CT211" s="69"/>
      <c r="CU211" s="69"/>
      <c r="CV211" s="69"/>
      <c r="CW211" s="69"/>
      <c r="CX211" s="26"/>
      <c r="CY211" s="44">
        <v>207</v>
      </c>
      <c r="CZ211" s="5">
        <v>0</v>
      </c>
      <c r="DA211" s="5">
        <v>0</v>
      </c>
      <c r="DB211" s="69"/>
      <c r="DC211" s="4"/>
      <c r="DD211" s="4"/>
      <c r="DE211" s="11"/>
      <c r="DF211" s="69"/>
      <c r="DG211" s="26"/>
      <c r="DH211" s="26"/>
      <c r="DI211" s="26"/>
      <c r="DJ211" s="69"/>
      <c r="DK211" s="69"/>
      <c r="DL211" s="69"/>
      <c r="DM211" s="69"/>
      <c r="DN211" s="69"/>
      <c r="DO211" s="70"/>
      <c r="DP211" s="26" t="s">
        <v>656</v>
      </c>
    </row>
    <row r="212" spans="1:120" x14ac:dyDescent="0.25">
      <c r="A212" s="10">
        <v>208</v>
      </c>
      <c r="B212" s="15"/>
      <c r="C212" s="42"/>
      <c r="D212" s="39"/>
      <c r="E212" s="69"/>
      <c r="F212" s="69"/>
      <c r="G212" s="32"/>
      <c r="H212" s="69"/>
      <c r="I212" s="69"/>
      <c r="J212" s="69"/>
      <c r="K212" s="69"/>
      <c r="L212" s="69"/>
      <c r="M212" s="69"/>
      <c r="N212" s="69"/>
      <c r="O212" s="299">
        <f t="shared" si="26"/>
        <v>0</v>
      </c>
      <c r="P212" s="5"/>
      <c r="Q212" s="69"/>
      <c r="R212" s="69"/>
      <c r="S212" s="69"/>
      <c r="T212" s="69"/>
      <c r="U212" s="69"/>
      <c r="V212" s="69"/>
      <c r="W212" s="69"/>
      <c r="X212" s="32"/>
      <c r="Y212" s="69"/>
      <c r="Z212" s="69"/>
      <c r="AA212" s="69"/>
      <c r="AB212" s="69"/>
      <c r="AC212" s="69"/>
      <c r="AD212" s="69"/>
      <c r="AE212" s="69"/>
      <c r="AF212" s="32"/>
      <c r="AG212" s="5"/>
      <c r="AH212" s="69"/>
      <c r="AI212" s="69"/>
      <c r="AJ212" s="69"/>
      <c r="AK212" s="69"/>
      <c r="AL212" s="69"/>
      <c r="AM212" s="69"/>
      <c r="AN212" s="76"/>
      <c r="AO212" s="82"/>
      <c r="AP212" s="82"/>
      <c r="AQ212" s="114"/>
      <c r="AR212" s="70"/>
      <c r="AS212" s="70"/>
      <c r="AT212" s="70"/>
      <c r="AU212" s="70"/>
      <c r="AV212" s="70"/>
      <c r="AW212" s="70"/>
      <c r="AX212" s="70"/>
      <c r="AY212" s="26"/>
      <c r="AZ212" s="300">
        <f t="shared" si="27"/>
        <v>0</v>
      </c>
      <c r="BA212" s="4"/>
      <c r="BB212" s="4"/>
      <c r="BC212" s="4"/>
      <c r="BD212" s="26"/>
      <c r="BE212" s="26"/>
      <c r="BF212" s="26"/>
      <c r="BG212" s="26"/>
      <c r="BH212" s="26"/>
      <c r="BI212" s="26"/>
      <c r="BJ212" s="26"/>
      <c r="BK212" s="26"/>
      <c r="BL212" s="26"/>
      <c r="BM212" s="43"/>
      <c r="BN212" s="26"/>
      <c r="BO212" s="43"/>
      <c r="BP212" s="263"/>
      <c r="BQ212" s="263"/>
      <c r="BR212" s="263"/>
      <c r="BS212" s="44">
        <v>208</v>
      </c>
      <c r="BT212" s="69"/>
      <c r="BU212" s="69"/>
      <c r="BV212" s="69"/>
      <c r="BW212" s="69"/>
      <c r="BX212" s="69"/>
      <c r="BY212" s="69"/>
      <c r="BZ212" s="26"/>
      <c r="CA212" s="32"/>
      <c r="CB212" s="69"/>
      <c r="CC212" s="69"/>
      <c r="CD212" s="69"/>
      <c r="CE212" s="69"/>
      <c r="CF212" s="26"/>
      <c r="CG212" s="32"/>
      <c r="CH212" s="69"/>
      <c r="CI212" s="69"/>
      <c r="CJ212" s="69"/>
      <c r="CK212" s="69"/>
      <c r="CL212" s="26"/>
      <c r="CM212" s="32"/>
      <c r="CN212" s="69"/>
      <c r="CO212" s="69"/>
      <c r="CP212" s="69"/>
      <c r="CQ212" s="69"/>
      <c r="CR212" s="26"/>
      <c r="CS212" s="32"/>
      <c r="CT212" s="69"/>
      <c r="CU212" s="69"/>
      <c r="CV212" s="69"/>
      <c r="CW212" s="69"/>
      <c r="CX212" s="26"/>
      <c r="CY212" s="44">
        <v>208</v>
      </c>
      <c r="CZ212" s="5">
        <v>0</v>
      </c>
      <c r="DA212" s="5">
        <v>0</v>
      </c>
      <c r="DB212" s="69"/>
      <c r="DC212" s="4"/>
      <c r="DD212" s="4"/>
      <c r="DE212" s="11"/>
      <c r="DF212" s="69"/>
      <c r="DG212" s="26"/>
      <c r="DH212" s="26"/>
      <c r="DI212" s="26"/>
      <c r="DJ212" s="69"/>
      <c r="DK212" s="69"/>
      <c r="DL212" s="69"/>
      <c r="DM212" s="69"/>
      <c r="DN212" s="69"/>
      <c r="DO212" s="70"/>
      <c r="DP212" s="26" t="s">
        <v>656</v>
      </c>
    </row>
    <row r="213" spans="1:120" x14ac:dyDescent="0.25">
      <c r="A213" s="10">
        <v>209</v>
      </c>
      <c r="B213" s="15"/>
      <c r="C213" s="42"/>
      <c r="D213" s="39"/>
      <c r="E213" s="69"/>
      <c r="F213" s="69"/>
      <c r="G213" s="32"/>
      <c r="H213" s="69"/>
      <c r="I213" s="69"/>
      <c r="J213" s="69"/>
      <c r="K213" s="69"/>
      <c r="L213" s="69"/>
      <c r="M213" s="69"/>
      <c r="N213" s="69"/>
      <c r="O213" s="299">
        <f t="shared" si="26"/>
        <v>0</v>
      </c>
      <c r="P213" s="5"/>
      <c r="Q213" s="69"/>
      <c r="R213" s="69"/>
      <c r="S213" s="69"/>
      <c r="T213" s="69"/>
      <c r="U213" s="69"/>
      <c r="V213" s="69"/>
      <c r="W213" s="69"/>
      <c r="X213" s="32"/>
      <c r="Y213" s="69"/>
      <c r="Z213" s="69"/>
      <c r="AA213" s="69"/>
      <c r="AB213" s="69"/>
      <c r="AC213" s="69"/>
      <c r="AD213" s="69"/>
      <c r="AE213" s="69"/>
      <c r="AF213" s="32"/>
      <c r="AG213" s="5"/>
      <c r="AH213" s="69"/>
      <c r="AI213" s="69"/>
      <c r="AJ213" s="69"/>
      <c r="AK213" s="69"/>
      <c r="AL213" s="69"/>
      <c r="AM213" s="69"/>
      <c r="AN213" s="76"/>
      <c r="AO213" s="82"/>
      <c r="AP213" s="82"/>
      <c r="AQ213" s="114"/>
      <c r="AR213" s="70"/>
      <c r="AS213" s="70"/>
      <c r="AT213" s="70"/>
      <c r="AU213" s="70"/>
      <c r="AV213" s="70"/>
      <c r="AW213" s="70"/>
      <c r="AX213" s="70"/>
      <c r="AY213" s="26"/>
      <c r="AZ213" s="300">
        <f t="shared" si="27"/>
        <v>0</v>
      </c>
      <c r="BA213" s="4"/>
      <c r="BB213" s="4"/>
      <c r="BC213" s="4"/>
      <c r="BD213" s="26"/>
      <c r="BE213" s="26"/>
      <c r="BF213" s="26"/>
      <c r="BG213" s="26"/>
      <c r="BH213" s="26"/>
      <c r="BI213" s="26"/>
      <c r="BJ213" s="26"/>
      <c r="BK213" s="26"/>
      <c r="BL213" s="26"/>
      <c r="BM213" s="43"/>
      <c r="BN213" s="26"/>
      <c r="BO213" s="43"/>
      <c r="BP213" s="263"/>
      <c r="BQ213" s="263"/>
      <c r="BR213" s="263"/>
      <c r="BS213" s="44">
        <v>209</v>
      </c>
      <c r="BT213" s="69"/>
      <c r="BU213" s="69"/>
      <c r="BV213" s="69"/>
      <c r="BW213" s="69"/>
      <c r="BX213" s="69"/>
      <c r="BY213" s="69"/>
      <c r="BZ213" s="26"/>
      <c r="CA213" s="32"/>
      <c r="CB213" s="69"/>
      <c r="CC213" s="69"/>
      <c r="CD213" s="69"/>
      <c r="CE213" s="69"/>
      <c r="CF213" s="26"/>
      <c r="CG213" s="32"/>
      <c r="CH213" s="69"/>
      <c r="CI213" s="69"/>
      <c r="CJ213" s="69"/>
      <c r="CK213" s="69"/>
      <c r="CL213" s="26"/>
      <c r="CM213" s="32"/>
      <c r="CN213" s="69"/>
      <c r="CO213" s="69"/>
      <c r="CP213" s="69"/>
      <c r="CQ213" s="69"/>
      <c r="CR213" s="26"/>
      <c r="CS213" s="32"/>
      <c r="CT213" s="69"/>
      <c r="CU213" s="69"/>
      <c r="CV213" s="69"/>
      <c r="CW213" s="69"/>
      <c r="CX213" s="26"/>
      <c r="CY213" s="44">
        <v>209</v>
      </c>
      <c r="CZ213" s="5">
        <v>0</v>
      </c>
      <c r="DA213" s="5">
        <v>0</v>
      </c>
      <c r="DB213" s="69"/>
      <c r="DC213" s="4"/>
      <c r="DD213" s="4"/>
      <c r="DE213" s="11"/>
      <c r="DF213" s="69"/>
      <c r="DG213" s="26"/>
      <c r="DH213" s="26"/>
      <c r="DI213" s="26"/>
      <c r="DJ213" s="69"/>
      <c r="DK213" s="69"/>
      <c r="DL213" s="69"/>
      <c r="DM213" s="69"/>
      <c r="DN213" s="69"/>
      <c r="DO213" s="70"/>
      <c r="DP213" s="26" t="s">
        <v>656</v>
      </c>
    </row>
    <row r="214" spans="1:120" x14ac:dyDescent="0.25">
      <c r="A214" s="10">
        <v>210</v>
      </c>
      <c r="B214" s="15"/>
      <c r="C214" s="42"/>
      <c r="D214" s="39"/>
      <c r="E214" s="69"/>
      <c r="F214" s="69"/>
      <c r="G214" s="32"/>
      <c r="H214" s="69"/>
      <c r="I214" s="69"/>
      <c r="J214" s="69"/>
      <c r="K214" s="69"/>
      <c r="L214" s="69"/>
      <c r="M214" s="69"/>
      <c r="N214" s="69"/>
      <c r="O214" s="299">
        <f t="shared" si="26"/>
        <v>0</v>
      </c>
      <c r="P214" s="5"/>
      <c r="Q214" s="69"/>
      <c r="R214" s="69"/>
      <c r="S214" s="69"/>
      <c r="T214" s="69"/>
      <c r="U214" s="69"/>
      <c r="V214" s="69"/>
      <c r="W214" s="69"/>
      <c r="X214" s="32"/>
      <c r="Y214" s="69"/>
      <c r="Z214" s="69"/>
      <c r="AA214" s="69"/>
      <c r="AB214" s="69"/>
      <c r="AC214" s="69"/>
      <c r="AD214" s="69"/>
      <c r="AE214" s="69"/>
      <c r="AF214" s="32"/>
      <c r="AG214" s="5"/>
      <c r="AH214" s="69"/>
      <c r="AI214" s="69"/>
      <c r="AJ214" s="69"/>
      <c r="AK214" s="69"/>
      <c r="AL214" s="69"/>
      <c r="AM214" s="69"/>
      <c r="AN214" s="76"/>
      <c r="AO214" s="82"/>
      <c r="AP214" s="82"/>
      <c r="AQ214" s="114"/>
      <c r="AR214" s="70"/>
      <c r="AS214" s="70"/>
      <c r="AT214" s="70"/>
      <c r="AU214" s="70"/>
      <c r="AV214" s="70"/>
      <c r="AW214" s="70"/>
      <c r="AX214" s="70"/>
      <c r="AY214" s="26"/>
      <c r="AZ214" s="300">
        <f t="shared" si="27"/>
        <v>0</v>
      </c>
      <c r="BA214" s="4"/>
      <c r="BB214" s="4"/>
      <c r="BC214" s="4"/>
      <c r="BD214" s="26"/>
      <c r="BE214" s="26"/>
      <c r="BF214" s="26"/>
      <c r="BG214" s="26"/>
      <c r="BH214" s="26"/>
      <c r="BI214" s="26"/>
      <c r="BJ214" s="26"/>
      <c r="BK214" s="26"/>
      <c r="BL214" s="26"/>
      <c r="BM214" s="43"/>
      <c r="BN214" s="26"/>
      <c r="BO214" s="43"/>
      <c r="BP214" s="263"/>
      <c r="BQ214" s="263"/>
      <c r="BR214" s="263"/>
      <c r="BS214" s="44">
        <v>210</v>
      </c>
      <c r="BT214" s="69"/>
      <c r="BU214" s="69"/>
      <c r="BV214" s="69"/>
      <c r="BW214" s="69"/>
      <c r="BX214" s="69"/>
      <c r="BY214" s="69"/>
      <c r="BZ214" s="26"/>
      <c r="CA214" s="32"/>
      <c r="CB214" s="69"/>
      <c r="CC214" s="69"/>
      <c r="CD214" s="69"/>
      <c r="CE214" s="69"/>
      <c r="CF214" s="26"/>
      <c r="CG214" s="32"/>
      <c r="CH214" s="69"/>
      <c r="CI214" s="69"/>
      <c r="CJ214" s="69"/>
      <c r="CK214" s="69"/>
      <c r="CL214" s="26"/>
      <c r="CM214" s="32"/>
      <c r="CN214" s="69"/>
      <c r="CO214" s="69"/>
      <c r="CP214" s="69"/>
      <c r="CQ214" s="69"/>
      <c r="CR214" s="26"/>
      <c r="CS214" s="32"/>
      <c r="CT214" s="69"/>
      <c r="CU214" s="69"/>
      <c r="CV214" s="69"/>
      <c r="CW214" s="69"/>
      <c r="CX214" s="26"/>
      <c r="CY214" s="44">
        <v>210</v>
      </c>
      <c r="CZ214" s="5">
        <v>0</v>
      </c>
      <c r="DA214" s="5">
        <v>0</v>
      </c>
      <c r="DB214" s="69"/>
      <c r="DC214" s="4"/>
      <c r="DD214" s="4"/>
      <c r="DE214" s="11"/>
      <c r="DF214" s="69"/>
      <c r="DG214" s="26"/>
      <c r="DH214" s="26"/>
      <c r="DI214" s="26"/>
      <c r="DJ214" s="69"/>
      <c r="DK214" s="69"/>
      <c r="DL214" s="69"/>
      <c r="DM214" s="69"/>
      <c r="DN214" s="69"/>
      <c r="DO214" s="70"/>
      <c r="DP214" s="26" t="s">
        <v>656</v>
      </c>
    </row>
    <row r="215" spans="1:120" x14ac:dyDescent="0.25">
      <c r="A215" s="10">
        <v>211</v>
      </c>
      <c r="B215" s="15"/>
      <c r="C215" s="42"/>
      <c r="D215" s="39">
        <v>39938</v>
      </c>
      <c r="E215" s="69">
        <v>1</v>
      </c>
      <c r="F215" s="69">
        <v>1</v>
      </c>
      <c r="G215" s="32">
        <v>3</v>
      </c>
      <c r="H215" s="69"/>
      <c r="I215" s="69"/>
      <c r="J215" s="69"/>
      <c r="K215" s="69"/>
      <c r="L215" s="69"/>
      <c r="M215" s="69"/>
      <c r="N215" s="69"/>
      <c r="O215" s="299">
        <f t="shared" si="26"/>
        <v>3</v>
      </c>
      <c r="P215" s="5" t="s">
        <v>111</v>
      </c>
      <c r="Q215" s="69" t="s">
        <v>118</v>
      </c>
      <c r="R215" s="69"/>
      <c r="S215" s="69"/>
      <c r="T215" s="69"/>
      <c r="U215" s="69"/>
      <c r="V215" s="69"/>
      <c r="W215" s="69"/>
      <c r="X215" s="32">
        <v>12</v>
      </c>
      <c r="Y215" s="69">
        <v>12</v>
      </c>
      <c r="Z215" s="69">
        <v>25</v>
      </c>
      <c r="AA215" s="69">
        <v>23</v>
      </c>
      <c r="AB215" s="69"/>
      <c r="AC215" s="69"/>
      <c r="AD215" s="69"/>
      <c r="AE215" s="69"/>
      <c r="AF215" s="32"/>
      <c r="AG215" s="5"/>
      <c r="AH215" s="69"/>
      <c r="AI215" s="69"/>
      <c r="AJ215" s="69">
        <v>23</v>
      </c>
      <c r="AK215" s="69">
        <v>23</v>
      </c>
      <c r="AL215" s="69"/>
      <c r="AM215" s="69"/>
      <c r="AN215" s="76">
        <v>39945</v>
      </c>
      <c r="AO215" s="82">
        <v>39952</v>
      </c>
      <c r="AP215" s="82">
        <v>39959</v>
      </c>
      <c r="AQ215" s="114"/>
      <c r="AR215" s="70"/>
      <c r="AS215" s="70"/>
      <c r="AT215" s="70"/>
      <c r="AU215" s="70"/>
      <c r="AV215" s="70"/>
      <c r="AW215" s="70"/>
      <c r="AX215" s="70"/>
      <c r="AZ215" s="300">
        <f t="shared" si="27"/>
        <v>1</v>
      </c>
      <c r="BA215" s="5">
        <v>1</v>
      </c>
      <c r="BB215" s="11">
        <v>2.5499999999999998</v>
      </c>
      <c r="BC215" s="5">
        <v>127</v>
      </c>
      <c r="BD215" s="5"/>
      <c r="BE215" s="5"/>
      <c r="BF215" s="28"/>
      <c r="BG215" s="5"/>
      <c r="BH215" s="5"/>
      <c r="BI215" s="5"/>
      <c r="BJ215" s="5"/>
      <c r="BK215" s="5"/>
      <c r="BL215" s="5"/>
      <c r="BM215" s="46"/>
      <c r="BN215" s="5">
        <v>4</v>
      </c>
      <c r="BO215" s="38" t="s">
        <v>717</v>
      </c>
      <c r="BP215" s="263">
        <f t="shared" ref="BP215" si="28">(BB215^2*PI()*BC215*BA215)/4</f>
        <v>648.59554780147221</v>
      </c>
      <c r="BQ215" s="263"/>
      <c r="BR215" s="263">
        <f t="shared" ref="BR215" si="29">BP215+BQ215</f>
        <v>648.59554780147221</v>
      </c>
      <c r="BS215" s="44">
        <v>211</v>
      </c>
      <c r="BT215" s="69">
        <v>4</v>
      </c>
      <c r="BU215" s="69">
        <v>13</v>
      </c>
      <c r="BV215" s="69">
        <v>4</v>
      </c>
      <c r="BW215" s="69">
        <v>10</v>
      </c>
      <c r="BX215" s="69">
        <v>8</v>
      </c>
      <c r="BY215" s="69">
        <v>6</v>
      </c>
      <c r="BZ215" s="26" t="s">
        <v>726</v>
      </c>
      <c r="CA215" s="32">
        <v>13</v>
      </c>
      <c r="CB215" s="69">
        <v>5</v>
      </c>
      <c r="CC215" s="69"/>
      <c r="CD215" s="69"/>
      <c r="CE215" s="69">
        <v>6</v>
      </c>
      <c r="CF215" s="26" t="s">
        <v>730</v>
      </c>
      <c r="CG215" s="32">
        <v>14</v>
      </c>
      <c r="CH215" s="69">
        <v>0</v>
      </c>
      <c r="CI215" s="69"/>
      <c r="CJ215" s="69"/>
      <c r="CK215" s="69">
        <v>1</v>
      </c>
      <c r="CL215" s="26" t="s">
        <v>731</v>
      </c>
      <c r="CM215" s="32">
        <v>14</v>
      </c>
      <c r="CN215" s="69">
        <v>0</v>
      </c>
      <c r="CO215" s="69"/>
      <c r="CP215" s="69"/>
      <c r="CQ215" s="69">
        <v>0</v>
      </c>
      <c r="CR215" s="26" t="s">
        <v>732</v>
      </c>
      <c r="CS215" s="32"/>
      <c r="CT215" s="69"/>
      <c r="CU215" s="69"/>
      <c r="CV215" s="69"/>
      <c r="CW215" s="69"/>
      <c r="CX215" s="26"/>
      <c r="CY215" s="44">
        <v>211</v>
      </c>
      <c r="CZ215" s="5">
        <v>3</v>
      </c>
      <c r="DA215" s="5">
        <v>1</v>
      </c>
      <c r="DB215" s="69">
        <v>3</v>
      </c>
      <c r="DC215" s="11">
        <v>2.5499999999999998</v>
      </c>
      <c r="DD215" s="5">
        <v>127</v>
      </c>
      <c r="DE215" s="11">
        <v>648.59554780147221</v>
      </c>
      <c r="DF215" s="69">
        <v>23</v>
      </c>
      <c r="DG215" s="39">
        <v>39945</v>
      </c>
      <c r="DH215" s="39">
        <v>39952</v>
      </c>
      <c r="DI215" s="39">
        <v>39959</v>
      </c>
      <c r="DJ215" s="69">
        <v>4</v>
      </c>
      <c r="DK215" s="69">
        <v>54</v>
      </c>
      <c r="DL215" s="69">
        <v>9</v>
      </c>
      <c r="DM215" s="69">
        <v>8</v>
      </c>
      <c r="DN215" s="69">
        <v>13</v>
      </c>
      <c r="DO215" s="70"/>
      <c r="DP215" s="26"/>
    </row>
    <row r="216" spans="1:120" x14ac:dyDescent="0.25">
      <c r="A216" s="10">
        <v>212</v>
      </c>
      <c r="B216" s="15"/>
      <c r="C216" s="42"/>
      <c r="D216" s="39"/>
      <c r="E216" s="26"/>
      <c r="F216" s="26"/>
      <c r="G216" s="32"/>
      <c r="H216" s="69"/>
      <c r="I216" s="69"/>
      <c r="J216" s="69"/>
      <c r="K216" s="69"/>
      <c r="L216" s="69"/>
      <c r="M216" s="69"/>
      <c r="N216" s="69"/>
      <c r="O216" s="299">
        <f t="shared" si="26"/>
        <v>0</v>
      </c>
      <c r="P216" s="5"/>
      <c r="Q216" s="69"/>
      <c r="R216" s="69"/>
      <c r="S216" s="69"/>
      <c r="T216" s="69"/>
      <c r="U216" s="69"/>
      <c r="V216" s="69"/>
      <c r="W216" s="69"/>
      <c r="X216" s="32"/>
      <c r="Y216" s="69"/>
      <c r="Z216" s="69"/>
      <c r="AA216" s="69"/>
      <c r="AB216" s="69"/>
      <c r="AC216" s="69"/>
      <c r="AD216" s="69"/>
      <c r="AE216" s="69"/>
      <c r="AF216" s="32"/>
      <c r="AG216" s="5"/>
      <c r="AH216" s="69"/>
      <c r="AI216" s="69"/>
      <c r="AJ216" s="69"/>
      <c r="AK216" s="69"/>
      <c r="AL216" s="69"/>
      <c r="AM216" s="69"/>
      <c r="AN216" s="76"/>
      <c r="AO216" s="82"/>
      <c r="AP216" s="82"/>
      <c r="AQ216" s="114"/>
      <c r="AR216" s="70"/>
      <c r="AS216" s="70"/>
      <c r="AT216" s="70"/>
      <c r="AU216" s="70"/>
      <c r="AV216" s="70"/>
      <c r="AW216" s="70"/>
      <c r="AX216" s="70"/>
      <c r="AY216" s="26"/>
      <c r="AZ216" s="300">
        <f t="shared" si="27"/>
        <v>0</v>
      </c>
      <c r="BA216" s="4"/>
      <c r="BB216" s="4"/>
      <c r="BC216" s="4"/>
      <c r="BD216" s="26"/>
      <c r="BE216" s="26"/>
      <c r="BF216" s="26"/>
      <c r="BG216" s="26"/>
      <c r="BH216" s="26"/>
      <c r="BI216" s="26"/>
      <c r="BJ216" s="26"/>
      <c r="BK216" s="26"/>
      <c r="BL216" s="26"/>
      <c r="BM216" s="43"/>
      <c r="BN216" s="26"/>
      <c r="BO216" s="43"/>
      <c r="BP216" s="263"/>
      <c r="BQ216" s="263"/>
      <c r="BR216" s="263"/>
      <c r="BS216" s="44">
        <v>212</v>
      </c>
      <c r="BT216" s="69"/>
      <c r="BU216" s="69"/>
      <c r="BV216" s="69"/>
      <c r="BW216" s="69"/>
      <c r="BX216" s="69"/>
      <c r="BY216" s="69"/>
      <c r="BZ216" s="26"/>
      <c r="CA216" s="32"/>
      <c r="CB216" s="69"/>
      <c r="CC216" s="69"/>
      <c r="CD216" s="69"/>
      <c r="CE216" s="69"/>
      <c r="CF216" s="26"/>
      <c r="CG216" s="32"/>
      <c r="CH216" s="69"/>
      <c r="CI216" s="69"/>
      <c r="CJ216" s="69"/>
      <c r="CK216" s="69"/>
      <c r="CL216" s="26"/>
      <c r="CM216" s="32"/>
      <c r="CN216" s="69"/>
      <c r="CO216" s="69"/>
      <c r="CP216" s="69"/>
      <c r="CQ216" s="69"/>
      <c r="CR216" s="26"/>
      <c r="CS216" s="32"/>
      <c r="CT216" s="69"/>
      <c r="CU216" s="69"/>
      <c r="CV216" s="69"/>
      <c r="CW216" s="69"/>
      <c r="CX216" s="26"/>
      <c r="CY216" s="44">
        <v>212</v>
      </c>
      <c r="CZ216" s="5">
        <v>0</v>
      </c>
      <c r="DA216" s="5">
        <v>0</v>
      </c>
      <c r="DB216" s="69"/>
      <c r="DC216" s="26"/>
      <c r="DD216" s="26"/>
      <c r="DE216" s="81"/>
      <c r="DF216" s="26"/>
      <c r="DG216" s="26"/>
      <c r="DH216" s="26"/>
      <c r="DI216" s="26"/>
      <c r="DJ216" s="26"/>
      <c r="DK216" s="26"/>
      <c r="DL216" s="26"/>
      <c r="DM216" s="26"/>
      <c r="DN216" s="26"/>
      <c r="DO216" s="70"/>
      <c r="DP216" s="26"/>
    </row>
    <row r="217" spans="1:120" x14ac:dyDescent="0.25">
      <c r="A217" s="10">
        <v>213</v>
      </c>
      <c r="B217" s="15"/>
      <c r="C217" s="42"/>
      <c r="D217" s="39"/>
      <c r="E217" s="26"/>
      <c r="F217" s="26"/>
      <c r="G217" s="32"/>
      <c r="H217" s="69"/>
      <c r="I217" s="69"/>
      <c r="J217" s="69"/>
      <c r="K217" s="69"/>
      <c r="L217" s="69"/>
      <c r="M217" s="69"/>
      <c r="N217" s="69"/>
      <c r="O217" s="299">
        <f t="shared" si="26"/>
        <v>0</v>
      </c>
      <c r="P217" s="5"/>
      <c r="Q217" s="69"/>
      <c r="R217" s="69"/>
      <c r="S217" s="69"/>
      <c r="T217" s="69"/>
      <c r="U217" s="69"/>
      <c r="V217" s="69"/>
      <c r="W217" s="69"/>
      <c r="X217" s="32"/>
      <c r="Y217" s="69"/>
      <c r="Z217" s="69"/>
      <c r="AA217" s="69"/>
      <c r="AB217" s="69"/>
      <c r="AC217" s="69"/>
      <c r="AD217" s="69"/>
      <c r="AE217" s="69"/>
      <c r="AF217" s="32"/>
      <c r="AG217" s="5"/>
      <c r="AH217" s="69"/>
      <c r="AI217" s="69"/>
      <c r="AJ217" s="69"/>
      <c r="AK217" s="69"/>
      <c r="AL217" s="69"/>
      <c r="AM217" s="69"/>
      <c r="AN217" s="76"/>
      <c r="AO217" s="82"/>
      <c r="AP217" s="82"/>
      <c r="AQ217" s="114"/>
      <c r="AR217" s="70"/>
      <c r="AS217" s="70"/>
      <c r="AT217" s="70"/>
      <c r="AU217" s="70"/>
      <c r="AV217" s="70"/>
      <c r="AW217" s="70"/>
      <c r="AX217" s="70"/>
      <c r="AY217" s="26"/>
      <c r="AZ217" s="300">
        <f t="shared" si="27"/>
        <v>0</v>
      </c>
      <c r="BA217" s="4"/>
      <c r="BB217" s="4"/>
      <c r="BC217" s="4"/>
      <c r="BD217" s="26"/>
      <c r="BE217" s="26"/>
      <c r="BF217" s="26"/>
      <c r="BG217" s="26"/>
      <c r="BH217" s="26"/>
      <c r="BI217" s="26"/>
      <c r="BJ217" s="26"/>
      <c r="BK217" s="26"/>
      <c r="BL217" s="26"/>
      <c r="BM217" s="43"/>
      <c r="BN217" s="26"/>
      <c r="BO217" s="43"/>
      <c r="BP217" s="263"/>
      <c r="BQ217" s="263"/>
      <c r="BR217" s="263"/>
      <c r="BS217" s="44">
        <v>213</v>
      </c>
      <c r="BT217" s="69"/>
      <c r="BU217" s="69"/>
      <c r="BV217" s="69"/>
      <c r="BW217" s="69"/>
      <c r="BX217" s="69"/>
      <c r="BY217" s="69"/>
      <c r="BZ217" s="26"/>
      <c r="CA217" s="32"/>
      <c r="CB217" s="69"/>
      <c r="CC217" s="69"/>
      <c r="CD217" s="69"/>
      <c r="CE217" s="69"/>
      <c r="CF217" s="26"/>
      <c r="CG217" s="32"/>
      <c r="CH217" s="69"/>
      <c r="CI217" s="69"/>
      <c r="CJ217" s="69"/>
      <c r="CK217" s="69"/>
      <c r="CL217" s="26"/>
      <c r="CM217" s="32"/>
      <c r="CN217" s="69"/>
      <c r="CO217" s="69"/>
      <c r="CP217" s="69"/>
      <c r="CQ217" s="69"/>
      <c r="CR217" s="26"/>
      <c r="CS217" s="32"/>
      <c r="CT217" s="69"/>
      <c r="CU217" s="69"/>
      <c r="CV217" s="69"/>
      <c r="CW217" s="69"/>
      <c r="CX217" s="26"/>
      <c r="CY217" s="44">
        <v>213</v>
      </c>
      <c r="CZ217" s="5">
        <v>0</v>
      </c>
      <c r="DA217" s="5">
        <v>0</v>
      </c>
      <c r="DB217" s="69"/>
      <c r="DC217" s="26"/>
      <c r="DD217" s="26"/>
      <c r="DE217" s="81"/>
      <c r="DF217" s="26"/>
      <c r="DG217" s="26"/>
      <c r="DH217" s="26"/>
      <c r="DI217" s="26"/>
      <c r="DJ217" s="26"/>
      <c r="DK217" s="26"/>
      <c r="DL217" s="26"/>
      <c r="DM217" s="26"/>
      <c r="DN217" s="26"/>
      <c r="DO217" s="70"/>
      <c r="DP217" s="26"/>
    </row>
    <row r="218" spans="1:120" x14ac:dyDescent="0.25">
      <c r="A218" s="10">
        <v>214</v>
      </c>
      <c r="B218" s="15"/>
      <c r="C218" s="42"/>
      <c r="D218" s="39"/>
      <c r="E218" s="26"/>
      <c r="F218" s="26"/>
      <c r="G218" s="32"/>
      <c r="H218" s="69"/>
      <c r="I218" s="69"/>
      <c r="J218" s="69"/>
      <c r="K218" s="69"/>
      <c r="L218" s="69"/>
      <c r="M218" s="69"/>
      <c r="N218" s="69"/>
      <c r="O218" s="299">
        <f t="shared" si="26"/>
        <v>0</v>
      </c>
      <c r="P218" s="5"/>
      <c r="Q218" s="69"/>
      <c r="R218" s="69"/>
      <c r="S218" s="69"/>
      <c r="T218" s="69"/>
      <c r="U218" s="69"/>
      <c r="V218" s="69"/>
      <c r="W218" s="69"/>
      <c r="X218" s="32"/>
      <c r="Y218" s="69"/>
      <c r="Z218" s="69"/>
      <c r="AA218" s="69"/>
      <c r="AB218" s="69"/>
      <c r="AC218" s="69"/>
      <c r="AD218" s="69"/>
      <c r="AE218" s="69"/>
      <c r="AF218" s="32"/>
      <c r="AG218" s="5"/>
      <c r="AH218" s="69"/>
      <c r="AI218" s="69"/>
      <c r="AJ218" s="69"/>
      <c r="AK218" s="69"/>
      <c r="AL218" s="69"/>
      <c r="AM218" s="69"/>
      <c r="AN218" s="76"/>
      <c r="AO218" s="82"/>
      <c r="AP218" s="82"/>
      <c r="AQ218" s="114"/>
      <c r="AR218" s="70"/>
      <c r="AS218" s="70"/>
      <c r="AT218" s="70"/>
      <c r="AU218" s="70"/>
      <c r="AV218" s="70"/>
      <c r="AW218" s="70"/>
      <c r="AX218" s="70"/>
      <c r="AY218" s="26"/>
      <c r="AZ218" s="300">
        <f t="shared" si="27"/>
        <v>0</v>
      </c>
      <c r="BA218" s="4"/>
      <c r="BB218" s="4"/>
      <c r="BC218" s="4"/>
      <c r="BD218" s="26"/>
      <c r="BE218" s="26"/>
      <c r="BF218" s="26"/>
      <c r="BG218" s="26"/>
      <c r="BH218" s="26"/>
      <c r="BI218" s="26"/>
      <c r="BJ218" s="26"/>
      <c r="BK218" s="26"/>
      <c r="BL218" s="26"/>
      <c r="BM218" s="43"/>
      <c r="BN218" s="26"/>
      <c r="BO218" s="43"/>
      <c r="BP218" s="263"/>
      <c r="BQ218" s="263"/>
      <c r="BR218" s="263"/>
      <c r="BS218" s="44">
        <v>214</v>
      </c>
      <c r="BT218" s="69"/>
      <c r="BU218" s="69"/>
      <c r="BV218" s="69"/>
      <c r="BW218" s="69"/>
      <c r="BX218" s="69"/>
      <c r="BY218" s="69"/>
      <c r="BZ218" s="26"/>
      <c r="CA218" s="32"/>
      <c r="CB218" s="69"/>
      <c r="CC218" s="69"/>
      <c r="CD218" s="69"/>
      <c r="CE218" s="69"/>
      <c r="CF218" s="26"/>
      <c r="CG218" s="32"/>
      <c r="CH218" s="69"/>
      <c r="CI218" s="69"/>
      <c r="CJ218" s="69"/>
      <c r="CK218" s="69"/>
      <c r="CL218" s="26"/>
      <c r="CM218" s="32"/>
      <c r="CN218" s="69"/>
      <c r="CO218" s="69"/>
      <c r="CP218" s="69"/>
      <c r="CQ218" s="69"/>
      <c r="CR218" s="26"/>
      <c r="CS218" s="32"/>
      <c r="CT218" s="69"/>
      <c r="CU218" s="69"/>
      <c r="CV218" s="69"/>
      <c r="CW218" s="69"/>
      <c r="CX218" s="26"/>
      <c r="CY218" s="44">
        <v>214</v>
      </c>
      <c r="CZ218" s="5">
        <v>0</v>
      </c>
      <c r="DA218" s="5">
        <v>0</v>
      </c>
      <c r="DB218" s="69"/>
      <c r="DC218" s="26"/>
      <c r="DD218" s="26"/>
      <c r="DE218" s="81"/>
      <c r="DF218" s="26"/>
      <c r="DG218" s="26"/>
      <c r="DH218" s="26"/>
      <c r="DI218" s="26"/>
      <c r="DJ218" s="26"/>
      <c r="DK218" s="26"/>
      <c r="DL218" s="26"/>
      <c r="DM218" s="26"/>
      <c r="DN218" s="26"/>
      <c r="DO218" s="70"/>
      <c r="DP218" s="26"/>
    </row>
    <row r="219" spans="1:120" x14ac:dyDescent="0.25">
      <c r="A219" s="10">
        <v>215</v>
      </c>
      <c r="B219" s="15"/>
      <c r="C219" s="42"/>
      <c r="D219" s="39"/>
      <c r="E219" s="26"/>
      <c r="F219" s="26"/>
      <c r="G219" s="32"/>
      <c r="H219" s="69"/>
      <c r="I219" s="69"/>
      <c r="J219" s="69"/>
      <c r="K219" s="69"/>
      <c r="L219" s="69"/>
      <c r="M219" s="69"/>
      <c r="N219" s="69"/>
      <c r="O219" s="299">
        <f t="shared" si="26"/>
        <v>0</v>
      </c>
      <c r="P219" s="5"/>
      <c r="Q219" s="69"/>
      <c r="R219" s="69"/>
      <c r="S219" s="69"/>
      <c r="T219" s="69"/>
      <c r="U219" s="69"/>
      <c r="V219" s="69"/>
      <c r="W219" s="69"/>
      <c r="X219" s="32"/>
      <c r="Y219" s="69"/>
      <c r="Z219" s="69"/>
      <c r="AA219" s="69"/>
      <c r="AB219" s="69"/>
      <c r="AC219" s="69"/>
      <c r="AD219" s="69"/>
      <c r="AE219" s="69"/>
      <c r="AF219" s="32"/>
      <c r="AG219" s="5"/>
      <c r="AH219" s="69"/>
      <c r="AI219" s="69"/>
      <c r="AJ219" s="69"/>
      <c r="AK219" s="69"/>
      <c r="AL219" s="69"/>
      <c r="AM219" s="69"/>
      <c r="AN219" s="76"/>
      <c r="AO219" s="82"/>
      <c r="AP219" s="82"/>
      <c r="AQ219" s="114"/>
      <c r="AR219" s="70"/>
      <c r="AS219" s="70"/>
      <c r="AT219" s="70"/>
      <c r="AU219" s="70"/>
      <c r="AV219" s="70"/>
      <c r="AW219" s="70"/>
      <c r="AX219" s="70"/>
      <c r="AY219" s="26"/>
      <c r="AZ219" s="300">
        <f t="shared" si="27"/>
        <v>0</v>
      </c>
      <c r="BA219" s="4"/>
      <c r="BB219" s="4"/>
      <c r="BC219" s="4"/>
      <c r="BD219" s="26"/>
      <c r="BE219" s="26"/>
      <c r="BF219" s="26"/>
      <c r="BG219" s="26"/>
      <c r="BH219" s="26"/>
      <c r="BI219" s="26"/>
      <c r="BJ219" s="26"/>
      <c r="BK219" s="26"/>
      <c r="BL219" s="26"/>
      <c r="BM219" s="43"/>
      <c r="BN219" s="26"/>
      <c r="BO219" s="43"/>
      <c r="BP219" s="263"/>
      <c r="BQ219" s="263"/>
      <c r="BR219" s="263"/>
      <c r="BS219" s="44">
        <v>215</v>
      </c>
      <c r="BT219" s="69"/>
      <c r="BU219" s="69"/>
      <c r="BV219" s="69"/>
      <c r="BW219" s="69"/>
      <c r="BX219" s="69"/>
      <c r="BY219" s="69"/>
      <c r="BZ219" s="26"/>
      <c r="CA219" s="32"/>
      <c r="CB219" s="69"/>
      <c r="CC219" s="69"/>
      <c r="CD219" s="69"/>
      <c r="CE219" s="69"/>
      <c r="CF219" s="26"/>
      <c r="CG219" s="32"/>
      <c r="CH219" s="69"/>
      <c r="CI219" s="69"/>
      <c r="CJ219" s="69"/>
      <c r="CK219" s="69"/>
      <c r="CL219" s="26"/>
      <c r="CM219" s="32"/>
      <c r="CN219" s="69"/>
      <c r="CO219" s="69"/>
      <c r="CP219" s="69"/>
      <c r="CQ219" s="69"/>
      <c r="CR219" s="26"/>
      <c r="CS219" s="32"/>
      <c r="CT219" s="69"/>
      <c r="CU219" s="69"/>
      <c r="CV219" s="69"/>
      <c r="CW219" s="69"/>
      <c r="CX219" s="26"/>
      <c r="CY219" s="44">
        <v>215</v>
      </c>
      <c r="CZ219" s="5">
        <v>0</v>
      </c>
      <c r="DA219" s="5">
        <v>0</v>
      </c>
      <c r="DB219" s="69"/>
      <c r="DC219" s="26"/>
      <c r="DD219" s="26"/>
      <c r="DE219" s="81"/>
      <c r="DF219" s="26"/>
      <c r="DG219" s="26"/>
      <c r="DH219" s="26"/>
      <c r="DI219" s="26"/>
      <c r="DJ219" s="26"/>
      <c r="DK219" s="26"/>
      <c r="DL219" s="26"/>
      <c r="DM219" s="26"/>
      <c r="DN219" s="26"/>
      <c r="DO219" s="70"/>
      <c r="DP219" s="26"/>
    </row>
    <row r="220" spans="1:120" x14ac:dyDescent="0.25">
      <c r="A220" s="10">
        <v>216</v>
      </c>
      <c r="B220" s="15"/>
      <c r="C220" s="42"/>
      <c r="D220" s="39"/>
      <c r="E220" s="26"/>
      <c r="F220" s="26"/>
      <c r="G220" s="32"/>
      <c r="H220" s="69"/>
      <c r="I220" s="69"/>
      <c r="J220" s="69"/>
      <c r="K220" s="69"/>
      <c r="L220" s="69"/>
      <c r="M220" s="69"/>
      <c r="N220" s="69"/>
      <c r="O220" s="299">
        <f t="shared" si="26"/>
        <v>0</v>
      </c>
      <c r="P220" s="5"/>
      <c r="Q220" s="69"/>
      <c r="R220" s="69"/>
      <c r="S220" s="69"/>
      <c r="T220" s="69"/>
      <c r="U220" s="69"/>
      <c r="V220" s="69"/>
      <c r="W220" s="69"/>
      <c r="X220" s="32"/>
      <c r="Y220" s="69"/>
      <c r="Z220" s="69"/>
      <c r="AA220" s="69"/>
      <c r="AB220" s="69"/>
      <c r="AC220" s="69"/>
      <c r="AD220" s="69"/>
      <c r="AE220" s="69"/>
      <c r="AF220" s="32"/>
      <c r="AG220" s="5"/>
      <c r="AH220" s="69"/>
      <c r="AI220" s="69"/>
      <c r="AJ220" s="69"/>
      <c r="AK220" s="69"/>
      <c r="AL220" s="69"/>
      <c r="AM220" s="69"/>
      <c r="AN220" s="76"/>
      <c r="AO220" s="82"/>
      <c r="AP220" s="82"/>
      <c r="AQ220" s="114"/>
      <c r="AR220" s="70"/>
      <c r="AS220" s="70"/>
      <c r="AT220" s="70"/>
      <c r="AU220" s="70"/>
      <c r="AV220" s="70"/>
      <c r="AW220" s="70"/>
      <c r="AX220" s="70"/>
      <c r="AY220" s="26"/>
      <c r="AZ220" s="300">
        <f t="shared" si="27"/>
        <v>0</v>
      </c>
      <c r="BA220" s="4"/>
      <c r="BB220" s="4"/>
      <c r="BC220" s="4"/>
      <c r="BD220" s="26"/>
      <c r="BE220" s="26"/>
      <c r="BF220" s="26"/>
      <c r="BG220" s="26"/>
      <c r="BH220" s="26"/>
      <c r="BI220" s="26"/>
      <c r="BJ220" s="26"/>
      <c r="BK220" s="26"/>
      <c r="BL220" s="26"/>
      <c r="BM220" s="43"/>
      <c r="BN220" s="26"/>
      <c r="BO220" s="43"/>
      <c r="BP220" s="263"/>
      <c r="BQ220" s="263"/>
      <c r="BR220" s="263"/>
      <c r="BS220" s="44">
        <v>216</v>
      </c>
      <c r="BT220" s="69"/>
      <c r="BU220" s="69"/>
      <c r="BV220" s="69"/>
      <c r="BW220" s="69"/>
      <c r="BX220" s="69"/>
      <c r="BY220" s="69"/>
      <c r="BZ220" s="26"/>
      <c r="CA220" s="32"/>
      <c r="CB220" s="69"/>
      <c r="CC220" s="69"/>
      <c r="CD220" s="69"/>
      <c r="CE220" s="69"/>
      <c r="CF220" s="26"/>
      <c r="CG220" s="32"/>
      <c r="CH220" s="69"/>
      <c r="CI220" s="69"/>
      <c r="CJ220" s="69"/>
      <c r="CK220" s="69"/>
      <c r="CL220" s="26"/>
      <c r="CM220" s="32"/>
      <c r="CN220" s="69"/>
      <c r="CO220" s="69"/>
      <c r="CP220" s="69"/>
      <c r="CQ220" s="69"/>
      <c r="CR220" s="26"/>
      <c r="CS220" s="32"/>
      <c r="CT220" s="69"/>
      <c r="CU220" s="69"/>
      <c r="CV220" s="69"/>
      <c r="CW220" s="69"/>
      <c r="CX220" s="26"/>
      <c r="CY220" s="44">
        <v>216</v>
      </c>
      <c r="CZ220" s="5">
        <v>0</v>
      </c>
      <c r="DA220" s="5">
        <v>0</v>
      </c>
      <c r="DB220" s="69"/>
      <c r="DC220" s="26"/>
      <c r="DD220" s="26"/>
      <c r="DE220" s="81"/>
      <c r="DF220" s="26"/>
      <c r="DG220" s="26"/>
      <c r="DH220" s="26"/>
      <c r="DI220" s="26"/>
      <c r="DJ220" s="26"/>
      <c r="DK220" s="26"/>
      <c r="DL220" s="26"/>
      <c r="DM220" s="26"/>
      <c r="DN220" s="26"/>
      <c r="DO220" s="70"/>
      <c r="DP220" s="26"/>
    </row>
    <row r="221" spans="1:120" x14ac:dyDescent="0.25">
      <c r="A221" s="10">
        <v>217</v>
      </c>
      <c r="B221" s="15"/>
      <c r="C221" s="42"/>
      <c r="D221" s="39"/>
      <c r="E221" s="26"/>
      <c r="F221" s="26"/>
      <c r="G221" s="32"/>
      <c r="H221" s="69"/>
      <c r="I221" s="69"/>
      <c r="J221" s="69"/>
      <c r="K221" s="69"/>
      <c r="L221" s="69"/>
      <c r="M221" s="69"/>
      <c r="N221" s="69"/>
      <c r="O221" s="299">
        <f t="shared" si="26"/>
        <v>0</v>
      </c>
      <c r="P221" s="5"/>
      <c r="Q221" s="69"/>
      <c r="R221" s="69"/>
      <c r="S221" s="69"/>
      <c r="T221" s="69"/>
      <c r="U221" s="69"/>
      <c r="V221" s="69"/>
      <c r="W221" s="69"/>
      <c r="X221" s="32"/>
      <c r="Y221" s="69"/>
      <c r="Z221" s="69"/>
      <c r="AA221" s="69"/>
      <c r="AB221" s="69"/>
      <c r="AC221" s="69"/>
      <c r="AD221" s="69"/>
      <c r="AE221" s="69"/>
      <c r="AF221" s="32"/>
      <c r="AG221" s="5"/>
      <c r="AH221" s="69"/>
      <c r="AI221" s="69"/>
      <c r="AJ221" s="69"/>
      <c r="AK221" s="69"/>
      <c r="AL221" s="69"/>
      <c r="AM221" s="69"/>
      <c r="AN221" s="76"/>
      <c r="AO221" s="82"/>
      <c r="AP221" s="82"/>
      <c r="AQ221" s="114"/>
      <c r="AR221" s="70"/>
      <c r="AS221" s="70"/>
      <c r="AT221" s="70"/>
      <c r="AU221" s="70"/>
      <c r="AV221" s="70"/>
      <c r="AW221" s="70"/>
      <c r="AX221" s="70"/>
      <c r="AY221" s="26"/>
      <c r="AZ221" s="300">
        <f t="shared" si="27"/>
        <v>0</v>
      </c>
      <c r="BA221" s="4"/>
      <c r="BB221" s="4"/>
      <c r="BC221" s="4"/>
      <c r="BD221" s="26"/>
      <c r="BE221" s="26"/>
      <c r="BF221" s="26"/>
      <c r="BG221" s="26"/>
      <c r="BH221" s="26"/>
      <c r="BI221" s="26"/>
      <c r="BJ221" s="26"/>
      <c r="BK221" s="26"/>
      <c r="BL221" s="26"/>
      <c r="BM221" s="43"/>
      <c r="BN221" s="26"/>
      <c r="BO221" s="43"/>
      <c r="BP221" s="263"/>
      <c r="BQ221" s="263"/>
      <c r="BR221" s="263"/>
      <c r="BS221" s="44">
        <v>217</v>
      </c>
      <c r="BT221" s="69"/>
      <c r="BU221" s="69"/>
      <c r="BV221" s="69"/>
      <c r="BW221" s="69"/>
      <c r="BX221" s="69"/>
      <c r="BY221" s="69"/>
      <c r="BZ221" s="26"/>
      <c r="CA221" s="32"/>
      <c r="CB221" s="69"/>
      <c r="CC221" s="69"/>
      <c r="CD221" s="69"/>
      <c r="CE221" s="69"/>
      <c r="CF221" s="26"/>
      <c r="CG221" s="32"/>
      <c r="CH221" s="69"/>
      <c r="CI221" s="69"/>
      <c r="CJ221" s="69"/>
      <c r="CK221" s="69"/>
      <c r="CL221" s="26"/>
      <c r="CM221" s="32"/>
      <c r="CN221" s="69"/>
      <c r="CO221" s="69"/>
      <c r="CP221" s="69"/>
      <c r="CQ221" s="69"/>
      <c r="CR221" s="26"/>
      <c r="CS221" s="32"/>
      <c r="CT221" s="69"/>
      <c r="CU221" s="69"/>
      <c r="CV221" s="69"/>
      <c r="CW221" s="69"/>
      <c r="CX221" s="26"/>
      <c r="CY221" s="44">
        <v>217</v>
      </c>
      <c r="CZ221" s="5">
        <v>0</v>
      </c>
      <c r="DA221" s="5">
        <v>0</v>
      </c>
      <c r="DB221" s="69"/>
      <c r="DC221" s="26"/>
      <c r="DD221" s="26"/>
      <c r="DE221" s="81"/>
      <c r="DF221" s="26"/>
      <c r="DG221" s="26"/>
      <c r="DH221" s="26"/>
      <c r="DI221" s="26"/>
      <c r="DJ221" s="26"/>
      <c r="DK221" s="26"/>
      <c r="DL221" s="26"/>
      <c r="DM221" s="26"/>
      <c r="DN221" s="26"/>
      <c r="DO221" s="70"/>
      <c r="DP221" s="26"/>
    </row>
    <row r="222" spans="1:120" x14ac:dyDescent="0.25">
      <c r="A222" s="10">
        <v>219</v>
      </c>
      <c r="B222" s="15"/>
      <c r="C222" s="42"/>
      <c r="D222" s="39"/>
      <c r="E222" s="26"/>
      <c r="F222" s="26"/>
      <c r="G222" s="32"/>
      <c r="H222" s="69"/>
      <c r="I222" s="69"/>
      <c r="J222" s="69"/>
      <c r="K222" s="69"/>
      <c r="L222" s="69"/>
      <c r="M222" s="69"/>
      <c r="N222" s="69"/>
      <c r="O222" s="299">
        <f t="shared" si="26"/>
        <v>0</v>
      </c>
      <c r="P222" s="5"/>
      <c r="Q222" s="69"/>
      <c r="R222" s="69"/>
      <c r="S222" s="69"/>
      <c r="T222" s="69"/>
      <c r="U222" s="69"/>
      <c r="V222" s="69"/>
      <c r="W222" s="69"/>
      <c r="X222" s="32"/>
      <c r="Y222" s="69"/>
      <c r="Z222" s="69"/>
      <c r="AA222" s="69"/>
      <c r="AB222" s="69"/>
      <c r="AC222" s="69"/>
      <c r="AD222" s="69"/>
      <c r="AE222" s="69"/>
      <c r="AF222" s="32"/>
      <c r="AG222" s="5"/>
      <c r="AH222" s="69"/>
      <c r="AI222" s="69"/>
      <c r="AJ222" s="69"/>
      <c r="AK222" s="69"/>
      <c r="AL222" s="69"/>
      <c r="AM222" s="69"/>
      <c r="AN222" s="76"/>
      <c r="AO222" s="82"/>
      <c r="AP222" s="82"/>
      <c r="AQ222" s="114"/>
      <c r="AR222" s="70"/>
      <c r="AS222" s="70"/>
      <c r="AT222" s="70"/>
      <c r="AU222" s="70"/>
      <c r="AV222" s="70"/>
      <c r="AW222" s="70"/>
      <c r="AX222" s="70"/>
      <c r="AY222" s="26"/>
      <c r="AZ222" s="300">
        <f t="shared" si="27"/>
        <v>0</v>
      </c>
      <c r="BA222" s="4"/>
      <c r="BB222" s="4"/>
      <c r="BC222" s="4"/>
      <c r="BD222" s="26"/>
      <c r="BE222" s="26"/>
      <c r="BF222" s="26"/>
      <c r="BG222" s="26"/>
      <c r="BH222" s="26"/>
      <c r="BI222" s="26"/>
      <c r="BJ222" s="26"/>
      <c r="BK222" s="26"/>
      <c r="BL222" s="26"/>
      <c r="BM222" s="43"/>
      <c r="BN222" s="26"/>
      <c r="BO222" s="43"/>
      <c r="BP222" s="263"/>
      <c r="BQ222" s="263"/>
      <c r="BR222" s="263"/>
      <c r="BS222" s="44">
        <v>219</v>
      </c>
      <c r="BT222" s="69"/>
      <c r="BU222" s="69"/>
      <c r="BV222" s="69"/>
      <c r="BW222" s="69"/>
      <c r="BX222" s="69"/>
      <c r="BY222" s="69"/>
      <c r="BZ222" s="26"/>
      <c r="CA222" s="32"/>
      <c r="CB222" s="69"/>
      <c r="CC222" s="69"/>
      <c r="CD222" s="69"/>
      <c r="CE222" s="69"/>
      <c r="CF222" s="26"/>
      <c r="CG222" s="32"/>
      <c r="CH222" s="69"/>
      <c r="CI222" s="69"/>
      <c r="CJ222" s="69"/>
      <c r="CK222" s="69"/>
      <c r="CL222" s="26"/>
      <c r="CM222" s="32"/>
      <c r="CN222" s="69"/>
      <c r="CO222" s="69"/>
      <c r="CP222" s="69"/>
      <c r="CQ222" s="69"/>
      <c r="CR222" s="26"/>
      <c r="CS222" s="32"/>
      <c r="CT222" s="69"/>
      <c r="CU222" s="69"/>
      <c r="CV222" s="69"/>
      <c r="CW222" s="69"/>
      <c r="CX222" s="26"/>
      <c r="CY222" s="44">
        <v>219</v>
      </c>
      <c r="CZ222" s="5">
        <v>0</v>
      </c>
      <c r="DA222" s="5">
        <v>0</v>
      </c>
      <c r="DB222" s="69"/>
      <c r="DC222" s="26"/>
      <c r="DD222" s="26"/>
      <c r="DE222" s="81"/>
      <c r="DF222" s="26"/>
      <c r="DG222" s="26"/>
      <c r="DH222" s="26"/>
      <c r="DI222" s="26"/>
      <c r="DJ222" s="26"/>
      <c r="DK222" s="26"/>
      <c r="DL222" s="26"/>
      <c r="DM222" s="26"/>
      <c r="DN222" s="26"/>
      <c r="DO222" s="70"/>
      <c r="DP222" s="26"/>
    </row>
    <row r="223" spans="1:120" x14ac:dyDescent="0.25">
      <c r="A223" s="10">
        <v>220</v>
      </c>
      <c r="B223" s="15"/>
      <c r="C223" s="42"/>
      <c r="D223" s="39"/>
      <c r="E223" s="26"/>
      <c r="F223" s="26"/>
      <c r="G223" s="32"/>
      <c r="H223" s="69"/>
      <c r="I223" s="69"/>
      <c r="J223" s="69"/>
      <c r="K223" s="69"/>
      <c r="L223" s="69"/>
      <c r="M223" s="69"/>
      <c r="N223" s="69"/>
      <c r="O223" s="299">
        <f t="shared" si="26"/>
        <v>0</v>
      </c>
      <c r="P223" s="5"/>
      <c r="Q223" s="69"/>
      <c r="R223" s="69"/>
      <c r="S223" s="69"/>
      <c r="T223" s="69"/>
      <c r="U223" s="69"/>
      <c r="V223" s="69"/>
      <c r="W223" s="69"/>
      <c r="X223" s="32"/>
      <c r="Y223" s="69"/>
      <c r="Z223" s="69"/>
      <c r="AA223" s="69"/>
      <c r="AB223" s="69"/>
      <c r="AC223" s="69"/>
      <c r="AD223" s="69"/>
      <c r="AE223" s="69"/>
      <c r="AF223" s="32"/>
      <c r="AG223" s="5"/>
      <c r="AH223" s="69"/>
      <c r="AI223" s="69"/>
      <c r="AJ223" s="69"/>
      <c r="AK223" s="69"/>
      <c r="AL223" s="69"/>
      <c r="AM223" s="69"/>
      <c r="AN223" s="76"/>
      <c r="AO223" s="82"/>
      <c r="AP223" s="82"/>
      <c r="AQ223" s="114"/>
      <c r="AR223" s="70"/>
      <c r="AS223" s="70"/>
      <c r="AT223" s="70"/>
      <c r="AU223" s="70"/>
      <c r="AV223" s="70"/>
      <c r="AW223" s="70"/>
      <c r="AX223" s="70"/>
      <c r="AY223" s="26"/>
      <c r="AZ223" s="300">
        <f t="shared" si="27"/>
        <v>0</v>
      </c>
      <c r="BA223" s="4"/>
      <c r="BB223" s="4"/>
      <c r="BC223" s="4"/>
      <c r="BD223" s="26"/>
      <c r="BE223" s="26"/>
      <c r="BF223" s="26"/>
      <c r="BG223" s="26"/>
      <c r="BH223" s="26"/>
      <c r="BI223" s="26"/>
      <c r="BJ223" s="26"/>
      <c r="BK223" s="26"/>
      <c r="BL223" s="26"/>
      <c r="BM223" s="43"/>
      <c r="BN223" s="26"/>
      <c r="BO223" s="43"/>
      <c r="BP223" s="263"/>
      <c r="BQ223" s="263"/>
      <c r="BR223" s="263"/>
      <c r="BS223" s="44">
        <v>220</v>
      </c>
      <c r="BT223" s="69"/>
      <c r="BU223" s="69"/>
      <c r="BV223" s="69"/>
      <c r="BW223" s="69"/>
      <c r="BX223" s="69"/>
      <c r="BY223" s="69"/>
      <c r="BZ223" s="26"/>
      <c r="CA223" s="32"/>
      <c r="CB223" s="69"/>
      <c r="CC223" s="69"/>
      <c r="CD223" s="69"/>
      <c r="CE223" s="69"/>
      <c r="CF223" s="26"/>
      <c r="CG223" s="32"/>
      <c r="CH223" s="69"/>
      <c r="CI223" s="69"/>
      <c r="CJ223" s="69"/>
      <c r="CK223" s="69"/>
      <c r="CL223" s="26"/>
      <c r="CM223" s="32"/>
      <c r="CN223" s="69"/>
      <c r="CO223" s="69"/>
      <c r="CP223" s="69"/>
      <c r="CQ223" s="69"/>
      <c r="CR223" s="26"/>
      <c r="CS223" s="32"/>
      <c r="CT223" s="69"/>
      <c r="CU223" s="69"/>
      <c r="CV223" s="69"/>
      <c r="CW223" s="69"/>
      <c r="CX223" s="26"/>
      <c r="CY223" s="44">
        <v>220</v>
      </c>
      <c r="CZ223" s="5">
        <v>0</v>
      </c>
      <c r="DA223" s="5">
        <v>0</v>
      </c>
      <c r="DB223" s="69"/>
      <c r="DC223" s="26"/>
      <c r="DD223" s="26"/>
      <c r="DE223" s="81"/>
      <c r="DF223" s="26"/>
      <c r="DG223" s="26"/>
      <c r="DH223" s="26"/>
      <c r="DI223" s="26"/>
      <c r="DJ223" s="26"/>
      <c r="DK223" s="26"/>
      <c r="DL223" s="26"/>
      <c r="DM223" s="26"/>
      <c r="DN223" s="26"/>
      <c r="DO223" s="70"/>
      <c r="DP223" s="26"/>
    </row>
    <row r="224" spans="1:120" x14ac:dyDescent="0.25">
      <c r="A224" s="10">
        <v>221</v>
      </c>
      <c r="B224" s="15"/>
      <c r="C224" s="42"/>
      <c r="D224" s="39"/>
      <c r="E224" s="26"/>
      <c r="F224" s="26"/>
      <c r="G224" s="32"/>
      <c r="H224" s="69"/>
      <c r="I224" s="69"/>
      <c r="J224" s="69"/>
      <c r="K224" s="69"/>
      <c r="L224" s="69"/>
      <c r="M224" s="69"/>
      <c r="N224" s="69"/>
      <c r="O224" s="299">
        <f t="shared" si="26"/>
        <v>0</v>
      </c>
      <c r="P224" s="5"/>
      <c r="Q224" s="69"/>
      <c r="R224" s="69"/>
      <c r="S224" s="69"/>
      <c r="T224" s="69"/>
      <c r="U224" s="69"/>
      <c r="V224" s="69"/>
      <c r="W224" s="69"/>
      <c r="X224" s="32"/>
      <c r="Y224" s="69"/>
      <c r="Z224" s="69"/>
      <c r="AA224" s="69"/>
      <c r="AB224" s="69"/>
      <c r="AC224" s="69"/>
      <c r="AD224" s="69"/>
      <c r="AE224" s="69"/>
      <c r="AF224" s="32"/>
      <c r="AG224" s="5"/>
      <c r="AH224" s="69"/>
      <c r="AI224" s="69"/>
      <c r="AJ224" s="69"/>
      <c r="AK224" s="69"/>
      <c r="AL224" s="69"/>
      <c r="AM224" s="69"/>
      <c r="AN224" s="76"/>
      <c r="AO224" s="82"/>
      <c r="AP224" s="82"/>
      <c r="AQ224" s="114"/>
      <c r="AR224" s="70"/>
      <c r="AS224" s="70"/>
      <c r="AT224" s="70"/>
      <c r="AU224" s="70"/>
      <c r="AV224" s="70"/>
      <c r="AW224" s="70"/>
      <c r="AX224" s="70"/>
      <c r="AY224" s="26"/>
      <c r="AZ224" s="300">
        <f t="shared" si="27"/>
        <v>0</v>
      </c>
      <c r="BA224" s="4"/>
      <c r="BB224" s="4"/>
      <c r="BC224" s="4"/>
      <c r="BD224" s="26"/>
      <c r="BE224" s="26"/>
      <c r="BF224" s="26"/>
      <c r="BG224" s="26"/>
      <c r="BH224" s="26"/>
      <c r="BI224" s="26"/>
      <c r="BJ224" s="26"/>
      <c r="BK224" s="26"/>
      <c r="BL224" s="26"/>
      <c r="BM224" s="43"/>
      <c r="BN224" s="26"/>
      <c r="BO224" s="43"/>
      <c r="BP224" s="263"/>
      <c r="BQ224" s="263"/>
      <c r="BR224" s="263"/>
      <c r="BS224" s="44">
        <v>221</v>
      </c>
      <c r="BT224" s="69"/>
      <c r="BU224" s="69"/>
      <c r="BV224" s="69"/>
      <c r="BW224" s="69"/>
      <c r="BX224" s="69"/>
      <c r="BY224" s="69"/>
      <c r="BZ224" s="26"/>
      <c r="CA224" s="32"/>
      <c r="CB224" s="69"/>
      <c r="CC224" s="69"/>
      <c r="CD224" s="69"/>
      <c r="CE224" s="69"/>
      <c r="CF224" s="26"/>
      <c r="CG224" s="32"/>
      <c r="CH224" s="69"/>
      <c r="CI224" s="69"/>
      <c r="CJ224" s="69"/>
      <c r="CK224" s="69"/>
      <c r="CL224" s="26"/>
      <c r="CM224" s="32"/>
      <c r="CN224" s="69"/>
      <c r="CO224" s="69"/>
      <c r="CP224" s="69"/>
      <c r="CQ224" s="69"/>
      <c r="CR224" s="26"/>
      <c r="CS224" s="32"/>
      <c r="CT224" s="69"/>
      <c r="CU224" s="69"/>
      <c r="CV224" s="69"/>
      <c r="CW224" s="69"/>
      <c r="CX224" s="26"/>
      <c r="CY224" s="44">
        <v>221</v>
      </c>
      <c r="CZ224" s="5">
        <v>0</v>
      </c>
      <c r="DA224" s="5">
        <v>0</v>
      </c>
      <c r="DB224" s="69"/>
      <c r="DC224" s="26"/>
      <c r="DD224" s="26"/>
      <c r="DE224" s="81"/>
      <c r="DF224" s="26"/>
      <c r="DG224" s="26"/>
      <c r="DH224" s="26"/>
      <c r="DI224" s="26"/>
      <c r="DJ224" s="26"/>
      <c r="DK224" s="26"/>
      <c r="DL224" s="26"/>
      <c r="DM224" s="26"/>
      <c r="DN224" s="26"/>
      <c r="DO224" s="70"/>
      <c r="DP224" s="26"/>
    </row>
    <row r="225" spans="1:120" x14ac:dyDescent="0.25">
      <c r="A225" s="10">
        <v>222</v>
      </c>
      <c r="B225" s="15"/>
      <c r="C225" s="42"/>
      <c r="D225" s="39"/>
      <c r="E225" s="26"/>
      <c r="F225" s="26"/>
      <c r="G225" s="32"/>
      <c r="H225" s="69"/>
      <c r="I225" s="69"/>
      <c r="J225" s="69"/>
      <c r="K225" s="69"/>
      <c r="L225" s="69"/>
      <c r="M225" s="69"/>
      <c r="N225" s="69"/>
      <c r="O225" s="299">
        <f t="shared" si="26"/>
        <v>0</v>
      </c>
      <c r="P225" s="5"/>
      <c r="Q225" s="69"/>
      <c r="R225" s="69"/>
      <c r="S225" s="69"/>
      <c r="T225" s="69"/>
      <c r="U225" s="69"/>
      <c r="V225" s="69"/>
      <c r="W225" s="69"/>
      <c r="X225" s="32"/>
      <c r="Y225" s="69"/>
      <c r="Z225" s="69"/>
      <c r="AA225" s="69"/>
      <c r="AB225" s="69"/>
      <c r="AC225" s="69"/>
      <c r="AD225" s="69"/>
      <c r="AE225" s="69"/>
      <c r="AF225" s="32"/>
      <c r="AG225" s="5"/>
      <c r="AH225" s="69"/>
      <c r="AI225" s="69"/>
      <c r="AJ225" s="69"/>
      <c r="AK225" s="69"/>
      <c r="AL225" s="69"/>
      <c r="AM225" s="69"/>
      <c r="AN225" s="76"/>
      <c r="AO225" s="82"/>
      <c r="AP225" s="82"/>
      <c r="AQ225" s="114"/>
      <c r="AR225" s="70"/>
      <c r="AS225" s="70"/>
      <c r="AT225" s="70"/>
      <c r="AU225" s="70"/>
      <c r="AV225" s="70"/>
      <c r="AW225" s="70"/>
      <c r="AX225" s="70"/>
      <c r="AY225" s="26"/>
      <c r="AZ225" s="300">
        <f t="shared" si="27"/>
        <v>0</v>
      </c>
      <c r="BA225" s="4"/>
      <c r="BB225" s="4"/>
      <c r="BC225" s="4"/>
      <c r="BD225" s="26"/>
      <c r="BE225" s="26"/>
      <c r="BF225" s="26"/>
      <c r="BG225" s="26"/>
      <c r="BH225" s="26"/>
      <c r="BI225" s="26"/>
      <c r="BJ225" s="26"/>
      <c r="BK225" s="26"/>
      <c r="BL225" s="26"/>
      <c r="BM225" s="43"/>
      <c r="BN225" s="26"/>
      <c r="BO225" s="43"/>
      <c r="BP225" s="263"/>
      <c r="BQ225" s="263"/>
      <c r="BR225" s="263"/>
      <c r="BS225" s="44">
        <v>222</v>
      </c>
      <c r="BT225" s="69"/>
      <c r="BU225" s="69"/>
      <c r="BV225" s="69"/>
      <c r="BW225" s="69"/>
      <c r="BX225" s="69"/>
      <c r="BY225" s="69"/>
      <c r="BZ225" s="26"/>
      <c r="CA225" s="32"/>
      <c r="CB225" s="69"/>
      <c r="CC225" s="69"/>
      <c r="CD225" s="69"/>
      <c r="CE225" s="69"/>
      <c r="CF225" s="26"/>
      <c r="CG225" s="32"/>
      <c r="CH225" s="69"/>
      <c r="CI225" s="69"/>
      <c r="CJ225" s="69"/>
      <c r="CK225" s="69"/>
      <c r="CL225" s="26"/>
      <c r="CM225" s="32"/>
      <c r="CN225" s="69"/>
      <c r="CO225" s="69"/>
      <c r="CP225" s="69"/>
      <c r="CQ225" s="69"/>
      <c r="CR225" s="26"/>
      <c r="CS225" s="32"/>
      <c r="CT225" s="69"/>
      <c r="CU225" s="69"/>
      <c r="CV225" s="69"/>
      <c r="CW225" s="69"/>
      <c r="CX225" s="26"/>
      <c r="CY225" s="44">
        <v>222</v>
      </c>
      <c r="CZ225" s="5">
        <v>0</v>
      </c>
      <c r="DA225" s="5">
        <v>0</v>
      </c>
      <c r="DB225" s="69"/>
      <c r="DC225" s="26"/>
      <c r="DD225" s="26"/>
      <c r="DE225" s="81"/>
      <c r="DF225" s="26"/>
      <c r="DG225" s="26"/>
      <c r="DH225" s="26"/>
      <c r="DI225" s="26"/>
      <c r="DJ225" s="26"/>
      <c r="DK225" s="26"/>
      <c r="DL225" s="26"/>
      <c r="DM225" s="26"/>
      <c r="DN225" s="26"/>
      <c r="DO225" s="70"/>
      <c r="DP225" s="26"/>
    </row>
    <row r="226" spans="1:120" x14ac:dyDescent="0.25">
      <c r="A226" s="10">
        <v>223</v>
      </c>
      <c r="B226" s="15"/>
      <c r="C226" s="42"/>
      <c r="D226" s="39"/>
      <c r="E226" s="26"/>
      <c r="F226" s="26"/>
      <c r="G226" s="32"/>
      <c r="H226" s="69"/>
      <c r="I226" s="69"/>
      <c r="J226" s="69"/>
      <c r="K226" s="69"/>
      <c r="L226" s="69"/>
      <c r="M226" s="69"/>
      <c r="N226" s="69"/>
      <c r="O226" s="299">
        <f t="shared" si="26"/>
        <v>0</v>
      </c>
      <c r="P226" s="5"/>
      <c r="Q226" s="69"/>
      <c r="R226" s="69"/>
      <c r="S226" s="69"/>
      <c r="T226" s="69"/>
      <c r="U226" s="69"/>
      <c r="V226" s="69"/>
      <c r="W226" s="69"/>
      <c r="X226" s="32"/>
      <c r="Y226" s="69"/>
      <c r="Z226" s="69"/>
      <c r="AA226" s="69"/>
      <c r="AB226" s="69"/>
      <c r="AC226" s="69"/>
      <c r="AD226" s="69"/>
      <c r="AE226" s="69"/>
      <c r="AF226" s="32"/>
      <c r="AG226" s="5"/>
      <c r="AH226" s="69"/>
      <c r="AI226" s="69"/>
      <c r="AJ226" s="69"/>
      <c r="AK226" s="69"/>
      <c r="AL226" s="69"/>
      <c r="AM226" s="69"/>
      <c r="AN226" s="76"/>
      <c r="AO226" s="82"/>
      <c r="AP226" s="82"/>
      <c r="AQ226" s="114"/>
      <c r="AR226" s="70"/>
      <c r="AS226" s="70"/>
      <c r="AT226" s="70"/>
      <c r="AU226" s="70"/>
      <c r="AV226" s="70"/>
      <c r="AW226" s="70"/>
      <c r="AX226" s="70"/>
      <c r="AY226" s="26"/>
      <c r="AZ226" s="300">
        <f t="shared" si="27"/>
        <v>0</v>
      </c>
      <c r="BA226" s="4"/>
      <c r="BB226" s="4"/>
      <c r="BC226" s="4"/>
      <c r="BD226" s="26"/>
      <c r="BE226" s="26"/>
      <c r="BF226" s="26"/>
      <c r="BG226" s="26"/>
      <c r="BH226" s="26"/>
      <c r="BI226" s="26"/>
      <c r="BJ226" s="26"/>
      <c r="BK226" s="26"/>
      <c r="BL226" s="26"/>
      <c r="BM226" s="43"/>
      <c r="BN226" s="26"/>
      <c r="BO226" s="43"/>
      <c r="BP226" s="263"/>
      <c r="BQ226" s="263"/>
      <c r="BR226" s="263"/>
      <c r="BS226" s="44">
        <v>223</v>
      </c>
      <c r="BT226" s="69"/>
      <c r="BU226" s="69"/>
      <c r="BV226" s="69"/>
      <c r="BW226" s="69"/>
      <c r="BX226" s="69"/>
      <c r="BY226" s="69"/>
      <c r="BZ226" s="26"/>
      <c r="CA226" s="32"/>
      <c r="CB226" s="69"/>
      <c r="CC226" s="69"/>
      <c r="CD226" s="69"/>
      <c r="CE226" s="69"/>
      <c r="CF226" s="26"/>
      <c r="CG226" s="32"/>
      <c r="CH226" s="69"/>
      <c r="CI226" s="69"/>
      <c r="CJ226" s="69"/>
      <c r="CK226" s="69"/>
      <c r="CL226" s="26"/>
      <c r="CM226" s="32"/>
      <c r="CN226" s="69"/>
      <c r="CO226" s="69"/>
      <c r="CP226" s="69"/>
      <c r="CQ226" s="69"/>
      <c r="CR226" s="26"/>
      <c r="CS226" s="32"/>
      <c r="CT226" s="69"/>
      <c r="CU226" s="69"/>
      <c r="CV226" s="69"/>
      <c r="CW226" s="69"/>
      <c r="CX226" s="26"/>
      <c r="CY226" s="44">
        <v>223</v>
      </c>
      <c r="CZ226" s="5">
        <v>0</v>
      </c>
      <c r="DA226" s="5">
        <v>0</v>
      </c>
      <c r="DB226" s="69"/>
      <c r="DC226" s="26"/>
      <c r="DD226" s="26"/>
      <c r="DE226" s="81"/>
      <c r="DF226" s="26"/>
      <c r="DG226" s="26"/>
      <c r="DH226" s="26"/>
      <c r="DI226" s="26"/>
      <c r="DJ226" s="26"/>
      <c r="DK226" s="26"/>
      <c r="DL226" s="26"/>
      <c r="DM226" s="26"/>
      <c r="DN226" s="26"/>
      <c r="DO226" s="70"/>
      <c r="DP226" s="26"/>
    </row>
    <row r="227" spans="1:120" x14ac:dyDescent="0.25">
      <c r="A227" s="10">
        <v>224</v>
      </c>
      <c r="B227" s="15"/>
      <c r="C227" s="42"/>
      <c r="D227" s="39"/>
      <c r="E227" s="26"/>
      <c r="F227" s="26"/>
      <c r="G227" s="32"/>
      <c r="H227" s="69"/>
      <c r="I227" s="69"/>
      <c r="J227" s="69"/>
      <c r="K227" s="69"/>
      <c r="L227" s="69"/>
      <c r="M227" s="69"/>
      <c r="N227" s="69"/>
      <c r="O227" s="299">
        <f t="shared" si="26"/>
        <v>0</v>
      </c>
      <c r="P227" s="5"/>
      <c r="Q227" s="69"/>
      <c r="R227" s="69"/>
      <c r="S227" s="69"/>
      <c r="T227" s="69"/>
      <c r="U227" s="69"/>
      <c r="V227" s="69"/>
      <c r="W227" s="69"/>
      <c r="X227" s="32"/>
      <c r="Y227" s="69"/>
      <c r="Z227" s="69"/>
      <c r="AA227" s="69"/>
      <c r="AB227" s="69"/>
      <c r="AC227" s="69"/>
      <c r="AD227" s="69"/>
      <c r="AE227" s="69"/>
      <c r="AF227" s="32"/>
      <c r="AG227" s="5"/>
      <c r="AH227" s="69"/>
      <c r="AI227" s="69"/>
      <c r="AJ227" s="69"/>
      <c r="AK227" s="69"/>
      <c r="AL227" s="69"/>
      <c r="AM227" s="69"/>
      <c r="AN227" s="76"/>
      <c r="AO227" s="82"/>
      <c r="AP227" s="82"/>
      <c r="AQ227" s="114"/>
      <c r="AR227" s="70"/>
      <c r="AS227" s="70"/>
      <c r="AT227" s="70"/>
      <c r="AU227" s="70"/>
      <c r="AV227" s="70"/>
      <c r="AW227" s="70"/>
      <c r="AX227" s="70"/>
      <c r="AY227" s="26"/>
      <c r="AZ227" s="300">
        <f t="shared" si="27"/>
        <v>0</v>
      </c>
      <c r="BA227" s="4"/>
      <c r="BB227" s="4"/>
      <c r="BC227" s="4"/>
      <c r="BD227" s="26"/>
      <c r="BE227" s="26"/>
      <c r="BF227" s="26"/>
      <c r="BG227" s="26"/>
      <c r="BH227" s="26"/>
      <c r="BI227" s="26"/>
      <c r="BJ227" s="26"/>
      <c r="BK227" s="26"/>
      <c r="BL227" s="26"/>
      <c r="BM227" s="43"/>
      <c r="BN227" s="26"/>
      <c r="BO227" s="43"/>
      <c r="BP227" s="263"/>
      <c r="BQ227" s="263"/>
      <c r="BR227" s="263"/>
      <c r="BS227" s="44">
        <v>224</v>
      </c>
      <c r="BT227" s="69"/>
      <c r="BU227" s="69"/>
      <c r="BV227" s="69"/>
      <c r="BW227" s="69"/>
      <c r="BX227" s="69"/>
      <c r="BY227" s="69"/>
      <c r="BZ227" s="26"/>
      <c r="CA227" s="32"/>
      <c r="CB227" s="69"/>
      <c r="CC227" s="69"/>
      <c r="CD227" s="69"/>
      <c r="CE227" s="69"/>
      <c r="CF227" s="26"/>
      <c r="CG227" s="32"/>
      <c r="CH227" s="69"/>
      <c r="CI227" s="69"/>
      <c r="CJ227" s="69"/>
      <c r="CK227" s="69"/>
      <c r="CL227" s="26"/>
      <c r="CM227" s="32"/>
      <c r="CN227" s="69"/>
      <c r="CO227" s="69"/>
      <c r="CP227" s="69"/>
      <c r="CQ227" s="69"/>
      <c r="CR227" s="26"/>
      <c r="CS227" s="32"/>
      <c r="CT227" s="69"/>
      <c r="CU227" s="69"/>
      <c r="CV227" s="69"/>
      <c r="CW227" s="69"/>
      <c r="CX227" s="26"/>
      <c r="CY227" s="44">
        <v>224</v>
      </c>
      <c r="CZ227" s="5">
        <v>0</v>
      </c>
      <c r="DA227" s="5">
        <v>0</v>
      </c>
      <c r="DB227" s="69"/>
      <c r="DC227" s="26"/>
      <c r="DD227" s="26"/>
      <c r="DE227" s="81"/>
      <c r="DF227" s="26"/>
      <c r="DG227" s="26"/>
      <c r="DH227" s="26"/>
      <c r="DI227" s="26"/>
      <c r="DJ227" s="26"/>
      <c r="DK227" s="26"/>
      <c r="DL227" s="26"/>
      <c r="DM227" s="26"/>
      <c r="DN227" s="26"/>
      <c r="DO227" s="70"/>
      <c r="DP227" s="26"/>
    </row>
    <row r="228" spans="1:120" x14ac:dyDescent="0.25">
      <c r="A228" s="10">
        <v>225</v>
      </c>
      <c r="B228" s="15"/>
      <c r="C228" s="42"/>
      <c r="D228" s="39"/>
      <c r="E228" s="26"/>
      <c r="F228" s="26"/>
      <c r="G228" s="32"/>
      <c r="H228" s="69"/>
      <c r="I228" s="69"/>
      <c r="J228" s="69"/>
      <c r="K228" s="69"/>
      <c r="L228" s="69"/>
      <c r="M228" s="69"/>
      <c r="N228" s="69"/>
      <c r="O228" s="299">
        <f t="shared" si="26"/>
        <v>0</v>
      </c>
      <c r="P228" s="5"/>
      <c r="Q228" s="69"/>
      <c r="R228" s="69"/>
      <c r="S228" s="69"/>
      <c r="T228" s="69"/>
      <c r="U228" s="69"/>
      <c r="V228" s="69"/>
      <c r="W228" s="69"/>
      <c r="X228" s="32"/>
      <c r="Y228" s="69"/>
      <c r="Z228" s="69"/>
      <c r="AA228" s="69"/>
      <c r="AB228" s="69"/>
      <c r="AC228" s="69"/>
      <c r="AD228" s="69"/>
      <c r="AE228" s="69"/>
      <c r="AF228" s="32"/>
      <c r="AG228" s="5"/>
      <c r="AH228" s="69"/>
      <c r="AI228" s="69"/>
      <c r="AJ228" s="69"/>
      <c r="AK228" s="69"/>
      <c r="AL228" s="69"/>
      <c r="AM228" s="69"/>
      <c r="AN228" s="76"/>
      <c r="AO228" s="82"/>
      <c r="AP228" s="82"/>
      <c r="AQ228" s="114"/>
      <c r="AR228" s="70"/>
      <c r="AS228" s="70"/>
      <c r="AT228" s="70"/>
      <c r="AU228" s="70"/>
      <c r="AV228" s="70"/>
      <c r="AW228" s="70"/>
      <c r="AX228" s="70"/>
      <c r="AY228" s="26"/>
      <c r="AZ228" s="300">
        <f t="shared" si="27"/>
        <v>0</v>
      </c>
      <c r="BA228" s="4"/>
      <c r="BB228" s="4"/>
      <c r="BC228" s="4"/>
      <c r="BD228" s="26"/>
      <c r="BE228" s="26"/>
      <c r="BF228" s="26"/>
      <c r="BG228" s="26"/>
      <c r="BH228" s="26"/>
      <c r="BI228" s="26"/>
      <c r="BJ228" s="26"/>
      <c r="BK228" s="26"/>
      <c r="BL228" s="26"/>
      <c r="BM228" s="43"/>
      <c r="BN228" s="26"/>
      <c r="BO228" s="43"/>
      <c r="BP228" s="263"/>
      <c r="BQ228" s="263"/>
      <c r="BR228" s="263"/>
      <c r="BS228" s="44">
        <v>225</v>
      </c>
      <c r="BT228" s="69"/>
      <c r="BU228" s="69"/>
      <c r="BV228" s="69"/>
      <c r="BW228" s="69"/>
      <c r="BX228" s="69"/>
      <c r="BY228" s="69"/>
      <c r="BZ228" s="26"/>
      <c r="CA228" s="32"/>
      <c r="CB228" s="69"/>
      <c r="CC228" s="69"/>
      <c r="CD228" s="69"/>
      <c r="CE228" s="69"/>
      <c r="CF228" s="26"/>
      <c r="CG228" s="32"/>
      <c r="CH228" s="69"/>
      <c r="CI228" s="69"/>
      <c r="CJ228" s="69"/>
      <c r="CK228" s="69"/>
      <c r="CL228" s="26"/>
      <c r="CM228" s="32"/>
      <c r="CN228" s="69"/>
      <c r="CO228" s="69"/>
      <c r="CP228" s="69"/>
      <c r="CQ228" s="69"/>
      <c r="CR228" s="26"/>
      <c r="CS228" s="32"/>
      <c r="CT228" s="69"/>
      <c r="CU228" s="69"/>
      <c r="CV228" s="69"/>
      <c r="CW228" s="69"/>
      <c r="CX228" s="26"/>
      <c r="CY228" s="44">
        <v>225</v>
      </c>
      <c r="CZ228" s="5">
        <v>0</v>
      </c>
      <c r="DA228" s="5">
        <v>0</v>
      </c>
      <c r="DB228" s="69"/>
      <c r="DC228" s="26"/>
      <c r="DD228" s="26"/>
      <c r="DE228" s="81"/>
      <c r="DF228" s="26"/>
      <c r="DG228" s="26"/>
      <c r="DH228" s="26"/>
      <c r="DI228" s="26"/>
      <c r="DJ228" s="26"/>
      <c r="DK228" s="26"/>
      <c r="DL228" s="26"/>
      <c r="DM228" s="26"/>
      <c r="DN228" s="26"/>
      <c r="DO228" s="70"/>
      <c r="DP228" s="26"/>
    </row>
    <row r="229" spans="1:120" x14ac:dyDescent="0.25">
      <c r="A229" s="10">
        <v>226</v>
      </c>
      <c r="B229" s="15"/>
      <c r="C229" s="42"/>
      <c r="D229" s="39"/>
      <c r="E229" s="26"/>
      <c r="F229" s="26"/>
      <c r="G229" s="32"/>
      <c r="H229" s="69"/>
      <c r="I229" s="69"/>
      <c r="J229" s="69"/>
      <c r="K229" s="69"/>
      <c r="L229" s="69"/>
      <c r="M229" s="69"/>
      <c r="N229" s="69"/>
      <c r="O229" s="299">
        <f t="shared" si="26"/>
        <v>0</v>
      </c>
      <c r="P229" s="5"/>
      <c r="Q229" s="69"/>
      <c r="R229" s="69"/>
      <c r="S229" s="69"/>
      <c r="T229" s="69"/>
      <c r="U229" s="69"/>
      <c r="V229" s="69"/>
      <c r="W229" s="69"/>
      <c r="X229" s="32"/>
      <c r="Y229" s="69"/>
      <c r="Z229" s="69"/>
      <c r="AA229" s="69"/>
      <c r="AB229" s="69"/>
      <c r="AC229" s="69"/>
      <c r="AD229" s="69"/>
      <c r="AE229" s="69"/>
      <c r="AF229" s="32"/>
      <c r="AG229" s="5"/>
      <c r="AH229" s="69"/>
      <c r="AI229" s="69"/>
      <c r="AJ229" s="69"/>
      <c r="AK229" s="69"/>
      <c r="AL229" s="69"/>
      <c r="AM229" s="69"/>
      <c r="AN229" s="76"/>
      <c r="AO229" s="82"/>
      <c r="AP229" s="82"/>
      <c r="AQ229" s="114"/>
      <c r="AR229" s="70"/>
      <c r="AS229" s="70"/>
      <c r="AT229" s="70"/>
      <c r="AU229" s="70"/>
      <c r="AV229" s="70"/>
      <c r="AW229" s="70"/>
      <c r="AX229" s="70"/>
      <c r="AY229" s="26"/>
      <c r="AZ229" s="300">
        <f t="shared" si="27"/>
        <v>0</v>
      </c>
      <c r="BA229" s="4"/>
      <c r="BB229" s="4"/>
      <c r="BC229" s="4"/>
      <c r="BD229" s="26"/>
      <c r="BE229" s="26"/>
      <c r="BF229" s="26"/>
      <c r="BG229" s="26"/>
      <c r="BH229" s="26"/>
      <c r="BI229" s="26"/>
      <c r="BJ229" s="26"/>
      <c r="BK229" s="26"/>
      <c r="BL229" s="26"/>
      <c r="BM229" s="43"/>
      <c r="BN229" s="26"/>
      <c r="BO229" s="43"/>
      <c r="BP229" s="263"/>
      <c r="BQ229" s="263"/>
      <c r="BR229" s="263"/>
      <c r="BS229" s="44">
        <v>226</v>
      </c>
      <c r="BT229" s="69"/>
      <c r="BU229" s="69"/>
      <c r="BV229" s="69"/>
      <c r="BW229" s="69"/>
      <c r="BX229" s="69"/>
      <c r="BY229" s="69"/>
      <c r="BZ229" s="26"/>
      <c r="CA229" s="32"/>
      <c r="CB229" s="69"/>
      <c r="CC229" s="69"/>
      <c r="CD229" s="69"/>
      <c r="CE229" s="69"/>
      <c r="CF229" s="26"/>
      <c r="CG229" s="32"/>
      <c r="CH229" s="69"/>
      <c r="CI229" s="69"/>
      <c r="CJ229" s="69"/>
      <c r="CK229" s="69"/>
      <c r="CL229" s="26"/>
      <c r="CM229" s="32"/>
      <c r="CN229" s="69"/>
      <c r="CO229" s="69"/>
      <c r="CP229" s="69"/>
      <c r="CQ229" s="69"/>
      <c r="CR229" s="26"/>
      <c r="CS229" s="32"/>
      <c r="CT229" s="69"/>
      <c r="CU229" s="69"/>
      <c r="CV229" s="69"/>
      <c r="CW229" s="69"/>
      <c r="CX229" s="26"/>
      <c r="CY229" s="44">
        <v>226</v>
      </c>
      <c r="CZ229" s="5">
        <v>0</v>
      </c>
      <c r="DA229" s="5">
        <v>0</v>
      </c>
      <c r="DB229" s="69"/>
      <c r="DC229" s="26"/>
      <c r="DD229" s="26"/>
      <c r="DE229" s="81"/>
      <c r="DF229" s="26"/>
      <c r="DG229" s="26"/>
      <c r="DH229" s="26"/>
      <c r="DI229" s="26"/>
      <c r="DJ229" s="26"/>
      <c r="DK229" s="26"/>
      <c r="DL229" s="26"/>
      <c r="DM229" s="26"/>
      <c r="DN229" s="26"/>
      <c r="DO229" s="70"/>
      <c r="DP229" s="26"/>
    </row>
    <row r="230" spans="1:120" x14ac:dyDescent="0.25">
      <c r="A230" s="10">
        <v>227</v>
      </c>
      <c r="B230" s="15"/>
      <c r="C230" s="42"/>
      <c r="D230" s="39"/>
      <c r="E230" s="26"/>
      <c r="F230" s="26"/>
      <c r="G230" s="32"/>
      <c r="H230" s="69"/>
      <c r="I230" s="69"/>
      <c r="J230" s="69"/>
      <c r="K230" s="69"/>
      <c r="L230" s="69"/>
      <c r="M230" s="69"/>
      <c r="N230" s="69"/>
      <c r="O230" s="299">
        <f t="shared" si="26"/>
        <v>0</v>
      </c>
      <c r="P230" s="5"/>
      <c r="Q230" s="69"/>
      <c r="R230" s="69"/>
      <c r="S230" s="69"/>
      <c r="T230" s="69"/>
      <c r="U230" s="69"/>
      <c r="V230" s="69"/>
      <c r="W230" s="69"/>
      <c r="X230" s="32"/>
      <c r="Y230" s="69"/>
      <c r="Z230" s="69"/>
      <c r="AA230" s="69"/>
      <c r="AB230" s="69"/>
      <c r="AC230" s="69"/>
      <c r="AD230" s="69"/>
      <c r="AE230" s="69"/>
      <c r="AF230" s="32"/>
      <c r="AG230" s="5"/>
      <c r="AH230" s="69"/>
      <c r="AI230" s="69"/>
      <c r="AJ230" s="69"/>
      <c r="AK230" s="69"/>
      <c r="AL230" s="69"/>
      <c r="AM230" s="69"/>
      <c r="AN230" s="76"/>
      <c r="AO230" s="82"/>
      <c r="AP230" s="82"/>
      <c r="AQ230" s="114"/>
      <c r="AR230" s="70"/>
      <c r="AS230" s="70"/>
      <c r="AT230" s="70"/>
      <c r="AU230" s="70"/>
      <c r="AV230" s="70"/>
      <c r="AW230" s="70"/>
      <c r="AX230" s="70"/>
      <c r="AY230" s="26"/>
      <c r="AZ230" s="300">
        <f t="shared" si="27"/>
        <v>0</v>
      </c>
      <c r="BA230" s="4"/>
      <c r="BB230" s="4"/>
      <c r="BC230" s="4"/>
      <c r="BD230" s="26"/>
      <c r="BE230" s="26"/>
      <c r="BF230" s="26"/>
      <c r="BG230" s="26"/>
      <c r="BH230" s="26"/>
      <c r="BI230" s="26"/>
      <c r="BJ230" s="26"/>
      <c r="BK230" s="26"/>
      <c r="BL230" s="26"/>
      <c r="BM230" s="43"/>
      <c r="BN230" s="26"/>
      <c r="BO230" s="43"/>
      <c r="BP230" s="263"/>
      <c r="BQ230" s="263"/>
      <c r="BR230" s="263"/>
      <c r="BS230" s="44">
        <v>227</v>
      </c>
      <c r="BT230" s="69"/>
      <c r="BU230" s="69"/>
      <c r="BV230" s="69"/>
      <c r="BW230" s="69"/>
      <c r="BX230" s="69"/>
      <c r="BY230" s="69"/>
      <c r="BZ230" s="26"/>
      <c r="CA230" s="32"/>
      <c r="CB230" s="69"/>
      <c r="CC230" s="69"/>
      <c r="CD230" s="69"/>
      <c r="CE230" s="69"/>
      <c r="CF230" s="26"/>
      <c r="CG230" s="32"/>
      <c r="CH230" s="69"/>
      <c r="CI230" s="69"/>
      <c r="CJ230" s="69"/>
      <c r="CK230" s="69"/>
      <c r="CL230" s="26"/>
      <c r="CM230" s="32"/>
      <c r="CN230" s="69"/>
      <c r="CO230" s="69"/>
      <c r="CP230" s="69"/>
      <c r="CQ230" s="69"/>
      <c r="CR230" s="26"/>
      <c r="CS230" s="32"/>
      <c r="CT230" s="69"/>
      <c r="CU230" s="69"/>
      <c r="CV230" s="69"/>
      <c r="CW230" s="69"/>
      <c r="CX230" s="26"/>
      <c r="CY230" s="44">
        <v>227</v>
      </c>
      <c r="CZ230" s="5">
        <v>0</v>
      </c>
      <c r="DA230" s="5">
        <v>0</v>
      </c>
      <c r="DB230" s="69"/>
      <c r="DC230" s="26"/>
      <c r="DD230" s="26"/>
      <c r="DE230" s="81"/>
      <c r="DF230" s="26"/>
      <c r="DG230" s="26"/>
      <c r="DH230" s="26"/>
      <c r="DI230" s="26"/>
      <c r="DJ230" s="26"/>
      <c r="DK230" s="26"/>
      <c r="DL230" s="26"/>
      <c r="DM230" s="26"/>
      <c r="DN230" s="26"/>
      <c r="DO230" s="70"/>
      <c r="DP230" s="26"/>
    </row>
    <row r="231" spans="1:120" x14ac:dyDescent="0.25">
      <c r="A231" s="10">
        <v>228</v>
      </c>
      <c r="B231" s="15"/>
      <c r="C231" s="42"/>
      <c r="D231" s="39"/>
      <c r="E231" s="26"/>
      <c r="F231" s="26"/>
      <c r="G231" s="32"/>
      <c r="H231" s="69"/>
      <c r="I231" s="69"/>
      <c r="J231" s="69"/>
      <c r="K231" s="69"/>
      <c r="L231" s="69"/>
      <c r="M231" s="69"/>
      <c r="N231" s="69"/>
      <c r="O231" s="299">
        <f t="shared" si="26"/>
        <v>0</v>
      </c>
      <c r="P231" s="5"/>
      <c r="Q231" s="69"/>
      <c r="R231" s="69"/>
      <c r="S231" s="69"/>
      <c r="T231" s="69"/>
      <c r="U231" s="69"/>
      <c r="V231" s="69"/>
      <c r="W231" s="69"/>
      <c r="X231" s="32"/>
      <c r="Y231" s="69"/>
      <c r="Z231" s="69"/>
      <c r="AA231" s="69"/>
      <c r="AB231" s="69"/>
      <c r="AC231" s="69"/>
      <c r="AD231" s="69"/>
      <c r="AE231" s="69"/>
      <c r="AF231" s="32"/>
      <c r="AG231" s="5"/>
      <c r="AH231" s="69"/>
      <c r="AI231" s="69"/>
      <c r="AJ231" s="69"/>
      <c r="AK231" s="69"/>
      <c r="AL231" s="69"/>
      <c r="AM231" s="69"/>
      <c r="AN231" s="76"/>
      <c r="AO231" s="82"/>
      <c r="AP231" s="82"/>
      <c r="AQ231" s="114"/>
      <c r="AR231" s="70"/>
      <c r="AS231" s="70"/>
      <c r="AT231" s="70"/>
      <c r="AU231" s="70"/>
      <c r="AV231" s="70"/>
      <c r="AW231" s="70"/>
      <c r="AX231" s="70"/>
      <c r="AY231" s="26"/>
      <c r="AZ231" s="300">
        <f t="shared" si="27"/>
        <v>0</v>
      </c>
      <c r="BA231" s="4"/>
      <c r="BB231" s="4"/>
      <c r="BC231" s="4"/>
      <c r="BD231" s="26"/>
      <c r="BE231" s="26"/>
      <c r="BF231" s="26"/>
      <c r="BG231" s="26"/>
      <c r="BH231" s="26"/>
      <c r="BI231" s="26"/>
      <c r="BJ231" s="26"/>
      <c r="BK231" s="26"/>
      <c r="BL231" s="26"/>
      <c r="BM231" s="43"/>
      <c r="BN231" s="26"/>
      <c r="BO231" s="43"/>
      <c r="BP231" s="263"/>
      <c r="BQ231" s="263"/>
      <c r="BR231" s="263"/>
      <c r="BS231" s="44">
        <v>228</v>
      </c>
      <c r="BT231" s="69"/>
      <c r="BU231" s="69"/>
      <c r="BV231" s="69"/>
      <c r="BW231" s="69"/>
      <c r="BX231" s="69"/>
      <c r="BY231" s="69"/>
      <c r="BZ231" s="26"/>
      <c r="CA231" s="32"/>
      <c r="CB231" s="69"/>
      <c r="CC231" s="69"/>
      <c r="CD231" s="69"/>
      <c r="CE231" s="69"/>
      <c r="CF231" s="26"/>
      <c r="CG231" s="32"/>
      <c r="CH231" s="69"/>
      <c r="CI231" s="69"/>
      <c r="CJ231" s="69"/>
      <c r="CK231" s="69"/>
      <c r="CL231" s="26"/>
      <c r="CM231" s="32"/>
      <c r="CN231" s="69"/>
      <c r="CO231" s="69"/>
      <c r="CP231" s="69"/>
      <c r="CQ231" s="69"/>
      <c r="CR231" s="26"/>
      <c r="CS231" s="32"/>
      <c r="CT231" s="69"/>
      <c r="CU231" s="69"/>
      <c r="CV231" s="69"/>
      <c r="CW231" s="69"/>
      <c r="CX231" s="26"/>
      <c r="CY231" s="44">
        <v>228</v>
      </c>
      <c r="CZ231" s="5">
        <v>0</v>
      </c>
      <c r="DA231" s="5">
        <v>0</v>
      </c>
      <c r="DB231" s="69"/>
      <c r="DC231" s="26"/>
      <c r="DD231" s="26"/>
      <c r="DE231" s="81"/>
      <c r="DF231" s="26"/>
      <c r="DG231" s="26"/>
      <c r="DH231" s="26"/>
      <c r="DI231" s="26"/>
      <c r="DJ231" s="26"/>
      <c r="DK231" s="26"/>
      <c r="DL231" s="26"/>
      <c r="DM231" s="26"/>
      <c r="DN231" s="26"/>
      <c r="DO231" s="70"/>
      <c r="DP231" s="26"/>
    </row>
    <row r="232" spans="1:120" x14ac:dyDescent="0.25">
      <c r="A232" s="152">
        <v>229</v>
      </c>
      <c r="C232" s="31"/>
      <c r="G232" s="31"/>
      <c r="H232" s="1"/>
      <c r="I232" s="1"/>
      <c r="J232" s="1"/>
      <c r="K232" s="1"/>
      <c r="L232" s="1"/>
      <c r="M232" s="1"/>
      <c r="N232" s="1"/>
      <c r="O232" s="299">
        <f t="shared" si="26"/>
        <v>0</v>
      </c>
      <c r="X232" s="31"/>
      <c r="Y232" s="1"/>
      <c r="Z232" s="1"/>
      <c r="AA232" s="1"/>
      <c r="AB232" s="1"/>
      <c r="AC232" s="1"/>
      <c r="AD232" s="1"/>
      <c r="AE232" s="125"/>
      <c r="AN232" s="31"/>
      <c r="AQ232" s="31"/>
      <c r="AR232" s="1"/>
      <c r="AS232" s="1"/>
      <c r="AT232" s="1"/>
      <c r="AU232" s="1"/>
      <c r="AV232" s="1"/>
      <c r="AW232" s="1"/>
      <c r="AX232" s="1"/>
      <c r="AY232" s="1"/>
      <c r="AZ232" s="300">
        <f t="shared" si="27"/>
        <v>0</v>
      </c>
      <c r="BA232" s="25"/>
      <c r="BM232" s="125"/>
      <c r="BO232" s="125"/>
      <c r="BP232" s="263"/>
      <c r="BQ232" s="263"/>
      <c r="BR232" s="263"/>
      <c r="BS232" s="155">
        <v>229</v>
      </c>
      <c r="CA232" s="31"/>
      <c r="CB232" s="1"/>
      <c r="CC232" s="1"/>
      <c r="CD232" s="1"/>
      <c r="CE232" s="1"/>
      <c r="CF232" s="125"/>
      <c r="CM232" s="31"/>
      <c r="CN232" s="1"/>
      <c r="CO232" s="1"/>
      <c r="CP232" s="1"/>
      <c r="CQ232" s="1"/>
      <c r="CR232" s="125"/>
      <c r="CY232" s="155">
        <v>229</v>
      </c>
      <c r="CZ232" s="282">
        <v>0</v>
      </c>
      <c r="DA232" s="282">
        <v>0</v>
      </c>
      <c r="DE232" s="271"/>
    </row>
    <row r="233" spans="1:120" x14ac:dyDescent="0.25">
      <c r="A233" s="152">
        <v>230</v>
      </c>
      <c r="C233" s="31"/>
      <c r="G233" s="31"/>
      <c r="H233" s="1"/>
      <c r="I233" s="1"/>
      <c r="J233" s="1"/>
      <c r="K233" s="1"/>
      <c r="L233" s="1"/>
      <c r="M233" s="1"/>
      <c r="N233" s="1"/>
      <c r="O233" s="299">
        <f t="shared" si="26"/>
        <v>0</v>
      </c>
      <c r="X233" s="31"/>
      <c r="Y233" s="1"/>
      <c r="Z233" s="1"/>
      <c r="AA233" s="1"/>
      <c r="AB233" s="1"/>
      <c r="AC233" s="1"/>
      <c r="AD233" s="1"/>
      <c r="AE233" s="125"/>
      <c r="AN233" s="31"/>
      <c r="AQ233" s="31"/>
      <c r="AR233" s="1"/>
      <c r="AS233" s="1"/>
      <c r="AT233" s="1"/>
      <c r="AU233" s="1"/>
      <c r="AV233" s="1"/>
      <c r="AW233" s="1"/>
      <c r="AX233" s="1"/>
      <c r="AY233" s="1"/>
      <c r="AZ233" s="300">
        <f t="shared" si="27"/>
        <v>0</v>
      </c>
      <c r="BA233" s="25"/>
      <c r="BM233" s="125"/>
      <c r="BO233" s="125"/>
      <c r="BP233" s="263"/>
      <c r="BQ233" s="263"/>
      <c r="BR233" s="263"/>
      <c r="BS233" s="155">
        <v>230</v>
      </c>
      <c r="CA233" s="31"/>
      <c r="CB233" s="1"/>
      <c r="CC233" s="1"/>
      <c r="CD233" s="1"/>
      <c r="CE233" s="1"/>
      <c r="CF233" s="125"/>
      <c r="CM233" s="31"/>
      <c r="CN233" s="1"/>
      <c r="CO233" s="1"/>
      <c r="CP233" s="1"/>
      <c r="CQ233" s="1"/>
      <c r="CR233" s="125"/>
      <c r="CY233" s="155">
        <v>230</v>
      </c>
      <c r="CZ233" s="282">
        <v>0</v>
      </c>
      <c r="DA233" s="282">
        <v>0</v>
      </c>
      <c r="DE233" s="271"/>
    </row>
    <row r="234" spans="1:120" x14ac:dyDescent="0.25">
      <c r="A234" s="152">
        <v>231</v>
      </c>
      <c r="C234" s="31"/>
      <c r="G234" s="31"/>
      <c r="H234" s="1"/>
      <c r="I234" s="1"/>
      <c r="J234" s="1"/>
      <c r="K234" s="1"/>
      <c r="L234" s="1"/>
      <c r="M234" s="1"/>
      <c r="N234" s="1"/>
      <c r="O234" s="299">
        <f t="shared" si="26"/>
        <v>0</v>
      </c>
      <c r="X234" s="31"/>
      <c r="Y234" s="1"/>
      <c r="Z234" s="1"/>
      <c r="AA234" s="1"/>
      <c r="AB234" s="1"/>
      <c r="AC234" s="1"/>
      <c r="AD234" s="1"/>
      <c r="AE234" s="125"/>
      <c r="AN234" s="31"/>
      <c r="AQ234" s="31"/>
      <c r="AR234" s="1"/>
      <c r="AS234" s="1"/>
      <c r="AT234" s="1"/>
      <c r="AU234" s="1"/>
      <c r="AV234" s="1"/>
      <c r="AW234" s="1"/>
      <c r="AX234" s="1"/>
      <c r="AY234" s="1"/>
      <c r="AZ234" s="300">
        <f t="shared" si="27"/>
        <v>0</v>
      </c>
      <c r="BM234" s="125"/>
      <c r="BO234" s="125"/>
      <c r="BP234" s="263"/>
      <c r="BQ234" s="263"/>
      <c r="BR234" s="263"/>
      <c r="BS234" s="155">
        <v>231</v>
      </c>
      <c r="CA234" s="31"/>
      <c r="CB234" s="1"/>
      <c r="CC234" s="1"/>
      <c r="CD234" s="1"/>
      <c r="CE234" s="1"/>
      <c r="CF234" s="125"/>
      <c r="CM234" s="31"/>
      <c r="CN234" s="1"/>
      <c r="CO234" s="1"/>
      <c r="CP234" s="1"/>
      <c r="CQ234" s="1"/>
      <c r="CR234" s="125"/>
      <c r="CY234" s="155">
        <v>231</v>
      </c>
      <c r="CZ234" s="282">
        <v>0</v>
      </c>
      <c r="DA234" s="282">
        <v>0</v>
      </c>
      <c r="DE234" s="271"/>
    </row>
    <row r="235" spans="1:120" x14ac:dyDescent="0.25">
      <c r="A235" s="152">
        <v>232</v>
      </c>
      <c r="C235" s="31"/>
      <c r="G235" s="31"/>
      <c r="H235" s="1"/>
      <c r="I235" s="1"/>
      <c r="J235" s="1"/>
      <c r="K235" s="1"/>
      <c r="L235" s="1"/>
      <c r="M235" s="1"/>
      <c r="N235" s="1"/>
      <c r="O235" s="299">
        <f t="shared" si="26"/>
        <v>0</v>
      </c>
      <c r="X235" s="31"/>
      <c r="Y235" s="1"/>
      <c r="Z235" s="1"/>
      <c r="AA235" s="1"/>
      <c r="AB235" s="1"/>
      <c r="AC235" s="1"/>
      <c r="AD235" s="1"/>
      <c r="AE235" s="125"/>
      <c r="AN235" s="31"/>
      <c r="AQ235" s="31"/>
      <c r="AR235" s="1"/>
      <c r="AS235" s="1"/>
      <c r="AT235" s="1"/>
      <c r="AU235" s="1"/>
      <c r="AV235" s="1"/>
      <c r="AW235" s="1"/>
      <c r="AX235" s="1"/>
      <c r="AY235" s="1"/>
      <c r="AZ235" s="300">
        <f t="shared" si="27"/>
        <v>0</v>
      </c>
      <c r="BM235" s="125"/>
      <c r="BO235" s="125"/>
      <c r="BP235" s="263"/>
      <c r="BQ235" s="263"/>
      <c r="BR235" s="263"/>
      <c r="BS235" s="155">
        <v>232</v>
      </c>
      <c r="CA235" s="31"/>
      <c r="CB235" s="1"/>
      <c r="CC235" s="1"/>
      <c r="CD235" s="1"/>
      <c r="CE235" s="1"/>
      <c r="CF235" s="125"/>
      <c r="CM235" s="31"/>
      <c r="CN235" s="1"/>
      <c r="CO235" s="1"/>
      <c r="CP235" s="1"/>
      <c r="CQ235" s="1"/>
      <c r="CR235" s="125"/>
      <c r="CY235" s="155">
        <v>232</v>
      </c>
      <c r="CZ235" s="282">
        <v>0</v>
      </c>
      <c r="DA235" s="282">
        <v>0</v>
      </c>
      <c r="DE235" s="271"/>
    </row>
    <row r="236" spans="1:120" x14ac:dyDescent="0.25">
      <c r="A236" s="152">
        <v>233</v>
      </c>
      <c r="C236" s="31"/>
      <c r="G236" s="31"/>
      <c r="H236" s="1"/>
      <c r="I236" s="1"/>
      <c r="J236" s="1"/>
      <c r="K236" s="1"/>
      <c r="L236" s="1"/>
      <c r="M236" s="1"/>
      <c r="N236" s="1"/>
      <c r="O236" s="299">
        <f t="shared" si="26"/>
        <v>0</v>
      </c>
      <c r="X236" s="31"/>
      <c r="Y236" s="1"/>
      <c r="Z236" s="1"/>
      <c r="AA236" s="1"/>
      <c r="AB236" s="1"/>
      <c r="AC236" s="1"/>
      <c r="AD236" s="1"/>
      <c r="AE236" s="125"/>
      <c r="AN236" s="31"/>
      <c r="AQ236" s="31"/>
      <c r="AR236" s="1"/>
      <c r="AS236" s="1"/>
      <c r="AT236" s="1"/>
      <c r="AU236" s="1"/>
      <c r="AV236" s="1"/>
      <c r="AW236" s="1"/>
      <c r="AX236" s="1"/>
      <c r="AY236" s="1"/>
      <c r="AZ236" s="300">
        <f t="shared" si="27"/>
        <v>0</v>
      </c>
      <c r="BM236" s="125"/>
      <c r="BO236" s="125"/>
      <c r="BP236" s="263"/>
      <c r="BQ236" s="263"/>
      <c r="BR236" s="263"/>
      <c r="BS236" s="155">
        <v>233</v>
      </c>
      <c r="CA236" s="31"/>
      <c r="CB236" s="1"/>
      <c r="CC236" s="1"/>
      <c r="CD236" s="1"/>
      <c r="CE236" s="1"/>
      <c r="CF236" s="125"/>
      <c r="CM236" s="31"/>
      <c r="CN236" s="1"/>
      <c r="CO236" s="1"/>
      <c r="CP236" s="1"/>
      <c r="CQ236" s="1"/>
      <c r="CR236" s="125"/>
      <c r="CY236" s="155">
        <v>233</v>
      </c>
      <c r="CZ236" s="282">
        <v>0</v>
      </c>
      <c r="DA236" s="282">
        <v>0</v>
      </c>
      <c r="DE236" s="271"/>
    </row>
    <row r="237" spans="1:120" x14ac:dyDescent="0.25">
      <c r="A237" s="152">
        <v>234</v>
      </c>
      <c r="C237" s="31"/>
      <c r="G237" s="31"/>
      <c r="H237" s="1"/>
      <c r="I237" s="1"/>
      <c r="J237" s="1"/>
      <c r="K237" s="1"/>
      <c r="L237" s="1"/>
      <c r="M237" s="1"/>
      <c r="N237" s="1"/>
      <c r="O237" s="299">
        <f t="shared" si="26"/>
        <v>0</v>
      </c>
      <c r="X237" s="31"/>
      <c r="Y237" s="1"/>
      <c r="Z237" s="1"/>
      <c r="AA237" s="1"/>
      <c r="AB237" s="1"/>
      <c r="AC237" s="1"/>
      <c r="AD237" s="1"/>
      <c r="AE237" s="125"/>
      <c r="AN237" s="31"/>
      <c r="AQ237" s="31"/>
      <c r="AR237" s="1"/>
      <c r="AS237" s="1"/>
      <c r="AT237" s="1"/>
      <c r="AU237" s="1"/>
      <c r="AV237" s="1"/>
      <c r="AW237" s="1"/>
      <c r="AX237" s="1"/>
      <c r="AY237" s="1"/>
      <c r="AZ237" s="300">
        <f t="shared" si="27"/>
        <v>0</v>
      </c>
      <c r="BM237" s="125"/>
      <c r="BO237" s="125"/>
      <c r="BP237" s="263"/>
      <c r="BQ237" s="263"/>
      <c r="BR237" s="263"/>
      <c r="BS237" s="155">
        <v>234</v>
      </c>
      <c r="CA237" s="31"/>
      <c r="CB237" s="1"/>
      <c r="CC237" s="1"/>
      <c r="CD237" s="1"/>
      <c r="CE237" s="1"/>
      <c r="CF237" s="125"/>
      <c r="CM237" s="31"/>
      <c r="CN237" s="1"/>
      <c r="CO237" s="1"/>
      <c r="CP237" s="1"/>
      <c r="CQ237" s="1"/>
      <c r="CR237" s="125"/>
      <c r="CY237" s="155">
        <v>234</v>
      </c>
      <c r="CZ237" s="282">
        <v>0</v>
      </c>
      <c r="DA237" s="282">
        <v>0</v>
      </c>
      <c r="DE237" s="271"/>
    </row>
    <row r="238" spans="1:120" x14ac:dyDescent="0.25">
      <c r="A238" s="152">
        <v>235</v>
      </c>
      <c r="C238" s="31"/>
      <c r="G238" s="31"/>
      <c r="H238" s="1"/>
      <c r="I238" s="1"/>
      <c r="J238" s="1"/>
      <c r="K238" s="1"/>
      <c r="L238" s="1"/>
      <c r="M238" s="1"/>
      <c r="N238" s="1"/>
      <c r="O238" s="299">
        <f t="shared" si="26"/>
        <v>0</v>
      </c>
      <c r="X238" s="31"/>
      <c r="Y238" s="1"/>
      <c r="Z238" s="1"/>
      <c r="AA238" s="1"/>
      <c r="AB238" s="1"/>
      <c r="AC238" s="1"/>
      <c r="AD238" s="1"/>
      <c r="AE238" s="125"/>
      <c r="AN238" s="31"/>
      <c r="AQ238" s="31"/>
      <c r="AR238" s="1"/>
      <c r="AS238" s="1"/>
      <c r="AT238" s="1"/>
      <c r="AU238" s="1"/>
      <c r="AV238" s="1"/>
      <c r="AW238" s="1"/>
      <c r="AX238" s="1"/>
      <c r="AY238" s="1"/>
      <c r="AZ238" s="300">
        <f t="shared" si="27"/>
        <v>0</v>
      </c>
      <c r="BM238" s="125"/>
      <c r="BO238" s="125"/>
      <c r="BP238" s="263"/>
      <c r="BQ238" s="263"/>
      <c r="BR238" s="263"/>
      <c r="BS238" s="155">
        <v>235</v>
      </c>
      <c r="CA238" s="31"/>
      <c r="CB238" s="1"/>
      <c r="CC238" s="1"/>
      <c r="CD238" s="1"/>
      <c r="CE238" s="1"/>
      <c r="CF238" s="125"/>
      <c r="CM238" s="31"/>
      <c r="CN238" s="1"/>
      <c r="CO238" s="1"/>
      <c r="CP238" s="1"/>
      <c r="CQ238" s="1"/>
      <c r="CR238" s="125"/>
      <c r="CY238" s="155">
        <v>235</v>
      </c>
      <c r="CZ238" s="282">
        <v>0</v>
      </c>
      <c r="DA238" s="282">
        <v>0</v>
      </c>
      <c r="DE238" s="271"/>
    </row>
    <row r="239" spans="1:120" x14ac:dyDescent="0.25">
      <c r="A239" s="152">
        <v>236</v>
      </c>
      <c r="C239" s="31"/>
      <c r="G239" s="31"/>
      <c r="H239" s="1"/>
      <c r="I239" s="1"/>
      <c r="J239" s="1"/>
      <c r="K239" s="1"/>
      <c r="L239" s="1"/>
      <c r="M239" s="1"/>
      <c r="N239" s="1"/>
      <c r="O239" s="299">
        <f t="shared" si="26"/>
        <v>0</v>
      </c>
      <c r="X239" s="31"/>
      <c r="Y239" s="1"/>
      <c r="Z239" s="1"/>
      <c r="AA239" s="1"/>
      <c r="AB239" s="1"/>
      <c r="AC239" s="1"/>
      <c r="AD239" s="1"/>
      <c r="AE239" s="125"/>
      <c r="AN239" s="31"/>
      <c r="AQ239" s="31"/>
      <c r="AR239" s="1"/>
      <c r="AS239" s="1"/>
      <c r="AT239" s="1"/>
      <c r="AU239" s="1"/>
      <c r="AV239" s="1"/>
      <c r="AW239" s="1"/>
      <c r="AX239" s="1"/>
      <c r="AY239" s="1"/>
      <c r="AZ239" s="300">
        <f t="shared" si="27"/>
        <v>0</v>
      </c>
      <c r="BM239" s="125"/>
      <c r="BO239" s="125"/>
      <c r="BP239" s="263"/>
      <c r="BQ239" s="263"/>
      <c r="BR239" s="263"/>
      <c r="BS239" s="155">
        <v>236</v>
      </c>
      <c r="CA239" s="31"/>
      <c r="CB239" s="1"/>
      <c r="CC239" s="1"/>
      <c r="CD239" s="1"/>
      <c r="CE239" s="1"/>
      <c r="CF239" s="125"/>
      <c r="CM239" s="31"/>
      <c r="CN239" s="1"/>
      <c r="CO239" s="1"/>
      <c r="CP239" s="1"/>
      <c r="CQ239" s="1"/>
      <c r="CR239" s="125"/>
      <c r="CY239" s="155">
        <v>236</v>
      </c>
      <c r="CZ239" s="282">
        <v>0</v>
      </c>
      <c r="DA239" s="282">
        <v>0</v>
      </c>
      <c r="DE239" s="271"/>
    </row>
    <row r="240" spans="1:120" x14ac:dyDescent="0.25">
      <c r="A240" s="152">
        <v>237</v>
      </c>
      <c r="C240" s="31"/>
      <c r="G240" s="31"/>
      <c r="H240" s="1"/>
      <c r="I240" s="1"/>
      <c r="J240" s="1"/>
      <c r="K240" s="1"/>
      <c r="L240" s="1"/>
      <c r="M240" s="1"/>
      <c r="N240" s="1"/>
      <c r="O240" s="299">
        <f t="shared" si="26"/>
        <v>0</v>
      </c>
      <c r="X240" s="31"/>
      <c r="Y240" s="1"/>
      <c r="Z240" s="1"/>
      <c r="AA240" s="1"/>
      <c r="AB240" s="1"/>
      <c r="AC240" s="1"/>
      <c r="AD240" s="1"/>
      <c r="AE240" s="125"/>
      <c r="AN240" s="31"/>
      <c r="AQ240" s="31"/>
      <c r="AR240" s="1"/>
      <c r="AS240" s="1"/>
      <c r="AT240" s="1"/>
      <c r="AU240" s="1"/>
      <c r="AV240" s="1"/>
      <c r="AW240" s="1"/>
      <c r="AX240" s="1"/>
      <c r="AY240" s="1"/>
      <c r="AZ240" s="300">
        <f t="shared" si="27"/>
        <v>0</v>
      </c>
      <c r="BM240" s="125"/>
      <c r="BO240" s="125"/>
      <c r="BP240" s="263"/>
      <c r="BQ240" s="263"/>
      <c r="BR240" s="263"/>
      <c r="BS240" s="155">
        <v>237</v>
      </c>
      <c r="CA240" s="31"/>
      <c r="CB240" s="1"/>
      <c r="CC240" s="1"/>
      <c r="CD240" s="1"/>
      <c r="CE240" s="1"/>
      <c r="CF240" s="125"/>
      <c r="CM240" s="31"/>
      <c r="CN240" s="1"/>
      <c r="CO240" s="1"/>
      <c r="CP240" s="1"/>
      <c r="CQ240" s="1"/>
      <c r="CR240" s="125"/>
      <c r="CY240" s="155">
        <v>237</v>
      </c>
      <c r="CZ240" s="282">
        <v>0</v>
      </c>
      <c r="DA240" s="282">
        <v>0</v>
      </c>
      <c r="DE240" s="271"/>
    </row>
    <row r="241" spans="1:109" x14ac:dyDescent="0.25">
      <c r="A241" s="152">
        <v>238</v>
      </c>
      <c r="C241" s="31"/>
      <c r="G241" s="31"/>
      <c r="H241" s="1"/>
      <c r="I241" s="1"/>
      <c r="J241" s="1"/>
      <c r="K241" s="1"/>
      <c r="L241" s="1"/>
      <c r="M241" s="1"/>
      <c r="N241" s="1"/>
      <c r="O241" s="299">
        <f t="shared" si="26"/>
        <v>0</v>
      </c>
      <c r="X241" s="31"/>
      <c r="Y241" s="1"/>
      <c r="Z241" s="1"/>
      <c r="AA241" s="1"/>
      <c r="AB241" s="1"/>
      <c r="AC241" s="1"/>
      <c r="AD241" s="1"/>
      <c r="AE241" s="125"/>
      <c r="AN241" s="31"/>
      <c r="AQ241" s="31"/>
      <c r="AR241" s="1"/>
      <c r="AS241" s="1"/>
      <c r="AT241" s="1"/>
      <c r="AU241" s="1"/>
      <c r="AV241" s="1"/>
      <c r="AW241" s="1"/>
      <c r="AX241" s="1"/>
      <c r="AY241" s="1"/>
      <c r="AZ241" s="300">
        <f t="shared" si="27"/>
        <v>0</v>
      </c>
      <c r="BM241" s="125"/>
      <c r="BO241" s="125"/>
      <c r="BP241" s="263"/>
      <c r="BQ241" s="263"/>
      <c r="BR241" s="263"/>
      <c r="BS241" s="155">
        <v>238</v>
      </c>
      <c r="CA241" s="31"/>
      <c r="CB241" s="1"/>
      <c r="CC241" s="1"/>
      <c r="CD241" s="1"/>
      <c r="CE241" s="1"/>
      <c r="CF241" s="125"/>
      <c r="CM241" s="31"/>
      <c r="CN241" s="1"/>
      <c r="CO241" s="1"/>
      <c r="CP241" s="1"/>
      <c r="CQ241" s="1"/>
      <c r="CR241" s="125"/>
      <c r="CY241" s="155">
        <v>238</v>
      </c>
      <c r="CZ241" s="282">
        <v>0</v>
      </c>
      <c r="DA241" s="282">
        <v>0</v>
      </c>
      <c r="DE241" s="271"/>
    </row>
    <row r="242" spans="1:109" x14ac:dyDescent="0.25">
      <c r="A242" s="152">
        <v>239</v>
      </c>
      <c r="C242" s="31"/>
      <c r="G242" s="31"/>
      <c r="H242" s="1"/>
      <c r="I242" s="1"/>
      <c r="J242" s="1"/>
      <c r="K242" s="1"/>
      <c r="L242" s="1"/>
      <c r="M242" s="1"/>
      <c r="N242" s="1"/>
      <c r="O242" s="299">
        <f t="shared" si="26"/>
        <v>0</v>
      </c>
      <c r="X242" s="31"/>
      <c r="Y242" s="1"/>
      <c r="Z242" s="1"/>
      <c r="AA242" s="1"/>
      <c r="AB242" s="1"/>
      <c r="AC242" s="1"/>
      <c r="AD242" s="1"/>
      <c r="AE242" s="125"/>
      <c r="AN242" s="31"/>
      <c r="AQ242" s="31"/>
      <c r="AR242" s="1"/>
      <c r="AS242" s="1"/>
      <c r="AT242" s="1"/>
      <c r="AU242" s="1"/>
      <c r="AV242" s="1"/>
      <c r="AW242" s="1"/>
      <c r="AX242" s="1"/>
      <c r="AY242" s="1"/>
      <c r="AZ242" s="300">
        <f t="shared" si="27"/>
        <v>0</v>
      </c>
      <c r="BM242" s="125"/>
      <c r="BO242" s="125"/>
      <c r="BP242" s="263"/>
      <c r="BQ242" s="263"/>
      <c r="BR242" s="263"/>
      <c r="BS242" s="155">
        <v>239</v>
      </c>
      <c r="CA242" s="31"/>
      <c r="CB242" s="1"/>
      <c r="CC242" s="1"/>
      <c r="CD242" s="1"/>
      <c r="CE242" s="1"/>
      <c r="CF242" s="125"/>
      <c r="CM242" s="31"/>
      <c r="CN242" s="1"/>
      <c r="CO242" s="1"/>
      <c r="CP242" s="1"/>
      <c r="CQ242" s="1"/>
      <c r="CR242" s="125"/>
      <c r="CY242" s="155">
        <v>239</v>
      </c>
      <c r="CZ242" s="282">
        <v>0</v>
      </c>
      <c r="DA242" s="282">
        <v>0</v>
      </c>
      <c r="DE242" s="271"/>
    </row>
    <row r="243" spans="1:109" x14ac:dyDescent="0.25">
      <c r="A243" s="152">
        <v>240</v>
      </c>
      <c r="C243" s="31"/>
      <c r="G243" s="31"/>
      <c r="H243" s="1"/>
      <c r="I243" s="1"/>
      <c r="J243" s="1"/>
      <c r="K243" s="1"/>
      <c r="L243" s="1"/>
      <c r="M243" s="1"/>
      <c r="N243" s="1"/>
      <c r="O243" s="299">
        <f t="shared" si="26"/>
        <v>0</v>
      </c>
      <c r="X243" s="31"/>
      <c r="Y243" s="1"/>
      <c r="Z243" s="1"/>
      <c r="AA243" s="1"/>
      <c r="AB243" s="1"/>
      <c r="AC243" s="1"/>
      <c r="AD243" s="1"/>
      <c r="AE243" s="125"/>
      <c r="AN243" s="31"/>
      <c r="AQ243" s="31"/>
      <c r="AR243" s="1"/>
      <c r="AS243" s="1"/>
      <c r="AT243" s="1"/>
      <c r="AU243" s="1"/>
      <c r="AV243" s="1"/>
      <c r="AW243" s="1"/>
      <c r="AX243" s="1"/>
      <c r="AY243" s="1"/>
      <c r="AZ243" s="300">
        <f t="shared" si="27"/>
        <v>0</v>
      </c>
      <c r="BM243" s="125"/>
      <c r="BO243" s="125"/>
      <c r="BP243" s="263"/>
      <c r="BQ243" s="263"/>
      <c r="BR243" s="263"/>
      <c r="BS243" s="155">
        <v>240</v>
      </c>
      <c r="CA243" s="31"/>
      <c r="CB243" s="1"/>
      <c r="CC243" s="1"/>
      <c r="CD243" s="1"/>
      <c r="CE243" s="1"/>
      <c r="CF243" s="125"/>
      <c r="CM243" s="31"/>
      <c r="CN243" s="1"/>
      <c r="CO243" s="1"/>
      <c r="CP243" s="1"/>
      <c r="CQ243" s="1"/>
      <c r="CR243" s="125"/>
      <c r="CY243" s="155">
        <v>240</v>
      </c>
      <c r="CZ243" s="282">
        <v>0</v>
      </c>
      <c r="DA243" s="282">
        <v>0</v>
      </c>
      <c r="DE243" s="271"/>
    </row>
    <row r="244" spans="1:109" x14ac:dyDescent="0.25">
      <c r="A244" s="152">
        <v>241</v>
      </c>
      <c r="C244" s="31"/>
      <c r="G244" s="31"/>
      <c r="H244" s="1"/>
      <c r="I244" s="1"/>
      <c r="J244" s="1"/>
      <c r="K244" s="1"/>
      <c r="L244" s="1"/>
      <c r="M244" s="1"/>
      <c r="N244" s="1"/>
      <c r="O244" s="299">
        <f t="shared" si="26"/>
        <v>0</v>
      </c>
      <c r="X244" s="31"/>
      <c r="Y244" s="1"/>
      <c r="Z244" s="1"/>
      <c r="AA244" s="1"/>
      <c r="AB244" s="1"/>
      <c r="AC244" s="1"/>
      <c r="AD244" s="1"/>
      <c r="AE244" s="125"/>
      <c r="AN244" s="31"/>
      <c r="AQ244" s="31"/>
      <c r="AR244" s="1"/>
      <c r="AS244" s="1"/>
      <c r="AT244" s="1"/>
      <c r="AU244" s="1"/>
      <c r="AV244" s="1"/>
      <c r="AW244" s="1"/>
      <c r="AX244" s="1"/>
      <c r="AY244" s="1"/>
      <c r="AZ244" s="300">
        <f t="shared" si="27"/>
        <v>0</v>
      </c>
      <c r="BM244" s="125"/>
      <c r="BO244" s="125"/>
      <c r="BP244" s="263"/>
      <c r="BQ244" s="263"/>
      <c r="BR244" s="263"/>
      <c r="BS244" s="155">
        <v>241</v>
      </c>
      <c r="CA244" s="31"/>
      <c r="CB244" s="1"/>
      <c r="CC244" s="1"/>
      <c r="CD244" s="1"/>
      <c r="CE244" s="1"/>
      <c r="CF244" s="125"/>
      <c r="CM244" s="31"/>
      <c r="CN244" s="1"/>
      <c r="CO244" s="1"/>
      <c r="CP244" s="1"/>
      <c r="CQ244" s="1"/>
      <c r="CR244" s="125"/>
      <c r="CY244" s="155">
        <v>241</v>
      </c>
      <c r="CZ244" s="282">
        <v>0</v>
      </c>
      <c r="DA244" s="282">
        <v>0</v>
      </c>
      <c r="DE244" s="271"/>
    </row>
    <row r="245" spans="1:109" x14ac:dyDescent="0.25">
      <c r="A245" s="152">
        <v>242</v>
      </c>
      <c r="C245" s="31"/>
      <c r="G245" s="31"/>
      <c r="H245" s="1"/>
      <c r="I245" s="1"/>
      <c r="J245" s="1"/>
      <c r="K245" s="1"/>
      <c r="L245" s="1"/>
      <c r="M245" s="1"/>
      <c r="N245" s="1"/>
      <c r="O245" s="299">
        <f t="shared" si="26"/>
        <v>0</v>
      </c>
      <c r="X245" s="31"/>
      <c r="Y245" s="1"/>
      <c r="Z245" s="1"/>
      <c r="AA245" s="1"/>
      <c r="AB245" s="1"/>
      <c r="AC245" s="1"/>
      <c r="AD245" s="1"/>
      <c r="AE245" s="125"/>
      <c r="AN245" s="31"/>
      <c r="AQ245" s="31"/>
      <c r="AR245" s="1"/>
      <c r="AS245" s="1"/>
      <c r="AT245" s="1"/>
      <c r="AU245" s="1"/>
      <c r="AV245" s="1"/>
      <c r="AW245" s="1"/>
      <c r="AX245" s="1"/>
      <c r="AY245" s="1"/>
      <c r="AZ245" s="300">
        <f t="shared" si="27"/>
        <v>0</v>
      </c>
      <c r="BM245" s="125"/>
      <c r="BO245" s="125"/>
      <c r="BP245" s="263"/>
      <c r="BQ245" s="263"/>
      <c r="BR245" s="263"/>
      <c r="BS245" s="155">
        <v>242</v>
      </c>
      <c r="CA245" s="31"/>
      <c r="CB245" s="1"/>
      <c r="CC245" s="1"/>
      <c r="CD245" s="1"/>
      <c r="CE245" s="1"/>
      <c r="CF245" s="125"/>
      <c r="CM245" s="31"/>
      <c r="CN245" s="1"/>
      <c r="CO245" s="1"/>
      <c r="CP245" s="1"/>
      <c r="CQ245" s="1"/>
      <c r="CR245" s="125"/>
      <c r="CY245" s="155">
        <v>242</v>
      </c>
      <c r="CZ245" s="282">
        <v>0</v>
      </c>
      <c r="DA245" s="282">
        <v>0</v>
      </c>
      <c r="DE245" s="271"/>
    </row>
    <row r="246" spans="1:109" x14ac:dyDescent="0.25">
      <c r="A246" s="152">
        <v>243</v>
      </c>
      <c r="C246" s="31"/>
      <c r="G246" s="31"/>
      <c r="H246" s="1"/>
      <c r="I246" s="1"/>
      <c r="J246" s="1"/>
      <c r="K246" s="1"/>
      <c r="L246" s="1"/>
      <c r="M246" s="1"/>
      <c r="N246" s="1"/>
      <c r="O246" s="299">
        <f t="shared" si="26"/>
        <v>0</v>
      </c>
      <c r="X246" s="31"/>
      <c r="Y246" s="1"/>
      <c r="Z246" s="1"/>
      <c r="AA246" s="1"/>
      <c r="AB246" s="1"/>
      <c r="AC246" s="1"/>
      <c r="AD246" s="1"/>
      <c r="AE246" s="125"/>
      <c r="AN246" s="31"/>
      <c r="AQ246" s="31"/>
      <c r="AR246" s="1"/>
      <c r="AS246" s="1"/>
      <c r="AT246" s="1"/>
      <c r="AU246" s="1"/>
      <c r="AV246" s="1"/>
      <c r="AW246" s="1"/>
      <c r="AX246" s="1"/>
      <c r="AY246" s="1"/>
      <c r="AZ246" s="300">
        <f t="shared" si="27"/>
        <v>0</v>
      </c>
      <c r="BM246" s="125"/>
      <c r="BO246" s="125"/>
      <c r="BP246" s="263"/>
      <c r="BQ246" s="263"/>
      <c r="BR246" s="263"/>
      <c r="BS246" s="155">
        <v>243</v>
      </c>
      <c r="CA246" s="31"/>
      <c r="CB246" s="1"/>
      <c r="CC246" s="1"/>
      <c r="CD246" s="1"/>
      <c r="CE246" s="1"/>
      <c r="CF246" s="125"/>
      <c r="CM246" s="31"/>
      <c r="CN246" s="1"/>
      <c r="CO246" s="1"/>
      <c r="CP246" s="1"/>
      <c r="CQ246" s="1"/>
      <c r="CR246" s="125"/>
      <c r="CY246" s="155">
        <v>243</v>
      </c>
      <c r="CZ246" s="282">
        <v>0</v>
      </c>
      <c r="DA246" s="282">
        <v>0</v>
      </c>
      <c r="DE246" s="271"/>
    </row>
    <row r="247" spans="1:109" x14ac:dyDescent="0.25">
      <c r="A247" s="152">
        <v>244</v>
      </c>
      <c r="C247" s="31"/>
      <c r="G247" s="31"/>
      <c r="H247" s="1"/>
      <c r="I247" s="1"/>
      <c r="J247" s="1"/>
      <c r="K247" s="1"/>
      <c r="L247" s="1"/>
      <c r="M247" s="1"/>
      <c r="N247" s="1"/>
      <c r="O247" s="299">
        <f t="shared" si="26"/>
        <v>0</v>
      </c>
      <c r="X247" s="31"/>
      <c r="Y247" s="1"/>
      <c r="Z247" s="1"/>
      <c r="AA247" s="1"/>
      <c r="AB247" s="1"/>
      <c r="AC247" s="1"/>
      <c r="AD247" s="1"/>
      <c r="AE247" s="125"/>
      <c r="AN247" s="31"/>
      <c r="AQ247" s="31"/>
      <c r="AR247" s="1"/>
      <c r="AS247" s="1"/>
      <c r="AT247" s="1"/>
      <c r="AU247" s="1"/>
      <c r="AV247" s="1"/>
      <c r="AW247" s="1"/>
      <c r="AX247" s="1"/>
      <c r="AY247" s="1"/>
      <c r="AZ247" s="300">
        <f t="shared" si="27"/>
        <v>0</v>
      </c>
      <c r="BM247" s="125"/>
      <c r="BO247" s="125"/>
      <c r="BP247" s="263"/>
      <c r="BQ247" s="263"/>
      <c r="BR247" s="263"/>
      <c r="BS247" s="155">
        <v>244</v>
      </c>
      <c r="CA247" s="31"/>
      <c r="CB247" s="1"/>
      <c r="CC247" s="1"/>
      <c r="CD247" s="1"/>
      <c r="CE247" s="1"/>
      <c r="CF247" s="125"/>
      <c r="CM247" s="31"/>
      <c r="CN247" s="1"/>
      <c r="CO247" s="1"/>
      <c r="CP247" s="1"/>
      <c r="CQ247" s="1"/>
      <c r="CR247" s="125"/>
      <c r="CY247" s="155">
        <v>244</v>
      </c>
      <c r="CZ247" s="282">
        <v>0</v>
      </c>
      <c r="DA247" s="282">
        <v>0</v>
      </c>
      <c r="DE247" s="271"/>
    </row>
    <row r="248" spans="1:109" x14ac:dyDescent="0.25">
      <c r="A248" s="152">
        <v>245</v>
      </c>
      <c r="C248" s="31"/>
      <c r="G248" s="31"/>
      <c r="H248" s="1"/>
      <c r="I248" s="1"/>
      <c r="J248" s="1"/>
      <c r="K248" s="1"/>
      <c r="L248" s="1"/>
      <c r="M248" s="1"/>
      <c r="N248" s="1"/>
      <c r="O248" s="299">
        <f t="shared" si="26"/>
        <v>0</v>
      </c>
      <c r="X248" s="31"/>
      <c r="Y248" s="1"/>
      <c r="Z248" s="1"/>
      <c r="AA248" s="1"/>
      <c r="AB248" s="1"/>
      <c r="AC248" s="1"/>
      <c r="AD248" s="1"/>
      <c r="AE248" s="125"/>
      <c r="AN248" s="31"/>
      <c r="AQ248" s="31"/>
      <c r="AR248" s="1"/>
      <c r="AS248" s="1"/>
      <c r="AT248" s="1"/>
      <c r="AU248" s="1"/>
      <c r="AV248" s="1"/>
      <c r="AW248" s="1"/>
      <c r="AX248" s="1"/>
      <c r="AY248" s="1"/>
      <c r="AZ248" s="300">
        <f t="shared" si="27"/>
        <v>0</v>
      </c>
      <c r="BM248" s="125"/>
      <c r="BO248" s="125"/>
      <c r="BP248" s="263"/>
      <c r="BQ248" s="263"/>
      <c r="BR248" s="263"/>
      <c r="BS248" s="155">
        <v>245</v>
      </c>
      <c r="CA248" s="31"/>
      <c r="CB248" s="1"/>
      <c r="CC248" s="1"/>
      <c r="CD248" s="1"/>
      <c r="CE248" s="1"/>
      <c r="CF248" s="125"/>
      <c r="CM248" s="31"/>
      <c r="CN248" s="1"/>
      <c r="CO248" s="1"/>
      <c r="CP248" s="1"/>
      <c r="CQ248" s="1"/>
      <c r="CR248" s="125"/>
      <c r="CY248" s="155">
        <v>245</v>
      </c>
      <c r="CZ248" s="282">
        <v>0</v>
      </c>
      <c r="DA248" s="282">
        <v>0</v>
      </c>
      <c r="DE248" s="271"/>
    </row>
    <row r="249" spans="1:109" x14ac:dyDescent="0.25">
      <c r="A249" s="152">
        <v>246</v>
      </c>
      <c r="C249" s="31"/>
      <c r="G249" s="31"/>
      <c r="H249" s="1"/>
      <c r="I249" s="1"/>
      <c r="J249" s="1"/>
      <c r="K249" s="1"/>
      <c r="L249" s="1"/>
      <c r="M249" s="1"/>
      <c r="N249" s="1"/>
      <c r="O249" s="299">
        <f t="shared" si="26"/>
        <v>0</v>
      </c>
      <c r="X249" s="31"/>
      <c r="Y249" s="1"/>
      <c r="Z249" s="1"/>
      <c r="AA249" s="1"/>
      <c r="AB249" s="1"/>
      <c r="AC249" s="1"/>
      <c r="AD249" s="1"/>
      <c r="AE249" s="125"/>
      <c r="AN249" s="31"/>
      <c r="AQ249" s="31"/>
      <c r="AR249" s="1"/>
      <c r="AS249" s="1"/>
      <c r="AT249" s="1"/>
      <c r="AU249" s="1"/>
      <c r="AV249" s="1"/>
      <c r="AW249" s="1"/>
      <c r="AX249" s="1"/>
      <c r="AY249" s="1"/>
      <c r="AZ249" s="300">
        <f t="shared" si="27"/>
        <v>0</v>
      </c>
      <c r="BM249" s="125"/>
      <c r="BO249" s="125"/>
      <c r="BP249" s="263"/>
      <c r="BQ249" s="263"/>
      <c r="BR249" s="263"/>
      <c r="BS249" s="155">
        <v>246</v>
      </c>
      <c r="CA249" s="31"/>
      <c r="CB249" s="1"/>
      <c r="CC249" s="1"/>
      <c r="CD249" s="1"/>
      <c r="CE249" s="1"/>
      <c r="CF249" s="125"/>
      <c r="CM249" s="31"/>
      <c r="CN249" s="1"/>
      <c r="CO249" s="1"/>
      <c r="CP249" s="1"/>
      <c r="CQ249" s="1"/>
      <c r="CR249" s="125"/>
      <c r="CY249" s="155">
        <v>246</v>
      </c>
      <c r="CZ249" s="282">
        <v>0</v>
      </c>
      <c r="DA249" s="282">
        <v>0</v>
      </c>
      <c r="DE249" s="271"/>
    </row>
    <row r="250" spans="1:109" x14ac:dyDescent="0.25">
      <c r="A250" s="152">
        <v>247</v>
      </c>
      <c r="C250" s="31"/>
      <c r="D250" s="1"/>
      <c r="E250" s="1"/>
      <c r="F250" s="125"/>
      <c r="O250" s="325"/>
      <c r="X250" s="31"/>
      <c r="Y250" s="1"/>
      <c r="Z250" s="1"/>
      <c r="AA250" s="1"/>
      <c r="AB250" s="1"/>
      <c r="AC250" s="1"/>
      <c r="AD250" s="1"/>
      <c r="AE250" s="125"/>
      <c r="AN250" s="31"/>
      <c r="AO250" s="1"/>
      <c r="AP250" s="125"/>
      <c r="AZ250" s="325"/>
      <c r="BN250" s="31"/>
      <c r="BO250" s="125"/>
      <c r="BP250" s="263"/>
      <c r="BQ250" s="263"/>
      <c r="BR250" s="263"/>
      <c r="BS250" s="155">
        <v>247</v>
      </c>
      <c r="BZ250" s="125"/>
      <c r="CG250" s="31"/>
      <c r="CH250" s="1"/>
      <c r="CI250" s="1"/>
      <c r="CJ250" s="1"/>
      <c r="CK250" s="1"/>
      <c r="CL250" s="125"/>
      <c r="CS250" s="31"/>
      <c r="CY250" s="155">
        <v>247</v>
      </c>
    </row>
    <row r="251" spans="1:109" x14ac:dyDescent="0.25">
      <c r="A251" s="152">
        <v>248</v>
      </c>
      <c r="C251" s="266"/>
      <c r="D251" s="1"/>
      <c r="E251" s="1"/>
      <c r="F251" s="125"/>
      <c r="O251" s="325"/>
      <c r="X251" s="31"/>
      <c r="Y251" s="1"/>
      <c r="Z251" s="1"/>
      <c r="AA251" s="1"/>
      <c r="AB251" s="1"/>
      <c r="AC251" s="1"/>
      <c r="AD251" s="1"/>
      <c r="AE251" s="125"/>
      <c r="AN251" s="31"/>
      <c r="AO251" s="1"/>
      <c r="AP251" s="125"/>
      <c r="AZ251" s="325"/>
      <c r="BN251" s="31"/>
      <c r="BO251" s="125"/>
      <c r="BP251" s="263"/>
      <c r="BQ251" s="263"/>
      <c r="BR251" s="263"/>
      <c r="BS251" s="155">
        <v>248</v>
      </c>
      <c r="BZ251" s="125"/>
      <c r="CG251" s="31"/>
      <c r="CH251" s="1"/>
      <c r="CI251" s="1"/>
      <c r="CJ251" s="1"/>
      <c r="CK251" s="1"/>
      <c r="CL251" s="125"/>
      <c r="CS251" s="31"/>
      <c r="CY251" s="155">
        <v>248</v>
      </c>
    </row>
    <row r="252" spans="1:109" x14ac:dyDescent="0.25">
      <c r="A252" s="152">
        <v>249</v>
      </c>
      <c r="C252" s="266"/>
      <c r="D252" s="1"/>
      <c r="E252" s="1"/>
      <c r="F252" s="125"/>
      <c r="O252" s="325"/>
      <c r="X252" s="31"/>
      <c r="Y252" s="1"/>
      <c r="Z252" s="1"/>
      <c r="AA252" s="1"/>
      <c r="AB252" s="1"/>
      <c r="AC252" s="1"/>
      <c r="AD252" s="1"/>
      <c r="AE252" s="125"/>
      <c r="AN252" s="31"/>
      <c r="AO252" s="1"/>
      <c r="AP252" s="125"/>
      <c r="AZ252" s="325"/>
      <c r="BN252" s="31"/>
      <c r="BO252" s="125"/>
      <c r="BP252" s="263"/>
      <c r="BQ252" s="263"/>
      <c r="BR252" s="263"/>
      <c r="BS252" s="155">
        <v>249</v>
      </c>
      <c r="BZ252" s="125"/>
      <c r="CG252" s="31"/>
      <c r="CH252" s="1"/>
      <c r="CI252" s="1"/>
      <c r="CJ252" s="1"/>
      <c r="CK252" s="1"/>
      <c r="CL252" s="125"/>
      <c r="CS252" s="31"/>
      <c r="CY252" s="155">
        <v>249</v>
      </c>
    </row>
    <row r="253" spans="1:109" x14ac:dyDescent="0.25">
      <c r="A253" s="152">
        <v>250</v>
      </c>
      <c r="C253" s="297"/>
      <c r="D253" s="1"/>
      <c r="E253" s="1"/>
      <c r="F253" s="125"/>
      <c r="O253" s="325"/>
      <c r="X253" s="31"/>
      <c r="Y253" s="1"/>
      <c r="Z253" s="1"/>
      <c r="AA253" s="1"/>
      <c r="AB253" s="1"/>
      <c r="AC253" s="1"/>
      <c r="AD253" s="1"/>
      <c r="AE253" s="125"/>
      <c r="AN253" s="31"/>
      <c r="AO253" s="1"/>
      <c r="AP253" s="125"/>
      <c r="AZ253" s="325"/>
      <c r="BN253" s="31"/>
      <c r="BO253" s="125"/>
      <c r="BP253" s="263"/>
      <c r="BQ253" s="263"/>
      <c r="BR253" s="263"/>
      <c r="BS253" s="155">
        <v>250</v>
      </c>
      <c r="BZ253" s="125"/>
      <c r="CG253" s="31"/>
      <c r="CH253" s="1"/>
      <c r="CI253" s="1"/>
      <c r="CJ253" s="1"/>
      <c r="CK253" s="1"/>
      <c r="CL253" s="125"/>
      <c r="CS253" s="31"/>
      <c r="CY253" s="155">
        <v>250</v>
      </c>
    </row>
    <row r="254" spans="1:109" x14ac:dyDescent="0.25">
      <c r="A254" s="152">
        <v>251</v>
      </c>
      <c r="C254" s="266"/>
      <c r="D254" s="1"/>
      <c r="E254" s="1"/>
      <c r="F254" s="125"/>
      <c r="O254" s="325"/>
      <c r="X254" s="31"/>
      <c r="Y254" s="1"/>
      <c r="Z254" s="1"/>
      <c r="AA254" s="1"/>
      <c r="AB254" s="1"/>
      <c r="AC254" s="1"/>
      <c r="AD254" s="1"/>
      <c r="AE254" s="125"/>
      <c r="AN254" s="31"/>
      <c r="AO254" s="1"/>
      <c r="AP254" s="125"/>
      <c r="AZ254" s="325"/>
      <c r="BN254" s="31"/>
      <c r="BO254" s="125"/>
      <c r="BP254" s="263"/>
      <c r="BQ254" s="263"/>
      <c r="BR254" s="263"/>
      <c r="BS254" s="155">
        <v>251</v>
      </c>
      <c r="BZ254" s="125"/>
      <c r="CG254" s="31"/>
      <c r="CH254" s="1"/>
      <c r="CI254" s="1"/>
      <c r="CJ254" s="1"/>
      <c r="CK254" s="1"/>
      <c r="CL254" s="125"/>
      <c r="CS254" s="31"/>
      <c r="CY254" s="155">
        <v>251</v>
      </c>
    </row>
    <row r="255" spans="1:109" x14ac:dyDescent="0.25">
      <c r="A255" s="152">
        <v>252</v>
      </c>
      <c r="C255" s="31"/>
      <c r="D255" s="1"/>
      <c r="E255" s="1"/>
      <c r="F255" s="125"/>
      <c r="O255" s="325"/>
      <c r="X255" s="31"/>
      <c r="Y255" s="1"/>
      <c r="Z255" s="1"/>
      <c r="AA255" s="1"/>
      <c r="AB255" s="1"/>
      <c r="AC255" s="1"/>
      <c r="AD255" s="1"/>
      <c r="AE255" s="125"/>
      <c r="AN255" s="31"/>
      <c r="AO255" s="1"/>
      <c r="AP255" s="125"/>
      <c r="AZ255" s="325"/>
      <c r="BN255" s="31"/>
      <c r="BO255" s="125"/>
      <c r="BS255" s="155">
        <v>252</v>
      </c>
      <c r="BZ255" s="125"/>
      <c r="CG255" s="31"/>
      <c r="CH255" s="1"/>
      <c r="CI255" s="1"/>
      <c r="CJ255" s="1"/>
      <c r="CK255" s="1"/>
      <c r="CL255" s="125"/>
      <c r="CS255" s="31"/>
      <c r="CY255" s="155">
        <v>252</v>
      </c>
    </row>
    <row r="256" spans="1:109" x14ac:dyDescent="0.25">
      <c r="A256" s="152">
        <v>253</v>
      </c>
      <c r="C256" s="31"/>
      <c r="D256" s="1"/>
      <c r="E256" s="1"/>
      <c r="F256" s="125"/>
      <c r="O256" s="325"/>
      <c r="X256" s="31"/>
      <c r="Y256" s="1"/>
      <c r="Z256" s="1"/>
      <c r="AA256" s="1"/>
      <c r="AB256" s="1"/>
      <c r="AC256" s="1"/>
      <c r="AD256" s="1"/>
      <c r="AE256" s="125"/>
      <c r="AN256" s="31"/>
      <c r="AO256" s="1"/>
      <c r="AP256" s="125"/>
      <c r="AZ256" s="325"/>
      <c r="BN256" s="31"/>
      <c r="BO256" s="125"/>
      <c r="BS256" s="155">
        <v>253</v>
      </c>
      <c r="BZ256" s="125"/>
      <c r="CG256" s="31"/>
      <c r="CH256" s="1"/>
      <c r="CI256" s="1"/>
      <c r="CJ256" s="1"/>
      <c r="CK256" s="1"/>
      <c r="CL256" s="125"/>
      <c r="CS256" s="31"/>
      <c r="CY256" s="155">
        <v>253</v>
      </c>
    </row>
    <row r="257" spans="2:53" x14ac:dyDescent="0.25">
      <c r="BA257" s="25" t="s">
        <v>13</v>
      </c>
    </row>
    <row r="258" spans="2:53" x14ac:dyDescent="0.25">
      <c r="B258" s="23" t="s">
        <v>12</v>
      </c>
      <c r="BA258" s="25" t="s">
        <v>15</v>
      </c>
    </row>
    <row r="259" spans="2:53" x14ac:dyDescent="0.25">
      <c r="B259" s="23" t="s">
        <v>37</v>
      </c>
    </row>
    <row r="260" spans="2:53" x14ac:dyDescent="0.25">
      <c r="B260" s="24" t="s">
        <v>16</v>
      </c>
    </row>
    <row r="261" spans="2:53" x14ac:dyDescent="0.25">
      <c r="B261" s="23" t="s">
        <v>17</v>
      </c>
    </row>
  </sheetData>
  <mergeCells count="78">
    <mergeCell ref="O3:O4"/>
    <mergeCell ref="AZ3:AZ4"/>
    <mergeCell ref="CZ3:CZ4"/>
    <mergeCell ref="DA3:DA4"/>
    <mergeCell ref="DE3:DE4"/>
    <mergeCell ref="BD3:BD4"/>
    <mergeCell ref="BF3:BF4"/>
    <mergeCell ref="BN3:BN4"/>
    <mergeCell ref="BI3:BI4"/>
    <mergeCell ref="CS3:CS4"/>
    <mergeCell ref="CU3:CU4"/>
    <mergeCell ref="CV3:CV4"/>
    <mergeCell ref="CW3:CW4"/>
    <mergeCell ref="CX3:CX4"/>
    <mergeCell ref="CT3:CT4"/>
    <mergeCell ref="CB3:CB4"/>
    <mergeCell ref="DL3:DL4"/>
    <mergeCell ref="DN3:DN4"/>
    <mergeCell ref="DP3:DP4"/>
    <mergeCell ref="DO3:DO4"/>
    <mergeCell ref="DM3:DM4"/>
    <mergeCell ref="DK3:DK4"/>
    <mergeCell ref="CY3:CY4"/>
    <mergeCell ref="DF3:DF4"/>
    <mergeCell ref="DI3:DI4"/>
    <mergeCell ref="DB3:DB4"/>
    <mergeCell ref="DH3:DH4"/>
    <mergeCell ref="DC3:DC4"/>
    <mergeCell ref="DG3:DG4"/>
    <mergeCell ref="DJ3:DJ4"/>
    <mergeCell ref="DD3:DD4"/>
    <mergeCell ref="BA2:BC2"/>
    <mergeCell ref="BA3:BA4"/>
    <mergeCell ref="BB3:BB4"/>
    <mergeCell ref="BC3:BC4"/>
    <mergeCell ref="BU3:BU4"/>
    <mergeCell ref="BT3:BT4"/>
    <mergeCell ref="BV3:BV4"/>
    <mergeCell ref="BZ3:BZ4"/>
    <mergeCell ref="BS3:BS4"/>
    <mergeCell ref="BO3:BO4"/>
    <mergeCell ref="BG3:BG4"/>
    <mergeCell ref="BH3:BH4"/>
    <mergeCell ref="BJ3:BJ4"/>
    <mergeCell ref="BK3:BK4"/>
    <mergeCell ref="BL3:BL4"/>
    <mergeCell ref="BM3:BM4"/>
    <mergeCell ref="BP3:BP4"/>
    <mergeCell ref="BQ3:BQ4"/>
    <mergeCell ref="BR3:BR4"/>
    <mergeCell ref="A3:A4"/>
    <mergeCell ref="B3:B4"/>
    <mergeCell ref="D3:D4"/>
    <mergeCell ref="F3:F4"/>
    <mergeCell ref="E3:E4"/>
    <mergeCell ref="C3:C4"/>
    <mergeCell ref="AY3:AY4"/>
    <mergeCell ref="CQ3:CQ4"/>
    <mergeCell ref="CR3:CR4"/>
    <mergeCell ref="BY3:BY4"/>
    <mergeCell ref="BW3:BW4"/>
    <mergeCell ref="CH3:CH4"/>
    <mergeCell ref="CD3:CD4"/>
    <mergeCell ref="CO3:CO4"/>
    <mergeCell ref="CP3:CP4"/>
    <mergeCell ref="CE3:CE4"/>
    <mergeCell ref="CK3:CK4"/>
    <mergeCell ref="CJ3:CJ4"/>
    <mergeCell ref="BX3:BX4"/>
    <mergeCell ref="CI3:CI4"/>
    <mergeCell ref="CA3:CA4"/>
    <mergeCell ref="BE3:BE4"/>
    <mergeCell ref="CG3:CG4"/>
    <mergeCell ref="CC3:CC4"/>
    <mergeCell ref="CL3:CL4"/>
    <mergeCell ref="CN3:CN4"/>
    <mergeCell ref="CM3:CM4"/>
    <mergeCell ref="CF3:CF4"/>
  </mergeCells>
  <phoneticPr fontId="6" type="noConversion"/>
  <pageMargins left="0.75" right="0.75" top="1" bottom="1" header="0.5" footer="0.5"/>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R65169"/>
  <sheetViews>
    <sheetView workbookViewId="0"/>
  </sheetViews>
  <sheetFormatPr defaultColWidth="9.140625" defaultRowHeight="12.75" x14ac:dyDescent="0.2"/>
  <cols>
    <col min="1" max="1" width="9.140625" style="626"/>
    <col min="2" max="7" width="9.140625" style="117"/>
    <col min="8" max="8" width="44.42578125" style="118" bestFit="1" customWidth="1"/>
    <col min="9" max="16384" width="9.140625" style="118"/>
  </cols>
  <sheetData>
    <row r="1" spans="1:122" ht="15" x14ac:dyDescent="0.25">
      <c r="A1" s="620" t="s">
        <v>734</v>
      </c>
      <c r="C1" s="621"/>
    </row>
    <row r="2" spans="1:122" ht="15" x14ac:dyDescent="0.25">
      <c r="A2" s="622"/>
      <c r="B2" s="623"/>
      <c r="C2" s="624" t="s">
        <v>39</v>
      </c>
      <c r="D2" s="624"/>
      <c r="E2" s="624"/>
      <c r="F2" s="624"/>
      <c r="G2" s="624"/>
      <c r="H2" s="624"/>
      <c r="I2" s="624" t="s">
        <v>40</v>
      </c>
      <c r="J2" s="624"/>
      <c r="K2" s="624"/>
      <c r="L2" s="624"/>
      <c r="M2" s="624"/>
      <c r="N2" s="624"/>
      <c r="O2" s="624" t="s">
        <v>41</v>
      </c>
      <c r="P2" s="624"/>
      <c r="Q2" s="624"/>
      <c r="R2" s="624"/>
      <c r="S2" s="624"/>
      <c r="T2" s="624"/>
      <c r="U2" s="624" t="s">
        <v>42</v>
      </c>
      <c r="V2" s="624"/>
      <c r="W2" s="624"/>
      <c r="X2" s="624"/>
      <c r="Y2" s="624"/>
      <c r="Z2" s="624"/>
      <c r="AA2" s="624" t="s">
        <v>620</v>
      </c>
      <c r="AB2" s="624"/>
      <c r="AC2" s="624"/>
      <c r="AD2" s="624"/>
      <c r="AE2" s="624"/>
      <c r="AF2" s="624"/>
      <c r="AG2" s="624" t="s">
        <v>621</v>
      </c>
      <c r="AH2" s="624"/>
      <c r="AI2" s="624"/>
      <c r="AJ2" s="624"/>
      <c r="AK2" s="624"/>
      <c r="AL2" s="624"/>
      <c r="AM2" s="624" t="s">
        <v>622</v>
      </c>
      <c r="AN2" s="624"/>
      <c r="AO2" s="624"/>
      <c r="AP2" s="624"/>
      <c r="AQ2" s="624"/>
      <c r="AR2" s="624"/>
      <c r="AS2" s="624" t="s">
        <v>623</v>
      </c>
      <c r="AT2" s="624"/>
      <c r="AU2" s="624"/>
      <c r="AV2" s="624"/>
      <c r="AW2" s="624"/>
      <c r="AX2" s="624"/>
      <c r="AY2" s="624" t="s">
        <v>624</v>
      </c>
      <c r="AZ2" s="624"/>
      <c r="BA2" s="624"/>
      <c r="BB2" s="624"/>
      <c r="BC2" s="624"/>
      <c r="BD2" s="624"/>
      <c r="BE2" s="624" t="s">
        <v>625</v>
      </c>
      <c r="BF2" s="624"/>
      <c r="BG2" s="624"/>
      <c r="BH2" s="624"/>
      <c r="BI2" s="624"/>
      <c r="BJ2" s="624"/>
      <c r="BK2" s="624" t="s">
        <v>626</v>
      </c>
      <c r="BL2" s="624"/>
      <c r="BM2" s="624"/>
      <c r="BN2" s="624"/>
      <c r="BO2" s="624"/>
      <c r="BP2" s="624"/>
      <c r="BQ2" s="624" t="s">
        <v>627</v>
      </c>
      <c r="BR2" s="624"/>
      <c r="BS2" s="624"/>
      <c r="BT2" s="624"/>
      <c r="BU2" s="624"/>
      <c r="BV2" s="624"/>
      <c r="BW2" s="624" t="s">
        <v>628</v>
      </c>
      <c r="BX2" s="624"/>
      <c r="BY2" s="624"/>
      <c r="BZ2" s="624"/>
      <c r="CA2" s="624"/>
      <c r="CB2" s="624"/>
      <c r="CC2" s="624" t="s">
        <v>629</v>
      </c>
      <c r="CD2" s="624"/>
      <c r="CE2" s="624"/>
      <c r="CF2" s="624"/>
      <c r="CG2" s="624"/>
      <c r="CH2" s="624"/>
      <c r="CI2" s="624" t="s">
        <v>630</v>
      </c>
      <c r="CJ2" s="624"/>
      <c r="CK2" s="624"/>
      <c r="CL2" s="624"/>
      <c r="CM2" s="624"/>
      <c r="CN2" s="624"/>
      <c r="CO2" s="624" t="s">
        <v>631</v>
      </c>
      <c r="CP2" s="624"/>
      <c r="CQ2" s="624"/>
      <c r="CR2" s="624"/>
      <c r="CS2" s="624"/>
      <c r="CT2" s="624"/>
      <c r="CU2" s="624" t="s">
        <v>632</v>
      </c>
      <c r="CV2" s="624"/>
      <c r="CW2" s="624"/>
      <c r="CX2" s="624"/>
      <c r="CY2" s="624"/>
      <c r="CZ2" s="624"/>
      <c r="DA2" s="624" t="s">
        <v>633</v>
      </c>
      <c r="DB2" s="624"/>
      <c r="DC2" s="624"/>
      <c r="DD2" s="624"/>
      <c r="DE2" s="624"/>
      <c r="DF2" s="624"/>
      <c r="DG2" s="624" t="s">
        <v>634</v>
      </c>
      <c r="DH2" s="624"/>
      <c r="DI2" s="624"/>
      <c r="DJ2" s="624"/>
      <c r="DK2" s="624"/>
      <c r="DL2" s="624"/>
      <c r="DM2" s="624" t="s">
        <v>635</v>
      </c>
      <c r="DN2" s="624"/>
      <c r="DO2" s="624"/>
      <c r="DP2" s="624"/>
      <c r="DQ2" s="624"/>
      <c r="DR2" s="624"/>
    </row>
    <row r="3" spans="1:122" ht="15" customHeight="1" x14ac:dyDescent="0.2">
      <c r="A3" s="783" t="s">
        <v>38</v>
      </c>
      <c r="B3" s="781" t="s">
        <v>59</v>
      </c>
      <c r="C3" s="781" t="s">
        <v>53</v>
      </c>
      <c r="D3" s="781" t="s">
        <v>54</v>
      </c>
      <c r="E3" s="781" t="s">
        <v>55</v>
      </c>
      <c r="F3" s="781" t="s">
        <v>56</v>
      </c>
      <c r="G3" s="781" t="s">
        <v>57</v>
      </c>
      <c r="H3" s="782" t="s">
        <v>58</v>
      </c>
      <c r="I3" s="781" t="s">
        <v>53</v>
      </c>
      <c r="J3" s="781" t="s">
        <v>54</v>
      </c>
      <c r="K3" s="781" t="s">
        <v>55</v>
      </c>
      <c r="L3" s="781" t="s">
        <v>56</v>
      </c>
      <c r="M3" s="781" t="s">
        <v>57</v>
      </c>
      <c r="N3" s="782" t="s">
        <v>58</v>
      </c>
      <c r="O3" s="781" t="s">
        <v>53</v>
      </c>
      <c r="P3" s="781" t="s">
        <v>54</v>
      </c>
      <c r="Q3" s="781" t="s">
        <v>55</v>
      </c>
      <c r="R3" s="781" t="s">
        <v>56</v>
      </c>
      <c r="S3" s="781" t="s">
        <v>57</v>
      </c>
      <c r="T3" s="782" t="s">
        <v>58</v>
      </c>
      <c r="U3" s="781" t="s">
        <v>53</v>
      </c>
      <c r="V3" s="781" t="s">
        <v>54</v>
      </c>
      <c r="W3" s="781" t="s">
        <v>55</v>
      </c>
      <c r="X3" s="781" t="s">
        <v>56</v>
      </c>
      <c r="Y3" s="781" t="s">
        <v>57</v>
      </c>
      <c r="Z3" s="782" t="s">
        <v>58</v>
      </c>
      <c r="AA3" s="781" t="s">
        <v>53</v>
      </c>
      <c r="AB3" s="781" t="s">
        <v>54</v>
      </c>
      <c r="AC3" s="781" t="s">
        <v>55</v>
      </c>
      <c r="AD3" s="781" t="s">
        <v>56</v>
      </c>
      <c r="AE3" s="781" t="s">
        <v>57</v>
      </c>
      <c r="AF3" s="782" t="s">
        <v>58</v>
      </c>
      <c r="AG3" s="781" t="s">
        <v>53</v>
      </c>
      <c r="AH3" s="781" t="s">
        <v>54</v>
      </c>
      <c r="AI3" s="781" t="s">
        <v>55</v>
      </c>
      <c r="AJ3" s="781" t="s">
        <v>56</v>
      </c>
      <c r="AK3" s="781" t="s">
        <v>57</v>
      </c>
      <c r="AL3" s="782" t="s">
        <v>58</v>
      </c>
      <c r="AM3" s="781" t="s">
        <v>53</v>
      </c>
      <c r="AN3" s="781" t="s">
        <v>54</v>
      </c>
      <c r="AO3" s="781" t="s">
        <v>55</v>
      </c>
      <c r="AP3" s="781" t="s">
        <v>56</v>
      </c>
      <c r="AQ3" s="781" t="s">
        <v>57</v>
      </c>
      <c r="AR3" s="782" t="s">
        <v>58</v>
      </c>
      <c r="AS3" s="781" t="s">
        <v>53</v>
      </c>
      <c r="AT3" s="781" t="s">
        <v>54</v>
      </c>
      <c r="AU3" s="781" t="s">
        <v>55</v>
      </c>
      <c r="AV3" s="781" t="s">
        <v>56</v>
      </c>
      <c r="AW3" s="781" t="s">
        <v>57</v>
      </c>
      <c r="AX3" s="782" t="s">
        <v>58</v>
      </c>
      <c r="AY3" s="781" t="s">
        <v>53</v>
      </c>
      <c r="AZ3" s="781" t="s">
        <v>54</v>
      </c>
      <c r="BA3" s="781" t="s">
        <v>55</v>
      </c>
      <c r="BB3" s="781" t="s">
        <v>56</v>
      </c>
      <c r="BC3" s="781" t="s">
        <v>57</v>
      </c>
      <c r="BD3" s="782" t="s">
        <v>58</v>
      </c>
      <c r="BE3" s="781" t="s">
        <v>53</v>
      </c>
      <c r="BF3" s="781" t="s">
        <v>54</v>
      </c>
      <c r="BG3" s="781" t="s">
        <v>55</v>
      </c>
      <c r="BH3" s="781" t="s">
        <v>56</v>
      </c>
      <c r="BI3" s="781" t="s">
        <v>57</v>
      </c>
      <c r="BJ3" s="782" t="s">
        <v>58</v>
      </c>
      <c r="BK3" s="781" t="s">
        <v>53</v>
      </c>
      <c r="BL3" s="781" t="s">
        <v>54</v>
      </c>
      <c r="BM3" s="781" t="s">
        <v>55</v>
      </c>
      <c r="BN3" s="781" t="s">
        <v>56</v>
      </c>
      <c r="BO3" s="781" t="s">
        <v>57</v>
      </c>
      <c r="BP3" s="782" t="s">
        <v>58</v>
      </c>
      <c r="BQ3" s="781" t="s">
        <v>53</v>
      </c>
      <c r="BR3" s="781" t="s">
        <v>54</v>
      </c>
      <c r="BS3" s="781" t="s">
        <v>55</v>
      </c>
      <c r="BT3" s="781" t="s">
        <v>56</v>
      </c>
      <c r="BU3" s="781" t="s">
        <v>57</v>
      </c>
      <c r="BV3" s="782" t="s">
        <v>58</v>
      </c>
      <c r="BW3" s="781" t="s">
        <v>53</v>
      </c>
      <c r="BX3" s="781" t="s">
        <v>54</v>
      </c>
      <c r="BY3" s="781" t="s">
        <v>55</v>
      </c>
      <c r="BZ3" s="781" t="s">
        <v>56</v>
      </c>
      <c r="CA3" s="781" t="s">
        <v>57</v>
      </c>
      <c r="CB3" s="782" t="s">
        <v>58</v>
      </c>
      <c r="CC3" s="781" t="s">
        <v>53</v>
      </c>
      <c r="CD3" s="781" t="s">
        <v>54</v>
      </c>
      <c r="CE3" s="781" t="s">
        <v>55</v>
      </c>
      <c r="CF3" s="781" t="s">
        <v>56</v>
      </c>
      <c r="CG3" s="781" t="s">
        <v>57</v>
      </c>
      <c r="CH3" s="782" t="s">
        <v>58</v>
      </c>
      <c r="CI3" s="781" t="s">
        <v>53</v>
      </c>
      <c r="CJ3" s="781" t="s">
        <v>54</v>
      </c>
      <c r="CK3" s="781" t="s">
        <v>55</v>
      </c>
      <c r="CL3" s="781" t="s">
        <v>56</v>
      </c>
      <c r="CM3" s="781" t="s">
        <v>57</v>
      </c>
      <c r="CN3" s="782" t="s">
        <v>58</v>
      </c>
      <c r="CO3" s="781" t="s">
        <v>53</v>
      </c>
      <c r="CP3" s="781" t="s">
        <v>54</v>
      </c>
      <c r="CQ3" s="781" t="s">
        <v>55</v>
      </c>
      <c r="CR3" s="781" t="s">
        <v>56</v>
      </c>
      <c r="CS3" s="781" t="s">
        <v>57</v>
      </c>
      <c r="CT3" s="782" t="s">
        <v>58</v>
      </c>
      <c r="CU3" s="781" t="s">
        <v>53</v>
      </c>
      <c r="CV3" s="781" t="s">
        <v>54</v>
      </c>
      <c r="CW3" s="781" t="s">
        <v>55</v>
      </c>
      <c r="CX3" s="781" t="s">
        <v>56</v>
      </c>
      <c r="CY3" s="781" t="s">
        <v>57</v>
      </c>
      <c r="CZ3" s="782" t="s">
        <v>58</v>
      </c>
      <c r="DA3" s="781" t="s">
        <v>53</v>
      </c>
      <c r="DB3" s="781" t="s">
        <v>54</v>
      </c>
      <c r="DC3" s="781" t="s">
        <v>55</v>
      </c>
      <c r="DD3" s="781" t="s">
        <v>56</v>
      </c>
      <c r="DE3" s="781" t="s">
        <v>57</v>
      </c>
      <c r="DF3" s="782" t="s">
        <v>58</v>
      </c>
      <c r="DG3" s="781" t="s">
        <v>53</v>
      </c>
      <c r="DH3" s="781" t="s">
        <v>54</v>
      </c>
      <c r="DI3" s="781" t="s">
        <v>55</v>
      </c>
      <c r="DJ3" s="781" t="s">
        <v>56</v>
      </c>
      <c r="DK3" s="781" t="s">
        <v>57</v>
      </c>
      <c r="DL3" s="782" t="s">
        <v>58</v>
      </c>
      <c r="DM3" s="781" t="s">
        <v>53</v>
      </c>
      <c r="DN3" s="781" t="s">
        <v>54</v>
      </c>
      <c r="DO3" s="781" t="s">
        <v>55</v>
      </c>
      <c r="DP3" s="781" t="s">
        <v>56</v>
      </c>
      <c r="DQ3" s="781" t="s">
        <v>57</v>
      </c>
      <c r="DR3" s="782" t="s">
        <v>58</v>
      </c>
    </row>
    <row r="4" spans="1:122" ht="22.5" customHeight="1" x14ac:dyDescent="0.2">
      <c r="A4" s="783"/>
      <c r="B4" s="781"/>
      <c r="C4" s="781"/>
      <c r="D4" s="781"/>
      <c r="E4" s="781"/>
      <c r="F4" s="781"/>
      <c r="G4" s="781"/>
      <c r="H4" s="782"/>
      <c r="I4" s="781"/>
      <c r="J4" s="781"/>
      <c r="K4" s="781"/>
      <c r="L4" s="781"/>
      <c r="M4" s="781"/>
      <c r="N4" s="782"/>
      <c r="O4" s="781"/>
      <c r="P4" s="781"/>
      <c r="Q4" s="781"/>
      <c r="R4" s="781"/>
      <c r="S4" s="781"/>
      <c r="T4" s="782"/>
      <c r="U4" s="781"/>
      <c r="V4" s="781"/>
      <c r="W4" s="781"/>
      <c r="X4" s="781"/>
      <c r="Y4" s="781"/>
      <c r="Z4" s="782"/>
      <c r="AA4" s="781"/>
      <c r="AB4" s="781"/>
      <c r="AC4" s="781"/>
      <c r="AD4" s="781"/>
      <c r="AE4" s="781"/>
      <c r="AF4" s="782"/>
      <c r="AG4" s="781"/>
      <c r="AH4" s="781"/>
      <c r="AI4" s="781"/>
      <c r="AJ4" s="781"/>
      <c r="AK4" s="781"/>
      <c r="AL4" s="782"/>
      <c r="AM4" s="781"/>
      <c r="AN4" s="781"/>
      <c r="AO4" s="781"/>
      <c r="AP4" s="781"/>
      <c r="AQ4" s="781"/>
      <c r="AR4" s="782"/>
      <c r="AS4" s="781"/>
      <c r="AT4" s="781"/>
      <c r="AU4" s="781"/>
      <c r="AV4" s="781"/>
      <c r="AW4" s="781"/>
      <c r="AX4" s="782"/>
      <c r="AY4" s="781"/>
      <c r="AZ4" s="781"/>
      <c r="BA4" s="781"/>
      <c r="BB4" s="781"/>
      <c r="BC4" s="781"/>
      <c r="BD4" s="782"/>
      <c r="BE4" s="781"/>
      <c r="BF4" s="781"/>
      <c r="BG4" s="781"/>
      <c r="BH4" s="781"/>
      <c r="BI4" s="781"/>
      <c r="BJ4" s="782"/>
      <c r="BK4" s="781"/>
      <c r="BL4" s="781"/>
      <c r="BM4" s="781"/>
      <c r="BN4" s="781"/>
      <c r="BO4" s="781"/>
      <c r="BP4" s="782"/>
      <c r="BQ4" s="781"/>
      <c r="BR4" s="781"/>
      <c r="BS4" s="781"/>
      <c r="BT4" s="781"/>
      <c r="BU4" s="781"/>
      <c r="BV4" s="782"/>
      <c r="BW4" s="781"/>
      <c r="BX4" s="781"/>
      <c r="BY4" s="781"/>
      <c r="BZ4" s="781"/>
      <c r="CA4" s="781"/>
      <c r="CB4" s="782"/>
      <c r="CC4" s="781"/>
      <c r="CD4" s="781"/>
      <c r="CE4" s="781"/>
      <c r="CF4" s="781"/>
      <c r="CG4" s="781"/>
      <c r="CH4" s="782"/>
      <c r="CI4" s="781"/>
      <c r="CJ4" s="781"/>
      <c r="CK4" s="781"/>
      <c r="CL4" s="781"/>
      <c r="CM4" s="781"/>
      <c r="CN4" s="782"/>
      <c r="CO4" s="781"/>
      <c r="CP4" s="781"/>
      <c r="CQ4" s="781"/>
      <c r="CR4" s="781"/>
      <c r="CS4" s="781"/>
      <c r="CT4" s="782"/>
      <c r="CU4" s="781"/>
      <c r="CV4" s="781"/>
      <c r="CW4" s="781"/>
      <c r="CX4" s="781"/>
      <c r="CY4" s="781"/>
      <c r="CZ4" s="782"/>
      <c r="DA4" s="781"/>
      <c r="DB4" s="781"/>
      <c r="DC4" s="781"/>
      <c r="DD4" s="781"/>
      <c r="DE4" s="781"/>
      <c r="DF4" s="782"/>
      <c r="DG4" s="781"/>
      <c r="DH4" s="781"/>
      <c r="DI4" s="781"/>
      <c r="DJ4" s="781"/>
      <c r="DK4" s="781"/>
      <c r="DL4" s="782"/>
      <c r="DM4" s="781"/>
      <c r="DN4" s="781"/>
      <c r="DO4" s="781"/>
      <c r="DP4" s="781"/>
      <c r="DQ4" s="781"/>
      <c r="DR4" s="782"/>
    </row>
    <row r="5" spans="1:122" ht="12.75" customHeight="1" x14ac:dyDescent="0.25">
      <c r="A5" s="119">
        <v>1</v>
      </c>
      <c r="B5" s="119"/>
      <c r="C5" s="119"/>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119"/>
      <c r="BD5" s="119"/>
      <c r="BE5" s="119"/>
      <c r="BF5" s="119"/>
      <c r="BG5" s="119"/>
      <c r="BH5" s="119"/>
      <c r="BI5" s="119"/>
      <c r="BJ5" s="119"/>
      <c r="BK5" s="119"/>
      <c r="BL5" s="119"/>
      <c r="BM5" s="119"/>
      <c r="BN5" s="119"/>
      <c r="BO5" s="119"/>
      <c r="BP5" s="119"/>
      <c r="BQ5" s="119"/>
      <c r="BR5" s="119"/>
      <c r="BS5" s="119"/>
      <c r="BT5" s="119"/>
      <c r="BU5" s="119"/>
      <c r="BV5" s="119"/>
      <c r="BW5" s="119"/>
      <c r="BX5" s="119"/>
      <c r="BY5" s="119"/>
      <c r="BZ5" s="119"/>
      <c r="CA5" s="119"/>
      <c r="CB5" s="119"/>
      <c r="CC5" s="119"/>
      <c r="CD5" s="119"/>
      <c r="CE5" s="119"/>
      <c r="CF5" s="119"/>
      <c r="CG5" s="119"/>
      <c r="CH5" s="119"/>
      <c r="CI5" s="119"/>
      <c r="CJ5" s="119"/>
      <c r="CK5" s="119"/>
      <c r="CL5" s="119"/>
      <c r="CM5" s="119"/>
      <c r="CN5" s="119"/>
      <c r="CO5" s="119"/>
      <c r="CP5" s="119"/>
      <c r="CQ5" s="119"/>
      <c r="CR5" s="119"/>
      <c r="CS5" s="119"/>
      <c r="CT5" s="119"/>
      <c r="CU5" s="119"/>
      <c r="CV5" s="119"/>
      <c r="CW5" s="119"/>
      <c r="CX5" s="119"/>
      <c r="CY5" s="119"/>
      <c r="CZ5" s="119"/>
      <c r="DA5" s="119"/>
      <c r="DB5" s="119"/>
      <c r="DC5" s="119"/>
      <c r="DD5" s="119"/>
      <c r="DE5" s="119"/>
      <c r="DF5" s="119"/>
      <c r="DG5" s="119"/>
      <c r="DH5" s="119"/>
      <c r="DI5" s="119"/>
      <c r="DJ5" s="119"/>
      <c r="DK5" s="119"/>
      <c r="DL5" s="119"/>
      <c r="DM5" s="119"/>
      <c r="DN5" s="119"/>
      <c r="DO5" s="119"/>
      <c r="DP5" s="119"/>
      <c r="DQ5" s="119"/>
      <c r="DR5" s="119"/>
    </row>
    <row r="6" spans="1:122" ht="15" x14ac:dyDescent="0.25">
      <c r="A6" s="119">
        <v>2</v>
      </c>
      <c r="B6" s="119"/>
      <c r="C6" s="119"/>
      <c r="D6" s="119"/>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119"/>
      <c r="BD6" s="119"/>
      <c r="BE6" s="119"/>
      <c r="BF6" s="119"/>
      <c r="BG6" s="119"/>
      <c r="BH6" s="119"/>
      <c r="BI6" s="119"/>
      <c r="BJ6" s="119"/>
      <c r="BK6" s="119"/>
      <c r="BL6" s="119"/>
      <c r="BM6" s="119"/>
      <c r="BN6" s="119"/>
      <c r="BO6" s="119"/>
      <c r="BP6" s="119"/>
      <c r="BQ6" s="119"/>
      <c r="BR6" s="119"/>
      <c r="BS6" s="119"/>
      <c r="BT6" s="119"/>
      <c r="BU6" s="119"/>
      <c r="BV6" s="119"/>
      <c r="BW6" s="119"/>
      <c r="BX6" s="119"/>
      <c r="BY6" s="119"/>
      <c r="BZ6" s="119"/>
      <c r="CA6" s="119"/>
      <c r="CB6" s="119"/>
      <c r="CC6" s="119"/>
      <c r="CD6" s="119"/>
      <c r="CE6" s="119"/>
      <c r="CF6" s="119"/>
      <c r="CG6" s="119"/>
      <c r="CH6" s="119"/>
      <c r="CI6" s="119"/>
      <c r="CJ6" s="119"/>
      <c r="CK6" s="119"/>
      <c r="CL6" s="119"/>
      <c r="CM6" s="119"/>
      <c r="CN6" s="119"/>
      <c r="CO6" s="119"/>
      <c r="CP6" s="119"/>
      <c r="CQ6" s="119"/>
      <c r="CR6" s="119"/>
      <c r="CS6" s="119"/>
      <c r="CT6" s="119"/>
      <c r="CU6" s="119"/>
      <c r="CV6" s="119"/>
      <c r="CW6" s="119"/>
      <c r="CX6" s="119"/>
      <c r="CY6" s="119"/>
      <c r="CZ6" s="119"/>
      <c r="DA6" s="119"/>
      <c r="DB6" s="119"/>
      <c r="DC6" s="119"/>
      <c r="DD6" s="119"/>
      <c r="DE6" s="119"/>
      <c r="DF6" s="119"/>
      <c r="DG6" s="119"/>
      <c r="DH6" s="119"/>
      <c r="DI6" s="119"/>
      <c r="DJ6" s="119"/>
      <c r="DK6" s="119"/>
      <c r="DL6" s="119"/>
      <c r="DM6" s="119"/>
      <c r="DN6" s="119"/>
      <c r="DO6" s="119"/>
      <c r="DP6" s="119"/>
      <c r="DQ6" s="119"/>
      <c r="DR6" s="119"/>
    </row>
    <row r="7" spans="1:122" ht="15" x14ac:dyDescent="0.25">
      <c r="A7" s="119">
        <v>3</v>
      </c>
      <c r="B7" s="120">
        <v>3</v>
      </c>
      <c r="C7" s="120">
        <v>12</v>
      </c>
      <c r="D7" s="120">
        <v>4</v>
      </c>
      <c r="E7" s="120">
        <v>12</v>
      </c>
      <c r="F7" s="120">
        <v>6</v>
      </c>
      <c r="G7" s="120">
        <v>2</v>
      </c>
      <c r="H7" s="119" t="s">
        <v>720</v>
      </c>
      <c r="I7" s="120">
        <v>11</v>
      </c>
      <c r="J7" s="120">
        <v>4</v>
      </c>
      <c r="K7" s="120"/>
      <c r="L7" s="120"/>
      <c r="M7" s="120">
        <v>1</v>
      </c>
      <c r="N7" s="119" t="s">
        <v>720</v>
      </c>
      <c r="O7" s="120">
        <v>12</v>
      </c>
      <c r="P7" s="120">
        <v>1</v>
      </c>
      <c r="Q7" s="120"/>
      <c r="R7" s="120"/>
      <c r="S7" s="120">
        <v>12</v>
      </c>
      <c r="T7" s="119" t="s">
        <v>720</v>
      </c>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119"/>
      <c r="BD7" s="119"/>
      <c r="BE7" s="119"/>
      <c r="BF7" s="119"/>
      <c r="BG7" s="119"/>
      <c r="BH7" s="119"/>
      <c r="BI7" s="119"/>
      <c r="BJ7" s="119"/>
      <c r="BK7" s="119"/>
      <c r="BL7" s="119"/>
      <c r="BM7" s="119"/>
      <c r="BN7" s="119"/>
      <c r="BO7" s="119"/>
      <c r="BP7" s="119"/>
      <c r="BQ7" s="119"/>
      <c r="BR7" s="119"/>
      <c r="BS7" s="119"/>
      <c r="BT7" s="119"/>
      <c r="BU7" s="119"/>
      <c r="BV7" s="119"/>
      <c r="BW7" s="119"/>
      <c r="BX7" s="119"/>
      <c r="BY7" s="119"/>
      <c r="BZ7" s="119"/>
      <c r="CA7" s="119"/>
      <c r="CB7" s="119"/>
      <c r="CC7" s="119"/>
      <c r="CD7" s="119"/>
      <c r="CE7" s="119"/>
      <c r="CF7" s="119"/>
      <c r="CG7" s="119"/>
      <c r="CH7" s="119"/>
      <c r="CI7" s="119"/>
      <c r="CJ7" s="119"/>
      <c r="CK7" s="119"/>
      <c r="CL7" s="119"/>
      <c r="CM7" s="119"/>
      <c r="CN7" s="119"/>
      <c r="CO7" s="119"/>
      <c r="CP7" s="119"/>
      <c r="CQ7" s="119"/>
      <c r="CR7" s="119"/>
      <c r="CS7" s="119"/>
      <c r="CT7" s="119"/>
      <c r="CU7" s="119"/>
      <c r="CV7" s="119"/>
      <c r="CW7" s="119"/>
      <c r="CX7" s="119"/>
      <c r="CY7" s="119"/>
      <c r="CZ7" s="119"/>
      <c r="DA7" s="119"/>
      <c r="DB7" s="119"/>
      <c r="DC7" s="119"/>
      <c r="DD7" s="119"/>
      <c r="DE7" s="119"/>
      <c r="DF7" s="119"/>
      <c r="DG7" s="119"/>
      <c r="DH7" s="119"/>
      <c r="DI7" s="119"/>
      <c r="DJ7" s="119"/>
      <c r="DK7" s="119"/>
      <c r="DL7" s="119"/>
      <c r="DM7" s="119"/>
      <c r="DN7" s="119"/>
      <c r="DO7" s="119"/>
      <c r="DP7" s="119"/>
      <c r="DQ7" s="119"/>
      <c r="DR7" s="119"/>
    </row>
    <row r="8" spans="1:122" ht="15" x14ac:dyDescent="0.25">
      <c r="A8" s="119">
        <v>4</v>
      </c>
      <c r="B8" s="119"/>
      <c r="C8" s="119"/>
      <c r="D8" s="119"/>
      <c r="E8" s="119"/>
      <c r="F8" s="119"/>
      <c r="G8" s="119"/>
      <c r="H8" s="119"/>
      <c r="I8" s="119"/>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119"/>
      <c r="BD8" s="119"/>
      <c r="BE8" s="119"/>
      <c r="BF8" s="119"/>
      <c r="BG8" s="119"/>
      <c r="BH8" s="119"/>
      <c r="BI8" s="119"/>
      <c r="BJ8" s="119"/>
      <c r="BK8" s="119"/>
      <c r="BL8" s="119"/>
      <c r="BM8" s="119"/>
      <c r="BN8" s="119"/>
      <c r="BO8" s="119"/>
      <c r="BP8" s="119"/>
      <c r="BQ8" s="119"/>
      <c r="BR8" s="119"/>
      <c r="BS8" s="119"/>
      <c r="BT8" s="119"/>
      <c r="BU8" s="119"/>
      <c r="BV8" s="119"/>
      <c r="BW8" s="119"/>
      <c r="BX8" s="119"/>
      <c r="BY8" s="119"/>
      <c r="BZ8" s="119"/>
      <c r="CA8" s="119"/>
      <c r="CB8" s="119"/>
      <c r="CC8" s="119"/>
      <c r="CD8" s="119"/>
      <c r="CE8" s="119"/>
      <c r="CF8" s="119"/>
      <c r="CG8" s="119"/>
      <c r="CH8" s="119"/>
      <c r="CI8" s="119"/>
      <c r="CJ8" s="119"/>
      <c r="CK8" s="119"/>
      <c r="CL8" s="119"/>
      <c r="CM8" s="119"/>
      <c r="CN8" s="119"/>
      <c r="CO8" s="119"/>
      <c r="CP8" s="119"/>
      <c r="CQ8" s="119"/>
      <c r="CR8" s="119"/>
      <c r="CS8" s="119"/>
      <c r="CT8" s="119"/>
      <c r="CU8" s="119"/>
      <c r="CV8" s="119"/>
      <c r="CW8" s="119"/>
      <c r="CX8" s="119"/>
      <c r="CY8" s="119"/>
      <c r="CZ8" s="119"/>
      <c r="DA8" s="119"/>
      <c r="DB8" s="119"/>
      <c r="DC8" s="119"/>
      <c r="DD8" s="119"/>
      <c r="DE8" s="119"/>
      <c r="DF8" s="119"/>
      <c r="DG8" s="119"/>
      <c r="DH8" s="119"/>
      <c r="DI8" s="119"/>
      <c r="DJ8" s="119"/>
      <c r="DK8" s="119"/>
      <c r="DL8" s="119"/>
      <c r="DM8" s="119"/>
      <c r="DN8" s="119"/>
      <c r="DO8" s="119"/>
      <c r="DP8" s="119"/>
      <c r="DQ8" s="119"/>
      <c r="DR8" s="119"/>
    </row>
    <row r="9" spans="1:122" ht="15" x14ac:dyDescent="0.25">
      <c r="A9" s="119">
        <v>5</v>
      </c>
      <c r="B9" s="119"/>
      <c r="C9" s="119"/>
      <c r="D9" s="119"/>
      <c r="E9" s="119"/>
      <c r="F9" s="119"/>
      <c r="G9" s="119"/>
      <c r="H9" s="119"/>
      <c r="I9" s="119"/>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row>
    <row r="10" spans="1:122" ht="15" x14ac:dyDescent="0.25">
      <c r="A10" s="119">
        <v>6</v>
      </c>
      <c r="B10" s="119"/>
      <c r="C10" s="119"/>
      <c r="D10" s="119"/>
      <c r="E10" s="119"/>
      <c r="F10" s="119"/>
      <c r="G10" s="119"/>
      <c r="H10" s="119"/>
      <c r="I10" s="119"/>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row>
    <row r="11" spans="1:122" ht="15" x14ac:dyDescent="0.25">
      <c r="A11" s="119">
        <v>7</v>
      </c>
      <c r="B11" s="119"/>
      <c r="C11" s="119"/>
      <c r="D11" s="119"/>
      <c r="E11" s="119"/>
      <c r="F11" s="119"/>
      <c r="G11" s="119"/>
      <c r="H11" s="119"/>
      <c r="I11" s="119"/>
      <c r="J11" s="119"/>
      <c r="K11" s="119"/>
      <c r="L11" s="119"/>
      <c r="M11" s="119"/>
      <c r="N11" s="119"/>
      <c r="O11" s="119"/>
      <c r="P11" s="119"/>
      <c r="Q11" s="119"/>
      <c r="R11" s="119"/>
      <c r="S11" s="119"/>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119"/>
      <c r="BD11" s="119"/>
      <c r="BE11" s="119"/>
      <c r="BF11" s="119"/>
      <c r="BG11" s="119"/>
      <c r="BH11" s="119"/>
      <c r="BI11" s="119"/>
      <c r="BJ11" s="119"/>
      <c r="BK11" s="119"/>
      <c r="BL11" s="119"/>
      <c r="BM11" s="119"/>
      <c r="BN11" s="119"/>
      <c r="BO11" s="119"/>
      <c r="BP11" s="119"/>
      <c r="BQ11" s="119"/>
      <c r="BR11" s="119"/>
      <c r="BS11" s="119"/>
      <c r="BT11" s="119"/>
      <c r="BU11" s="119"/>
      <c r="BV11" s="119"/>
      <c r="BW11" s="119"/>
      <c r="BX11" s="119"/>
      <c r="BY11" s="119"/>
      <c r="BZ11" s="119"/>
      <c r="CA11" s="119"/>
      <c r="CB11" s="119"/>
      <c r="CC11" s="119"/>
      <c r="CD11" s="119"/>
      <c r="CE11" s="119"/>
      <c r="CF11" s="119"/>
      <c r="CG11" s="119"/>
      <c r="CH11" s="119"/>
      <c r="CI11" s="119"/>
      <c r="CJ11" s="119"/>
      <c r="CK11" s="119"/>
      <c r="CL11" s="119"/>
      <c r="CM11" s="119"/>
      <c r="CN11" s="119"/>
      <c r="CO11" s="119"/>
      <c r="CP11" s="119"/>
      <c r="CQ11" s="119"/>
      <c r="CR11" s="119"/>
      <c r="CS11" s="119"/>
      <c r="CT11" s="119"/>
      <c r="CU11" s="119"/>
      <c r="CV11" s="119"/>
      <c r="CW11" s="119"/>
      <c r="CX11" s="119"/>
      <c r="CY11" s="119"/>
      <c r="CZ11" s="119"/>
      <c r="DA11" s="119"/>
      <c r="DB11" s="119"/>
      <c r="DC11" s="119"/>
      <c r="DD11" s="119"/>
      <c r="DE11" s="119"/>
      <c r="DF11" s="119"/>
      <c r="DG11" s="119"/>
      <c r="DH11" s="119"/>
      <c r="DI11" s="119"/>
      <c r="DJ11" s="119"/>
      <c r="DK11" s="119"/>
      <c r="DL11" s="119"/>
      <c r="DM11" s="119"/>
      <c r="DN11" s="119"/>
      <c r="DO11" s="119"/>
      <c r="DP11" s="119"/>
      <c r="DQ11" s="119"/>
      <c r="DR11" s="119"/>
    </row>
    <row r="12" spans="1:122" ht="15" x14ac:dyDescent="0.25">
      <c r="A12" s="119">
        <v>8</v>
      </c>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row>
    <row r="13" spans="1:122" ht="15" x14ac:dyDescent="0.25">
      <c r="A13" s="119">
        <v>9</v>
      </c>
      <c r="B13" s="120">
        <v>3</v>
      </c>
      <c r="C13" s="120">
        <v>12</v>
      </c>
      <c r="D13" s="120">
        <v>6</v>
      </c>
      <c r="E13" s="120">
        <v>15</v>
      </c>
      <c r="F13" s="120">
        <v>6</v>
      </c>
      <c r="G13" s="120">
        <v>7</v>
      </c>
      <c r="H13" s="119" t="s">
        <v>720</v>
      </c>
      <c r="I13" s="120">
        <v>13</v>
      </c>
      <c r="J13" s="120">
        <v>8</v>
      </c>
      <c r="K13" s="120"/>
      <c r="L13" s="120"/>
      <c r="M13" s="120">
        <v>7</v>
      </c>
      <c r="N13" s="119" t="s">
        <v>720</v>
      </c>
      <c r="O13" s="120">
        <v>11</v>
      </c>
      <c r="P13" s="120">
        <v>3</v>
      </c>
      <c r="Q13" s="120"/>
      <c r="R13" s="120"/>
      <c r="S13" s="120">
        <v>7</v>
      </c>
      <c r="T13" s="119" t="s">
        <v>720</v>
      </c>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19"/>
      <c r="BS13" s="119"/>
      <c r="BT13" s="119"/>
      <c r="BU13" s="119"/>
      <c r="BV13" s="119"/>
      <c r="BW13" s="119"/>
      <c r="BX13" s="119"/>
      <c r="BY13" s="119"/>
      <c r="BZ13" s="119"/>
      <c r="CA13" s="119"/>
      <c r="CB13" s="119"/>
      <c r="CC13" s="119"/>
      <c r="CD13" s="119"/>
      <c r="CE13" s="119"/>
      <c r="CF13" s="119"/>
      <c r="CG13" s="119"/>
      <c r="CH13" s="119"/>
      <c r="CI13" s="119"/>
      <c r="CJ13" s="119"/>
      <c r="CK13" s="119"/>
      <c r="CL13" s="119"/>
      <c r="CM13" s="119"/>
      <c r="CN13" s="119"/>
      <c r="CO13" s="119"/>
      <c r="CP13" s="119"/>
      <c r="CQ13" s="119"/>
      <c r="CR13" s="119"/>
      <c r="CS13" s="119"/>
      <c r="CT13" s="119"/>
      <c r="CU13" s="119"/>
      <c r="CV13" s="119"/>
      <c r="CW13" s="119"/>
      <c r="CX13" s="119"/>
      <c r="CY13" s="119"/>
      <c r="CZ13" s="119"/>
      <c r="DA13" s="119"/>
      <c r="DB13" s="119"/>
      <c r="DC13" s="119"/>
      <c r="DD13" s="119"/>
      <c r="DE13" s="119"/>
      <c r="DF13" s="119"/>
      <c r="DG13" s="119"/>
      <c r="DH13" s="119"/>
      <c r="DI13" s="119"/>
      <c r="DJ13" s="119"/>
      <c r="DK13" s="119"/>
      <c r="DL13" s="119"/>
      <c r="DM13" s="119"/>
      <c r="DN13" s="119"/>
      <c r="DO13" s="119"/>
      <c r="DP13" s="119"/>
      <c r="DQ13" s="119"/>
      <c r="DR13" s="119"/>
    </row>
    <row r="14" spans="1:122" ht="15" x14ac:dyDescent="0.25">
      <c r="A14" s="119">
        <v>10</v>
      </c>
      <c r="B14" s="120">
        <v>1</v>
      </c>
      <c r="C14" s="120">
        <v>11</v>
      </c>
      <c r="D14" s="120">
        <v>0</v>
      </c>
      <c r="E14" s="120">
        <v>0</v>
      </c>
      <c r="F14" s="120">
        <v>0</v>
      </c>
      <c r="G14" s="120">
        <v>6</v>
      </c>
      <c r="H14" s="119" t="s">
        <v>721</v>
      </c>
      <c r="I14" s="119"/>
      <c r="J14" s="119"/>
      <c r="K14" s="119"/>
      <c r="L14" s="119"/>
      <c r="M14" s="119"/>
      <c r="N14" s="119"/>
      <c r="O14" s="119"/>
      <c r="P14" s="119"/>
      <c r="Q14" s="119"/>
      <c r="R14" s="119"/>
      <c r="S14" s="119"/>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119"/>
      <c r="BD14" s="119"/>
      <c r="BE14" s="119"/>
      <c r="BF14" s="119"/>
      <c r="BG14" s="119"/>
      <c r="BH14" s="119"/>
      <c r="BI14" s="119"/>
      <c r="BJ14" s="119"/>
      <c r="BK14" s="119"/>
      <c r="BL14" s="119"/>
      <c r="BM14" s="119"/>
      <c r="BN14" s="119"/>
      <c r="BO14" s="119"/>
      <c r="BP14" s="119"/>
      <c r="BQ14" s="119"/>
      <c r="BR14" s="119"/>
      <c r="BS14" s="119"/>
      <c r="BT14" s="119"/>
      <c r="BU14" s="119"/>
      <c r="BV14" s="119"/>
      <c r="BW14" s="119"/>
      <c r="BX14" s="119"/>
      <c r="BY14" s="119"/>
      <c r="BZ14" s="119"/>
      <c r="CA14" s="119"/>
      <c r="CB14" s="119"/>
      <c r="CC14" s="119"/>
      <c r="CD14" s="119"/>
      <c r="CE14" s="119"/>
      <c r="CF14" s="119"/>
      <c r="CG14" s="119"/>
      <c r="CH14" s="119"/>
      <c r="CI14" s="119"/>
      <c r="CJ14" s="119"/>
      <c r="CK14" s="119"/>
      <c r="CL14" s="119"/>
      <c r="CM14" s="119"/>
      <c r="CN14" s="119"/>
      <c r="CO14" s="119"/>
      <c r="CP14" s="119"/>
      <c r="CQ14" s="119"/>
      <c r="CR14" s="119"/>
      <c r="CS14" s="119"/>
      <c r="CT14" s="119"/>
      <c r="CU14" s="119"/>
      <c r="CV14" s="119"/>
      <c r="CW14" s="119"/>
      <c r="CX14" s="119"/>
      <c r="CY14" s="119"/>
      <c r="CZ14" s="119"/>
      <c r="DA14" s="119"/>
      <c r="DB14" s="119"/>
      <c r="DC14" s="119"/>
      <c r="DD14" s="119"/>
      <c r="DE14" s="119"/>
      <c r="DF14" s="119"/>
      <c r="DG14" s="119"/>
      <c r="DH14" s="119"/>
      <c r="DI14" s="119"/>
      <c r="DJ14" s="119"/>
      <c r="DK14" s="119"/>
      <c r="DL14" s="119"/>
      <c r="DM14" s="119"/>
      <c r="DN14" s="119"/>
      <c r="DO14" s="119"/>
      <c r="DP14" s="119"/>
      <c r="DQ14" s="119"/>
      <c r="DR14" s="119"/>
    </row>
    <row r="15" spans="1:122" ht="15" x14ac:dyDescent="0.25">
      <c r="A15" s="119">
        <v>11</v>
      </c>
      <c r="B15" s="119"/>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119"/>
      <c r="BD15" s="119"/>
      <c r="BE15" s="119"/>
      <c r="BF15" s="119"/>
      <c r="BG15" s="119"/>
      <c r="BH15" s="119"/>
      <c r="BI15" s="119"/>
      <c r="BJ15" s="119"/>
      <c r="BK15" s="119"/>
      <c r="BL15" s="119"/>
      <c r="BM15" s="119"/>
      <c r="BN15" s="119"/>
      <c r="BO15" s="119"/>
      <c r="BP15" s="119"/>
      <c r="BQ15" s="119"/>
      <c r="BR15" s="119"/>
      <c r="BS15" s="119"/>
      <c r="BT15" s="119"/>
      <c r="BU15" s="119"/>
      <c r="BV15" s="119"/>
      <c r="BW15" s="119"/>
      <c r="BX15" s="119"/>
      <c r="BY15" s="119"/>
      <c r="BZ15" s="119"/>
      <c r="CA15" s="119"/>
      <c r="CB15" s="119"/>
      <c r="CC15" s="119"/>
      <c r="CD15" s="119"/>
      <c r="CE15" s="119"/>
      <c r="CF15" s="119"/>
      <c r="CG15" s="119"/>
      <c r="CH15" s="119"/>
      <c r="CI15" s="119"/>
      <c r="CJ15" s="119"/>
      <c r="CK15" s="119"/>
      <c r="CL15" s="119"/>
      <c r="CM15" s="119"/>
      <c r="CN15" s="119"/>
      <c r="CO15" s="119"/>
      <c r="CP15" s="119"/>
      <c r="CQ15" s="119"/>
      <c r="CR15" s="119"/>
      <c r="CS15" s="119"/>
      <c r="CT15" s="119"/>
      <c r="CU15" s="119"/>
      <c r="CV15" s="119"/>
      <c r="CW15" s="119"/>
      <c r="CX15" s="119"/>
      <c r="CY15" s="119"/>
      <c r="CZ15" s="119"/>
      <c r="DA15" s="119"/>
      <c r="DB15" s="119"/>
      <c r="DC15" s="119"/>
      <c r="DD15" s="119"/>
      <c r="DE15" s="119"/>
      <c r="DF15" s="119"/>
      <c r="DG15" s="119"/>
      <c r="DH15" s="119"/>
      <c r="DI15" s="119"/>
      <c r="DJ15" s="119"/>
      <c r="DK15" s="119"/>
      <c r="DL15" s="119"/>
      <c r="DM15" s="119"/>
      <c r="DN15" s="119"/>
      <c r="DO15" s="119"/>
      <c r="DP15" s="119"/>
      <c r="DQ15" s="119"/>
      <c r="DR15" s="119"/>
    </row>
    <row r="16" spans="1:122" ht="15" x14ac:dyDescent="0.25">
      <c r="A16" s="119">
        <v>12</v>
      </c>
      <c r="B16" s="120">
        <v>1</v>
      </c>
      <c r="C16" s="120">
        <v>11</v>
      </c>
      <c r="D16" s="120">
        <v>2</v>
      </c>
      <c r="E16" s="120">
        <v>2</v>
      </c>
      <c r="F16" s="120">
        <v>2</v>
      </c>
      <c r="G16" s="120">
        <v>3</v>
      </c>
      <c r="H16" s="119" t="s">
        <v>720</v>
      </c>
      <c r="I16" s="119"/>
      <c r="J16" s="119"/>
      <c r="K16" s="119"/>
      <c r="L16" s="119"/>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row>
    <row r="17" spans="1:122" ht="15" x14ac:dyDescent="0.25">
      <c r="A17" s="119">
        <v>13</v>
      </c>
      <c r="B17" s="120">
        <v>1</v>
      </c>
      <c r="C17" s="120">
        <v>15</v>
      </c>
      <c r="D17" s="120">
        <v>5</v>
      </c>
      <c r="E17" s="120">
        <v>6</v>
      </c>
      <c r="F17" s="120">
        <v>5</v>
      </c>
      <c r="G17" s="120">
        <v>11</v>
      </c>
      <c r="H17" s="119" t="s">
        <v>720</v>
      </c>
      <c r="I17" s="119"/>
      <c r="J17" s="119"/>
      <c r="K17" s="119"/>
      <c r="L17" s="119"/>
      <c r="M17" s="119"/>
      <c r="N17" s="119"/>
      <c r="O17" s="119"/>
      <c r="P17" s="119"/>
      <c r="Q17" s="119"/>
      <c r="R17" s="119"/>
      <c r="S17" s="119"/>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119"/>
      <c r="BD17" s="119"/>
      <c r="BE17" s="119"/>
      <c r="BF17" s="119"/>
      <c r="BG17" s="119"/>
      <c r="BH17" s="119"/>
      <c r="BI17" s="119"/>
      <c r="BJ17" s="119"/>
      <c r="BK17" s="119"/>
      <c r="BL17" s="119"/>
      <c r="BM17" s="119"/>
      <c r="BN17" s="119"/>
      <c r="BO17" s="119"/>
      <c r="BP17" s="119"/>
      <c r="BQ17" s="119"/>
      <c r="BR17" s="119"/>
      <c r="BS17" s="119"/>
      <c r="BT17" s="119"/>
      <c r="BU17" s="119"/>
      <c r="BV17" s="119"/>
      <c r="BW17" s="119"/>
      <c r="BX17" s="119"/>
      <c r="BY17" s="119"/>
      <c r="BZ17" s="119"/>
      <c r="CA17" s="119"/>
      <c r="CB17" s="119"/>
      <c r="CC17" s="119"/>
      <c r="CD17" s="119"/>
      <c r="CE17" s="119"/>
      <c r="CF17" s="119"/>
      <c r="CG17" s="119"/>
      <c r="CH17" s="119"/>
      <c r="CI17" s="119"/>
      <c r="CJ17" s="119"/>
      <c r="CK17" s="119"/>
      <c r="CL17" s="119"/>
      <c r="CM17" s="119"/>
      <c r="CN17" s="119"/>
      <c r="CO17" s="119"/>
      <c r="CP17" s="119"/>
      <c r="CQ17" s="119"/>
      <c r="CR17" s="119"/>
      <c r="CS17" s="119"/>
      <c r="CT17" s="119"/>
      <c r="CU17" s="119"/>
      <c r="CV17" s="119"/>
      <c r="CW17" s="119"/>
      <c r="CX17" s="119"/>
      <c r="CY17" s="119"/>
      <c r="CZ17" s="119"/>
      <c r="DA17" s="119"/>
      <c r="DB17" s="119"/>
      <c r="DC17" s="119"/>
      <c r="DD17" s="119"/>
      <c r="DE17" s="119"/>
      <c r="DF17" s="119"/>
      <c r="DG17" s="119"/>
      <c r="DH17" s="119"/>
      <c r="DI17" s="119"/>
      <c r="DJ17" s="119"/>
      <c r="DK17" s="119"/>
      <c r="DL17" s="119"/>
      <c r="DM17" s="119"/>
      <c r="DN17" s="119"/>
      <c r="DO17" s="119"/>
      <c r="DP17" s="119"/>
      <c r="DQ17" s="119"/>
      <c r="DR17" s="119"/>
    </row>
    <row r="18" spans="1:122" ht="15" x14ac:dyDescent="0.25">
      <c r="A18" s="119">
        <v>14</v>
      </c>
      <c r="B18" s="119"/>
      <c r="C18" s="119"/>
      <c r="D18" s="119"/>
      <c r="E18" s="119"/>
      <c r="F18" s="119"/>
      <c r="G18" s="119"/>
      <c r="H18" s="119"/>
      <c r="I18" s="119"/>
      <c r="J18" s="119"/>
      <c r="K18" s="119"/>
      <c r="L18" s="119"/>
      <c r="M18" s="119"/>
      <c r="N18" s="119"/>
      <c r="O18" s="119"/>
      <c r="P18" s="119"/>
      <c r="Q18" s="119"/>
      <c r="R18" s="119"/>
      <c r="S18" s="119"/>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119"/>
      <c r="BD18" s="119"/>
      <c r="BE18" s="119"/>
      <c r="BF18" s="119"/>
      <c r="BG18" s="119"/>
      <c r="BH18" s="119"/>
      <c r="BI18" s="119"/>
      <c r="BJ18" s="119"/>
      <c r="BK18" s="119"/>
      <c r="BL18" s="119"/>
      <c r="BM18" s="119"/>
      <c r="BN18" s="119"/>
      <c r="BO18" s="119"/>
      <c r="BP18" s="119"/>
      <c r="BQ18" s="119"/>
      <c r="BR18" s="119"/>
      <c r="BS18" s="119"/>
      <c r="BT18" s="119"/>
      <c r="BU18" s="119"/>
      <c r="BV18" s="119"/>
      <c r="BW18" s="119"/>
      <c r="BX18" s="119"/>
      <c r="BY18" s="119"/>
      <c r="BZ18" s="119"/>
      <c r="CA18" s="119"/>
      <c r="CB18" s="119"/>
      <c r="CC18" s="119"/>
      <c r="CD18" s="119"/>
      <c r="CE18" s="119"/>
      <c r="CF18" s="119"/>
      <c r="CG18" s="119"/>
      <c r="CH18" s="119"/>
      <c r="CI18" s="119"/>
      <c r="CJ18" s="119"/>
      <c r="CK18" s="119"/>
      <c r="CL18" s="119"/>
      <c r="CM18" s="119"/>
      <c r="CN18" s="119"/>
      <c r="CO18" s="119"/>
      <c r="CP18" s="119"/>
      <c r="CQ18" s="119"/>
      <c r="CR18" s="119"/>
      <c r="CS18" s="119"/>
      <c r="CT18" s="119"/>
      <c r="CU18" s="119"/>
      <c r="CV18" s="119"/>
      <c r="CW18" s="119"/>
      <c r="CX18" s="119"/>
      <c r="CY18" s="119"/>
      <c r="CZ18" s="119"/>
      <c r="DA18" s="119"/>
      <c r="DB18" s="119"/>
      <c r="DC18" s="119"/>
      <c r="DD18" s="119"/>
      <c r="DE18" s="119"/>
      <c r="DF18" s="119"/>
      <c r="DG18" s="119"/>
      <c r="DH18" s="119"/>
      <c r="DI18" s="119"/>
      <c r="DJ18" s="119"/>
      <c r="DK18" s="119"/>
      <c r="DL18" s="119"/>
      <c r="DM18" s="119"/>
      <c r="DN18" s="119"/>
      <c r="DO18" s="119"/>
      <c r="DP18" s="119"/>
      <c r="DQ18" s="119"/>
      <c r="DR18" s="119"/>
    </row>
    <row r="19" spans="1:122" ht="15" x14ac:dyDescent="0.25">
      <c r="A19" s="119">
        <v>15</v>
      </c>
      <c r="B19" s="119"/>
      <c r="C19" s="119"/>
      <c r="D19" s="119"/>
      <c r="E19" s="119"/>
      <c r="F19" s="119"/>
      <c r="G19" s="119"/>
      <c r="H19" s="119"/>
      <c r="I19" s="119"/>
      <c r="J19" s="119"/>
      <c r="K19" s="119"/>
      <c r="L19" s="119"/>
      <c r="M19" s="119"/>
      <c r="N19" s="119"/>
      <c r="O19" s="119"/>
      <c r="P19" s="119"/>
      <c r="Q19" s="119"/>
      <c r="R19" s="119"/>
      <c r="S19" s="119"/>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119"/>
      <c r="BD19" s="119"/>
      <c r="BE19" s="119"/>
      <c r="BF19" s="119"/>
      <c r="BG19" s="119"/>
      <c r="BH19" s="119"/>
      <c r="BI19" s="119"/>
      <c r="BJ19" s="119"/>
      <c r="BK19" s="119"/>
      <c r="BL19" s="119"/>
      <c r="BM19" s="119"/>
      <c r="BN19" s="119"/>
      <c r="BO19" s="119"/>
      <c r="BP19" s="119"/>
      <c r="BQ19" s="119"/>
      <c r="BR19" s="119"/>
      <c r="BS19" s="119"/>
      <c r="BT19" s="119"/>
      <c r="BU19" s="119"/>
      <c r="BV19" s="119"/>
      <c r="BW19" s="119"/>
      <c r="BX19" s="119"/>
      <c r="BY19" s="119"/>
      <c r="BZ19" s="119"/>
      <c r="CA19" s="119"/>
      <c r="CB19" s="119"/>
      <c r="CC19" s="119"/>
      <c r="CD19" s="119"/>
      <c r="CE19" s="119"/>
      <c r="CF19" s="119"/>
      <c r="CG19" s="119"/>
      <c r="CH19" s="119"/>
      <c r="CI19" s="119"/>
      <c r="CJ19" s="119"/>
      <c r="CK19" s="119"/>
      <c r="CL19" s="119"/>
      <c r="CM19" s="119"/>
      <c r="CN19" s="119"/>
      <c r="CO19" s="119"/>
      <c r="CP19" s="119"/>
      <c r="CQ19" s="119"/>
      <c r="CR19" s="119"/>
      <c r="CS19" s="119"/>
      <c r="CT19" s="119"/>
      <c r="CU19" s="119"/>
      <c r="CV19" s="119"/>
      <c r="CW19" s="119"/>
      <c r="CX19" s="119"/>
      <c r="CY19" s="119"/>
      <c r="CZ19" s="119"/>
      <c r="DA19" s="119"/>
      <c r="DB19" s="119"/>
      <c r="DC19" s="119"/>
      <c r="DD19" s="119"/>
      <c r="DE19" s="119"/>
      <c r="DF19" s="119"/>
      <c r="DG19" s="119"/>
      <c r="DH19" s="119"/>
      <c r="DI19" s="119"/>
      <c r="DJ19" s="119"/>
      <c r="DK19" s="119"/>
      <c r="DL19" s="119"/>
      <c r="DM19" s="119"/>
      <c r="DN19" s="119"/>
      <c r="DO19" s="119"/>
      <c r="DP19" s="119"/>
      <c r="DQ19" s="119"/>
      <c r="DR19" s="119"/>
    </row>
    <row r="20" spans="1:122" ht="15" x14ac:dyDescent="0.25">
      <c r="A20" s="119">
        <v>16</v>
      </c>
      <c r="B20" s="119"/>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119"/>
      <c r="BD20" s="119"/>
      <c r="BE20" s="119"/>
      <c r="BF20" s="119"/>
      <c r="BG20" s="119"/>
      <c r="BH20" s="119"/>
      <c r="BI20" s="119"/>
      <c r="BJ20" s="119"/>
      <c r="BK20" s="119"/>
      <c r="BL20" s="119"/>
      <c r="BM20" s="119"/>
      <c r="BN20" s="119"/>
      <c r="BO20" s="119"/>
      <c r="BP20" s="119"/>
      <c r="BQ20" s="119"/>
      <c r="BR20" s="119"/>
      <c r="BS20" s="119"/>
      <c r="BT20" s="119"/>
      <c r="BU20" s="119"/>
      <c r="BV20" s="119"/>
      <c r="BW20" s="119"/>
      <c r="BX20" s="119"/>
      <c r="BY20" s="119"/>
      <c r="BZ20" s="119"/>
      <c r="CA20" s="119"/>
      <c r="CB20" s="119"/>
      <c r="CC20" s="119"/>
      <c r="CD20" s="119"/>
      <c r="CE20" s="119"/>
      <c r="CF20" s="119"/>
      <c r="CG20" s="119"/>
      <c r="CH20" s="119"/>
      <c r="CI20" s="119"/>
      <c r="CJ20" s="119"/>
      <c r="CK20" s="119"/>
      <c r="CL20" s="119"/>
      <c r="CM20" s="119"/>
      <c r="CN20" s="119"/>
      <c r="CO20" s="119"/>
      <c r="CP20" s="119"/>
      <c r="CQ20" s="119"/>
      <c r="CR20" s="119"/>
      <c r="CS20" s="119"/>
      <c r="CT20" s="119"/>
      <c r="CU20" s="119"/>
      <c r="CV20" s="119"/>
      <c r="CW20" s="119"/>
      <c r="CX20" s="119"/>
      <c r="CY20" s="119"/>
      <c r="CZ20" s="119"/>
      <c r="DA20" s="119"/>
      <c r="DB20" s="119"/>
      <c r="DC20" s="119"/>
      <c r="DD20" s="119"/>
      <c r="DE20" s="119"/>
      <c r="DF20" s="119"/>
      <c r="DG20" s="119"/>
      <c r="DH20" s="119"/>
      <c r="DI20" s="119"/>
      <c r="DJ20" s="119"/>
      <c r="DK20" s="119"/>
      <c r="DL20" s="119"/>
      <c r="DM20" s="119"/>
      <c r="DN20" s="119"/>
      <c r="DO20" s="119"/>
      <c r="DP20" s="119"/>
      <c r="DQ20" s="119"/>
      <c r="DR20" s="119"/>
    </row>
    <row r="21" spans="1:122" ht="15" x14ac:dyDescent="0.25">
      <c r="A21" s="119">
        <v>17</v>
      </c>
      <c r="B21" s="120">
        <v>1</v>
      </c>
      <c r="C21" s="120">
        <v>13</v>
      </c>
      <c r="D21" s="120">
        <v>3</v>
      </c>
      <c r="E21" s="120">
        <v>3</v>
      </c>
      <c r="F21" s="120">
        <v>1</v>
      </c>
      <c r="G21" s="120">
        <v>2</v>
      </c>
      <c r="H21" s="119" t="s">
        <v>722</v>
      </c>
      <c r="I21" s="119"/>
      <c r="J21" s="119"/>
      <c r="K21" s="119"/>
      <c r="L21" s="119"/>
      <c r="M21" s="119"/>
      <c r="N21" s="119"/>
      <c r="O21" s="119"/>
      <c r="P21" s="119"/>
      <c r="Q21" s="119"/>
      <c r="R21" s="119"/>
      <c r="S21" s="119"/>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119"/>
      <c r="BD21" s="119"/>
      <c r="BE21" s="119"/>
      <c r="BF21" s="119"/>
      <c r="BG21" s="119"/>
      <c r="BH21" s="119"/>
      <c r="BI21" s="119"/>
      <c r="BJ21" s="119"/>
      <c r="BK21" s="119"/>
      <c r="BL21" s="119"/>
      <c r="BM21" s="119"/>
      <c r="BN21" s="119"/>
      <c r="BO21" s="119"/>
      <c r="BP21" s="119"/>
      <c r="BQ21" s="119"/>
      <c r="BR21" s="119"/>
      <c r="BS21" s="119"/>
      <c r="BT21" s="119"/>
      <c r="BU21" s="119"/>
      <c r="BV21" s="119"/>
      <c r="BW21" s="119"/>
      <c r="BX21" s="119"/>
      <c r="BY21" s="119"/>
      <c r="BZ21" s="119"/>
      <c r="CA21" s="119"/>
      <c r="CB21" s="119"/>
      <c r="CC21" s="119"/>
      <c r="CD21" s="119"/>
      <c r="CE21" s="119"/>
      <c r="CF21" s="119"/>
      <c r="CG21" s="119"/>
      <c r="CH21" s="119"/>
      <c r="CI21" s="119"/>
      <c r="CJ21" s="119"/>
      <c r="CK21" s="119"/>
      <c r="CL21" s="119"/>
      <c r="CM21" s="119"/>
      <c r="CN21" s="119"/>
      <c r="CO21" s="119"/>
      <c r="CP21" s="119"/>
      <c r="CQ21" s="119"/>
      <c r="CR21" s="119"/>
      <c r="CS21" s="119"/>
      <c r="CT21" s="119"/>
      <c r="CU21" s="119"/>
      <c r="CV21" s="119"/>
      <c r="CW21" s="119"/>
      <c r="CX21" s="119"/>
      <c r="CY21" s="119"/>
      <c r="CZ21" s="119"/>
      <c r="DA21" s="119"/>
      <c r="DB21" s="119"/>
      <c r="DC21" s="119"/>
      <c r="DD21" s="119"/>
      <c r="DE21" s="119"/>
      <c r="DF21" s="119"/>
      <c r="DG21" s="119"/>
      <c r="DH21" s="119"/>
      <c r="DI21" s="119"/>
      <c r="DJ21" s="119"/>
      <c r="DK21" s="119"/>
      <c r="DL21" s="119"/>
      <c r="DM21" s="119"/>
      <c r="DN21" s="119"/>
      <c r="DO21" s="119"/>
      <c r="DP21" s="119"/>
      <c r="DQ21" s="119"/>
      <c r="DR21" s="119"/>
    </row>
    <row r="22" spans="1:122" ht="15" x14ac:dyDescent="0.25">
      <c r="A22" s="119">
        <v>18</v>
      </c>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row>
    <row r="23" spans="1:122" ht="15" x14ac:dyDescent="0.25">
      <c r="A23" s="119">
        <v>19</v>
      </c>
      <c r="B23" s="119"/>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119"/>
      <c r="BD23" s="119"/>
      <c r="BE23" s="119"/>
      <c r="BF23" s="119"/>
      <c r="BG23" s="119"/>
      <c r="BH23" s="119"/>
      <c r="BI23" s="119"/>
      <c r="BJ23" s="119"/>
      <c r="BK23" s="119"/>
      <c r="BL23" s="119"/>
      <c r="BM23" s="119"/>
      <c r="BN23" s="119"/>
      <c r="BO23" s="119"/>
      <c r="BP23" s="119"/>
      <c r="BQ23" s="119"/>
      <c r="BR23" s="119"/>
      <c r="BS23" s="119"/>
      <c r="BT23" s="119"/>
      <c r="BU23" s="119"/>
      <c r="BV23" s="119"/>
      <c r="BW23" s="119"/>
      <c r="BX23" s="119"/>
      <c r="BY23" s="119"/>
      <c r="BZ23" s="119"/>
      <c r="CA23" s="119"/>
      <c r="CB23" s="119"/>
      <c r="CC23" s="119"/>
      <c r="CD23" s="119"/>
      <c r="CE23" s="119"/>
      <c r="CF23" s="119"/>
      <c r="CG23" s="119"/>
      <c r="CH23" s="119"/>
      <c r="CI23" s="119"/>
      <c r="CJ23" s="119"/>
      <c r="CK23" s="119"/>
      <c r="CL23" s="119"/>
      <c r="CM23" s="119"/>
      <c r="CN23" s="119"/>
      <c r="CO23" s="119"/>
      <c r="CP23" s="119"/>
      <c r="CQ23" s="119"/>
      <c r="CR23" s="119"/>
      <c r="CS23" s="119"/>
      <c r="CT23" s="119"/>
      <c r="CU23" s="119"/>
      <c r="CV23" s="119"/>
      <c r="CW23" s="119"/>
      <c r="CX23" s="119"/>
      <c r="CY23" s="119"/>
      <c r="CZ23" s="119"/>
      <c r="DA23" s="119"/>
      <c r="DB23" s="119"/>
      <c r="DC23" s="119"/>
      <c r="DD23" s="119"/>
      <c r="DE23" s="119"/>
      <c r="DF23" s="119"/>
      <c r="DG23" s="119"/>
      <c r="DH23" s="119"/>
      <c r="DI23" s="119"/>
      <c r="DJ23" s="119"/>
      <c r="DK23" s="119"/>
      <c r="DL23" s="119"/>
      <c r="DM23" s="119"/>
      <c r="DN23" s="119"/>
      <c r="DO23" s="119"/>
      <c r="DP23" s="119"/>
      <c r="DQ23" s="119"/>
      <c r="DR23" s="119"/>
    </row>
    <row r="24" spans="1:122" ht="15" x14ac:dyDescent="0.25">
      <c r="A24" s="119">
        <v>20</v>
      </c>
      <c r="B24" s="119"/>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119"/>
      <c r="BD24" s="119"/>
      <c r="BE24" s="119"/>
      <c r="BF24" s="119"/>
      <c r="BG24" s="119"/>
      <c r="BH24" s="119"/>
      <c r="BI24" s="119"/>
      <c r="BJ24" s="119"/>
      <c r="BK24" s="119"/>
      <c r="BL24" s="119"/>
      <c r="BM24" s="119"/>
      <c r="BN24" s="119"/>
      <c r="BO24" s="119"/>
      <c r="BP24" s="119"/>
      <c r="BQ24" s="119"/>
      <c r="BR24" s="119"/>
      <c r="BS24" s="119"/>
      <c r="BT24" s="119"/>
      <c r="BU24" s="119"/>
      <c r="BV24" s="119"/>
      <c r="BW24" s="119"/>
      <c r="BX24" s="119"/>
      <c r="BY24" s="119"/>
      <c r="BZ24" s="119"/>
      <c r="CA24" s="119"/>
      <c r="CB24" s="119"/>
      <c r="CC24" s="119"/>
      <c r="CD24" s="119"/>
      <c r="CE24" s="119"/>
      <c r="CF24" s="119"/>
      <c r="CG24" s="119"/>
      <c r="CH24" s="119"/>
      <c r="CI24" s="119"/>
      <c r="CJ24" s="119"/>
      <c r="CK24" s="119"/>
      <c r="CL24" s="119"/>
      <c r="CM24" s="119"/>
      <c r="CN24" s="119"/>
      <c r="CO24" s="119"/>
      <c r="CP24" s="119"/>
      <c r="CQ24" s="119"/>
      <c r="CR24" s="119"/>
      <c r="CS24" s="119"/>
      <c r="CT24" s="119"/>
      <c r="CU24" s="119"/>
      <c r="CV24" s="119"/>
      <c r="CW24" s="119"/>
      <c r="CX24" s="119"/>
      <c r="CY24" s="119"/>
      <c r="CZ24" s="119"/>
      <c r="DA24" s="119"/>
      <c r="DB24" s="119"/>
      <c r="DC24" s="119"/>
      <c r="DD24" s="119"/>
      <c r="DE24" s="119"/>
      <c r="DF24" s="119"/>
      <c r="DG24" s="119"/>
      <c r="DH24" s="119"/>
      <c r="DI24" s="119"/>
      <c r="DJ24" s="119"/>
      <c r="DK24" s="119"/>
      <c r="DL24" s="119"/>
      <c r="DM24" s="119"/>
      <c r="DN24" s="119"/>
      <c r="DO24" s="119"/>
      <c r="DP24" s="119"/>
      <c r="DQ24" s="119"/>
      <c r="DR24" s="119"/>
    </row>
    <row r="25" spans="1:122" ht="15" x14ac:dyDescent="0.25">
      <c r="A25" s="119">
        <v>21</v>
      </c>
      <c r="B25" s="119"/>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119"/>
      <c r="BD25" s="119"/>
      <c r="BE25" s="119"/>
      <c r="BF25" s="119"/>
      <c r="BG25" s="119"/>
      <c r="BH25" s="119"/>
      <c r="BI25" s="119"/>
      <c r="BJ25" s="119"/>
      <c r="BK25" s="119"/>
      <c r="BL25" s="119"/>
      <c r="BM25" s="119"/>
      <c r="BN25" s="119"/>
      <c r="BO25" s="119"/>
      <c r="BP25" s="119"/>
      <c r="BQ25" s="119"/>
      <c r="BR25" s="119"/>
      <c r="BS25" s="119"/>
      <c r="BT25" s="119"/>
      <c r="BU25" s="119"/>
      <c r="BV25" s="119"/>
      <c r="BW25" s="119"/>
      <c r="BX25" s="119"/>
      <c r="BY25" s="119"/>
      <c r="BZ25" s="119"/>
      <c r="CA25" s="119"/>
      <c r="CB25" s="119"/>
      <c r="CC25" s="119"/>
      <c r="CD25" s="119"/>
      <c r="CE25" s="119"/>
      <c r="CF25" s="119"/>
      <c r="CG25" s="119"/>
      <c r="CH25" s="119"/>
      <c r="CI25" s="119"/>
      <c r="CJ25" s="119"/>
      <c r="CK25" s="119"/>
      <c r="CL25" s="119"/>
      <c r="CM25" s="119"/>
      <c r="CN25" s="119"/>
      <c r="CO25" s="119"/>
      <c r="CP25" s="119"/>
      <c r="CQ25" s="119"/>
      <c r="CR25" s="119"/>
      <c r="CS25" s="119"/>
      <c r="CT25" s="119"/>
      <c r="CU25" s="119"/>
      <c r="CV25" s="119"/>
      <c r="CW25" s="119"/>
      <c r="CX25" s="119"/>
      <c r="CY25" s="119"/>
      <c r="CZ25" s="119"/>
      <c r="DA25" s="119"/>
      <c r="DB25" s="119"/>
      <c r="DC25" s="119"/>
      <c r="DD25" s="119"/>
      <c r="DE25" s="119"/>
      <c r="DF25" s="119"/>
      <c r="DG25" s="119"/>
      <c r="DH25" s="119"/>
      <c r="DI25" s="119"/>
      <c r="DJ25" s="119"/>
      <c r="DK25" s="119"/>
      <c r="DL25" s="119"/>
      <c r="DM25" s="119"/>
      <c r="DN25" s="119"/>
      <c r="DO25" s="119"/>
      <c r="DP25" s="119"/>
      <c r="DQ25" s="119"/>
      <c r="DR25" s="119"/>
    </row>
    <row r="26" spans="1:122" ht="15" x14ac:dyDescent="0.25">
      <c r="A26" s="119">
        <v>22</v>
      </c>
      <c r="B26" s="120">
        <v>5</v>
      </c>
      <c r="C26" s="120">
        <v>15</v>
      </c>
      <c r="D26" s="120">
        <v>3</v>
      </c>
      <c r="E26" s="120">
        <v>16</v>
      </c>
      <c r="F26" s="120">
        <v>9</v>
      </c>
      <c r="G26" s="120">
        <v>4</v>
      </c>
      <c r="H26" s="119" t="s">
        <v>720</v>
      </c>
      <c r="I26" s="120">
        <v>14</v>
      </c>
      <c r="J26" s="120">
        <v>5</v>
      </c>
      <c r="K26" s="120"/>
      <c r="L26" s="120"/>
      <c r="M26" s="120">
        <v>9</v>
      </c>
      <c r="N26" s="119" t="s">
        <v>720</v>
      </c>
      <c r="O26" s="120">
        <v>14</v>
      </c>
      <c r="P26" s="120">
        <v>4</v>
      </c>
      <c r="Q26" s="120"/>
      <c r="R26" s="120"/>
      <c r="S26" s="120">
        <v>1</v>
      </c>
      <c r="T26" s="119" t="s">
        <v>720</v>
      </c>
      <c r="U26" s="120">
        <v>12</v>
      </c>
      <c r="V26" s="120">
        <v>4</v>
      </c>
      <c r="W26" s="120"/>
      <c r="X26" s="120"/>
      <c r="Y26" s="120">
        <v>6</v>
      </c>
      <c r="Z26" s="119" t="s">
        <v>720</v>
      </c>
      <c r="AA26" s="120" t="s">
        <v>175</v>
      </c>
      <c r="AB26" s="120">
        <v>0</v>
      </c>
      <c r="AC26" s="120"/>
      <c r="AD26" s="120"/>
      <c r="AE26" s="120">
        <v>0</v>
      </c>
      <c r="AF26" s="119" t="s">
        <v>723</v>
      </c>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119"/>
      <c r="BD26" s="119"/>
      <c r="BE26" s="119"/>
      <c r="BF26" s="119"/>
      <c r="BG26" s="119"/>
      <c r="BH26" s="119"/>
      <c r="BI26" s="119"/>
      <c r="BJ26" s="119"/>
      <c r="BK26" s="119"/>
      <c r="BL26" s="119"/>
      <c r="BM26" s="119"/>
      <c r="BN26" s="119"/>
      <c r="BO26" s="119"/>
      <c r="BP26" s="119"/>
      <c r="BQ26" s="119"/>
      <c r="BR26" s="119"/>
      <c r="BS26" s="119"/>
      <c r="BT26" s="119"/>
      <c r="BU26" s="119"/>
      <c r="BV26" s="119"/>
      <c r="BW26" s="119"/>
      <c r="BX26" s="119"/>
      <c r="BY26" s="119"/>
      <c r="BZ26" s="119"/>
      <c r="CA26" s="119"/>
      <c r="CB26" s="119"/>
      <c r="CC26" s="119"/>
      <c r="CD26" s="119"/>
      <c r="CE26" s="119"/>
      <c r="CF26" s="119"/>
      <c r="CG26" s="119"/>
      <c r="CH26" s="119"/>
      <c r="CI26" s="119"/>
      <c r="CJ26" s="119"/>
      <c r="CK26" s="119"/>
      <c r="CL26" s="119"/>
      <c r="CM26" s="119"/>
      <c r="CN26" s="119"/>
      <c r="CO26" s="119"/>
      <c r="CP26" s="119"/>
      <c r="CQ26" s="119"/>
      <c r="CR26" s="119"/>
      <c r="CS26" s="119"/>
      <c r="CT26" s="119"/>
      <c r="CU26" s="119"/>
      <c r="CV26" s="119"/>
      <c r="CW26" s="119"/>
      <c r="CX26" s="119"/>
      <c r="CY26" s="119"/>
      <c r="CZ26" s="119"/>
      <c r="DA26" s="119"/>
      <c r="DB26" s="119"/>
      <c r="DC26" s="119"/>
      <c r="DD26" s="119"/>
      <c r="DE26" s="119"/>
      <c r="DF26" s="119"/>
      <c r="DG26" s="119"/>
      <c r="DH26" s="119"/>
      <c r="DI26" s="119"/>
      <c r="DJ26" s="119"/>
      <c r="DK26" s="119"/>
      <c r="DL26" s="119"/>
      <c r="DM26" s="119"/>
      <c r="DN26" s="119"/>
      <c r="DO26" s="119"/>
      <c r="DP26" s="119"/>
      <c r="DQ26" s="119"/>
      <c r="DR26" s="119"/>
    </row>
    <row r="27" spans="1:122" ht="15" x14ac:dyDescent="0.25">
      <c r="A27" s="119">
        <v>23</v>
      </c>
      <c r="B27" s="120">
        <v>1</v>
      </c>
      <c r="C27" s="120">
        <v>13</v>
      </c>
      <c r="D27" s="120">
        <v>6</v>
      </c>
      <c r="E27" s="120">
        <v>6</v>
      </c>
      <c r="F27" s="120">
        <v>1</v>
      </c>
      <c r="G27" s="120">
        <v>13</v>
      </c>
      <c r="H27" s="119" t="s">
        <v>722</v>
      </c>
      <c r="I27" s="11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19"/>
      <c r="AX27" s="119"/>
      <c r="AY27" s="119"/>
      <c r="AZ27" s="119"/>
      <c r="BA27" s="119"/>
      <c r="BB27" s="119"/>
      <c r="BC27" s="119"/>
      <c r="BD27" s="119"/>
      <c r="BE27" s="119"/>
      <c r="BF27" s="119"/>
      <c r="BG27" s="119"/>
      <c r="BH27" s="119"/>
      <c r="BI27" s="119"/>
      <c r="BJ27" s="119"/>
      <c r="BK27" s="119"/>
      <c r="BL27" s="119"/>
      <c r="BM27" s="119"/>
      <c r="BN27" s="119"/>
      <c r="BO27" s="119"/>
      <c r="BP27" s="119"/>
      <c r="BQ27" s="119"/>
      <c r="BR27" s="119"/>
      <c r="BS27" s="119"/>
      <c r="BT27" s="119"/>
      <c r="BU27" s="119"/>
      <c r="BV27" s="119"/>
      <c r="BW27" s="119"/>
      <c r="BX27" s="119"/>
      <c r="BY27" s="119"/>
      <c r="BZ27" s="119"/>
      <c r="CA27" s="119"/>
      <c r="CB27" s="119"/>
      <c r="CC27" s="119"/>
      <c r="CD27" s="119"/>
      <c r="CE27" s="119"/>
      <c r="CF27" s="119"/>
      <c r="CG27" s="119"/>
      <c r="CH27" s="119"/>
      <c r="CI27" s="119"/>
      <c r="CJ27" s="119"/>
      <c r="CK27" s="119"/>
      <c r="CL27" s="119"/>
      <c r="CM27" s="119"/>
      <c r="CN27" s="119"/>
      <c r="CO27" s="119"/>
      <c r="CP27" s="119"/>
      <c r="CQ27" s="119"/>
      <c r="CR27" s="119"/>
      <c r="CS27" s="119"/>
      <c r="CT27" s="119"/>
      <c r="CU27" s="119"/>
      <c r="CV27" s="119"/>
      <c r="CW27" s="119"/>
      <c r="CX27" s="119"/>
      <c r="CY27" s="119"/>
      <c r="CZ27" s="119"/>
      <c r="DA27" s="119"/>
      <c r="DB27" s="119"/>
      <c r="DC27" s="119"/>
      <c r="DD27" s="119"/>
      <c r="DE27" s="119"/>
      <c r="DF27" s="119"/>
      <c r="DG27" s="119"/>
      <c r="DH27" s="119"/>
      <c r="DI27" s="119"/>
      <c r="DJ27" s="119"/>
      <c r="DK27" s="119"/>
      <c r="DL27" s="119"/>
      <c r="DM27" s="119"/>
      <c r="DN27" s="119"/>
      <c r="DO27" s="119"/>
      <c r="DP27" s="119"/>
      <c r="DQ27" s="119"/>
      <c r="DR27" s="119"/>
    </row>
    <row r="28" spans="1:122" ht="15" x14ac:dyDescent="0.25">
      <c r="A28" s="119">
        <v>24</v>
      </c>
      <c r="B28" s="119"/>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19"/>
      <c r="AX28" s="119"/>
      <c r="AY28" s="119"/>
      <c r="AZ28" s="119"/>
      <c r="BA28" s="119"/>
      <c r="BB28" s="119"/>
      <c r="BC28" s="119"/>
      <c r="BD28" s="119"/>
      <c r="BE28" s="119"/>
      <c r="BF28" s="119"/>
      <c r="BG28" s="119"/>
      <c r="BH28" s="119"/>
      <c r="BI28" s="119"/>
      <c r="BJ28" s="119"/>
      <c r="BK28" s="119"/>
      <c r="BL28" s="119"/>
      <c r="BM28" s="119"/>
      <c r="BN28" s="119"/>
      <c r="BO28" s="119"/>
      <c r="BP28" s="119"/>
      <c r="BQ28" s="119"/>
      <c r="BR28" s="119"/>
      <c r="BS28" s="119"/>
      <c r="BT28" s="119"/>
      <c r="BU28" s="119"/>
      <c r="BV28" s="119"/>
      <c r="BW28" s="119"/>
      <c r="BX28" s="119"/>
      <c r="BY28" s="119"/>
      <c r="BZ28" s="119"/>
      <c r="CA28" s="119"/>
      <c r="CB28" s="119"/>
      <c r="CC28" s="119"/>
      <c r="CD28" s="119"/>
      <c r="CE28" s="119"/>
      <c r="CF28" s="119"/>
      <c r="CG28" s="119"/>
      <c r="CH28" s="119"/>
      <c r="CI28" s="119"/>
      <c r="CJ28" s="119"/>
      <c r="CK28" s="119"/>
      <c r="CL28" s="119"/>
      <c r="CM28" s="119"/>
      <c r="CN28" s="119"/>
      <c r="CO28" s="119"/>
      <c r="CP28" s="119"/>
      <c r="CQ28" s="119"/>
      <c r="CR28" s="119"/>
      <c r="CS28" s="119"/>
      <c r="CT28" s="119"/>
      <c r="CU28" s="119"/>
      <c r="CV28" s="119"/>
      <c r="CW28" s="119"/>
      <c r="CX28" s="119"/>
      <c r="CY28" s="119"/>
      <c r="CZ28" s="119"/>
      <c r="DA28" s="119"/>
      <c r="DB28" s="119"/>
      <c r="DC28" s="119"/>
      <c r="DD28" s="119"/>
      <c r="DE28" s="119"/>
      <c r="DF28" s="119"/>
      <c r="DG28" s="119"/>
      <c r="DH28" s="119"/>
      <c r="DI28" s="119"/>
      <c r="DJ28" s="119"/>
      <c r="DK28" s="119"/>
      <c r="DL28" s="119"/>
      <c r="DM28" s="119"/>
      <c r="DN28" s="119"/>
      <c r="DO28" s="119"/>
      <c r="DP28" s="119"/>
      <c r="DQ28" s="119"/>
      <c r="DR28" s="119"/>
    </row>
    <row r="29" spans="1:122" ht="15" x14ac:dyDescent="0.25">
      <c r="A29" s="119">
        <v>25</v>
      </c>
      <c r="B29" s="119"/>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119"/>
      <c r="BD29" s="119"/>
      <c r="BE29" s="119"/>
      <c r="BF29" s="119"/>
      <c r="BG29" s="119"/>
      <c r="BH29" s="119"/>
      <c r="BI29" s="119"/>
      <c r="BJ29" s="119"/>
      <c r="BK29" s="119"/>
      <c r="BL29" s="119"/>
      <c r="BM29" s="119"/>
      <c r="BN29" s="119"/>
      <c r="BO29" s="119"/>
      <c r="BP29" s="119"/>
      <c r="BQ29" s="119"/>
      <c r="BR29" s="119"/>
      <c r="BS29" s="119"/>
      <c r="BT29" s="119"/>
      <c r="BU29" s="119"/>
      <c r="BV29" s="119"/>
      <c r="BW29" s="119"/>
      <c r="BX29" s="119"/>
      <c r="BY29" s="119"/>
      <c r="BZ29" s="119"/>
      <c r="CA29" s="119"/>
      <c r="CB29" s="119"/>
      <c r="CC29" s="119"/>
      <c r="CD29" s="119"/>
      <c r="CE29" s="119"/>
      <c r="CF29" s="119"/>
      <c r="CG29" s="119"/>
      <c r="CH29" s="119"/>
      <c r="CI29" s="119"/>
      <c r="CJ29" s="119"/>
      <c r="CK29" s="119"/>
      <c r="CL29" s="119"/>
      <c r="CM29" s="119"/>
      <c r="CN29" s="119"/>
      <c r="CO29" s="119"/>
      <c r="CP29" s="119"/>
      <c r="CQ29" s="119"/>
      <c r="CR29" s="119"/>
      <c r="CS29" s="119"/>
      <c r="CT29" s="119"/>
      <c r="CU29" s="119"/>
      <c r="CV29" s="119"/>
      <c r="CW29" s="119"/>
      <c r="CX29" s="119"/>
      <c r="CY29" s="119"/>
      <c r="CZ29" s="119"/>
      <c r="DA29" s="119"/>
      <c r="DB29" s="119"/>
      <c r="DC29" s="119"/>
      <c r="DD29" s="119"/>
      <c r="DE29" s="119"/>
      <c r="DF29" s="119"/>
      <c r="DG29" s="119"/>
      <c r="DH29" s="119"/>
      <c r="DI29" s="119"/>
      <c r="DJ29" s="119"/>
      <c r="DK29" s="119"/>
      <c r="DL29" s="119"/>
      <c r="DM29" s="119"/>
      <c r="DN29" s="119"/>
      <c r="DO29" s="119"/>
      <c r="DP29" s="119"/>
      <c r="DQ29" s="119"/>
      <c r="DR29" s="119"/>
    </row>
    <row r="30" spans="1:122" ht="15" x14ac:dyDescent="0.25">
      <c r="A30" s="119">
        <v>26</v>
      </c>
      <c r="B30" s="120">
        <v>2</v>
      </c>
      <c r="C30" s="120">
        <v>14</v>
      </c>
      <c r="D30" s="120">
        <v>6</v>
      </c>
      <c r="E30" s="120">
        <v>16</v>
      </c>
      <c r="F30" s="120">
        <v>5</v>
      </c>
      <c r="G30" s="120">
        <v>6</v>
      </c>
      <c r="H30" s="119" t="s">
        <v>720</v>
      </c>
      <c r="I30" s="120">
        <v>14</v>
      </c>
      <c r="J30" s="120">
        <v>9</v>
      </c>
      <c r="K30" s="120"/>
      <c r="L30" s="120"/>
      <c r="M30" s="120">
        <v>2</v>
      </c>
      <c r="N30" s="119" t="s">
        <v>720</v>
      </c>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119"/>
      <c r="BD30" s="119"/>
      <c r="BE30" s="119"/>
      <c r="BF30" s="119"/>
      <c r="BG30" s="119"/>
      <c r="BH30" s="119"/>
      <c r="BI30" s="119"/>
      <c r="BJ30" s="119"/>
      <c r="BK30" s="119"/>
      <c r="BL30" s="119"/>
      <c r="BM30" s="119"/>
      <c r="BN30" s="119"/>
      <c r="BO30" s="119"/>
      <c r="BP30" s="119"/>
      <c r="BQ30" s="119"/>
      <c r="BR30" s="119"/>
      <c r="BS30" s="119"/>
      <c r="BT30" s="119"/>
      <c r="BU30" s="119"/>
      <c r="BV30" s="119"/>
      <c r="BW30" s="119"/>
      <c r="BX30" s="119"/>
      <c r="BY30" s="119"/>
      <c r="BZ30" s="119"/>
      <c r="CA30" s="119"/>
      <c r="CB30" s="119"/>
      <c r="CC30" s="119"/>
      <c r="CD30" s="119"/>
      <c r="CE30" s="119"/>
      <c r="CF30" s="119"/>
      <c r="CG30" s="119"/>
      <c r="CH30" s="119"/>
      <c r="CI30" s="119"/>
      <c r="CJ30" s="119"/>
      <c r="CK30" s="119"/>
      <c r="CL30" s="119"/>
      <c r="CM30" s="119"/>
      <c r="CN30" s="119"/>
      <c r="CO30" s="119"/>
      <c r="CP30" s="119"/>
      <c r="CQ30" s="119"/>
      <c r="CR30" s="119"/>
      <c r="CS30" s="119"/>
      <c r="CT30" s="119"/>
      <c r="CU30" s="119"/>
      <c r="CV30" s="119"/>
      <c r="CW30" s="119"/>
      <c r="CX30" s="119"/>
      <c r="CY30" s="119"/>
      <c r="CZ30" s="119"/>
      <c r="DA30" s="119"/>
      <c r="DB30" s="119"/>
      <c r="DC30" s="119"/>
      <c r="DD30" s="119"/>
      <c r="DE30" s="119"/>
      <c r="DF30" s="119"/>
      <c r="DG30" s="119"/>
      <c r="DH30" s="119"/>
      <c r="DI30" s="119"/>
      <c r="DJ30" s="119"/>
      <c r="DK30" s="119"/>
      <c r="DL30" s="119"/>
      <c r="DM30" s="119"/>
      <c r="DN30" s="119"/>
      <c r="DO30" s="119"/>
      <c r="DP30" s="119"/>
      <c r="DQ30" s="119"/>
      <c r="DR30" s="119"/>
    </row>
    <row r="31" spans="1:122" ht="15" x14ac:dyDescent="0.25">
      <c r="A31" s="119">
        <v>27</v>
      </c>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119"/>
      <c r="BD31" s="119"/>
      <c r="BE31" s="119"/>
      <c r="BF31" s="119"/>
      <c r="BG31" s="119"/>
      <c r="BH31" s="119"/>
      <c r="BI31" s="119"/>
      <c r="BJ31" s="119"/>
      <c r="BK31" s="119"/>
      <c r="BL31" s="119"/>
      <c r="BM31" s="119"/>
      <c r="BN31" s="119"/>
      <c r="BO31" s="119"/>
      <c r="BP31" s="119"/>
      <c r="BQ31" s="119"/>
      <c r="BR31" s="119"/>
      <c r="BS31" s="119"/>
      <c r="BT31" s="119"/>
      <c r="BU31" s="119"/>
      <c r="BV31" s="119"/>
      <c r="BW31" s="119"/>
      <c r="BX31" s="119"/>
      <c r="BY31" s="119"/>
      <c r="BZ31" s="119"/>
      <c r="CA31" s="119"/>
      <c r="CB31" s="119"/>
      <c r="CC31" s="119"/>
      <c r="CD31" s="119"/>
      <c r="CE31" s="119"/>
      <c r="CF31" s="119"/>
      <c r="CG31" s="119"/>
      <c r="CH31" s="119"/>
      <c r="CI31" s="119"/>
      <c r="CJ31" s="119"/>
      <c r="CK31" s="119"/>
      <c r="CL31" s="119"/>
      <c r="CM31" s="119"/>
      <c r="CN31" s="119"/>
      <c r="CO31" s="119"/>
      <c r="CP31" s="119"/>
      <c r="CQ31" s="119"/>
      <c r="CR31" s="119"/>
      <c r="CS31" s="119"/>
      <c r="CT31" s="119"/>
      <c r="CU31" s="119"/>
      <c r="CV31" s="119"/>
      <c r="CW31" s="119"/>
      <c r="CX31" s="119"/>
      <c r="CY31" s="119"/>
      <c r="CZ31" s="119"/>
      <c r="DA31" s="119"/>
      <c r="DB31" s="119"/>
      <c r="DC31" s="119"/>
      <c r="DD31" s="119"/>
      <c r="DE31" s="119"/>
      <c r="DF31" s="119"/>
      <c r="DG31" s="119"/>
      <c r="DH31" s="119"/>
      <c r="DI31" s="119"/>
      <c r="DJ31" s="119"/>
      <c r="DK31" s="119"/>
      <c r="DL31" s="119"/>
      <c r="DM31" s="119"/>
      <c r="DN31" s="119"/>
      <c r="DO31" s="119"/>
      <c r="DP31" s="119"/>
      <c r="DQ31" s="119"/>
      <c r="DR31" s="119"/>
    </row>
    <row r="32" spans="1:122" ht="15" x14ac:dyDescent="0.25">
      <c r="A32" s="119">
        <v>28</v>
      </c>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119"/>
      <c r="BD32" s="119"/>
      <c r="BE32" s="119"/>
      <c r="BF32" s="119"/>
      <c r="BG32" s="119"/>
      <c r="BH32" s="119"/>
      <c r="BI32" s="119"/>
      <c r="BJ32" s="119"/>
      <c r="BK32" s="119"/>
      <c r="BL32" s="119"/>
      <c r="BM32" s="119"/>
      <c r="BN32" s="119"/>
      <c r="BO32" s="119"/>
      <c r="BP32" s="119"/>
      <c r="BQ32" s="119"/>
      <c r="BR32" s="119"/>
      <c r="BS32" s="119"/>
      <c r="BT32" s="119"/>
      <c r="BU32" s="119"/>
      <c r="BV32" s="119"/>
      <c r="BW32" s="119"/>
      <c r="BX32" s="119"/>
      <c r="BY32" s="119"/>
      <c r="BZ32" s="119"/>
      <c r="CA32" s="119"/>
      <c r="CB32" s="119"/>
      <c r="CC32" s="119"/>
      <c r="CD32" s="119"/>
      <c r="CE32" s="119"/>
      <c r="CF32" s="119"/>
      <c r="CG32" s="119"/>
      <c r="CH32" s="119"/>
      <c r="CI32" s="119"/>
      <c r="CJ32" s="119"/>
      <c r="CK32" s="119"/>
      <c r="CL32" s="119"/>
      <c r="CM32" s="119"/>
      <c r="CN32" s="119"/>
      <c r="CO32" s="119"/>
      <c r="CP32" s="119"/>
      <c r="CQ32" s="119"/>
      <c r="CR32" s="119"/>
      <c r="CS32" s="119"/>
      <c r="CT32" s="119"/>
      <c r="CU32" s="119"/>
      <c r="CV32" s="119"/>
      <c r="CW32" s="119"/>
      <c r="CX32" s="119"/>
      <c r="CY32" s="119"/>
      <c r="CZ32" s="119"/>
      <c r="DA32" s="119"/>
      <c r="DB32" s="119"/>
      <c r="DC32" s="119"/>
      <c r="DD32" s="119"/>
      <c r="DE32" s="119"/>
      <c r="DF32" s="119"/>
      <c r="DG32" s="119"/>
      <c r="DH32" s="119"/>
      <c r="DI32" s="119"/>
      <c r="DJ32" s="119"/>
      <c r="DK32" s="119"/>
      <c r="DL32" s="119"/>
      <c r="DM32" s="119"/>
      <c r="DN32" s="119"/>
      <c r="DO32" s="119"/>
      <c r="DP32" s="119"/>
      <c r="DQ32" s="119"/>
      <c r="DR32" s="119"/>
    </row>
    <row r="33" spans="1:122" ht="15" x14ac:dyDescent="0.25">
      <c r="A33" s="119">
        <v>29</v>
      </c>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119"/>
      <c r="BD33" s="119"/>
      <c r="BE33" s="119"/>
      <c r="BF33" s="119"/>
      <c r="BG33" s="119"/>
      <c r="BH33" s="119"/>
      <c r="BI33" s="119"/>
      <c r="BJ33" s="119"/>
      <c r="BK33" s="119"/>
      <c r="BL33" s="119"/>
      <c r="BM33" s="119"/>
      <c r="BN33" s="119"/>
      <c r="BO33" s="119"/>
      <c r="BP33" s="119"/>
      <c r="BQ33" s="119"/>
      <c r="BR33" s="119"/>
      <c r="BS33" s="119"/>
      <c r="BT33" s="119"/>
      <c r="BU33" s="119"/>
      <c r="BV33" s="119"/>
      <c r="BW33" s="119"/>
      <c r="BX33" s="119"/>
      <c r="BY33" s="119"/>
      <c r="BZ33" s="119"/>
      <c r="CA33" s="119"/>
      <c r="CB33" s="119"/>
      <c r="CC33" s="119"/>
      <c r="CD33" s="119"/>
      <c r="CE33" s="119"/>
      <c r="CF33" s="119"/>
      <c r="CG33" s="119"/>
      <c r="CH33" s="119"/>
      <c r="CI33" s="119"/>
      <c r="CJ33" s="119"/>
      <c r="CK33" s="119"/>
      <c r="CL33" s="119"/>
      <c r="CM33" s="119"/>
      <c r="CN33" s="119"/>
      <c r="CO33" s="119"/>
      <c r="CP33" s="119"/>
      <c r="CQ33" s="119"/>
      <c r="CR33" s="119"/>
      <c r="CS33" s="119"/>
      <c r="CT33" s="119"/>
      <c r="CU33" s="119"/>
      <c r="CV33" s="119"/>
      <c r="CW33" s="119"/>
      <c r="CX33" s="119"/>
      <c r="CY33" s="119"/>
      <c r="CZ33" s="119"/>
      <c r="DA33" s="119"/>
      <c r="DB33" s="119"/>
      <c r="DC33" s="119"/>
      <c r="DD33" s="119"/>
      <c r="DE33" s="119"/>
      <c r="DF33" s="119"/>
      <c r="DG33" s="119"/>
      <c r="DH33" s="119"/>
      <c r="DI33" s="119"/>
      <c r="DJ33" s="119"/>
      <c r="DK33" s="119"/>
      <c r="DL33" s="119"/>
      <c r="DM33" s="119"/>
      <c r="DN33" s="119"/>
      <c r="DO33" s="119"/>
      <c r="DP33" s="119"/>
      <c r="DQ33" s="119"/>
      <c r="DR33" s="119"/>
    </row>
    <row r="34" spans="1:122" ht="15" x14ac:dyDescent="0.25">
      <c r="A34" s="119">
        <v>30</v>
      </c>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119"/>
      <c r="BD34" s="119"/>
      <c r="BE34" s="119"/>
      <c r="BF34" s="119"/>
      <c r="BG34" s="119"/>
      <c r="BH34" s="119"/>
      <c r="BI34" s="119"/>
      <c r="BJ34" s="119"/>
      <c r="BK34" s="119"/>
      <c r="BL34" s="119"/>
      <c r="BM34" s="119"/>
      <c r="BN34" s="119"/>
      <c r="BO34" s="119"/>
      <c r="BP34" s="119"/>
      <c r="BQ34" s="119"/>
      <c r="BR34" s="119"/>
      <c r="BS34" s="119"/>
      <c r="BT34" s="119"/>
      <c r="BU34" s="119"/>
      <c r="BV34" s="119"/>
      <c r="BW34" s="119"/>
      <c r="BX34" s="119"/>
      <c r="BY34" s="119"/>
      <c r="BZ34" s="119"/>
      <c r="CA34" s="119"/>
      <c r="CB34" s="119"/>
      <c r="CC34" s="119"/>
      <c r="CD34" s="119"/>
      <c r="CE34" s="119"/>
      <c r="CF34" s="119"/>
      <c r="CG34" s="119"/>
      <c r="CH34" s="119"/>
      <c r="CI34" s="119"/>
      <c r="CJ34" s="119"/>
      <c r="CK34" s="119"/>
      <c r="CL34" s="119"/>
      <c r="CM34" s="119"/>
      <c r="CN34" s="119"/>
      <c r="CO34" s="119"/>
      <c r="CP34" s="119"/>
      <c r="CQ34" s="119"/>
      <c r="CR34" s="119"/>
      <c r="CS34" s="119"/>
      <c r="CT34" s="119"/>
      <c r="CU34" s="119"/>
      <c r="CV34" s="119"/>
      <c r="CW34" s="119"/>
      <c r="CX34" s="119"/>
      <c r="CY34" s="119"/>
      <c r="CZ34" s="119"/>
      <c r="DA34" s="119"/>
      <c r="DB34" s="119"/>
      <c r="DC34" s="119"/>
      <c r="DD34" s="119"/>
      <c r="DE34" s="119"/>
      <c r="DF34" s="119"/>
      <c r="DG34" s="119"/>
      <c r="DH34" s="119"/>
      <c r="DI34" s="119"/>
      <c r="DJ34" s="119"/>
      <c r="DK34" s="119"/>
      <c r="DL34" s="119"/>
      <c r="DM34" s="119"/>
      <c r="DN34" s="119"/>
      <c r="DO34" s="119"/>
      <c r="DP34" s="119"/>
      <c r="DQ34" s="119"/>
      <c r="DR34" s="119"/>
    </row>
    <row r="35" spans="1:122" ht="15" x14ac:dyDescent="0.25">
      <c r="A35" s="119">
        <v>31</v>
      </c>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row>
    <row r="36" spans="1:122" ht="15" x14ac:dyDescent="0.25">
      <c r="A36" s="119">
        <v>32</v>
      </c>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119"/>
      <c r="BD36" s="119"/>
      <c r="BE36" s="119"/>
      <c r="BF36" s="119"/>
      <c r="BG36" s="119"/>
      <c r="BH36" s="119"/>
      <c r="BI36" s="119"/>
      <c r="BJ36" s="119"/>
      <c r="BK36" s="119"/>
      <c r="BL36" s="119"/>
      <c r="BM36" s="119"/>
      <c r="BN36" s="119"/>
      <c r="BO36" s="119"/>
      <c r="BP36" s="119"/>
      <c r="BQ36" s="119"/>
      <c r="BR36" s="119"/>
      <c r="BS36" s="119"/>
      <c r="BT36" s="119"/>
      <c r="BU36" s="119"/>
      <c r="BV36" s="119"/>
      <c r="BW36" s="119"/>
      <c r="BX36" s="119"/>
      <c r="BY36" s="119"/>
      <c r="BZ36" s="119"/>
      <c r="CA36" s="119"/>
      <c r="CB36" s="119"/>
      <c r="CC36" s="119"/>
      <c r="CD36" s="119"/>
      <c r="CE36" s="119"/>
      <c r="CF36" s="119"/>
      <c r="CG36" s="119"/>
      <c r="CH36" s="119"/>
      <c r="CI36" s="119"/>
      <c r="CJ36" s="119"/>
      <c r="CK36" s="119"/>
      <c r="CL36" s="119"/>
      <c r="CM36" s="119"/>
      <c r="CN36" s="119"/>
      <c r="CO36" s="119"/>
      <c r="CP36" s="119"/>
      <c r="CQ36" s="119"/>
      <c r="CR36" s="119"/>
      <c r="CS36" s="119"/>
      <c r="CT36" s="119"/>
      <c r="CU36" s="119"/>
      <c r="CV36" s="119"/>
      <c r="CW36" s="119"/>
      <c r="CX36" s="119"/>
      <c r="CY36" s="119"/>
      <c r="CZ36" s="119"/>
      <c r="DA36" s="119"/>
      <c r="DB36" s="119"/>
      <c r="DC36" s="119"/>
      <c r="DD36" s="119"/>
      <c r="DE36" s="119"/>
      <c r="DF36" s="119"/>
      <c r="DG36" s="119"/>
      <c r="DH36" s="119"/>
      <c r="DI36" s="119"/>
      <c r="DJ36" s="119"/>
      <c r="DK36" s="119"/>
      <c r="DL36" s="119"/>
      <c r="DM36" s="119"/>
      <c r="DN36" s="119"/>
      <c r="DO36" s="119"/>
      <c r="DP36" s="119"/>
      <c r="DQ36" s="119"/>
      <c r="DR36" s="119"/>
    </row>
    <row r="37" spans="1:122" ht="15" x14ac:dyDescent="0.25">
      <c r="A37" s="119">
        <v>33</v>
      </c>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119"/>
      <c r="BD37" s="119"/>
      <c r="BE37" s="119"/>
      <c r="BF37" s="119"/>
      <c r="BG37" s="119"/>
      <c r="BH37" s="119"/>
      <c r="BI37" s="119"/>
      <c r="BJ37" s="119"/>
      <c r="BK37" s="119"/>
      <c r="BL37" s="119"/>
      <c r="BM37" s="119"/>
      <c r="BN37" s="119"/>
      <c r="BO37" s="119"/>
      <c r="BP37" s="119"/>
      <c r="BQ37" s="119"/>
      <c r="BR37" s="119"/>
      <c r="BS37" s="119"/>
      <c r="BT37" s="119"/>
      <c r="BU37" s="119"/>
      <c r="BV37" s="119"/>
      <c r="BW37" s="119"/>
      <c r="BX37" s="119"/>
      <c r="BY37" s="119"/>
      <c r="BZ37" s="119"/>
      <c r="CA37" s="119"/>
      <c r="CB37" s="119"/>
      <c r="CC37" s="119"/>
      <c r="CD37" s="119"/>
      <c r="CE37" s="119"/>
      <c r="CF37" s="119"/>
      <c r="CG37" s="119"/>
      <c r="CH37" s="119"/>
      <c r="CI37" s="119"/>
      <c r="CJ37" s="119"/>
      <c r="CK37" s="119"/>
      <c r="CL37" s="119"/>
      <c r="CM37" s="119"/>
      <c r="CN37" s="119"/>
      <c r="CO37" s="119"/>
      <c r="CP37" s="119"/>
      <c r="CQ37" s="119"/>
      <c r="CR37" s="119"/>
      <c r="CS37" s="119"/>
      <c r="CT37" s="119"/>
      <c r="CU37" s="119"/>
      <c r="CV37" s="119"/>
      <c r="CW37" s="119"/>
      <c r="CX37" s="119"/>
      <c r="CY37" s="119"/>
      <c r="CZ37" s="119"/>
      <c r="DA37" s="119"/>
      <c r="DB37" s="119"/>
      <c r="DC37" s="119"/>
      <c r="DD37" s="119"/>
      <c r="DE37" s="119"/>
      <c r="DF37" s="119"/>
      <c r="DG37" s="119"/>
      <c r="DH37" s="119"/>
      <c r="DI37" s="119"/>
      <c r="DJ37" s="119"/>
      <c r="DK37" s="119"/>
      <c r="DL37" s="119"/>
      <c r="DM37" s="119"/>
      <c r="DN37" s="119"/>
      <c r="DO37" s="119"/>
      <c r="DP37" s="119"/>
      <c r="DQ37" s="119"/>
      <c r="DR37" s="119"/>
    </row>
    <row r="38" spans="1:122" ht="15" x14ac:dyDescent="0.25">
      <c r="A38" s="119">
        <v>34</v>
      </c>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119"/>
      <c r="BD38" s="119"/>
      <c r="BE38" s="119"/>
      <c r="BF38" s="119"/>
      <c r="BG38" s="119"/>
      <c r="BH38" s="119"/>
      <c r="BI38" s="119"/>
      <c r="BJ38" s="119"/>
      <c r="BK38" s="119"/>
      <c r="BL38" s="119"/>
      <c r="BM38" s="119"/>
      <c r="BN38" s="119"/>
      <c r="BO38" s="119"/>
      <c r="BP38" s="119"/>
      <c r="BQ38" s="119"/>
      <c r="BR38" s="119"/>
      <c r="BS38" s="119"/>
      <c r="BT38" s="119"/>
      <c r="BU38" s="119"/>
      <c r="BV38" s="119"/>
      <c r="BW38" s="119"/>
      <c r="BX38" s="119"/>
      <c r="BY38" s="119"/>
      <c r="BZ38" s="119"/>
      <c r="CA38" s="119"/>
      <c r="CB38" s="119"/>
      <c r="CC38" s="119"/>
      <c r="CD38" s="119"/>
      <c r="CE38" s="119"/>
      <c r="CF38" s="119"/>
      <c r="CG38" s="119"/>
      <c r="CH38" s="119"/>
      <c r="CI38" s="119"/>
      <c r="CJ38" s="119"/>
      <c r="CK38" s="119"/>
      <c r="CL38" s="119"/>
      <c r="CM38" s="119"/>
      <c r="CN38" s="119"/>
      <c r="CO38" s="119"/>
      <c r="CP38" s="119"/>
      <c r="CQ38" s="119"/>
      <c r="CR38" s="119"/>
      <c r="CS38" s="119"/>
      <c r="CT38" s="119"/>
      <c r="CU38" s="119"/>
      <c r="CV38" s="119"/>
      <c r="CW38" s="119"/>
      <c r="CX38" s="119"/>
      <c r="CY38" s="119"/>
      <c r="CZ38" s="119"/>
      <c r="DA38" s="119"/>
      <c r="DB38" s="119"/>
      <c r="DC38" s="119"/>
      <c r="DD38" s="119"/>
      <c r="DE38" s="119"/>
      <c r="DF38" s="119"/>
      <c r="DG38" s="119"/>
      <c r="DH38" s="119"/>
      <c r="DI38" s="119"/>
      <c r="DJ38" s="119"/>
      <c r="DK38" s="119"/>
      <c r="DL38" s="119"/>
      <c r="DM38" s="119"/>
      <c r="DN38" s="119"/>
      <c r="DO38" s="119"/>
      <c r="DP38" s="119"/>
      <c r="DQ38" s="119"/>
      <c r="DR38" s="119"/>
    </row>
    <row r="39" spans="1:122" ht="15" x14ac:dyDescent="0.25">
      <c r="A39" s="119">
        <v>35</v>
      </c>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19"/>
      <c r="AX39" s="119"/>
      <c r="AY39" s="119"/>
      <c r="AZ39" s="119"/>
      <c r="BA39" s="119"/>
      <c r="BB39" s="119"/>
      <c r="BC39" s="119"/>
      <c r="BD39" s="119"/>
      <c r="BE39" s="119"/>
      <c r="BF39" s="119"/>
      <c r="BG39" s="119"/>
      <c r="BH39" s="119"/>
      <c r="BI39" s="119"/>
      <c r="BJ39" s="119"/>
      <c r="BK39" s="119"/>
      <c r="BL39" s="119"/>
      <c r="BM39" s="119"/>
      <c r="BN39" s="119"/>
      <c r="BO39" s="119"/>
      <c r="BP39" s="119"/>
      <c r="BQ39" s="119"/>
      <c r="BR39" s="119"/>
      <c r="BS39" s="119"/>
      <c r="BT39" s="119"/>
      <c r="BU39" s="119"/>
      <c r="BV39" s="119"/>
      <c r="BW39" s="119"/>
      <c r="BX39" s="119"/>
      <c r="BY39" s="119"/>
      <c r="BZ39" s="119"/>
      <c r="CA39" s="119"/>
      <c r="CB39" s="119"/>
      <c r="CC39" s="119"/>
      <c r="CD39" s="119"/>
      <c r="CE39" s="119"/>
      <c r="CF39" s="119"/>
      <c r="CG39" s="119"/>
      <c r="CH39" s="119"/>
      <c r="CI39" s="119"/>
      <c r="CJ39" s="119"/>
      <c r="CK39" s="119"/>
      <c r="CL39" s="119"/>
      <c r="CM39" s="119"/>
      <c r="CN39" s="119"/>
      <c r="CO39" s="119"/>
      <c r="CP39" s="119"/>
      <c r="CQ39" s="119"/>
      <c r="CR39" s="119"/>
      <c r="CS39" s="119"/>
      <c r="CT39" s="119"/>
      <c r="CU39" s="119"/>
      <c r="CV39" s="119"/>
      <c r="CW39" s="119"/>
      <c r="CX39" s="119"/>
      <c r="CY39" s="119"/>
      <c r="CZ39" s="119"/>
      <c r="DA39" s="119"/>
      <c r="DB39" s="119"/>
      <c r="DC39" s="119"/>
      <c r="DD39" s="119"/>
      <c r="DE39" s="119"/>
      <c r="DF39" s="119"/>
      <c r="DG39" s="119"/>
      <c r="DH39" s="119"/>
      <c r="DI39" s="119"/>
      <c r="DJ39" s="119"/>
      <c r="DK39" s="119"/>
      <c r="DL39" s="119"/>
      <c r="DM39" s="119"/>
      <c r="DN39" s="119"/>
      <c r="DO39" s="119"/>
      <c r="DP39" s="119"/>
      <c r="DQ39" s="119"/>
      <c r="DR39" s="119"/>
    </row>
    <row r="40" spans="1:122" ht="15" x14ac:dyDescent="0.25">
      <c r="A40" s="119">
        <v>36</v>
      </c>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19"/>
      <c r="AX40" s="119"/>
      <c r="AY40" s="119"/>
      <c r="AZ40" s="119"/>
      <c r="BA40" s="119"/>
      <c r="BB40" s="119"/>
      <c r="BC40" s="119"/>
      <c r="BD40" s="119"/>
      <c r="BE40" s="119"/>
      <c r="BF40" s="119"/>
      <c r="BG40" s="119"/>
      <c r="BH40" s="119"/>
      <c r="BI40" s="119"/>
      <c r="BJ40" s="119"/>
      <c r="BK40" s="119"/>
      <c r="BL40" s="119"/>
      <c r="BM40" s="119"/>
      <c r="BN40" s="119"/>
      <c r="BO40" s="119"/>
      <c r="BP40" s="119"/>
      <c r="BQ40" s="119"/>
      <c r="BR40" s="119"/>
      <c r="BS40" s="119"/>
      <c r="BT40" s="119"/>
      <c r="BU40" s="119"/>
      <c r="BV40" s="119"/>
      <c r="BW40" s="119"/>
      <c r="BX40" s="119"/>
      <c r="BY40" s="119"/>
      <c r="BZ40" s="119"/>
      <c r="CA40" s="119"/>
      <c r="CB40" s="119"/>
      <c r="CC40" s="119"/>
      <c r="CD40" s="119"/>
      <c r="CE40" s="119"/>
      <c r="CF40" s="119"/>
      <c r="CG40" s="119"/>
      <c r="CH40" s="119"/>
      <c r="CI40" s="119"/>
      <c r="CJ40" s="119"/>
      <c r="CK40" s="119"/>
      <c r="CL40" s="119"/>
      <c r="CM40" s="119"/>
      <c r="CN40" s="119"/>
      <c r="CO40" s="119"/>
      <c r="CP40" s="119"/>
      <c r="CQ40" s="119"/>
      <c r="CR40" s="119"/>
      <c r="CS40" s="119"/>
      <c r="CT40" s="119"/>
      <c r="CU40" s="119"/>
      <c r="CV40" s="119"/>
      <c r="CW40" s="119"/>
      <c r="CX40" s="119"/>
      <c r="CY40" s="119"/>
      <c r="CZ40" s="119"/>
      <c r="DA40" s="119"/>
      <c r="DB40" s="119"/>
      <c r="DC40" s="119"/>
      <c r="DD40" s="119"/>
      <c r="DE40" s="119"/>
      <c r="DF40" s="119"/>
      <c r="DG40" s="119"/>
      <c r="DH40" s="119"/>
      <c r="DI40" s="119"/>
      <c r="DJ40" s="119"/>
      <c r="DK40" s="119"/>
      <c r="DL40" s="119"/>
      <c r="DM40" s="119"/>
      <c r="DN40" s="119"/>
      <c r="DO40" s="119"/>
      <c r="DP40" s="119"/>
      <c r="DQ40" s="119"/>
      <c r="DR40" s="119"/>
    </row>
    <row r="41" spans="1:122" ht="15" x14ac:dyDescent="0.25">
      <c r="A41" s="119">
        <v>37</v>
      </c>
      <c r="B41" s="120">
        <v>1</v>
      </c>
      <c r="C41" s="120">
        <v>14</v>
      </c>
      <c r="D41" s="120">
        <v>6</v>
      </c>
      <c r="E41" s="120">
        <v>6</v>
      </c>
      <c r="F41" s="120">
        <v>4</v>
      </c>
      <c r="G41" s="120">
        <v>7</v>
      </c>
      <c r="H41" s="119" t="s">
        <v>720</v>
      </c>
      <c r="I41" s="119"/>
      <c r="J41" s="119"/>
      <c r="K41" s="119"/>
      <c r="L41" s="119"/>
      <c r="M41" s="119"/>
      <c r="N41" s="119"/>
      <c r="O41" s="119"/>
      <c r="P41" s="119"/>
      <c r="Q41" s="119"/>
      <c r="R41" s="119"/>
      <c r="S41" s="119"/>
      <c r="T41" s="119"/>
      <c r="U41" s="119"/>
      <c r="V41" s="119"/>
      <c r="W41" s="119"/>
      <c r="X41" s="119"/>
      <c r="Y41" s="119"/>
      <c r="Z41" s="119"/>
      <c r="AA41" s="119"/>
      <c r="AB41" s="119"/>
      <c r="AC41" s="119"/>
      <c r="AD41" s="119"/>
      <c r="AE41" s="119"/>
      <c r="AF41" s="119"/>
      <c r="AG41" s="119"/>
      <c r="AH41" s="119"/>
      <c r="AI41" s="119"/>
      <c r="AJ41" s="119"/>
      <c r="AK41" s="119"/>
      <c r="AL41" s="119"/>
      <c r="AM41" s="119"/>
      <c r="AN41" s="119"/>
      <c r="AO41" s="119"/>
      <c r="AP41" s="119"/>
      <c r="AQ41" s="119"/>
      <c r="AR41" s="119"/>
      <c r="AS41" s="119"/>
      <c r="AT41" s="119"/>
      <c r="AU41" s="119"/>
      <c r="AV41" s="119"/>
      <c r="AW41" s="119"/>
      <c r="AX41" s="119"/>
      <c r="AY41" s="119"/>
      <c r="AZ41" s="119"/>
      <c r="BA41" s="119"/>
      <c r="BB41" s="119"/>
      <c r="BC41" s="119"/>
      <c r="BD41" s="119"/>
      <c r="BE41" s="119"/>
      <c r="BF41" s="119"/>
      <c r="BG41" s="119"/>
      <c r="BH41" s="119"/>
      <c r="BI41" s="119"/>
      <c r="BJ41" s="119"/>
      <c r="BK41" s="119"/>
      <c r="BL41" s="119"/>
      <c r="BM41" s="119"/>
      <c r="BN41" s="119"/>
      <c r="BO41" s="119"/>
      <c r="BP41" s="119"/>
      <c r="BQ41" s="119"/>
      <c r="BR41" s="119"/>
      <c r="BS41" s="119"/>
      <c r="BT41" s="119"/>
      <c r="BU41" s="119"/>
      <c r="BV41" s="119"/>
      <c r="BW41" s="119"/>
      <c r="BX41" s="119"/>
      <c r="BY41" s="119"/>
      <c r="BZ41" s="119"/>
      <c r="CA41" s="119"/>
      <c r="CB41" s="119"/>
      <c r="CC41" s="119"/>
      <c r="CD41" s="119"/>
      <c r="CE41" s="119"/>
      <c r="CF41" s="119"/>
      <c r="CG41" s="119"/>
      <c r="CH41" s="119"/>
      <c r="CI41" s="119"/>
      <c r="CJ41" s="119"/>
      <c r="CK41" s="119"/>
      <c r="CL41" s="119"/>
      <c r="CM41" s="119"/>
      <c r="CN41" s="119"/>
      <c r="CO41" s="119"/>
      <c r="CP41" s="119"/>
      <c r="CQ41" s="119"/>
      <c r="CR41" s="119"/>
      <c r="CS41" s="119"/>
      <c r="CT41" s="119"/>
      <c r="CU41" s="119"/>
      <c r="CV41" s="119"/>
      <c r="CW41" s="119"/>
      <c r="CX41" s="119"/>
      <c r="CY41" s="119"/>
      <c r="CZ41" s="119"/>
      <c r="DA41" s="119"/>
      <c r="DB41" s="119"/>
      <c r="DC41" s="119"/>
      <c r="DD41" s="119"/>
      <c r="DE41" s="119"/>
      <c r="DF41" s="119"/>
      <c r="DG41" s="119"/>
      <c r="DH41" s="119"/>
      <c r="DI41" s="119"/>
      <c r="DJ41" s="119"/>
      <c r="DK41" s="119"/>
      <c r="DL41" s="119"/>
      <c r="DM41" s="119"/>
      <c r="DN41" s="119"/>
      <c r="DO41" s="119"/>
      <c r="DP41" s="119"/>
      <c r="DQ41" s="119"/>
      <c r="DR41" s="119"/>
    </row>
    <row r="42" spans="1:122" ht="15" x14ac:dyDescent="0.25">
      <c r="A42" s="119">
        <v>38</v>
      </c>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row>
    <row r="43" spans="1:122" ht="15" x14ac:dyDescent="0.25">
      <c r="A43" s="119">
        <v>39</v>
      </c>
      <c r="B43" s="120">
        <v>1</v>
      </c>
      <c r="C43" s="120">
        <v>17</v>
      </c>
      <c r="D43" s="120">
        <v>8</v>
      </c>
      <c r="E43" s="120">
        <v>8</v>
      </c>
      <c r="F43" s="120">
        <v>5</v>
      </c>
      <c r="G43" s="120">
        <v>12</v>
      </c>
      <c r="H43" s="119" t="s">
        <v>720</v>
      </c>
      <c r="I43" s="119"/>
      <c r="J43" s="119"/>
      <c r="K43" s="119"/>
      <c r="L43" s="119"/>
      <c r="M43" s="119"/>
      <c r="N43" s="119"/>
      <c r="O43" s="119"/>
      <c r="P43" s="119"/>
      <c r="Q43" s="119"/>
      <c r="R43" s="119"/>
      <c r="S43" s="119"/>
      <c r="T43" s="119"/>
      <c r="U43" s="119"/>
      <c r="V43" s="119"/>
      <c r="W43" s="119"/>
      <c r="X43" s="119"/>
      <c r="Y43" s="119"/>
      <c r="Z43" s="119"/>
      <c r="AA43" s="119"/>
      <c r="AB43" s="119"/>
      <c r="AC43" s="119"/>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119"/>
      <c r="BD43" s="119"/>
      <c r="BE43" s="119"/>
      <c r="BF43" s="119"/>
      <c r="BG43" s="119"/>
      <c r="BH43" s="119"/>
      <c r="BI43" s="119"/>
      <c r="BJ43" s="119"/>
      <c r="BK43" s="119"/>
      <c r="BL43" s="119"/>
      <c r="BM43" s="119"/>
      <c r="BN43" s="119"/>
      <c r="BO43" s="119"/>
      <c r="BP43" s="119"/>
      <c r="BQ43" s="119"/>
      <c r="BR43" s="119"/>
      <c r="BS43" s="119"/>
      <c r="BT43" s="119"/>
      <c r="BU43" s="119"/>
      <c r="BV43" s="119"/>
      <c r="BW43" s="119"/>
      <c r="BX43" s="119"/>
      <c r="BY43" s="119"/>
      <c r="BZ43" s="119"/>
      <c r="CA43" s="119"/>
      <c r="CB43" s="119"/>
      <c r="CC43" s="119"/>
      <c r="CD43" s="119"/>
      <c r="CE43" s="119"/>
      <c r="CF43" s="119"/>
      <c r="CG43" s="119"/>
      <c r="CH43" s="119"/>
      <c r="CI43" s="119"/>
      <c r="CJ43" s="119"/>
      <c r="CK43" s="119"/>
      <c r="CL43" s="119"/>
      <c r="CM43" s="119"/>
      <c r="CN43" s="119"/>
      <c r="CO43" s="119"/>
      <c r="CP43" s="119"/>
      <c r="CQ43" s="119"/>
      <c r="CR43" s="119"/>
      <c r="CS43" s="119"/>
      <c r="CT43" s="119"/>
      <c r="CU43" s="119"/>
      <c r="CV43" s="119"/>
      <c r="CW43" s="119"/>
      <c r="CX43" s="119"/>
      <c r="CY43" s="119"/>
      <c r="CZ43" s="119"/>
      <c r="DA43" s="119"/>
      <c r="DB43" s="119"/>
      <c r="DC43" s="119"/>
      <c r="DD43" s="119"/>
      <c r="DE43" s="119"/>
      <c r="DF43" s="119"/>
      <c r="DG43" s="119"/>
      <c r="DH43" s="119"/>
      <c r="DI43" s="119"/>
      <c r="DJ43" s="119"/>
      <c r="DK43" s="119"/>
      <c r="DL43" s="119"/>
      <c r="DM43" s="119"/>
      <c r="DN43" s="119"/>
      <c r="DO43" s="119"/>
      <c r="DP43" s="119"/>
      <c r="DQ43" s="119"/>
      <c r="DR43" s="119"/>
    </row>
    <row r="44" spans="1:122" ht="15" x14ac:dyDescent="0.25">
      <c r="A44" s="119">
        <v>40</v>
      </c>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119"/>
      <c r="BD44" s="119"/>
      <c r="BE44" s="119"/>
      <c r="BF44" s="119"/>
      <c r="BG44" s="119"/>
      <c r="BH44" s="119"/>
      <c r="BI44" s="119"/>
      <c r="BJ44" s="119"/>
      <c r="BK44" s="119"/>
      <c r="BL44" s="119"/>
      <c r="BM44" s="119"/>
      <c r="BN44" s="119"/>
      <c r="BO44" s="119"/>
      <c r="BP44" s="119"/>
      <c r="BQ44" s="119"/>
      <c r="BR44" s="119"/>
      <c r="BS44" s="119"/>
      <c r="BT44" s="119"/>
      <c r="BU44" s="119"/>
      <c r="BV44" s="119"/>
      <c r="BW44" s="119"/>
      <c r="BX44" s="119"/>
      <c r="BY44" s="119"/>
      <c r="BZ44" s="119"/>
      <c r="CA44" s="119"/>
      <c r="CB44" s="119"/>
      <c r="CC44" s="119"/>
      <c r="CD44" s="119"/>
      <c r="CE44" s="119"/>
      <c r="CF44" s="119"/>
      <c r="CG44" s="119"/>
      <c r="CH44" s="119"/>
      <c r="CI44" s="119"/>
      <c r="CJ44" s="119"/>
      <c r="CK44" s="119"/>
      <c r="CL44" s="119"/>
      <c r="CM44" s="119"/>
      <c r="CN44" s="119"/>
      <c r="CO44" s="119"/>
      <c r="CP44" s="119"/>
      <c r="CQ44" s="119"/>
      <c r="CR44" s="119"/>
      <c r="CS44" s="119"/>
      <c r="CT44" s="119"/>
      <c r="CU44" s="119"/>
      <c r="CV44" s="119"/>
      <c r="CW44" s="119"/>
      <c r="CX44" s="119"/>
      <c r="CY44" s="119"/>
      <c r="CZ44" s="119"/>
      <c r="DA44" s="119"/>
      <c r="DB44" s="119"/>
      <c r="DC44" s="119"/>
      <c r="DD44" s="119"/>
      <c r="DE44" s="119"/>
      <c r="DF44" s="119"/>
      <c r="DG44" s="119"/>
      <c r="DH44" s="119"/>
      <c r="DI44" s="119"/>
      <c r="DJ44" s="119"/>
      <c r="DK44" s="119"/>
      <c r="DL44" s="119"/>
      <c r="DM44" s="119"/>
      <c r="DN44" s="119"/>
      <c r="DO44" s="119"/>
      <c r="DP44" s="119"/>
      <c r="DQ44" s="119"/>
      <c r="DR44" s="119"/>
    </row>
    <row r="45" spans="1:122" ht="15" x14ac:dyDescent="0.25">
      <c r="A45" s="119">
        <v>41</v>
      </c>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119"/>
      <c r="BD45" s="119"/>
      <c r="BE45" s="119"/>
      <c r="BF45" s="119"/>
      <c r="BG45" s="119"/>
      <c r="BH45" s="119"/>
      <c r="BI45" s="119"/>
      <c r="BJ45" s="119"/>
      <c r="BK45" s="119"/>
      <c r="BL45" s="119"/>
      <c r="BM45" s="119"/>
      <c r="BN45" s="119"/>
      <c r="BO45" s="119"/>
      <c r="BP45" s="119"/>
      <c r="BQ45" s="119"/>
      <c r="BR45" s="119"/>
      <c r="BS45" s="119"/>
      <c r="BT45" s="119"/>
      <c r="BU45" s="119"/>
      <c r="BV45" s="119"/>
      <c r="BW45" s="119"/>
      <c r="BX45" s="119"/>
      <c r="BY45" s="119"/>
      <c r="BZ45" s="119"/>
      <c r="CA45" s="119"/>
      <c r="CB45" s="119"/>
      <c r="CC45" s="119"/>
      <c r="CD45" s="119"/>
      <c r="CE45" s="119"/>
      <c r="CF45" s="119"/>
      <c r="CG45" s="119"/>
      <c r="CH45" s="119"/>
      <c r="CI45" s="119"/>
      <c r="CJ45" s="119"/>
      <c r="CK45" s="119"/>
      <c r="CL45" s="119"/>
      <c r="CM45" s="119"/>
      <c r="CN45" s="119"/>
      <c r="CO45" s="119"/>
      <c r="CP45" s="119"/>
      <c r="CQ45" s="119"/>
      <c r="CR45" s="119"/>
      <c r="CS45" s="119"/>
      <c r="CT45" s="119"/>
      <c r="CU45" s="119"/>
      <c r="CV45" s="119"/>
      <c r="CW45" s="119"/>
      <c r="CX45" s="119"/>
      <c r="CY45" s="119"/>
      <c r="CZ45" s="119"/>
      <c r="DA45" s="119"/>
      <c r="DB45" s="119"/>
      <c r="DC45" s="119"/>
      <c r="DD45" s="119"/>
      <c r="DE45" s="119"/>
      <c r="DF45" s="119"/>
      <c r="DG45" s="119"/>
      <c r="DH45" s="119"/>
      <c r="DI45" s="119"/>
      <c r="DJ45" s="119"/>
      <c r="DK45" s="119"/>
      <c r="DL45" s="119"/>
      <c r="DM45" s="119"/>
      <c r="DN45" s="119"/>
      <c r="DO45" s="119"/>
      <c r="DP45" s="119"/>
      <c r="DQ45" s="119"/>
      <c r="DR45" s="119"/>
    </row>
    <row r="46" spans="1:122" ht="15" x14ac:dyDescent="0.25">
      <c r="A46" s="119">
        <v>42</v>
      </c>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c r="AY46" s="119"/>
      <c r="AZ46" s="119"/>
      <c r="BA46" s="119"/>
      <c r="BB46" s="119"/>
      <c r="BC46" s="119"/>
      <c r="BD46" s="119"/>
      <c r="BE46" s="119"/>
      <c r="BF46" s="119"/>
      <c r="BG46" s="119"/>
      <c r="BH46" s="119"/>
      <c r="BI46" s="119"/>
      <c r="BJ46" s="119"/>
      <c r="BK46" s="119"/>
      <c r="BL46" s="119"/>
      <c r="BM46" s="119"/>
      <c r="BN46" s="119"/>
      <c r="BO46" s="119"/>
      <c r="BP46" s="119"/>
      <c r="BQ46" s="119"/>
      <c r="BR46" s="119"/>
      <c r="BS46" s="119"/>
      <c r="BT46" s="119"/>
      <c r="BU46" s="119"/>
      <c r="BV46" s="119"/>
      <c r="BW46" s="119"/>
      <c r="BX46" s="119"/>
      <c r="BY46" s="119"/>
      <c r="BZ46" s="119"/>
      <c r="CA46" s="119"/>
      <c r="CB46" s="119"/>
      <c r="CC46" s="119"/>
      <c r="CD46" s="119"/>
      <c r="CE46" s="119"/>
      <c r="CF46" s="119"/>
      <c r="CG46" s="119"/>
      <c r="CH46" s="119"/>
      <c r="CI46" s="119"/>
      <c r="CJ46" s="119"/>
      <c r="CK46" s="119"/>
      <c r="CL46" s="119"/>
      <c r="CM46" s="119"/>
      <c r="CN46" s="119"/>
      <c r="CO46" s="119"/>
      <c r="CP46" s="119"/>
      <c r="CQ46" s="119"/>
      <c r="CR46" s="119"/>
      <c r="CS46" s="119"/>
      <c r="CT46" s="119"/>
      <c r="CU46" s="119"/>
      <c r="CV46" s="119"/>
      <c r="CW46" s="119"/>
      <c r="CX46" s="119"/>
      <c r="CY46" s="119"/>
      <c r="CZ46" s="119"/>
      <c r="DA46" s="119"/>
      <c r="DB46" s="119"/>
      <c r="DC46" s="119"/>
      <c r="DD46" s="119"/>
      <c r="DE46" s="119"/>
      <c r="DF46" s="119"/>
      <c r="DG46" s="119"/>
      <c r="DH46" s="119"/>
      <c r="DI46" s="119"/>
      <c r="DJ46" s="119"/>
      <c r="DK46" s="119"/>
      <c r="DL46" s="119"/>
      <c r="DM46" s="119"/>
      <c r="DN46" s="119"/>
      <c r="DO46" s="119"/>
      <c r="DP46" s="119"/>
      <c r="DQ46" s="119"/>
      <c r="DR46" s="119"/>
    </row>
    <row r="47" spans="1:122" ht="15" x14ac:dyDescent="0.25">
      <c r="A47" s="119">
        <v>43</v>
      </c>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119"/>
      <c r="BD47" s="119"/>
      <c r="BE47" s="119"/>
      <c r="BF47" s="119"/>
      <c r="BG47" s="119"/>
      <c r="BH47" s="119"/>
      <c r="BI47" s="119"/>
      <c r="BJ47" s="119"/>
      <c r="BK47" s="119"/>
      <c r="BL47" s="119"/>
      <c r="BM47" s="119"/>
      <c r="BN47" s="119"/>
      <c r="BO47" s="119"/>
      <c r="BP47" s="119"/>
      <c r="BQ47" s="119"/>
      <c r="BR47" s="119"/>
      <c r="BS47" s="119"/>
      <c r="BT47" s="119"/>
      <c r="BU47" s="119"/>
      <c r="BV47" s="119"/>
      <c r="BW47" s="119"/>
      <c r="BX47" s="119"/>
      <c r="BY47" s="119"/>
      <c r="BZ47" s="119"/>
      <c r="CA47" s="119"/>
      <c r="CB47" s="119"/>
      <c r="CC47" s="119"/>
      <c r="CD47" s="119"/>
      <c r="CE47" s="119"/>
      <c r="CF47" s="119"/>
      <c r="CG47" s="119"/>
      <c r="CH47" s="119"/>
      <c r="CI47" s="119"/>
      <c r="CJ47" s="119"/>
      <c r="CK47" s="119"/>
      <c r="CL47" s="119"/>
      <c r="CM47" s="119"/>
      <c r="CN47" s="119"/>
      <c r="CO47" s="119"/>
      <c r="CP47" s="119"/>
      <c r="CQ47" s="119"/>
      <c r="CR47" s="119"/>
      <c r="CS47" s="119"/>
      <c r="CT47" s="119"/>
      <c r="CU47" s="119"/>
      <c r="CV47" s="119"/>
      <c r="CW47" s="119"/>
      <c r="CX47" s="119"/>
      <c r="CY47" s="119"/>
      <c r="CZ47" s="119"/>
      <c r="DA47" s="119"/>
      <c r="DB47" s="119"/>
      <c r="DC47" s="119"/>
      <c r="DD47" s="119"/>
      <c r="DE47" s="119"/>
      <c r="DF47" s="119"/>
      <c r="DG47" s="119"/>
      <c r="DH47" s="119"/>
      <c r="DI47" s="119"/>
      <c r="DJ47" s="119"/>
      <c r="DK47" s="119"/>
      <c r="DL47" s="119"/>
      <c r="DM47" s="119"/>
      <c r="DN47" s="119"/>
      <c r="DO47" s="119"/>
      <c r="DP47" s="119"/>
      <c r="DQ47" s="119"/>
      <c r="DR47" s="119"/>
    </row>
    <row r="48" spans="1:122" ht="15" x14ac:dyDescent="0.25">
      <c r="A48" s="119">
        <v>44</v>
      </c>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119"/>
      <c r="BD48" s="119"/>
      <c r="BE48" s="119"/>
      <c r="BF48" s="119"/>
      <c r="BG48" s="119"/>
      <c r="BH48" s="119"/>
      <c r="BI48" s="119"/>
      <c r="BJ48" s="119"/>
      <c r="BK48" s="119"/>
      <c r="BL48" s="119"/>
      <c r="BM48" s="119"/>
      <c r="BN48" s="119"/>
      <c r="BO48" s="119"/>
      <c r="BP48" s="119"/>
      <c r="BQ48" s="119"/>
      <c r="BR48" s="119"/>
      <c r="BS48" s="119"/>
      <c r="BT48" s="119"/>
      <c r="BU48" s="119"/>
      <c r="BV48" s="119"/>
      <c r="BW48" s="119"/>
      <c r="BX48" s="119"/>
      <c r="BY48" s="119"/>
      <c r="BZ48" s="119"/>
      <c r="CA48" s="119"/>
      <c r="CB48" s="119"/>
      <c r="CC48" s="119"/>
      <c r="CD48" s="119"/>
      <c r="CE48" s="119"/>
      <c r="CF48" s="119"/>
      <c r="CG48" s="119"/>
      <c r="CH48" s="119"/>
      <c r="CI48" s="119"/>
      <c r="CJ48" s="119"/>
      <c r="CK48" s="119"/>
      <c r="CL48" s="119"/>
      <c r="CM48" s="119"/>
      <c r="CN48" s="119"/>
      <c r="CO48" s="119"/>
      <c r="CP48" s="119"/>
      <c r="CQ48" s="119"/>
      <c r="CR48" s="119"/>
      <c r="CS48" s="119"/>
      <c r="CT48" s="119"/>
      <c r="CU48" s="119"/>
      <c r="CV48" s="119"/>
      <c r="CW48" s="119"/>
      <c r="CX48" s="119"/>
      <c r="CY48" s="119"/>
      <c r="CZ48" s="119"/>
      <c r="DA48" s="119"/>
      <c r="DB48" s="119"/>
      <c r="DC48" s="119"/>
      <c r="DD48" s="119"/>
      <c r="DE48" s="119"/>
      <c r="DF48" s="119"/>
      <c r="DG48" s="119"/>
      <c r="DH48" s="119"/>
      <c r="DI48" s="119"/>
      <c r="DJ48" s="119"/>
      <c r="DK48" s="119"/>
      <c r="DL48" s="119"/>
      <c r="DM48" s="119"/>
      <c r="DN48" s="119"/>
      <c r="DO48" s="119"/>
      <c r="DP48" s="119"/>
      <c r="DQ48" s="119"/>
      <c r="DR48" s="119"/>
    </row>
    <row r="49" spans="1:122" ht="15" x14ac:dyDescent="0.25">
      <c r="A49" s="119">
        <v>45</v>
      </c>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119"/>
      <c r="BD49" s="119"/>
      <c r="BE49" s="119"/>
      <c r="BF49" s="119"/>
      <c r="BG49" s="119"/>
      <c r="BH49" s="119"/>
      <c r="BI49" s="119"/>
      <c r="BJ49" s="119"/>
      <c r="BK49" s="119"/>
      <c r="BL49" s="119"/>
      <c r="BM49" s="119"/>
      <c r="BN49" s="119"/>
      <c r="BO49" s="119"/>
      <c r="BP49" s="119"/>
      <c r="BQ49" s="119"/>
      <c r="BR49" s="119"/>
      <c r="BS49" s="119"/>
      <c r="BT49" s="119"/>
      <c r="BU49" s="119"/>
      <c r="BV49" s="119"/>
      <c r="BW49" s="119"/>
      <c r="BX49" s="119"/>
      <c r="BY49" s="119"/>
      <c r="BZ49" s="119"/>
      <c r="CA49" s="119"/>
      <c r="CB49" s="119"/>
      <c r="CC49" s="119"/>
      <c r="CD49" s="119"/>
      <c r="CE49" s="119"/>
      <c r="CF49" s="119"/>
      <c r="CG49" s="119"/>
      <c r="CH49" s="119"/>
      <c r="CI49" s="119"/>
      <c r="CJ49" s="119"/>
      <c r="CK49" s="119"/>
      <c r="CL49" s="119"/>
      <c r="CM49" s="119"/>
      <c r="CN49" s="119"/>
      <c r="CO49" s="119"/>
      <c r="CP49" s="119"/>
      <c r="CQ49" s="119"/>
      <c r="CR49" s="119"/>
      <c r="CS49" s="119"/>
      <c r="CT49" s="119"/>
      <c r="CU49" s="119"/>
      <c r="CV49" s="119"/>
      <c r="CW49" s="119"/>
      <c r="CX49" s="119"/>
      <c r="CY49" s="119"/>
      <c r="CZ49" s="119"/>
      <c r="DA49" s="119"/>
      <c r="DB49" s="119"/>
      <c r="DC49" s="119"/>
      <c r="DD49" s="119"/>
      <c r="DE49" s="119"/>
      <c r="DF49" s="119"/>
      <c r="DG49" s="119"/>
      <c r="DH49" s="119"/>
      <c r="DI49" s="119"/>
      <c r="DJ49" s="119"/>
      <c r="DK49" s="119"/>
      <c r="DL49" s="119"/>
      <c r="DM49" s="119"/>
      <c r="DN49" s="119"/>
      <c r="DO49" s="119"/>
      <c r="DP49" s="119"/>
      <c r="DQ49" s="119"/>
      <c r="DR49" s="119"/>
    </row>
    <row r="50" spans="1:122" ht="15" x14ac:dyDescent="0.25">
      <c r="A50" s="119">
        <v>46</v>
      </c>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119"/>
      <c r="BD50" s="119"/>
      <c r="BE50" s="119"/>
      <c r="BF50" s="119"/>
      <c r="BG50" s="119"/>
      <c r="BH50" s="119"/>
      <c r="BI50" s="119"/>
      <c r="BJ50" s="119"/>
      <c r="BK50" s="119"/>
      <c r="BL50" s="119"/>
      <c r="BM50" s="119"/>
      <c r="BN50" s="119"/>
      <c r="BO50" s="119"/>
      <c r="BP50" s="119"/>
      <c r="BQ50" s="119"/>
      <c r="BR50" s="119"/>
      <c r="BS50" s="119"/>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119"/>
      <c r="CP50" s="119"/>
      <c r="CQ50" s="119"/>
      <c r="CR50" s="119"/>
      <c r="CS50" s="119"/>
      <c r="CT50" s="119"/>
      <c r="CU50" s="119"/>
      <c r="CV50" s="119"/>
      <c r="CW50" s="119"/>
      <c r="CX50" s="119"/>
      <c r="CY50" s="119"/>
      <c r="CZ50" s="119"/>
      <c r="DA50" s="119"/>
      <c r="DB50" s="119"/>
      <c r="DC50" s="119"/>
      <c r="DD50" s="119"/>
      <c r="DE50" s="119"/>
      <c r="DF50" s="119"/>
      <c r="DG50" s="119"/>
      <c r="DH50" s="119"/>
      <c r="DI50" s="119"/>
      <c r="DJ50" s="119"/>
      <c r="DK50" s="119"/>
      <c r="DL50" s="119"/>
      <c r="DM50" s="119"/>
      <c r="DN50" s="119"/>
      <c r="DO50" s="119"/>
      <c r="DP50" s="119"/>
      <c r="DQ50" s="119"/>
      <c r="DR50" s="119"/>
    </row>
    <row r="51" spans="1:122" ht="15" x14ac:dyDescent="0.25">
      <c r="A51" s="119">
        <v>47</v>
      </c>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row>
    <row r="52" spans="1:122" ht="15" x14ac:dyDescent="0.25">
      <c r="A52" s="119">
        <v>48</v>
      </c>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19"/>
      <c r="CE52" s="119"/>
      <c r="CF52" s="119"/>
      <c r="CG52" s="119"/>
      <c r="CH52" s="119"/>
      <c r="CI52" s="119"/>
      <c r="CJ52" s="119"/>
      <c r="CK52" s="119"/>
      <c r="CL52" s="119"/>
      <c r="CM52" s="119"/>
      <c r="CN52" s="119"/>
      <c r="CO52" s="119"/>
      <c r="CP52" s="119"/>
      <c r="CQ52" s="119"/>
      <c r="CR52" s="119"/>
      <c r="CS52" s="119"/>
      <c r="CT52" s="119"/>
      <c r="CU52" s="119"/>
      <c r="CV52" s="119"/>
      <c r="CW52" s="119"/>
      <c r="CX52" s="119"/>
      <c r="CY52" s="119"/>
      <c r="CZ52" s="119"/>
      <c r="DA52" s="119"/>
      <c r="DB52" s="119"/>
      <c r="DC52" s="119"/>
      <c r="DD52" s="119"/>
      <c r="DE52" s="119"/>
      <c r="DF52" s="119"/>
      <c r="DG52" s="119"/>
      <c r="DH52" s="119"/>
      <c r="DI52" s="119"/>
      <c r="DJ52" s="119"/>
      <c r="DK52" s="119"/>
      <c r="DL52" s="119"/>
      <c r="DM52" s="119"/>
      <c r="DN52" s="119"/>
      <c r="DO52" s="119"/>
      <c r="DP52" s="119"/>
      <c r="DQ52" s="119"/>
      <c r="DR52" s="119"/>
    </row>
    <row r="53" spans="1:122" ht="15" x14ac:dyDescent="0.25">
      <c r="A53" s="119">
        <v>49</v>
      </c>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119"/>
      <c r="BD53" s="119"/>
      <c r="BE53" s="119"/>
      <c r="BF53" s="119"/>
      <c r="BG53" s="119"/>
      <c r="BH53" s="119"/>
      <c r="BI53" s="119"/>
      <c r="BJ53" s="119"/>
      <c r="BK53" s="119"/>
      <c r="BL53" s="119"/>
      <c r="BM53" s="119"/>
      <c r="BN53" s="119"/>
      <c r="BO53" s="119"/>
      <c r="BP53" s="119"/>
      <c r="BQ53" s="119"/>
      <c r="BR53" s="119"/>
      <c r="BS53" s="119"/>
      <c r="BT53" s="119"/>
      <c r="BU53" s="119"/>
      <c r="BV53" s="119"/>
      <c r="BW53" s="119"/>
      <c r="BX53" s="119"/>
      <c r="BY53" s="119"/>
      <c r="BZ53" s="119"/>
      <c r="CA53" s="119"/>
      <c r="CB53" s="119"/>
      <c r="CC53" s="119"/>
      <c r="CD53" s="119"/>
      <c r="CE53" s="119"/>
      <c r="CF53" s="119"/>
      <c r="CG53" s="119"/>
      <c r="CH53" s="119"/>
      <c r="CI53" s="119"/>
      <c r="CJ53" s="119"/>
      <c r="CK53" s="119"/>
      <c r="CL53" s="119"/>
      <c r="CM53" s="119"/>
      <c r="CN53" s="119"/>
      <c r="CO53" s="119"/>
      <c r="CP53" s="119"/>
      <c r="CQ53" s="119"/>
      <c r="CR53" s="119"/>
      <c r="CS53" s="119"/>
      <c r="CT53" s="119"/>
      <c r="CU53" s="119"/>
      <c r="CV53" s="119"/>
      <c r="CW53" s="119"/>
      <c r="CX53" s="119"/>
      <c r="CY53" s="119"/>
      <c r="CZ53" s="119"/>
      <c r="DA53" s="119"/>
      <c r="DB53" s="119"/>
      <c r="DC53" s="119"/>
      <c r="DD53" s="119"/>
      <c r="DE53" s="119"/>
      <c r="DF53" s="119"/>
      <c r="DG53" s="119"/>
      <c r="DH53" s="119"/>
      <c r="DI53" s="119"/>
      <c r="DJ53" s="119"/>
      <c r="DK53" s="119"/>
      <c r="DL53" s="119"/>
      <c r="DM53" s="119"/>
      <c r="DN53" s="119"/>
      <c r="DO53" s="119"/>
      <c r="DP53" s="119"/>
      <c r="DQ53" s="119"/>
      <c r="DR53" s="119"/>
    </row>
    <row r="54" spans="1:122" ht="15" x14ac:dyDescent="0.25">
      <c r="A54" s="119">
        <v>50</v>
      </c>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119"/>
      <c r="BD54" s="119"/>
      <c r="BE54" s="119"/>
      <c r="BF54" s="119"/>
      <c r="BG54" s="119"/>
      <c r="BH54" s="119"/>
      <c r="BI54" s="119"/>
      <c r="BJ54" s="119"/>
      <c r="BK54" s="119"/>
      <c r="BL54" s="119"/>
      <c r="BM54" s="119"/>
      <c r="BN54" s="119"/>
      <c r="BO54" s="119"/>
      <c r="BP54" s="119"/>
      <c r="BQ54" s="119"/>
      <c r="BR54" s="119"/>
      <c r="BS54" s="119"/>
      <c r="BT54" s="119"/>
      <c r="BU54" s="119"/>
      <c r="BV54" s="119"/>
      <c r="BW54" s="119"/>
      <c r="BX54" s="119"/>
      <c r="BY54" s="119"/>
      <c r="BZ54" s="119"/>
      <c r="CA54" s="119"/>
      <c r="CB54" s="119"/>
      <c r="CC54" s="119"/>
      <c r="CD54" s="119"/>
      <c r="CE54" s="119"/>
      <c r="CF54" s="119"/>
      <c r="CG54" s="119"/>
      <c r="CH54" s="119"/>
      <c r="CI54" s="119"/>
      <c r="CJ54" s="119"/>
      <c r="CK54" s="119"/>
      <c r="CL54" s="119"/>
      <c r="CM54" s="119"/>
      <c r="CN54" s="119"/>
      <c r="CO54" s="119"/>
      <c r="CP54" s="119"/>
      <c r="CQ54" s="119"/>
      <c r="CR54" s="119"/>
      <c r="CS54" s="119"/>
      <c r="CT54" s="119"/>
      <c r="CU54" s="119"/>
      <c r="CV54" s="119"/>
      <c r="CW54" s="119"/>
      <c r="CX54" s="119"/>
      <c r="CY54" s="119"/>
      <c r="CZ54" s="119"/>
      <c r="DA54" s="119"/>
      <c r="DB54" s="119"/>
      <c r="DC54" s="119"/>
      <c r="DD54" s="119"/>
      <c r="DE54" s="119"/>
      <c r="DF54" s="119"/>
      <c r="DG54" s="119"/>
      <c r="DH54" s="119"/>
      <c r="DI54" s="119"/>
      <c r="DJ54" s="119"/>
      <c r="DK54" s="119"/>
      <c r="DL54" s="119"/>
      <c r="DM54" s="119"/>
      <c r="DN54" s="119"/>
      <c r="DO54" s="119"/>
      <c r="DP54" s="119"/>
      <c r="DQ54" s="119"/>
      <c r="DR54" s="119"/>
    </row>
    <row r="55" spans="1:122" ht="15" x14ac:dyDescent="0.25">
      <c r="A55" s="119">
        <v>51</v>
      </c>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119"/>
      <c r="BK55" s="119"/>
      <c r="BL55" s="119"/>
      <c r="BM55" s="119"/>
      <c r="BN55" s="119"/>
      <c r="BO55" s="119"/>
      <c r="BP55" s="119"/>
      <c r="BQ55" s="119"/>
      <c r="BR55" s="119"/>
      <c r="BS55" s="119"/>
      <c r="BT55" s="119"/>
      <c r="BU55" s="119"/>
      <c r="BV55" s="119"/>
      <c r="BW55" s="119"/>
      <c r="BX55" s="119"/>
      <c r="BY55" s="119"/>
      <c r="BZ55" s="119"/>
      <c r="CA55" s="119"/>
      <c r="CB55" s="119"/>
      <c r="CC55" s="119"/>
      <c r="CD55" s="119"/>
      <c r="CE55" s="119"/>
      <c r="CF55" s="119"/>
      <c r="CG55" s="119"/>
      <c r="CH55" s="119"/>
      <c r="CI55" s="119"/>
      <c r="CJ55" s="119"/>
      <c r="CK55" s="119"/>
      <c r="CL55" s="119"/>
      <c r="CM55" s="119"/>
      <c r="CN55" s="119"/>
      <c r="CO55" s="119"/>
      <c r="CP55" s="119"/>
      <c r="CQ55" s="119"/>
      <c r="CR55" s="119"/>
      <c r="CS55" s="119"/>
      <c r="CT55" s="119"/>
      <c r="CU55" s="119"/>
      <c r="CV55" s="119"/>
      <c r="CW55" s="119"/>
      <c r="CX55" s="119"/>
      <c r="CY55" s="119"/>
      <c r="CZ55" s="119"/>
      <c r="DA55" s="119"/>
      <c r="DB55" s="119"/>
      <c r="DC55" s="119"/>
      <c r="DD55" s="119"/>
      <c r="DE55" s="119"/>
      <c r="DF55" s="119"/>
      <c r="DG55" s="119"/>
      <c r="DH55" s="119"/>
      <c r="DI55" s="119"/>
      <c r="DJ55" s="119"/>
      <c r="DK55" s="119"/>
      <c r="DL55" s="119"/>
      <c r="DM55" s="119"/>
      <c r="DN55" s="119"/>
      <c r="DO55" s="119"/>
      <c r="DP55" s="119"/>
      <c r="DQ55" s="119"/>
      <c r="DR55" s="119"/>
    </row>
    <row r="56" spans="1:122" ht="15" x14ac:dyDescent="0.25">
      <c r="A56" s="119">
        <v>52</v>
      </c>
      <c r="B56" s="120">
        <v>1</v>
      </c>
      <c r="C56" s="120">
        <v>11</v>
      </c>
      <c r="D56" s="120">
        <v>8</v>
      </c>
      <c r="E56" s="120">
        <v>7</v>
      </c>
      <c r="F56" s="120">
        <v>1</v>
      </c>
      <c r="G56" s="120">
        <v>3</v>
      </c>
      <c r="H56" s="119" t="s">
        <v>720</v>
      </c>
      <c r="I56" s="119"/>
      <c r="J56" s="119"/>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119"/>
      <c r="BK56" s="119"/>
      <c r="BL56" s="119"/>
      <c r="BM56" s="119"/>
      <c r="BN56" s="119"/>
      <c r="BO56" s="119"/>
      <c r="BP56" s="119"/>
      <c r="BQ56" s="119"/>
      <c r="BR56" s="119"/>
      <c r="BS56" s="119"/>
      <c r="BT56" s="119"/>
      <c r="BU56" s="119"/>
      <c r="BV56" s="119"/>
      <c r="BW56" s="119"/>
      <c r="BX56" s="119"/>
      <c r="BY56" s="119"/>
      <c r="BZ56" s="119"/>
      <c r="CA56" s="119"/>
      <c r="CB56" s="119"/>
      <c r="CC56" s="119"/>
      <c r="CD56" s="119"/>
      <c r="CE56" s="119"/>
      <c r="CF56" s="119"/>
      <c r="CG56" s="119"/>
      <c r="CH56" s="119"/>
      <c r="CI56" s="119"/>
      <c r="CJ56" s="119"/>
      <c r="CK56" s="119"/>
      <c r="CL56" s="119"/>
      <c r="CM56" s="119"/>
      <c r="CN56" s="119"/>
      <c r="CO56" s="119"/>
      <c r="CP56" s="119"/>
      <c r="CQ56" s="119"/>
      <c r="CR56" s="119"/>
      <c r="CS56" s="119"/>
      <c r="CT56" s="119"/>
      <c r="CU56" s="119"/>
      <c r="CV56" s="119"/>
      <c r="CW56" s="119"/>
      <c r="CX56" s="119"/>
      <c r="CY56" s="119"/>
      <c r="CZ56" s="119"/>
      <c r="DA56" s="119"/>
      <c r="DB56" s="119"/>
      <c r="DC56" s="119"/>
      <c r="DD56" s="119"/>
      <c r="DE56" s="119"/>
      <c r="DF56" s="119"/>
      <c r="DG56" s="119"/>
      <c r="DH56" s="119"/>
      <c r="DI56" s="119"/>
      <c r="DJ56" s="119"/>
      <c r="DK56" s="119"/>
      <c r="DL56" s="119"/>
      <c r="DM56" s="119"/>
      <c r="DN56" s="119"/>
      <c r="DO56" s="119"/>
      <c r="DP56" s="119"/>
      <c r="DQ56" s="119"/>
      <c r="DR56" s="119"/>
    </row>
    <row r="57" spans="1:122" ht="15" x14ac:dyDescent="0.25">
      <c r="A57" s="119">
        <v>53</v>
      </c>
      <c r="B57" s="120">
        <v>1</v>
      </c>
      <c r="C57" s="120">
        <v>14</v>
      </c>
      <c r="D57" s="120">
        <v>5</v>
      </c>
      <c r="E57" s="120">
        <v>5</v>
      </c>
      <c r="F57" s="120">
        <v>4</v>
      </c>
      <c r="G57" s="120">
        <v>7</v>
      </c>
      <c r="H57" s="119" t="s">
        <v>720</v>
      </c>
      <c r="I57" s="119"/>
      <c r="J57" s="119"/>
      <c r="K57" s="119"/>
      <c r="L57" s="119"/>
      <c r="M57" s="119"/>
      <c r="N57" s="119"/>
      <c r="O57" s="119"/>
      <c r="P57" s="119"/>
      <c r="Q57" s="119"/>
      <c r="R57" s="119"/>
      <c r="S57" s="119"/>
      <c r="T57" s="119"/>
      <c r="U57" s="119"/>
      <c r="V57" s="119"/>
      <c r="W57" s="119"/>
      <c r="X57" s="119"/>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119"/>
      <c r="BK57" s="119"/>
      <c r="BL57" s="119"/>
      <c r="BM57" s="119"/>
      <c r="BN57" s="119"/>
      <c r="BO57" s="119"/>
      <c r="BP57" s="119"/>
      <c r="BQ57" s="119"/>
      <c r="BR57" s="119"/>
      <c r="BS57" s="119"/>
      <c r="BT57" s="119"/>
      <c r="BU57" s="119"/>
      <c r="BV57" s="119"/>
      <c r="BW57" s="119"/>
      <c r="BX57" s="119"/>
      <c r="BY57" s="119"/>
      <c r="BZ57" s="119"/>
      <c r="CA57" s="119"/>
      <c r="CB57" s="119"/>
      <c r="CC57" s="119"/>
      <c r="CD57" s="119"/>
      <c r="CE57" s="119"/>
      <c r="CF57" s="119"/>
      <c r="CG57" s="119"/>
      <c r="CH57" s="119"/>
      <c r="CI57" s="119"/>
      <c r="CJ57" s="119"/>
      <c r="CK57" s="119"/>
      <c r="CL57" s="119"/>
      <c r="CM57" s="119"/>
      <c r="CN57" s="119"/>
      <c r="CO57" s="119"/>
      <c r="CP57" s="119"/>
      <c r="CQ57" s="119"/>
      <c r="CR57" s="119"/>
      <c r="CS57" s="119"/>
      <c r="CT57" s="119"/>
      <c r="CU57" s="119"/>
      <c r="CV57" s="119"/>
      <c r="CW57" s="119"/>
      <c r="CX57" s="119"/>
      <c r="CY57" s="119"/>
      <c r="CZ57" s="119"/>
      <c r="DA57" s="119"/>
      <c r="DB57" s="119"/>
      <c r="DC57" s="119"/>
      <c r="DD57" s="119"/>
      <c r="DE57" s="119"/>
      <c r="DF57" s="119"/>
      <c r="DG57" s="119"/>
      <c r="DH57" s="119"/>
      <c r="DI57" s="119"/>
      <c r="DJ57" s="119"/>
      <c r="DK57" s="119"/>
      <c r="DL57" s="119"/>
      <c r="DM57" s="119"/>
      <c r="DN57" s="119"/>
      <c r="DO57" s="119"/>
      <c r="DP57" s="119"/>
      <c r="DQ57" s="119"/>
      <c r="DR57" s="119"/>
    </row>
    <row r="58" spans="1:122" ht="15" x14ac:dyDescent="0.25">
      <c r="A58" s="119">
        <v>54</v>
      </c>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119"/>
      <c r="BK58" s="119"/>
      <c r="BL58" s="119"/>
      <c r="BM58" s="119"/>
      <c r="BN58" s="119"/>
      <c r="BO58" s="119"/>
      <c r="BP58" s="119"/>
      <c r="BQ58" s="119"/>
      <c r="BR58" s="119"/>
      <c r="BS58" s="119"/>
      <c r="BT58" s="119"/>
      <c r="BU58" s="119"/>
      <c r="BV58" s="119"/>
      <c r="BW58" s="119"/>
      <c r="BX58" s="119"/>
      <c r="BY58" s="119"/>
      <c r="BZ58" s="119"/>
      <c r="CA58" s="119"/>
      <c r="CB58" s="119"/>
      <c r="CC58" s="119"/>
      <c r="CD58" s="119"/>
      <c r="CE58" s="119"/>
      <c r="CF58" s="119"/>
      <c r="CG58" s="119"/>
      <c r="CH58" s="119"/>
      <c r="CI58" s="119"/>
      <c r="CJ58" s="119"/>
      <c r="CK58" s="119"/>
      <c r="CL58" s="119"/>
      <c r="CM58" s="119"/>
      <c r="CN58" s="119"/>
      <c r="CO58" s="119"/>
      <c r="CP58" s="119"/>
      <c r="CQ58" s="119"/>
      <c r="CR58" s="119"/>
      <c r="CS58" s="119"/>
      <c r="CT58" s="119"/>
      <c r="CU58" s="119"/>
      <c r="CV58" s="119"/>
      <c r="CW58" s="119"/>
      <c r="CX58" s="119"/>
      <c r="CY58" s="119"/>
      <c r="CZ58" s="119"/>
      <c r="DA58" s="119"/>
      <c r="DB58" s="119"/>
      <c r="DC58" s="119"/>
      <c r="DD58" s="119"/>
      <c r="DE58" s="119"/>
      <c r="DF58" s="119"/>
      <c r="DG58" s="119"/>
      <c r="DH58" s="119"/>
      <c r="DI58" s="119"/>
      <c r="DJ58" s="119"/>
      <c r="DK58" s="119"/>
      <c r="DL58" s="119"/>
      <c r="DM58" s="119"/>
      <c r="DN58" s="119"/>
      <c r="DO58" s="119"/>
      <c r="DP58" s="119"/>
      <c r="DQ58" s="119"/>
      <c r="DR58" s="119"/>
    </row>
    <row r="59" spans="1:122" ht="15" x14ac:dyDescent="0.25">
      <c r="A59" s="119">
        <v>55</v>
      </c>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19"/>
      <c r="AX59" s="119"/>
      <c r="AY59" s="119"/>
      <c r="AZ59" s="119"/>
      <c r="BA59" s="119"/>
      <c r="BB59" s="119"/>
      <c r="BC59" s="119"/>
      <c r="BD59" s="119"/>
      <c r="BE59" s="119"/>
      <c r="BF59" s="119"/>
      <c r="BG59" s="119"/>
      <c r="BH59" s="119"/>
      <c r="BI59" s="119"/>
      <c r="BJ59" s="119"/>
      <c r="BK59" s="119"/>
      <c r="BL59" s="119"/>
      <c r="BM59" s="119"/>
      <c r="BN59" s="119"/>
      <c r="BO59" s="119"/>
      <c r="BP59" s="119"/>
      <c r="BQ59" s="119"/>
      <c r="BR59" s="119"/>
      <c r="BS59" s="119"/>
      <c r="BT59" s="119"/>
      <c r="BU59" s="119"/>
      <c r="BV59" s="119"/>
      <c r="BW59" s="119"/>
      <c r="BX59" s="119"/>
      <c r="BY59" s="119"/>
      <c r="BZ59" s="119"/>
      <c r="CA59" s="119"/>
      <c r="CB59" s="119"/>
      <c r="CC59" s="119"/>
      <c r="CD59" s="119"/>
      <c r="CE59" s="119"/>
      <c r="CF59" s="119"/>
      <c r="CG59" s="119"/>
      <c r="CH59" s="119"/>
      <c r="CI59" s="119"/>
      <c r="CJ59" s="119"/>
      <c r="CK59" s="119"/>
      <c r="CL59" s="119"/>
      <c r="CM59" s="119"/>
      <c r="CN59" s="119"/>
      <c r="CO59" s="119"/>
      <c r="CP59" s="119"/>
      <c r="CQ59" s="119"/>
      <c r="CR59" s="119"/>
      <c r="CS59" s="119"/>
      <c r="CT59" s="119"/>
      <c r="CU59" s="119"/>
      <c r="CV59" s="119"/>
      <c r="CW59" s="119"/>
      <c r="CX59" s="119"/>
      <c r="CY59" s="119"/>
      <c r="CZ59" s="119"/>
      <c r="DA59" s="119"/>
      <c r="DB59" s="119"/>
      <c r="DC59" s="119"/>
      <c r="DD59" s="119"/>
      <c r="DE59" s="119"/>
      <c r="DF59" s="119"/>
      <c r="DG59" s="119"/>
      <c r="DH59" s="119"/>
      <c r="DI59" s="119"/>
      <c r="DJ59" s="119"/>
      <c r="DK59" s="119"/>
      <c r="DL59" s="119"/>
      <c r="DM59" s="119"/>
      <c r="DN59" s="119"/>
      <c r="DO59" s="119"/>
      <c r="DP59" s="119"/>
      <c r="DQ59" s="119"/>
      <c r="DR59" s="119"/>
    </row>
    <row r="60" spans="1:122" ht="15" x14ac:dyDescent="0.25">
      <c r="A60" s="119">
        <v>56</v>
      </c>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19"/>
      <c r="AX60" s="119"/>
      <c r="AY60" s="119"/>
      <c r="AZ60" s="119"/>
      <c r="BA60" s="119"/>
      <c r="BB60" s="119"/>
      <c r="BC60" s="119"/>
      <c r="BD60" s="119"/>
      <c r="BE60" s="119"/>
      <c r="BF60" s="119"/>
      <c r="BG60" s="119"/>
      <c r="BH60" s="119"/>
      <c r="BI60" s="119"/>
      <c r="BJ60" s="119"/>
      <c r="BK60" s="119"/>
      <c r="BL60" s="119"/>
      <c r="BM60" s="119"/>
      <c r="BN60" s="119"/>
      <c r="BO60" s="119"/>
      <c r="BP60" s="119"/>
      <c r="BQ60" s="119"/>
      <c r="BR60" s="119"/>
      <c r="BS60" s="119"/>
      <c r="BT60" s="119"/>
      <c r="BU60" s="119"/>
      <c r="BV60" s="119"/>
      <c r="BW60" s="119"/>
      <c r="BX60" s="119"/>
      <c r="BY60" s="119"/>
      <c r="BZ60" s="119"/>
      <c r="CA60" s="119"/>
      <c r="CB60" s="119"/>
      <c r="CC60" s="119"/>
      <c r="CD60" s="119"/>
      <c r="CE60" s="119"/>
      <c r="CF60" s="119"/>
      <c r="CG60" s="119"/>
      <c r="CH60" s="119"/>
      <c r="CI60" s="119"/>
      <c r="CJ60" s="119"/>
      <c r="CK60" s="119"/>
      <c r="CL60" s="119"/>
      <c r="CM60" s="119"/>
      <c r="CN60" s="119"/>
      <c r="CO60" s="119"/>
      <c r="CP60" s="119"/>
      <c r="CQ60" s="119"/>
      <c r="CR60" s="119"/>
      <c r="CS60" s="119"/>
      <c r="CT60" s="119"/>
      <c r="CU60" s="119"/>
      <c r="CV60" s="119"/>
      <c r="CW60" s="119"/>
      <c r="CX60" s="119"/>
      <c r="CY60" s="119"/>
      <c r="CZ60" s="119"/>
      <c r="DA60" s="119"/>
      <c r="DB60" s="119"/>
      <c r="DC60" s="119"/>
      <c r="DD60" s="119"/>
      <c r="DE60" s="119"/>
      <c r="DF60" s="119"/>
      <c r="DG60" s="119"/>
      <c r="DH60" s="119"/>
      <c r="DI60" s="119"/>
      <c r="DJ60" s="119"/>
      <c r="DK60" s="119"/>
      <c r="DL60" s="119"/>
      <c r="DM60" s="119"/>
      <c r="DN60" s="119"/>
      <c r="DO60" s="119"/>
      <c r="DP60" s="119"/>
      <c r="DQ60" s="119"/>
      <c r="DR60" s="119"/>
    </row>
    <row r="61" spans="1:122" ht="15" x14ac:dyDescent="0.25">
      <c r="A61" s="119">
        <v>57</v>
      </c>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19"/>
      <c r="BI61" s="119"/>
      <c r="BJ61" s="119"/>
      <c r="BK61" s="119"/>
      <c r="BL61" s="119"/>
      <c r="BM61" s="119"/>
      <c r="BN61" s="119"/>
      <c r="BO61" s="119"/>
      <c r="BP61" s="119"/>
      <c r="BQ61" s="119"/>
      <c r="BR61" s="119"/>
      <c r="BS61" s="119"/>
      <c r="BT61" s="119"/>
      <c r="BU61" s="119"/>
      <c r="BV61" s="119"/>
      <c r="BW61" s="119"/>
      <c r="BX61" s="119"/>
      <c r="BY61" s="119"/>
      <c r="BZ61" s="119"/>
      <c r="CA61" s="119"/>
      <c r="CB61" s="119"/>
      <c r="CC61" s="119"/>
      <c r="CD61" s="119"/>
      <c r="CE61" s="119"/>
      <c r="CF61" s="119"/>
      <c r="CG61" s="119"/>
      <c r="CH61" s="119"/>
      <c r="CI61" s="119"/>
      <c r="CJ61" s="119"/>
      <c r="CK61" s="119"/>
      <c r="CL61" s="119"/>
      <c r="CM61" s="119"/>
      <c r="CN61" s="119"/>
      <c r="CO61" s="119"/>
      <c r="CP61" s="119"/>
      <c r="CQ61" s="119"/>
      <c r="CR61" s="119"/>
      <c r="CS61" s="119"/>
      <c r="CT61" s="119"/>
      <c r="CU61" s="119"/>
      <c r="CV61" s="119"/>
      <c r="CW61" s="119"/>
      <c r="CX61" s="119"/>
      <c r="CY61" s="119"/>
      <c r="CZ61" s="119"/>
      <c r="DA61" s="119"/>
      <c r="DB61" s="119"/>
      <c r="DC61" s="119"/>
      <c r="DD61" s="119"/>
      <c r="DE61" s="119"/>
      <c r="DF61" s="119"/>
      <c r="DG61" s="119"/>
      <c r="DH61" s="119"/>
      <c r="DI61" s="119"/>
      <c r="DJ61" s="119"/>
      <c r="DK61" s="119"/>
      <c r="DL61" s="119"/>
      <c r="DM61" s="119"/>
      <c r="DN61" s="119"/>
      <c r="DO61" s="119"/>
      <c r="DP61" s="119"/>
      <c r="DQ61" s="119"/>
      <c r="DR61" s="119"/>
    </row>
    <row r="62" spans="1:122" ht="15" x14ac:dyDescent="0.25">
      <c r="A62" s="119">
        <v>58</v>
      </c>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19"/>
      <c r="BI62" s="119"/>
      <c r="BJ62" s="119"/>
      <c r="BK62" s="119"/>
      <c r="BL62" s="119"/>
      <c r="BM62" s="119"/>
      <c r="BN62" s="119"/>
      <c r="BO62" s="119"/>
      <c r="BP62" s="119"/>
      <c r="BQ62" s="119"/>
      <c r="BR62" s="119"/>
      <c r="BS62" s="119"/>
      <c r="BT62" s="119"/>
      <c r="BU62" s="119"/>
      <c r="BV62" s="119"/>
      <c r="BW62" s="119"/>
      <c r="BX62" s="119"/>
      <c r="BY62" s="119"/>
      <c r="BZ62" s="119"/>
      <c r="CA62" s="119"/>
      <c r="CB62" s="119"/>
      <c r="CC62" s="119"/>
      <c r="CD62" s="119"/>
      <c r="CE62" s="119"/>
      <c r="CF62" s="119"/>
      <c r="CG62" s="119"/>
      <c r="CH62" s="119"/>
      <c r="CI62" s="119"/>
      <c r="CJ62" s="119"/>
      <c r="CK62" s="119"/>
      <c r="CL62" s="119"/>
      <c r="CM62" s="119"/>
      <c r="CN62" s="119"/>
      <c r="CO62" s="119"/>
      <c r="CP62" s="119"/>
      <c r="CQ62" s="119"/>
      <c r="CR62" s="119"/>
      <c r="CS62" s="119"/>
      <c r="CT62" s="119"/>
      <c r="CU62" s="119"/>
      <c r="CV62" s="119"/>
      <c r="CW62" s="119"/>
      <c r="CX62" s="119"/>
      <c r="CY62" s="119"/>
      <c r="CZ62" s="119"/>
      <c r="DA62" s="119"/>
      <c r="DB62" s="119"/>
      <c r="DC62" s="119"/>
      <c r="DD62" s="119"/>
      <c r="DE62" s="119"/>
      <c r="DF62" s="119"/>
      <c r="DG62" s="119"/>
      <c r="DH62" s="119"/>
      <c r="DI62" s="119"/>
      <c r="DJ62" s="119"/>
      <c r="DK62" s="119"/>
      <c r="DL62" s="119"/>
      <c r="DM62" s="119"/>
      <c r="DN62" s="119"/>
      <c r="DO62" s="119"/>
      <c r="DP62" s="119"/>
      <c r="DQ62" s="119"/>
      <c r="DR62" s="119"/>
    </row>
    <row r="63" spans="1:122" ht="15" x14ac:dyDescent="0.25">
      <c r="A63" s="119">
        <v>59</v>
      </c>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119"/>
      <c r="BD63" s="119"/>
      <c r="BE63" s="119"/>
      <c r="BF63" s="119"/>
      <c r="BG63" s="119"/>
      <c r="BH63" s="119"/>
      <c r="BI63" s="119"/>
      <c r="BJ63" s="119"/>
      <c r="BK63" s="119"/>
      <c r="BL63" s="119"/>
      <c r="BM63" s="119"/>
      <c r="BN63" s="119"/>
      <c r="BO63" s="119"/>
      <c r="BP63" s="119"/>
      <c r="BQ63" s="119"/>
      <c r="BR63" s="119"/>
      <c r="BS63" s="119"/>
      <c r="BT63" s="119"/>
      <c r="BU63" s="119"/>
      <c r="BV63" s="119"/>
      <c r="BW63" s="119"/>
      <c r="BX63" s="119"/>
      <c r="BY63" s="119"/>
      <c r="BZ63" s="119"/>
      <c r="CA63" s="119"/>
      <c r="CB63" s="119"/>
      <c r="CC63" s="119"/>
      <c r="CD63" s="119"/>
      <c r="CE63" s="119"/>
      <c r="CF63" s="119"/>
      <c r="CG63" s="119"/>
      <c r="CH63" s="119"/>
      <c r="CI63" s="119"/>
      <c r="CJ63" s="119"/>
      <c r="CK63" s="119"/>
      <c r="CL63" s="119"/>
      <c r="CM63" s="119"/>
      <c r="CN63" s="119"/>
      <c r="CO63" s="119"/>
      <c r="CP63" s="119"/>
      <c r="CQ63" s="119"/>
      <c r="CR63" s="119"/>
      <c r="CS63" s="119"/>
      <c r="CT63" s="119"/>
      <c r="CU63" s="119"/>
      <c r="CV63" s="119"/>
      <c r="CW63" s="119"/>
      <c r="CX63" s="119"/>
      <c r="CY63" s="119"/>
      <c r="CZ63" s="119"/>
      <c r="DA63" s="119"/>
      <c r="DB63" s="119"/>
      <c r="DC63" s="119"/>
      <c r="DD63" s="119"/>
      <c r="DE63" s="119"/>
      <c r="DF63" s="119"/>
      <c r="DG63" s="119"/>
      <c r="DH63" s="119"/>
      <c r="DI63" s="119"/>
      <c r="DJ63" s="119"/>
      <c r="DK63" s="119"/>
      <c r="DL63" s="119"/>
      <c r="DM63" s="119"/>
      <c r="DN63" s="119"/>
      <c r="DO63" s="119"/>
      <c r="DP63" s="119"/>
      <c r="DQ63" s="119"/>
      <c r="DR63" s="119"/>
    </row>
    <row r="64" spans="1:122" ht="15" x14ac:dyDescent="0.25">
      <c r="A64" s="119">
        <v>60</v>
      </c>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119"/>
      <c r="BD64" s="119"/>
      <c r="BE64" s="119"/>
      <c r="BF64" s="119"/>
      <c r="BG64" s="119"/>
      <c r="BH64" s="119"/>
      <c r="BI64" s="119"/>
      <c r="BJ64" s="119"/>
      <c r="BK64" s="119"/>
      <c r="BL64" s="119"/>
      <c r="BM64" s="119"/>
      <c r="BN64" s="119"/>
      <c r="BO64" s="119"/>
      <c r="BP64" s="119"/>
      <c r="BQ64" s="119"/>
      <c r="BR64" s="119"/>
      <c r="BS64" s="119"/>
      <c r="BT64" s="119"/>
      <c r="BU64" s="119"/>
      <c r="BV64" s="119"/>
      <c r="BW64" s="119"/>
      <c r="BX64" s="119"/>
      <c r="BY64" s="119"/>
      <c r="BZ64" s="119"/>
      <c r="CA64" s="119"/>
      <c r="CB64" s="119"/>
      <c r="CC64" s="119"/>
      <c r="CD64" s="119"/>
      <c r="CE64" s="119"/>
      <c r="CF64" s="119"/>
      <c r="CG64" s="119"/>
      <c r="CH64" s="119"/>
      <c r="CI64" s="119"/>
      <c r="CJ64" s="119"/>
      <c r="CK64" s="119"/>
      <c r="CL64" s="119"/>
      <c r="CM64" s="119"/>
      <c r="CN64" s="119"/>
      <c r="CO64" s="119"/>
      <c r="CP64" s="119"/>
      <c r="CQ64" s="119"/>
      <c r="CR64" s="119"/>
      <c r="CS64" s="119"/>
      <c r="CT64" s="119"/>
      <c r="CU64" s="119"/>
      <c r="CV64" s="119"/>
      <c r="CW64" s="119"/>
      <c r="CX64" s="119"/>
      <c r="CY64" s="119"/>
      <c r="CZ64" s="119"/>
      <c r="DA64" s="119"/>
      <c r="DB64" s="119"/>
      <c r="DC64" s="119"/>
      <c r="DD64" s="119"/>
      <c r="DE64" s="119"/>
      <c r="DF64" s="119"/>
      <c r="DG64" s="119"/>
      <c r="DH64" s="119"/>
      <c r="DI64" s="119"/>
      <c r="DJ64" s="119"/>
      <c r="DK64" s="119"/>
      <c r="DL64" s="119"/>
      <c r="DM64" s="119"/>
      <c r="DN64" s="119"/>
      <c r="DO64" s="119"/>
      <c r="DP64" s="119"/>
      <c r="DQ64" s="119"/>
      <c r="DR64" s="119"/>
    </row>
    <row r="65" spans="1:122" ht="15" x14ac:dyDescent="0.25">
      <c r="A65" s="119">
        <v>61</v>
      </c>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119"/>
      <c r="BD65" s="119"/>
      <c r="BE65" s="119"/>
      <c r="BF65" s="119"/>
      <c r="BG65" s="119"/>
      <c r="BH65" s="119"/>
      <c r="BI65" s="119"/>
      <c r="BJ65" s="119"/>
      <c r="BK65" s="119"/>
      <c r="BL65" s="119"/>
      <c r="BM65" s="119"/>
      <c r="BN65" s="119"/>
      <c r="BO65" s="119"/>
      <c r="BP65" s="119"/>
      <c r="BQ65" s="119"/>
      <c r="BR65" s="119"/>
      <c r="BS65" s="119"/>
      <c r="BT65" s="119"/>
      <c r="BU65" s="119"/>
      <c r="BV65" s="119"/>
      <c r="BW65" s="119"/>
      <c r="BX65" s="119"/>
      <c r="BY65" s="119"/>
      <c r="BZ65" s="119"/>
      <c r="CA65" s="119"/>
      <c r="CB65" s="119"/>
      <c r="CC65" s="119"/>
      <c r="CD65" s="119"/>
      <c r="CE65" s="119"/>
      <c r="CF65" s="119"/>
      <c r="CG65" s="119"/>
      <c r="CH65" s="119"/>
      <c r="CI65" s="119"/>
      <c r="CJ65" s="119"/>
      <c r="CK65" s="119"/>
      <c r="CL65" s="119"/>
      <c r="CM65" s="119"/>
      <c r="CN65" s="119"/>
      <c r="CO65" s="119"/>
      <c r="CP65" s="119"/>
      <c r="CQ65" s="119"/>
      <c r="CR65" s="119"/>
      <c r="CS65" s="119"/>
      <c r="CT65" s="119"/>
      <c r="CU65" s="119"/>
      <c r="CV65" s="119"/>
      <c r="CW65" s="119"/>
      <c r="CX65" s="119"/>
      <c r="CY65" s="119"/>
      <c r="CZ65" s="119"/>
      <c r="DA65" s="119"/>
      <c r="DB65" s="119"/>
      <c r="DC65" s="119"/>
      <c r="DD65" s="119"/>
      <c r="DE65" s="119"/>
      <c r="DF65" s="119"/>
      <c r="DG65" s="119"/>
      <c r="DH65" s="119"/>
      <c r="DI65" s="119"/>
      <c r="DJ65" s="119"/>
      <c r="DK65" s="119"/>
      <c r="DL65" s="119"/>
      <c r="DM65" s="119"/>
      <c r="DN65" s="119"/>
      <c r="DO65" s="119"/>
      <c r="DP65" s="119"/>
      <c r="DQ65" s="119"/>
      <c r="DR65" s="119"/>
    </row>
    <row r="66" spans="1:122" ht="15" x14ac:dyDescent="0.25">
      <c r="A66" s="119">
        <v>62</v>
      </c>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119"/>
      <c r="BD66" s="119"/>
      <c r="BE66" s="119"/>
      <c r="BF66" s="119"/>
      <c r="BG66" s="119"/>
      <c r="BH66" s="119"/>
      <c r="BI66" s="119"/>
      <c r="BJ66" s="119"/>
      <c r="BK66" s="119"/>
      <c r="BL66" s="119"/>
      <c r="BM66" s="119"/>
      <c r="BN66" s="119"/>
      <c r="BO66" s="119"/>
      <c r="BP66" s="119"/>
      <c r="BQ66" s="119"/>
      <c r="BR66" s="119"/>
      <c r="BS66" s="119"/>
      <c r="BT66" s="119"/>
      <c r="BU66" s="119"/>
      <c r="BV66" s="119"/>
      <c r="BW66" s="119"/>
      <c r="BX66" s="119"/>
      <c r="BY66" s="119"/>
      <c r="BZ66" s="119"/>
      <c r="CA66" s="119"/>
      <c r="CB66" s="119"/>
      <c r="CC66" s="119"/>
      <c r="CD66" s="119"/>
      <c r="CE66" s="119"/>
      <c r="CF66" s="119"/>
      <c r="CG66" s="119"/>
      <c r="CH66" s="119"/>
      <c r="CI66" s="119"/>
      <c r="CJ66" s="119"/>
      <c r="CK66" s="119"/>
      <c r="CL66" s="119"/>
      <c r="CM66" s="119"/>
      <c r="CN66" s="119"/>
      <c r="CO66" s="119"/>
      <c r="CP66" s="119"/>
      <c r="CQ66" s="119"/>
      <c r="CR66" s="119"/>
      <c r="CS66" s="119"/>
      <c r="CT66" s="119"/>
      <c r="CU66" s="119"/>
      <c r="CV66" s="119"/>
      <c r="CW66" s="119"/>
      <c r="CX66" s="119"/>
      <c r="CY66" s="119"/>
      <c r="CZ66" s="119"/>
      <c r="DA66" s="119"/>
      <c r="DB66" s="119"/>
      <c r="DC66" s="119"/>
      <c r="DD66" s="119"/>
      <c r="DE66" s="119"/>
      <c r="DF66" s="119"/>
      <c r="DG66" s="119"/>
      <c r="DH66" s="119"/>
      <c r="DI66" s="119"/>
      <c r="DJ66" s="119"/>
      <c r="DK66" s="119"/>
      <c r="DL66" s="119"/>
      <c r="DM66" s="119"/>
      <c r="DN66" s="119"/>
      <c r="DO66" s="119"/>
      <c r="DP66" s="119"/>
      <c r="DQ66" s="119"/>
      <c r="DR66" s="119"/>
    </row>
    <row r="67" spans="1:122" ht="15" x14ac:dyDescent="0.25">
      <c r="A67" s="119">
        <v>63</v>
      </c>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c r="AA67" s="119"/>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119"/>
      <c r="BD67" s="119"/>
      <c r="BE67" s="119"/>
      <c r="BF67" s="119"/>
      <c r="BG67" s="119"/>
      <c r="BH67" s="119"/>
      <c r="BI67" s="119"/>
      <c r="BJ67" s="119"/>
      <c r="BK67" s="119"/>
      <c r="BL67" s="119"/>
      <c r="BM67" s="119"/>
      <c r="BN67" s="119"/>
      <c r="BO67" s="119"/>
      <c r="BP67" s="119"/>
      <c r="BQ67" s="119"/>
      <c r="BR67" s="119"/>
      <c r="BS67" s="119"/>
      <c r="BT67" s="119"/>
      <c r="BU67" s="119"/>
      <c r="BV67" s="119"/>
      <c r="BW67" s="119"/>
      <c r="BX67" s="119"/>
      <c r="BY67" s="119"/>
      <c r="BZ67" s="119"/>
      <c r="CA67" s="119"/>
      <c r="CB67" s="119"/>
      <c r="CC67" s="119"/>
      <c r="CD67" s="119"/>
      <c r="CE67" s="119"/>
      <c r="CF67" s="119"/>
      <c r="CG67" s="119"/>
      <c r="CH67" s="119"/>
      <c r="CI67" s="119"/>
      <c r="CJ67" s="119"/>
      <c r="CK67" s="119"/>
      <c r="CL67" s="119"/>
      <c r="CM67" s="119"/>
      <c r="CN67" s="119"/>
      <c r="CO67" s="119"/>
      <c r="CP67" s="119"/>
      <c r="CQ67" s="119"/>
      <c r="CR67" s="119"/>
      <c r="CS67" s="119"/>
      <c r="CT67" s="119"/>
      <c r="CU67" s="119"/>
      <c r="CV67" s="119"/>
      <c r="CW67" s="119"/>
      <c r="CX67" s="119"/>
      <c r="CY67" s="119"/>
      <c r="CZ67" s="119"/>
      <c r="DA67" s="119"/>
      <c r="DB67" s="119"/>
      <c r="DC67" s="119"/>
      <c r="DD67" s="119"/>
      <c r="DE67" s="119"/>
      <c r="DF67" s="119"/>
      <c r="DG67" s="119"/>
      <c r="DH67" s="119"/>
      <c r="DI67" s="119"/>
      <c r="DJ67" s="119"/>
      <c r="DK67" s="119"/>
      <c r="DL67" s="119"/>
      <c r="DM67" s="119"/>
      <c r="DN67" s="119"/>
      <c r="DO67" s="119"/>
      <c r="DP67" s="119"/>
      <c r="DQ67" s="119"/>
      <c r="DR67" s="119"/>
    </row>
    <row r="68" spans="1:122" ht="15" x14ac:dyDescent="0.25">
      <c r="A68" s="119">
        <v>64</v>
      </c>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119"/>
      <c r="BD68" s="119"/>
      <c r="BE68" s="119"/>
      <c r="BF68" s="119"/>
      <c r="BG68" s="119"/>
      <c r="BH68" s="119"/>
      <c r="BI68" s="119"/>
      <c r="BJ68" s="119"/>
      <c r="BK68" s="119"/>
      <c r="BL68" s="119"/>
      <c r="BM68" s="119"/>
      <c r="BN68" s="119"/>
      <c r="BO68" s="119"/>
      <c r="BP68" s="119"/>
      <c r="BQ68" s="119"/>
      <c r="BR68" s="119"/>
      <c r="BS68" s="119"/>
      <c r="BT68" s="119"/>
      <c r="BU68" s="119"/>
      <c r="BV68" s="119"/>
      <c r="BW68" s="119"/>
      <c r="BX68" s="119"/>
      <c r="BY68" s="119"/>
      <c r="BZ68" s="119"/>
      <c r="CA68" s="119"/>
      <c r="CB68" s="119"/>
      <c r="CC68" s="119"/>
      <c r="CD68" s="119"/>
      <c r="CE68" s="119"/>
      <c r="CF68" s="119"/>
      <c r="CG68" s="119"/>
      <c r="CH68" s="119"/>
      <c r="CI68" s="119"/>
      <c r="CJ68" s="119"/>
      <c r="CK68" s="119"/>
      <c r="CL68" s="119"/>
      <c r="CM68" s="119"/>
      <c r="CN68" s="119"/>
      <c r="CO68" s="119"/>
      <c r="CP68" s="119"/>
      <c r="CQ68" s="119"/>
      <c r="CR68" s="119"/>
      <c r="CS68" s="119"/>
      <c r="CT68" s="119"/>
      <c r="CU68" s="119"/>
      <c r="CV68" s="119"/>
      <c r="CW68" s="119"/>
      <c r="CX68" s="119"/>
      <c r="CY68" s="119"/>
      <c r="CZ68" s="119"/>
      <c r="DA68" s="119"/>
      <c r="DB68" s="119"/>
      <c r="DC68" s="119"/>
      <c r="DD68" s="119"/>
      <c r="DE68" s="119"/>
      <c r="DF68" s="119"/>
      <c r="DG68" s="119"/>
      <c r="DH68" s="119"/>
      <c r="DI68" s="119"/>
      <c r="DJ68" s="119"/>
      <c r="DK68" s="119"/>
      <c r="DL68" s="119"/>
      <c r="DM68" s="119"/>
      <c r="DN68" s="119"/>
      <c r="DO68" s="119"/>
      <c r="DP68" s="119"/>
      <c r="DQ68" s="119"/>
      <c r="DR68" s="119"/>
    </row>
    <row r="69" spans="1:122" ht="15" x14ac:dyDescent="0.25">
      <c r="A69" s="119">
        <v>65</v>
      </c>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119"/>
      <c r="BD69" s="119"/>
      <c r="BE69" s="119"/>
      <c r="BF69" s="119"/>
      <c r="BG69" s="119"/>
      <c r="BH69" s="119"/>
      <c r="BI69" s="119"/>
      <c r="BJ69" s="119"/>
      <c r="BK69" s="119"/>
      <c r="BL69" s="119"/>
      <c r="BM69" s="119"/>
      <c r="BN69" s="119"/>
      <c r="BO69" s="119"/>
      <c r="BP69" s="119"/>
      <c r="BQ69" s="119"/>
      <c r="BR69" s="119"/>
      <c r="BS69" s="119"/>
      <c r="BT69" s="119"/>
      <c r="BU69" s="119"/>
      <c r="BV69" s="119"/>
      <c r="BW69" s="119"/>
      <c r="BX69" s="119"/>
      <c r="BY69" s="119"/>
      <c r="BZ69" s="119"/>
      <c r="CA69" s="119"/>
      <c r="CB69" s="119"/>
      <c r="CC69" s="119"/>
      <c r="CD69" s="119"/>
      <c r="CE69" s="119"/>
      <c r="CF69" s="119"/>
      <c r="CG69" s="119"/>
      <c r="CH69" s="119"/>
      <c r="CI69" s="119"/>
      <c r="CJ69" s="119"/>
      <c r="CK69" s="119"/>
      <c r="CL69" s="119"/>
      <c r="CM69" s="119"/>
      <c r="CN69" s="119"/>
      <c r="CO69" s="119"/>
      <c r="CP69" s="119"/>
      <c r="CQ69" s="119"/>
      <c r="CR69" s="119"/>
      <c r="CS69" s="119"/>
      <c r="CT69" s="119"/>
      <c r="CU69" s="119"/>
      <c r="CV69" s="119"/>
      <c r="CW69" s="119"/>
      <c r="CX69" s="119"/>
      <c r="CY69" s="119"/>
      <c r="CZ69" s="119"/>
      <c r="DA69" s="119"/>
      <c r="DB69" s="119"/>
      <c r="DC69" s="119"/>
      <c r="DD69" s="119"/>
      <c r="DE69" s="119"/>
      <c r="DF69" s="119"/>
      <c r="DG69" s="119"/>
      <c r="DH69" s="119"/>
      <c r="DI69" s="119"/>
      <c r="DJ69" s="119"/>
      <c r="DK69" s="119"/>
      <c r="DL69" s="119"/>
      <c r="DM69" s="119"/>
      <c r="DN69" s="119"/>
      <c r="DO69" s="119"/>
      <c r="DP69" s="119"/>
      <c r="DQ69" s="119"/>
      <c r="DR69" s="119"/>
    </row>
    <row r="70" spans="1:122" ht="15" x14ac:dyDescent="0.25">
      <c r="A70" s="119">
        <v>66</v>
      </c>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119"/>
      <c r="CS70" s="119"/>
      <c r="CT70" s="119"/>
      <c r="CU70" s="119"/>
      <c r="CV70" s="119"/>
      <c r="CW70" s="119"/>
      <c r="CX70" s="119"/>
      <c r="CY70" s="119"/>
      <c r="CZ70" s="119"/>
      <c r="DA70" s="119"/>
      <c r="DB70" s="119"/>
      <c r="DC70" s="119"/>
      <c r="DD70" s="119"/>
      <c r="DE70" s="119"/>
      <c r="DF70" s="119"/>
      <c r="DG70" s="119"/>
      <c r="DH70" s="119"/>
      <c r="DI70" s="119"/>
      <c r="DJ70" s="119"/>
      <c r="DK70" s="119"/>
      <c r="DL70" s="119"/>
      <c r="DM70" s="119"/>
      <c r="DN70" s="119"/>
      <c r="DO70" s="119"/>
      <c r="DP70" s="119"/>
      <c r="DQ70" s="119"/>
      <c r="DR70" s="119"/>
    </row>
    <row r="71" spans="1:122" ht="15" x14ac:dyDescent="0.25">
      <c r="A71" s="119">
        <v>67</v>
      </c>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119"/>
      <c r="CX71" s="119"/>
      <c r="CY71" s="119"/>
      <c r="CZ71" s="119"/>
      <c r="DA71" s="119"/>
      <c r="DB71" s="119"/>
      <c r="DC71" s="119"/>
      <c r="DD71" s="119"/>
      <c r="DE71" s="119"/>
      <c r="DF71" s="119"/>
      <c r="DG71" s="119"/>
      <c r="DH71" s="119"/>
      <c r="DI71" s="119"/>
      <c r="DJ71" s="119"/>
      <c r="DK71" s="119"/>
      <c r="DL71" s="119"/>
      <c r="DM71" s="119"/>
      <c r="DN71" s="119"/>
      <c r="DO71" s="119"/>
      <c r="DP71" s="119"/>
      <c r="DQ71" s="119"/>
      <c r="DR71" s="119"/>
    </row>
    <row r="72" spans="1:122" ht="15" x14ac:dyDescent="0.25">
      <c r="A72" s="119">
        <v>68</v>
      </c>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119"/>
      <c r="DQ72" s="119"/>
      <c r="DR72" s="119"/>
    </row>
    <row r="73" spans="1:122" ht="15" x14ac:dyDescent="0.25">
      <c r="A73" s="119">
        <v>69</v>
      </c>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119"/>
      <c r="CS73" s="119"/>
      <c r="CT73" s="119"/>
      <c r="CU73" s="119"/>
      <c r="CV73" s="119"/>
      <c r="CW73" s="119"/>
      <c r="CX73" s="119"/>
      <c r="CY73" s="119"/>
      <c r="CZ73" s="119"/>
      <c r="DA73" s="119"/>
      <c r="DB73" s="119"/>
      <c r="DC73" s="119"/>
      <c r="DD73" s="119"/>
      <c r="DE73" s="119"/>
      <c r="DF73" s="119"/>
      <c r="DG73" s="119"/>
      <c r="DH73" s="119"/>
      <c r="DI73" s="119"/>
      <c r="DJ73" s="119"/>
      <c r="DK73" s="119"/>
      <c r="DL73" s="119"/>
      <c r="DM73" s="119"/>
      <c r="DN73" s="119"/>
      <c r="DO73" s="119"/>
      <c r="DP73" s="119"/>
      <c r="DQ73" s="119"/>
      <c r="DR73" s="119"/>
    </row>
    <row r="74" spans="1:122" ht="15" x14ac:dyDescent="0.25">
      <c r="A74" s="119">
        <v>70</v>
      </c>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c r="AA74" s="119"/>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119"/>
      <c r="CX74" s="119"/>
      <c r="CY74" s="119"/>
      <c r="CZ74" s="119"/>
      <c r="DA74" s="119"/>
      <c r="DB74" s="119"/>
      <c r="DC74" s="119"/>
      <c r="DD74" s="119"/>
      <c r="DE74" s="119"/>
      <c r="DF74" s="119"/>
      <c r="DG74" s="119"/>
      <c r="DH74" s="119"/>
      <c r="DI74" s="119"/>
      <c r="DJ74" s="119"/>
      <c r="DK74" s="119"/>
      <c r="DL74" s="119"/>
      <c r="DM74" s="119"/>
      <c r="DN74" s="119"/>
      <c r="DO74" s="119"/>
      <c r="DP74" s="119"/>
      <c r="DQ74" s="119"/>
      <c r="DR74" s="119"/>
    </row>
    <row r="75" spans="1:122" ht="15" x14ac:dyDescent="0.25">
      <c r="A75" s="119">
        <v>71</v>
      </c>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119"/>
      <c r="DQ75" s="119"/>
      <c r="DR75" s="119"/>
    </row>
    <row r="76" spans="1:122" ht="15" x14ac:dyDescent="0.25">
      <c r="A76" s="119">
        <v>72</v>
      </c>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119"/>
      <c r="BV76" s="119"/>
      <c r="BW76" s="119"/>
      <c r="BX76" s="119"/>
      <c r="BY76" s="119"/>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119"/>
      <c r="DQ76" s="119"/>
      <c r="DR76" s="119"/>
    </row>
    <row r="77" spans="1:122" ht="15" x14ac:dyDescent="0.25">
      <c r="A77" s="119">
        <v>73</v>
      </c>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c r="AA77" s="119"/>
      <c r="AB77" s="119"/>
      <c r="AC77" s="119"/>
      <c r="AD77" s="119"/>
      <c r="AE77" s="119"/>
      <c r="AF77" s="119"/>
      <c r="AG77" s="119"/>
      <c r="AH77" s="119"/>
      <c r="AI77" s="119"/>
      <c r="AJ77" s="119"/>
      <c r="AK77" s="119"/>
      <c r="AL77" s="119"/>
      <c r="AM77" s="119"/>
      <c r="AN77" s="119"/>
      <c r="AO77" s="119"/>
      <c r="AP77" s="119"/>
      <c r="AQ77" s="119"/>
      <c r="AR77" s="119"/>
      <c r="AS77" s="119"/>
      <c r="AT77" s="119"/>
      <c r="AU77" s="119"/>
      <c r="AV77" s="119"/>
      <c r="AW77" s="119"/>
      <c r="AX77" s="119"/>
      <c r="AY77" s="119"/>
      <c r="AZ77" s="119"/>
      <c r="BA77" s="119"/>
      <c r="BB77" s="119"/>
      <c r="BC77" s="119"/>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119"/>
      <c r="DQ77" s="119"/>
      <c r="DR77" s="119"/>
    </row>
    <row r="78" spans="1:122" ht="15" x14ac:dyDescent="0.25">
      <c r="A78" s="119">
        <v>74</v>
      </c>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c r="AA78" s="119"/>
      <c r="AB78" s="119"/>
      <c r="AC78" s="119"/>
      <c r="AD78" s="119"/>
      <c r="AE78" s="119"/>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119"/>
      <c r="CP78" s="119"/>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119"/>
      <c r="DQ78" s="119"/>
      <c r="DR78" s="119"/>
    </row>
    <row r="79" spans="1:122" ht="15" x14ac:dyDescent="0.25">
      <c r="A79" s="119">
        <v>75</v>
      </c>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119"/>
      <c r="DQ79" s="119"/>
      <c r="DR79" s="119"/>
    </row>
    <row r="80" spans="1:122" ht="15" x14ac:dyDescent="0.25">
      <c r="A80" s="119">
        <v>76</v>
      </c>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c r="AA80" s="119"/>
      <c r="AB80" s="119"/>
      <c r="AC80" s="119"/>
      <c r="AD80" s="119"/>
      <c r="AE80" s="119"/>
      <c r="AF80" s="119"/>
      <c r="AG80" s="119"/>
      <c r="AH80" s="119"/>
      <c r="AI80" s="119"/>
      <c r="AJ80" s="119"/>
      <c r="AK80" s="119"/>
      <c r="AL80" s="119"/>
      <c r="AM80" s="119"/>
      <c r="AN80" s="119"/>
      <c r="AO80" s="119"/>
      <c r="AP80" s="119"/>
      <c r="AQ80" s="119"/>
      <c r="AR80" s="119"/>
      <c r="AS80" s="119"/>
      <c r="AT80" s="119"/>
      <c r="AU80" s="119"/>
      <c r="AV80" s="119"/>
      <c r="AW80" s="119"/>
      <c r="AX80" s="119"/>
      <c r="AY80" s="119"/>
      <c r="AZ80" s="119"/>
      <c r="BA80" s="119"/>
      <c r="BB80" s="119"/>
      <c r="BC80" s="119"/>
      <c r="BD80" s="119"/>
      <c r="BE80" s="119"/>
      <c r="BF80" s="119"/>
      <c r="BG80" s="119"/>
      <c r="BH80" s="119"/>
      <c r="BI80" s="119"/>
      <c r="BJ80" s="119"/>
      <c r="BK80" s="119"/>
      <c r="BL80" s="119"/>
      <c r="BM80" s="119"/>
      <c r="BN80" s="119"/>
      <c r="BO80" s="119"/>
      <c r="BP80" s="119"/>
      <c r="BQ80" s="119"/>
      <c r="BR80" s="119"/>
      <c r="BS80" s="119"/>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119"/>
      <c r="DQ80" s="119"/>
      <c r="DR80" s="119"/>
    </row>
    <row r="81" spans="1:122" ht="15" x14ac:dyDescent="0.25">
      <c r="A81" s="119">
        <v>77</v>
      </c>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119"/>
      <c r="DQ81" s="119"/>
      <c r="DR81" s="119"/>
    </row>
    <row r="82" spans="1:122" ht="15" x14ac:dyDescent="0.25">
      <c r="A82" s="119">
        <v>78</v>
      </c>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c r="AI82" s="119"/>
      <c r="AJ82" s="119"/>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119"/>
      <c r="CS82" s="119"/>
      <c r="CT82" s="119"/>
      <c r="CU82" s="119"/>
      <c r="CV82" s="119"/>
      <c r="CW82" s="119"/>
      <c r="CX82" s="119"/>
      <c r="CY82" s="119"/>
      <c r="CZ82" s="119"/>
      <c r="DA82" s="119"/>
      <c r="DB82" s="119"/>
      <c r="DC82" s="119"/>
      <c r="DD82" s="119"/>
      <c r="DE82" s="119"/>
      <c r="DF82" s="119"/>
      <c r="DG82" s="119"/>
      <c r="DH82" s="119"/>
      <c r="DI82" s="119"/>
      <c r="DJ82" s="119"/>
      <c r="DK82" s="119"/>
      <c r="DL82" s="119"/>
      <c r="DM82" s="119"/>
      <c r="DN82" s="119"/>
      <c r="DO82" s="119"/>
      <c r="DP82" s="119"/>
      <c r="DQ82" s="119"/>
      <c r="DR82" s="119"/>
    </row>
    <row r="83" spans="1:122" ht="15" x14ac:dyDescent="0.25">
      <c r="A83" s="119">
        <v>79</v>
      </c>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119"/>
      <c r="CX83" s="119"/>
      <c r="CY83" s="119"/>
      <c r="CZ83" s="119"/>
      <c r="DA83" s="119"/>
      <c r="DB83" s="119"/>
      <c r="DC83" s="119"/>
      <c r="DD83" s="119"/>
      <c r="DE83" s="119"/>
      <c r="DF83" s="119"/>
      <c r="DG83" s="119"/>
      <c r="DH83" s="119"/>
      <c r="DI83" s="119"/>
      <c r="DJ83" s="119"/>
      <c r="DK83" s="119"/>
      <c r="DL83" s="119"/>
      <c r="DM83" s="119"/>
      <c r="DN83" s="119"/>
      <c r="DO83" s="119"/>
      <c r="DP83" s="119"/>
      <c r="DQ83" s="119"/>
      <c r="DR83" s="119"/>
    </row>
    <row r="84" spans="1:122" ht="15" x14ac:dyDescent="0.25">
      <c r="A84" s="119">
        <v>80</v>
      </c>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119"/>
      <c r="DQ84" s="119"/>
      <c r="DR84" s="119"/>
    </row>
    <row r="85" spans="1:122" ht="15" x14ac:dyDescent="0.25">
      <c r="A85" s="119">
        <v>81</v>
      </c>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119"/>
      <c r="CS85" s="119"/>
      <c r="CT85" s="119"/>
      <c r="CU85" s="119"/>
      <c r="CV85" s="119"/>
      <c r="CW85" s="119"/>
      <c r="CX85" s="119"/>
      <c r="CY85" s="119"/>
      <c r="CZ85" s="119"/>
      <c r="DA85" s="119"/>
      <c r="DB85" s="119"/>
      <c r="DC85" s="119"/>
      <c r="DD85" s="119"/>
      <c r="DE85" s="119"/>
      <c r="DF85" s="119"/>
      <c r="DG85" s="119"/>
      <c r="DH85" s="119"/>
      <c r="DI85" s="119"/>
      <c r="DJ85" s="119"/>
      <c r="DK85" s="119"/>
      <c r="DL85" s="119"/>
      <c r="DM85" s="119"/>
      <c r="DN85" s="119"/>
      <c r="DO85" s="119"/>
      <c r="DP85" s="119"/>
      <c r="DQ85" s="119"/>
      <c r="DR85" s="119"/>
    </row>
    <row r="86" spans="1:122" ht="15" x14ac:dyDescent="0.25">
      <c r="A86" s="119">
        <v>82</v>
      </c>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119"/>
      <c r="CX86" s="119"/>
      <c r="CY86" s="119"/>
      <c r="CZ86" s="119"/>
      <c r="DA86" s="119"/>
      <c r="DB86" s="119"/>
      <c r="DC86" s="119"/>
      <c r="DD86" s="119"/>
      <c r="DE86" s="119"/>
      <c r="DF86" s="119"/>
      <c r="DG86" s="119"/>
      <c r="DH86" s="119"/>
      <c r="DI86" s="119"/>
      <c r="DJ86" s="119"/>
      <c r="DK86" s="119"/>
      <c r="DL86" s="119"/>
      <c r="DM86" s="119"/>
      <c r="DN86" s="119"/>
      <c r="DO86" s="119"/>
      <c r="DP86" s="119"/>
      <c r="DQ86" s="119"/>
      <c r="DR86" s="119"/>
    </row>
    <row r="87" spans="1:122" ht="15" x14ac:dyDescent="0.25">
      <c r="A87" s="119">
        <v>83</v>
      </c>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c r="AA87" s="119"/>
      <c r="AB87" s="119"/>
      <c r="AC87" s="119"/>
      <c r="AD87" s="119"/>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119"/>
      <c r="DQ87" s="119"/>
      <c r="DR87" s="119"/>
    </row>
    <row r="88" spans="1:122" ht="15" x14ac:dyDescent="0.25">
      <c r="A88" s="119">
        <v>84</v>
      </c>
      <c r="B88" s="120">
        <v>4</v>
      </c>
      <c r="C88" s="120">
        <v>13</v>
      </c>
      <c r="D88" s="120">
        <v>8</v>
      </c>
      <c r="E88" s="120">
        <v>28</v>
      </c>
      <c r="F88" s="120">
        <v>9</v>
      </c>
      <c r="G88" s="120">
        <v>4</v>
      </c>
      <c r="H88" s="119" t="s">
        <v>720</v>
      </c>
      <c r="I88" s="120">
        <v>12</v>
      </c>
      <c r="J88" s="120">
        <v>6</v>
      </c>
      <c r="K88" s="120"/>
      <c r="L88" s="120"/>
      <c r="M88" s="120">
        <v>2</v>
      </c>
      <c r="N88" s="119" t="s">
        <v>720</v>
      </c>
      <c r="O88" s="120">
        <v>13</v>
      </c>
      <c r="P88" s="120">
        <v>8</v>
      </c>
      <c r="Q88" s="120"/>
      <c r="R88" s="120"/>
      <c r="S88" s="120">
        <v>3</v>
      </c>
      <c r="T88" s="119" t="s">
        <v>720</v>
      </c>
      <c r="U88" s="120">
        <v>12</v>
      </c>
      <c r="V88" s="120">
        <v>6</v>
      </c>
      <c r="W88" s="120"/>
      <c r="X88" s="120"/>
      <c r="Y88" s="120">
        <v>4</v>
      </c>
      <c r="Z88" s="119" t="s">
        <v>720</v>
      </c>
      <c r="AA88" s="119"/>
      <c r="AB88" s="119"/>
      <c r="AC88" s="119"/>
      <c r="AD88" s="119"/>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119"/>
      <c r="CS88" s="119"/>
      <c r="CT88" s="119"/>
      <c r="CU88" s="119"/>
      <c r="CV88" s="119"/>
      <c r="CW88" s="119"/>
      <c r="CX88" s="119"/>
      <c r="CY88" s="119"/>
      <c r="CZ88" s="119"/>
      <c r="DA88" s="119"/>
      <c r="DB88" s="119"/>
      <c r="DC88" s="119"/>
      <c r="DD88" s="119"/>
      <c r="DE88" s="119"/>
      <c r="DF88" s="119"/>
      <c r="DG88" s="119"/>
      <c r="DH88" s="119"/>
      <c r="DI88" s="119"/>
      <c r="DJ88" s="119"/>
      <c r="DK88" s="119"/>
      <c r="DL88" s="119"/>
      <c r="DM88" s="119"/>
      <c r="DN88" s="119"/>
      <c r="DO88" s="119"/>
      <c r="DP88" s="119"/>
      <c r="DQ88" s="119"/>
      <c r="DR88" s="119"/>
    </row>
    <row r="89" spans="1:122" ht="15" x14ac:dyDescent="0.25">
      <c r="A89" s="119">
        <v>85</v>
      </c>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c r="AA89" s="119"/>
      <c r="AB89" s="119"/>
      <c r="AC89" s="119"/>
      <c r="AD89" s="119"/>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119"/>
      <c r="CX89" s="119"/>
      <c r="CY89" s="119"/>
      <c r="CZ89" s="119"/>
      <c r="DA89" s="119"/>
      <c r="DB89" s="119"/>
      <c r="DC89" s="119"/>
      <c r="DD89" s="119"/>
      <c r="DE89" s="119"/>
      <c r="DF89" s="119"/>
      <c r="DG89" s="119"/>
      <c r="DH89" s="119"/>
      <c r="DI89" s="119"/>
      <c r="DJ89" s="119"/>
      <c r="DK89" s="119"/>
      <c r="DL89" s="119"/>
      <c r="DM89" s="119"/>
      <c r="DN89" s="119"/>
      <c r="DO89" s="119"/>
      <c r="DP89" s="119"/>
      <c r="DQ89" s="119"/>
      <c r="DR89" s="119"/>
    </row>
    <row r="90" spans="1:122" ht="15" x14ac:dyDescent="0.25">
      <c r="A90" s="119">
        <v>86</v>
      </c>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119"/>
      <c r="DQ90" s="119"/>
      <c r="DR90" s="119"/>
    </row>
    <row r="91" spans="1:122" ht="15" x14ac:dyDescent="0.25">
      <c r="A91" s="119">
        <v>87</v>
      </c>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c r="AA91" s="119"/>
      <c r="AB91" s="119"/>
      <c r="AC91" s="119"/>
      <c r="AD91" s="119"/>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119"/>
      <c r="CS91" s="119"/>
      <c r="CT91" s="119"/>
      <c r="CU91" s="119"/>
      <c r="CV91" s="119"/>
      <c r="CW91" s="119"/>
      <c r="CX91" s="119"/>
      <c r="CY91" s="119"/>
      <c r="CZ91" s="119"/>
      <c r="DA91" s="119"/>
      <c r="DB91" s="119"/>
      <c r="DC91" s="119"/>
      <c r="DD91" s="119"/>
      <c r="DE91" s="119"/>
      <c r="DF91" s="119"/>
      <c r="DG91" s="119"/>
      <c r="DH91" s="119"/>
      <c r="DI91" s="119"/>
      <c r="DJ91" s="119"/>
      <c r="DK91" s="119"/>
      <c r="DL91" s="119"/>
      <c r="DM91" s="119"/>
      <c r="DN91" s="119"/>
      <c r="DO91" s="119"/>
      <c r="DP91" s="119"/>
      <c r="DQ91" s="119"/>
      <c r="DR91" s="119"/>
    </row>
    <row r="92" spans="1:122" ht="15" x14ac:dyDescent="0.25">
      <c r="A92" s="119">
        <v>88</v>
      </c>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119"/>
      <c r="CX92" s="119"/>
      <c r="CY92" s="119"/>
      <c r="CZ92" s="119"/>
      <c r="DA92" s="119"/>
      <c r="DB92" s="119"/>
      <c r="DC92" s="119"/>
      <c r="DD92" s="119"/>
      <c r="DE92" s="119"/>
      <c r="DF92" s="119"/>
      <c r="DG92" s="119"/>
      <c r="DH92" s="119"/>
      <c r="DI92" s="119"/>
      <c r="DJ92" s="119"/>
      <c r="DK92" s="119"/>
      <c r="DL92" s="119"/>
      <c r="DM92" s="119"/>
      <c r="DN92" s="119"/>
      <c r="DO92" s="119"/>
      <c r="DP92" s="119"/>
      <c r="DQ92" s="119"/>
      <c r="DR92" s="119"/>
    </row>
    <row r="93" spans="1:122" ht="15" x14ac:dyDescent="0.25">
      <c r="A93" s="119">
        <v>89</v>
      </c>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119"/>
      <c r="DQ93" s="119"/>
      <c r="DR93" s="119"/>
    </row>
    <row r="94" spans="1:122" ht="15" x14ac:dyDescent="0.25">
      <c r="A94" s="119">
        <v>90</v>
      </c>
      <c r="B94" s="120">
        <v>1</v>
      </c>
      <c r="C94" s="120">
        <v>14</v>
      </c>
      <c r="D94" s="120">
        <v>7</v>
      </c>
      <c r="E94" s="120">
        <v>7</v>
      </c>
      <c r="F94" s="120">
        <v>5</v>
      </c>
      <c r="G94" s="120">
        <v>10</v>
      </c>
      <c r="H94" s="119" t="s">
        <v>720</v>
      </c>
      <c r="I94" s="119"/>
      <c r="J94" s="119"/>
      <c r="K94" s="119"/>
      <c r="L94" s="119"/>
      <c r="M94" s="119"/>
      <c r="N94" s="119"/>
      <c r="O94" s="119"/>
      <c r="P94" s="119"/>
      <c r="Q94" s="119"/>
      <c r="R94" s="119"/>
      <c r="S94" s="119"/>
      <c r="T94" s="119"/>
      <c r="U94" s="119"/>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119"/>
      <c r="BD94" s="119"/>
      <c r="BE94" s="119"/>
      <c r="BF94" s="119"/>
      <c r="BG94" s="119"/>
      <c r="BH94" s="119"/>
      <c r="BI94" s="119"/>
      <c r="BJ94" s="119"/>
      <c r="BK94" s="119"/>
      <c r="BL94" s="119"/>
      <c r="BM94" s="119"/>
      <c r="BN94" s="119"/>
      <c r="BO94" s="119"/>
      <c r="BP94" s="119"/>
      <c r="BQ94" s="119"/>
      <c r="BR94" s="119"/>
      <c r="BS94" s="119"/>
      <c r="BT94" s="119"/>
      <c r="BU94" s="119"/>
      <c r="BV94" s="119"/>
      <c r="BW94" s="119"/>
      <c r="BX94" s="119"/>
      <c r="BY94" s="119"/>
      <c r="BZ94" s="119"/>
      <c r="CA94" s="119"/>
      <c r="CB94" s="119"/>
      <c r="CC94" s="119"/>
      <c r="CD94" s="119"/>
      <c r="CE94" s="119"/>
      <c r="CF94" s="119"/>
      <c r="CG94" s="119"/>
      <c r="CH94" s="119"/>
      <c r="CI94" s="119"/>
      <c r="CJ94" s="119"/>
      <c r="CK94" s="119"/>
      <c r="CL94" s="119"/>
      <c r="CM94" s="119"/>
      <c r="CN94" s="119"/>
      <c r="CO94" s="119"/>
      <c r="CP94" s="119"/>
      <c r="CQ94" s="119"/>
      <c r="CR94" s="119"/>
      <c r="CS94" s="119"/>
      <c r="CT94" s="119"/>
      <c r="CU94" s="119"/>
      <c r="CV94" s="119"/>
      <c r="CW94" s="119"/>
      <c r="CX94" s="119"/>
      <c r="CY94" s="119"/>
      <c r="CZ94" s="119"/>
      <c r="DA94" s="119"/>
      <c r="DB94" s="119"/>
      <c r="DC94" s="119"/>
      <c r="DD94" s="119"/>
      <c r="DE94" s="119"/>
      <c r="DF94" s="119"/>
      <c r="DG94" s="119"/>
      <c r="DH94" s="119"/>
      <c r="DI94" s="119"/>
      <c r="DJ94" s="119"/>
      <c r="DK94" s="119"/>
      <c r="DL94" s="119"/>
      <c r="DM94" s="119"/>
      <c r="DN94" s="119"/>
      <c r="DO94" s="119"/>
      <c r="DP94" s="119"/>
      <c r="DQ94" s="119"/>
      <c r="DR94" s="119"/>
    </row>
    <row r="95" spans="1:122" ht="15" x14ac:dyDescent="0.25">
      <c r="A95" s="119">
        <v>91</v>
      </c>
      <c r="B95" s="120">
        <v>2</v>
      </c>
      <c r="C95" s="120">
        <v>12</v>
      </c>
      <c r="D95" s="120">
        <v>4</v>
      </c>
      <c r="E95" s="120">
        <v>7</v>
      </c>
      <c r="F95" s="120">
        <v>6</v>
      </c>
      <c r="G95" s="120">
        <v>5</v>
      </c>
      <c r="H95" s="119" t="s">
        <v>720</v>
      </c>
      <c r="I95" s="120">
        <v>13</v>
      </c>
      <c r="J95" s="120">
        <v>3</v>
      </c>
      <c r="K95" s="120"/>
      <c r="L95" s="120"/>
      <c r="M95" s="120">
        <v>4</v>
      </c>
      <c r="N95" s="119" t="s">
        <v>720</v>
      </c>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119"/>
      <c r="BD95" s="119"/>
      <c r="BE95" s="119"/>
      <c r="BF95" s="119"/>
      <c r="BG95" s="119"/>
      <c r="BH95" s="119"/>
      <c r="BI95" s="119"/>
      <c r="BJ95" s="119"/>
      <c r="BK95" s="119"/>
      <c r="BL95" s="119"/>
      <c r="BM95" s="119"/>
      <c r="BN95" s="119"/>
      <c r="BO95" s="119"/>
      <c r="BP95" s="119"/>
      <c r="BQ95" s="119"/>
      <c r="BR95" s="119"/>
      <c r="BS95" s="119"/>
      <c r="BT95" s="119"/>
      <c r="BU95" s="119"/>
      <c r="BV95" s="119"/>
      <c r="BW95" s="119"/>
      <c r="BX95" s="119"/>
      <c r="BY95" s="119"/>
      <c r="BZ95" s="119"/>
      <c r="CA95" s="119"/>
      <c r="CB95" s="119"/>
      <c r="CC95" s="119"/>
      <c r="CD95" s="119"/>
      <c r="CE95" s="119"/>
      <c r="CF95" s="119"/>
      <c r="CG95" s="119"/>
      <c r="CH95" s="119"/>
      <c r="CI95" s="119"/>
      <c r="CJ95" s="119"/>
      <c r="CK95" s="119"/>
      <c r="CL95" s="119"/>
      <c r="CM95" s="119"/>
      <c r="CN95" s="119"/>
      <c r="CO95" s="119"/>
      <c r="CP95" s="119"/>
      <c r="CQ95" s="119"/>
      <c r="CR95" s="119"/>
      <c r="CS95" s="119"/>
      <c r="CT95" s="119"/>
      <c r="CU95" s="119"/>
      <c r="CV95" s="119"/>
      <c r="CW95" s="119"/>
      <c r="CX95" s="119"/>
      <c r="CY95" s="119"/>
      <c r="CZ95" s="119"/>
      <c r="DA95" s="119"/>
      <c r="DB95" s="119"/>
      <c r="DC95" s="119"/>
      <c r="DD95" s="119"/>
      <c r="DE95" s="119"/>
      <c r="DF95" s="119"/>
      <c r="DG95" s="119"/>
      <c r="DH95" s="119"/>
      <c r="DI95" s="119"/>
      <c r="DJ95" s="119"/>
      <c r="DK95" s="119"/>
      <c r="DL95" s="119"/>
      <c r="DM95" s="119"/>
      <c r="DN95" s="119"/>
      <c r="DO95" s="119"/>
      <c r="DP95" s="119"/>
      <c r="DQ95" s="119"/>
      <c r="DR95" s="119"/>
    </row>
    <row r="96" spans="1:122" ht="15" x14ac:dyDescent="0.25">
      <c r="A96" s="119">
        <v>92</v>
      </c>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row>
    <row r="97" spans="1:122" ht="15" x14ac:dyDescent="0.25">
      <c r="A97" s="119">
        <v>93</v>
      </c>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119"/>
      <c r="BD97" s="119"/>
      <c r="BE97" s="119"/>
      <c r="BF97" s="119"/>
      <c r="BG97" s="119"/>
      <c r="BH97" s="119"/>
      <c r="BI97" s="119"/>
      <c r="BJ97" s="119"/>
      <c r="BK97" s="119"/>
      <c r="BL97" s="119"/>
      <c r="BM97" s="119"/>
      <c r="BN97" s="119"/>
      <c r="BO97" s="119"/>
      <c r="BP97" s="119"/>
      <c r="BQ97" s="119"/>
      <c r="BR97" s="119"/>
      <c r="BS97" s="119"/>
      <c r="BT97" s="119"/>
      <c r="BU97" s="119"/>
      <c r="BV97" s="119"/>
      <c r="BW97" s="119"/>
      <c r="BX97" s="119"/>
      <c r="BY97" s="119"/>
      <c r="BZ97" s="119"/>
      <c r="CA97" s="119"/>
      <c r="CB97" s="119"/>
      <c r="CC97" s="119"/>
      <c r="CD97" s="119"/>
      <c r="CE97" s="119"/>
      <c r="CF97" s="119"/>
      <c r="CG97" s="119"/>
      <c r="CH97" s="119"/>
      <c r="CI97" s="119"/>
      <c r="CJ97" s="119"/>
      <c r="CK97" s="119"/>
      <c r="CL97" s="119"/>
      <c r="CM97" s="119"/>
      <c r="CN97" s="119"/>
      <c r="CO97" s="119"/>
      <c r="CP97" s="119"/>
      <c r="CQ97" s="119"/>
      <c r="CR97" s="119"/>
      <c r="CS97" s="119"/>
      <c r="CT97" s="119"/>
      <c r="CU97" s="119"/>
      <c r="CV97" s="119"/>
      <c r="CW97" s="119"/>
      <c r="CX97" s="119"/>
      <c r="CY97" s="119"/>
      <c r="CZ97" s="119"/>
      <c r="DA97" s="119"/>
      <c r="DB97" s="119"/>
      <c r="DC97" s="119"/>
      <c r="DD97" s="119"/>
      <c r="DE97" s="119"/>
      <c r="DF97" s="119"/>
      <c r="DG97" s="119"/>
      <c r="DH97" s="119"/>
      <c r="DI97" s="119"/>
      <c r="DJ97" s="119"/>
      <c r="DK97" s="119"/>
      <c r="DL97" s="119"/>
      <c r="DM97" s="119"/>
      <c r="DN97" s="119"/>
      <c r="DO97" s="119"/>
      <c r="DP97" s="119"/>
      <c r="DQ97" s="119"/>
      <c r="DR97" s="119"/>
    </row>
    <row r="98" spans="1:122" ht="15" x14ac:dyDescent="0.25">
      <c r="A98" s="119">
        <v>94</v>
      </c>
      <c r="B98" s="120">
        <v>1</v>
      </c>
      <c r="C98" s="120">
        <v>12</v>
      </c>
      <c r="D98" s="120">
        <v>2</v>
      </c>
      <c r="E98" s="120">
        <v>2</v>
      </c>
      <c r="F98" s="120">
        <v>0</v>
      </c>
      <c r="G98" s="120">
        <v>10</v>
      </c>
      <c r="H98" s="119" t="s">
        <v>720</v>
      </c>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119"/>
      <c r="BD98" s="119"/>
      <c r="BE98" s="119"/>
      <c r="BF98" s="119"/>
      <c r="BG98" s="119"/>
      <c r="BH98" s="119"/>
      <c r="BI98" s="119"/>
      <c r="BJ98" s="119"/>
      <c r="BK98" s="119"/>
      <c r="BL98" s="119"/>
      <c r="BM98" s="119"/>
      <c r="BN98" s="119"/>
      <c r="BO98" s="119"/>
      <c r="BP98" s="119"/>
      <c r="BQ98" s="119"/>
      <c r="BR98" s="119"/>
      <c r="BS98" s="119"/>
      <c r="BT98" s="119"/>
      <c r="BU98" s="119"/>
      <c r="BV98" s="119"/>
      <c r="BW98" s="119"/>
      <c r="BX98" s="119"/>
      <c r="BY98" s="119"/>
      <c r="BZ98" s="119"/>
      <c r="CA98" s="119"/>
      <c r="CB98" s="119"/>
      <c r="CC98" s="119"/>
      <c r="CD98" s="119"/>
      <c r="CE98" s="119"/>
      <c r="CF98" s="119"/>
      <c r="CG98" s="119"/>
      <c r="CH98" s="119"/>
      <c r="CI98" s="119"/>
      <c r="CJ98" s="119"/>
      <c r="CK98" s="119"/>
      <c r="CL98" s="119"/>
      <c r="CM98" s="119"/>
      <c r="CN98" s="119"/>
      <c r="CO98" s="119"/>
      <c r="CP98" s="119"/>
      <c r="CQ98" s="119"/>
      <c r="CR98" s="119"/>
      <c r="CS98" s="119"/>
      <c r="CT98" s="119"/>
      <c r="CU98" s="119"/>
      <c r="CV98" s="119"/>
      <c r="CW98" s="119"/>
      <c r="CX98" s="119"/>
      <c r="CY98" s="119"/>
      <c r="CZ98" s="119"/>
      <c r="DA98" s="119"/>
      <c r="DB98" s="119"/>
      <c r="DC98" s="119"/>
      <c r="DD98" s="119"/>
      <c r="DE98" s="119"/>
      <c r="DF98" s="119"/>
      <c r="DG98" s="119"/>
      <c r="DH98" s="119"/>
      <c r="DI98" s="119"/>
      <c r="DJ98" s="119"/>
      <c r="DK98" s="119"/>
      <c r="DL98" s="119"/>
      <c r="DM98" s="119"/>
      <c r="DN98" s="119"/>
      <c r="DO98" s="119"/>
      <c r="DP98" s="119"/>
      <c r="DQ98" s="119"/>
      <c r="DR98" s="119"/>
    </row>
    <row r="99" spans="1:122" ht="15" x14ac:dyDescent="0.25">
      <c r="A99" s="119">
        <v>95</v>
      </c>
      <c r="B99" s="120">
        <v>4</v>
      </c>
      <c r="C99" s="120">
        <v>15</v>
      </c>
      <c r="D99" s="120">
        <v>3</v>
      </c>
      <c r="E99" s="120">
        <v>18</v>
      </c>
      <c r="F99" s="120">
        <v>10</v>
      </c>
      <c r="G99" s="120">
        <v>15</v>
      </c>
      <c r="H99" s="119" t="s">
        <v>724</v>
      </c>
      <c r="I99" s="120">
        <v>16</v>
      </c>
      <c r="J99" s="120">
        <v>8</v>
      </c>
      <c r="K99" s="120"/>
      <c r="L99" s="120"/>
      <c r="M99" s="120">
        <v>6</v>
      </c>
      <c r="N99" s="119" t="s">
        <v>724</v>
      </c>
      <c r="O99" s="120">
        <v>14</v>
      </c>
      <c r="P99" s="120">
        <v>6</v>
      </c>
      <c r="Q99" s="120"/>
      <c r="R99" s="120"/>
      <c r="S99" s="120">
        <v>5</v>
      </c>
      <c r="T99" s="119" t="s">
        <v>724</v>
      </c>
      <c r="U99" s="120">
        <v>12</v>
      </c>
      <c r="V99" s="120">
        <v>0</v>
      </c>
      <c r="W99" s="120"/>
      <c r="X99" s="120"/>
      <c r="Y99" s="120">
        <v>2</v>
      </c>
      <c r="Z99" s="119" t="s">
        <v>721</v>
      </c>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119"/>
      <c r="BD99" s="119"/>
      <c r="BE99" s="119"/>
      <c r="BF99" s="119"/>
      <c r="BG99" s="119"/>
      <c r="BH99" s="119"/>
      <c r="BI99" s="119"/>
      <c r="BJ99" s="119"/>
      <c r="BK99" s="119"/>
      <c r="BL99" s="119"/>
      <c r="BM99" s="119"/>
      <c r="BN99" s="119"/>
      <c r="BO99" s="119"/>
      <c r="BP99" s="119"/>
      <c r="BQ99" s="119"/>
      <c r="BR99" s="119"/>
      <c r="BS99" s="119"/>
      <c r="BT99" s="119"/>
      <c r="BU99" s="119"/>
      <c r="BV99" s="119"/>
      <c r="BW99" s="119"/>
      <c r="BX99" s="119"/>
      <c r="BY99" s="119"/>
      <c r="BZ99" s="119"/>
      <c r="CA99" s="119"/>
      <c r="CB99" s="119"/>
      <c r="CC99" s="119"/>
      <c r="CD99" s="119"/>
      <c r="CE99" s="119"/>
      <c r="CF99" s="119"/>
      <c r="CG99" s="119"/>
      <c r="CH99" s="119"/>
      <c r="CI99" s="119"/>
      <c r="CJ99" s="119"/>
      <c r="CK99" s="119"/>
      <c r="CL99" s="119"/>
      <c r="CM99" s="119"/>
      <c r="CN99" s="119"/>
      <c r="CO99" s="119"/>
      <c r="CP99" s="119"/>
      <c r="CQ99" s="119"/>
      <c r="CR99" s="119"/>
      <c r="CS99" s="119"/>
      <c r="CT99" s="119"/>
      <c r="CU99" s="119"/>
      <c r="CV99" s="119"/>
      <c r="CW99" s="119"/>
      <c r="CX99" s="119"/>
      <c r="CY99" s="119"/>
      <c r="CZ99" s="119"/>
      <c r="DA99" s="119"/>
      <c r="DB99" s="119"/>
      <c r="DC99" s="119"/>
      <c r="DD99" s="119"/>
      <c r="DE99" s="119"/>
      <c r="DF99" s="119"/>
      <c r="DG99" s="119"/>
      <c r="DH99" s="119"/>
      <c r="DI99" s="119"/>
      <c r="DJ99" s="119"/>
      <c r="DK99" s="119"/>
      <c r="DL99" s="119"/>
      <c r="DM99" s="119"/>
      <c r="DN99" s="119"/>
      <c r="DO99" s="119"/>
      <c r="DP99" s="119"/>
      <c r="DQ99" s="119"/>
      <c r="DR99" s="119"/>
    </row>
    <row r="100" spans="1:122" ht="15" x14ac:dyDescent="0.25">
      <c r="A100" s="119">
        <v>96</v>
      </c>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119"/>
      <c r="BD100" s="119"/>
      <c r="BE100" s="119"/>
      <c r="BF100" s="119"/>
      <c r="BG100" s="119"/>
      <c r="BH100" s="119"/>
      <c r="BI100" s="119"/>
      <c r="BJ100" s="119"/>
      <c r="BK100" s="119"/>
      <c r="BL100" s="119"/>
      <c r="BM100" s="119"/>
      <c r="BN100" s="119"/>
      <c r="BO100" s="119"/>
      <c r="BP100" s="119"/>
      <c r="BQ100" s="119"/>
      <c r="BR100" s="119"/>
      <c r="BS100" s="119"/>
      <c r="BT100" s="119"/>
      <c r="BU100" s="119"/>
      <c r="BV100" s="119"/>
      <c r="BW100" s="119"/>
      <c r="BX100" s="119"/>
      <c r="BY100" s="119"/>
      <c r="BZ100" s="119"/>
      <c r="CA100" s="119"/>
      <c r="CB100" s="119"/>
      <c r="CC100" s="119"/>
      <c r="CD100" s="119"/>
      <c r="CE100" s="119"/>
      <c r="CF100" s="119"/>
      <c r="CG100" s="119"/>
      <c r="CH100" s="119"/>
      <c r="CI100" s="119"/>
      <c r="CJ100" s="119"/>
      <c r="CK100" s="119"/>
      <c r="CL100" s="119"/>
      <c r="CM100" s="119"/>
      <c r="CN100" s="119"/>
      <c r="CO100" s="119"/>
      <c r="CP100" s="119"/>
      <c r="CQ100" s="119"/>
      <c r="CR100" s="119"/>
      <c r="CS100" s="119"/>
      <c r="CT100" s="119"/>
      <c r="CU100" s="119"/>
      <c r="CV100" s="119"/>
      <c r="CW100" s="119"/>
      <c r="CX100" s="119"/>
      <c r="CY100" s="119"/>
      <c r="CZ100" s="119"/>
      <c r="DA100" s="119"/>
      <c r="DB100" s="119"/>
      <c r="DC100" s="119"/>
      <c r="DD100" s="119"/>
      <c r="DE100" s="119"/>
      <c r="DF100" s="119"/>
      <c r="DG100" s="119"/>
      <c r="DH100" s="119"/>
      <c r="DI100" s="119"/>
      <c r="DJ100" s="119"/>
      <c r="DK100" s="119"/>
      <c r="DL100" s="119"/>
      <c r="DM100" s="119"/>
      <c r="DN100" s="119"/>
      <c r="DO100" s="119"/>
      <c r="DP100" s="119"/>
      <c r="DQ100" s="119"/>
      <c r="DR100" s="119"/>
    </row>
    <row r="101" spans="1:122" ht="15" x14ac:dyDescent="0.25">
      <c r="A101" s="119">
        <v>97</v>
      </c>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119"/>
      <c r="BD101" s="119"/>
      <c r="BE101" s="119"/>
      <c r="BF101" s="119"/>
      <c r="BG101" s="119"/>
      <c r="BH101" s="119"/>
      <c r="BI101" s="119"/>
      <c r="BJ101" s="119"/>
      <c r="BK101" s="119"/>
      <c r="BL101" s="119"/>
      <c r="BM101" s="119"/>
      <c r="BN101" s="119"/>
      <c r="BO101" s="119"/>
      <c r="BP101" s="119"/>
      <c r="BQ101" s="119"/>
      <c r="BR101" s="119"/>
      <c r="BS101" s="119"/>
      <c r="BT101" s="119"/>
      <c r="BU101" s="119"/>
      <c r="BV101" s="119"/>
      <c r="BW101" s="119"/>
      <c r="BX101" s="119"/>
      <c r="BY101" s="119"/>
      <c r="BZ101" s="119"/>
      <c r="CA101" s="119"/>
      <c r="CB101" s="119"/>
      <c r="CC101" s="119"/>
      <c r="CD101" s="119"/>
      <c r="CE101" s="119"/>
      <c r="CF101" s="119"/>
      <c r="CG101" s="119"/>
      <c r="CH101" s="119"/>
      <c r="CI101" s="119"/>
      <c r="CJ101" s="119"/>
      <c r="CK101" s="119"/>
      <c r="CL101" s="119"/>
      <c r="CM101" s="119"/>
      <c r="CN101" s="119"/>
      <c r="CO101" s="119"/>
      <c r="CP101" s="119"/>
      <c r="CQ101" s="119"/>
      <c r="CR101" s="119"/>
      <c r="CS101" s="119"/>
      <c r="CT101" s="119"/>
      <c r="CU101" s="119"/>
      <c r="CV101" s="119"/>
      <c r="CW101" s="119"/>
      <c r="CX101" s="119"/>
      <c r="CY101" s="119"/>
      <c r="CZ101" s="119"/>
      <c r="DA101" s="119"/>
      <c r="DB101" s="119"/>
      <c r="DC101" s="119"/>
      <c r="DD101" s="119"/>
      <c r="DE101" s="119"/>
      <c r="DF101" s="119"/>
      <c r="DG101" s="119"/>
      <c r="DH101" s="119"/>
      <c r="DI101" s="119"/>
      <c r="DJ101" s="119"/>
      <c r="DK101" s="119"/>
      <c r="DL101" s="119"/>
      <c r="DM101" s="119"/>
      <c r="DN101" s="119"/>
      <c r="DO101" s="119"/>
      <c r="DP101" s="119"/>
      <c r="DQ101" s="119"/>
      <c r="DR101" s="119"/>
    </row>
    <row r="102" spans="1:122" ht="15" x14ac:dyDescent="0.25">
      <c r="A102" s="119">
        <v>98</v>
      </c>
      <c r="B102" s="120">
        <v>5</v>
      </c>
      <c r="C102" s="120">
        <v>14</v>
      </c>
      <c r="D102" s="120">
        <v>4</v>
      </c>
      <c r="E102" s="120">
        <v>21</v>
      </c>
      <c r="F102" s="120">
        <v>18</v>
      </c>
      <c r="G102" s="120">
        <v>13</v>
      </c>
      <c r="H102" s="119" t="s">
        <v>720</v>
      </c>
      <c r="I102" s="120">
        <v>14</v>
      </c>
      <c r="J102" s="120">
        <v>3</v>
      </c>
      <c r="K102" s="120"/>
      <c r="L102" s="120"/>
      <c r="M102" s="120">
        <v>4</v>
      </c>
      <c r="N102" s="119" t="s">
        <v>720</v>
      </c>
      <c r="O102" s="120">
        <v>14</v>
      </c>
      <c r="P102" s="120">
        <v>3</v>
      </c>
      <c r="Q102" s="120"/>
      <c r="R102" s="120"/>
      <c r="S102" s="120">
        <v>4</v>
      </c>
      <c r="T102" s="119" t="s">
        <v>720</v>
      </c>
      <c r="U102" s="120">
        <v>13</v>
      </c>
      <c r="V102" s="120">
        <v>0</v>
      </c>
      <c r="W102" s="120"/>
      <c r="X102" s="120"/>
      <c r="Y102" s="120">
        <v>1</v>
      </c>
      <c r="Z102" s="119" t="s">
        <v>724</v>
      </c>
      <c r="AA102" s="120">
        <v>9</v>
      </c>
      <c r="AB102" s="120">
        <v>0</v>
      </c>
      <c r="AC102" s="120"/>
      <c r="AD102" s="120"/>
      <c r="AE102" s="120">
        <v>0</v>
      </c>
      <c r="AF102" s="119" t="s">
        <v>725</v>
      </c>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119"/>
      <c r="DQ102" s="119"/>
      <c r="DR102" s="119"/>
    </row>
    <row r="103" spans="1:122" ht="15" x14ac:dyDescent="0.25">
      <c r="A103" s="119">
        <v>99</v>
      </c>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119"/>
      <c r="BF103" s="119"/>
      <c r="BG103" s="119"/>
      <c r="BH103" s="119"/>
      <c r="BI103" s="119"/>
      <c r="BJ103" s="119"/>
      <c r="BK103" s="119"/>
      <c r="BL103" s="119"/>
      <c r="BM103" s="119"/>
      <c r="BN103" s="119"/>
      <c r="BO103" s="119"/>
      <c r="BP103" s="119"/>
      <c r="BQ103" s="119"/>
      <c r="BR103" s="119"/>
      <c r="BS103" s="119"/>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119"/>
      <c r="DQ103" s="119"/>
      <c r="DR103" s="119"/>
    </row>
    <row r="104" spans="1:122" ht="15" x14ac:dyDescent="0.25">
      <c r="A104" s="119">
        <v>100</v>
      </c>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119"/>
      <c r="BV104" s="119"/>
      <c r="BW104" s="119"/>
      <c r="BX104" s="119"/>
      <c r="BY104" s="119"/>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119"/>
      <c r="DQ104" s="119"/>
      <c r="DR104" s="119"/>
    </row>
    <row r="105" spans="1:122" ht="15" x14ac:dyDescent="0.25">
      <c r="A105" s="119">
        <v>101</v>
      </c>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119"/>
      <c r="DQ105" s="119"/>
      <c r="DR105" s="119"/>
    </row>
    <row r="106" spans="1:122" ht="15" x14ac:dyDescent="0.25">
      <c r="A106" s="119">
        <v>102</v>
      </c>
      <c r="B106" s="120">
        <v>20</v>
      </c>
      <c r="C106" s="120">
        <v>12</v>
      </c>
      <c r="D106" s="120">
        <v>4</v>
      </c>
      <c r="E106" s="120">
        <v>59</v>
      </c>
      <c r="F106" s="120">
        <v>35</v>
      </c>
      <c r="G106" s="120">
        <v>5</v>
      </c>
      <c r="H106" s="119" t="s">
        <v>726</v>
      </c>
      <c r="I106" s="120">
        <v>14</v>
      </c>
      <c r="J106" s="120">
        <v>4</v>
      </c>
      <c r="K106" s="120"/>
      <c r="L106" s="120"/>
      <c r="M106" s="120">
        <v>9</v>
      </c>
      <c r="N106" s="119" t="s">
        <v>726</v>
      </c>
      <c r="O106" s="120">
        <v>15</v>
      </c>
      <c r="P106" s="120">
        <v>5</v>
      </c>
      <c r="Q106" s="120"/>
      <c r="R106" s="120"/>
      <c r="S106" s="120">
        <v>3</v>
      </c>
      <c r="T106" s="119" t="s">
        <v>726</v>
      </c>
      <c r="U106" s="120">
        <v>15</v>
      </c>
      <c r="V106" s="120">
        <v>5</v>
      </c>
      <c r="W106" s="120"/>
      <c r="X106" s="120"/>
      <c r="Y106" s="120">
        <v>4</v>
      </c>
      <c r="Z106" s="119" t="s">
        <v>726</v>
      </c>
      <c r="AA106" s="120">
        <v>15</v>
      </c>
      <c r="AB106" s="120">
        <v>4</v>
      </c>
      <c r="AC106" s="120"/>
      <c r="AD106" s="120"/>
      <c r="AE106" s="120">
        <v>7</v>
      </c>
      <c r="AF106" s="119" t="s">
        <v>726</v>
      </c>
      <c r="AG106" s="120">
        <v>15</v>
      </c>
      <c r="AH106" s="120">
        <v>4</v>
      </c>
      <c r="AI106" s="120"/>
      <c r="AJ106" s="120"/>
      <c r="AK106" s="120">
        <v>6</v>
      </c>
      <c r="AL106" s="119" t="s">
        <v>726</v>
      </c>
      <c r="AM106" s="120">
        <v>13</v>
      </c>
      <c r="AN106" s="120">
        <v>0</v>
      </c>
      <c r="AO106" s="120"/>
      <c r="AP106" s="120"/>
      <c r="AQ106" s="120">
        <v>5</v>
      </c>
      <c r="AR106" s="119" t="s">
        <v>726</v>
      </c>
      <c r="AS106" s="120">
        <v>13</v>
      </c>
      <c r="AT106" s="120">
        <v>3</v>
      </c>
      <c r="AU106" s="120"/>
      <c r="AV106" s="120"/>
      <c r="AW106" s="120">
        <v>9</v>
      </c>
      <c r="AX106" s="119" t="s">
        <v>726</v>
      </c>
      <c r="AY106" s="120">
        <v>12</v>
      </c>
      <c r="AZ106" s="120">
        <v>4</v>
      </c>
      <c r="BA106" s="120"/>
      <c r="BB106" s="120"/>
      <c r="BC106" s="120">
        <v>5</v>
      </c>
      <c r="BD106" s="119" t="s">
        <v>726</v>
      </c>
      <c r="BE106" s="120">
        <v>14</v>
      </c>
      <c r="BF106" s="120">
        <v>4</v>
      </c>
      <c r="BG106" s="120"/>
      <c r="BH106" s="120"/>
      <c r="BI106" s="120">
        <v>3</v>
      </c>
      <c r="BJ106" s="119" t="s">
        <v>726</v>
      </c>
      <c r="BK106" s="120">
        <v>12</v>
      </c>
      <c r="BL106" s="120">
        <v>5</v>
      </c>
      <c r="BM106" s="120"/>
      <c r="BN106" s="120"/>
      <c r="BO106" s="120">
        <v>7</v>
      </c>
      <c r="BP106" s="119" t="s">
        <v>726</v>
      </c>
      <c r="BQ106" s="120">
        <v>14</v>
      </c>
      <c r="BR106" s="120">
        <v>3</v>
      </c>
      <c r="BS106" s="120"/>
      <c r="BT106" s="120"/>
      <c r="BU106" s="120">
        <v>8</v>
      </c>
      <c r="BV106" s="119" t="s">
        <v>726</v>
      </c>
      <c r="BW106" s="120">
        <v>14</v>
      </c>
      <c r="BX106" s="120">
        <v>3</v>
      </c>
      <c r="BY106" s="120"/>
      <c r="BZ106" s="120"/>
      <c r="CA106" s="120">
        <v>8</v>
      </c>
      <c r="CB106" s="119" t="s">
        <v>726</v>
      </c>
      <c r="CC106" s="120">
        <v>13</v>
      </c>
      <c r="CD106" s="120">
        <v>4</v>
      </c>
      <c r="CE106" s="120"/>
      <c r="CF106" s="120"/>
      <c r="CG106" s="120">
        <v>5</v>
      </c>
      <c r="CH106" s="119" t="s">
        <v>726</v>
      </c>
      <c r="CI106" s="120">
        <v>14</v>
      </c>
      <c r="CJ106" s="120">
        <v>4</v>
      </c>
      <c r="CK106" s="120"/>
      <c r="CL106" s="120"/>
      <c r="CM106" s="120">
        <v>5</v>
      </c>
      <c r="CN106" s="119" t="s">
        <v>726</v>
      </c>
      <c r="CO106" s="120">
        <v>14</v>
      </c>
      <c r="CP106" s="120">
        <v>0</v>
      </c>
      <c r="CQ106" s="120"/>
      <c r="CR106" s="120"/>
      <c r="CS106" s="120">
        <v>1</v>
      </c>
      <c r="CT106" s="119" t="s">
        <v>733</v>
      </c>
      <c r="CU106" s="120">
        <v>12</v>
      </c>
      <c r="CV106" s="120">
        <v>0</v>
      </c>
      <c r="CW106" s="120"/>
      <c r="CX106" s="120"/>
      <c r="CY106" s="120">
        <v>2</v>
      </c>
      <c r="CZ106" s="119" t="s">
        <v>733</v>
      </c>
      <c r="DA106" s="120">
        <v>14</v>
      </c>
      <c r="DB106" s="120">
        <v>0</v>
      </c>
      <c r="DC106" s="120"/>
      <c r="DD106" s="120"/>
      <c r="DE106" s="120">
        <v>3</v>
      </c>
      <c r="DF106" s="119" t="s">
        <v>733</v>
      </c>
      <c r="DG106" s="120">
        <v>12</v>
      </c>
      <c r="DH106" s="120">
        <v>0</v>
      </c>
      <c r="DI106" s="120"/>
      <c r="DJ106" s="120"/>
      <c r="DK106" s="120">
        <v>1</v>
      </c>
      <c r="DL106" s="119" t="s">
        <v>733</v>
      </c>
      <c r="DM106" s="120">
        <v>10</v>
      </c>
      <c r="DN106" s="120">
        <v>0</v>
      </c>
      <c r="DO106" s="120"/>
      <c r="DP106" s="120"/>
      <c r="DQ106" s="120">
        <v>2</v>
      </c>
      <c r="DR106" s="119" t="s">
        <v>733</v>
      </c>
    </row>
    <row r="107" spans="1:122" ht="15" x14ac:dyDescent="0.25">
      <c r="A107" s="119">
        <v>103</v>
      </c>
      <c r="B107" s="120">
        <v>1</v>
      </c>
      <c r="C107" s="120">
        <v>14</v>
      </c>
      <c r="D107" s="120">
        <v>4</v>
      </c>
      <c r="E107" s="120">
        <v>4</v>
      </c>
      <c r="F107" s="120">
        <v>4</v>
      </c>
      <c r="G107" s="120">
        <v>15</v>
      </c>
      <c r="H107" s="119" t="s">
        <v>726</v>
      </c>
      <c r="I107" s="119"/>
      <c r="J107" s="119"/>
      <c r="K107" s="119"/>
      <c r="L107" s="119"/>
      <c r="M107" s="119"/>
      <c r="N107" s="119"/>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119"/>
      <c r="DQ107" s="119"/>
      <c r="DR107" s="119"/>
    </row>
    <row r="108" spans="1:122" ht="15" x14ac:dyDescent="0.25">
      <c r="A108" s="119">
        <v>104</v>
      </c>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119"/>
      <c r="CS108" s="119"/>
      <c r="CT108" s="119"/>
      <c r="CU108" s="119"/>
      <c r="CV108" s="119"/>
      <c r="CW108" s="119"/>
      <c r="CX108" s="119"/>
      <c r="CY108" s="119"/>
      <c r="CZ108" s="119"/>
      <c r="DA108" s="119"/>
      <c r="DB108" s="119"/>
      <c r="DC108" s="119"/>
      <c r="DD108" s="119"/>
      <c r="DE108" s="119"/>
      <c r="DF108" s="119"/>
      <c r="DG108" s="119"/>
      <c r="DH108" s="119"/>
      <c r="DI108" s="119"/>
      <c r="DJ108" s="119"/>
      <c r="DK108" s="119"/>
      <c r="DL108" s="119"/>
      <c r="DM108" s="119"/>
      <c r="DN108" s="119"/>
      <c r="DO108" s="119"/>
      <c r="DP108" s="119"/>
      <c r="DQ108" s="119"/>
      <c r="DR108" s="119"/>
    </row>
    <row r="109" spans="1:122" ht="15" x14ac:dyDescent="0.25">
      <c r="A109" s="119">
        <v>105</v>
      </c>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c r="AA109" s="119"/>
      <c r="AB109" s="119"/>
      <c r="AC109" s="119"/>
      <c r="AD109" s="119"/>
      <c r="AE109" s="119"/>
      <c r="AF109" s="119"/>
      <c r="AG109" s="119"/>
      <c r="AH109" s="119"/>
      <c r="AI109" s="119"/>
      <c r="AJ109" s="119"/>
      <c r="AK109" s="119"/>
      <c r="AL109" s="119"/>
      <c r="AM109" s="119"/>
      <c r="AN109" s="119"/>
      <c r="AO109" s="119"/>
      <c r="AP109" s="119"/>
      <c r="AQ109" s="119"/>
      <c r="AR109" s="119"/>
      <c r="AS109" s="119"/>
      <c r="AT109" s="119"/>
      <c r="AU109" s="119"/>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119"/>
      <c r="DQ109" s="119"/>
      <c r="DR109" s="119"/>
    </row>
    <row r="110" spans="1:122" ht="15" x14ac:dyDescent="0.25">
      <c r="A110" s="119">
        <v>106</v>
      </c>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c r="AA110" s="119"/>
      <c r="AB110" s="119"/>
      <c r="AC110" s="119"/>
      <c r="AD110" s="119"/>
      <c r="AE110" s="119"/>
      <c r="AF110" s="119"/>
      <c r="AG110" s="119"/>
      <c r="AH110" s="119"/>
      <c r="AI110" s="119"/>
      <c r="AJ110" s="119"/>
      <c r="AK110" s="119"/>
      <c r="AL110" s="119"/>
      <c r="AM110" s="119"/>
      <c r="AN110" s="119"/>
      <c r="AO110" s="119"/>
      <c r="AP110" s="119"/>
      <c r="AQ110" s="119"/>
      <c r="AR110" s="119"/>
      <c r="AS110" s="119"/>
      <c r="AT110" s="119"/>
      <c r="AU110" s="119"/>
      <c r="AV110" s="119"/>
      <c r="AW110" s="119"/>
      <c r="AX110" s="119"/>
      <c r="AY110" s="119"/>
      <c r="AZ110" s="119"/>
      <c r="BA110" s="119"/>
      <c r="BB110" s="119"/>
      <c r="BC110" s="119"/>
      <c r="BD110" s="119"/>
      <c r="BE110" s="119"/>
      <c r="BF110" s="119"/>
      <c r="BG110" s="119"/>
      <c r="BH110" s="119"/>
      <c r="BI110" s="119"/>
      <c r="BJ110" s="119"/>
      <c r="BK110" s="119"/>
      <c r="BL110" s="119"/>
      <c r="BM110" s="119"/>
      <c r="BN110" s="119"/>
      <c r="BO110" s="119"/>
      <c r="BP110" s="119"/>
      <c r="BQ110" s="119"/>
      <c r="BR110" s="119"/>
      <c r="BS110" s="119"/>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119"/>
      <c r="DQ110" s="119"/>
      <c r="DR110" s="119"/>
    </row>
    <row r="111" spans="1:122" ht="15" x14ac:dyDescent="0.25">
      <c r="A111" s="119">
        <v>107</v>
      </c>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119"/>
      <c r="BV111" s="119"/>
      <c r="BW111" s="119"/>
      <c r="BX111" s="119"/>
      <c r="BY111" s="119"/>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119"/>
      <c r="DQ111" s="119"/>
      <c r="DR111" s="119"/>
    </row>
    <row r="112" spans="1:122" ht="15" x14ac:dyDescent="0.25">
      <c r="A112" s="119">
        <v>108</v>
      </c>
      <c r="B112" s="120">
        <v>1</v>
      </c>
      <c r="C112" s="120">
        <v>14</v>
      </c>
      <c r="D112" s="120">
        <v>4</v>
      </c>
      <c r="E112" s="120">
        <v>4</v>
      </c>
      <c r="F112" s="120">
        <v>2</v>
      </c>
      <c r="G112" s="120">
        <v>5</v>
      </c>
      <c r="H112" s="119" t="s">
        <v>726</v>
      </c>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c r="AS112" s="119"/>
      <c r="AT112" s="119"/>
      <c r="AU112" s="119"/>
      <c r="AV112" s="119"/>
      <c r="AW112" s="119"/>
      <c r="AX112" s="119"/>
      <c r="AY112" s="119"/>
      <c r="AZ112" s="119"/>
      <c r="BA112" s="119"/>
      <c r="BB112" s="119"/>
      <c r="BC112" s="119"/>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119"/>
      <c r="DQ112" s="119"/>
      <c r="DR112" s="119"/>
    </row>
    <row r="113" spans="1:122" ht="15" x14ac:dyDescent="0.25">
      <c r="A113" s="119">
        <v>109</v>
      </c>
      <c r="B113" s="120">
        <v>1</v>
      </c>
      <c r="C113" s="120">
        <v>13</v>
      </c>
      <c r="D113" s="120">
        <v>2</v>
      </c>
      <c r="E113" s="120">
        <v>2</v>
      </c>
      <c r="F113" s="120">
        <v>2</v>
      </c>
      <c r="G113" s="120">
        <v>8</v>
      </c>
      <c r="H113" s="119" t="s">
        <v>727</v>
      </c>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119"/>
      <c r="CD113" s="119"/>
      <c r="CE113" s="119"/>
      <c r="CF113" s="119"/>
      <c r="CG113" s="119"/>
      <c r="CH113" s="119"/>
      <c r="CI113" s="119"/>
      <c r="CJ113" s="119"/>
      <c r="CK113" s="119"/>
      <c r="CL113" s="119"/>
      <c r="CM113" s="119"/>
      <c r="CN113" s="119"/>
      <c r="CO113" s="119"/>
      <c r="CP113" s="119"/>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119"/>
      <c r="DQ113" s="119"/>
      <c r="DR113" s="119"/>
    </row>
    <row r="114" spans="1:122" ht="15" x14ac:dyDescent="0.25">
      <c r="A114" s="119">
        <v>110</v>
      </c>
      <c r="B114" s="120">
        <v>4</v>
      </c>
      <c r="C114" s="120">
        <v>16</v>
      </c>
      <c r="D114" s="120">
        <v>0</v>
      </c>
      <c r="E114" s="120">
        <v>13</v>
      </c>
      <c r="F114" s="120">
        <v>11</v>
      </c>
      <c r="G114" s="120">
        <v>3</v>
      </c>
      <c r="H114" s="119" t="s">
        <v>728</v>
      </c>
      <c r="I114" s="120">
        <v>16</v>
      </c>
      <c r="J114" s="120">
        <v>6</v>
      </c>
      <c r="K114" s="120"/>
      <c r="L114" s="120"/>
      <c r="M114" s="120">
        <v>8</v>
      </c>
      <c r="N114" s="119" t="s">
        <v>726</v>
      </c>
      <c r="O114" s="120">
        <v>15</v>
      </c>
      <c r="P114" s="120">
        <v>5</v>
      </c>
      <c r="Q114" s="120"/>
      <c r="R114" s="120"/>
      <c r="S114" s="120">
        <v>9</v>
      </c>
      <c r="T114" s="119" t="s">
        <v>726</v>
      </c>
      <c r="U114" s="120">
        <v>13</v>
      </c>
      <c r="V114" s="120">
        <v>2</v>
      </c>
      <c r="W114" s="120"/>
      <c r="X114" s="120"/>
      <c r="Y114" s="120">
        <v>5</v>
      </c>
      <c r="Z114" s="119" t="s">
        <v>726</v>
      </c>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119"/>
      <c r="DQ114" s="119"/>
      <c r="DR114" s="119"/>
    </row>
    <row r="115" spans="1:122" ht="15" x14ac:dyDescent="0.25">
      <c r="A115" s="119">
        <v>111</v>
      </c>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c r="AA115" s="119"/>
      <c r="AB115" s="119"/>
      <c r="AC115" s="119"/>
      <c r="AD115" s="119"/>
      <c r="AE115" s="119"/>
      <c r="AF115" s="119"/>
      <c r="AG115" s="119"/>
      <c r="AH115" s="119"/>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119"/>
      <c r="BD115" s="119"/>
      <c r="BE115" s="119"/>
      <c r="BF115" s="119"/>
      <c r="BG115" s="119"/>
      <c r="BH115" s="119"/>
      <c r="BI115" s="119"/>
      <c r="BJ115" s="119"/>
      <c r="BK115" s="119"/>
      <c r="BL115" s="119"/>
      <c r="BM115" s="119"/>
      <c r="BN115" s="119"/>
      <c r="BO115" s="119"/>
      <c r="BP115" s="119"/>
      <c r="BQ115" s="119"/>
      <c r="BR115" s="119"/>
      <c r="BS115" s="119"/>
      <c r="BT115" s="119"/>
      <c r="BU115" s="119"/>
      <c r="BV115" s="119"/>
      <c r="BW115" s="119"/>
      <c r="BX115" s="119"/>
      <c r="BY115" s="119"/>
      <c r="BZ115" s="119"/>
      <c r="CA115" s="119"/>
      <c r="CB115" s="119"/>
      <c r="CC115" s="119"/>
      <c r="CD115" s="119"/>
      <c r="CE115" s="119"/>
      <c r="CF115" s="119"/>
      <c r="CG115" s="119"/>
      <c r="CH115" s="119"/>
      <c r="CI115" s="119"/>
      <c r="CJ115" s="119"/>
      <c r="CK115" s="119"/>
      <c r="CL115" s="119"/>
      <c r="CM115" s="119"/>
      <c r="CN115" s="119"/>
      <c r="CO115" s="119"/>
      <c r="CP115" s="119"/>
      <c r="CQ115" s="119"/>
      <c r="CR115" s="119"/>
      <c r="CS115" s="119"/>
      <c r="CT115" s="119"/>
      <c r="CU115" s="119"/>
      <c r="CV115" s="119"/>
      <c r="CW115" s="119"/>
      <c r="CX115" s="119"/>
      <c r="CY115" s="119"/>
      <c r="CZ115" s="119"/>
      <c r="DA115" s="119"/>
      <c r="DB115" s="119"/>
      <c r="DC115" s="119"/>
      <c r="DD115" s="119"/>
      <c r="DE115" s="119"/>
      <c r="DF115" s="119"/>
      <c r="DG115" s="119"/>
      <c r="DH115" s="119"/>
      <c r="DI115" s="119"/>
      <c r="DJ115" s="119"/>
      <c r="DK115" s="119"/>
      <c r="DL115" s="119"/>
      <c r="DM115" s="119"/>
      <c r="DN115" s="119"/>
      <c r="DO115" s="119"/>
      <c r="DP115" s="119"/>
      <c r="DQ115" s="119"/>
      <c r="DR115" s="119"/>
    </row>
    <row r="116" spans="1:122" ht="15" x14ac:dyDescent="0.25">
      <c r="A116" s="119">
        <v>112</v>
      </c>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119"/>
      <c r="BD116" s="119"/>
      <c r="BE116" s="119"/>
      <c r="BF116" s="119"/>
      <c r="BG116" s="119"/>
      <c r="BH116" s="119"/>
      <c r="BI116" s="119"/>
      <c r="BJ116" s="119"/>
      <c r="BK116" s="119"/>
      <c r="BL116" s="119"/>
      <c r="BM116" s="119"/>
      <c r="BN116" s="119"/>
      <c r="BO116" s="119"/>
      <c r="BP116" s="119"/>
      <c r="BQ116" s="119"/>
      <c r="BR116" s="119"/>
      <c r="BS116" s="119"/>
      <c r="BT116" s="119"/>
      <c r="BU116" s="119"/>
      <c r="BV116" s="119"/>
      <c r="BW116" s="119"/>
      <c r="BX116" s="119"/>
      <c r="BY116" s="119"/>
      <c r="BZ116" s="119"/>
      <c r="CA116" s="119"/>
      <c r="CB116" s="119"/>
      <c r="CC116" s="119"/>
      <c r="CD116" s="119"/>
      <c r="CE116" s="119"/>
      <c r="CF116" s="119"/>
      <c r="CG116" s="119"/>
      <c r="CH116" s="119"/>
      <c r="CI116" s="119"/>
      <c r="CJ116" s="119"/>
      <c r="CK116" s="119"/>
      <c r="CL116" s="119"/>
      <c r="CM116" s="119"/>
      <c r="CN116" s="119"/>
      <c r="CO116" s="119"/>
      <c r="CP116" s="119"/>
      <c r="CQ116" s="119"/>
      <c r="CR116" s="119"/>
      <c r="CS116" s="119"/>
      <c r="CT116" s="119"/>
      <c r="CU116" s="119"/>
      <c r="CV116" s="119"/>
      <c r="CW116" s="119"/>
      <c r="CX116" s="119"/>
      <c r="CY116" s="119"/>
      <c r="CZ116" s="119"/>
      <c r="DA116" s="119"/>
      <c r="DB116" s="119"/>
      <c r="DC116" s="119"/>
      <c r="DD116" s="119"/>
      <c r="DE116" s="119"/>
      <c r="DF116" s="119"/>
      <c r="DG116" s="119"/>
      <c r="DH116" s="119"/>
      <c r="DI116" s="119"/>
      <c r="DJ116" s="119"/>
      <c r="DK116" s="119"/>
      <c r="DL116" s="119"/>
      <c r="DM116" s="119"/>
      <c r="DN116" s="119"/>
      <c r="DO116" s="119"/>
      <c r="DP116" s="119"/>
      <c r="DQ116" s="119"/>
      <c r="DR116" s="119"/>
    </row>
    <row r="117" spans="1:122" ht="15" x14ac:dyDescent="0.25">
      <c r="A117" s="119">
        <v>113</v>
      </c>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119"/>
      <c r="BD117" s="119"/>
      <c r="BE117" s="119"/>
      <c r="BF117" s="119"/>
      <c r="BG117" s="119"/>
      <c r="BH117" s="119"/>
      <c r="BI117" s="119"/>
      <c r="BJ117" s="119"/>
      <c r="BK117" s="119"/>
      <c r="BL117" s="119"/>
      <c r="BM117" s="119"/>
      <c r="BN117" s="119"/>
      <c r="BO117" s="119"/>
      <c r="BP117" s="119"/>
      <c r="BQ117" s="119"/>
      <c r="BR117" s="119"/>
      <c r="BS117" s="119"/>
      <c r="BT117" s="119"/>
      <c r="BU117" s="119"/>
      <c r="BV117" s="119"/>
      <c r="BW117" s="119"/>
      <c r="BX117" s="119"/>
      <c r="BY117" s="119"/>
      <c r="BZ117" s="119"/>
      <c r="CA117" s="119"/>
      <c r="CB117" s="119"/>
      <c r="CC117" s="119"/>
      <c r="CD117" s="119"/>
      <c r="CE117" s="119"/>
      <c r="CF117" s="119"/>
      <c r="CG117" s="119"/>
      <c r="CH117" s="119"/>
      <c r="CI117" s="119"/>
      <c r="CJ117" s="119"/>
      <c r="CK117" s="119"/>
      <c r="CL117" s="119"/>
      <c r="CM117" s="119"/>
      <c r="CN117" s="119"/>
      <c r="CO117" s="119"/>
      <c r="CP117" s="119"/>
      <c r="CQ117" s="119"/>
      <c r="CR117" s="119"/>
      <c r="CS117" s="119"/>
      <c r="CT117" s="119"/>
      <c r="CU117" s="119"/>
      <c r="CV117" s="119"/>
      <c r="CW117" s="119"/>
      <c r="CX117" s="119"/>
      <c r="CY117" s="119"/>
      <c r="CZ117" s="119"/>
      <c r="DA117" s="119"/>
      <c r="DB117" s="119"/>
      <c r="DC117" s="119"/>
      <c r="DD117" s="119"/>
      <c r="DE117" s="119"/>
      <c r="DF117" s="119"/>
      <c r="DG117" s="119"/>
      <c r="DH117" s="119"/>
      <c r="DI117" s="119"/>
      <c r="DJ117" s="119"/>
      <c r="DK117" s="119"/>
      <c r="DL117" s="119"/>
      <c r="DM117" s="119"/>
      <c r="DN117" s="119"/>
      <c r="DO117" s="119"/>
      <c r="DP117" s="119"/>
      <c r="DQ117" s="119"/>
      <c r="DR117" s="119"/>
    </row>
    <row r="118" spans="1:122" ht="15" x14ac:dyDescent="0.25">
      <c r="A118" s="119">
        <v>114</v>
      </c>
      <c r="B118" s="120">
        <v>4</v>
      </c>
      <c r="C118" s="120">
        <v>13</v>
      </c>
      <c r="D118" s="120">
        <v>5</v>
      </c>
      <c r="E118" s="120">
        <v>12</v>
      </c>
      <c r="F118" s="120">
        <v>10</v>
      </c>
      <c r="G118" s="120">
        <v>16</v>
      </c>
      <c r="H118" s="119" t="s">
        <v>729</v>
      </c>
      <c r="I118" s="120">
        <v>14</v>
      </c>
      <c r="J118" s="120">
        <v>4</v>
      </c>
      <c r="K118" s="120"/>
      <c r="L118" s="120"/>
      <c r="M118" s="120">
        <v>4</v>
      </c>
      <c r="N118" s="119" t="s">
        <v>726</v>
      </c>
      <c r="O118" s="120">
        <v>15</v>
      </c>
      <c r="P118" s="120">
        <v>5</v>
      </c>
      <c r="Q118" s="120"/>
      <c r="R118" s="120"/>
      <c r="S118" s="120">
        <v>9</v>
      </c>
      <c r="T118" s="119" t="s">
        <v>726</v>
      </c>
      <c r="U118" s="120">
        <v>13</v>
      </c>
      <c r="V118" s="120">
        <v>2</v>
      </c>
      <c r="W118" s="120"/>
      <c r="X118" s="120"/>
      <c r="Y118" s="120">
        <v>5</v>
      </c>
      <c r="Z118" s="119" t="s">
        <v>727</v>
      </c>
      <c r="AA118" s="119"/>
      <c r="AB118" s="119"/>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119"/>
      <c r="BD118" s="119"/>
      <c r="BE118" s="119"/>
      <c r="BF118" s="119"/>
      <c r="BG118" s="119"/>
      <c r="BH118" s="119"/>
      <c r="BI118" s="119"/>
      <c r="BJ118" s="119"/>
      <c r="BK118" s="119"/>
      <c r="BL118" s="119"/>
      <c r="BM118" s="119"/>
      <c r="BN118" s="119"/>
      <c r="BO118" s="119"/>
      <c r="BP118" s="119"/>
      <c r="BQ118" s="119"/>
      <c r="BR118" s="119"/>
      <c r="BS118" s="119"/>
      <c r="BT118" s="119"/>
      <c r="BU118" s="119"/>
      <c r="BV118" s="119"/>
      <c r="BW118" s="119"/>
      <c r="BX118" s="119"/>
      <c r="BY118" s="119"/>
      <c r="BZ118" s="119"/>
      <c r="CA118" s="119"/>
      <c r="CB118" s="119"/>
      <c r="CC118" s="119"/>
      <c r="CD118" s="119"/>
      <c r="CE118" s="119"/>
      <c r="CF118" s="119"/>
      <c r="CG118" s="119"/>
      <c r="CH118" s="119"/>
      <c r="CI118" s="119"/>
      <c r="CJ118" s="119"/>
      <c r="CK118" s="119"/>
      <c r="CL118" s="119"/>
      <c r="CM118" s="119"/>
      <c r="CN118" s="119"/>
      <c r="CO118" s="119"/>
      <c r="CP118" s="119"/>
      <c r="CQ118" s="119"/>
      <c r="CR118" s="119"/>
      <c r="CS118" s="119"/>
      <c r="CT118" s="119"/>
      <c r="CU118" s="119"/>
      <c r="CV118" s="119"/>
      <c r="CW118" s="119"/>
      <c r="CX118" s="119"/>
      <c r="CY118" s="119"/>
      <c r="CZ118" s="119"/>
      <c r="DA118" s="119"/>
      <c r="DB118" s="119"/>
      <c r="DC118" s="119"/>
      <c r="DD118" s="119"/>
      <c r="DE118" s="119"/>
      <c r="DF118" s="119"/>
      <c r="DG118" s="119"/>
      <c r="DH118" s="119"/>
      <c r="DI118" s="119"/>
      <c r="DJ118" s="119"/>
      <c r="DK118" s="119"/>
      <c r="DL118" s="119"/>
      <c r="DM118" s="119"/>
      <c r="DN118" s="119"/>
      <c r="DO118" s="119"/>
      <c r="DP118" s="119"/>
      <c r="DQ118" s="119"/>
      <c r="DR118" s="119"/>
    </row>
    <row r="119" spans="1:122" ht="15" x14ac:dyDescent="0.25">
      <c r="A119" s="119">
        <v>115</v>
      </c>
      <c r="B119" s="120">
        <v>2</v>
      </c>
      <c r="C119" s="120">
        <v>12</v>
      </c>
      <c r="D119" s="120">
        <v>0</v>
      </c>
      <c r="E119" s="120">
        <v>5</v>
      </c>
      <c r="F119" s="120">
        <v>2</v>
      </c>
      <c r="G119" s="120">
        <v>3</v>
      </c>
      <c r="H119" s="119" t="s">
        <v>728</v>
      </c>
      <c r="I119" s="120">
        <v>15</v>
      </c>
      <c r="J119" s="120">
        <v>6</v>
      </c>
      <c r="K119" s="120"/>
      <c r="L119" s="120"/>
      <c r="M119" s="120">
        <v>6</v>
      </c>
      <c r="N119" s="119" t="s">
        <v>727</v>
      </c>
      <c r="O119" s="119"/>
      <c r="P119" s="119"/>
      <c r="Q119" s="119"/>
      <c r="R119" s="119"/>
      <c r="S119" s="119"/>
      <c r="T119" s="119"/>
      <c r="U119" s="119"/>
      <c r="V119" s="119"/>
      <c r="W119" s="119"/>
      <c r="X119" s="119"/>
      <c r="Y119" s="119"/>
      <c r="Z119" s="119"/>
      <c r="AA119" s="119"/>
      <c r="AB119" s="119"/>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119"/>
      <c r="BD119" s="119"/>
      <c r="BE119" s="119"/>
      <c r="BF119" s="119"/>
      <c r="BG119" s="119"/>
      <c r="BH119" s="119"/>
      <c r="BI119" s="119"/>
      <c r="BJ119" s="119"/>
      <c r="BK119" s="119"/>
      <c r="BL119" s="119"/>
      <c r="BM119" s="119"/>
      <c r="BN119" s="119"/>
      <c r="BO119" s="119"/>
      <c r="BP119" s="119"/>
      <c r="BQ119" s="119"/>
      <c r="BR119" s="119"/>
      <c r="BS119" s="119"/>
      <c r="BT119" s="119"/>
      <c r="BU119" s="119"/>
      <c r="BV119" s="119"/>
      <c r="BW119" s="119"/>
      <c r="BX119" s="119"/>
      <c r="BY119" s="119"/>
      <c r="BZ119" s="119"/>
      <c r="CA119" s="119"/>
      <c r="CB119" s="119"/>
      <c r="CC119" s="119"/>
      <c r="CD119" s="119"/>
      <c r="CE119" s="119"/>
      <c r="CF119" s="119"/>
      <c r="CG119" s="119"/>
      <c r="CH119" s="119"/>
      <c r="CI119" s="119"/>
      <c r="CJ119" s="119"/>
      <c r="CK119" s="119"/>
      <c r="CL119" s="119"/>
      <c r="CM119" s="119"/>
      <c r="CN119" s="119"/>
      <c r="CO119" s="119"/>
      <c r="CP119" s="119"/>
      <c r="CQ119" s="119"/>
      <c r="CR119" s="119"/>
      <c r="CS119" s="119"/>
      <c r="CT119" s="119"/>
      <c r="CU119" s="119"/>
      <c r="CV119" s="119"/>
      <c r="CW119" s="119"/>
      <c r="CX119" s="119"/>
      <c r="CY119" s="119"/>
      <c r="CZ119" s="119"/>
      <c r="DA119" s="119"/>
      <c r="DB119" s="119"/>
      <c r="DC119" s="119"/>
      <c r="DD119" s="119"/>
      <c r="DE119" s="119"/>
      <c r="DF119" s="119"/>
      <c r="DG119" s="119"/>
      <c r="DH119" s="119"/>
      <c r="DI119" s="119"/>
      <c r="DJ119" s="119"/>
      <c r="DK119" s="119"/>
      <c r="DL119" s="119"/>
      <c r="DM119" s="119"/>
      <c r="DN119" s="119"/>
      <c r="DO119" s="119"/>
      <c r="DP119" s="119"/>
      <c r="DQ119" s="119"/>
      <c r="DR119" s="119"/>
    </row>
    <row r="120" spans="1:122" ht="15" x14ac:dyDescent="0.25">
      <c r="A120" s="119">
        <v>116</v>
      </c>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c r="AA120" s="119"/>
      <c r="AB120" s="119"/>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119"/>
      <c r="BD120" s="119"/>
      <c r="BE120" s="119"/>
      <c r="BF120" s="119"/>
      <c r="BG120" s="119"/>
      <c r="BH120" s="119"/>
      <c r="BI120" s="119"/>
      <c r="BJ120" s="119"/>
      <c r="BK120" s="119"/>
      <c r="BL120" s="119"/>
      <c r="BM120" s="119"/>
      <c r="BN120" s="119"/>
      <c r="BO120" s="119"/>
      <c r="BP120" s="119"/>
      <c r="BQ120" s="119"/>
      <c r="BR120" s="119"/>
      <c r="BS120" s="119"/>
      <c r="BT120" s="119"/>
      <c r="BU120" s="119"/>
      <c r="BV120" s="119"/>
      <c r="BW120" s="119"/>
      <c r="BX120" s="119"/>
      <c r="BY120" s="119"/>
      <c r="BZ120" s="119"/>
      <c r="CA120" s="119"/>
      <c r="CB120" s="119"/>
      <c r="CC120" s="119"/>
      <c r="CD120" s="119"/>
      <c r="CE120" s="119"/>
      <c r="CF120" s="119"/>
      <c r="CG120" s="119"/>
      <c r="CH120" s="119"/>
      <c r="CI120" s="119"/>
      <c r="CJ120" s="119"/>
      <c r="CK120" s="119"/>
      <c r="CL120" s="119"/>
      <c r="CM120" s="119"/>
      <c r="CN120" s="119"/>
      <c r="CO120" s="119"/>
      <c r="CP120" s="119"/>
      <c r="CQ120" s="119"/>
      <c r="CR120" s="119"/>
      <c r="CS120" s="119"/>
      <c r="CT120" s="119"/>
      <c r="CU120" s="119"/>
      <c r="CV120" s="119"/>
      <c r="CW120" s="119"/>
      <c r="CX120" s="119"/>
      <c r="CY120" s="119"/>
      <c r="CZ120" s="119"/>
      <c r="DA120" s="119"/>
      <c r="DB120" s="119"/>
      <c r="DC120" s="119"/>
      <c r="DD120" s="119"/>
      <c r="DE120" s="119"/>
      <c r="DF120" s="119"/>
      <c r="DG120" s="119"/>
      <c r="DH120" s="119"/>
      <c r="DI120" s="119"/>
      <c r="DJ120" s="119"/>
      <c r="DK120" s="119"/>
      <c r="DL120" s="119"/>
      <c r="DM120" s="119"/>
      <c r="DN120" s="119"/>
      <c r="DO120" s="119"/>
      <c r="DP120" s="119"/>
      <c r="DQ120" s="119"/>
      <c r="DR120" s="119"/>
    </row>
    <row r="121" spans="1:122" ht="15" x14ac:dyDescent="0.25">
      <c r="A121" s="119">
        <v>117</v>
      </c>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119"/>
      <c r="BD121" s="119"/>
      <c r="BE121" s="119"/>
      <c r="BF121" s="119"/>
      <c r="BG121" s="119"/>
      <c r="BH121" s="119"/>
      <c r="BI121" s="119"/>
      <c r="BJ121" s="119"/>
      <c r="BK121" s="119"/>
      <c r="BL121" s="119"/>
      <c r="BM121" s="119"/>
      <c r="BN121" s="119"/>
      <c r="BO121" s="119"/>
      <c r="BP121" s="119"/>
      <c r="BQ121" s="119"/>
      <c r="BR121" s="119"/>
      <c r="BS121" s="119"/>
      <c r="BT121" s="119"/>
      <c r="BU121" s="119"/>
      <c r="BV121" s="119"/>
      <c r="BW121" s="119"/>
      <c r="BX121" s="119"/>
      <c r="BY121" s="119"/>
      <c r="BZ121" s="119"/>
      <c r="CA121" s="119"/>
      <c r="CB121" s="119"/>
      <c r="CC121" s="119"/>
      <c r="CD121" s="119"/>
      <c r="CE121" s="119"/>
      <c r="CF121" s="119"/>
      <c r="CG121" s="119"/>
      <c r="CH121" s="119"/>
      <c r="CI121" s="119"/>
      <c r="CJ121" s="119"/>
      <c r="CK121" s="119"/>
      <c r="CL121" s="119"/>
      <c r="CM121" s="119"/>
      <c r="CN121" s="119"/>
      <c r="CO121" s="119"/>
      <c r="CP121" s="119"/>
      <c r="CQ121" s="119"/>
      <c r="CR121" s="119"/>
      <c r="CS121" s="119"/>
      <c r="CT121" s="119"/>
      <c r="CU121" s="119"/>
      <c r="CV121" s="119"/>
      <c r="CW121" s="119"/>
      <c r="CX121" s="119"/>
      <c r="CY121" s="119"/>
      <c r="CZ121" s="119"/>
      <c r="DA121" s="119"/>
      <c r="DB121" s="119"/>
      <c r="DC121" s="119"/>
      <c r="DD121" s="119"/>
      <c r="DE121" s="119"/>
      <c r="DF121" s="119"/>
      <c r="DG121" s="119"/>
      <c r="DH121" s="119"/>
      <c r="DI121" s="119"/>
      <c r="DJ121" s="119"/>
      <c r="DK121" s="119"/>
      <c r="DL121" s="119"/>
      <c r="DM121" s="119"/>
      <c r="DN121" s="119"/>
      <c r="DO121" s="119"/>
      <c r="DP121" s="119"/>
      <c r="DQ121" s="119"/>
      <c r="DR121" s="119"/>
    </row>
    <row r="122" spans="1:122" ht="15" x14ac:dyDescent="0.25">
      <c r="A122" s="119">
        <v>118</v>
      </c>
      <c r="B122" s="120">
        <v>2</v>
      </c>
      <c r="C122" s="120">
        <v>10</v>
      </c>
      <c r="D122" s="120">
        <v>2</v>
      </c>
      <c r="E122" s="120">
        <v>8</v>
      </c>
      <c r="F122" s="120">
        <v>6</v>
      </c>
      <c r="G122" s="120">
        <v>10</v>
      </c>
      <c r="H122" s="119" t="s">
        <v>726</v>
      </c>
      <c r="I122" s="120">
        <v>11</v>
      </c>
      <c r="J122" s="120">
        <v>6</v>
      </c>
      <c r="K122" s="120"/>
      <c r="L122" s="120"/>
      <c r="M122" s="120">
        <v>6</v>
      </c>
      <c r="N122" s="119" t="s">
        <v>726</v>
      </c>
      <c r="O122" s="119"/>
      <c r="P122" s="119"/>
      <c r="Q122" s="119"/>
      <c r="R122" s="119"/>
      <c r="S122" s="119"/>
      <c r="T122" s="119"/>
      <c r="U122" s="119"/>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119"/>
      <c r="BD122" s="119"/>
      <c r="BE122" s="119"/>
      <c r="BF122" s="119"/>
      <c r="BG122" s="119"/>
      <c r="BH122" s="119"/>
      <c r="BI122" s="119"/>
      <c r="BJ122" s="119"/>
      <c r="BK122" s="119"/>
      <c r="BL122" s="119"/>
      <c r="BM122" s="119"/>
      <c r="BN122" s="119"/>
      <c r="BO122" s="119"/>
      <c r="BP122" s="119"/>
      <c r="BQ122" s="119"/>
      <c r="BR122" s="119"/>
      <c r="BS122" s="119"/>
      <c r="BT122" s="119"/>
      <c r="BU122" s="119"/>
      <c r="BV122" s="119"/>
      <c r="BW122" s="119"/>
      <c r="BX122" s="119"/>
      <c r="BY122" s="119"/>
      <c r="BZ122" s="119"/>
      <c r="CA122" s="119"/>
      <c r="CB122" s="119"/>
      <c r="CC122" s="119"/>
      <c r="CD122" s="119"/>
      <c r="CE122" s="119"/>
      <c r="CF122" s="119"/>
      <c r="CG122" s="119"/>
      <c r="CH122" s="119"/>
      <c r="CI122" s="119"/>
      <c r="CJ122" s="119"/>
      <c r="CK122" s="119"/>
      <c r="CL122" s="119"/>
      <c r="CM122" s="119"/>
      <c r="CN122" s="119"/>
      <c r="CO122" s="119"/>
      <c r="CP122" s="119"/>
      <c r="CQ122" s="119"/>
      <c r="CR122" s="119"/>
      <c r="CS122" s="119"/>
      <c r="CT122" s="119"/>
      <c r="CU122" s="119"/>
      <c r="CV122" s="119"/>
      <c r="CW122" s="119"/>
      <c r="CX122" s="119"/>
      <c r="CY122" s="119"/>
      <c r="CZ122" s="119"/>
      <c r="DA122" s="119"/>
      <c r="DB122" s="119"/>
      <c r="DC122" s="119"/>
      <c r="DD122" s="119"/>
      <c r="DE122" s="119"/>
      <c r="DF122" s="119"/>
      <c r="DG122" s="119"/>
      <c r="DH122" s="119"/>
      <c r="DI122" s="119"/>
      <c r="DJ122" s="119"/>
      <c r="DK122" s="119"/>
      <c r="DL122" s="119"/>
      <c r="DM122" s="119"/>
      <c r="DN122" s="119"/>
      <c r="DO122" s="119"/>
      <c r="DP122" s="119"/>
      <c r="DQ122" s="119"/>
      <c r="DR122" s="119"/>
    </row>
    <row r="123" spans="1:122" ht="15" x14ac:dyDescent="0.25">
      <c r="A123" s="119">
        <v>119</v>
      </c>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119"/>
      <c r="BD123" s="119"/>
      <c r="BE123" s="119"/>
      <c r="BF123" s="119"/>
      <c r="BG123" s="119"/>
      <c r="BH123" s="119"/>
      <c r="BI123" s="119"/>
      <c r="BJ123" s="119"/>
      <c r="BK123" s="119"/>
      <c r="BL123" s="119"/>
      <c r="BM123" s="119"/>
      <c r="BN123" s="119"/>
      <c r="BO123" s="119"/>
      <c r="BP123" s="119"/>
      <c r="BQ123" s="119"/>
      <c r="BR123" s="119"/>
      <c r="BS123" s="119"/>
      <c r="BT123" s="119"/>
      <c r="BU123" s="119"/>
      <c r="BV123" s="119"/>
      <c r="BW123" s="119"/>
      <c r="BX123" s="119"/>
      <c r="BY123" s="119"/>
      <c r="BZ123" s="119"/>
      <c r="CA123" s="119"/>
      <c r="CB123" s="119"/>
      <c r="CC123" s="119"/>
      <c r="CD123" s="119"/>
      <c r="CE123" s="119"/>
      <c r="CF123" s="119"/>
      <c r="CG123" s="119"/>
      <c r="CH123" s="119"/>
      <c r="CI123" s="119"/>
      <c r="CJ123" s="119"/>
      <c r="CK123" s="119"/>
      <c r="CL123" s="119"/>
      <c r="CM123" s="119"/>
      <c r="CN123" s="119"/>
      <c r="CO123" s="119"/>
      <c r="CP123" s="119"/>
      <c r="CQ123" s="119"/>
      <c r="CR123" s="119"/>
      <c r="CS123" s="119"/>
      <c r="CT123" s="119"/>
      <c r="CU123" s="119"/>
      <c r="CV123" s="119"/>
      <c r="CW123" s="119"/>
      <c r="CX123" s="119"/>
      <c r="CY123" s="119"/>
      <c r="CZ123" s="119"/>
      <c r="DA123" s="119"/>
      <c r="DB123" s="119"/>
      <c r="DC123" s="119"/>
      <c r="DD123" s="119"/>
      <c r="DE123" s="119"/>
      <c r="DF123" s="119"/>
      <c r="DG123" s="119"/>
      <c r="DH123" s="119"/>
      <c r="DI123" s="119"/>
      <c r="DJ123" s="119"/>
      <c r="DK123" s="119"/>
      <c r="DL123" s="119"/>
      <c r="DM123" s="119"/>
      <c r="DN123" s="119"/>
      <c r="DO123" s="119"/>
      <c r="DP123" s="119"/>
      <c r="DQ123" s="119"/>
      <c r="DR123" s="119"/>
    </row>
    <row r="124" spans="1:122" ht="15" x14ac:dyDescent="0.25">
      <c r="A124" s="119">
        <v>120</v>
      </c>
      <c r="B124" s="120">
        <v>1</v>
      </c>
      <c r="C124" s="120">
        <v>13</v>
      </c>
      <c r="D124" s="120">
        <v>5</v>
      </c>
      <c r="E124" s="120">
        <v>5</v>
      </c>
      <c r="F124" s="120">
        <v>3</v>
      </c>
      <c r="G124" s="120">
        <v>10</v>
      </c>
      <c r="H124" s="119" t="s">
        <v>726</v>
      </c>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19"/>
      <c r="BO124" s="119"/>
      <c r="BP124" s="119"/>
      <c r="BQ124" s="119"/>
      <c r="BR124" s="119"/>
      <c r="BS124" s="119"/>
      <c r="BT124" s="119"/>
      <c r="BU124" s="119"/>
      <c r="BV124" s="119"/>
      <c r="BW124" s="119"/>
      <c r="BX124" s="119"/>
      <c r="BY124" s="119"/>
      <c r="BZ124" s="119"/>
      <c r="CA124" s="119"/>
      <c r="CB124" s="119"/>
      <c r="CC124" s="119"/>
      <c r="CD124" s="119"/>
      <c r="CE124" s="119"/>
      <c r="CF124" s="119"/>
      <c r="CG124" s="119"/>
      <c r="CH124" s="119"/>
      <c r="CI124" s="119"/>
      <c r="CJ124" s="119"/>
      <c r="CK124" s="119"/>
      <c r="CL124" s="119"/>
      <c r="CM124" s="119"/>
      <c r="CN124" s="119"/>
      <c r="CO124" s="119"/>
      <c r="CP124" s="119"/>
      <c r="CQ124" s="119"/>
      <c r="CR124" s="119"/>
      <c r="CS124" s="119"/>
      <c r="CT124" s="119"/>
      <c r="CU124" s="119"/>
      <c r="CV124" s="119"/>
      <c r="CW124" s="119"/>
      <c r="CX124" s="119"/>
      <c r="CY124" s="119"/>
      <c r="CZ124" s="119"/>
      <c r="DA124" s="119"/>
      <c r="DB124" s="119"/>
      <c r="DC124" s="119"/>
      <c r="DD124" s="119"/>
      <c r="DE124" s="119"/>
      <c r="DF124" s="119"/>
      <c r="DG124" s="119"/>
      <c r="DH124" s="119"/>
      <c r="DI124" s="119"/>
      <c r="DJ124" s="119"/>
      <c r="DK124" s="119"/>
      <c r="DL124" s="119"/>
      <c r="DM124" s="119"/>
      <c r="DN124" s="119"/>
      <c r="DO124" s="119"/>
      <c r="DP124" s="119"/>
      <c r="DQ124" s="119"/>
      <c r="DR124" s="119"/>
    </row>
    <row r="125" spans="1:122" ht="15" x14ac:dyDescent="0.25">
      <c r="A125" s="119">
        <v>121</v>
      </c>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119"/>
      <c r="BD125" s="119"/>
      <c r="BE125" s="119"/>
      <c r="BF125" s="119"/>
      <c r="BG125" s="119"/>
      <c r="BH125" s="119"/>
      <c r="BI125" s="119"/>
      <c r="BJ125" s="119"/>
      <c r="BK125" s="119"/>
      <c r="BL125" s="119"/>
      <c r="BM125" s="119"/>
      <c r="BN125" s="119"/>
      <c r="BO125" s="119"/>
      <c r="BP125" s="119"/>
      <c r="BQ125" s="119"/>
      <c r="BR125" s="119"/>
      <c r="BS125" s="119"/>
      <c r="BT125" s="119"/>
      <c r="BU125" s="119"/>
      <c r="BV125" s="119"/>
      <c r="BW125" s="119"/>
      <c r="BX125" s="119"/>
      <c r="BY125" s="119"/>
      <c r="BZ125" s="119"/>
      <c r="CA125" s="119"/>
      <c r="CB125" s="119"/>
      <c r="CC125" s="119"/>
      <c r="CD125" s="119"/>
      <c r="CE125" s="119"/>
      <c r="CF125" s="119"/>
      <c r="CG125" s="119"/>
      <c r="CH125" s="119"/>
      <c r="CI125" s="119"/>
      <c r="CJ125" s="119"/>
      <c r="CK125" s="119"/>
      <c r="CL125" s="119"/>
      <c r="CM125" s="119"/>
      <c r="CN125" s="119"/>
      <c r="CO125" s="119"/>
      <c r="CP125" s="119"/>
      <c r="CQ125" s="119"/>
      <c r="CR125" s="119"/>
      <c r="CS125" s="119"/>
      <c r="CT125" s="119"/>
      <c r="CU125" s="119"/>
      <c r="CV125" s="119"/>
      <c r="CW125" s="119"/>
      <c r="CX125" s="119"/>
      <c r="CY125" s="119"/>
      <c r="CZ125" s="119"/>
      <c r="DA125" s="119"/>
      <c r="DB125" s="119"/>
      <c r="DC125" s="119"/>
      <c r="DD125" s="119"/>
      <c r="DE125" s="119"/>
      <c r="DF125" s="119"/>
      <c r="DG125" s="119"/>
      <c r="DH125" s="119"/>
      <c r="DI125" s="119"/>
      <c r="DJ125" s="119"/>
      <c r="DK125" s="119"/>
      <c r="DL125" s="119"/>
      <c r="DM125" s="119"/>
      <c r="DN125" s="119"/>
      <c r="DO125" s="119"/>
      <c r="DP125" s="119"/>
      <c r="DQ125" s="119"/>
      <c r="DR125" s="119"/>
    </row>
    <row r="126" spans="1:122" ht="15" x14ac:dyDescent="0.25">
      <c r="A126" s="119">
        <v>122</v>
      </c>
      <c r="B126" s="120">
        <v>2</v>
      </c>
      <c r="C126" s="120">
        <v>11</v>
      </c>
      <c r="D126" s="120">
        <v>4</v>
      </c>
      <c r="E126" s="120">
        <v>8</v>
      </c>
      <c r="F126" s="120">
        <v>7</v>
      </c>
      <c r="G126" s="120">
        <v>6</v>
      </c>
      <c r="H126" s="119" t="s">
        <v>729</v>
      </c>
      <c r="I126" s="121">
        <v>13</v>
      </c>
      <c r="J126" s="121">
        <v>4</v>
      </c>
      <c r="K126" s="120"/>
      <c r="L126" s="120"/>
      <c r="M126" s="121">
        <v>7</v>
      </c>
      <c r="N126" s="119" t="s">
        <v>729</v>
      </c>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119"/>
      <c r="BD126" s="119"/>
      <c r="BE126" s="119"/>
      <c r="BF126" s="119"/>
      <c r="BG126" s="119"/>
      <c r="BH126" s="119"/>
      <c r="BI126" s="119"/>
      <c r="BJ126" s="119"/>
      <c r="BK126" s="119"/>
      <c r="BL126" s="119"/>
      <c r="BM126" s="119"/>
      <c r="BN126" s="119"/>
      <c r="BO126" s="119"/>
      <c r="BP126" s="119"/>
      <c r="BQ126" s="119"/>
      <c r="BR126" s="119"/>
      <c r="BS126" s="119"/>
      <c r="BT126" s="119"/>
      <c r="BU126" s="119"/>
      <c r="BV126" s="119"/>
      <c r="BW126" s="119"/>
      <c r="BX126" s="119"/>
      <c r="BY126" s="119"/>
      <c r="BZ126" s="119"/>
      <c r="CA126" s="119"/>
      <c r="CB126" s="119"/>
      <c r="CC126" s="119"/>
      <c r="CD126" s="119"/>
      <c r="CE126" s="119"/>
      <c r="CF126" s="119"/>
      <c r="CG126" s="119"/>
      <c r="CH126" s="119"/>
      <c r="CI126" s="119"/>
      <c r="CJ126" s="119"/>
      <c r="CK126" s="119"/>
      <c r="CL126" s="119"/>
      <c r="CM126" s="119"/>
      <c r="CN126" s="119"/>
      <c r="CO126" s="119"/>
      <c r="CP126" s="119"/>
      <c r="CQ126" s="119"/>
      <c r="CR126" s="119"/>
      <c r="CS126" s="119"/>
      <c r="CT126" s="119"/>
      <c r="CU126" s="119"/>
      <c r="CV126" s="119"/>
      <c r="CW126" s="119"/>
      <c r="CX126" s="119"/>
      <c r="CY126" s="119"/>
      <c r="CZ126" s="119"/>
      <c r="DA126" s="119"/>
      <c r="DB126" s="119"/>
      <c r="DC126" s="119"/>
      <c r="DD126" s="119"/>
      <c r="DE126" s="119"/>
      <c r="DF126" s="119"/>
      <c r="DG126" s="119"/>
      <c r="DH126" s="119"/>
      <c r="DI126" s="119"/>
      <c r="DJ126" s="119"/>
      <c r="DK126" s="119"/>
      <c r="DL126" s="119"/>
      <c r="DM126" s="119"/>
      <c r="DN126" s="119"/>
      <c r="DO126" s="119"/>
      <c r="DP126" s="119"/>
      <c r="DQ126" s="119"/>
      <c r="DR126" s="119"/>
    </row>
    <row r="127" spans="1:122" ht="15" x14ac:dyDescent="0.25">
      <c r="A127" s="119">
        <v>123</v>
      </c>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119"/>
      <c r="BD127" s="119"/>
      <c r="BE127" s="119"/>
      <c r="BF127" s="119"/>
      <c r="BG127" s="119"/>
      <c r="BH127" s="119"/>
      <c r="BI127" s="119"/>
      <c r="BJ127" s="119"/>
      <c r="BK127" s="119"/>
      <c r="BL127" s="119"/>
      <c r="BM127" s="119"/>
      <c r="BN127" s="119"/>
      <c r="BO127" s="119"/>
      <c r="BP127" s="119"/>
      <c r="BQ127" s="119"/>
      <c r="BR127" s="119"/>
      <c r="BS127" s="119"/>
      <c r="BT127" s="119"/>
      <c r="BU127" s="119"/>
      <c r="BV127" s="119"/>
      <c r="BW127" s="119"/>
      <c r="BX127" s="119"/>
      <c r="BY127" s="119"/>
      <c r="BZ127" s="119"/>
      <c r="CA127" s="119"/>
      <c r="CB127" s="119"/>
      <c r="CC127" s="119"/>
      <c r="CD127" s="119"/>
      <c r="CE127" s="119"/>
      <c r="CF127" s="119"/>
      <c r="CG127" s="119"/>
      <c r="CH127" s="119"/>
      <c r="CI127" s="119"/>
      <c r="CJ127" s="119"/>
      <c r="CK127" s="119"/>
      <c r="CL127" s="119"/>
      <c r="CM127" s="119"/>
      <c r="CN127" s="119"/>
      <c r="CO127" s="119"/>
      <c r="CP127" s="119"/>
      <c r="CQ127" s="119"/>
      <c r="CR127" s="119"/>
      <c r="CS127" s="119"/>
      <c r="CT127" s="119"/>
      <c r="CU127" s="119"/>
      <c r="CV127" s="119"/>
      <c r="CW127" s="119"/>
      <c r="CX127" s="119"/>
      <c r="CY127" s="119"/>
      <c r="CZ127" s="119"/>
      <c r="DA127" s="119"/>
      <c r="DB127" s="119"/>
      <c r="DC127" s="119"/>
      <c r="DD127" s="119"/>
      <c r="DE127" s="119"/>
      <c r="DF127" s="119"/>
      <c r="DG127" s="119"/>
      <c r="DH127" s="119"/>
      <c r="DI127" s="119"/>
      <c r="DJ127" s="119"/>
      <c r="DK127" s="119"/>
      <c r="DL127" s="119"/>
      <c r="DM127" s="119"/>
      <c r="DN127" s="119"/>
      <c r="DO127" s="119"/>
      <c r="DP127" s="119"/>
      <c r="DQ127" s="119"/>
      <c r="DR127" s="119"/>
    </row>
    <row r="128" spans="1:122" ht="15" x14ac:dyDescent="0.25">
      <c r="A128" s="119">
        <v>124</v>
      </c>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119"/>
      <c r="BD128" s="119"/>
      <c r="BE128" s="119"/>
      <c r="BF128" s="119"/>
      <c r="BG128" s="119"/>
      <c r="BH128" s="119"/>
      <c r="BI128" s="119"/>
      <c r="BJ128" s="119"/>
      <c r="BK128" s="119"/>
      <c r="BL128" s="119"/>
      <c r="BM128" s="119"/>
      <c r="BN128" s="119"/>
      <c r="BO128" s="119"/>
      <c r="BP128" s="119"/>
      <c r="BQ128" s="119"/>
      <c r="BR128" s="119"/>
      <c r="BS128" s="119"/>
      <c r="BT128" s="119"/>
      <c r="BU128" s="119"/>
      <c r="BV128" s="119"/>
      <c r="BW128" s="119"/>
      <c r="BX128" s="119"/>
      <c r="BY128" s="119"/>
      <c r="BZ128" s="119"/>
      <c r="CA128" s="119"/>
      <c r="CB128" s="119"/>
      <c r="CC128" s="119"/>
      <c r="CD128" s="119"/>
      <c r="CE128" s="119"/>
      <c r="CF128" s="119"/>
      <c r="CG128" s="119"/>
      <c r="CH128" s="119"/>
      <c r="CI128" s="119"/>
      <c r="CJ128" s="119"/>
      <c r="CK128" s="119"/>
      <c r="CL128" s="119"/>
      <c r="CM128" s="119"/>
      <c r="CN128" s="119"/>
      <c r="CO128" s="119"/>
      <c r="CP128" s="119"/>
      <c r="CQ128" s="119"/>
      <c r="CR128" s="119"/>
      <c r="CS128" s="119"/>
      <c r="CT128" s="119"/>
      <c r="CU128" s="119"/>
      <c r="CV128" s="119"/>
      <c r="CW128" s="119"/>
      <c r="CX128" s="119"/>
      <c r="CY128" s="119"/>
      <c r="CZ128" s="119"/>
      <c r="DA128" s="119"/>
      <c r="DB128" s="119"/>
      <c r="DC128" s="119"/>
      <c r="DD128" s="119"/>
      <c r="DE128" s="119"/>
      <c r="DF128" s="119"/>
      <c r="DG128" s="119"/>
      <c r="DH128" s="119"/>
      <c r="DI128" s="119"/>
      <c r="DJ128" s="119"/>
      <c r="DK128" s="119"/>
      <c r="DL128" s="119"/>
      <c r="DM128" s="119"/>
      <c r="DN128" s="119"/>
      <c r="DO128" s="119"/>
      <c r="DP128" s="119"/>
      <c r="DQ128" s="119"/>
      <c r="DR128" s="119"/>
    </row>
    <row r="129" spans="1:122" ht="15" x14ac:dyDescent="0.25">
      <c r="A129" s="119">
        <v>125</v>
      </c>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119"/>
      <c r="CD129" s="119"/>
      <c r="CE129" s="119"/>
      <c r="CF129" s="119"/>
      <c r="CG129" s="119"/>
      <c r="CH129" s="119"/>
      <c r="CI129" s="119"/>
      <c r="CJ129" s="119"/>
      <c r="CK129" s="119"/>
      <c r="CL129" s="119"/>
      <c r="CM129" s="119"/>
      <c r="CN129" s="119"/>
      <c r="CO129" s="119"/>
      <c r="CP129" s="119"/>
      <c r="CQ129" s="119"/>
      <c r="CR129" s="119"/>
      <c r="CS129" s="119"/>
      <c r="CT129" s="119"/>
      <c r="CU129" s="119"/>
      <c r="CV129" s="119"/>
      <c r="CW129" s="119"/>
      <c r="CX129" s="119"/>
      <c r="CY129" s="119"/>
      <c r="CZ129" s="119"/>
      <c r="DA129" s="119"/>
      <c r="DB129" s="119"/>
      <c r="DC129" s="119"/>
      <c r="DD129" s="119"/>
      <c r="DE129" s="119"/>
      <c r="DF129" s="119"/>
      <c r="DG129" s="119"/>
      <c r="DH129" s="119"/>
      <c r="DI129" s="119"/>
      <c r="DJ129" s="119"/>
      <c r="DK129" s="119"/>
      <c r="DL129" s="119"/>
      <c r="DM129" s="119"/>
      <c r="DN129" s="119"/>
      <c r="DO129" s="119"/>
      <c r="DP129" s="119"/>
      <c r="DQ129" s="119"/>
      <c r="DR129" s="119"/>
    </row>
    <row r="130" spans="1:122" ht="15" x14ac:dyDescent="0.25">
      <c r="A130" s="119">
        <v>126</v>
      </c>
      <c r="B130" s="120">
        <v>1</v>
      </c>
      <c r="C130" s="120">
        <v>15</v>
      </c>
      <c r="D130" s="120">
        <v>4</v>
      </c>
      <c r="E130" s="120">
        <v>4</v>
      </c>
      <c r="F130" s="120">
        <v>3</v>
      </c>
      <c r="G130" s="120">
        <v>7</v>
      </c>
      <c r="H130" s="119" t="s">
        <v>726</v>
      </c>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119"/>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row>
    <row r="131" spans="1:122" ht="15" x14ac:dyDescent="0.25">
      <c r="A131" s="119">
        <v>127</v>
      </c>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row>
    <row r="132" spans="1:122" ht="15" x14ac:dyDescent="0.25">
      <c r="A132" s="119">
        <v>128</v>
      </c>
      <c r="B132" s="120">
        <v>1</v>
      </c>
      <c r="C132" s="120">
        <v>12</v>
      </c>
      <c r="D132" s="120">
        <v>1</v>
      </c>
      <c r="E132" s="120">
        <v>1</v>
      </c>
      <c r="F132" s="120">
        <v>0</v>
      </c>
      <c r="G132" s="120">
        <v>12</v>
      </c>
      <c r="H132" s="119" t="s">
        <v>727</v>
      </c>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row>
    <row r="133" spans="1:122" ht="15" x14ac:dyDescent="0.25">
      <c r="A133" s="119">
        <v>129</v>
      </c>
      <c r="B133" s="120">
        <v>1</v>
      </c>
      <c r="C133" s="120">
        <v>10</v>
      </c>
      <c r="D133" s="120">
        <v>3</v>
      </c>
      <c r="E133" s="120">
        <v>3</v>
      </c>
      <c r="F133" s="120">
        <v>1</v>
      </c>
      <c r="G133" s="120">
        <v>3</v>
      </c>
      <c r="H133" s="119" t="s">
        <v>727</v>
      </c>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row>
    <row r="134" spans="1:122" ht="15" x14ac:dyDescent="0.25">
      <c r="A134" s="119">
        <v>130</v>
      </c>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row>
    <row r="135" spans="1:122" ht="15" x14ac:dyDescent="0.25">
      <c r="A135" s="119">
        <v>131</v>
      </c>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row>
    <row r="136" spans="1:122" ht="15" x14ac:dyDescent="0.25">
      <c r="A136" s="119">
        <v>132</v>
      </c>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row>
    <row r="137" spans="1:122" ht="15" x14ac:dyDescent="0.25">
      <c r="A137" s="119">
        <v>133</v>
      </c>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row>
    <row r="138" spans="1:122" ht="15" x14ac:dyDescent="0.25">
      <c r="A138" s="119">
        <v>134</v>
      </c>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row>
    <row r="139" spans="1:122" ht="15" x14ac:dyDescent="0.25">
      <c r="A139" s="119">
        <v>135</v>
      </c>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row>
    <row r="140" spans="1:122" ht="15" x14ac:dyDescent="0.25">
      <c r="A140" s="119">
        <v>136</v>
      </c>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row>
    <row r="141" spans="1:122" ht="15" x14ac:dyDescent="0.25">
      <c r="A141" s="119">
        <v>137</v>
      </c>
      <c r="B141" s="120">
        <v>2</v>
      </c>
      <c r="C141" s="120">
        <v>15</v>
      </c>
      <c r="D141" s="120">
        <v>3</v>
      </c>
      <c r="E141" s="120">
        <v>0</v>
      </c>
      <c r="F141" s="120">
        <v>0</v>
      </c>
      <c r="G141" s="120">
        <v>1</v>
      </c>
      <c r="H141" s="119" t="s">
        <v>726</v>
      </c>
      <c r="I141" s="120">
        <v>15</v>
      </c>
      <c r="J141" s="120">
        <v>0</v>
      </c>
      <c r="K141" s="120"/>
      <c r="L141" s="120"/>
      <c r="M141" s="120">
        <v>4</v>
      </c>
      <c r="N141" s="119" t="s">
        <v>727</v>
      </c>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row>
    <row r="142" spans="1:122" ht="15" x14ac:dyDescent="0.25">
      <c r="A142" s="119">
        <v>138</v>
      </c>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row>
    <row r="143" spans="1:122" ht="15" x14ac:dyDescent="0.25">
      <c r="A143" s="119">
        <v>139</v>
      </c>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row>
    <row r="144" spans="1:122" ht="15" x14ac:dyDescent="0.25">
      <c r="A144" s="119">
        <v>140</v>
      </c>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row>
    <row r="145" spans="1:122" ht="15" x14ac:dyDescent="0.25">
      <c r="A145" s="119">
        <v>141</v>
      </c>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119"/>
      <c r="CD145" s="119"/>
      <c r="CE145" s="119"/>
      <c r="CF145" s="119"/>
      <c r="CG145" s="119"/>
      <c r="CH145" s="119"/>
      <c r="CI145" s="119"/>
      <c r="CJ145" s="119"/>
      <c r="CK145" s="119"/>
      <c r="CL145" s="119"/>
      <c r="CM145" s="119"/>
      <c r="CN145" s="119"/>
      <c r="CO145" s="119"/>
      <c r="CP145" s="119"/>
      <c r="CQ145" s="119"/>
      <c r="CR145" s="119"/>
      <c r="CS145" s="119"/>
      <c r="CT145" s="119"/>
      <c r="CU145" s="119"/>
      <c r="CV145" s="119"/>
      <c r="CW145" s="119"/>
      <c r="CX145" s="119"/>
      <c r="CY145" s="119"/>
      <c r="CZ145" s="119"/>
      <c r="DA145" s="119"/>
      <c r="DB145" s="119"/>
      <c r="DC145" s="119"/>
      <c r="DD145" s="119"/>
      <c r="DE145" s="119"/>
      <c r="DF145" s="119"/>
      <c r="DG145" s="119"/>
      <c r="DH145" s="119"/>
      <c r="DI145" s="119"/>
      <c r="DJ145" s="119"/>
      <c r="DK145" s="119"/>
      <c r="DL145" s="119"/>
      <c r="DM145" s="119"/>
      <c r="DN145" s="119"/>
      <c r="DO145" s="119"/>
      <c r="DP145" s="119"/>
      <c r="DQ145" s="119"/>
      <c r="DR145" s="119"/>
    </row>
    <row r="146" spans="1:122" ht="15" x14ac:dyDescent="0.25">
      <c r="A146" s="119">
        <v>142</v>
      </c>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119"/>
      <c r="CD146" s="119"/>
      <c r="CE146" s="119"/>
      <c r="CF146" s="119"/>
      <c r="CG146" s="119"/>
      <c r="CH146" s="119"/>
      <c r="CI146" s="119"/>
      <c r="CJ146" s="119"/>
      <c r="CK146" s="119"/>
      <c r="CL146" s="119"/>
      <c r="CM146" s="119"/>
      <c r="CN146" s="119"/>
      <c r="CO146" s="119"/>
      <c r="CP146" s="119"/>
      <c r="CQ146" s="119"/>
      <c r="CR146" s="119"/>
      <c r="CS146" s="119"/>
      <c r="CT146" s="119"/>
      <c r="CU146" s="119"/>
      <c r="CV146" s="119"/>
      <c r="CW146" s="119"/>
      <c r="CX146" s="119"/>
      <c r="CY146" s="119"/>
      <c r="CZ146" s="119"/>
      <c r="DA146" s="119"/>
      <c r="DB146" s="119"/>
      <c r="DC146" s="119"/>
      <c r="DD146" s="119"/>
      <c r="DE146" s="119"/>
      <c r="DF146" s="119"/>
      <c r="DG146" s="119"/>
      <c r="DH146" s="119"/>
      <c r="DI146" s="119"/>
      <c r="DJ146" s="119"/>
      <c r="DK146" s="119"/>
      <c r="DL146" s="119"/>
      <c r="DM146" s="119"/>
      <c r="DN146" s="119"/>
      <c r="DO146" s="119"/>
      <c r="DP146" s="119"/>
      <c r="DQ146" s="119"/>
      <c r="DR146" s="119"/>
    </row>
    <row r="147" spans="1:122" ht="15" x14ac:dyDescent="0.25">
      <c r="A147" s="119">
        <v>143</v>
      </c>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119"/>
      <c r="CD147" s="119"/>
      <c r="CE147" s="119"/>
      <c r="CF147" s="119"/>
      <c r="CG147" s="119"/>
      <c r="CH147" s="119"/>
      <c r="CI147" s="119"/>
      <c r="CJ147" s="119"/>
      <c r="CK147" s="119"/>
      <c r="CL147" s="119"/>
      <c r="CM147" s="119"/>
      <c r="CN147" s="119"/>
      <c r="CO147" s="119"/>
      <c r="CP147" s="119"/>
      <c r="CQ147" s="119"/>
      <c r="CR147" s="119"/>
      <c r="CS147" s="119"/>
      <c r="CT147" s="119"/>
      <c r="CU147" s="119"/>
      <c r="CV147" s="119"/>
      <c r="CW147" s="119"/>
      <c r="CX147" s="119"/>
      <c r="CY147" s="119"/>
      <c r="CZ147" s="119"/>
      <c r="DA147" s="119"/>
      <c r="DB147" s="119"/>
      <c r="DC147" s="119"/>
      <c r="DD147" s="119"/>
      <c r="DE147" s="119"/>
      <c r="DF147" s="119"/>
      <c r="DG147" s="119"/>
      <c r="DH147" s="119"/>
      <c r="DI147" s="119"/>
      <c r="DJ147" s="119"/>
      <c r="DK147" s="119"/>
      <c r="DL147" s="119"/>
      <c r="DM147" s="119"/>
      <c r="DN147" s="119"/>
      <c r="DO147" s="119"/>
      <c r="DP147" s="119"/>
      <c r="DQ147" s="119"/>
      <c r="DR147" s="119"/>
    </row>
    <row r="148" spans="1:122" ht="15" x14ac:dyDescent="0.25">
      <c r="A148" s="119">
        <v>144</v>
      </c>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119"/>
      <c r="CD148" s="119"/>
      <c r="CE148" s="119"/>
      <c r="CF148" s="119"/>
      <c r="CG148" s="119"/>
      <c r="CH148" s="119"/>
      <c r="CI148" s="119"/>
      <c r="CJ148" s="119"/>
      <c r="CK148" s="119"/>
      <c r="CL148" s="119"/>
      <c r="CM148" s="119"/>
      <c r="CN148" s="119"/>
      <c r="CO148" s="119"/>
      <c r="CP148" s="119"/>
      <c r="CQ148" s="119"/>
      <c r="CR148" s="119"/>
      <c r="CS148" s="119"/>
      <c r="CT148" s="119"/>
      <c r="CU148" s="119"/>
      <c r="CV148" s="119"/>
      <c r="CW148" s="119"/>
      <c r="CX148" s="119"/>
      <c r="CY148" s="119"/>
      <c r="CZ148" s="119"/>
      <c r="DA148" s="119"/>
      <c r="DB148" s="119"/>
      <c r="DC148" s="119"/>
      <c r="DD148" s="119"/>
      <c r="DE148" s="119"/>
      <c r="DF148" s="119"/>
      <c r="DG148" s="119"/>
      <c r="DH148" s="119"/>
      <c r="DI148" s="119"/>
      <c r="DJ148" s="119"/>
      <c r="DK148" s="119"/>
      <c r="DL148" s="119"/>
      <c r="DM148" s="119"/>
      <c r="DN148" s="119"/>
      <c r="DO148" s="119"/>
      <c r="DP148" s="119"/>
      <c r="DQ148" s="119"/>
      <c r="DR148" s="119"/>
    </row>
    <row r="149" spans="1:122" ht="15" x14ac:dyDescent="0.25">
      <c r="A149" s="119">
        <v>145</v>
      </c>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c r="AA149" s="119"/>
      <c r="AB149" s="119"/>
      <c r="AC149" s="119"/>
      <c r="AD149" s="119"/>
      <c r="AE149" s="119"/>
      <c r="AF149" s="119"/>
      <c r="AG149" s="119"/>
      <c r="AH149" s="119"/>
      <c r="AI149" s="119"/>
      <c r="AJ149" s="119"/>
      <c r="AK149" s="119"/>
      <c r="AL149" s="119"/>
      <c r="AM149" s="119"/>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119"/>
      <c r="CD149" s="119"/>
      <c r="CE149" s="119"/>
      <c r="CF149" s="119"/>
      <c r="CG149" s="119"/>
      <c r="CH149" s="119"/>
      <c r="CI149" s="119"/>
      <c r="CJ149" s="119"/>
      <c r="CK149" s="119"/>
      <c r="CL149" s="119"/>
      <c r="CM149" s="119"/>
      <c r="CN149" s="119"/>
      <c r="CO149" s="119"/>
      <c r="CP149" s="119"/>
      <c r="CQ149" s="119"/>
      <c r="CR149" s="119"/>
      <c r="CS149" s="119"/>
      <c r="CT149" s="119"/>
      <c r="CU149" s="119"/>
      <c r="CV149" s="119"/>
      <c r="CW149" s="119"/>
      <c r="CX149" s="119"/>
      <c r="CY149" s="119"/>
      <c r="CZ149" s="119"/>
      <c r="DA149" s="119"/>
      <c r="DB149" s="119"/>
      <c r="DC149" s="119"/>
      <c r="DD149" s="119"/>
      <c r="DE149" s="119"/>
      <c r="DF149" s="119"/>
      <c r="DG149" s="119"/>
      <c r="DH149" s="119"/>
      <c r="DI149" s="119"/>
      <c r="DJ149" s="119"/>
      <c r="DK149" s="119"/>
      <c r="DL149" s="119"/>
      <c r="DM149" s="119"/>
      <c r="DN149" s="119"/>
      <c r="DO149" s="119"/>
      <c r="DP149" s="119"/>
      <c r="DQ149" s="119"/>
      <c r="DR149" s="119"/>
    </row>
    <row r="150" spans="1:122" ht="15" x14ac:dyDescent="0.25">
      <c r="A150" s="119">
        <v>146</v>
      </c>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c r="AA150" s="119"/>
      <c r="AB150" s="119"/>
      <c r="AC150" s="119"/>
      <c r="AD150" s="119"/>
      <c r="AE150" s="119"/>
      <c r="AF150" s="119"/>
      <c r="AG150" s="119"/>
      <c r="AH150" s="119"/>
      <c r="AI150" s="119"/>
      <c r="AJ150" s="119"/>
      <c r="AK150" s="119"/>
      <c r="AL150" s="119"/>
      <c r="AM150" s="119"/>
      <c r="AN150" s="119"/>
      <c r="AO150" s="119"/>
      <c r="AP150" s="119"/>
      <c r="AQ150" s="119"/>
      <c r="AR150" s="119"/>
      <c r="AS150" s="119"/>
      <c r="AT150" s="119"/>
      <c r="AU150" s="119"/>
      <c r="AV150" s="119"/>
      <c r="AW150" s="119"/>
      <c r="AX150" s="119"/>
      <c r="AY150" s="119"/>
      <c r="AZ150" s="119"/>
      <c r="BA150" s="119"/>
      <c r="BB150" s="119"/>
      <c r="BC150" s="119"/>
      <c r="BD150" s="119"/>
      <c r="BE150" s="119"/>
      <c r="BF150" s="119"/>
      <c r="BG150" s="119"/>
      <c r="BH150" s="119"/>
      <c r="BI150" s="119"/>
      <c r="BJ150" s="119"/>
      <c r="BK150" s="119"/>
      <c r="BL150" s="119"/>
      <c r="BM150" s="119"/>
      <c r="BN150" s="119"/>
      <c r="BO150" s="119"/>
      <c r="BP150" s="119"/>
      <c r="BQ150" s="119"/>
      <c r="BR150" s="119"/>
      <c r="BS150" s="119"/>
      <c r="BT150" s="119"/>
      <c r="BU150" s="119"/>
      <c r="BV150" s="119"/>
      <c r="BW150" s="119"/>
      <c r="BX150" s="119"/>
      <c r="BY150" s="119"/>
      <c r="BZ150" s="119"/>
      <c r="CA150" s="119"/>
      <c r="CB150" s="119"/>
      <c r="CC150" s="119"/>
      <c r="CD150" s="119"/>
      <c r="CE150" s="119"/>
      <c r="CF150" s="119"/>
      <c r="CG150" s="119"/>
      <c r="CH150" s="119"/>
      <c r="CI150" s="119"/>
      <c r="CJ150" s="119"/>
      <c r="CK150" s="119"/>
      <c r="CL150" s="119"/>
      <c r="CM150" s="119"/>
      <c r="CN150" s="119"/>
      <c r="CO150" s="119"/>
      <c r="CP150" s="119"/>
      <c r="CQ150" s="119"/>
      <c r="CR150" s="119"/>
      <c r="CS150" s="119"/>
      <c r="CT150" s="119"/>
      <c r="CU150" s="119"/>
      <c r="CV150" s="119"/>
      <c r="CW150" s="119"/>
      <c r="CX150" s="119"/>
      <c r="CY150" s="119"/>
      <c r="CZ150" s="119"/>
      <c r="DA150" s="119"/>
      <c r="DB150" s="119"/>
      <c r="DC150" s="119"/>
      <c r="DD150" s="119"/>
      <c r="DE150" s="119"/>
      <c r="DF150" s="119"/>
      <c r="DG150" s="119"/>
      <c r="DH150" s="119"/>
      <c r="DI150" s="119"/>
      <c r="DJ150" s="119"/>
      <c r="DK150" s="119"/>
      <c r="DL150" s="119"/>
      <c r="DM150" s="119"/>
      <c r="DN150" s="119"/>
      <c r="DO150" s="119"/>
      <c r="DP150" s="119"/>
      <c r="DQ150" s="119"/>
      <c r="DR150" s="119"/>
    </row>
    <row r="151" spans="1:122" ht="15" x14ac:dyDescent="0.25">
      <c r="A151" s="119">
        <v>147</v>
      </c>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c r="AA151" s="119"/>
      <c r="AB151" s="119"/>
      <c r="AC151" s="119"/>
      <c r="AD151" s="119"/>
      <c r="AE151" s="119"/>
      <c r="AF151" s="119"/>
      <c r="AG151" s="119"/>
      <c r="AH151" s="119"/>
      <c r="AI151" s="119"/>
      <c r="AJ151" s="119"/>
      <c r="AK151" s="119"/>
      <c r="AL151" s="119"/>
      <c r="AM151" s="119"/>
      <c r="AN151" s="119"/>
      <c r="AO151" s="119"/>
      <c r="AP151" s="119"/>
      <c r="AQ151" s="119"/>
      <c r="AR151" s="119"/>
      <c r="AS151" s="119"/>
      <c r="AT151" s="119"/>
      <c r="AU151" s="119"/>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Q151" s="119"/>
      <c r="BR151" s="119"/>
      <c r="BS151" s="119"/>
      <c r="BT151" s="119"/>
      <c r="BU151" s="119"/>
      <c r="BV151" s="119"/>
      <c r="BW151" s="119"/>
      <c r="BX151" s="119"/>
      <c r="BY151" s="119"/>
      <c r="BZ151" s="119"/>
      <c r="CA151" s="119"/>
      <c r="CB151" s="119"/>
      <c r="CC151" s="119"/>
      <c r="CD151" s="119"/>
      <c r="CE151" s="119"/>
      <c r="CF151" s="119"/>
      <c r="CG151" s="119"/>
      <c r="CH151" s="119"/>
      <c r="CI151" s="119"/>
      <c r="CJ151" s="119"/>
      <c r="CK151" s="119"/>
      <c r="CL151" s="119"/>
      <c r="CM151" s="119"/>
      <c r="CN151" s="119"/>
      <c r="CO151" s="119"/>
      <c r="CP151" s="119"/>
      <c r="CQ151" s="119"/>
      <c r="CR151" s="119"/>
      <c r="CS151" s="119"/>
      <c r="CT151" s="119"/>
      <c r="CU151" s="119"/>
      <c r="CV151" s="119"/>
      <c r="CW151" s="119"/>
      <c r="CX151" s="119"/>
      <c r="CY151" s="119"/>
      <c r="CZ151" s="119"/>
      <c r="DA151" s="119"/>
      <c r="DB151" s="119"/>
      <c r="DC151" s="119"/>
      <c r="DD151" s="119"/>
      <c r="DE151" s="119"/>
      <c r="DF151" s="119"/>
      <c r="DG151" s="119"/>
      <c r="DH151" s="119"/>
      <c r="DI151" s="119"/>
      <c r="DJ151" s="119"/>
      <c r="DK151" s="119"/>
      <c r="DL151" s="119"/>
      <c r="DM151" s="119"/>
      <c r="DN151" s="119"/>
      <c r="DO151" s="119"/>
      <c r="DP151" s="119"/>
      <c r="DQ151" s="119"/>
      <c r="DR151" s="119"/>
    </row>
    <row r="152" spans="1:122" ht="15" x14ac:dyDescent="0.25">
      <c r="A152" s="119">
        <v>148</v>
      </c>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c r="AA152" s="119"/>
      <c r="AB152" s="119"/>
      <c r="AC152" s="119"/>
      <c r="AD152" s="119"/>
      <c r="AE152" s="119"/>
      <c r="AF152" s="119"/>
      <c r="AG152" s="119"/>
      <c r="AH152" s="119"/>
      <c r="AI152" s="119"/>
      <c r="AJ152" s="119"/>
      <c r="AK152" s="119"/>
      <c r="AL152" s="119"/>
      <c r="AM152" s="119"/>
      <c r="AN152" s="119"/>
      <c r="AO152" s="119"/>
      <c r="AP152" s="119"/>
      <c r="AQ152" s="119"/>
      <c r="AR152" s="119"/>
      <c r="AS152" s="119"/>
      <c r="AT152" s="119"/>
      <c r="AU152" s="119"/>
      <c r="AV152" s="119"/>
      <c r="AW152" s="119"/>
      <c r="AX152" s="119"/>
      <c r="AY152" s="119"/>
      <c r="AZ152" s="119"/>
      <c r="BA152" s="119"/>
      <c r="BB152" s="119"/>
      <c r="BC152" s="119"/>
      <c r="BD152" s="119"/>
      <c r="BE152" s="119"/>
      <c r="BF152" s="119"/>
      <c r="BG152" s="119"/>
      <c r="BH152" s="119"/>
      <c r="BI152" s="119"/>
      <c r="BJ152" s="119"/>
      <c r="BK152" s="119"/>
      <c r="BL152" s="119"/>
      <c r="BM152" s="119"/>
      <c r="BN152" s="119"/>
      <c r="BO152" s="119"/>
      <c r="BP152" s="119"/>
      <c r="BQ152" s="119"/>
      <c r="BR152" s="119"/>
      <c r="BS152" s="119"/>
      <c r="BT152" s="119"/>
      <c r="BU152" s="119"/>
      <c r="BV152" s="119"/>
      <c r="BW152" s="119"/>
      <c r="BX152" s="119"/>
      <c r="BY152" s="119"/>
      <c r="BZ152" s="119"/>
      <c r="CA152" s="119"/>
      <c r="CB152" s="119"/>
      <c r="CC152" s="119"/>
      <c r="CD152" s="119"/>
      <c r="CE152" s="119"/>
      <c r="CF152" s="119"/>
      <c r="CG152" s="119"/>
      <c r="CH152" s="119"/>
      <c r="CI152" s="119"/>
      <c r="CJ152" s="119"/>
      <c r="CK152" s="119"/>
      <c r="CL152" s="119"/>
      <c r="CM152" s="119"/>
      <c r="CN152" s="119"/>
      <c r="CO152" s="119"/>
      <c r="CP152" s="119"/>
      <c r="CQ152" s="119"/>
      <c r="CR152" s="119"/>
      <c r="CS152" s="119"/>
      <c r="CT152" s="119"/>
      <c r="CU152" s="119"/>
      <c r="CV152" s="119"/>
      <c r="CW152" s="119"/>
      <c r="CX152" s="119"/>
      <c r="CY152" s="119"/>
      <c r="CZ152" s="119"/>
      <c r="DA152" s="119"/>
      <c r="DB152" s="119"/>
      <c r="DC152" s="119"/>
      <c r="DD152" s="119"/>
      <c r="DE152" s="119"/>
      <c r="DF152" s="119"/>
      <c r="DG152" s="119"/>
      <c r="DH152" s="119"/>
      <c r="DI152" s="119"/>
      <c r="DJ152" s="119"/>
      <c r="DK152" s="119"/>
      <c r="DL152" s="119"/>
      <c r="DM152" s="119"/>
      <c r="DN152" s="119"/>
      <c r="DO152" s="119"/>
      <c r="DP152" s="119"/>
      <c r="DQ152" s="119"/>
      <c r="DR152" s="119"/>
    </row>
    <row r="153" spans="1:122" ht="15" x14ac:dyDescent="0.25">
      <c r="A153" s="119">
        <v>149</v>
      </c>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c r="AW153" s="119"/>
      <c r="AX153" s="119"/>
      <c r="AY153" s="119"/>
      <c r="AZ153" s="119"/>
      <c r="BA153" s="119"/>
      <c r="BB153" s="119"/>
      <c r="BC153" s="119"/>
      <c r="BD153" s="119"/>
      <c r="BE153" s="119"/>
      <c r="BF153" s="119"/>
      <c r="BG153" s="119"/>
      <c r="BH153" s="119"/>
      <c r="BI153" s="119"/>
      <c r="BJ153" s="119"/>
      <c r="BK153" s="119"/>
      <c r="BL153" s="119"/>
      <c r="BM153" s="119"/>
      <c r="BN153" s="119"/>
      <c r="BO153" s="119"/>
      <c r="BP153" s="119"/>
      <c r="BQ153" s="119"/>
      <c r="BR153" s="119"/>
      <c r="BS153" s="119"/>
      <c r="BT153" s="119"/>
      <c r="BU153" s="119"/>
      <c r="BV153" s="119"/>
      <c r="BW153" s="119"/>
      <c r="BX153" s="119"/>
      <c r="BY153" s="119"/>
      <c r="BZ153" s="119"/>
      <c r="CA153" s="119"/>
      <c r="CB153" s="119"/>
      <c r="CC153" s="119"/>
      <c r="CD153" s="119"/>
      <c r="CE153" s="119"/>
      <c r="CF153" s="119"/>
      <c r="CG153" s="119"/>
      <c r="CH153" s="119"/>
      <c r="CI153" s="119"/>
      <c r="CJ153" s="119"/>
      <c r="CK153" s="119"/>
      <c r="CL153" s="119"/>
      <c r="CM153" s="119"/>
      <c r="CN153" s="119"/>
      <c r="CO153" s="119"/>
      <c r="CP153" s="119"/>
      <c r="CQ153" s="119"/>
      <c r="CR153" s="119"/>
      <c r="CS153" s="119"/>
      <c r="CT153" s="119"/>
      <c r="CU153" s="119"/>
      <c r="CV153" s="119"/>
      <c r="CW153" s="119"/>
      <c r="CX153" s="119"/>
      <c r="CY153" s="119"/>
      <c r="CZ153" s="119"/>
      <c r="DA153" s="119"/>
      <c r="DB153" s="119"/>
      <c r="DC153" s="119"/>
      <c r="DD153" s="119"/>
      <c r="DE153" s="119"/>
      <c r="DF153" s="119"/>
      <c r="DG153" s="119"/>
      <c r="DH153" s="119"/>
      <c r="DI153" s="119"/>
      <c r="DJ153" s="119"/>
      <c r="DK153" s="119"/>
      <c r="DL153" s="119"/>
      <c r="DM153" s="119"/>
      <c r="DN153" s="119"/>
      <c r="DO153" s="119"/>
      <c r="DP153" s="119"/>
      <c r="DQ153" s="119"/>
      <c r="DR153" s="119"/>
    </row>
    <row r="154" spans="1:122" ht="15" x14ac:dyDescent="0.25">
      <c r="A154" s="119">
        <v>150</v>
      </c>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c r="AA154" s="119"/>
      <c r="AB154" s="119"/>
      <c r="AC154" s="119"/>
      <c r="AD154" s="119"/>
      <c r="AE154" s="119"/>
      <c r="AF154" s="119"/>
      <c r="AG154" s="119"/>
      <c r="AH154" s="119"/>
      <c r="AI154" s="119"/>
      <c r="AJ154" s="119"/>
      <c r="AK154" s="119"/>
      <c r="AL154" s="119"/>
      <c r="AM154" s="119"/>
      <c r="AN154" s="119"/>
      <c r="AO154" s="119"/>
      <c r="AP154" s="119"/>
      <c r="AQ154" s="119"/>
      <c r="AR154" s="119"/>
      <c r="AS154" s="119"/>
      <c r="AT154" s="119"/>
      <c r="AU154" s="119"/>
      <c r="AV154" s="119"/>
      <c r="AW154" s="119"/>
      <c r="AX154" s="119"/>
      <c r="AY154" s="119"/>
      <c r="AZ154" s="119"/>
      <c r="BA154" s="119"/>
      <c r="BB154" s="119"/>
      <c r="BC154" s="119"/>
      <c r="BD154" s="119"/>
      <c r="BE154" s="119"/>
      <c r="BF154" s="119"/>
      <c r="BG154" s="119"/>
      <c r="BH154" s="119"/>
      <c r="BI154" s="119"/>
      <c r="BJ154" s="119"/>
      <c r="BK154" s="119"/>
      <c r="BL154" s="119"/>
      <c r="BM154" s="119"/>
      <c r="BN154" s="119"/>
      <c r="BO154" s="119"/>
      <c r="BP154" s="119"/>
      <c r="BQ154" s="119"/>
      <c r="BR154" s="119"/>
      <c r="BS154" s="119"/>
      <c r="BT154" s="119"/>
      <c r="BU154" s="119"/>
      <c r="BV154" s="119"/>
      <c r="BW154" s="119"/>
      <c r="BX154" s="119"/>
      <c r="BY154" s="119"/>
      <c r="BZ154" s="119"/>
      <c r="CA154" s="119"/>
      <c r="CB154" s="119"/>
      <c r="CC154" s="119"/>
      <c r="CD154" s="119"/>
      <c r="CE154" s="119"/>
      <c r="CF154" s="119"/>
      <c r="CG154" s="119"/>
      <c r="CH154" s="119"/>
      <c r="CI154" s="119"/>
      <c r="CJ154" s="119"/>
      <c r="CK154" s="119"/>
      <c r="CL154" s="119"/>
      <c r="CM154" s="119"/>
      <c r="CN154" s="119"/>
      <c r="CO154" s="119"/>
      <c r="CP154" s="119"/>
      <c r="CQ154" s="119"/>
      <c r="CR154" s="119"/>
      <c r="CS154" s="119"/>
      <c r="CT154" s="119"/>
      <c r="CU154" s="119"/>
      <c r="CV154" s="119"/>
      <c r="CW154" s="119"/>
      <c r="CX154" s="119"/>
      <c r="CY154" s="119"/>
      <c r="CZ154" s="119"/>
      <c r="DA154" s="119"/>
      <c r="DB154" s="119"/>
      <c r="DC154" s="119"/>
      <c r="DD154" s="119"/>
      <c r="DE154" s="119"/>
      <c r="DF154" s="119"/>
      <c r="DG154" s="119"/>
      <c r="DH154" s="119"/>
      <c r="DI154" s="119"/>
      <c r="DJ154" s="119"/>
      <c r="DK154" s="119"/>
      <c r="DL154" s="119"/>
      <c r="DM154" s="119"/>
      <c r="DN154" s="119"/>
      <c r="DO154" s="119"/>
      <c r="DP154" s="119"/>
      <c r="DQ154" s="119"/>
      <c r="DR154" s="119"/>
    </row>
    <row r="155" spans="1:122" ht="15" x14ac:dyDescent="0.25">
      <c r="A155" s="119">
        <v>151</v>
      </c>
      <c r="B155" s="120"/>
      <c r="C155" s="120"/>
      <c r="D155" s="120"/>
      <c r="E155" s="120"/>
      <c r="F155" s="120"/>
      <c r="G155" s="120"/>
      <c r="H155" s="119"/>
      <c r="I155" s="119"/>
      <c r="J155" s="119"/>
      <c r="K155" s="119"/>
      <c r="L155" s="119"/>
      <c r="M155" s="119"/>
      <c r="N155" s="119"/>
      <c r="O155" s="119"/>
      <c r="P155" s="119"/>
      <c r="Q155" s="119"/>
      <c r="R155" s="119"/>
      <c r="S155" s="119"/>
      <c r="T155" s="119"/>
      <c r="U155" s="119"/>
      <c r="V155" s="119"/>
      <c r="W155" s="119"/>
      <c r="X155" s="119"/>
      <c r="Y155" s="119"/>
      <c r="Z155" s="119"/>
      <c r="AA155" s="119"/>
      <c r="AB155" s="119"/>
      <c r="AC155" s="119"/>
      <c r="AD155" s="119"/>
      <c r="AE155" s="119"/>
      <c r="AF155" s="119"/>
      <c r="AG155" s="119"/>
      <c r="AH155" s="119"/>
      <c r="AI155" s="119"/>
      <c r="AJ155" s="119"/>
      <c r="AK155" s="119"/>
      <c r="AL155" s="119"/>
      <c r="AM155" s="119"/>
      <c r="AN155" s="119"/>
      <c r="AO155" s="119"/>
      <c r="AP155" s="119"/>
      <c r="AQ155" s="119"/>
      <c r="AR155" s="119"/>
      <c r="AS155" s="119"/>
      <c r="AT155" s="119"/>
      <c r="AU155" s="119"/>
      <c r="AV155" s="119"/>
      <c r="AW155" s="119"/>
      <c r="AX155" s="119"/>
      <c r="AY155" s="119"/>
      <c r="AZ155" s="119"/>
      <c r="BA155" s="119"/>
      <c r="BB155" s="119"/>
      <c r="BC155" s="119"/>
      <c r="BD155" s="119"/>
      <c r="BE155" s="119"/>
      <c r="BF155" s="119"/>
      <c r="BG155" s="119"/>
      <c r="BH155" s="119"/>
      <c r="BI155" s="119"/>
      <c r="BJ155" s="119"/>
      <c r="BK155" s="119"/>
      <c r="BL155" s="119"/>
      <c r="BM155" s="119"/>
      <c r="BN155" s="119"/>
      <c r="BO155" s="119"/>
      <c r="BP155" s="119"/>
      <c r="BQ155" s="119"/>
      <c r="BR155" s="119"/>
      <c r="BS155" s="119"/>
      <c r="BT155" s="119"/>
      <c r="BU155" s="119"/>
      <c r="BV155" s="119"/>
      <c r="BW155" s="119"/>
      <c r="BX155" s="119"/>
      <c r="BY155" s="119"/>
      <c r="BZ155" s="119"/>
      <c r="CA155" s="119"/>
      <c r="CB155" s="119"/>
      <c r="CC155" s="119"/>
      <c r="CD155" s="119"/>
      <c r="CE155" s="119"/>
      <c r="CF155" s="119"/>
      <c r="CG155" s="119"/>
      <c r="CH155" s="119"/>
      <c r="CI155" s="119"/>
      <c r="CJ155" s="119"/>
      <c r="CK155" s="119"/>
      <c r="CL155" s="119"/>
      <c r="CM155" s="119"/>
      <c r="CN155" s="119"/>
      <c r="CO155" s="119"/>
      <c r="CP155" s="119"/>
      <c r="CQ155" s="119"/>
      <c r="CR155" s="119"/>
      <c r="CS155" s="119"/>
      <c r="CT155" s="119"/>
      <c r="CU155" s="119"/>
      <c r="CV155" s="119"/>
      <c r="CW155" s="119"/>
      <c r="CX155" s="119"/>
      <c r="CY155" s="119"/>
      <c r="CZ155" s="119"/>
      <c r="DA155" s="119"/>
      <c r="DB155" s="119"/>
      <c r="DC155" s="119"/>
      <c r="DD155" s="119"/>
      <c r="DE155" s="119"/>
      <c r="DF155" s="119"/>
      <c r="DG155" s="119"/>
      <c r="DH155" s="119"/>
      <c r="DI155" s="119"/>
      <c r="DJ155" s="119"/>
      <c r="DK155" s="119"/>
      <c r="DL155" s="119"/>
      <c r="DM155" s="119"/>
      <c r="DN155" s="119"/>
      <c r="DO155" s="119"/>
      <c r="DP155" s="119"/>
      <c r="DQ155" s="119"/>
      <c r="DR155" s="119"/>
    </row>
    <row r="156" spans="1:122" ht="15" x14ac:dyDescent="0.25">
      <c r="A156" s="119">
        <v>152</v>
      </c>
      <c r="B156" s="120"/>
      <c r="C156" s="120"/>
      <c r="D156" s="120"/>
      <c r="E156" s="120"/>
      <c r="F156" s="120"/>
      <c r="G156" s="120"/>
      <c r="H156" s="119"/>
      <c r="I156" s="119"/>
      <c r="J156" s="119"/>
      <c r="K156" s="119"/>
      <c r="L156" s="119"/>
      <c r="M156" s="119"/>
      <c r="N156" s="119"/>
      <c r="O156" s="119"/>
      <c r="P156" s="119"/>
      <c r="Q156" s="119"/>
      <c r="R156" s="119"/>
      <c r="S156" s="119"/>
      <c r="T156" s="119"/>
      <c r="U156" s="119"/>
      <c r="V156" s="119"/>
      <c r="W156" s="119"/>
      <c r="X156" s="119"/>
      <c r="Y156" s="119"/>
      <c r="Z156" s="119"/>
      <c r="AA156" s="119"/>
      <c r="AB156" s="119"/>
      <c r="AC156" s="119"/>
      <c r="AD156" s="119"/>
      <c r="AE156" s="119"/>
      <c r="AF156" s="119"/>
      <c r="AG156" s="119"/>
      <c r="AH156" s="119"/>
      <c r="AI156" s="119"/>
      <c r="AJ156" s="119"/>
      <c r="AK156" s="119"/>
      <c r="AL156" s="119"/>
      <c r="AM156" s="119"/>
      <c r="AN156" s="119"/>
      <c r="AO156" s="119"/>
      <c r="AP156" s="119"/>
      <c r="AQ156" s="119"/>
      <c r="AR156" s="119"/>
      <c r="AS156" s="119"/>
      <c r="AT156" s="119"/>
      <c r="AU156" s="119"/>
      <c r="AV156" s="119"/>
      <c r="AW156" s="119"/>
      <c r="AX156" s="119"/>
      <c r="AY156" s="119"/>
      <c r="AZ156" s="119"/>
      <c r="BA156" s="119"/>
      <c r="BB156" s="119"/>
      <c r="BC156" s="119"/>
      <c r="BD156" s="119"/>
      <c r="BE156" s="119"/>
      <c r="BF156" s="119"/>
      <c r="BG156" s="119"/>
      <c r="BH156" s="119"/>
      <c r="BI156" s="119"/>
      <c r="BJ156" s="119"/>
      <c r="BK156" s="119"/>
      <c r="BL156" s="119"/>
      <c r="BM156" s="119"/>
      <c r="BN156" s="119"/>
      <c r="BO156" s="119"/>
      <c r="BP156" s="119"/>
      <c r="BQ156" s="119"/>
      <c r="BR156" s="119"/>
      <c r="BS156" s="119"/>
      <c r="BT156" s="119"/>
      <c r="BU156" s="119"/>
      <c r="BV156" s="119"/>
      <c r="BW156" s="119"/>
      <c r="BX156" s="119"/>
      <c r="BY156" s="119"/>
      <c r="BZ156" s="119"/>
      <c r="CA156" s="119"/>
      <c r="CB156" s="119"/>
      <c r="CC156" s="119"/>
      <c r="CD156" s="119"/>
      <c r="CE156" s="119"/>
      <c r="CF156" s="119"/>
      <c r="CG156" s="119"/>
      <c r="CH156" s="119"/>
      <c r="CI156" s="119"/>
      <c r="CJ156" s="119"/>
      <c r="CK156" s="119"/>
      <c r="CL156" s="119"/>
      <c r="CM156" s="119"/>
      <c r="CN156" s="119"/>
      <c r="CO156" s="119"/>
      <c r="CP156" s="119"/>
      <c r="CQ156" s="119"/>
      <c r="CR156" s="119"/>
      <c r="CS156" s="119"/>
      <c r="CT156" s="119"/>
      <c r="CU156" s="119"/>
      <c r="CV156" s="119"/>
      <c r="CW156" s="119"/>
      <c r="CX156" s="119"/>
      <c r="CY156" s="119"/>
      <c r="CZ156" s="119"/>
      <c r="DA156" s="119"/>
      <c r="DB156" s="119"/>
      <c r="DC156" s="119"/>
      <c r="DD156" s="119"/>
      <c r="DE156" s="119"/>
      <c r="DF156" s="119"/>
      <c r="DG156" s="119"/>
      <c r="DH156" s="119"/>
      <c r="DI156" s="119"/>
      <c r="DJ156" s="119"/>
      <c r="DK156" s="119"/>
      <c r="DL156" s="119"/>
      <c r="DM156" s="119"/>
      <c r="DN156" s="119"/>
      <c r="DO156" s="119"/>
      <c r="DP156" s="119"/>
      <c r="DQ156" s="119"/>
      <c r="DR156" s="119"/>
    </row>
    <row r="157" spans="1:122" ht="15" x14ac:dyDescent="0.25">
      <c r="A157" s="119">
        <v>153</v>
      </c>
      <c r="B157" s="120"/>
      <c r="C157" s="120"/>
      <c r="D157" s="120"/>
      <c r="E157" s="120"/>
      <c r="F157" s="120"/>
      <c r="G157" s="120"/>
      <c r="H157" s="119"/>
      <c r="I157" s="119"/>
      <c r="J157" s="119"/>
      <c r="K157" s="119"/>
      <c r="L157" s="119"/>
      <c r="M157" s="119"/>
      <c r="N157" s="119"/>
      <c r="O157" s="119"/>
      <c r="P157" s="119"/>
      <c r="Q157" s="119"/>
      <c r="R157" s="119"/>
      <c r="S157" s="119"/>
      <c r="T157" s="119"/>
      <c r="U157" s="119"/>
      <c r="V157" s="119"/>
      <c r="W157" s="119"/>
      <c r="X157" s="119"/>
      <c r="Y157" s="119"/>
      <c r="Z157" s="119"/>
      <c r="AA157" s="119"/>
      <c r="AB157" s="119"/>
      <c r="AC157" s="119"/>
      <c r="AD157" s="119"/>
      <c r="AE157" s="119"/>
      <c r="AF157" s="119"/>
      <c r="AG157" s="119"/>
      <c r="AH157" s="119"/>
      <c r="AI157" s="119"/>
      <c r="AJ157" s="119"/>
      <c r="AK157" s="119"/>
      <c r="AL157" s="119"/>
      <c r="AM157" s="119"/>
      <c r="AN157" s="119"/>
      <c r="AO157" s="119"/>
      <c r="AP157" s="119"/>
      <c r="AQ157" s="119"/>
      <c r="AR157" s="119"/>
      <c r="AS157" s="119"/>
      <c r="AT157" s="119"/>
      <c r="AU157" s="119"/>
      <c r="AV157" s="119"/>
      <c r="AW157" s="119"/>
      <c r="AX157" s="119"/>
      <c r="AY157" s="119"/>
      <c r="AZ157" s="119"/>
      <c r="BA157" s="119"/>
      <c r="BB157" s="119"/>
      <c r="BC157" s="119"/>
      <c r="BD157" s="119"/>
      <c r="BE157" s="119"/>
      <c r="BF157" s="119"/>
      <c r="BG157" s="119"/>
      <c r="BH157" s="119"/>
      <c r="BI157" s="119"/>
      <c r="BJ157" s="119"/>
      <c r="BK157" s="119"/>
      <c r="BL157" s="119"/>
      <c r="BM157" s="119"/>
      <c r="BN157" s="119"/>
      <c r="BO157" s="119"/>
      <c r="BP157" s="119"/>
      <c r="BQ157" s="119"/>
      <c r="BR157" s="119"/>
      <c r="BS157" s="119"/>
      <c r="BT157" s="119"/>
      <c r="BU157" s="119"/>
      <c r="BV157" s="119"/>
      <c r="BW157" s="119"/>
      <c r="BX157" s="119"/>
      <c r="BY157" s="119"/>
      <c r="BZ157" s="119"/>
      <c r="CA157" s="119"/>
      <c r="CB157" s="119"/>
      <c r="CC157" s="119"/>
      <c r="CD157" s="119"/>
      <c r="CE157" s="119"/>
      <c r="CF157" s="119"/>
      <c r="CG157" s="119"/>
      <c r="CH157" s="119"/>
      <c r="CI157" s="119"/>
      <c r="CJ157" s="119"/>
      <c r="CK157" s="119"/>
      <c r="CL157" s="119"/>
      <c r="CM157" s="119"/>
      <c r="CN157" s="119"/>
      <c r="CO157" s="119"/>
      <c r="CP157" s="119"/>
      <c r="CQ157" s="119"/>
      <c r="CR157" s="119"/>
      <c r="CS157" s="119"/>
      <c r="CT157" s="119"/>
      <c r="CU157" s="119"/>
      <c r="CV157" s="119"/>
      <c r="CW157" s="119"/>
      <c r="CX157" s="119"/>
      <c r="CY157" s="119"/>
      <c r="CZ157" s="119"/>
      <c r="DA157" s="119"/>
      <c r="DB157" s="119"/>
      <c r="DC157" s="119"/>
      <c r="DD157" s="119"/>
      <c r="DE157" s="119"/>
      <c r="DF157" s="119"/>
      <c r="DG157" s="119"/>
      <c r="DH157" s="119"/>
      <c r="DI157" s="119"/>
      <c r="DJ157" s="119"/>
      <c r="DK157" s="119"/>
      <c r="DL157" s="119"/>
      <c r="DM157" s="119"/>
      <c r="DN157" s="119"/>
      <c r="DO157" s="119"/>
      <c r="DP157" s="119"/>
      <c r="DQ157" s="119"/>
      <c r="DR157" s="119"/>
    </row>
    <row r="158" spans="1:122" ht="15" x14ac:dyDescent="0.25">
      <c r="A158" s="119">
        <v>154</v>
      </c>
      <c r="B158" s="120"/>
      <c r="C158" s="120"/>
      <c r="D158" s="120"/>
      <c r="E158" s="120"/>
      <c r="F158" s="120"/>
      <c r="G158" s="120"/>
      <c r="H158" s="119"/>
      <c r="I158" s="119"/>
      <c r="J158" s="119"/>
      <c r="K158" s="119"/>
      <c r="L158" s="119"/>
      <c r="M158" s="119"/>
      <c r="N158" s="119"/>
      <c r="O158" s="119"/>
      <c r="P158" s="119"/>
      <c r="Q158" s="119"/>
      <c r="R158" s="119"/>
      <c r="S158" s="119"/>
      <c r="T158" s="119"/>
      <c r="U158" s="119"/>
      <c r="V158" s="119"/>
      <c r="W158" s="119"/>
      <c r="X158" s="119"/>
      <c r="Y158" s="119"/>
      <c r="Z158" s="119"/>
      <c r="AA158" s="119"/>
      <c r="AB158" s="119"/>
      <c r="AC158" s="119"/>
      <c r="AD158" s="119"/>
      <c r="AE158" s="119"/>
      <c r="AF158" s="119"/>
      <c r="AG158" s="119"/>
      <c r="AH158" s="119"/>
      <c r="AI158" s="119"/>
      <c r="AJ158" s="119"/>
      <c r="AK158" s="119"/>
      <c r="AL158" s="119"/>
      <c r="AM158" s="119"/>
      <c r="AN158" s="119"/>
      <c r="AO158" s="119"/>
      <c r="AP158" s="119"/>
      <c r="AQ158" s="119"/>
      <c r="AR158" s="119"/>
      <c r="AS158" s="119"/>
      <c r="AT158" s="119"/>
      <c r="AU158" s="119"/>
      <c r="AV158" s="119"/>
      <c r="AW158" s="119"/>
      <c r="AX158" s="119"/>
      <c r="AY158" s="119"/>
      <c r="AZ158" s="119"/>
      <c r="BA158" s="119"/>
      <c r="BB158" s="119"/>
      <c r="BC158" s="119"/>
      <c r="BD158" s="119"/>
      <c r="BE158" s="119"/>
      <c r="BF158" s="119"/>
      <c r="BG158" s="119"/>
      <c r="BH158" s="119"/>
      <c r="BI158" s="119"/>
      <c r="BJ158" s="119"/>
      <c r="BK158" s="119"/>
      <c r="BL158" s="119"/>
      <c r="BM158" s="119"/>
      <c r="BN158" s="119"/>
      <c r="BO158" s="119"/>
      <c r="BP158" s="119"/>
      <c r="BQ158" s="119"/>
      <c r="BR158" s="119"/>
      <c r="BS158" s="119"/>
      <c r="BT158" s="119"/>
      <c r="BU158" s="119"/>
      <c r="BV158" s="119"/>
      <c r="BW158" s="119"/>
      <c r="BX158" s="119"/>
      <c r="BY158" s="119"/>
      <c r="BZ158" s="119"/>
      <c r="CA158" s="119"/>
      <c r="CB158" s="119"/>
      <c r="CC158" s="119"/>
      <c r="CD158" s="119"/>
      <c r="CE158" s="119"/>
      <c r="CF158" s="119"/>
      <c r="CG158" s="119"/>
      <c r="CH158" s="119"/>
      <c r="CI158" s="119"/>
      <c r="CJ158" s="119"/>
      <c r="CK158" s="119"/>
      <c r="CL158" s="119"/>
      <c r="CM158" s="119"/>
      <c r="CN158" s="119"/>
      <c r="CO158" s="119"/>
      <c r="CP158" s="119"/>
      <c r="CQ158" s="119"/>
      <c r="CR158" s="119"/>
      <c r="CS158" s="119"/>
      <c r="CT158" s="119"/>
      <c r="CU158" s="119"/>
      <c r="CV158" s="119"/>
      <c r="CW158" s="119"/>
      <c r="CX158" s="119"/>
      <c r="CY158" s="119"/>
      <c r="CZ158" s="119"/>
      <c r="DA158" s="119"/>
      <c r="DB158" s="119"/>
      <c r="DC158" s="119"/>
      <c r="DD158" s="119"/>
      <c r="DE158" s="119"/>
      <c r="DF158" s="119"/>
      <c r="DG158" s="119"/>
      <c r="DH158" s="119"/>
      <c r="DI158" s="119"/>
      <c r="DJ158" s="119"/>
      <c r="DK158" s="119"/>
      <c r="DL158" s="119"/>
      <c r="DM158" s="119"/>
      <c r="DN158" s="119"/>
      <c r="DO158" s="119"/>
      <c r="DP158" s="119"/>
      <c r="DQ158" s="119"/>
      <c r="DR158" s="119"/>
    </row>
    <row r="159" spans="1:122" ht="15" x14ac:dyDescent="0.25">
      <c r="A159" s="119">
        <v>155</v>
      </c>
      <c r="B159" s="120"/>
      <c r="C159" s="120"/>
      <c r="D159" s="120"/>
      <c r="E159" s="120"/>
      <c r="F159" s="120"/>
      <c r="G159" s="120"/>
      <c r="H159" s="119"/>
      <c r="I159" s="119"/>
      <c r="J159" s="119"/>
      <c r="K159" s="119"/>
      <c r="L159" s="119"/>
      <c r="M159" s="119"/>
      <c r="N159" s="119"/>
      <c r="O159" s="119"/>
      <c r="P159" s="119"/>
      <c r="Q159" s="119"/>
      <c r="R159" s="119"/>
      <c r="S159" s="119"/>
      <c r="T159" s="119"/>
      <c r="U159" s="119"/>
      <c r="V159" s="119"/>
      <c r="W159" s="119"/>
      <c r="X159" s="119"/>
      <c r="Y159" s="119"/>
      <c r="Z159" s="119"/>
      <c r="AA159" s="119"/>
      <c r="AB159" s="119"/>
      <c r="AC159" s="119"/>
      <c r="AD159" s="119"/>
      <c r="AE159" s="119"/>
      <c r="AF159" s="119"/>
      <c r="AG159" s="119"/>
      <c r="AH159" s="119"/>
      <c r="AI159" s="119"/>
      <c r="AJ159" s="119"/>
      <c r="AK159" s="119"/>
      <c r="AL159" s="119"/>
      <c r="AM159" s="119"/>
      <c r="AN159" s="119"/>
      <c r="AO159" s="119"/>
      <c r="AP159" s="119"/>
      <c r="AQ159" s="119"/>
      <c r="AR159" s="119"/>
      <c r="AS159" s="119"/>
      <c r="AT159" s="119"/>
      <c r="AU159" s="119"/>
      <c r="AV159" s="119"/>
      <c r="AW159" s="119"/>
      <c r="AX159" s="119"/>
      <c r="AY159" s="119"/>
      <c r="AZ159" s="119"/>
      <c r="BA159" s="119"/>
      <c r="BB159" s="119"/>
      <c r="BC159" s="119"/>
      <c r="BD159" s="119"/>
      <c r="BE159" s="119"/>
      <c r="BF159" s="119"/>
      <c r="BG159" s="119"/>
      <c r="BH159" s="119"/>
      <c r="BI159" s="119"/>
      <c r="BJ159" s="119"/>
      <c r="BK159" s="119"/>
      <c r="BL159" s="119"/>
      <c r="BM159" s="119"/>
      <c r="BN159" s="119"/>
      <c r="BO159" s="119"/>
      <c r="BP159" s="119"/>
      <c r="BQ159" s="119"/>
      <c r="BR159" s="119"/>
      <c r="BS159" s="119"/>
      <c r="BT159" s="119"/>
      <c r="BU159" s="119"/>
      <c r="BV159" s="119"/>
      <c r="BW159" s="119"/>
      <c r="BX159" s="119"/>
      <c r="BY159" s="119"/>
      <c r="BZ159" s="119"/>
      <c r="CA159" s="119"/>
      <c r="CB159" s="119"/>
      <c r="CC159" s="119"/>
      <c r="CD159" s="119"/>
      <c r="CE159" s="119"/>
      <c r="CF159" s="119"/>
      <c r="CG159" s="119"/>
      <c r="CH159" s="119"/>
      <c r="CI159" s="119"/>
      <c r="CJ159" s="119"/>
      <c r="CK159" s="119"/>
      <c r="CL159" s="119"/>
      <c r="CM159" s="119"/>
      <c r="CN159" s="119"/>
      <c r="CO159" s="119"/>
      <c r="CP159" s="119"/>
      <c r="CQ159" s="119"/>
      <c r="CR159" s="119"/>
      <c r="CS159" s="119"/>
      <c r="CT159" s="119"/>
      <c r="CU159" s="119"/>
      <c r="CV159" s="119"/>
      <c r="CW159" s="119"/>
      <c r="CX159" s="119"/>
      <c r="CY159" s="119"/>
      <c r="CZ159" s="119"/>
      <c r="DA159" s="119"/>
      <c r="DB159" s="119"/>
      <c r="DC159" s="119"/>
      <c r="DD159" s="119"/>
      <c r="DE159" s="119"/>
      <c r="DF159" s="119"/>
      <c r="DG159" s="119"/>
      <c r="DH159" s="119"/>
      <c r="DI159" s="119"/>
      <c r="DJ159" s="119"/>
      <c r="DK159" s="119"/>
      <c r="DL159" s="119"/>
      <c r="DM159" s="119"/>
      <c r="DN159" s="119"/>
      <c r="DO159" s="119"/>
      <c r="DP159" s="119"/>
      <c r="DQ159" s="119"/>
      <c r="DR159" s="119"/>
    </row>
    <row r="160" spans="1:122" ht="15" x14ac:dyDescent="0.25">
      <c r="A160" s="119">
        <v>156</v>
      </c>
      <c r="B160" s="120"/>
      <c r="C160" s="120"/>
      <c r="D160" s="120"/>
      <c r="E160" s="120"/>
      <c r="F160" s="120"/>
      <c r="G160" s="120"/>
      <c r="H160" s="119"/>
      <c r="I160" s="119"/>
      <c r="J160" s="119"/>
      <c r="K160" s="119"/>
      <c r="L160" s="119"/>
      <c r="M160" s="119"/>
      <c r="N160" s="119"/>
      <c r="O160" s="119"/>
      <c r="P160" s="119"/>
      <c r="Q160" s="119"/>
      <c r="R160" s="119"/>
      <c r="S160" s="119"/>
      <c r="T160" s="119"/>
      <c r="U160" s="119"/>
      <c r="V160" s="119"/>
      <c r="W160" s="119"/>
      <c r="X160" s="119"/>
      <c r="Y160" s="119"/>
      <c r="Z160" s="119"/>
      <c r="AA160" s="119"/>
      <c r="AB160" s="119"/>
      <c r="AC160" s="119"/>
      <c r="AD160" s="119"/>
      <c r="AE160" s="119"/>
      <c r="AF160" s="119"/>
      <c r="AG160" s="119"/>
      <c r="AH160" s="119"/>
      <c r="AI160" s="119"/>
      <c r="AJ160" s="119"/>
      <c r="AK160" s="119"/>
      <c r="AL160" s="119"/>
      <c r="AM160" s="119"/>
      <c r="AN160" s="119"/>
      <c r="AO160" s="119"/>
      <c r="AP160" s="119"/>
      <c r="AQ160" s="119"/>
      <c r="AR160" s="119"/>
      <c r="AS160" s="119"/>
      <c r="AT160" s="119"/>
      <c r="AU160" s="119"/>
      <c r="AV160" s="119"/>
      <c r="AW160" s="119"/>
      <c r="AX160" s="119"/>
      <c r="AY160" s="119"/>
      <c r="AZ160" s="119"/>
      <c r="BA160" s="119"/>
      <c r="BB160" s="119"/>
      <c r="BC160" s="119"/>
      <c r="BD160" s="119"/>
      <c r="BE160" s="119"/>
      <c r="BF160" s="119"/>
      <c r="BG160" s="119"/>
      <c r="BH160" s="119"/>
      <c r="BI160" s="119"/>
      <c r="BJ160" s="119"/>
      <c r="BK160" s="119"/>
      <c r="BL160" s="119"/>
      <c r="BM160" s="119"/>
      <c r="BN160" s="119"/>
      <c r="BO160" s="119"/>
      <c r="BP160" s="119"/>
      <c r="BQ160" s="119"/>
      <c r="BR160" s="119"/>
      <c r="BS160" s="119"/>
      <c r="BT160" s="119"/>
      <c r="BU160" s="119"/>
      <c r="BV160" s="119"/>
      <c r="BW160" s="119"/>
      <c r="BX160" s="119"/>
      <c r="BY160" s="119"/>
      <c r="BZ160" s="119"/>
      <c r="CA160" s="119"/>
      <c r="CB160" s="119"/>
      <c r="CC160" s="119"/>
      <c r="CD160" s="119"/>
      <c r="CE160" s="119"/>
      <c r="CF160" s="119"/>
      <c r="CG160" s="119"/>
      <c r="CH160" s="119"/>
      <c r="CI160" s="119"/>
      <c r="CJ160" s="119"/>
      <c r="CK160" s="119"/>
      <c r="CL160" s="119"/>
      <c r="CM160" s="119"/>
      <c r="CN160" s="119"/>
      <c r="CO160" s="119"/>
      <c r="CP160" s="119"/>
      <c r="CQ160" s="119"/>
      <c r="CR160" s="119"/>
      <c r="CS160" s="119"/>
      <c r="CT160" s="119"/>
      <c r="CU160" s="119"/>
      <c r="CV160" s="119"/>
      <c r="CW160" s="119"/>
      <c r="CX160" s="119"/>
      <c r="CY160" s="119"/>
      <c r="CZ160" s="119"/>
      <c r="DA160" s="119"/>
      <c r="DB160" s="119"/>
      <c r="DC160" s="119"/>
      <c r="DD160" s="119"/>
      <c r="DE160" s="119"/>
      <c r="DF160" s="119"/>
      <c r="DG160" s="119"/>
      <c r="DH160" s="119"/>
      <c r="DI160" s="119"/>
      <c r="DJ160" s="119"/>
      <c r="DK160" s="119"/>
      <c r="DL160" s="119"/>
      <c r="DM160" s="119"/>
      <c r="DN160" s="119"/>
      <c r="DO160" s="119"/>
      <c r="DP160" s="119"/>
      <c r="DQ160" s="119"/>
      <c r="DR160" s="119"/>
    </row>
    <row r="161" spans="1:122" ht="15" x14ac:dyDescent="0.25">
      <c r="A161" s="119">
        <v>157</v>
      </c>
      <c r="B161" s="120"/>
      <c r="C161" s="120"/>
      <c r="D161" s="120"/>
      <c r="E161" s="120"/>
      <c r="F161" s="120"/>
      <c r="G161" s="120"/>
      <c r="H161" s="119"/>
      <c r="I161" s="119"/>
      <c r="J161" s="119"/>
      <c r="K161" s="119"/>
      <c r="L161" s="119"/>
      <c r="M161" s="119"/>
      <c r="N161" s="119"/>
      <c r="O161" s="119"/>
      <c r="P161" s="119"/>
      <c r="Q161" s="119"/>
      <c r="R161" s="119"/>
      <c r="S161" s="119"/>
      <c r="T161" s="119"/>
      <c r="U161" s="119"/>
      <c r="V161" s="119"/>
      <c r="W161" s="119"/>
      <c r="X161" s="119"/>
      <c r="Y161" s="119"/>
      <c r="Z161" s="119"/>
      <c r="AA161" s="119"/>
      <c r="AB161" s="119"/>
      <c r="AC161" s="119"/>
      <c r="AD161" s="119"/>
      <c r="AE161" s="119"/>
      <c r="AF161" s="119"/>
      <c r="AG161" s="119"/>
      <c r="AH161" s="119"/>
      <c r="AI161" s="119"/>
      <c r="AJ161" s="119"/>
      <c r="AK161" s="119"/>
      <c r="AL161" s="119"/>
      <c r="AM161" s="119"/>
      <c r="AN161" s="119"/>
      <c r="AO161" s="119"/>
      <c r="AP161" s="119"/>
      <c r="AQ161" s="119"/>
      <c r="AR161" s="119"/>
      <c r="AS161" s="119"/>
      <c r="AT161" s="119"/>
      <c r="AU161" s="119"/>
      <c r="AV161" s="119"/>
      <c r="AW161" s="119"/>
      <c r="AX161" s="119"/>
      <c r="AY161" s="119"/>
      <c r="AZ161" s="119"/>
      <c r="BA161" s="119"/>
      <c r="BB161" s="119"/>
      <c r="BC161" s="119"/>
      <c r="BD161" s="119"/>
      <c r="BE161" s="119"/>
      <c r="BF161" s="119"/>
      <c r="BG161" s="119"/>
      <c r="BH161" s="119"/>
      <c r="BI161" s="119"/>
      <c r="BJ161" s="119"/>
      <c r="BK161" s="119"/>
      <c r="BL161" s="119"/>
      <c r="BM161" s="119"/>
      <c r="BN161" s="119"/>
      <c r="BO161" s="119"/>
      <c r="BP161" s="119"/>
      <c r="BQ161" s="119"/>
      <c r="BR161" s="119"/>
      <c r="BS161" s="119"/>
      <c r="BT161" s="119"/>
      <c r="BU161" s="119"/>
      <c r="BV161" s="119"/>
      <c r="BW161" s="119"/>
      <c r="BX161" s="119"/>
      <c r="BY161" s="119"/>
      <c r="BZ161" s="119"/>
      <c r="CA161" s="119"/>
      <c r="CB161" s="119"/>
      <c r="CC161" s="119"/>
      <c r="CD161" s="119"/>
      <c r="CE161" s="119"/>
      <c r="CF161" s="119"/>
      <c r="CG161" s="119"/>
      <c r="CH161" s="119"/>
      <c r="CI161" s="119"/>
      <c r="CJ161" s="119"/>
      <c r="CK161" s="119"/>
      <c r="CL161" s="119"/>
      <c r="CM161" s="119"/>
      <c r="CN161" s="119"/>
      <c r="CO161" s="119"/>
      <c r="CP161" s="119"/>
      <c r="CQ161" s="119"/>
      <c r="CR161" s="119"/>
      <c r="CS161" s="119"/>
      <c r="CT161" s="119"/>
      <c r="CU161" s="119"/>
      <c r="CV161" s="119"/>
      <c r="CW161" s="119"/>
      <c r="CX161" s="119"/>
      <c r="CY161" s="119"/>
      <c r="CZ161" s="119"/>
      <c r="DA161" s="119"/>
      <c r="DB161" s="119"/>
      <c r="DC161" s="119"/>
      <c r="DD161" s="119"/>
      <c r="DE161" s="119"/>
      <c r="DF161" s="119"/>
      <c r="DG161" s="119"/>
      <c r="DH161" s="119"/>
      <c r="DI161" s="119"/>
      <c r="DJ161" s="119"/>
      <c r="DK161" s="119"/>
      <c r="DL161" s="119"/>
      <c r="DM161" s="119"/>
      <c r="DN161" s="119"/>
      <c r="DO161" s="119"/>
      <c r="DP161" s="119"/>
      <c r="DQ161" s="119"/>
      <c r="DR161" s="119"/>
    </row>
    <row r="162" spans="1:122" ht="15" x14ac:dyDescent="0.25">
      <c r="A162" s="119">
        <v>158</v>
      </c>
      <c r="B162" s="120"/>
      <c r="C162" s="120"/>
      <c r="D162" s="120"/>
      <c r="E162" s="120"/>
      <c r="F162" s="120"/>
      <c r="G162" s="120"/>
      <c r="H162" s="119"/>
      <c r="I162" s="119"/>
      <c r="J162" s="119"/>
      <c r="K162" s="119"/>
      <c r="L162" s="119"/>
      <c r="M162" s="119"/>
      <c r="N162" s="119"/>
      <c r="O162" s="119"/>
      <c r="P162" s="119"/>
      <c r="Q162" s="119"/>
      <c r="R162" s="119"/>
      <c r="S162" s="119"/>
      <c r="T162" s="119"/>
      <c r="U162" s="119"/>
      <c r="V162" s="119"/>
      <c r="W162" s="119"/>
      <c r="X162" s="119"/>
      <c r="Y162" s="119"/>
      <c r="Z162" s="119"/>
      <c r="AA162" s="119"/>
      <c r="AB162" s="119"/>
      <c r="AC162" s="119"/>
      <c r="AD162" s="119"/>
      <c r="AE162" s="119"/>
      <c r="AF162" s="119"/>
      <c r="AG162" s="119"/>
      <c r="AH162" s="119"/>
      <c r="AI162" s="119"/>
      <c r="AJ162" s="119"/>
      <c r="AK162" s="119"/>
      <c r="AL162" s="119"/>
      <c r="AM162" s="119"/>
      <c r="AN162" s="119"/>
      <c r="AO162" s="119"/>
      <c r="AP162" s="119"/>
      <c r="AQ162" s="119"/>
      <c r="AR162" s="119"/>
      <c r="AS162" s="119"/>
      <c r="AT162" s="119"/>
      <c r="AU162" s="119"/>
      <c r="AV162" s="119"/>
      <c r="AW162" s="119"/>
      <c r="AX162" s="119"/>
      <c r="AY162" s="119"/>
      <c r="AZ162" s="119"/>
      <c r="BA162" s="119"/>
      <c r="BB162" s="119"/>
      <c r="BC162" s="119"/>
      <c r="BD162" s="119"/>
      <c r="BE162" s="119"/>
      <c r="BF162" s="119"/>
      <c r="BG162" s="119"/>
      <c r="BH162" s="119"/>
      <c r="BI162" s="119"/>
      <c r="BJ162" s="119"/>
      <c r="BK162" s="119"/>
      <c r="BL162" s="119"/>
      <c r="BM162" s="119"/>
      <c r="BN162" s="119"/>
      <c r="BO162" s="119"/>
      <c r="BP162" s="119"/>
      <c r="BQ162" s="119"/>
      <c r="BR162" s="119"/>
      <c r="BS162" s="119"/>
      <c r="BT162" s="119"/>
      <c r="BU162" s="119"/>
      <c r="BV162" s="119"/>
      <c r="BW162" s="119"/>
      <c r="BX162" s="119"/>
      <c r="BY162" s="119"/>
      <c r="BZ162" s="119"/>
      <c r="CA162" s="119"/>
      <c r="CB162" s="119"/>
      <c r="CC162" s="119"/>
      <c r="CD162" s="119"/>
      <c r="CE162" s="119"/>
      <c r="CF162" s="119"/>
      <c r="CG162" s="119"/>
      <c r="CH162" s="119"/>
      <c r="CI162" s="119"/>
      <c r="CJ162" s="119"/>
      <c r="CK162" s="119"/>
      <c r="CL162" s="119"/>
      <c r="CM162" s="119"/>
      <c r="CN162" s="119"/>
      <c r="CO162" s="119"/>
      <c r="CP162" s="119"/>
      <c r="CQ162" s="119"/>
      <c r="CR162" s="119"/>
      <c r="CS162" s="119"/>
      <c r="CT162" s="119"/>
      <c r="CU162" s="119"/>
      <c r="CV162" s="119"/>
      <c r="CW162" s="119"/>
      <c r="CX162" s="119"/>
      <c r="CY162" s="119"/>
      <c r="CZ162" s="119"/>
      <c r="DA162" s="119"/>
      <c r="DB162" s="119"/>
      <c r="DC162" s="119"/>
      <c r="DD162" s="119"/>
      <c r="DE162" s="119"/>
      <c r="DF162" s="119"/>
      <c r="DG162" s="119"/>
      <c r="DH162" s="119"/>
      <c r="DI162" s="119"/>
      <c r="DJ162" s="119"/>
      <c r="DK162" s="119"/>
      <c r="DL162" s="119"/>
      <c r="DM162" s="119"/>
      <c r="DN162" s="119"/>
      <c r="DO162" s="119"/>
      <c r="DP162" s="119"/>
      <c r="DQ162" s="119"/>
      <c r="DR162" s="119"/>
    </row>
    <row r="163" spans="1:122" ht="15" x14ac:dyDescent="0.25">
      <c r="A163" s="119">
        <v>159</v>
      </c>
      <c r="B163" s="120"/>
      <c r="C163" s="120"/>
      <c r="D163" s="120"/>
      <c r="E163" s="120"/>
      <c r="F163" s="120"/>
      <c r="G163" s="120"/>
      <c r="H163" s="119"/>
      <c r="I163" s="119"/>
      <c r="J163" s="119"/>
      <c r="K163" s="119"/>
      <c r="L163" s="119"/>
      <c r="M163" s="119"/>
      <c r="N163" s="119"/>
      <c r="O163" s="119"/>
      <c r="P163" s="119"/>
      <c r="Q163" s="119"/>
      <c r="R163" s="119"/>
      <c r="S163" s="119"/>
      <c r="T163" s="119"/>
      <c r="U163" s="119"/>
      <c r="V163" s="119"/>
      <c r="W163" s="119"/>
      <c r="X163" s="119"/>
      <c r="Y163" s="119"/>
      <c r="Z163" s="119"/>
      <c r="AA163" s="119"/>
      <c r="AB163" s="119"/>
      <c r="AC163" s="119"/>
      <c r="AD163" s="119"/>
      <c r="AE163" s="119"/>
      <c r="AF163" s="119"/>
      <c r="AG163" s="119"/>
      <c r="AH163" s="119"/>
      <c r="AI163" s="119"/>
      <c r="AJ163" s="119"/>
      <c r="AK163" s="119"/>
      <c r="AL163" s="119"/>
      <c r="AM163" s="119"/>
      <c r="AN163" s="119"/>
      <c r="AO163" s="119"/>
      <c r="AP163" s="119"/>
      <c r="AQ163" s="119"/>
      <c r="AR163" s="119"/>
      <c r="AS163" s="119"/>
      <c r="AT163" s="119"/>
      <c r="AU163" s="119"/>
      <c r="AV163" s="119"/>
      <c r="AW163" s="119"/>
      <c r="AX163" s="119"/>
      <c r="AY163" s="119"/>
      <c r="AZ163" s="119"/>
      <c r="BA163" s="119"/>
      <c r="BB163" s="119"/>
      <c r="BC163" s="119"/>
      <c r="BD163" s="119"/>
      <c r="BE163" s="119"/>
      <c r="BF163" s="119"/>
      <c r="BG163" s="119"/>
      <c r="BH163" s="119"/>
      <c r="BI163" s="119"/>
      <c r="BJ163" s="119"/>
      <c r="BK163" s="119"/>
      <c r="BL163" s="119"/>
      <c r="BM163" s="119"/>
      <c r="BN163" s="119"/>
      <c r="BO163" s="119"/>
      <c r="BP163" s="119"/>
      <c r="BQ163" s="119"/>
      <c r="BR163" s="119"/>
      <c r="BS163" s="119"/>
      <c r="BT163" s="119"/>
      <c r="BU163" s="119"/>
      <c r="BV163" s="119"/>
      <c r="BW163" s="119"/>
      <c r="BX163" s="119"/>
      <c r="BY163" s="119"/>
      <c r="BZ163" s="119"/>
      <c r="CA163" s="119"/>
      <c r="CB163" s="119"/>
      <c r="CC163" s="119"/>
      <c r="CD163" s="119"/>
      <c r="CE163" s="119"/>
      <c r="CF163" s="119"/>
      <c r="CG163" s="119"/>
      <c r="CH163" s="119"/>
      <c r="CI163" s="119"/>
      <c r="CJ163" s="119"/>
      <c r="CK163" s="119"/>
      <c r="CL163" s="119"/>
      <c r="CM163" s="119"/>
      <c r="CN163" s="119"/>
      <c r="CO163" s="119"/>
      <c r="CP163" s="119"/>
      <c r="CQ163" s="119"/>
      <c r="CR163" s="119"/>
      <c r="CS163" s="119"/>
      <c r="CT163" s="119"/>
      <c r="CU163" s="119"/>
      <c r="CV163" s="119"/>
      <c r="CW163" s="119"/>
      <c r="CX163" s="119"/>
      <c r="CY163" s="119"/>
      <c r="CZ163" s="119"/>
      <c r="DA163" s="119"/>
      <c r="DB163" s="119"/>
      <c r="DC163" s="119"/>
      <c r="DD163" s="119"/>
      <c r="DE163" s="119"/>
      <c r="DF163" s="119"/>
      <c r="DG163" s="119"/>
      <c r="DH163" s="119"/>
      <c r="DI163" s="119"/>
      <c r="DJ163" s="119"/>
      <c r="DK163" s="119"/>
      <c r="DL163" s="119"/>
      <c r="DM163" s="119"/>
      <c r="DN163" s="119"/>
      <c r="DO163" s="119"/>
      <c r="DP163" s="119"/>
      <c r="DQ163" s="119"/>
      <c r="DR163" s="119"/>
    </row>
    <row r="164" spans="1:122" ht="15" x14ac:dyDescent="0.25">
      <c r="A164" s="119">
        <v>160</v>
      </c>
      <c r="B164" s="120"/>
      <c r="C164" s="120"/>
      <c r="D164" s="120"/>
      <c r="E164" s="120"/>
      <c r="F164" s="120"/>
      <c r="G164" s="120"/>
      <c r="H164" s="119"/>
      <c r="I164" s="119"/>
      <c r="J164" s="119"/>
      <c r="K164" s="119"/>
      <c r="L164" s="119"/>
      <c r="M164" s="119"/>
      <c r="N164" s="119"/>
      <c r="O164" s="119"/>
      <c r="P164" s="119"/>
      <c r="Q164" s="119"/>
      <c r="R164" s="119"/>
      <c r="S164" s="119"/>
      <c r="T164" s="119"/>
      <c r="U164" s="119"/>
      <c r="V164" s="119"/>
      <c r="W164" s="119"/>
      <c r="X164" s="119"/>
      <c r="Y164" s="119"/>
      <c r="Z164" s="119"/>
      <c r="AA164" s="119"/>
      <c r="AB164" s="119"/>
      <c r="AC164" s="119"/>
      <c r="AD164" s="119"/>
      <c r="AE164" s="119"/>
      <c r="AF164" s="119"/>
      <c r="AG164" s="119"/>
      <c r="AH164" s="119"/>
      <c r="AI164" s="119"/>
      <c r="AJ164" s="119"/>
      <c r="AK164" s="119"/>
      <c r="AL164" s="119"/>
      <c r="AM164" s="119"/>
      <c r="AN164" s="119"/>
      <c r="AO164" s="119"/>
      <c r="AP164" s="119"/>
      <c r="AQ164" s="119"/>
      <c r="AR164" s="119"/>
      <c r="AS164" s="119"/>
      <c r="AT164" s="119"/>
      <c r="AU164" s="119"/>
      <c r="AV164" s="119"/>
      <c r="AW164" s="119"/>
      <c r="AX164" s="119"/>
      <c r="AY164" s="119"/>
      <c r="AZ164" s="119"/>
      <c r="BA164" s="119"/>
      <c r="BB164" s="119"/>
      <c r="BC164" s="119"/>
      <c r="BD164" s="119"/>
      <c r="BE164" s="119"/>
      <c r="BF164" s="119"/>
      <c r="BG164" s="119"/>
      <c r="BH164" s="119"/>
      <c r="BI164" s="119"/>
      <c r="BJ164" s="119"/>
      <c r="BK164" s="119"/>
      <c r="BL164" s="119"/>
      <c r="BM164" s="119"/>
      <c r="BN164" s="119"/>
      <c r="BO164" s="119"/>
      <c r="BP164" s="119"/>
      <c r="BQ164" s="119"/>
      <c r="BR164" s="119"/>
      <c r="BS164" s="119"/>
      <c r="BT164" s="119"/>
      <c r="BU164" s="119"/>
      <c r="BV164" s="119"/>
      <c r="BW164" s="119"/>
      <c r="BX164" s="119"/>
      <c r="BY164" s="119"/>
      <c r="BZ164" s="119"/>
      <c r="CA164" s="119"/>
      <c r="CB164" s="119"/>
      <c r="CC164" s="119"/>
      <c r="CD164" s="119"/>
      <c r="CE164" s="119"/>
      <c r="CF164" s="119"/>
      <c r="CG164" s="119"/>
      <c r="CH164" s="119"/>
      <c r="CI164" s="119"/>
      <c r="CJ164" s="119"/>
      <c r="CK164" s="119"/>
      <c r="CL164" s="119"/>
      <c r="CM164" s="119"/>
      <c r="CN164" s="119"/>
      <c r="CO164" s="119"/>
      <c r="CP164" s="119"/>
      <c r="CQ164" s="119"/>
      <c r="CR164" s="119"/>
      <c r="CS164" s="119"/>
      <c r="CT164" s="119"/>
      <c r="CU164" s="119"/>
      <c r="CV164" s="119"/>
      <c r="CW164" s="119"/>
      <c r="CX164" s="119"/>
      <c r="CY164" s="119"/>
      <c r="CZ164" s="119"/>
      <c r="DA164" s="119"/>
      <c r="DB164" s="119"/>
      <c r="DC164" s="119"/>
      <c r="DD164" s="119"/>
      <c r="DE164" s="119"/>
      <c r="DF164" s="119"/>
      <c r="DG164" s="119"/>
      <c r="DH164" s="119"/>
      <c r="DI164" s="119"/>
      <c r="DJ164" s="119"/>
      <c r="DK164" s="119"/>
      <c r="DL164" s="119"/>
      <c r="DM164" s="119"/>
      <c r="DN164" s="119"/>
      <c r="DO164" s="119"/>
      <c r="DP164" s="119"/>
      <c r="DQ164" s="119"/>
      <c r="DR164" s="119"/>
    </row>
    <row r="165" spans="1:122" ht="15" x14ac:dyDescent="0.25">
      <c r="A165" s="119">
        <v>161</v>
      </c>
      <c r="B165" s="120"/>
      <c r="C165" s="120"/>
      <c r="D165" s="120"/>
      <c r="E165" s="120"/>
      <c r="F165" s="120"/>
      <c r="G165" s="120"/>
      <c r="H165" s="119"/>
      <c r="I165" s="119"/>
      <c r="J165" s="119"/>
      <c r="K165" s="119"/>
      <c r="L165" s="119"/>
      <c r="M165" s="119"/>
      <c r="N165" s="119"/>
      <c r="O165" s="119"/>
      <c r="P165" s="119"/>
      <c r="Q165" s="119"/>
      <c r="R165" s="119"/>
      <c r="S165" s="119"/>
      <c r="T165" s="119"/>
      <c r="U165" s="119"/>
      <c r="V165" s="119"/>
      <c r="W165" s="119"/>
      <c r="X165" s="119"/>
      <c r="Y165" s="119"/>
      <c r="Z165" s="119"/>
      <c r="AA165" s="119"/>
      <c r="AB165" s="119"/>
      <c r="AC165" s="119"/>
      <c r="AD165" s="119"/>
      <c r="AE165" s="119"/>
      <c r="AF165" s="119"/>
      <c r="AG165" s="119"/>
      <c r="AH165" s="119"/>
      <c r="AI165" s="119"/>
      <c r="AJ165" s="119"/>
      <c r="AK165" s="119"/>
      <c r="AL165" s="119"/>
      <c r="AM165" s="119"/>
      <c r="AN165" s="119"/>
      <c r="AO165" s="119"/>
      <c r="AP165" s="119"/>
      <c r="AQ165" s="119"/>
      <c r="AR165" s="119"/>
      <c r="AS165" s="119"/>
      <c r="AT165" s="119"/>
      <c r="AU165" s="119"/>
      <c r="AV165" s="119"/>
      <c r="AW165" s="119"/>
      <c r="AX165" s="119"/>
      <c r="AY165" s="119"/>
      <c r="AZ165" s="119"/>
      <c r="BA165" s="119"/>
      <c r="BB165" s="119"/>
      <c r="BC165" s="119"/>
      <c r="BD165" s="119"/>
      <c r="BE165" s="119"/>
      <c r="BF165" s="119"/>
      <c r="BG165" s="119"/>
      <c r="BH165" s="119"/>
      <c r="BI165" s="119"/>
      <c r="BJ165" s="119"/>
      <c r="BK165" s="119"/>
      <c r="BL165" s="119"/>
      <c r="BM165" s="119"/>
      <c r="BN165" s="119"/>
      <c r="BO165" s="119"/>
      <c r="BP165" s="119"/>
      <c r="BQ165" s="119"/>
      <c r="BR165" s="119"/>
      <c r="BS165" s="119"/>
      <c r="BT165" s="119"/>
      <c r="BU165" s="119"/>
      <c r="BV165" s="119"/>
      <c r="BW165" s="119"/>
      <c r="BX165" s="119"/>
      <c r="BY165" s="119"/>
      <c r="BZ165" s="119"/>
      <c r="CA165" s="119"/>
      <c r="CB165" s="119"/>
      <c r="CC165" s="119"/>
      <c r="CD165" s="119"/>
      <c r="CE165" s="119"/>
      <c r="CF165" s="119"/>
      <c r="CG165" s="119"/>
      <c r="CH165" s="119"/>
      <c r="CI165" s="119"/>
      <c r="CJ165" s="119"/>
      <c r="CK165" s="119"/>
      <c r="CL165" s="119"/>
      <c r="CM165" s="119"/>
      <c r="CN165" s="119"/>
      <c r="CO165" s="119"/>
      <c r="CP165" s="119"/>
      <c r="CQ165" s="119"/>
      <c r="CR165" s="119"/>
      <c r="CS165" s="119"/>
      <c r="CT165" s="119"/>
      <c r="CU165" s="119"/>
      <c r="CV165" s="119"/>
      <c r="CW165" s="119"/>
      <c r="CX165" s="119"/>
      <c r="CY165" s="119"/>
      <c r="CZ165" s="119"/>
      <c r="DA165" s="119"/>
      <c r="DB165" s="119"/>
      <c r="DC165" s="119"/>
      <c r="DD165" s="119"/>
      <c r="DE165" s="119"/>
      <c r="DF165" s="119"/>
      <c r="DG165" s="119"/>
      <c r="DH165" s="119"/>
      <c r="DI165" s="119"/>
      <c r="DJ165" s="119"/>
      <c r="DK165" s="119"/>
      <c r="DL165" s="119"/>
      <c r="DM165" s="119"/>
      <c r="DN165" s="119"/>
      <c r="DO165" s="119"/>
      <c r="DP165" s="119"/>
      <c r="DQ165" s="119"/>
      <c r="DR165" s="119"/>
    </row>
    <row r="166" spans="1:122" ht="15" x14ac:dyDescent="0.25">
      <c r="A166" s="119">
        <v>162</v>
      </c>
      <c r="B166" s="120"/>
      <c r="C166" s="120"/>
      <c r="D166" s="120"/>
      <c r="E166" s="120"/>
      <c r="F166" s="120"/>
      <c r="G166" s="120"/>
      <c r="H166" s="119"/>
      <c r="I166" s="119"/>
      <c r="J166" s="119"/>
      <c r="K166" s="119"/>
      <c r="L166" s="119"/>
      <c r="M166" s="119"/>
      <c r="N166" s="119"/>
      <c r="O166" s="119"/>
      <c r="P166" s="119"/>
      <c r="Q166" s="119"/>
      <c r="R166" s="119"/>
      <c r="S166" s="119"/>
      <c r="T166" s="119"/>
      <c r="U166" s="119"/>
      <c r="V166" s="119"/>
      <c r="W166" s="119"/>
      <c r="X166" s="119"/>
      <c r="Y166" s="119"/>
      <c r="Z166" s="119"/>
      <c r="AA166" s="119"/>
      <c r="AB166" s="119"/>
      <c r="AC166" s="119"/>
      <c r="AD166" s="119"/>
      <c r="AE166" s="119"/>
      <c r="AF166" s="119"/>
      <c r="AG166" s="119"/>
      <c r="AH166" s="119"/>
      <c r="AI166" s="119"/>
      <c r="AJ166" s="119"/>
      <c r="AK166" s="119"/>
      <c r="AL166" s="119"/>
      <c r="AM166" s="119"/>
      <c r="AN166" s="119"/>
      <c r="AO166" s="119"/>
      <c r="AP166" s="119"/>
      <c r="AQ166" s="119"/>
      <c r="AR166" s="119"/>
      <c r="AS166" s="119"/>
      <c r="AT166" s="119"/>
      <c r="AU166" s="119"/>
      <c r="AV166" s="119"/>
      <c r="AW166" s="119"/>
      <c r="AX166" s="119"/>
      <c r="AY166" s="119"/>
      <c r="AZ166" s="119"/>
      <c r="BA166" s="119"/>
      <c r="BB166" s="119"/>
      <c r="BC166" s="119"/>
      <c r="BD166" s="119"/>
      <c r="BE166" s="119"/>
      <c r="BF166" s="119"/>
      <c r="BG166" s="119"/>
      <c r="BH166" s="119"/>
      <c r="BI166" s="119"/>
      <c r="BJ166" s="119"/>
      <c r="BK166" s="119"/>
      <c r="BL166" s="119"/>
      <c r="BM166" s="119"/>
      <c r="BN166" s="119"/>
      <c r="BO166" s="119"/>
      <c r="BP166" s="119"/>
      <c r="BQ166" s="119"/>
      <c r="BR166" s="119"/>
      <c r="BS166" s="119"/>
      <c r="BT166" s="119"/>
      <c r="BU166" s="119"/>
      <c r="BV166" s="119"/>
      <c r="BW166" s="119"/>
      <c r="BX166" s="119"/>
      <c r="BY166" s="119"/>
      <c r="BZ166" s="119"/>
      <c r="CA166" s="119"/>
      <c r="CB166" s="119"/>
      <c r="CC166" s="119"/>
      <c r="CD166" s="119"/>
      <c r="CE166" s="119"/>
      <c r="CF166" s="119"/>
      <c r="CG166" s="119"/>
      <c r="CH166" s="119"/>
      <c r="CI166" s="119"/>
      <c r="CJ166" s="119"/>
      <c r="CK166" s="119"/>
      <c r="CL166" s="119"/>
      <c r="CM166" s="119"/>
      <c r="CN166" s="119"/>
      <c r="CO166" s="119"/>
      <c r="CP166" s="119"/>
      <c r="CQ166" s="119"/>
      <c r="CR166" s="119"/>
      <c r="CS166" s="119"/>
      <c r="CT166" s="119"/>
      <c r="CU166" s="119"/>
      <c r="CV166" s="119"/>
      <c r="CW166" s="119"/>
      <c r="CX166" s="119"/>
      <c r="CY166" s="119"/>
      <c r="CZ166" s="119"/>
      <c r="DA166" s="119"/>
      <c r="DB166" s="119"/>
      <c r="DC166" s="119"/>
      <c r="DD166" s="119"/>
      <c r="DE166" s="119"/>
      <c r="DF166" s="119"/>
      <c r="DG166" s="119"/>
      <c r="DH166" s="119"/>
      <c r="DI166" s="119"/>
      <c r="DJ166" s="119"/>
      <c r="DK166" s="119"/>
      <c r="DL166" s="119"/>
      <c r="DM166" s="119"/>
      <c r="DN166" s="119"/>
      <c r="DO166" s="119"/>
      <c r="DP166" s="119"/>
      <c r="DQ166" s="119"/>
      <c r="DR166" s="119"/>
    </row>
    <row r="167" spans="1:122" ht="15" x14ac:dyDescent="0.25">
      <c r="A167" s="119">
        <v>163</v>
      </c>
      <c r="B167" s="120"/>
      <c r="C167" s="120"/>
      <c r="D167" s="120"/>
      <c r="E167" s="120"/>
      <c r="F167" s="120"/>
      <c r="G167" s="120"/>
      <c r="H167" s="119"/>
      <c r="I167" s="119"/>
      <c r="J167" s="119"/>
      <c r="K167" s="119"/>
      <c r="L167" s="119"/>
      <c r="M167" s="119"/>
      <c r="N167" s="119"/>
      <c r="O167" s="119"/>
      <c r="P167" s="119"/>
      <c r="Q167" s="119"/>
      <c r="R167" s="119"/>
      <c r="S167" s="119"/>
      <c r="T167" s="119"/>
      <c r="U167" s="119"/>
      <c r="V167" s="119"/>
      <c r="W167" s="119"/>
      <c r="X167" s="119"/>
      <c r="Y167" s="119"/>
      <c r="Z167" s="119"/>
      <c r="AA167" s="119"/>
      <c r="AB167" s="119"/>
      <c r="AC167" s="119"/>
      <c r="AD167" s="119"/>
      <c r="AE167" s="119"/>
      <c r="AF167" s="119"/>
      <c r="AG167" s="119"/>
      <c r="AH167" s="119"/>
      <c r="AI167" s="119"/>
      <c r="AJ167" s="119"/>
      <c r="AK167" s="119"/>
      <c r="AL167" s="119"/>
      <c r="AM167" s="119"/>
      <c r="AN167" s="119"/>
      <c r="AO167" s="119"/>
      <c r="AP167" s="119"/>
      <c r="AQ167" s="119"/>
      <c r="AR167" s="119"/>
      <c r="AS167" s="119"/>
      <c r="AT167" s="119"/>
      <c r="AU167" s="119"/>
      <c r="AV167" s="119"/>
      <c r="AW167" s="119"/>
      <c r="AX167" s="119"/>
      <c r="AY167" s="119"/>
      <c r="AZ167" s="119"/>
      <c r="BA167" s="119"/>
      <c r="BB167" s="119"/>
      <c r="BC167" s="119"/>
      <c r="BD167" s="119"/>
      <c r="BE167" s="119"/>
      <c r="BF167" s="119"/>
      <c r="BG167" s="119"/>
      <c r="BH167" s="119"/>
      <c r="BI167" s="119"/>
      <c r="BJ167" s="119"/>
      <c r="BK167" s="119"/>
      <c r="BL167" s="119"/>
      <c r="BM167" s="119"/>
      <c r="BN167" s="119"/>
      <c r="BO167" s="119"/>
      <c r="BP167" s="119"/>
      <c r="BQ167" s="119"/>
      <c r="BR167" s="119"/>
      <c r="BS167" s="119"/>
      <c r="BT167" s="119"/>
      <c r="BU167" s="119"/>
      <c r="BV167" s="119"/>
      <c r="BW167" s="119"/>
      <c r="BX167" s="119"/>
      <c r="BY167" s="119"/>
      <c r="BZ167" s="119"/>
      <c r="CA167" s="119"/>
      <c r="CB167" s="119"/>
      <c r="CC167" s="119"/>
      <c r="CD167" s="119"/>
      <c r="CE167" s="119"/>
      <c r="CF167" s="119"/>
      <c r="CG167" s="119"/>
      <c r="CH167" s="119"/>
      <c r="CI167" s="119"/>
      <c r="CJ167" s="119"/>
      <c r="CK167" s="119"/>
      <c r="CL167" s="119"/>
      <c r="CM167" s="119"/>
      <c r="CN167" s="119"/>
      <c r="CO167" s="119"/>
      <c r="CP167" s="119"/>
      <c r="CQ167" s="119"/>
      <c r="CR167" s="119"/>
      <c r="CS167" s="119"/>
      <c r="CT167" s="119"/>
      <c r="CU167" s="119"/>
      <c r="CV167" s="119"/>
      <c r="CW167" s="119"/>
      <c r="CX167" s="119"/>
      <c r="CY167" s="119"/>
      <c r="CZ167" s="119"/>
      <c r="DA167" s="119"/>
      <c r="DB167" s="119"/>
      <c r="DC167" s="119"/>
      <c r="DD167" s="119"/>
      <c r="DE167" s="119"/>
      <c r="DF167" s="119"/>
      <c r="DG167" s="119"/>
      <c r="DH167" s="119"/>
      <c r="DI167" s="119"/>
      <c r="DJ167" s="119"/>
      <c r="DK167" s="119"/>
      <c r="DL167" s="119"/>
      <c r="DM167" s="119"/>
      <c r="DN167" s="119"/>
      <c r="DO167" s="119"/>
      <c r="DP167" s="119"/>
      <c r="DQ167" s="119"/>
      <c r="DR167" s="119"/>
    </row>
    <row r="168" spans="1:122" ht="15" x14ac:dyDescent="0.25">
      <c r="A168" s="119">
        <v>164</v>
      </c>
      <c r="B168" s="120"/>
      <c r="C168" s="120"/>
      <c r="D168" s="120"/>
      <c r="E168" s="120"/>
      <c r="F168" s="120"/>
      <c r="G168" s="120"/>
      <c r="H168" s="119"/>
      <c r="I168" s="119"/>
      <c r="J168" s="119"/>
      <c r="K168" s="119"/>
      <c r="L168" s="119"/>
      <c r="M168" s="119"/>
      <c r="N168" s="119"/>
      <c r="O168" s="119"/>
      <c r="P168" s="119"/>
      <c r="Q168" s="119"/>
      <c r="R168" s="119"/>
      <c r="S168" s="119"/>
      <c r="T168" s="119"/>
      <c r="U168" s="119"/>
      <c r="V168" s="119"/>
      <c r="W168" s="119"/>
      <c r="X168" s="119"/>
      <c r="Y168" s="119"/>
      <c r="Z168" s="119"/>
      <c r="AA168" s="119"/>
      <c r="AB168" s="119"/>
      <c r="AC168" s="119"/>
      <c r="AD168" s="119"/>
      <c r="AE168" s="119"/>
      <c r="AF168" s="119"/>
      <c r="AG168" s="119"/>
      <c r="AH168" s="119"/>
      <c r="AI168" s="119"/>
      <c r="AJ168" s="119"/>
      <c r="AK168" s="119"/>
      <c r="AL168" s="119"/>
      <c r="AM168" s="119"/>
      <c r="AN168" s="119"/>
      <c r="AO168" s="119"/>
      <c r="AP168" s="119"/>
      <c r="AQ168" s="119"/>
      <c r="AR168" s="119"/>
      <c r="AS168" s="119"/>
      <c r="AT168" s="119"/>
      <c r="AU168" s="119"/>
      <c r="AV168" s="119"/>
      <c r="AW168" s="119"/>
      <c r="AX168" s="119"/>
      <c r="AY168" s="119"/>
      <c r="AZ168" s="119"/>
      <c r="BA168" s="119"/>
      <c r="BB168" s="119"/>
      <c r="BC168" s="119"/>
      <c r="BD168" s="119"/>
      <c r="BE168" s="119"/>
      <c r="BF168" s="119"/>
      <c r="BG168" s="119"/>
      <c r="BH168" s="119"/>
      <c r="BI168" s="119"/>
      <c r="BJ168" s="119"/>
      <c r="BK168" s="119"/>
      <c r="BL168" s="119"/>
      <c r="BM168" s="119"/>
      <c r="BN168" s="119"/>
      <c r="BO168" s="119"/>
      <c r="BP168" s="119"/>
      <c r="BQ168" s="119"/>
      <c r="BR168" s="119"/>
      <c r="BS168" s="119"/>
      <c r="BT168" s="119"/>
      <c r="BU168" s="119"/>
      <c r="BV168" s="119"/>
      <c r="BW168" s="119"/>
      <c r="BX168" s="119"/>
      <c r="BY168" s="119"/>
      <c r="BZ168" s="119"/>
      <c r="CA168" s="119"/>
      <c r="CB168" s="119"/>
      <c r="CC168" s="119"/>
      <c r="CD168" s="119"/>
      <c r="CE168" s="119"/>
      <c r="CF168" s="119"/>
      <c r="CG168" s="119"/>
      <c r="CH168" s="119"/>
      <c r="CI168" s="119"/>
      <c r="CJ168" s="119"/>
      <c r="CK168" s="119"/>
      <c r="CL168" s="119"/>
      <c r="CM168" s="119"/>
      <c r="CN168" s="119"/>
      <c r="CO168" s="119"/>
      <c r="CP168" s="119"/>
      <c r="CQ168" s="119"/>
      <c r="CR168" s="119"/>
      <c r="CS168" s="119"/>
      <c r="CT168" s="119"/>
      <c r="CU168" s="119"/>
      <c r="CV168" s="119"/>
      <c r="CW168" s="119"/>
      <c r="CX168" s="119"/>
      <c r="CY168" s="119"/>
      <c r="CZ168" s="119"/>
      <c r="DA168" s="119"/>
      <c r="DB168" s="119"/>
      <c r="DC168" s="119"/>
      <c r="DD168" s="119"/>
      <c r="DE168" s="119"/>
      <c r="DF168" s="119"/>
      <c r="DG168" s="119"/>
      <c r="DH168" s="119"/>
      <c r="DI168" s="119"/>
      <c r="DJ168" s="119"/>
      <c r="DK168" s="119"/>
      <c r="DL168" s="119"/>
      <c r="DM168" s="119"/>
      <c r="DN168" s="119"/>
      <c r="DO168" s="119"/>
      <c r="DP168" s="119"/>
      <c r="DQ168" s="119"/>
      <c r="DR168" s="119"/>
    </row>
    <row r="169" spans="1:122" ht="15" x14ac:dyDescent="0.25">
      <c r="A169" s="119">
        <v>165</v>
      </c>
      <c r="B169" s="120"/>
      <c r="C169" s="120"/>
      <c r="D169" s="120"/>
      <c r="E169" s="120"/>
      <c r="F169" s="120"/>
      <c r="G169" s="120"/>
      <c r="H169" s="119"/>
      <c r="I169" s="119"/>
      <c r="J169" s="119"/>
      <c r="K169" s="119"/>
      <c r="L169" s="119"/>
      <c r="M169" s="119"/>
      <c r="N169" s="119"/>
      <c r="O169" s="119"/>
      <c r="P169" s="119"/>
      <c r="Q169" s="119"/>
      <c r="R169" s="119"/>
      <c r="S169" s="119"/>
      <c r="T169" s="119"/>
      <c r="U169" s="119"/>
      <c r="V169" s="119"/>
      <c r="W169" s="119"/>
      <c r="X169" s="119"/>
      <c r="Y169" s="119"/>
      <c r="Z169" s="119"/>
      <c r="AA169" s="119"/>
      <c r="AB169" s="119"/>
      <c r="AC169" s="119"/>
      <c r="AD169" s="119"/>
      <c r="AE169" s="119"/>
      <c r="AF169" s="119"/>
      <c r="AG169" s="119"/>
      <c r="AH169" s="119"/>
      <c r="AI169" s="119"/>
      <c r="AJ169" s="119"/>
      <c r="AK169" s="119"/>
      <c r="AL169" s="119"/>
      <c r="AM169" s="119"/>
      <c r="AN169" s="119"/>
      <c r="AO169" s="119"/>
      <c r="AP169" s="119"/>
      <c r="AQ169" s="119"/>
      <c r="AR169" s="119"/>
      <c r="AS169" s="119"/>
      <c r="AT169" s="119"/>
      <c r="AU169" s="119"/>
      <c r="AV169" s="119"/>
      <c r="AW169" s="119"/>
      <c r="AX169" s="119"/>
      <c r="AY169" s="119"/>
      <c r="AZ169" s="119"/>
      <c r="BA169" s="119"/>
      <c r="BB169" s="119"/>
      <c r="BC169" s="119"/>
      <c r="BD169" s="119"/>
      <c r="BE169" s="119"/>
      <c r="BF169" s="119"/>
      <c r="BG169" s="119"/>
      <c r="BH169" s="119"/>
      <c r="BI169" s="119"/>
      <c r="BJ169" s="119"/>
      <c r="BK169" s="119"/>
      <c r="BL169" s="119"/>
      <c r="BM169" s="119"/>
      <c r="BN169" s="119"/>
      <c r="BO169" s="119"/>
      <c r="BP169" s="119"/>
      <c r="BQ169" s="119"/>
      <c r="BR169" s="119"/>
      <c r="BS169" s="119"/>
      <c r="BT169" s="119"/>
      <c r="BU169" s="119"/>
      <c r="BV169" s="119"/>
      <c r="BW169" s="119"/>
      <c r="BX169" s="119"/>
      <c r="BY169" s="119"/>
      <c r="BZ169" s="119"/>
      <c r="CA169" s="119"/>
      <c r="CB169" s="119"/>
      <c r="CC169" s="119"/>
      <c r="CD169" s="119"/>
      <c r="CE169" s="119"/>
      <c r="CF169" s="119"/>
      <c r="CG169" s="119"/>
      <c r="CH169" s="119"/>
      <c r="CI169" s="119"/>
      <c r="CJ169" s="119"/>
      <c r="CK169" s="119"/>
      <c r="CL169" s="119"/>
      <c r="CM169" s="119"/>
      <c r="CN169" s="119"/>
      <c r="CO169" s="119"/>
      <c r="CP169" s="119"/>
      <c r="CQ169" s="119"/>
      <c r="CR169" s="119"/>
      <c r="CS169" s="119"/>
      <c r="CT169" s="119"/>
      <c r="CU169" s="119"/>
      <c r="CV169" s="119"/>
      <c r="CW169" s="119"/>
      <c r="CX169" s="119"/>
      <c r="CY169" s="119"/>
      <c r="CZ169" s="119"/>
      <c r="DA169" s="119"/>
      <c r="DB169" s="119"/>
      <c r="DC169" s="119"/>
      <c r="DD169" s="119"/>
      <c r="DE169" s="119"/>
      <c r="DF169" s="119"/>
      <c r="DG169" s="119"/>
      <c r="DH169" s="119"/>
      <c r="DI169" s="119"/>
      <c r="DJ169" s="119"/>
      <c r="DK169" s="119"/>
      <c r="DL169" s="119"/>
      <c r="DM169" s="119"/>
      <c r="DN169" s="119"/>
      <c r="DO169" s="119"/>
      <c r="DP169" s="119"/>
      <c r="DQ169" s="119"/>
      <c r="DR169" s="119"/>
    </row>
    <row r="170" spans="1:122" ht="15" x14ac:dyDescent="0.25">
      <c r="A170" s="119">
        <v>166</v>
      </c>
      <c r="B170" s="120"/>
      <c r="C170" s="120"/>
      <c r="D170" s="120"/>
      <c r="E170" s="120"/>
      <c r="F170" s="120"/>
      <c r="G170" s="120"/>
      <c r="H170" s="119"/>
      <c r="I170" s="119"/>
      <c r="J170" s="119"/>
      <c r="K170" s="119"/>
      <c r="L170" s="119"/>
      <c r="M170" s="119"/>
      <c r="N170" s="119"/>
      <c r="O170" s="119"/>
      <c r="P170" s="119"/>
      <c r="Q170" s="119"/>
      <c r="R170" s="119"/>
      <c r="S170" s="119"/>
      <c r="T170" s="119"/>
      <c r="U170" s="119"/>
      <c r="V170" s="119"/>
      <c r="W170" s="119"/>
      <c r="X170" s="119"/>
      <c r="Y170" s="119"/>
      <c r="Z170" s="119"/>
      <c r="AA170" s="119"/>
      <c r="AB170" s="119"/>
      <c r="AC170" s="119"/>
      <c r="AD170" s="119"/>
      <c r="AE170" s="119"/>
      <c r="AF170" s="119"/>
      <c r="AG170" s="119"/>
      <c r="AH170" s="119"/>
      <c r="AI170" s="119"/>
      <c r="AJ170" s="119"/>
      <c r="AK170" s="119"/>
      <c r="AL170" s="119"/>
      <c r="AM170" s="119"/>
      <c r="AN170" s="119"/>
      <c r="AO170" s="119"/>
      <c r="AP170" s="119"/>
      <c r="AQ170" s="119"/>
      <c r="AR170" s="119"/>
      <c r="AS170" s="119"/>
      <c r="AT170" s="119"/>
      <c r="AU170" s="119"/>
      <c r="AV170" s="119"/>
      <c r="AW170" s="119"/>
      <c r="AX170" s="119"/>
      <c r="AY170" s="119"/>
      <c r="AZ170" s="119"/>
      <c r="BA170" s="119"/>
      <c r="BB170" s="119"/>
      <c r="BC170" s="119"/>
      <c r="BD170" s="119"/>
      <c r="BE170" s="119"/>
      <c r="BF170" s="119"/>
      <c r="BG170" s="119"/>
      <c r="BH170" s="119"/>
      <c r="BI170" s="119"/>
      <c r="BJ170" s="119"/>
      <c r="BK170" s="119"/>
      <c r="BL170" s="119"/>
      <c r="BM170" s="119"/>
      <c r="BN170" s="119"/>
      <c r="BO170" s="119"/>
      <c r="BP170" s="119"/>
      <c r="BQ170" s="119"/>
      <c r="BR170" s="119"/>
      <c r="BS170" s="119"/>
      <c r="BT170" s="119"/>
      <c r="BU170" s="119"/>
      <c r="BV170" s="119"/>
      <c r="BW170" s="119"/>
      <c r="BX170" s="119"/>
      <c r="BY170" s="119"/>
      <c r="BZ170" s="119"/>
      <c r="CA170" s="119"/>
      <c r="CB170" s="119"/>
      <c r="CC170" s="119"/>
      <c r="CD170" s="119"/>
      <c r="CE170" s="119"/>
      <c r="CF170" s="119"/>
      <c r="CG170" s="119"/>
      <c r="CH170" s="119"/>
      <c r="CI170" s="119"/>
      <c r="CJ170" s="119"/>
      <c r="CK170" s="119"/>
      <c r="CL170" s="119"/>
      <c r="CM170" s="119"/>
      <c r="CN170" s="119"/>
      <c r="CO170" s="119"/>
      <c r="CP170" s="119"/>
      <c r="CQ170" s="119"/>
      <c r="CR170" s="119"/>
      <c r="CS170" s="119"/>
      <c r="CT170" s="119"/>
      <c r="CU170" s="119"/>
      <c r="CV170" s="119"/>
      <c r="CW170" s="119"/>
      <c r="CX170" s="119"/>
      <c r="CY170" s="119"/>
      <c r="CZ170" s="119"/>
      <c r="DA170" s="119"/>
      <c r="DB170" s="119"/>
      <c r="DC170" s="119"/>
      <c r="DD170" s="119"/>
      <c r="DE170" s="119"/>
      <c r="DF170" s="119"/>
      <c r="DG170" s="119"/>
      <c r="DH170" s="119"/>
      <c r="DI170" s="119"/>
      <c r="DJ170" s="119"/>
      <c r="DK170" s="119"/>
      <c r="DL170" s="119"/>
      <c r="DM170" s="119"/>
      <c r="DN170" s="119"/>
      <c r="DO170" s="119"/>
      <c r="DP170" s="119"/>
      <c r="DQ170" s="119"/>
      <c r="DR170" s="119"/>
    </row>
    <row r="171" spans="1:122" ht="15" x14ac:dyDescent="0.25">
      <c r="A171" s="119">
        <v>167</v>
      </c>
      <c r="B171" s="120"/>
      <c r="C171" s="120"/>
      <c r="D171" s="120"/>
      <c r="E171" s="120"/>
      <c r="F171" s="120"/>
      <c r="G171" s="120"/>
      <c r="H171" s="119"/>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119"/>
      <c r="AI171" s="119"/>
      <c r="AJ171" s="119"/>
      <c r="AK171" s="119"/>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Q171" s="119"/>
      <c r="BR171" s="119"/>
      <c r="BS171" s="119"/>
      <c r="BT171" s="119"/>
      <c r="BU171" s="119"/>
      <c r="BV171" s="119"/>
      <c r="BW171" s="119"/>
      <c r="BX171" s="119"/>
      <c r="BY171" s="119"/>
      <c r="BZ171" s="119"/>
      <c r="CA171" s="119"/>
      <c r="CB171" s="119"/>
      <c r="CC171" s="119"/>
      <c r="CD171" s="119"/>
      <c r="CE171" s="119"/>
      <c r="CF171" s="119"/>
      <c r="CG171" s="119"/>
      <c r="CH171" s="119"/>
      <c r="CI171" s="119"/>
      <c r="CJ171" s="119"/>
      <c r="CK171" s="119"/>
      <c r="CL171" s="119"/>
      <c r="CM171" s="119"/>
      <c r="CN171" s="119"/>
      <c r="CO171" s="119"/>
      <c r="CP171" s="119"/>
      <c r="CQ171" s="119"/>
      <c r="CR171" s="119"/>
      <c r="CS171" s="119"/>
      <c r="CT171" s="119"/>
      <c r="CU171" s="119"/>
      <c r="CV171" s="119"/>
      <c r="CW171" s="119"/>
      <c r="CX171" s="119"/>
      <c r="CY171" s="119"/>
      <c r="CZ171" s="119"/>
      <c r="DA171" s="119"/>
      <c r="DB171" s="119"/>
      <c r="DC171" s="119"/>
      <c r="DD171" s="119"/>
      <c r="DE171" s="119"/>
      <c r="DF171" s="119"/>
      <c r="DG171" s="119"/>
      <c r="DH171" s="119"/>
      <c r="DI171" s="119"/>
      <c r="DJ171" s="119"/>
      <c r="DK171" s="119"/>
      <c r="DL171" s="119"/>
      <c r="DM171" s="119"/>
      <c r="DN171" s="119"/>
      <c r="DO171" s="119"/>
      <c r="DP171" s="119"/>
      <c r="DQ171" s="119"/>
      <c r="DR171" s="119"/>
    </row>
    <row r="172" spans="1:122" ht="15" x14ac:dyDescent="0.25">
      <c r="A172" s="119">
        <v>168</v>
      </c>
      <c r="B172" s="120"/>
      <c r="C172" s="120"/>
      <c r="D172" s="120"/>
      <c r="E172" s="120"/>
      <c r="F172" s="120"/>
      <c r="G172" s="120"/>
      <c r="H172" s="119"/>
      <c r="I172" s="119"/>
      <c r="J172" s="119"/>
      <c r="K172" s="119"/>
      <c r="L172" s="119"/>
      <c r="M172" s="119"/>
      <c r="N172" s="119"/>
      <c r="O172" s="119"/>
      <c r="P172" s="119"/>
      <c r="Q172" s="119"/>
      <c r="R172" s="119"/>
      <c r="S172" s="119"/>
      <c r="T172" s="119"/>
      <c r="U172" s="119"/>
      <c r="V172" s="119"/>
      <c r="W172" s="119"/>
      <c r="X172" s="119"/>
      <c r="Y172" s="119"/>
      <c r="Z172" s="119"/>
      <c r="AA172" s="119"/>
      <c r="AB172" s="119"/>
      <c r="AC172" s="119"/>
      <c r="AD172" s="119"/>
      <c r="AE172" s="119"/>
      <c r="AF172" s="119"/>
      <c r="AG172" s="119"/>
      <c r="AH172" s="119"/>
      <c r="AI172" s="119"/>
      <c r="AJ172" s="119"/>
      <c r="AK172" s="119"/>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Q172" s="119"/>
      <c r="BR172" s="119"/>
      <c r="BS172" s="119"/>
      <c r="BT172" s="119"/>
      <c r="BU172" s="119"/>
      <c r="BV172" s="119"/>
      <c r="BW172" s="119"/>
      <c r="BX172" s="119"/>
      <c r="BY172" s="119"/>
      <c r="BZ172" s="119"/>
      <c r="CA172" s="119"/>
      <c r="CB172" s="119"/>
      <c r="CC172" s="119"/>
      <c r="CD172" s="119"/>
      <c r="CE172" s="119"/>
      <c r="CF172" s="119"/>
      <c r="CG172" s="119"/>
      <c r="CH172" s="119"/>
      <c r="CI172" s="119"/>
      <c r="CJ172" s="119"/>
      <c r="CK172" s="119"/>
      <c r="CL172" s="119"/>
      <c r="CM172" s="119"/>
      <c r="CN172" s="119"/>
      <c r="CO172" s="119"/>
      <c r="CP172" s="119"/>
      <c r="CQ172" s="119"/>
      <c r="CR172" s="119"/>
      <c r="CS172" s="119"/>
      <c r="CT172" s="119"/>
      <c r="CU172" s="119"/>
      <c r="CV172" s="119"/>
      <c r="CW172" s="119"/>
      <c r="CX172" s="119"/>
      <c r="CY172" s="119"/>
      <c r="CZ172" s="119"/>
      <c r="DA172" s="119"/>
      <c r="DB172" s="119"/>
      <c r="DC172" s="119"/>
      <c r="DD172" s="119"/>
      <c r="DE172" s="119"/>
      <c r="DF172" s="119"/>
      <c r="DG172" s="119"/>
      <c r="DH172" s="119"/>
      <c r="DI172" s="119"/>
      <c r="DJ172" s="119"/>
      <c r="DK172" s="119"/>
      <c r="DL172" s="119"/>
      <c r="DM172" s="119"/>
      <c r="DN172" s="119"/>
      <c r="DO172" s="119"/>
      <c r="DP172" s="119"/>
      <c r="DQ172" s="119"/>
      <c r="DR172" s="119"/>
    </row>
    <row r="173" spans="1:122" ht="15" x14ac:dyDescent="0.25">
      <c r="A173" s="119">
        <v>169</v>
      </c>
      <c r="B173" s="120"/>
      <c r="C173" s="120"/>
      <c r="D173" s="120"/>
      <c r="E173" s="120"/>
      <c r="F173" s="120"/>
      <c r="G173" s="120"/>
      <c r="H173" s="119"/>
      <c r="I173" s="119"/>
      <c r="J173" s="119"/>
      <c r="K173" s="119"/>
      <c r="L173" s="119"/>
      <c r="M173" s="119"/>
      <c r="N173" s="119"/>
      <c r="O173" s="119"/>
      <c r="P173" s="119"/>
      <c r="Q173" s="119"/>
      <c r="R173" s="119"/>
      <c r="S173" s="119"/>
      <c r="T173" s="119"/>
      <c r="U173" s="119"/>
      <c r="V173" s="119"/>
      <c r="W173" s="119"/>
      <c r="X173" s="119"/>
      <c r="Y173" s="119"/>
      <c r="Z173" s="119"/>
      <c r="AA173" s="119"/>
      <c r="AB173" s="119"/>
      <c r="AC173" s="119"/>
      <c r="AD173" s="119"/>
      <c r="AE173" s="119"/>
      <c r="AF173" s="119"/>
      <c r="AG173" s="119"/>
      <c r="AH173" s="119"/>
      <c r="AI173" s="119"/>
      <c r="AJ173" s="119"/>
      <c r="AK173" s="119"/>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Q173" s="119"/>
      <c r="BR173" s="119"/>
      <c r="BS173" s="119"/>
      <c r="BT173" s="119"/>
      <c r="BU173" s="119"/>
      <c r="BV173" s="119"/>
      <c r="BW173" s="119"/>
      <c r="BX173" s="119"/>
      <c r="BY173" s="119"/>
      <c r="BZ173" s="119"/>
      <c r="CA173" s="119"/>
      <c r="CB173" s="119"/>
      <c r="CC173" s="119"/>
      <c r="CD173" s="119"/>
      <c r="CE173" s="119"/>
      <c r="CF173" s="119"/>
      <c r="CG173" s="119"/>
      <c r="CH173" s="119"/>
      <c r="CI173" s="119"/>
      <c r="CJ173" s="119"/>
      <c r="CK173" s="119"/>
      <c r="CL173" s="119"/>
      <c r="CM173" s="119"/>
      <c r="CN173" s="119"/>
      <c r="CO173" s="119"/>
      <c r="CP173" s="119"/>
      <c r="CQ173" s="119"/>
      <c r="CR173" s="119"/>
      <c r="CS173" s="119"/>
      <c r="CT173" s="119"/>
      <c r="CU173" s="119"/>
      <c r="CV173" s="119"/>
      <c r="CW173" s="119"/>
      <c r="CX173" s="119"/>
      <c r="CY173" s="119"/>
      <c r="CZ173" s="119"/>
      <c r="DA173" s="119"/>
      <c r="DB173" s="119"/>
      <c r="DC173" s="119"/>
      <c r="DD173" s="119"/>
      <c r="DE173" s="119"/>
      <c r="DF173" s="119"/>
      <c r="DG173" s="119"/>
      <c r="DH173" s="119"/>
      <c r="DI173" s="119"/>
      <c r="DJ173" s="119"/>
      <c r="DK173" s="119"/>
      <c r="DL173" s="119"/>
      <c r="DM173" s="119"/>
      <c r="DN173" s="119"/>
      <c r="DO173" s="119"/>
      <c r="DP173" s="119"/>
      <c r="DQ173" s="119"/>
      <c r="DR173" s="119"/>
    </row>
    <row r="174" spans="1:122" ht="15" x14ac:dyDescent="0.25">
      <c r="A174" s="119">
        <v>170</v>
      </c>
      <c r="B174" s="120"/>
      <c r="C174" s="120"/>
      <c r="D174" s="120"/>
      <c r="E174" s="120"/>
      <c r="F174" s="120"/>
      <c r="G174" s="120"/>
      <c r="H174" s="119"/>
      <c r="I174" s="119"/>
      <c r="J174" s="119"/>
      <c r="K174" s="119"/>
      <c r="L174" s="119"/>
      <c r="M174" s="119"/>
      <c r="N174" s="119"/>
      <c r="O174" s="119"/>
      <c r="P174" s="119"/>
      <c r="Q174" s="119"/>
      <c r="R174" s="119"/>
      <c r="S174" s="119"/>
      <c r="T174" s="119"/>
      <c r="U174" s="119"/>
      <c r="V174" s="119"/>
      <c r="W174" s="119"/>
      <c r="X174" s="119"/>
      <c r="Y174" s="119"/>
      <c r="Z174" s="119"/>
      <c r="AA174" s="119"/>
      <c r="AB174" s="119"/>
      <c r="AC174" s="119"/>
      <c r="AD174" s="119"/>
      <c r="AE174" s="119"/>
      <c r="AF174" s="119"/>
      <c r="AG174" s="119"/>
      <c r="AH174" s="119"/>
      <c r="AI174" s="119"/>
      <c r="AJ174" s="119"/>
      <c r="AK174" s="119"/>
      <c r="AL174" s="119"/>
      <c r="AM174" s="119"/>
      <c r="AN174" s="119"/>
      <c r="AO174" s="119"/>
      <c r="AP174" s="119"/>
      <c r="AQ174" s="119"/>
      <c r="AR174" s="119"/>
      <c r="AS174" s="119"/>
      <c r="AT174" s="119"/>
      <c r="AU174" s="119"/>
      <c r="AV174" s="119"/>
      <c r="AW174" s="119"/>
      <c r="AX174" s="119"/>
      <c r="AY174" s="119"/>
      <c r="AZ174" s="119"/>
      <c r="BA174" s="119"/>
      <c r="BB174" s="119"/>
      <c r="BC174" s="119"/>
      <c r="BD174" s="119"/>
      <c r="BE174" s="119"/>
      <c r="BF174" s="119"/>
      <c r="BG174" s="119"/>
      <c r="BH174" s="119"/>
      <c r="BI174" s="119"/>
      <c r="BJ174" s="119"/>
      <c r="BK174" s="119"/>
      <c r="BL174" s="119"/>
      <c r="BM174" s="119"/>
      <c r="BN174" s="119"/>
      <c r="BO174" s="119"/>
      <c r="BP174" s="119"/>
      <c r="BQ174" s="119"/>
      <c r="BR174" s="119"/>
      <c r="BS174" s="119"/>
      <c r="BT174" s="119"/>
      <c r="BU174" s="119"/>
      <c r="BV174" s="119"/>
      <c r="BW174" s="119"/>
      <c r="BX174" s="119"/>
      <c r="BY174" s="119"/>
      <c r="BZ174" s="119"/>
      <c r="CA174" s="119"/>
      <c r="CB174" s="119"/>
      <c r="CC174" s="119"/>
      <c r="CD174" s="119"/>
      <c r="CE174" s="119"/>
      <c r="CF174" s="119"/>
      <c r="CG174" s="119"/>
      <c r="CH174" s="119"/>
      <c r="CI174" s="119"/>
      <c r="CJ174" s="119"/>
      <c r="CK174" s="119"/>
      <c r="CL174" s="119"/>
      <c r="CM174" s="119"/>
      <c r="CN174" s="119"/>
      <c r="CO174" s="119"/>
      <c r="CP174" s="119"/>
      <c r="CQ174" s="119"/>
      <c r="CR174" s="119"/>
      <c r="CS174" s="119"/>
      <c r="CT174" s="119"/>
      <c r="CU174" s="119"/>
      <c r="CV174" s="119"/>
      <c r="CW174" s="119"/>
      <c r="CX174" s="119"/>
      <c r="CY174" s="119"/>
      <c r="CZ174" s="119"/>
      <c r="DA174" s="119"/>
      <c r="DB174" s="119"/>
      <c r="DC174" s="119"/>
      <c r="DD174" s="119"/>
      <c r="DE174" s="119"/>
      <c r="DF174" s="119"/>
      <c r="DG174" s="119"/>
      <c r="DH174" s="119"/>
      <c r="DI174" s="119"/>
      <c r="DJ174" s="119"/>
      <c r="DK174" s="119"/>
      <c r="DL174" s="119"/>
      <c r="DM174" s="119"/>
      <c r="DN174" s="119"/>
      <c r="DO174" s="119"/>
      <c r="DP174" s="119"/>
      <c r="DQ174" s="119"/>
      <c r="DR174" s="119"/>
    </row>
    <row r="175" spans="1:122" ht="15" x14ac:dyDescent="0.25">
      <c r="A175" s="119">
        <v>171</v>
      </c>
      <c r="B175" s="120"/>
      <c r="C175" s="120"/>
      <c r="D175" s="120"/>
      <c r="E175" s="120"/>
      <c r="F175" s="120"/>
      <c r="G175" s="120"/>
      <c r="H175" s="119"/>
      <c r="I175" s="119"/>
      <c r="J175" s="119"/>
      <c r="K175" s="119"/>
      <c r="L175" s="119"/>
      <c r="M175" s="119"/>
      <c r="N175" s="119"/>
      <c r="O175" s="119"/>
      <c r="P175" s="119"/>
      <c r="Q175" s="119"/>
      <c r="R175" s="119"/>
      <c r="S175" s="119"/>
      <c r="T175" s="119"/>
      <c r="U175" s="119"/>
      <c r="V175" s="119"/>
      <c r="W175" s="119"/>
      <c r="X175" s="119"/>
      <c r="Y175" s="119"/>
      <c r="Z175" s="119"/>
      <c r="AA175" s="119"/>
      <c r="AB175" s="119"/>
      <c r="AC175" s="119"/>
      <c r="AD175" s="119"/>
      <c r="AE175" s="119"/>
      <c r="AF175" s="119"/>
      <c r="AG175" s="119"/>
      <c r="AH175" s="119"/>
      <c r="AI175" s="119"/>
      <c r="AJ175" s="119"/>
      <c r="AK175" s="119"/>
      <c r="AL175" s="119"/>
      <c r="AM175" s="119"/>
      <c r="AN175" s="119"/>
      <c r="AO175" s="119"/>
      <c r="AP175" s="119"/>
      <c r="AQ175" s="119"/>
      <c r="AR175" s="119"/>
      <c r="AS175" s="119"/>
      <c r="AT175" s="119"/>
      <c r="AU175" s="119"/>
      <c r="AV175" s="119"/>
      <c r="AW175" s="119"/>
      <c r="AX175" s="119"/>
      <c r="AY175" s="119"/>
      <c r="AZ175" s="119"/>
      <c r="BA175" s="119"/>
      <c r="BB175" s="119"/>
      <c r="BC175" s="119"/>
      <c r="BD175" s="119"/>
      <c r="BE175" s="119"/>
      <c r="BF175" s="119"/>
      <c r="BG175" s="119"/>
      <c r="BH175" s="119"/>
      <c r="BI175" s="119"/>
      <c r="BJ175" s="119"/>
      <c r="BK175" s="119"/>
      <c r="BL175" s="119"/>
      <c r="BM175" s="119"/>
      <c r="BN175" s="119"/>
      <c r="BO175" s="119"/>
      <c r="BP175" s="119"/>
      <c r="BQ175" s="119"/>
      <c r="BR175" s="119"/>
      <c r="BS175" s="119"/>
      <c r="BT175" s="119"/>
      <c r="BU175" s="119"/>
      <c r="BV175" s="119"/>
      <c r="BW175" s="119"/>
      <c r="BX175" s="119"/>
      <c r="BY175" s="119"/>
      <c r="BZ175" s="119"/>
      <c r="CA175" s="119"/>
      <c r="CB175" s="119"/>
      <c r="CC175" s="119"/>
      <c r="CD175" s="119"/>
      <c r="CE175" s="119"/>
      <c r="CF175" s="119"/>
      <c r="CG175" s="119"/>
      <c r="CH175" s="119"/>
      <c r="CI175" s="119"/>
      <c r="CJ175" s="119"/>
      <c r="CK175" s="119"/>
      <c r="CL175" s="119"/>
      <c r="CM175" s="119"/>
      <c r="CN175" s="119"/>
      <c r="CO175" s="119"/>
      <c r="CP175" s="119"/>
      <c r="CQ175" s="119"/>
      <c r="CR175" s="119"/>
      <c r="CS175" s="119"/>
      <c r="CT175" s="119"/>
      <c r="CU175" s="119"/>
      <c r="CV175" s="119"/>
      <c r="CW175" s="119"/>
      <c r="CX175" s="119"/>
      <c r="CY175" s="119"/>
      <c r="CZ175" s="119"/>
      <c r="DA175" s="119"/>
      <c r="DB175" s="119"/>
      <c r="DC175" s="119"/>
      <c r="DD175" s="119"/>
      <c r="DE175" s="119"/>
      <c r="DF175" s="119"/>
      <c r="DG175" s="119"/>
      <c r="DH175" s="119"/>
      <c r="DI175" s="119"/>
      <c r="DJ175" s="119"/>
      <c r="DK175" s="119"/>
      <c r="DL175" s="119"/>
      <c r="DM175" s="119"/>
      <c r="DN175" s="119"/>
      <c r="DO175" s="119"/>
      <c r="DP175" s="119"/>
      <c r="DQ175" s="119"/>
      <c r="DR175" s="119"/>
    </row>
    <row r="176" spans="1:122" ht="15" x14ac:dyDescent="0.25">
      <c r="A176" s="119">
        <v>172</v>
      </c>
      <c r="B176" s="120"/>
      <c r="C176" s="120"/>
      <c r="D176" s="120"/>
      <c r="E176" s="120"/>
      <c r="F176" s="120"/>
      <c r="G176" s="120"/>
      <c r="H176" s="119"/>
      <c r="I176" s="119"/>
      <c r="J176" s="119"/>
      <c r="K176" s="119"/>
      <c r="L176" s="119"/>
      <c r="M176" s="119"/>
      <c r="N176" s="119"/>
      <c r="O176" s="119"/>
      <c r="P176" s="119"/>
      <c r="Q176" s="119"/>
      <c r="R176" s="119"/>
      <c r="S176" s="119"/>
      <c r="T176" s="119"/>
      <c r="U176" s="119"/>
      <c r="V176" s="119"/>
      <c r="W176" s="119"/>
      <c r="X176" s="119"/>
      <c r="Y176" s="119"/>
      <c r="Z176" s="119"/>
      <c r="AA176" s="119"/>
      <c r="AB176" s="119"/>
      <c r="AC176" s="119"/>
      <c r="AD176" s="119"/>
      <c r="AE176" s="119"/>
      <c r="AF176" s="119"/>
      <c r="AG176" s="119"/>
      <c r="AH176" s="119"/>
      <c r="AI176" s="119"/>
      <c r="AJ176" s="119"/>
      <c r="AK176" s="119"/>
      <c r="AL176" s="119"/>
      <c r="AM176" s="119"/>
      <c r="AN176" s="119"/>
      <c r="AO176" s="119"/>
      <c r="AP176" s="119"/>
      <c r="AQ176" s="119"/>
      <c r="AR176" s="119"/>
      <c r="AS176" s="119"/>
      <c r="AT176" s="119"/>
      <c r="AU176" s="119"/>
      <c r="AV176" s="119"/>
      <c r="AW176" s="119"/>
      <c r="AX176" s="119"/>
      <c r="AY176" s="119"/>
      <c r="AZ176" s="119"/>
      <c r="BA176" s="119"/>
      <c r="BB176" s="119"/>
      <c r="BC176" s="119"/>
      <c r="BD176" s="119"/>
      <c r="BE176" s="119"/>
      <c r="BF176" s="119"/>
      <c r="BG176" s="119"/>
      <c r="BH176" s="119"/>
      <c r="BI176" s="119"/>
      <c r="BJ176" s="119"/>
      <c r="BK176" s="119"/>
      <c r="BL176" s="119"/>
      <c r="BM176" s="119"/>
      <c r="BN176" s="119"/>
      <c r="BO176" s="119"/>
      <c r="BP176" s="119"/>
      <c r="BQ176" s="119"/>
      <c r="BR176" s="119"/>
      <c r="BS176" s="119"/>
      <c r="BT176" s="119"/>
      <c r="BU176" s="119"/>
      <c r="BV176" s="119"/>
      <c r="BW176" s="119"/>
      <c r="BX176" s="119"/>
      <c r="BY176" s="119"/>
      <c r="BZ176" s="119"/>
      <c r="CA176" s="119"/>
      <c r="CB176" s="119"/>
      <c r="CC176" s="119"/>
      <c r="CD176" s="119"/>
      <c r="CE176" s="119"/>
      <c r="CF176" s="119"/>
      <c r="CG176" s="119"/>
      <c r="CH176" s="119"/>
      <c r="CI176" s="119"/>
      <c r="CJ176" s="119"/>
      <c r="CK176" s="119"/>
      <c r="CL176" s="119"/>
      <c r="CM176" s="119"/>
      <c r="CN176" s="119"/>
      <c r="CO176" s="119"/>
      <c r="CP176" s="119"/>
      <c r="CQ176" s="119"/>
      <c r="CR176" s="119"/>
      <c r="CS176" s="119"/>
      <c r="CT176" s="119"/>
      <c r="CU176" s="119"/>
      <c r="CV176" s="119"/>
      <c r="CW176" s="119"/>
      <c r="CX176" s="119"/>
      <c r="CY176" s="119"/>
      <c r="CZ176" s="119"/>
      <c r="DA176" s="119"/>
      <c r="DB176" s="119"/>
      <c r="DC176" s="119"/>
      <c r="DD176" s="119"/>
      <c r="DE176" s="119"/>
      <c r="DF176" s="119"/>
      <c r="DG176" s="119"/>
      <c r="DH176" s="119"/>
      <c r="DI176" s="119"/>
      <c r="DJ176" s="119"/>
      <c r="DK176" s="119"/>
      <c r="DL176" s="119"/>
      <c r="DM176" s="119"/>
      <c r="DN176" s="119"/>
      <c r="DO176" s="119"/>
      <c r="DP176" s="119"/>
      <c r="DQ176" s="119"/>
      <c r="DR176" s="119"/>
    </row>
    <row r="177" spans="1:122" ht="15" x14ac:dyDescent="0.25">
      <c r="A177" s="119">
        <v>173</v>
      </c>
      <c r="B177" s="120"/>
      <c r="C177" s="120"/>
      <c r="D177" s="120"/>
      <c r="E177" s="120"/>
      <c r="F177" s="120"/>
      <c r="G177" s="120"/>
      <c r="H177" s="119"/>
      <c r="I177" s="119"/>
      <c r="J177" s="119"/>
      <c r="K177" s="119"/>
      <c r="L177" s="119"/>
      <c r="M177" s="119"/>
      <c r="N177" s="119"/>
      <c r="O177" s="119"/>
      <c r="P177" s="119"/>
      <c r="Q177" s="119"/>
      <c r="R177" s="119"/>
      <c r="S177" s="119"/>
      <c r="T177" s="119"/>
      <c r="U177" s="119"/>
      <c r="V177" s="119"/>
      <c r="W177" s="119"/>
      <c r="X177" s="119"/>
      <c r="Y177" s="119"/>
      <c r="Z177" s="119"/>
      <c r="AA177" s="119"/>
      <c r="AB177" s="119"/>
      <c r="AC177" s="119"/>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Q177" s="119"/>
      <c r="BR177" s="119"/>
      <c r="BS177" s="119"/>
      <c r="BT177" s="119"/>
      <c r="BU177" s="119"/>
      <c r="BV177" s="119"/>
      <c r="BW177" s="119"/>
      <c r="BX177" s="119"/>
      <c r="BY177" s="119"/>
      <c r="BZ177" s="119"/>
      <c r="CA177" s="119"/>
      <c r="CB177" s="119"/>
      <c r="CC177" s="119"/>
      <c r="CD177" s="119"/>
      <c r="CE177" s="119"/>
      <c r="CF177" s="119"/>
      <c r="CG177" s="119"/>
      <c r="CH177" s="119"/>
      <c r="CI177" s="119"/>
      <c r="CJ177" s="119"/>
      <c r="CK177" s="119"/>
      <c r="CL177" s="119"/>
      <c r="CM177" s="119"/>
      <c r="CN177" s="119"/>
      <c r="CO177" s="119"/>
      <c r="CP177" s="119"/>
      <c r="CQ177" s="119"/>
      <c r="CR177" s="119"/>
      <c r="CS177" s="119"/>
      <c r="CT177" s="119"/>
      <c r="CU177" s="119"/>
      <c r="CV177" s="119"/>
      <c r="CW177" s="119"/>
      <c r="CX177" s="119"/>
      <c r="CY177" s="119"/>
      <c r="CZ177" s="119"/>
      <c r="DA177" s="119"/>
      <c r="DB177" s="119"/>
      <c r="DC177" s="119"/>
      <c r="DD177" s="119"/>
      <c r="DE177" s="119"/>
      <c r="DF177" s="119"/>
      <c r="DG177" s="119"/>
      <c r="DH177" s="119"/>
      <c r="DI177" s="119"/>
      <c r="DJ177" s="119"/>
      <c r="DK177" s="119"/>
      <c r="DL177" s="119"/>
      <c r="DM177" s="119"/>
      <c r="DN177" s="119"/>
      <c r="DO177" s="119"/>
      <c r="DP177" s="119"/>
      <c r="DQ177" s="119"/>
      <c r="DR177" s="119"/>
    </row>
    <row r="178" spans="1:122" ht="15" x14ac:dyDescent="0.25">
      <c r="A178" s="119">
        <v>174</v>
      </c>
      <c r="B178" s="120"/>
      <c r="C178" s="120"/>
      <c r="D178" s="120"/>
      <c r="E178" s="120"/>
      <c r="F178" s="120"/>
      <c r="G178" s="120"/>
      <c r="H178" s="119"/>
      <c r="I178" s="119"/>
      <c r="J178" s="119"/>
      <c r="K178" s="119"/>
      <c r="L178" s="119"/>
      <c r="M178" s="119"/>
      <c r="N178" s="119"/>
      <c r="O178" s="119"/>
      <c r="P178" s="119"/>
      <c r="Q178" s="119"/>
      <c r="R178" s="119"/>
      <c r="S178" s="119"/>
      <c r="T178" s="119"/>
      <c r="U178" s="119"/>
      <c r="V178" s="119"/>
      <c r="W178" s="119"/>
      <c r="X178" s="119"/>
      <c r="Y178" s="119"/>
      <c r="Z178" s="119"/>
      <c r="AA178" s="119"/>
      <c r="AB178" s="119"/>
      <c r="AC178" s="119"/>
      <c r="AD178" s="119"/>
      <c r="AE178" s="119"/>
      <c r="AF178" s="119"/>
      <c r="AG178" s="119"/>
      <c r="AH178" s="119"/>
      <c r="AI178" s="119"/>
      <c r="AJ178" s="119"/>
      <c r="AK178" s="119"/>
      <c r="AL178" s="119"/>
      <c r="AM178" s="119"/>
      <c r="AN178" s="119"/>
      <c r="AO178" s="119"/>
      <c r="AP178" s="119"/>
      <c r="AQ178" s="119"/>
      <c r="AR178" s="119"/>
      <c r="AS178" s="119"/>
      <c r="AT178" s="119"/>
      <c r="AU178" s="119"/>
      <c r="AV178" s="119"/>
      <c r="AW178" s="119"/>
      <c r="AX178" s="119"/>
      <c r="AY178" s="119"/>
      <c r="AZ178" s="119"/>
      <c r="BA178" s="119"/>
      <c r="BB178" s="119"/>
      <c r="BC178" s="119"/>
      <c r="BD178" s="119"/>
      <c r="BE178" s="119"/>
      <c r="BF178" s="119"/>
      <c r="BG178" s="119"/>
      <c r="BH178" s="119"/>
      <c r="BI178" s="119"/>
      <c r="BJ178" s="119"/>
      <c r="BK178" s="119"/>
      <c r="BL178" s="119"/>
      <c r="BM178" s="119"/>
      <c r="BN178" s="119"/>
      <c r="BO178" s="119"/>
      <c r="BP178" s="119"/>
      <c r="BQ178" s="119"/>
      <c r="BR178" s="119"/>
      <c r="BS178" s="119"/>
      <c r="BT178" s="119"/>
      <c r="BU178" s="119"/>
      <c r="BV178" s="119"/>
      <c r="BW178" s="119"/>
      <c r="BX178" s="119"/>
      <c r="BY178" s="119"/>
      <c r="BZ178" s="119"/>
      <c r="CA178" s="119"/>
      <c r="CB178" s="119"/>
      <c r="CC178" s="119"/>
      <c r="CD178" s="119"/>
      <c r="CE178" s="119"/>
      <c r="CF178" s="119"/>
      <c r="CG178" s="119"/>
      <c r="CH178" s="119"/>
      <c r="CI178" s="119"/>
      <c r="CJ178" s="119"/>
      <c r="CK178" s="119"/>
      <c r="CL178" s="119"/>
      <c r="CM178" s="119"/>
      <c r="CN178" s="119"/>
      <c r="CO178" s="119"/>
      <c r="CP178" s="119"/>
      <c r="CQ178" s="119"/>
      <c r="CR178" s="119"/>
      <c r="CS178" s="119"/>
      <c r="CT178" s="119"/>
      <c r="CU178" s="119"/>
      <c r="CV178" s="119"/>
      <c r="CW178" s="119"/>
      <c r="CX178" s="119"/>
      <c r="CY178" s="119"/>
      <c r="CZ178" s="119"/>
      <c r="DA178" s="119"/>
      <c r="DB178" s="119"/>
      <c r="DC178" s="119"/>
      <c r="DD178" s="119"/>
      <c r="DE178" s="119"/>
      <c r="DF178" s="119"/>
      <c r="DG178" s="119"/>
      <c r="DH178" s="119"/>
      <c r="DI178" s="119"/>
      <c r="DJ178" s="119"/>
      <c r="DK178" s="119"/>
      <c r="DL178" s="119"/>
      <c r="DM178" s="119"/>
      <c r="DN178" s="119"/>
      <c r="DO178" s="119"/>
      <c r="DP178" s="119"/>
      <c r="DQ178" s="119"/>
      <c r="DR178" s="119"/>
    </row>
    <row r="179" spans="1:122" ht="15" x14ac:dyDescent="0.25">
      <c r="A179" s="119">
        <v>175</v>
      </c>
      <c r="B179" s="120"/>
      <c r="C179" s="120"/>
      <c r="D179" s="120"/>
      <c r="E179" s="120"/>
      <c r="F179" s="120"/>
      <c r="G179" s="120"/>
      <c r="H179" s="119"/>
      <c r="I179" s="119"/>
      <c r="J179" s="119"/>
      <c r="K179" s="119"/>
      <c r="L179" s="119"/>
      <c r="M179" s="119"/>
      <c r="N179" s="119"/>
      <c r="O179" s="119"/>
      <c r="P179" s="119"/>
      <c r="Q179" s="119"/>
      <c r="R179" s="119"/>
      <c r="S179" s="119"/>
      <c r="T179" s="119"/>
      <c r="U179" s="119"/>
      <c r="V179" s="119"/>
      <c r="W179" s="119"/>
      <c r="X179" s="119"/>
      <c r="Y179" s="119"/>
      <c r="Z179" s="119"/>
      <c r="AA179" s="119"/>
      <c r="AB179" s="119"/>
      <c r="AC179" s="119"/>
      <c r="AD179" s="119"/>
      <c r="AE179" s="119"/>
      <c r="AF179" s="119"/>
      <c r="AG179" s="119"/>
      <c r="AH179" s="119"/>
      <c r="AI179" s="119"/>
      <c r="AJ179" s="119"/>
      <c r="AK179" s="119"/>
      <c r="AL179" s="119"/>
      <c r="AM179" s="119"/>
      <c r="AN179" s="119"/>
      <c r="AO179" s="119"/>
      <c r="AP179" s="119"/>
      <c r="AQ179" s="119"/>
      <c r="AR179" s="119"/>
      <c r="AS179" s="119"/>
      <c r="AT179" s="119"/>
      <c r="AU179" s="119"/>
      <c r="AV179" s="119"/>
      <c r="AW179" s="119"/>
      <c r="AX179" s="119"/>
      <c r="AY179" s="119"/>
      <c r="AZ179" s="119"/>
      <c r="BA179" s="119"/>
      <c r="BB179" s="119"/>
      <c r="BC179" s="119"/>
      <c r="BD179" s="119"/>
      <c r="BE179" s="119"/>
      <c r="BF179" s="119"/>
      <c r="BG179" s="119"/>
      <c r="BH179" s="119"/>
      <c r="BI179" s="119"/>
      <c r="BJ179" s="119"/>
      <c r="BK179" s="119"/>
      <c r="BL179" s="119"/>
      <c r="BM179" s="119"/>
      <c r="BN179" s="119"/>
      <c r="BO179" s="119"/>
      <c r="BP179" s="119"/>
      <c r="BQ179" s="119"/>
      <c r="BR179" s="119"/>
      <c r="BS179" s="119"/>
      <c r="BT179" s="119"/>
      <c r="BU179" s="119"/>
      <c r="BV179" s="119"/>
      <c r="BW179" s="119"/>
      <c r="BX179" s="119"/>
      <c r="BY179" s="119"/>
      <c r="BZ179" s="119"/>
      <c r="CA179" s="119"/>
      <c r="CB179" s="119"/>
      <c r="CC179" s="119"/>
      <c r="CD179" s="119"/>
      <c r="CE179" s="119"/>
      <c r="CF179" s="119"/>
      <c r="CG179" s="119"/>
      <c r="CH179" s="119"/>
      <c r="CI179" s="119"/>
      <c r="CJ179" s="119"/>
      <c r="CK179" s="119"/>
      <c r="CL179" s="119"/>
      <c r="CM179" s="119"/>
      <c r="CN179" s="119"/>
      <c r="CO179" s="119"/>
      <c r="CP179" s="119"/>
      <c r="CQ179" s="119"/>
      <c r="CR179" s="119"/>
      <c r="CS179" s="119"/>
      <c r="CT179" s="119"/>
      <c r="CU179" s="119"/>
      <c r="CV179" s="119"/>
      <c r="CW179" s="119"/>
      <c r="CX179" s="119"/>
      <c r="CY179" s="119"/>
      <c r="CZ179" s="119"/>
      <c r="DA179" s="119"/>
      <c r="DB179" s="119"/>
      <c r="DC179" s="119"/>
      <c r="DD179" s="119"/>
      <c r="DE179" s="119"/>
      <c r="DF179" s="119"/>
      <c r="DG179" s="119"/>
      <c r="DH179" s="119"/>
      <c r="DI179" s="119"/>
      <c r="DJ179" s="119"/>
      <c r="DK179" s="119"/>
      <c r="DL179" s="119"/>
      <c r="DM179" s="119"/>
      <c r="DN179" s="119"/>
      <c r="DO179" s="119"/>
      <c r="DP179" s="119"/>
      <c r="DQ179" s="119"/>
      <c r="DR179" s="119"/>
    </row>
    <row r="180" spans="1:122" ht="15" x14ac:dyDescent="0.25">
      <c r="A180" s="119">
        <v>176</v>
      </c>
      <c r="B180" s="120"/>
      <c r="C180" s="120"/>
      <c r="D180" s="120"/>
      <c r="E180" s="120"/>
      <c r="F180" s="120"/>
      <c r="G180" s="120"/>
      <c r="H180" s="119"/>
      <c r="I180" s="119"/>
      <c r="J180" s="119"/>
      <c r="K180" s="119"/>
      <c r="L180" s="119"/>
      <c r="M180" s="119"/>
      <c r="N180" s="119"/>
      <c r="O180" s="119"/>
      <c r="P180" s="119"/>
      <c r="Q180" s="119"/>
      <c r="R180" s="119"/>
      <c r="S180" s="119"/>
      <c r="T180" s="119"/>
      <c r="U180" s="119"/>
      <c r="V180" s="119"/>
      <c r="W180" s="119"/>
      <c r="X180" s="119"/>
      <c r="Y180" s="119"/>
      <c r="Z180" s="119"/>
      <c r="AA180" s="119"/>
      <c r="AB180" s="119"/>
      <c r="AC180" s="119"/>
      <c r="AD180" s="119"/>
      <c r="AE180" s="119"/>
      <c r="AF180" s="119"/>
      <c r="AG180" s="119"/>
      <c r="AH180" s="119"/>
      <c r="AI180" s="119"/>
      <c r="AJ180" s="119"/>
      <c r="AK180" s="119"/>
      <c r="AL180" s="119"/>
      <c r="AM180" s="119"/>
      <c r="AN180" s="119"/>
      <c r="AO180" s="119"/>
      <c r="AP180" s="119"/>
      <c r="AQ180" s="119"/>
      <c r="AR180" s="119"/>
      <c r="AS180" s="119"/>
      <c r="AT180" s="119"/>
      <c r="AU180" s="119"/>
      <c r="AV180" s="119"/>
      <c r="AW180" s="119"/>
      <c r="AX180" s="119"/>
      <c r="AY180" s="119"/>
      <c r="AZ180" s="119"/>
      <c r="BA180" s="119"/>
      <c r="BB180" s="119"/>
      <c r="BC180" s="119"/>
      <c r="BD180" s="119"/>
      <c r="BE180" s="119"/>
      <c r="BF180" s="119"/>
      <c r="BG180" s="119"/>
      <c r="BH180" s="119"/>
      <c r="BI180" s="119"/>
      <c r="BJ180" s="119"/>
      <c r="BK180" s="119"/>
      <c r="BL180" s="119"/>
      <c r="BM180" s="119"/>
      <c r="BN180" s="119"/>
      <c r="BO180" s="119"/>
      <c r="BP180" s="119"/>
      <c r="BQ180" s="119"/>
      <c r="BR180" s="119"/>
      <c r="BS180" s="119"/>
      <c r="BT180" s="119"/>
      <c r="BU180" s="119"/>
      <c r="BV180" s="119"/>
      <c r="BW180" s="119"/>
      <c r="BX180" s="119"/>
      <c r="BY180" s="119"/>
      <c r="BZ180" s="119"/>
      <c r="CA180" s="119"/>
      <c r="CB180" s="119"/>
      <c r="CC180" s="119"/>
      <c r="CD180" s="119"/>
      <c r="CE180" s="119"/>
      <c r="CF180" s="119"/>
      <c r="CG180" s="119"/>
      <c r="CH180" s="119"/>
      <c r="CI180" s="119"/>
      <c r="CJ180" s="119"/>
      <c r="CK180" s="119"/>
      <c r="CL180" s="119"/>
      <c r="CM180" s="119"/>
      <c r="CN180" s="119"/>
      <c r="CO180" s="119"/>
      <c r="CP180" s="119"/>
      <c r="CQ180" s="119"/>
      <c r="CR180" s="119"/>
      <c r="CS180" s="119"/>
      <c r="CT180" s="119"/>
      <c r="CU180" s="119"/>
      <c r="CV180" s="119"/>
      <c r="CW180" s="119"/>
      <c r="CX180" s="119"/>
      <c r="CY180" s="119"/>
      <c r="CZ180" s="119"/>
      <c r="DA180" s="119"/>
      <c r="DB180" s="119"/>
      <c r="DC180" s="119"/>
      <c r="DD180" s="119"/>
      <c r="DE180" s="119"/>
      <c r="DF180" s="119"/>
      <c r="DG180" s="119"/>
      <c r="DH180" s="119"/>
      <c r="DI180" s="119"/>
      <c r="DJ180" s="119"/>
      <c r="DK180" s="119"/>
      <c r="DL180" s="119"/>
      <c r="DM180" s="119"/>
      <c r="DN180" s="119"/>
      <c r="DO180" s="119"/>
      <c r="DP180" s="119"/>
      <c r="DQ180" s="119"/>
      <c r="DR180" s="119"/>
    </row>
    <row r="181" spans="1:122" ht="15" x14ac:dyDescent="0.25">
      <c r="A181" s="119">
        <v>177</v>
      </c>
      <c r="B181" s="120"/>
      <c r="C181" s="120"/>
      <c r="D181" s="120"/>
      <c r="E181" s="120"/>
      <c r="F181" s="120"/>
      <c r="G181" s="120"/>
      <c r="H181" s="119"/>
      <c r="I181" s="119"/>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Q181" s="119"/>
      <c r="BR181" s="119"/>
      <c r="BS181" s="119"/>
      <c r="BT181" s="119"/>
      <c r="BU181" s="119"/>
      <c r="BV181" s="119"/>
      <c r="BW181" s="119"/>
      <c r="BX181" s="119"/>
      <c r="BY181" s="119"/>
      <c r="BZ181" s="119"/>
      <c r="CA181" s="119"/>
      <c r="CB181" s="119"/>
      <c r="CC181" s="119"/>
      <c r="CD181" s="119"/>
      <c r="CE181" s="119"/>
      <c r="CF181" s="119"/>
      <c r="CG181" s="119"/>
      <c r="CH181" s="119"/>
      <c r="CI181" s="119"/>
      <c r="CJ181" s="119"/>
      <c r="CK181" s="119"/>
      <c r="CL181" s="119"/>
      <c r="CM181" s="119"/>
      <c r="CN181" s="119"/>
      <c r="CO181" s="119"/>
      <c r="CP181" s="119"/>
      <c r="CQ181" s="119"/>
      <c r="CR181" s="119"/>
      <c r="CS181" s="119"/>
      <c r="CT181" s="119"/>
      <c r="CU181" s="119"/>
      <c r="CV181" s="119"/>
      <c r="CW181" s="119"/>
      <c r="CX181" s="119"/>
      <c r="CY181" s="119"/>
      <c r="CZ181" s="119"/>
      <c r="DA181" s="119"/>
      <c r="DB181" s="119"/>
      <c r="DC181" s="119"/>
      <c r="DD181" s="119"/>
      <c r="DE181" s="119"/>
      <c r="DF181" s="119"/>
      <c r="DG181" s="119"/>
      <c r="DH181" s="119"/>
      <c r="DI181" s="119"/>
      <c r="DJ181" s="119"/>
      <c r="DK181" s="119"/>
      <c r="DL181" s="119"/>
      <c r="DM181" s="119"/>
      <c r="DN181" s="119"/>
      <c r="DO181" s="119"/>
      <c r="DP181" s="119"/>
      <c r="DQ181" s="119"/>
      <c r="DR181" s="119"/>
    </row>
    <row r="182" spans="1:122" ht="15" x14ac:dyDescent="0.25">
      <c r="A182" s="119">
        <v>178</v>
      </c>
      <c r="B182" s="120"/>
      <c r="C182" s="120"/>
      <c r="D182" s="120"/>
      <c r="E182" s="120"/>
      <c r="F182" s="120"/>
      <c r="G182" s="120"/>
      <c r="H182" s="119"/>
      <c r="I182" s="119"/>
      <c r="J182" s="119"/>
      <c r="K182" s="119"/>
      <c r="L182" s="119"/>
      <c r="M182" s="119"/>
      <c r="N182" s="119"/>
      <c r="O182" s="119"/>
      <c r="P182" s="119"/>
      <c r="Q182" s="119"/>
      <c r="R182" s="119"/>
      <c r="S182" s="119"/>
      <c r="T182" s="119"/>
      <c r="U182" s="119"/>
      <c r="V182" s="119"/>
      <c r="W182" s="119"/>
      <c r="X182" s="119"/>
      <c r="Y182" s="119"/>
      <c r="Z182" s="119"/>
      <c r="AA182" s="119"/>
      <c r="AB182" s="119"/>
      <c r="AC182" s="119"/>
      <c r="AD182" s="119"/>
      <c r="AE182" s="119"/>
      <c r="AF182" s="119"/>
      <c r="AG182" s="119"/>
      <c r="AH182" s="119"/>
      <c r="AI182" s="119"/>
      <c r="AJ182" s="119"/>
      <c r="AK182" s="119"/>
      <c r="AL182" s="119"/>
      <c r="AM182" s="119"/>
      <c r="AN182" s="119"/>
      <c r="AO182" s="119"/>
      <c r="AP182" s="119"/>
      <c r="AQ182" s="119"/>
      <c r="AR182" s="119"/>
      <c r="AS182" s="119"/>
      <c r="AT182" s="119"/>
      <c r="AU182" s="119"/>
      <c r="AV182" s="119"/>
      <c r="AW182" s="119"/>
      <c r="AX182" s="119"/>
      <c r="AY182" s="119"/>
      <c r="AZ182" s="119"/>
      <c r="BA182" s="119"/>
      <c r="BB182" s="119"/>
      <c r="BC182" s="119"/>
      <c r="BD182" s="119"/>
      <c r="BE182" s="119"/>
      <c r="BF182" s="119"/>
      <c r="BG182" s="119"/>
      <c r="BH182" s="119"/>
      <c r="BI182" s="119"/>
      <c r="BJ182" s="119"/>
      <c r="BK182" s="119"/>
      <c r="BL182" s="119"/>
      <c r="BM182" s="119"/>
      <c r="BN182" s="119"/>
      <c r="BO182" s="119"/>
      <c r="BP182" s="119"/>
      <c r="BQ182" s="119"/>
      <c r="BR182" s="119"/>
      <c r="BS182" s="119"/>
      <c r="BT182" s="119"/>
      <c r="BU182" s="119"/>
      <c r="BV182" s="119"/>
      <c r="BW182" s="119"/>
      <c r="BX182" s="119"/>
      <c r="BY182" s="119"/>
      <c r="BZ182" s="119"/>
      <c r="CA182" s="119"/>
      <c r="CB182" s="119"/>
      <c r="CC182" s="119"/>
      <c r="CD182" s="119"/>
      <c r="CE182" s="119"/>
      <c r="CF182" s="119"/>
      <c r="CG182" s="119"/>
      <c r="CH182" s="119"/>
      <c r="CI182" s="119"/>
      <c r="CJ182" s="119"/>
      <c r="CK182" s="119"/>
      <c r="CL182" s="119"/>
      <c r="CM182" s="119"/>
      <c r="CN182" s="119"/>
      <c r="CO182" s="119"/>
      <c r="CP182" s="119"/>
      <c r="CQ182" s="119"/>
      <c r="CR182" s="119"/>
      <c r="CS182" s="119"/>
      <c r="CT182" s="119"/>
      <c r="CU182" s="119"/>
      <c r="CV182" s="119"/>
      <c r="CW182" s="119"/>
      <c r="CX182" s="119"/>
      <c r="CY182" s="119"/>
      <c r="CZ182" s="119"/>
      <c r="DA182" s="119"/>
      <c r="DB182" s="119"/>
      <c r="DC182" s="119"/>
      <c r="DD182" s="119"/>
      <c r="DE182" s="119"/>
      <c r="DF182" s="119"/>
      <c r="DG182" s="119"/>
      <c r="DH182" s="119"/>
      <c r="DI182" s="119"/>
      <c r="DJ182" s="119"/>
      <c r="DK182" s="119"/>
      <c r="DL182" s="119"/>
      <c r="DM182" s="119"/>
      <c r="DN182" s="119"/>
      <c r="DO182" s="119"/>
      <c r="DP182" s="119"/>
      <c r="DQ182" s="119"/>
      <c r="DR182" s="119"/>
    </row>
    <row r="183" spans="1:122" ht="15" x14ac:dyDescent="0.25">
      <c r="A183" s="119">
        <v>179</v>
      </c>
      <c r="B183" s="120"/>
      <c r="C183" s="120"/>
      <c r="D183" s="120"/>
      <c r="E183" s="120"/>
      <c r="F183" s="120"/>
      <c r="G183" s="120"/>
      <c r="H183" s="119"/>
      <c r="I183" s="119"/>
      <c r="J183" s="119"/>
      <c r="K183" s="119"/>
      <c r="L183" s="119"/>
      <c r="M183" s="119"/>
      <c r="N183" s="119"/>
      <c r="O183" s="119"/>
      <c r="P183" s="119"/>
      <c r="Q183" s="119"/>
      <c r="R183" s="119"/>
      <c r="S183" s="119"/>
      <c r="T183" s="119"/>
      <c r="U183" s="119"/>
      <c r="V183" s="119"/>
      <c r="W183" s="119"/>
      <c r="X183" s="119"/>
      <c r="Y183" s="119"/>
      <c r="Z183" s="119"/>
      <c r="AA183" s="119"/>
      <c r="AB183" s="119"/>
      <c r="AC183" s="119"/>
      <c r="AD183" s="119"/>
      <c r="AE183" s="119"/>
      <c r="AF183" s="119"/>
      <c r="AG183" s="119"/>
      <c r="AH183" s="119"/>
      <c r="AI183" s="119"/>
      <c r="AJ183" s="119"/>
      <c r="AK183" s="119"/>
      <c r="AL183" s="119"/>
      <c r="AM183" s="119"/>
      <c r="AN183" s="119"/>
      <c r="AO183" s="119"/>
      <c r="AP183" s="119"/>
      <c r="AQ183" s="119"/>
      <c r="AR183" s="119"/>
      <c r="AS183" s="119"/>
      <c r="AT183" s="119"/>
      <c r="AU183" s="119"/>
      <c r="AV183" s="119"/>
      <c r="AW183" s="119"/>
      <c r="AX183" s="119"/>
      <c r="AY183" s="119"/>
      <c r="AZ183" s="119"/>
      <c r="BA183" s="119"/>
      <c r="BB183" s="119"/>
      <c r="BC183" s="119"/>
      <c r="BD183" s="119"/>
      <c r="BE183" s="119"/>
      <c r="BF183" s="119"/>
      <c r="BG183" s="119"/>
      <c r="BH183" s="119"/>
      <c r="BI183" s="119"/>
      <c r="BJ183" s="119"/>
      <c r="BK183" s="119"/>
      <c r="BL183" s="119"/>
      <c r="BM183" s="119"/>
      <c r="BN183" s="119"/>
      <c r="BO183" s="119"/>
      <c r="BP183" s="119"/>
      <c r="BQ183" s="119"/>
      <c r="BR183" s="119"/>
      <c r="BS183" s="119"/>
      <c r="BT183" s="119"/>
      <c r="BU183" s="119"/>
      <c r="BV183" s="119"/>
      <c r="BW183" s="119"/>
      <c r="BX183" s="119"/>
      <c r="BY183" s="119"/>
      <c r="BZ183" s="119"/>
      <c r="CA183" s="119"/>
      <c r="CB183" s="119"/>
      <c r="CC183" s="119"/>
      <c r="CD183" s="119"/>
      <c r="CE183" s="119"/>
      <c r="CF183" s="119"/>
      <c r="CG183" s="119"/>
      <c r="CH183" s="119"/>
      <c r="CI183" s="119"/>
      <c r="CJ183" s="119"/>
      <c r="CK183" s="119"/>
      <c r="CL183" s="119"/>
      <c r="CM183" s="119"/>
      <c r="CN183" s="119"/>
      <c r="CO183" s="119"/>
      <c r="CP183" s="119"/>
      <c r="CQ183" s="119"/>
      <c r="CR183" s="119"/>
      <c r="CS183" s="119"/>
      <c r="CT183" s="119"/>
      <c r="CU183" s="119"/>
      <c r="CV183" s="119"/>
      <c r="CW183" s="119"/>
      <c r="CX183" s="119"/>
      <c r="CY183" s="119"/>
      <c r="CZ183" s="119"/>
      <c r="DA183" s="119"/>
      <c r="DB183" s="119"/>
      <c r="DC183" s="119"/>
      <c r="DD183" s="119"/>
      <c r="DE183" s="119"/>
      <c r="DF183" s="119"/>
      <c r="DG183" s="119"/>
      <c r="DH183" s="119"/>
      <c r="DI183" s="119"/>
      <c r="DJ183" s="119"/>
      <c r="DK183" s="119"/>
      <c r="DL183" s="119"/>
      <c r="DM183" s="119"/>
      <c r="DN183" s="119"/>
      <c r="DO183" s="119"/>
      <c r="DP183" s="119"/>
      <c r="DQ183" s="119"/>
      <c r="DR183" s="119"/>
    </row>
    <row r="184" spans="1:122" ht="15" x14ac:dyDescent="0.25">
      <c r="A184" s="119">
        <v>180</v>
      </c>
      <c r="B184" s="120"/>
      <c r="C184" s="120"/>
      <c r="D184" s="120"/>
      <c r="E184" s="120"/>
      <c r="F184" s="120"/>
      <c r="G184" s="120"/>
      <c r="H184" s="119"/>
      <c r="I184" s="119"/>
      <c r="J184" s="119"/>
      <c r="K184" s="119"/>
      <c r="L184" s="119"/>
      <c r="M184" s="119"/>
      <c r="N184" s="119"/>
      <c r="O184" s="119"/>
      <c r="P184" s="119"/>
      <c r="Q184" s="119"/>
      <c r="R184" s="119"/>
      <c r="S184" s="119"/>
      <c r="T184" s="119"/>
      <c r="U184" s="119"/>
      <c r="V184" s="119"/>
      <c r="W184" s="119"/>
      <c r="X184" s="119"/>
      <c r="Y184" s="119"/>
      <c r="Z184" s="119"/>
      <c r="AA184" s="119"/>
      <c r="AB184" s="119"/>
      <c r="AC184" s="119"/>
      <c r="AD184" s="119"/>
      <c r="AE184" s="119"/>
      <c r="AF184" s="119"/>
      <c r="AG184" s="119"/>
      <c r="AH184" s="119"/>
      <c r="AI184" s="119"/>
      <c r="AJ184" s="119"/>
      <c r="AK184" s="119"/>
      <c r="AL184" s="119"/>
      <c r="AM184" s="119"/>
      <c r="AN184" s="119"/>
      <c r="AO184" s="119"/>
      <c r="AP184" s="119"/>
      <c r="AQ184" s="119"/>
      <c r="AR184" s="119"/>
      <c r="AS184" s="119"/>
      <c r="AT184" s="119"/>
      <c r="AU184" s="119"/>
      <c r="AV184" s="119"/>
      <c r="AW184" s="119"/>
      <c r="AX184" s="119"/>
      <c r="AY184" s="119"/>
      <c r="AZ184" s="119"/>
      <c r="BA184" s="119"/>
      <c r="BB184" s="119"/>
      <c r="BC184" s="119"/>
      <c r="BD184" s="119"/>
      <c r="BE184" s="119"/>
      <c r="BF184" s="119"/>
      <c r="BG184" s="119"/>
      <c r="BH184" s="119"/>
      <c r="BI184" s="119"/>
      <c r="BJ184" s="119"/>
      <c r="BK184" s="119"/>
      <c r="BL184" s="119"/>
      <c r="BM184" s="119"/>
      <c r="BN184" s="119"/>
      <c r="BO184" s="119"/>
      <c r="BP184" s="119"/>
      <c r="BQ184" s="119"/>
      <c r="BR184" s="119"/>
      <c r="BS184" s="119"/>
      <c r="BT184" s="119"/>
      <c r="BU184" s="119"/>
      <c r="BV184" s="119"/>
      <c r="BW184" s="119"/>
      <c r="BX184" s="119"/>
      <c r="BY184" s="119"/>
      <c r="BZ184" s="119"/>
      <c r="CA184" s="119"/>
      <c r="CB184" s="119"/>
      <c r="CC184" s="119"/>
      <c r="CD184" s="119"/>
      <c r="CE184" s="119"/>
      <c r="CF184" s="119"/>
      <c r="CG184" s="119"/>
      <c r="CH184" s="119"/>
      <c r="CI184" s="119"/>
      <c r="CJ184" s="119"/>
      <c r="CK184" s="119"/>
      <c r="CL184" s="119"/>
      <c r="CM184" s="119"/>
      <c r="CN184" s="119"/>
      <c r="CO184" s="119"/>
      <c r="CP184" s="119"/>
      <c r="CQ184" s="119"/>
      <c r="CR184" s="119"/>
      <c r="CS184" s="119"/>
      <c r="CT184" s="119"/>
      <c r="CU184" s="119"/>
      <c r="CV184" s="119"/>
      <c r="CW184" s="119"/>
      <c r="CX184" s="119"/>
      <c r="CY184" s="119"/>
      <c r="CZ184" s="119"/>
      <c r="DA184" s="119"/>
      <c r="DB184" s="119"/>
      <c r="DC184" s="119"/>
      <c r="DD184" s="119"/>
      <c r="DE184" s="119"/>
      <c r="DF184" s="119"/>
      <c r="DG184" s="119"/>
      <c r="DH184" s="119"/>
      <c r="DI184" s="119"/>
      <c r="DJ184" s="119"/>
      <c r="DK184" s="119"/>
      <c r="DL184" s="119"/>
      <c r="DM184" s="119"/>
      <c r="DN184" s="119"/>
      <c r="DO184" s="119"/>
      <c r="DP184" s="119"/>
      <c r="DQ184" s="119"/>
      <c r="DR184" s="119"/>
    </row>
    <row r="185" spans="1:122" ht="15" x14ac:dyDescent="0.25">
      <c r="A185" s="119">
        <v>181</v>
      </c>
      <c r="B185" s="120"/>
      <c r="C185" s="120"/>
      <c r="D185" s="120"/>
      <c r="E185" s="120"/>
      <c r="F185" s="120"/>
      <c r="G185" s="120"/>
      <c r="H185" s="119"/>
      <c r="I185" s="119"/>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Q185" s="119"/>
      <c r="BR185" s="119"/>
      <c r="BS185" s="119"/>
      <c r="BT185" s="119"/>
      <c r="BU185" s="119"/>
      <c r="BV185" s="119"/>
      <c r="BW185" s="119"/>
      <c r="BX185" s="119"/>
      <c r="BY185" s="119"/>
      <c r="BZ185" s="119"/>
      <c r="CA185" s="119"/>
      <c r="CB185" s="119"/>
      <c r="CC185" s="119"/>
      <c r="CD185" s="119"/>
      <c r="CE185" s="119"/>
      <c r="CF185" s="119"/>
      <c r="CG185" s="119"/>
      <c r="CH185" s="119"/>
      <c r="CI185" s="119"/>
      <c r="CJ185" s="119"/>
      <c r="CK185" s="119"/>
      <c r="CL185" s="119"/>
      <c r="CM185" s="119"/>
      <c r="CN185" s="119"/>
      <c r="CO185" s="119"/>
      <c r="CP185" s="119"/>
      <c r="CQ185" s="119"/>
      <c r="CR185" s="119"/>
      <c r="CS185" s="119"/>
      <c r="CT185" s="119"/>
      <c r="CU185" s="119"/>
      <c r="CV185" s="119"/>
      <c r="CW185" s="119"/>
      <c r="CX185" s="119"/>
      <c r="CY185" s="119"/>
      <c r="CZ185" s="119"/>
      <c r="DA185" s="119"/>
      <c r="DB185" s="119"/>
      <c r="DC185" s="119"/>
      <c r="DD185" s="119"/>
      <c r="DE185" s="119"/>
      <c r="DF185" s="119"/>
      <c r="DG185" s="119"/>
      <c r="DH185" s="119"/>
      <c r="DI185" s="119"/>
      <c r="DJ185" s="119"/>
      <c r="DK185" s="119"/>
      <c r="DL185" s="119"/>
      <c r="DM185" s="119"/>
      <c r="DN185" s="119"/>
      <c r="DO185" s="119"/>
      <c r="DP185" s="119"/>
      <c r="DQ185" s="119"/>
      <c r="DR185" s="119"/>
    </row>
    <row r="186" spans="1:122" ht="15" x14ac:dyDescent="0.25">
      <c r="A186" s="119">
        <v>182</v>
      </c>
      <c r="B186" s="120"/>
      <c r="C186" s="120"/>
      <c r="D186" s="120"/>
      <c r="E186" s="120"/>
      <c r="F186" s="120"/>
      <c r="G186" s="120"/>
      <c r="H186" s="119"/>
      <c r="I186" s="119"/>
      <c r="J186" s="119"/>
      <c r="K186" s="119"/>
      <c r="L186" s="119"/>
      <c r="M186" s="119"/>
      <c r="N186" s="119"/>
      <c r="O186" s="119"/>
      <c r="P186" s="119"/>
      <c r="Q186" s="119"/>
      <c r="R186" s="119"/>
      <c r="S186" s="119"/>
      <c r="T186" s="119"/>
      <c r="U186" s="119"/>
      <c r="V186" s="119"/>
      <c r="W186" s="119"/>
      <c r="X186" s="119"/>
      <c r="Y186" s="119"/>
      <c r="Z186" s="119"/>
      <c r="AA186" s="119"/>
      <c r="AB186" s="119"/>
      <c r="AC186" s="119"/>
      <c r="AD186" s="119"/>
      <c r="AE186" s="119"/>
      <c r="AF186" s="119"/>
      <c r="AG186" s="119"/>
      <c r="AH186" s="119"/>
      <c r="AI186" s="119"/>
      <c r="AJ186" s="119"/>
      <c r="AK186" s="119"/>
      <c r="AL186" s="119"/>
      <c r="AM186" s="119"/>
      <c r="AN186" s="119"/>
      <c r="AO186" s="119"/>
      <c r="AP186" s="119"/>
      <c r="AQ186" s="119"/>
      <c r="AR186" s="119"/>
      <c r="AS186" s="119"/>
      <c r="AT186" s="119"/>
      <c r="AU186" s="119"/>
      <c r="AV186" s="119"/>
      <c r="AW186" s="119"/>
      <c r="AX186" s="119"/>
      <c r="AY186" s="119"/>
      <c r="AZ186" s="119"/>
      <c r="BA186" s="119"/>
      <c r="BB186" s="119"/>
      <c r="BC186" s="119"/>
      <c r="BD186" s="119"/>
      <c r="BE186" s="119"/>
      <c r="BF186" s="119"/>
      <c r="BG186" s="119"/>
      <c r="BH186" s="119"/>
      <c r="BI186" s="119"/>
      <c r="BJ186" s="119"/>
      <c r="BK186" s="119"/>
      <c r="BL186" s="119"/>
      <c r="BM186" s="119"/>
      <c r="BN186" s="119"/>
      <c r="BO186" s="119"/>
      <c r="BP186" s="119"/>
      <c r="BQ186" s="119"/>
      <c r="BR186" s="119"/>
      <c r="BS186" s="119"/>
      <c r="BT186" s="119"/>
      <c r="BU186" s="119"/>
      <c r="BV186" s="119"/>
      <c r="BW186" s="119"/>
      <c r="BX186" s="119"/>
      <c r="BY186" s="119"/>
      <c r="BZ186" s="119"/>
      <c r="CA186" s="119"/>
      <c r="CB186" s="119"/>
      <c r="CC186" s="119"/>
      <c r="CD186" s="119"/>
      <c r="CE186" s="119"/>
      <c r="CF186" s="119"/>
      <c r="CG186" s="119"/>
      <c r="CH186" s="119"/>
      <c r="CI186" s="119"/>
      <c r="CJ186" s="119"/>
      <c r="CK186" s="119"/>
      <c r="CL186" s="119"/>
      <c r="CM186" s="119"/>
      <c r="CN186" s="119"/>
      <c r="CO186" s="119"/>
      <c r="CP186" s="119"/>
      <c r="CQ186" s="119"/>
      <c r="CR186" s="119"/>
      <c r="CS186" s="119"/>
      <c r="CT186" s="119"/>
      <c r="CU186" s="119"/>
      <c r="CV186" s="119"/>
      <c r="CW186" s="119"/>
      <c r="CX186" s="119"/>
      <c r="CY186" s="119"/>
      <c r="CZ186" s="119"/>
      <c r="DA186" s="119"/>
      <c r="DB186" s="119"/>
      <c r="DC186" s="119"/>
      <c r="DD186" s="119"/>
      <c r="DE186" s="119"/>
      <c r="DF186" s="119"/>
      <c r="DG186" s="119"/>
      <c r="DH186" s="119"/>
      <c r="DI186" s="119"/>
      <c r="DJ186" s="119"/>
      <c r="DK186" s="119"/>
      <c r="DL186" s="119"/>
      <c r="DM186" s="119"/>
      <c r="DN186" s="119"/>
      <c r="DO186" s="119"/>
      <c r="DP186" s="119"/>
      <c r="DQ186" s="119"/>
      <c r="DR186" s="119"/>
    </row>
    <row r="187" spans="1:122" ht="15" x14ac:dyDescent="0.25">
      <c r="A187" s="119">
        <v>183</v>
      </c>
      <c r="B187" s="120"/>
      <c r="C187" s="120"/>
      <c r="D187" s="120"/>
      <c r="E187" s="120"/>
      <c r="F187" s="120"/>
      <c r="G187" s="120"/>
      <c r="H187" s="119"/>
      <c r="I187" s="119"/>
      <c r="J187" s="119"/>
      <c r="K187" s="119"/>
      <c r="L187" s="119"/>
      <c r="M187" s="119"/>
      <c r="N187" s="119"/>
      <c r="O187" s="119"/>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Q187" s="119"/>
      <c r="BR187" s="119"/>
      <c r="BS187" s="119"/>
      <c r="BT187" s="119"/>
      <c r="BU187" s="119"/>
      <c r="BV187" s="119"/>
      <c r="BW187" s="119"/>
      <c r="BX187" s="119"/>
      <c r="BY187" s="119"/>
      <c r="BZ187" s="119"/>
      <c r="CA187" s="119"/>
      <c r="CB187" s="119"/>
      <c r="CC187" s="119"/>
      <c r="CD187" s="119"/>
      <c r="CE187" s="119"/>
      <c r="CF187" s="119"/>
      <c r="CG187" s="119"/>
      <c r="CH187" s="119"/>
      <c r="CI187" s="119"/>
      <c r="CJ187" s="119"/>
      <c r="CK187" s="119"/>
      <c r="CL187" s="119"/>
      <c r="CM187" s="119"/>
      <c r="CN187" s="119"/>
      <c r="CO187" s="119"/>
      <c r="CP187" s="119"/>
      <c r="CQ187" s="119"/>
      <c r="CR187" s="119"/>
      <c r="CS187" s="119"/>
      <c r="CT187" s="119"/>
      <c r="CU187" s="119"/>
      <c r="CV187" s="119"/>
      <c r="CW187" s="119"/>
      <c r="CX187" s="119"/>
      <c r="CY187" s="119"/>
      <c r="CZ187" s="119"/>
      <c r="DA187" s="119"/>
      <c r="DB187" s="119"/>
      <c r="DC187" s="119"/>
      <c r="DD187" s="119"/>
      <c r="DE187" s="119"/>
      <c r="DF187" s="119"/>
      <c r="DG187" s="119"/>
      <c r="DH187" s="119"/>
      <c r="DI187" s="119"/>
      <c r="DJ187" s="119"/>
      <c r="DK187" s="119"/>
      <c r="DL187" s="119"/>
      <c r="DM187" s="119"/>
      <c r="DN187" s="119"/>
      <c r="DO187" s="119"/>
      <c r="DP187" s="119"/>
      <c r="DQ187" s="119"/>
      <c r="DR187" s="119"/>
    </row>
    <row r="188" spans="1:122" ht="15" x14ac:dyDescent="0.25">
      <c r="A188" s="119">
        <v>184</v>
      </c>
      <c r="B188" s="120"/>
      <c r="C188" s="120"/>
      <c r="D188" s="120"/>
      <c r="E188" s="120"/>
      <c r="F188" s="120"/>
      <c r="G188" s="120"/>
      <c r="H188" s="119"/>
      <c r="I188" s="119"/>
      <c r="J188" s="119"/>
      <c r="K188" s="119"/>
      <c r="L188" s="119"/>
      <c r="M188" s="119"/>
      <c r="N188" s="119"/>
      <c r="O188" s="119"/>
      <c r="P188" s="119"/>
      <c r="Q188" s="119"/>
      <c r="R188" s="119"/>
      <c r="S188" s="119"/>
      <c r="T188" s="119"/>
      <c r="U188" s="119"/>
      <c r="V188" s="119"/>
      <c r="W188" s="119"/>
      <c r="X188" s="119"/>
      <c r="Y188" s="119"/>
      <c r="Z188" s="119"/>
      <c r="AA188" s="119"/>
      <c r="AB188" s="119"/>
      <c r="AC188" s="119"/>
      <c r="AD188" s="119"/>
      <c r="AE188" s="119"/>
      <c r="AF188" s="119"/>
      <c r="AG188" s="119"/>
      <c r="AH188" s="119"/>
      <c r="AI188" s="119"/>
      <c r="AJ188" s="119"/>
      <c r="AK188" s="119"/>
      <c r="AL188" s="119"/>
      <c r="AM188" s="119"/>
      <c r="AN188" s="119"/>
      <c r="AO188" s="119"/>
      <c r="AP188" s="119"/>
      <c r="AQ188" s="119"/>
      <c r="AR188" s="119"/>
      <c r="AS188" s="119"/>
      <c r="AT188" s="119"/>
      <c r="AU188" s="119"/>
      <c r="AV188" s="119"/>
      <c r="AW188" s="119"/>
      <c r="AX188" s="119"/>
      <c r="AY188" s="119"/>
      <c r="AZ188" s="119"/>
      <c r="BA188" s="119"/>
      <c r="BB188" s="119"/>
      <c r="BC188" s="119"/>
      <c r="BD188" s="119"/>
      <c r="BE188" s="119"/>
      <c r="BF188" s="119"/>
      <c r="BG188" s="119"/>
      <c r="BH188" s="119"/>
      <c r="BI188" s="119"/>
      <c r="BJ188" s="119"/>
      <c r="BK188" s="119"/>
      <c r="BL188" s="119"/>
      <c r="BM188" s="119"/>
      <c r="BN188" s="119"/>
      <c r="BO188" s="119"/>
      <c r="BP188" s="119"/>
      <c r="BQ188" s="119"/>
      <c r="BR188" s="119"/>
      <c r="BS188" s="119"/>
      <c r="BT188" s="119"/>
      <c r="BU188" s="119"/>
      <c r="BV188" s="119"/>
      <c r="BW188" s="119"/>
      <c r="BX188" s="119"/>
      <c r="BY188" s="119"/>
      <c r="BZ188" s="119"/>
      <c r="CA188" s="119"/>
      <c r="CB188" s="119"/>
      <c r="CC188" s="119"/>
      <c r="CD188" s="119"/>
      <c r="CE188" s="119"/>
      <c r="CF188" s="119"/>
      <c r="CG188" s="119"/>
      <c r="CH188" s="119"/>
      <c r="CI188" s="119"/>
      <c r="CJ188" s="119"/>
      <c r="CK188" s="119"/>
      <c r="CL188" s="119"/>
      <c r="CM188" s="119"/>
      <c r="CN188" s="119"/>
      <c r="CO188" s="119"/>
      <c r="CP188" s="119"/>
      <c r="CQ188" s="119"/>
      <c r="CR188" s="119"/>
      <c r="CS188" s="119"/>
      <c r="CT188" s="119"/>
      <c r="CU188" s="119"/>
      <c r="CV188" s="119"/>
      <c r="CW188" s="119"/>
      <c r="CX188" s="119"/>
      <c r="CY188" s="119"/>
      <c r="CZ188" s="119"/>
      <c r="DA188" s="119"/>
      <c r="DB188" s="119"/>
      <c r="DC188" s="119"/>
      <c r="DD188" s="119"/>
      <c r="DE188" s="119"/>
      <c r="DF188" s="119"/>
      <c r="DG188" s="119"/>
      <c r="DH188" s="119"/>
      <c r="DI188" s="119"/>
      <c r="DJ188" s="119"/>
      <c r="DK188" s="119"/>
      <c r="DL188" s="119"/>
      <c r="DM188" s="119"/>
      <c r="DN188" s="119"/>
      <c r="DO188" s="119"/>
      <c r="DP188" s="119"/>
      <c r="DQ188" s="119"/>
      <c r="DR188" s="119"/>
    </row>
    <row r="189" spans="1:122" ht="15" x14ac:dyDescent="0.25">
      <c r="A189" s="119">
        <v>185</v>
      </c>
      <c r="B189" s="120"/>
      <c r="C189" s="120"/>
      <c r="D189" s="120"/>
      <c r="E189" s="120"/>
      <c r="F189" s="120"/>
      <c r="G189" s="120"/>
      <c r="H189" s="119"/>
      <c r="I189" s="119"/>
      <c r="J189" s="119"/>
      <c r="K189" s="119"/>
      <c r="L189" s="119"/>
      <c r="M189" s="119"/>
      <c r="N189" s="119"/>
      <c r="O189" s="119"/>
      <c r="P189" s="119"/>
      <c r="Q189" s="119"/>
      <c r="R189" s="119"/>
      <c r="S189" s="119"/>
      <c r="T189" s="119"/>
      <c r="U189" s="119"/>
      <c r="V189" s="119"/>
      <c r="W189" s="119"/>
      <c r="X189" s="119"/>
      <c r="Y189" s="119"/>
      <c r="Z189" s="119"/>
      <c r="AA189" s="119"/>
      <c r="AB189" s="119"/>
      <c r="AC189" s="119"/>
      <c r="AD189" s="119"/>
      <c r="AE189" s="119"/>
      <c r="AF189" s="119"/>
      <c r="AG189" s="119"/>
      <c r="AH189" s="119"/>
      <c r="AI189" s="119"/>
      <c r="AJ189" s="119"/>
      <c r="AK189" s="119"/>
      <c r="AL189" s="119"/>
      <c r="AM189" s="119"/>
      <c r="AN189" s="119"/>
      <c r="AO189" s="119"/>
      <c r="AP189" s="119"/>
      <c r="AQ189" s="119"/>
      <c r="AR189" s="119"/>
      <c r="AS189" s="119"/>
      <c r="AT189" s="119"/>
      <c r="AU189" s="119"/>
      <c r="AV189" s="119"/>
      <c r="AW189" s="119"/>
      <c r="AX189" s="119"/>
      <c r="AY189" s="119"/>
      <c r="AZ189" s="119"/>
      <c r="BA189" s="119"/>
      <c r="BB189" s="119"/>
      <c r="BC189" s="119"/>
      <c r="BD189" s="119"/>
      <c r="BE189" s="119"/>
      <c r="BF189" s="119"/>
      <c r="BG189" s="119"/>
      <c r="BH189" s="119"/>
      <c r="BI189" s="119"/>
      <c r="BJ189" s="119"/>
      <c r="BK189" s="119"/>
      <c r="BL189" s="119"/>
      <c r="BM189" s="119"/>
      <c r="BN189" s="119"/>
      <c r="BO189" s="119"/>
      <c r="BP189" s="119"/>
      <c r="BQ189" s="119"/>
      <c r="BR189" s="119"/>
      <c r="BS189" s="119"/>
      <c r="BT189" s="119"/>
      <c r="BU189" s="119"/>
      <c r="BV189" s="119"/>
      <c r="BW189" s="119"/>
      <c r="BX189" s="119"/>
      <c r="BY189" s="119"/>
      <c r="BZ189" s="119"/>
      <c r="CA189" s="119"/>
      <c r="CB189" s="119"/>
      <c r="CC189" s="119"/>
      <c r="CD189" s="119"/>
      <c r="CE189" s="119"/>
      <c r="CF189" s="119"/>
      <c r="CG189" s="119"/>
      <c r="CH189" s="119"/>
      <c r="CI189" s="119"/>
      <c r="CJ189" s="119"/>
      <c r="CK189" s="119"/>
      <c r="CL189" s="119"/>
      <c r="CM189" s="119"/>
      <c r="CN189" s="119"/>
      <c r="CO189" s="119"/>
      <c r="CP189" s="119"/>
      <c r="CQ189" s="119"/>
      <c r="CR189" s="119"/>
      <c r="CS189" s="119"/>
      <c r="CT189" s="119"/>
      <c r="CU189" s="119"/>
      <c r="CV189" s="119"/>
      <c r="CW189" s="119"/>
      <c r="CX189" s="119"/>
      <c r="CY189" s="119"/>
      <c r="CZ189" s="119"/>
      <c r="DA189" s="119"/>
      <c r="DB189" s="119"/>
      <c r="DC189" s="119"/>
      <c r="DD189" s="119"/>
      <c r="DE189" s="119"/>
      <c r="DF189" s="119"/>
      <c r="DG189" s="119"/>
      <c r="DH189" s="119"/>
      <c r="DI189" s="119"/>
      <c r="DJ189" s="119"/>
      <c r="DK189" s="119"/>
      <c r="DL189" s="119"/>
      <c r="DM189" s="119"/>
      <c r="DN189" s="119"/>
      <c r="DO189" s="119"/>
      <c r="DP189" s="119"/>
      <c r="DQ189" s="119"/>
      <c r="DR189" s="119"/>
    </row>
    <row r="190" spans="1:122" ht="15" x14ac:dyDescent="0.25">
      <c r="A190" s="119">
        <v>186</v>
      </c>
      <c r="B190" s="120"/>
      <c r="C190" s="120"/>
      <c r="D190" s="120"/>
      <c r="E190" s="120"/>
      <c r="F190" s="120"/>
      <c r="G190" s="120"/>
      <c r="H190" s="119"/>
      <c r="I190" s="119"/>
      <c r="J190" s="119"/>
      <c r="K190" s="119"/>
      <c r="L190" s="119"/>
      <c r="M190" s="119"/>
      <c r="N190" s="119"/>
      <c r="O190" s="119"/>
      <c r="P190" s="119"/>
      <c r="Q190" s="119"/>
      <c r="R190" s="119"/>
      <c r="S190" s="119"/>
      <c r="T190" s="119"/>
      <c r="U190" s="119"/>
      <c r="V190" s="119"/>
      <c r="W190" s="119"/>
      <c r="X190" s="119"/>
      <c r="Y190" s="119"/>
      <c r="Z190" s="119"/>
      <c r="AA190" s="119"/>
      <c r="AB190" s="119"/>
      <c r="AC190" s="119"/>
      <c r="AD190" s="119"/>
      <c r="AE190" s="119"/>
      <c r="AF190" s="119"/>
      <c r="AG190" s="119"/>
      <c r="AH190" s="119"/>
      <c r="AI190" s="119"/>
      <c r="AJ190" s="119"/>
      <c r="AK190" s="119"/>
      <c r="AL190" s="119"/>
      <c r="AM190" s="119"/>
      <c r="AN190" s="119"/>
      <c r="AO190" s="119"/>
      <c r="AP190" s="119"/>
      <c r="AQ190" s="119"/>
      <c r="AR190" s="119"/>
      <c r="AS190" s="119"/>
      <c r="AT190" s="119"/>
      <c r="AU190" s="119"/>
      <c r="AV190" s="119"/>
      <c r="AW190" s="119"/>
      <c r="AX190" s="119"/>
      <c r="AY190" s="119"/>
      <c r="AZ190" s="119"/>
      <c r="BA190" s="119"/>
      <c r="BB190" s="119"/>
      <c r="BC190" s="119"/>
      <c r="BD190" s="119"/>
      <c r="BE190" s="119"/>
      <c r="BF190" s="119"/>
      <c r="BG190" s="119"/>
      <c r="BH190" s="119"/>
      <c r="BI190" s="119"/>
      <c r="BJ190" s="119"/>
      <c r="BK190" s="119"/>
      <c r="BL190" s="119"/>
      <c r="BM190" s="119"/>
      <c r="BN190" s="119"/>
      <c r="BO190" s="119"/>
      <c r="BP190" s="119"/>
      <c r="BQ190" s="119"/>
      <c r="BR190" s="119"/>
      <c r="BS190" s="119"/>
      <c r="BT190" s="119"/>
      <c r="BU190" s="119"/>
      <c r="BV190" s="119"/>
      <c r="BW190" s="119"/>
      <c r="BX190" s="119"/>
      <c r="BY190" s="119"/>
      <c r="BZ190" s="119"/>
      <c r="CA190" s="119"/>
      <c r="CB190" s="119"/>
      <c r="CC190" s="119"/>
      <c r="CD190" s="119"/>
      <c r="CE190" s="119"/>
      <c r="CF190" s="119"/>
      <c r="CG190" s="119"/>
      <c r="CH190" s="119"/>
      <c r="CI190" s="119"/>
      <c r="CJ190" s="119"/>
      <c r="CK190" s="119"/>
      <c r="CL190" s="119"/>
      <c r="CM190" s="119"/>
      <c r="CN190" s="119"/>
      <c r="CO190" s="119"/>
      <c r="CP190" s="119"/>
      <c r="CQ190" s="119"/>
      <c r="CR190" s="119"/>
      <c r="CS190" s="119"/>
      <c r="CT190" s="119"/>
      <c r="CU190" s="119"/>
      <c r="CV190" s="119"/>
      <c r="CW190" s="119"/>
      <c r="CX190" s="119"/>
      <c r="CY190" s="119"/>
      <c r="CZ190" s="119"/>
      <c r="DA190" s="119"/>
      <c r="DB190" s="119"/>
      <c r="DC190" s="119"/>
      <c r="DD190" s="119"/>
      <c r="DE190" s="119"/>
      <c r="DF190" s="119"/>
      <c r="DG190" s="119"/>
      <c r="DH190" s="119"/>
      <c r="DI190" s="119"/>
      <c r="DJ190" s="119"/>
      <c r="DK190" s="119"/>
      <c r="DL190" s="119"/>
      <c r="DM190" s="119"/>
      <c r="DN190" s="119"/>
      <c r="DO190" s="119"/>
      <c r="DP190" s="119"/>
      <c r="DQ190" s="119"/>
      <c r="DR190" s="119"/>
    </row>
    <row r="191" spans="1:122" ht="15" x14ac:dyDescent="0.25">
      <c r="A191" s="119">
        <v>187</v>
      </c>
      <c r="B191" s="120"/>
      <c r="C191" s="120"/>
      <c r="D191" s="120"/>
      <c r="E191" s="120"/>
      <c r="F191" s="120"/>
      <c r="G191" s="120"/>
      <c r="H191" s="119"/>
      <c r="I191" s="119"/>
      <c r="J191" s="119"/>
      <c r="K191" s="119"/>
      <c r="L191" s="119"/>
      <c r="M191" s="119"/>
      <c r="N191" s="119"/>
      <c r="O191" s="119"/>
      <c r="P191" s="119"/>
      <c r="Q191" s="119"/>
      <c r="R191" s="119"/>
      <c r="S191" s="119"/>
      <c r="T191" s="119"/>
      <c r="U191" s="119"/>
      <c r="V191" s="119"/>
      <c r="W191" s="119"/>
      <c r="X191" s="119"/>
      <c r="Y191" s="119"/>
      <c r="Z191" s="119"/>
      <c r="AA191" s="119"/>
      <c r="AB191" s="119"/>
      <c r="AC191" s="119"/>
      <c r="AD191" s="119"/>
      <c r="AE191" s="119"/>
      <c r="AF191" s="119"/>
      <c r="AG191" s="119"/>
      <c r="AH191" s="119"/>
      <c r="AI191" s="119"/>
      <c r="AJ191" s="119"/>
      <c r="AK191" s="119"/>
      <c r="AL191" s="119"/>
      <c r="AM191" s="119"/>
      <c r="AN191" s="119"/>
      <c r="AO191" s="119"/>
      <c r="AP191" s="119"/>
      <c r="AQ191" s="119"/>
      <c r="AR191" s="119"/>
      <c r="AS191" s="119"/>
      <c r="AT191" s="119"/>
      <c r="AU191" s="119"/>
      <c r="AV191" s="119"/>
      <c r="AW191" s="119"/>
      <c r="AX191" s="119"/>
      <c r="AY191" s="119"/>
      <c r="AZ191" s="119"/>
      <c r="BA191" s="119"/>
      <c r="BB191" s="119"/>
      <c r="BC191" s="119"/>
      <c r="BD191" s="119"/>
      <c r="BE191" s="119"/>
      <c r="BF191" s="119"/>
      <c r="BG191" s="119"/>
      <c r="BH191" s="119"/>
      <c r="BI191" s="119"/>
      <c r="BJ191" s="119"/>
      <c r="BK191" s="119"/>
      <c r="BL191" s="119"/>
      <c r="BM191" s="119"/>
      <c r="BN191" s="119"/>
      <c r="BO191" s="119"/>
      <c r="BP191" s="119"/>
      <c r="BQ191" s="119"/>
      <c r="BR191" s="119"/>
      <c r="BS191" s="119"/>
      <c r="BT191" s="119"/>
      <c r="BU191" s="119"/>
      <c r="BV191" s="119"/>
      <c r="BW191" s="119"/>
      <c r="BX191" s="119"/>
      <c r="BY191" s="119"/>
      <c r="BZ191" s="119"/>
      <c r="CA191" s="119"/>
      <c r="CB191" s="119"/>
      <c r="CC191" s="119"/>
      <c r="CD191" s="119"/>
      <c r="CE191" s="119"/>
      <c r="CF191" s="119"/>
      <c r="CG191" s="119"/>
      <c r="CH191" s="119"/>
      <c r="CI191" s="119"/>
      <c r="CJ191" s="119"/>
      <c r="CK191" s="119"/>
      <c r="CL191" s="119"/>
      <c r="CM191" s="119"/>
      <c r="CN191" s="119"/>
      <c r="CO191" s="119"/>
      <c r="CP191" s="119"/>
      <c r="CQ191" s="119"/>
      <c r="CR191" s="119"/>
      <c r="CS191" s="119"/>
      <c r="CT191" s="119"/>
      <c r="CU191" s="119"/>
      <c r="CV191" s="119"/>
      <c r="CW191" s="119"/>
      <c r="CX191" s="119"/>
      <c r="CY191" s="119"/>
      <c r="CZ191" s="119"/>
      <c r="DA191" s="119"/>
      <c r="DB191" s="119"/>
      <c r="DC191" s="119"/>
      <c r="DD191" s="119"/>
      <c r="DE191" s="119"/>
      <c r="DF191" s="119"/>
      <c r="DG191" s="119"/>
      <c r="DH191" s="119"/>
      <c r="DI191" s="119"/>
      <c r="DJ191" s="119"/>
      <c r="DK191" s="119"/>
      <c r="DL191" s="119"/>
      <c r="DM191" s="119"/>
      <c r="DN191" s="119"/>
      <c r="DO191" s="119"/>
      <c r="DP191" s="119"/>
      <c r="DQ191" s="119"/>
      <c r="DR191" s="119"/>
    </row>
    <row r="192" spans="1:122" ht="15" x14ac:dyDescent="0.25">
      <c r="A192" s="119">
        <v>188</v>
      </c>
      <c r="B192" s="120"/>
      <c r="C192" s="120"/>
      <c r="D192" s="120"/>
      <c r="E192" s="120"/>
      <c r="F192" s="120"/>
      <c r="G192" s="120"/>
      <c r="H192" s="119"/>
      <c r="I192" s="119"/>
      <c r="J192" s="119"/>
      <c r="K192" s="119"/>
      <c r="L192" s="119"/>
      <c r="M192" s="119"/>
      <c r="N192" s="119"/>
      <c r="O192" s="119"/>
      <c r="P192" s="119"/>
      <c r="Q192" s="119"/>
      <c r="R192" s="119"/>
      <c r="S192" s="119"/>
      <c r="T192" s="119"/>
      <c r="U192" s="119"/>
      <c r="V192" s="119"/>
      <c r="W192" s="119"/>
      <c r="X192" s="119"/>
      <c r="Y192" s="119"/>
      <c r="Z192" s="119"/>
      <c r="AA192" s="119"/>
      <c r="AB192" s="119"/>
      <c r="AC192" s="119"/>
      <c r="AD192" s="119"/>
      <c r="AE192" s="119"/>
      <c r="AF192" s="119"/>
      <c r="AG192" s="119"/>
      <c r="AH192" s="119"/>
      <c r="AI192" s="119"/>
      <c r="AJ192" s="119"/>
      <c r="AK192" s="119"/>
      <c r="AL192" s="119"/>
      <c r="AM192" s="119"/>
      <c r="AN192" s="119"/>
      <c r="AO192" s="119"/>
      <c r="AP192" s="119"/>
      <c r="AQ192" s="119"/>
      <c r="AR192" s="119"/>
      <c r="AS192" s="119"/>
      <c r="AT192" s="119"/>
      <c r="AU192" s="119"/>
      <c r="AV192" s="119"/>
      <c r="AW192" s="119"/>
      <c r="AX192" s="119"/>
      <c r="AY192" s="119"/>
      <c r="AZ192" s="119"/>
      <c r="BA192" s="119"/>
      <c r="BB192" s="119"/>
      <c r="BC192" s="119"/>
      <c r="BD192" s="119"/>
      <c r="BE192" s="119"/>
      <c r="BF192" s="119"/>
      <c r="BG192" s="119"/>
      <c r="BH192" s="119"/>
      <c r="BI192" s="119"/>
      <c r="BJ192" s="119"/>
      <c r="BK192" s="119"/>
      <c r="BL192" s="119"/>
      <c r="BM192" s="119"/>
      <c r="BN192" s="119"/>
      <c r="BO192" s="119"/>
      <c r="BP192" s="119"/>
      <c r="BQ192" s="119"/>
      <c r="BR192" s="119"/>
      <c r="BS192" s="119"/>
      <c r="BT192" s="119"/>
      <c r="BU192" s="119"/>
      <c r="BV192" s="119"/>
      <c r="BW192" s="119"/>
      <c r="BX192" s="119"/>
      <c r="BY192" s="119"/>
      <c r="BZ192" s="119"/>
      <c r="CA192" s="119"/>
      <c r="CB192" s="119"/>
      <c r="CC192" s="119"/>
      <c r="CD192" s="119"/>
      <c r="CE192" s="119"/>
      <c r="CF192" s="119"/>
      <c r="CG192" s="119"/>
      <c r="CH192" s="119"/>
      <c r="CI192" s="119"/>
      <c r="CJ192" s="119"/>
      <c r="CK192" s="119"/>
      <c r="CL192" s="119"/>
      <c r="CM192" s="119"/>
      <c r="CN192" s="119"/>
      <c r="CO192" s="119"/>
      <c r="CP192" s="119"/>
      <c r="CQ192" s="119"/>
      <c r="CR192" s="119"/>
      <c r="CS192" s="119"/>
      <c r="CT192" s="119"/>
      <c r="CU192" s="119"/>
      <c r="CV192" s="119"/>
      <c r="CW192" s="119"/>
      <c r="CX192" s="119"/>
      <c r="CY192" s="119"/>
      <c r="CZ192" s="119"/>
      <c r="DA192" s="119"/>
      <c r="DB192" s="119"/>
      <c r="DC192" s="119"/>
      <c r="DD192" s="119"/>
      <c r="DE192" s="119"/>
      <c r="DF192" s="119"/>
      <c r="DG192" s="119"/>
      <c r="DH192" s="119"/>
      <c r="DI192" s="119"/>
      <c r="DJ192" s="119"/>
      <c r="DK192" s="119"/>
      <c r="DL192" s="119"/>
      <c r="DM192" s="119"/>
      <c r="DN192" s="119"/>
      <c r="DO192" s="119"/>
      <c r="DP192" s="119"/>
      <c r="DQ192" s="119"/>
      <c r="DR192" s="119"/>
    </row>
    <row r="193" spans="1:122" ht="15" x14ac:dyDescent="0.25">
      <c r="A193" s="119">
        <v>189</v>
      </c>
      <c r="B193" s="120"/>
      <c r="C193" s="120"/>
      <c r="D193" s="120"/>
      <c r="E193" s="120"/>
      <c r="F193" s="120"/>
      <c r="G193" s="120"/>
      <c r="H193" s="119"/>
      <c r="I193" s="119"/>
      <c r="J193" s="119"/>
      <c r="K193" s="119"/>
      <c r="L193" s="119"/>
      <c r="M193" s="119"/>
      <c r="N193" s="119"/>
      <c r="O193" s="119"/>
      <c r="P193" s="119"/>
      <c r="Q193" s="119"/>
      <c r="R193" s="119"/>
      <c r="S193" s="119"/>
      <c r="T193" s="119"/>
      <c r="U193" s="119"/>
      <c r="V193" s="119"/>
      <c r="W193" s="119"/>
      <c r="X193" s="119"/>
      <c r="Y193" s="119"/>
      <c r="Z193" s="119"/>
      <c r="AA193" s="119"/>
      <c r="AB193" s="119"/>
      <c r="AC193" s="119"/>
      <c r="AD193" s="119"/>
      <c r="AE193" s="119"/>
      <c r="AF193" s="119"/>
      <c r="AG193" s="119"/>
      <c r="AH193" s="119"/>
      <c r="AI193" s="119"/>
      <c r="AJ193" s="119"/>
      <c r="AK193" s="119"/>
      <c r="AL193" s="119"/>
      <c r="AM193" s="119"/>
      <c r="AN193" s="119"/>
      <c r="AO193" s="119"/>
      <c r="AP193" s="119"/>
      <c r="AQ193" s="119"/>
      <c r="AR193" s="119"/>
      <c r="AS193" s="119"/>
      <c r="AT193" s="119"/>
      <c r="AU193" s="119"/>
      <c r="AV193" s="119"/>
      <c r="AW193" s="119"/>
      <c r="AX193" s="119"/>
      <c r="AY193" s="119"/>
      <c r="AZ193" s="119"/>
      <c r="BA193" s="119"/>
      <c r="BB193" s="119"/>
      <c r="BC193" s="119"/>
      <c r="BD193" s="119"/>
      <c r="BE193" s="119"/>
      <c r="BF193" s="119"/>
      <c r="BG193" s="119"/>
      <c r="BH193" s="119"/>
      <c r="BI193" s="119"/>
      <c r="BJ193" s="119"/>
      <c r="BK193" s="119"/>
      <c r="BL193" s="119"/>
      <c r="BM193" s="119"/>
      <c r="BN193" s="119"/>
      <c r="BO193" s="119"/>
      <c r="BP193" s="119"/>
      <c r="BQ193" s="119"/>
      <c r="BR193" s="119"/>
      <c r="BS193" s="119"/>
      <c r="BT193" s="119"/>
      <c r="BU193" s="119"/>
      <c r="BV193" s="119"/>
      <c r="BW193" s="119"/>
      <c r="BX193" s="119"/>
      <c r="BY193" s="119"/>
      <c r="BZ193" s="119"/>
      <c r="CA193" s="119"/>
      <c r="CB193" s="119"/>
      <c r="CC193" s="119"/>
      <c r="CD193" s="119"/>
      <c r="CE193" s="119"/>
      <c r="CF193" s="119"/>
      <c r="CG193" s="119"/>
      <c r="CH193" s="119"/>
      <c r="CI193" s="119"/>
      <c r="CJ193" s="119"/>
      <c r="CK193" s="119"/>
      <c r="CL193" s="119"/>
      <c r="CM193" s="119"/>
      <c r="CN193" s="119"/>
      <c r="CO193" s="119"/>
      <c r="CP193" s="119"/>
      <c r="CQ193" s="119"/>
      <c r="CR193" s="119"/>
      <c r="CS193" s="119"/>
      <c r="CT193" s="119"/>
      <c r="CU193" s="119"/>
      <c r="CV193" s="119"/>
      <c r="CW193" s="119"/>
      <c r="CX193" s="119"/>
      <c r="CY193" s="119"/>
      <c r="CZ193" s="119"/>
      <c r="DA193" s="119"/>
      <c r="DB193" s="119"/>
      <c r="DC193" s="119"/>
      <c r="DD193" s="119"/>
      <c r="DE193" s="119"/>
      <c r="DF193" s="119"/>
      <c r="DG193" s="119"/>
      <c r="DH193" s="119"/>
      <c r="DI193" s="119"/>
      <c r="DJ193" s="119"/>
      <c r="DK193" s="119"/>
      <c r="DL193" s="119"/>
      <c r="DM193" s="119"/>
      <c r="DN193" s="119"/>
      <c r="DO193" s="119"/>
      <c r="DP193" s="119"/>
      <c r="DQ193" s="119"/>
      <c r="DR193" s="119"/>
    </row>
    <row r="194" spans="1:122" ht="15" x14ac:dyDescent="0.25">
      <c r="A194" s="119">
        <v>190</v>
      </c>
      <c r="B194" s="120"/>
      <c r="C194" s="120"/>
      <c r="D194" s="120"/>
      <c r="E194" s="120"/>
      <c r="F194" s="120"/>
      <c r="G194" s="120"/>
      <c r="H194" s="119"/>
      <c r="I194" s="119"/>
      <c r="J194" s="119"/>
      <c r="K194" s="119"/>
      <c r="L194" s="119"/>
      <c r="M194" s="119"/>
      <c r="N194" s="119"/>
      <c r="O194" s="119"/>
      <c r="P194" s="119"/>
      <c r="Q194" s="119"/>
      <c r="R194" s="119"/>
      <c r="S194" s="119"/>
      <c r="T194" s="119"/>
      <c r="U194" s="119"/>
      <c r="V194" s="119"/>
      <c r="W194" s="119"/>
      <c r="X194" s="119"/>
      <c r="Y194" s="119"/>
      <c r="Z194" s="119"/>
      <c r="AA194" s="119"/>
      <c r="AB194" s="119"/>
      <c r="AC194" s="119"/>
      <c r="AD194" s="119"/>
      <c r="AE194" s="119"/>
      <c r="AF194" s="119"/>
      <c r="AG194" s="119"/>
      <c r="AH194" s="119"/>
      <c r="AI194" s="119"/>
      <c r="AJ194" s="119"/>
      <c r="AK194" s="119"/>
      <c r="AL194" s="119"/>
      <c r="AM194" s="119"/>
      <c r="AN194" s="119"/>
      <c r="AO194" s="119"/>
      <c r="AP194" s="119"/>
      <c r="AQ194" s="119"/>
      <c r="AR194" s="119"/>
      <c r="AS194" s="119"/>
      <c r="AT194" s="119"/>
      <c r="AU194" s="119"/>
      <c r="AV194" s="119"/>
      <c r="AW194" s="119"/>
      <c r="AX194" s="119"/>
      <c r="AY194" s="119"/>
      <c r="AZ194" s="119"/>
      <c r="BA194" s="119"/>
      <c r="BB194" s="119"/>
      <c r="BC194" s="119"/>
      <c r="BD194" s="119"/>
      <c r="BE194" s="119"/>
      <c r="BF194" s="119"/>
      <c r="BG194" s="119"/>
      <c r="BH194" s="119"/>
      <c r="BI194" s="119"/>
      <c r="BJ194" s="119"/>
      <c r="BK194" s="119"/>
      <c r="BL194" s="119"/>
      <c r="BM194" s="119"/>
      <c r="BN194" s="119"/>
      <c r="BO194" s="119"/>
      <c r="BP194" s="119"/>
      <c r="BQ194" s="119"/>
      <c r="BR194" s="119"/>
      <c r="BS194" s="119"/>
      <c r="BT194" s="119"/>
      <c r="BU194" s="119"/>
      <c r="BV194" s="119"/>
      <c r="BW194" s="119"/>
      <c r="BX194" s="119"/>
      <c r="BY194" s="119"/>
      <c r="BZ194" s="119"/>
      <c r="CA194" s="119"/>
      <c r="CB194" s="119"/>
      <c r="CC194" s="119"/>
      <c r="CD194" s="119"/>
      <c r="CE194" s="119"/>
      <c r="CF194" s="119"/>
      <c r="CG194" s="119"/>
      <c r="CH194" s="119"/>
      <c r="CI194" s="119"/>
      <c r="CJ194" s="119"/>
      <c r="CK194" s="119"/>
      <c r="CL194" s="119"/>
      <c r="CM194" s="119"/>
      <c r="CN194" s="119"/>
      <c r="CO194" s="119"/>
      <c r="CP194" s="119"/>
      <c r="CQ194" s="119"/>
      <c r="CR194" s="119"/>
      <c r="CS194" s="119"/>
      <c r="CT194" s="119"/>
      <c r="CU194" s="119"/>
      <c r="CV194" s="119"/>
      <c r="CW194" s="119"/>
      <c r="CX194" s="119"/>
      <c r="CY194" s="119"/>
      <c r="CZ194" s="119"/>
      <c r="DA194" s="119"/>
      <c r="DB194" s="119"/>
      <c r="DC194" s="119"/>
      <c r="DD194" s="119"/>
      <c r="DE194" s="119"/>
      <c r="DF194" s="119"/>
      <c r="DG194" s="119"/>
      <c r="DH194" s="119"/>
      <c r="DI194" s="119"/>
      <c r="DJ194" s="119"/>
      <c r="DK194" s="119"/>
      <c r="DL194" s="119"/>
      <c r="DM194" s="119"/>
      <c r="DN194" s="119"/>
      <c r="DO194" s="119"/>
      <c r="DP194" s="119"/>
      <c r="DQ194" s="119"/>
      <c r="DR194" s="119"/>
    </row>
    <row r="195" spans="1:122" ht="15" x14ac:dyDescent="0.25">
      <c r="A195" s="119">
        <v>191</v>
      </c>
      <c r="B195" s="120"/>
      <c r="C195" s="120"/>
      <c r="D195" s="120"/>
      <c r="E195" s="120"/>
      <c r="F195" s="120"/>
      <c r="G195" s="120"/>
      <c r="H195" s="119"/>
      <c r="I195" s="119"/>
      <c r="J195" s="119"/>
      <c r="K195" s="119"/>
      <c r="L195" s="119"/>
      <c r="M195" s="119"/>
      <c r="N195" s="119"/>
      <c r="O195" s="119"/>
      <c r="P195" s="119"/>
      <c r="Q195" s="119"/>
      <c r="R195" s="119"/>
      <c r="S195" s="119"/>
      <c r="T195" s="119"/>
      <c r="U195" s="119"/>
      <c r="V195" s="119"/>
      <c r="W195" s="119"/>
      <c r="X195" s="119"/>
      <c r="Y195" s="119"/>
      <c r="Z195" s="119"/>
      <c r="AA195" s="119"/>
      <c r="AB195" s="119"/>
      <c r="AC195" s="119"/>
      <c r="AD195" s="119"/>
      <c r="AE195" s="119"/>
      <c r="AF195" s="119"/>
      <c r="AG195" s="119"/>
      <c r="AH195" s="119"/>
      <c r="AI195" s="119"/>
      <c r="AJ195" s="119"/>
      <c r="AK195" s="119"/>
      <c r="AL195" s="119"/>
      <c r="AM195" s="119"/>
      <c r="AN195" s="119"/>
      <c r="AO195" s="119"/>
      <c r="AP195" s="119"/>
      <c r="AQ195" s="119"/>
      <c r="AR195" s="119"/>
      <c r="AS195" s="119"/>
      <c r="AT195" s="119"/>
      <c r="AU195" s="119"/>
      <c r="AV195" s="119"/>
      <c r="AW195" s="119"/>
      <c r="AX195" s="119"/>
      <c r="AY195" s="119"/>
      <c r="AZ195" s="119"/>
      <c r="BA195" s="119"/>
      <c r="BB195" s="119"/>
      <c r="BC195" s="119"/>
      <c r="BD195" s="119"/>
      <c r="BE195" s="119"/>
      <c r="BF195" s="119"/>
      <c r="BG195" s="119"/>
      <c r="BH195" s="119"/>
      <c r="BI195" s="119"/>
      <c r="BJ195" s="119"/>
      <c r="BK195" s="119"/>
      <c r="BL195" s="119"/>
      <c r="BM195" s="119"/>
      <c r="BN195" s="119"/>
      <c r="BO195" s="119"/>
      <c r="BP195" s="119"/>
      <c r="BQ195" s="119"/>
      <c r="BR195" s="119"/>
      <c r="BS195" s="119"/>
      <c r="BT195" s="119"/>
      <c r="BU195" s="119"/>
      <c r="BV195" s="119"/>
      <c r="BW195" s="119"/>
      <c r="BX195" s="119"/>
      <c r="BY195" s="119"/>
      <c r="BZ195" s="119"/>
      <c r="CA195" s="119"/>
      <c r="CB195" s="119"/>
      <c r="CC195" s="119"/>
      <c r="CD195" s="119"/>
      <c r="CE195" s="119"/>
      <c r="CF195" s="119"/>
      <c r="CG195" s="119"/>
      <c r="CH195" s="119"/>
      <c r="CI195" s="119"/>
      <c r="CJ195" s="119"/>
      <c r="CK195" s="119"/>
      <c r="CL195" s="119"/>
      <c r="CM195" s="119"/>
      <c r="CN195" s="119"/>
      <c r="CO195" s="119"/>
      <c r="CP195" s="119"/>
      <c r="CQ195" s="119"/>
      <c r="CR195" s="119"/>
      <c r="CS195" s="119"/>
      <c r="CT195" s="119"/>
      <c r="CU195" s="119"/>
      <c r="CV195" s="119"/>
      <c r="CW195" s="119"/>
      <c r="CX195" s="119"/>
      <c r="CY195" s="119"/>
      <c r="CZ195" s="119"/>
      <c r="DA195" s="119"/>
      <c r="DB195" s="119"/>
      <c r="DC195" s="119"/>
      <c r="DD195" s="119"/>
      <c r="DE195" s="119"/>
      <c r="DF195" s="119"/>
      <c r="DG195" s="119"/>
      <c r="DH195" s="119"/>
      <c r="DI195" s="119"/>
      <c r="DJ195" s="119"/>
      <c r="DK195" s="119"/>
      <c r="DL195" s="119"/>
      <c r="DM195" s="119"/>
      <c r="DN195" s="119"/>
      <c r="DO195" s="119"/>
      <c r="DP195" s="119"/>
      <c r="DQ195" s="119"/>
      <c r="DR195" s="119"/>
    </row>
    <row r="196" spans="1:122" ht="15" x14ac:dyDescent="0.25">
      <c r="A196" s="119">
        <v>192</v>
      </c>
      <c r="B196" s="120"/>
      <c r="C196" s="120"/>
      <c r="D196" s="120"/>
      <c r="E196" s="120"/>
      <c r="F196" s="120"/>
      <c r="G196" s="120"/>
      <c r="H196" s="119"/>
      <c r="I196" s="119"/>
      <c r="J196" s="119"/>
      <c r="K196" s="119"/>
      <c r="L196" s="119"/>
      <c r="M196" s="119"/>
      <c r="N196" s="119"/>
      <c r="O196" s="119"/>
      <c r="P196" s="119"/>
      <c r="Q196" s="119"/>
      <c r="R196" s="119"/>
      <c r="S196" s="119"/>
      <c r="T196" s="119"/>
      <c r="U196" s="119"/>
      <c r="V196" s="119"/>
      <c r="W196" s="119"/>
      <c r="X196" s="119"/>
      <c r="Y196" s="119"/>
      <c r="Z196" s="119"/>
      <c r="AA196" s="119"/>
      <c r="AB196" s="119"/>
      <c r="AC196" s="119"/>
      <c r="AD196" s="119"/>
      <c r="AE196" s="119"/>
      <c r="AF196" s="119"/>
      <c r="AG196" s="119"/>
      <c r="AH196" s="119"/>
      <c r="AI196" s="119"/>
      <c r="AJ196" s="119"/>
      <c r="AK196" s="119"/>
      <c r="AL196" s="119"/>
      <c r="AM196" s="119"/>
      <c r="AN196" s="119"/>
      <c r="AO196" s="119"/>
      <c r="AP196" s="119"/>
      <c r="AQ196" s="119"/>
      <c r="AR196" s="119"/>
      <c r="AS196" s="119"/>
      <c r="AT196" s="119"/>
      <c r="AU196" s="119"/>
      <c r="AV196" s="119"/>
      <c r="AW196" s="119"/>
      <c r="AX196" s="119"/>
      <c r="AY196" s="119"/>
      <c r="AZ196" s="119"/>
      <c r="BA196" s="119"/>
      <c r="BB196" s="119"/>
      <c r="BC196" s="119"/>
      <c r="BD196" s="119"/>
      <c r="BE196" s="119"/>
      <c r="BF196" s="119"/>
      <c r="BG196" s="119"/>
      <c r="BH196" s="119"/>
      <c r="BI196" s="119"/>
      <c r="BJ196" s="119"/>
      <c r="BK196" s="119"/>
      <c r="BL196" s="119"/>
      <c r="BM196" s="119"/>
      <c r="BN196" s="119"/>
      <c r="BO196" s="119"/>
      <c r="BP196" s="119"/>
      <c r="BQ196" s="119"/>
      <c r="BR196" s="119"/>
      <c r="BS196" s="119"/>
      <c r="BT196" s="119"/>
      <c r="BU196" s="119"/>
      <c r="BV196" s="119"/>
      <c r="BW196" s="119"/>
      <c r="BX196" s="119"/>
      <c r="BY196" s="119"/>
      <c r="BZ196" s="119"/>
      <c r="CA196" s="119"/>
      <c r="CB196" s="119"/>
      <c r="CC196" s="119"/>
      <c r="CD196" s="119"/>
      <c r="CE196" s="119"/>
      <c r="CF196" s="119"/>
      <c r="CG196" s="119"/>
      <c r="CH196" s="119"/>
      <c r="CI196" s="119"/>
      <c r="CJ196" s="119"/>
      <c r="CK196" s="119"/>
      <c r="CL196" s="119"/>
      <c r="CM196" s="119"/>
      <c r="CN196" s="119"/>
      <c r="CO196" s="119"/>
      <c r="CP196" s="119"/>
      <c r="CQ196" s="119"/>
      <c r="CR196" s="119"/>
      <c r="CS196" s="119"/>
      <c r="CT196" s="119"/>
      <c r="CU196" s="119"/>
      <c r="CV196" s="119"/>
      <c r="CW196" s="119"/>
      <c r="CX196" s="119"/>
      <c r="CY196" s="119"/>
      <c r="CZ196" s="119"/>
      <c r="DA196" s="119"/>
      <c r="DB196" s="119"/>
      <c r="DC196" s="119"/>
      <c r="DD196" s="119"/>
      <c r="DE196" s="119"/>
      <c r="DF196" s="119"/>
      <c r="DG196" s="119"/>
      <c r="DH196" s="119"/>
      <c r="DI196" s="119"/>
      <c r="DJ196" s="119"/>
      <c r="DK196" s="119"/>
      <c r="DL196" s="119"/>
      <c r="DM196" s="119"/>
      <c r="DN196" s="119"/>
      <c r="DO196" s="119"/>
      <c r="DP196" s="119"/>
      <c r="DQ196" s="119"/>
      <c r="DR196" s="119"/>
    </row>
    <row r="197" spans="1:122" ht="15" x14ac:dyDescent="0.25">
      <c r="A197" s="119">
        <v>193</v>
      </c>
      <c r="B197" s="120"/>
      <c r="C197" s="120"/>
      <c r="D197" s="120"/>
      <c r="E197" s="120"/>
      <c r="F197" s="120"/>
      <c r="G197" s="120"/>
      <c r="H197" s="119"/>
      <c r="I197" s="119"/>
      <c r="J197" s="119"/>
      <c r="K197" s="119"/>
      <c r="L197" s="119"/>
      <c r="M197" s="119"/>
      <c r="N197" s="119"/>
      <c r="O197" s="119"/>
      <c r="P197" s="119"/>
      <c r="Q197" s="119"/>
      <c r="R197" s="119"/>
      <c r="S197" s="119"/>
      <c r="T197" s="119"/>
      <c r="U197" s="119"/>
      <c r="V197" s="119"/>
      <c r="W197" s="119"/>
      <c r="X197" s="119"/>
      <c r="Y197" s="119"/>
      <c r="Z197" s="119"/>
      <c r="AA197" s="119"/>
      <c r="AB197" s="119"/>
      <c r="AC197" s="119"/>
      <c r="AD197" s="119"/>
      <c r="AE197" s="119"/>
      <c r="AF197" s="119"/>
      <c r="AG197" s="119"/>
      <c r="AH197" s="119"/>
      <c r="AI197" s="119"/>
      <c r="AJ197" s="119"/>
      <c r="AK197" s="119"/>
      <c r="AL197" s="119"/>
      <c r="AM197" s="119"/>
      <c r="AN197" s="119"/>
      <c r="AO197" s="119"/>
      <c r="AP197" s="119"/>
      <c r="AQ197" s="119"/>
      <c r="AR197" s="119"/>
      <c r="AS197" s="119"/>
      <c r="AT197" s="119"/>
      <c r="AU197" s="119"/>
      <c r="AV197" s="119"/>
      <c r="AW197" s="119"/>
      <c r="AX197" s="119"/>
      <c r="AY197" s="119"/>
      <c r="AZ197" s="119"/>
      <c r="BA197" s="119"/>
      <c r="BB197" s="119"/>
      <c r="BC197" s="119"/>
      <c r="BD197" s="119"/>
      <c r="BE197" s="119"/>
      <c r="BF197" s="119"/>
      <c r="BG197" s="119"/>
      <c r="BH197" s="119"/>
      <c r="BI197" s="119"/>
      <c r="BJ197" s="119"/>
      <c r="BK197" s="119"/>
      <c r="BL197" s="119"/>
      <c r="BM197" s="119"/>
      <c r="BN197" s="119"/>
      <c r="BO197" s="119"/>
      <c r="BP197" s="119"/>
      <c r="BQ197" s="119"/>
      <c r="BR197" s="119"/>
      <c r="BS197" s="119"/>
      <c r="BT197" s="119"/>
      <c r="BU197" s="119"/>
      <c r="BV197" s="119"/>
      <c r="BW197" s="119"/>
      <c r="BX197" s="119"/>
      <c r="BY197" s="119"/>
      <c r="BZ197" s="119"/>
      <c r="CA197" s="119"/>
      <c r="CB197" s="119"/>
      <c r="CC197" s="119"/>
      <c r="CD197" s="119"/>
      <c r="CE197" s="119"/>
      <c r="CF197" s="119"/>
      <c r="CG197" s="119"/>
      <c r="CH197" s="119"/>
      <c r="CI197" s="119"/>
      <c r="CJ197" s="119"/>
      <c r="CK197" s="119"/>
      <c r="CL197" s="119"/>
      <c r="CM197" s="119"/>
      <c r="CN197" s="119"/>
      <c r="CO197" s="119"/>
      <c r="CP197" s="119"/>
      <c r="CQ197" s="119"/>
      <c r="CR197" s="119"/>
      <c r="CS197" s="119"/>
      <c r="CT197" s="119"/>
      <c r="CU197" s="119"/>
      <c r="CV197" s="119"/>
      <c r="CW197" s="119"/>
      <c r="CX197" s="119"/>
      <c r="CY197" s="119"/>
      <c r="CZ197" s="119"/>
      <c r="DA197" s="119"/>
      <c r="DB197" s="119"/>
      <c r="DC197" s="119"/>
      <c r="DD197" s="119"/>
      <c r="DE197" s="119"/>
      <c r="DF197" s="119"/>
      <c r="DG197" s="119"/>
      <c r="DH197" s="119"/>
      <c r="DI197" s="119"/>
      <c r="DJ197" s="119"/>
      <c r="DK197" s="119"/>
      <c r="DL197" s="119"/>
      <c r="DM197" s="119"/>
      <c r="DN197" s="119"/>
      <c r="DO197" s="119"/>
      <c r="DP197" s="119"/>
      <c r="DQ197" s="119"/>
      <c r="DR197" s="119"/>
    </row>
    <row r="198" spans="1:122" ht="15" x14ac:dyDescent="0.25">
      <c r="A198" s="119">
        <v>194</v>
      </c>
      <c r="B198" s="120"/>
      <c r="C198" s="120"/>
      <c r="D198" s="120"/>
      <c r="E198" s="120"/>
      <c r="F198" s="120"/>
      <c r="G198" s="120"/>
      <c r="H198" s="119"/>
      <c r="I198" s="119"/>
      <c r="J198" s="119"/>
      <c r="K198" s="119"/>
      <c r="L198" s="119"/>
      <c r="M198" s="119"/>
      <c r="N198" s="119"/>
      <c r="O198" s="119"/>
      <c r="P198" s="119"/>
      <c r="Q198" s="119"/>
      <c r="R198" s="119"/>
      <c r="S198" s="119"/>
      <c r="T198" s="119"/>
      <c r="U198" s="119"/>
      <c r="V198" s="119"/>
      <c r="W198" s="119"/>
      <c r="X198" s="119"/>
      <c r="Y198" s="119"/>
      <c r="Z198" s="119"/>
      <c r="AA198" s="119"/>
      <c r="AB198" s="119"/>
      <c r="AC198" s="119"/>
      <c r="AD198" s="119"/>
      <c r="AE198" s="119"/>
      <c r="AF198" s="119"/>
      <c r="AG198" s="119"/>
      <c r="AH198" s="119"/>
      <c r="AI198" s="119"/>
      <c r="AJ198" s="119"/>
      <c r="AK198" s="119"/>
      <c r="AL198" s="119"/>
      <c r="AM198" s="119"/>
      <c r="AN198" s="119"/>
      <c r="AO198" s="119"/>
      <c r="AP198" s="119"/>
      <c r="AQ198" s="119"/>
      <c r="AR198" s="119"/>
      <c r="AS198" s="119"/>
      <c r="AT198" s="119"/>
      <c r="AU198" s="119"/>
      <c r="AV198" s="119"/>
      <c r="AW198" s="119"/>
      <c r="AX198" s="119"/>
      <c r="AY198" s="119"/>
      <c r="AZ198" s="119"/>
      <c r="BA198" s="119"/>
      <c r="BB198" s="119"/>
      <c r="BC198" s="119"/>
      <c r="BD198" s="119"/>
      <c r="BE198" s="119"/>
      <c r="BF198" s="119"/>
      <c r="BG198" s="119"/>
      <c r="BH198" s="119"/>
      <c r="BI198" s="119"/>
      <c r="BJ198" s="119"/>
      <c r="BK198" s="119"/>
      <c r="BL198" s="119"/>
      <c r="BM198" s="119"/>
      <c r="BN198" s="119"/>
      <c r="BO198" s="119"/>
      <c r="BP198" s="119"/>
      <c r="BQ198" s="119"/>
      <c r="BR198" s="119"/>
      <c r="BS198" s="119"/>
      <c r="BT198" s="119"/>
      <c r="BU198" s="119"/>
      <c r="BV198" s="119"/>
      <c r="BW198" s="119"/>
      <c r="BX198" s="119"/>
      <c r="BY198" s="119"/>
      <c r="BZ198" s="119"/>
      <c r="CA198" s="119"/>
      <c r="CB198" s="119"/>
      <c r="CC198" s="119"/>
      <c r="CD198" s="119"/>
      <c r="CE198" s="119"/>
      <c r="CF198" s="119"/>
      <c r="CG198" s="119"/>
      <c r="CH198" s="119"/>
      <c r="CI198" s="119"/>
      <c r="CJ198" s="119"/>
      <c r="CK198" s="119"/>
      <c r="CL198" s="119"/>
      <c r="CM198" s="119"/>
      <c r="CN198" s="119"/>
      <c r="CO198" s="119"/>
      <c r="CP198" s="119"/>
      <c r="CQ198" s="119"/>
      <c r="CR198" s="119"/>
      <c r="CS198" s="119"/>
      <c r="CT198" s="119"/>
      <c r="CU198" s="119"/>
      <c r="CV198" s="119"/>
      <c r="CW198" s="119"/>
      <c r="CX198" s="119"/>
      <c r="CY198" s="119"/>
      <c r="CZ198" s="119"/>
      <c r="DA198" s="119"/>
      <c r="DB198" s="119"/>
      <c r="DC198" s="119"/>
      <c r="DD198" s="119"/>
      <c r="DE198" s="119"/>
      <c r="DF198" s="119"/>
      <c r="DG198" s="119"/>
      <c r="DH198" s="119"/>
      <c r="DI198" s="119"/>
      <c r="DJ198" s="119"/>
      <c r="DK198" s="119"/>
      <c r="DL198" s="119"/>
      <c r="DM198" s="119"/>
      <c r="DN198" s="119"/>
      <c r="DO198" s="119"/>
      <c r="DP198" s="119"/>
      <c r="DQ198" s="119"/>
      <c r="DR198" s="119"/>
    </row>
    <row r="199" spans="1:122" ht="15" x14ac:dyDescent="0.25">
      <c r="A199" s="119">
        <v>195</v>
      </c>
      <c r="B199" s="120"/>
      <c r="C199" s="120"/>
      <c r="D199" s="120"/>
      <c r="E199" s="120"/>
      <c r="F199" s="120"/>
      <c r="G199" s="120"/>
      <c r="H199" s="119"/>
      <c r="I199" s="119"/>
      <c r="J199" s="119"/>
      <c r="K199" s="119"/>
      <c r="L199" s="119"/>
      <c r="M199" s="119"/>
      <c r="N199" s="119"/>
      <c r="O199" s="119"/>
      <c r="P199" s="119"/>
      <c r="Q199" s="119"/>
      <c r="R199" s="119"/>
      <c r="S199" s="119"/>
      <c r="T199" s="119"/>
      <c r="U199" s="119"/>
      <c r="V199" s="119"/>
      <c r="W199" s="119"/>
      <c r="X199" s="119"/>
      <c r="Y199" s="119"/>
      <c r="Z199" s="119"/>
      <c r="AA199" s="119"/>
      <c r="AB199" s="119"/>
      <c r="AC199" s="119"/>
      <c r="AD199" s="119"/>
      <c r="AE199" s="119"/>
      <c r="AF199" s="119"/>
      <c r="AG199" s="119"/>
      <c r="AH199" s="119"/>
      <c r="AI199" s="119"/>
      <c r="AJ199" s="119"/>
      <c r="AK199" s="119"/>
      <c r="AL199" s="119"/>
      <c r="AM199" s="119"/>
      <c r="AN199" s="119"/>
      <c r="AO199" s="119"/>
      <c r="AP199" s="119"/>
      <c r="AQ199" s="119"/>
      <c r="AR199" s="119"/>
      <c r="AS199" s="119"/>
      <c r="AT199" s="119"/>
      <c r="AU199" s="119"/>
      <c r="AV199" s="119"/>
      <c r="AW199" s="119"/>
      <c r="AX199" s="119"/>
      <c r="AY199" s="119"/>
      <c r="AZ199" s="119"/>
      <c r="BA199" s="119"/>
      <c r="BB199" s="119"/>
      <c r="BC199" s="119"/>
      <c r="BD199" s="119"/>
      <c r="BE199" s="119"/>
      <c r="BF199" s="119"/>
      <c r="BG199" s="119"/>
      <c r="BH199" s="119"/>
      <c r="BI199" s="119"/>
      <c r="BJ199" s="119"/>
      <c r="BK199" s="119"/>
      <c r="BL199" s="119"/>
      <c r="BM199" s="119"/>
      <c r="BN199" s="119"/>
      <c r="BO199" s="119"/>
      <c r="BP199" s="119"/>
      <c r="BQ199" s="119"/>
      <c r="BR199" s="119"/>
      <c r="BS199" s="119"/>
      <c r="BT199" s="119"/>
      <c r="BU199" s="119"/>
      <c r="BV199" s="119"/>
      <c r="BW199" s="119"/>
      <c r="BX199" s="119"/>
      <c r="BY199" s="119"/>
      <c r="BZ199" s="119"/>
      <c r="CA199" s="119"/>
      <c r="CB199" s="119"/>
      <c r="CC199" s="119"/>
      <c r="CD199" s="119"/>
      <c r="CE199" s="119"/>
      <c r="CF199" s="119"/>
      <c r="CG199" s="119"/>
      <c r="CH199" s="119"/>
      <c r="CI199" s="119"/>
      <c r="CJ199" s="119"/>
      <c r="CK199" s="119"/>
      <c r="CL199" s="119"/>
      <c r="CM199" s="119"/>
      <c r="CN199" s="119"/>
      <c r="CO199" s="119"/>
      <c r="CP199" s="119"/>
      <c r="CQ199" s="119"/>
      <c r="CR199" s="119"/>
      <c r="CS199" s="119"/>
      <c r="CT199" s="119"/>
      <c r="CU199" s="119"/>
      <c r="CV199" s="119"/>
      <c r="CW199" s="119"/>
      <c r="CX199" s="119"/>
      <c r="CY199" s="119"/>
      <c r="CZ199" s="119"/>
      <c r="DA199" s="119"/>
      <c r="DB199" s="119"/>
      <c r="DC199" s="119"/>
      <c r="DD199" s="119"/>
      <c r="DE199" s="119"/>
      <c r="DF199" s="119"/>
      <c r="DG199" s="119"/>
      <c r="DH199" s="119"/>
      <c r="DI199" s="119"/>
      <c r="DJ199" s="119"/>
      <c r="DK199" s="119"/>
      <c r="DL199" s="119"/>
      <c r="DM199" s="119"/>
      <c r="DN199" s="119"/>
      <c r="DO199" s="119"/>
      <c r="DP199" s="119"/>
      <c r="DQ199" s="119"/>
      <c r="DR199" s="119"/>
    </row>
    <row r="200" spans="1:122" ht="15" x14ac:dyDescent="0.25">
      <c r="A200" s="119">
        <v>196</v>
      </c>
      <c r="B200" s="120"/>
      <c r="C200" s="120"/>
      <c r="D200" s="120"/>
      <c r="E200" s="120"/>
      <c r="F200" s="120"/>
      <c r="G200" s="120"/>
      <c r="H200" s="119"/>
      <c r="I200" s="119"/>
      <c r="J200" s="119"/>
      <c r="K200" s="119"/>
      <c r="L200" s="119"/>
      <c r="M200" s="119"/>
      <c r="N200" s="119"/>
      <c r="O200" s="119"/>
      <c r="P200" s="119"/>
      <c r="Q200" s="119"/>
      <c r="R200" s="119"/>
      <c r="S200" s="119"/>
      <c r="T200" s="119"/>
      <c r="U200" s="119"/>
      <c r="V200" s="119"/>
      <c r="W200" s="119"/>
      <c r="X200" s="119"/>
      <c r="Y200" s="119"/>
      <c r="Z200" s="119"/>
      <c r="AA200" s="119"/>
      <c r="AB200" s="119"/>
      <c r="AC200" s="119"/>
      <c r="AD200" s="119"/>
      <c r="AE200" s="119"/>
      <c r="AF200" s="119"/>
      <c r="AG200" s="119"/>
      <c r="AH200" s="119"/>
      <c r="AI200" s="119"/>
      <c r="AJ200" s="119"/>
      <c r="AK200" s="119"/>
      <c r="AL200" s="119"/>
      <c r="AM200" s="119"/>
      <c r="AN200" s="119"/>
      <c r="AO200" s="119"/>
      <c r="AP200" s="119"/>
      <c r="AQ200" s="119"/>
      <c r="AR200" s="119"/>
      <c r="AS200" s="119"/>
      <c r="AT200" s="119"/>
      <c r="AU200" s="119"/>
      <c r="AV200" s="119"/>
      <c r="AW200" s="119"/>
      <c r="AX200" s="119"/>
      <c r="AY200" s="119"/>
      <c r="AZ200" s="119"/>
      <c r="BA200" s="119"/>
      <c r="BB200" s="119"/>
      <c r="BC200" s="119"/>
      <c r="BD200" s="119"/>
      <c r="BE200" s="119"/>
      <c r="BF200" s="119"/>
      <c r="BG200" s="119"/>
      <c r="BH200" s="119"/>
      <c r="BI200" s="119"/>
      <c r="BJ200" s="119"/>
      <c r="BK200" s="119"/>
      <c r="BL200" s="119"/>
      <c r="BM200" s="119"/>
      <c r="BN200" s="119"/>
      <c r="BO200" s="119"/>
      <c r="BP200" s="119"/>
      <c r="BQ200" s="119"/>
      <c r="BR200" s="119"/>
      <c r="BS200" s="119"/>
      <c r="BT200" s="119"/>
      <c r="BU200" s="119"/>
      <c r="BV200" s="119"/>
      <c r="BW200" s="119"/>
      <c r="BX200" s="119"/>
      <c r="BY200" s="119"/>
      <c r="BZ200" s="119"/>
      <c r="CA200" s="119"/>
      <c r="CB200" s="119"/>
      <c r="CC200" s="119"/>
      <c r="CD200" s="119"/>
      <c r="CE200" s="119"/>
      <c r="CF200" s="119"/>
      <c r="CG200" s="119"/>
      <c r="CH200" s="119"/>
      <c r="CI200" s="119"/>
      <c r="CJ200" s="119"/>
      <c r="CK200" s="119"/>
      <c r="CL200" s="119"/>
      <c r="CM200" s="119"/>
      <c r="CN200" s="119"/>
      <c r="CO200" s="119"/>
      <c r="CP200" s="119"/>
      <c r="CQ200" s="119"/>
      <c r="CR200" s="119"/>
      <c r="CS200" s="119"/>
      <c r="CT200" s="119"/>
      <c r="CU200" s="119"/>
      <c r="CV200" s="119"/>
      <c r="CW200" s="119"/>
      <c r="CX200" s="119"/>
      <c r="CY200" s="119"/>
      <c r="CZ200" s="119"/>
      <c r="DA200" s="119"/>
      <c r="DB200" s="119"/>
      <c r="DC200" s="119"/>
      <c r="DD200" s="119"/>
      <c r="DE200" s="119"/>
      <c r="DF200" s="119"/>
      <c r="DG200" s="119"/>
      <c r="DH200" s="119"/>
      <c r="DI200" s="119"/>
      <c r="DJ200" s="119"/>
      <c r="DK200" s="119"/>
      <c r="DL200" s="119"/>
      <c r="DM200" s="119"/>
      <c r="DN200" s="119"/>
      <c r="DO200" s="119"/>
      <c r="DP200" s="119"/>
      <c r="DQ200" s="119"/>
      <c r="DR200" s="119"/>
    </row>
    <row r="201" spans="1:122" ht="15" x14ac:dyDescent="0.25">
      <c r="A201" s="119">
        <v>197</v>
      </c>
      <c r="B201" s="120"/>
      <c r="C201" s="120"/>
      <c r="D201" s="120"/>
      <c r="E201" s="120"/>
      <c r="F201" s="120"/>
      <c r="G201" s="120"/>
      <c r="H201" s="119"/>
      <c r="I201" s="119"/>
      <c r="J201" s="119"/>
      <c r="K201" s="119"/>
      <c r="L201" s="119"/>
      <c r="M201" s="119"/>
      <c r="N201" s="119"/>
      <c r="O201" s="119"/>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c r="AW201" s="119"/>
      <c r="AX201" s="119"/>
      <c r="AY201" s="119"/>
      <c r="AZ201" s="119"/>
      <c r="BA201" s="119"/>
      <c r="BB201" s="119"/>
      <c r="BC201" s="119"/>
      <c r="BD201" s="119"/>
      <c r="BE201" s="119"/>
      <c r="BF201" s="119"/>
      <c r="BG201" s="119"/>
      <c r="BH201" s="119"/>
      <c r="BI201" s="119"/>
      <c r="BJ201" s="119"/>
      <c r="BK201" s="119"/>
      <c r="BL201" s="119"/>
      <c r="BM201" s="119"/>
      <c r="BN201" s="119"/>
      <c r="BO201" s="119"/>
      <c r="BP201" s="119"/>
      <c r="BQ201" s="119"/>
      <c r="BR201" s="119"/>
      <c r="BS201" s="119"/>
      <c r="BT201" s="119"/>
      <c r="BU201" s="119"/>
      <c r="BV201" s="119"/>
      <c r="BW201" s="119"/>
      <c r="BX201" s="119"/>
      <c r="BY201" s="119"/>
      <c r="BZ201" s="119"/>
      <c r="CA201" s="119"/>
      <c r="CB201" s="119"/>
      <c r="CC201" s="119"/>
      <c r="CD201" s="119"/>
      <c r="CE201" s="119"/>
      <c r="CF201" s="119"/>
      <c r="CG201" s="119"/>
      <c r="CH201" s="119"/>
      <c r="CI201" s="119"/>
      <c r="CJ201" s="119"/>
      <c r="CK201" s="119"/>
      <c r="CL201" s="119"/>
      <c r="CM201" s="119"/>
      <c r="CN201" s="119"/>
      <c r="CO201" s="119"/>
      <c r="CP201" s="119"/>
      <c r="CQ201" s="119"/>
      <c r="CR201" s="119"/>
      <c r="CS201" s="119"/>
      <c r="CT201" s="119"/>
      <c r="CU201" s="119"/>
      <c r="CV201" s="119"/>
      <c r="CW201" s="119"/>
      <c r="CX201" s="119"/>
      <c r="CY201" s="119"/>
      <c r="CZ201" s="119"/>
      <c r="DA201" s="119"/>
      <c r="DB201" s="119"/>
      <c r="DC201" s="119"/>
      <c r="DD201" s="119"/>
      <c r="DE201" s="119"/>
      <c r="DF201" s="119"/>
      <c r="DG201" s="119"/>
      <c r="DH201" s="119"/>
      <c r="DI201" s="119"/>
      <c r="DJ201" s="119"/>
      <c r="DK201" s="119"/>
      <c r="DL201" s="119"/>
      <c r="DM201" s="119"/>
      <c r="DN201" s="119"/>
      <c r="DO201" s="119"/>
      <c r="DP201" s="119"/>
      <c r="DQ201" s="119"/>
      <c r="DR201" s="119"/>
    </row>
    <row r="202" spans="1:122" ht="15" x14ac:dyDescent="0.25">
      <c r="A202" s="119">
        <v>198</v>
      </c>
      <c r="B202" s="120"/>
      <c r="C202" s="120"/>
      <c r="D202" s="120"/>
      <c r="E202" s="120"/>
      <c r="F202" s="120"/>
      <c r="G202" s="120"/>
      <c r="H202" s="119"/>
      <c r="I202" s="119"/>
      <c r="J202" s="119"/>
      <c r="K202" s="119"/>
      <c r="L202" s="119"/>
      <c r="M202" s="119"/>
      <c r="N202" s="119"/>
      <c r="O202" s="119"/>
      <c r="P202" s="119"/>
      <c r="Q202" s="119"/>
      <c r="R202" s="119"/>
      <c r="S202" s="119"/>
      <c r="T202" s="119"/>
      <c r="U202" s="119"/>
      <c r="V202" s="119"/>
      <c r="W202" s="119"/>
      <c r="X202" s="119"/>
      <c r="Y202" s="119"/>
      <c r="Z202" s="119"/>
      <c r="AA202" s="119"/>
      <c r="AB202" s="119"/>
      <c r="AC202" s="119"/>
      <c r="AD202" s="119"/>
      <c r="AE202" s="119"/>
      <c r="AF202" s="119"/>
      <c r="AG202" s="119"/>
      <c r="AH202" s="119"/>
      <c r="AI202" s="119"/>
      <c r="AJ202" s="119"/>
      <c r="AK202" s="119"/>
      <c r="AL202" s="119"/>
      <c r="AM202" s="119"/>
      <c r="AN202" s="119"/>
      <c r="AO202" s="119"/>
      <c r="AP202" s="119"/>
      <c r="AQ202" s="119"/>
      <c r="AR202" s="119"/>
      <c r="AS202" s="119"/>
      <c r="AT202" s="119"/>
      <c r="AU202" s="119"/>
      <c r="AV202" s="119"/>
      <c r="AW202" s="119"/>
      <c r="AX202" s="119"/>
      <c r="AY202" s="119"/>
      <c r="AZ202" s="119"/>
      <c r="BA202" s="119"/>
      <c r="BB202" s="119"/>
      <c r="BC202" s="119"/>
      <c r="BD202" s="119"/>
      <c r="BE202" s="119"/>
      <c r="BF202" s="119"/>
      <c r="BG202" s="119"/>
      <c r="BH202" s="119"/>
      <c r="BI202" s="119"/>
      <c r="BJ202" s="119"/>
      <c r="BK202" s="119"/>
      <c r="BL202" s="119"/>
      <c r="BM202" s="119"/>
      <c r="BN202" s="119"/>
      <c r="BO202" s="119"/>
      <c r="BP202" s="119"/>
      <c r="BQ202" s="119"/>
      <c r="BR202" s="119"/>
      <c r="BS202" s="119"/>
      <c r="BT202" s="119"/>
      <c r="BU202" s="119"/>
      <c r="BV202" s="119"/>
      <c r="BW202" s="119"/>
      <c r="BX202" s="119"/>
      <c r="BY202" s="119"/>
      <c r="BZ202" s="119"/>
      <c r="CA202" s="119"/>
      <c r="CB202" s="119"/>
      <c r="CC202" s="119"/>
      <c r="CD202" s="119"/>
      <c r="CE202" s="119"/>
      <c r="CF202" s="119"/>
      <c r="CG202" s="119"/>
      <c r="CH202" s="119"/>
      <c r="CI202" s="119"/>
      <c r="CJ202" s="119"/>
      <c r="CK202" s="119"/>
      <c r="CL202" s="119"/>
      <c r="CM202" s="119"/>
      <c r="CN202" s="119"/>
      <c r="CO202" s="119"/>
      <c r="CP202" s="119"/>
      <c r="CQ202" s="119"/>
      <c r="CR202" s="119"/>
      <c r="CS202" s="119"/>
      <c r="CT202" s="119"/>
      <c r="CU202" s="119"/>
      <c r="CV202" s="119"/>
      <c r="CW202" s="119"/>
      <c r="CX202" s="119"/>
      <c r="CY202" s="119"/>
      <c r="CZ202" s="119"/>
      <c r="DA202" s="119"/>
      <c r="DB202" s="119"/>
      <c r="DC202" s="119"/>
      <c r="DD202" s="119"/>
      <c r="DE202" s="119"/>
      <c r="DF202" s="119"/>
      <c r="DG202" s="119"/>
      <c r="DH202" s="119"/>
      <c r="DI202" s="119"/>
      <c r="DJ202" s="119"/>
      <c r="DK202" s="119"/>
      <c r="DL202" s="119"/>
      <c r="DM202" s="119"/>
      <c r="DN202" s="119"/>
      <c r="DO202" s="119"/>
      <c r="DP202" s="119"/>
      <c r="DQ202" s="119"/>
      <c r="DR202" s="119"/>
    </row>
    <row r="203" spans="1:122" ht="15" x14ac:dyDescent="0.25">
      <c r="A203" s="119">
        <v>199</v>
      </c>
      <c r="B203" s="120"/>
      <c r="C203" s="120"/>
      <c r="D203" s="120"/>
      <c r="E203" s="120"/>
      <c r="F203" s="120"/>
      <c r="G203" s="120"/>
      <c r="H203" s="119"/>
      <c r="I203" s="119"/>
      <c r="J203" s="119"/>
      <c r="K203" s="119"/>
      <c r="L203" s="119"/>
      <c r="M203" s="119"/>
      <c r="N203" s="119"/>
      <c r="O203" s="119"/>
      <c r="P203" s="119"/>
      <c r="Q203" s="119"/>
      <c r="R203" s="119"/>
      <c r="S203" s="119"/>
      <c r="T203" s="119"/>
      <c r="U203" s="119"/>
      <c r="V203" s="119"/>
      <c r="W203" s="119"/>
      <c r="X203" s="119"/>
      <c r="Y203" s="119"/>
      <c r="Z203" s="119"/>
      <c r="AA203" s="119"/>
      <c r="AB203" s="119"/>
      <c r="AC203" s="119"/>
      <c r="AD203" s="119"/>
      <c r="AE203" s="119"/>
      <c r="AF203" s="119"/>
      <c r="AG203" s="119"/>
      <c r="AH203" s="119"/>
      <c r="AI203" s="119"/>
      <c r="AJ203" s="119"/>
      <c r="AK203" s="119"/>
      <c r="AL203" s="119"/>
      <c r="AM203" s="119"/>
      <c r="AN203" s="119"/>
      <c r="AO203" s="119"/>
      <c r="AP203" s="119"/>
      <c r="AQ203" s="119"/>
      <c r="AR203" s="119"/>
      <c r="AS203" s="119"/>
      <c r="AT203" s="119"/>
      <c r="AU203" s="119"/>
      <c r="AV203" s="119"/>
      <c r="AW203" s="119"/>
      <c r="AX203" s="119"/>
      <c r="AY203" s="119"/>
      <c r="AZ203" s="119"/>
      <c r="BA203" s="119"/>
      <c r="BB203" s="119"/>
      <c r="BC203" s="119"/>
      <c r="BD203" s="119"/>
      <c r="BE203" s="119"/>
      <c r="BF203" s="119"/>
      <c r="BG203" s="119"/>
      <c r="BH203" s="119"/>
      <c r="BI203" s="119"/>
      <c r="BJ203" s="119"/>
      <c r="BK203" s="119"/>
      <c r="BL203" s="119"/>
      <c r="BM203" s="119"/>
      <c r="BN203" s="119"/>
      <c r="BO203" s="119"/>
      <c r="BP203" s="119"/>
      <c r="BQ203" s="119"/>
      <c r="BR203" s="119"/>
      <c r="BS203" s="119"/>
      <c r="BT203" s="119"/>
      <c r="BU203" s="119"/>
      <c r="BV203" s="119"/>
      <c r="BW203" s="119"/>
      <c r="BX203" s="119"/>
      <c r="BY203" s="119"/>
      <c r="BZ203" s="119"/>
      <c r="CA203" s="119"/>
      <c r="CB203" s="119"/>
      <c r="CC203" s="119"/>
      <c r="CD203" s="119"/>
      <c r="CE203" s="119"/>
      <c r="CF203" s="119"/>
      <c r="CG203" s="119"/>
      <c r="CH203" s="119"/>
      <c r="CI203" s="119"/>
      <c r="CJ203" s="119"/>
      <c r="CK203" s="119"/>
      <c r="CL203" s="119"/>
      <c r="CM203" s="119"/>
      <c r="CN203" s="119"/>
      <c r="CO203" s="119"/>
      <c r="CP203" s="119"/>
      <c r="CQ203" s="119"/>
      <c r="CR203" s="119"/>
      <c r="CS203" s="119"/>
      <c r="CT203" s="119"/>
      <c r="CU203" s="119"/>
      <c r="CV203" s="119"/>
      <c r="CW203" s="119"/>
      <c r="CX203" s="119"/>
      <c r="CY203" s="119"/>
      <c r="CZ203" s="119"/>
      <c r="DA203" s="119"/>
      <c r="DB203" s="119"/>
      <c r="DC203" s="119"/>
      <c r="DD203" s="119"/>
      <c r="DE203" s="119"/>
      <c r="DF203" s="119"/>
      <c r="DG203" s="119"/>
      <c r="DH203" s="119"/>
      <c r="DI203" s="119"/>
      <c r="DJ203" s="119"/>
      <c r="DK203" s="119"/>
      <c r="DL203" s="119"/>
      <c r="DM203" s="119"/>
      <c r="DN203" s="119"/>
      <c r="DO203" s="119"/>
      <c r="DP203" s="119"/>
      <c r="DQ203" s="119"/>
      <c r="DR203" s="119"/>
    </row>
    <row r="204" spans="1:122" ht="15" x14ac:dyDescent="0.25">
      <c r="A204" s="119">
        <v>200</v>
      </c>
      <c r="B204" s="120"/>
      <c r="C204" s="120"/>
      <c r="D204" s="120"/>
      <c r="E204" s="120"/>
      <c r="F204" s="120"/>
      <c r="G204" s="120"/>
      <c r="H204" s="119"/>
      <c r="I204" s="119"/>
      <c r="J204" s="119"/>
      <c r="K204" s="119"/>
      <c r="L204" s="119"/>
      <c r="M204" s="119"/>
      <c r="N204" s="119"/>
      <c r="O204" s="119"/>
      <c r="P204" s="119"/>
      <c r="Q204" s="119"/>
      <c r="R204" s="119"/>
      <c r="S204" s="119"/>
      <c r="T204" s="119"/>
      <c r="U204" s="119"/>
      <c r="V204" s="119"/>
      <c r="W204" s="119"/>
      <c r="X204" s="119"/>
      <c r="Y204" s="119"/>
      <c r="Z204" s="119"/>
      <c r="AA204" s="119"/>
      <c r="AB204" s="119"/>
      <c r="AC204" s="119"/>
      <c r="AD204" s="119"/>
      <c r="AE204" s="119"/>
      <c r="AF204" s="119"/>
      <c r="AG204" s="119"/>
      <c r="AH204" s="119"/>
      <c r="AI204" s="119"/>
      <c r="AJ204" s="119"/>
      <c r="AK204" s="119"/>
      <c r="AL204" s="119"/>
      <c r="AM204" s="119"/>
      <c r="AN204" s="119"/>
      <c r="AO204" s="119"/>
      <c r="AP204" s="119"/>
      <c r="AQ204" s="119"/>
      <c r="AR204" s="119"/>
      <c r="AS204" s="119"/>
      <c r="AT204" s="119"/>
      <c r="AU204" s="119"/>
      <c r="AV204" s="119"/>
      <c r="AW204" s="119"/>
      <c r="AX204" s="119"/>
      <c r="AY204" s="119"/>
      <c r="AZ204" s="119"/>
      <c r="BA204" s="119"/>
      <c r="BB204" s="119"/>
      <c r="BC204" s="119"/>
      <c r="BD204" s="119"/>
      <c r="BE204" s="119"/>
      <c r="BF204" s="119"/>
      <c r="BG204" s="119"/>
      <c r="BH204" s="119"/>
      <c r="BI204" s="119"/>
      <c r="BJ204" s="119"/>
      <c r="BK204" s="119"/>
      <c r="BL204" s="119"/>
      <c r="BM204" s="119"/>
      <c r="BN204" s="119"/>
      <c r="BO204" s="119"/>
      <c r="BP204" s="119"/>
      <c r="BQ204" s="119"/>
      <c r="BR204" s="119"/>
      <c r="BS204" s="119"/>
      <c r="BT204" s="119"/>
      <c r="BU204" s="119"/>
      <c r="BV204" s="119"/>
      <c r="BW204" s="119"/>
      <c r="BX204" s="119"/>
      <c r="BY204" s="119"/>
      <c r="BZ204" s="119"/>
      <c r="CA204" s="119"/>
      <c r="CB204" s="119"/>
      <c r="CC204" s="119"/>
      <c r="CD204" s="119"/>
      <c r="CE204" s="119"/>
      <c r="CF204" s="119"/>
      <c r="CG204" s="119"/>
      <c r="CH204" s="119"/>
      <c r="CI204" s="119"/>
      <c r="CJ204" s="119"/>
      <c r="CK204" s="119"/>
      <c r="CL204" s="119"/>
      <c r="CM204" s="119"/>
      <c r="CN204" s="119"/>
      <c r="CO204" s="119"/>
      <c r="CP204" s="119"/>
      <c r="CQ204" s="119"/>
      <c r="CR204" s="119"/>
      <c r="CS204" s="119"/>
      <c r="CT204" s="119"/>
      <c r="CU204" s="119"/>
      <c r="CV204" s="119"/>
      <c r="CW204" s="119"/>
      <c r="CX204" s="119"/>
      <c r="CY204" s="119"/>
      <c r="CZ204" s="119"/>
      <c r="DA204" s="119"/>
      <c r="DB204" s="119"/>
      <c r="DC204" s="119"/>
      <c r="DD204" s="119"/>
      <c r="DE204" s="119"/>
      <c r="DF204" s="119"/>
      <c r="DG204" s="119"/>
      <c r="DH204" s="119"/>
      <c r="DI204" s="119"/>
      <c r="DJ204" s="119"/>
      <c r="DK204" s="119"/>
      <c r="DL204" s="119"/>
      <c r="DM204" s="119"/>
      <c r="DN204" s="119"/>
      <c r="DO204" s="119"/>
      <c r="DP204" s="119"/>
      <c r="DQ204" s="119"/>
      <c r="DR204" s="119"/>
    </row>
    <row r="205" spans="1:122" ht="15" x14ac:dyDescent="0.25">
      <c r="A205" s="119">
        <v>201</v>
      </c>
      <c r="B205" s="120"/>
      <c r="C205" s="120"/>
      <c r="D205" s="120"/>
      <c r="E205" s="120"/>
      <c r="F205" s="120"/>
      <c r="G205" s="120"/>
      <c r="H205" s="119"/>
      <c r="I205" s="119"/>
      <c r="J205" s="119"/>
      <c r="K205" s="119"/>
      <c r="L205" s="119"/>
      <c r="M205" s="119"/>
      <c r="N205" s="119"/>
      <c r="O205" s="119"/>
      <c r="P205" s="119"/>
      <c r="Q205" s="119"/>
      <c r="R205" s="119"/>
      <c r="S205" s="119"/>
      <c r="T205" s="119"/>
      <c r="U205" s="119"/>
      <c r="V205" s="119"/>
      <c r="W205" s="119"/>
      <c r="X205" s="119"/>
      <c r="Y205" s="119"/>
      <c r="Z205" s="119"/>
      <c r="AA205" s="119"/>
      <c r="AB205" s="119"/>
      <c r="AC205" s="119"/>
      <c r="AD205" s="119"/>
      <c r="AE205" s="119"/>
      <c r="AF205" s="119"/>
      <c r="AG205" s="119"/>
      <c r="AH205" s="119"/>
      <c r="AI205" s="119"/>
      <c r="AJ205" s="119"/>
      <c r="AK205" s="119"/>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Q205" s="119"/>
      <c r="BR205" s="119"/>
      <c r="BS205" s="119"/>
      <c r="BT205" s="119"/>
      <c r="BU205" s="119"/>
      <c r="BV205" s="119"/>
      <c r="BW205" s="119"/>
      <c r="BX205" s="119"/>
      <c r="BY205" s="119"/>
      <c r="BZ205" s="119"/>
      <c r="CA205" s="119"/>
      <c r="CB205" s="119"/>
      <c r="CC205" s="119"/>
      <c r="CD205" s="119"/>
      <c r="CE205" s="119"/>
      <c r="CF205" s="119"/>
      <c r="CG205" s="119"/>
      <c r="CH205" s="119"/>
      <c r="CI205" s="119"/>
      <c r="CJ205" s="119"/>
      <c r="CK205" s="119"/>
      <c r="CL205" s="119"/>
      <c r="CM205" s="119"/>
      <c r="CN205" s="119"/>
      <c r="CO205" s="119"/>
      <c r="CP205" s="119"/>
      <c r="CQ205" s="119"/>
      <c r="CR205" s="119"/>
      <c r="CS205" s="119"/>
      <c r="CT205" s="119"/>
      <c r="CU205" s="119"/>
      <c r="CV205" s="119"/>
      <c r="CW205" s="119"/>
      <c r="CX205" s="119"/>
      <c r="CY205" s="119"/>
      <c r="CZ205" s="119"/>
      <c r="DA205" s="119"/>
      <c r="DB205" s="119"/>
      <c r="DC205" s="119"/>
      <c r="DD205" s="119"/>
      <c r="DE205" s="119"/>
      <c r="DF205" s="119"/>
      <c r="DG205" s="119"/>
      <c r="DH205" s="119"/>
      <c r="DI205" s="119"/>
      <c r="DJ205" s="119"/>
      <c r="DK205" s="119"/>
      <c r="DL205" s="119"/>
      <c r="DM205" s="119"/>
      <c r="DN205" s="119"/>
      <c r="DO205" s="119"/>
      <c r="DP205" s="119"/>
      <c r="DQ205" s="119"/>
      <c r="DR205" s="119"/>
    </row>
    <row r="206" spans="1:122" ht="15" x14ac:dyDescent="0.25">
      <c r="A206" s="119">
        <v>202</v>
      </c>
      <c r="B206" s="120"/>
      <c r="C206" s="120"/>
      <c r="D206" s="120"/>
      <c r="E206" s="120"/>
      <c r="F206" s="120"/>
      <c r="G206" s="120"/>
      <c r="H206" s="119"/>
      <c r="I206" s="119"/>
      <c r="J206" s="119"/>
      <c r="K206" s="119"/>
      <c r="L206" s="119"/>
      <c r="M206" s="119"/>
      <c r="N206" s="119"/>
      <c r="O206" s="119"/>
      <c r="P206" s="119"/>
      <c r="Q206" s="119"/>
      <c r="R206" s="119"/>
      <c r="S206" s="119"/>
      <c r="T206" s="119"/>
      <c r="U206" s="119"/>
      <c r="V206" s="119"/>
      <c r="W206" s="119"/>
      <c r="X206" s="119"/>
      <c r="Y206" s="119"/>
      <c r="Z206" s="119"/>
      <c r="AA206" s="119"/>
      <c r="AB206" s="119"/>
      <c r="AC206" s="119"/>
      <c r="AD206" s="119"/>
      <c r="AE206" s="119"/>
      <c r="AF206" s="119"/>
      <c r="AG206" s="119"/>
      <c r="AH206" s="119"/>
      <c r="AI206" s="119"/>
      <c r="AJ206" s="119"/>
      <c r="AK206" s="119"/>
      <c r="AL206" s="119"/>
      <c r="AM206" s="119"/>
      <c r="AN206" s="119"/>
      <c r="AO206" s="119"/>
      <c r="AP206" s="119"/>
      <c r="AQ206" s="119"/>
      <c r="AR206" s="119"/>
      <c r="AS206" s="119"/>
      <c r="AT206" s="119"/>
      <c r="AU206" s="119"/>
      <c r="AV206" s="119"/>
      <c r="AW206" s="119"/>
      <c r="AX206" s="119"/>
      <c r="AY206" s="119"/>
      <c r="AZ206" s="119"/>
      <c r="BA206" s="119"/>
      <c r="BB206" s="119"/>
      <c r="BC206" s="119"/>
      <c r="BD206" s="119"/>
      <c r="BE206" s="119"/>
      <c r="BF206" s="119"/>
      <c r="BG206" s="119"/>
      <c r="BH206" s="119"/>
      <c r="BI206" s="119"/>
      <c r="BJ206" s="119"/>
      <c r="BK206" s="119"/>
      <c r="BL206" s="119"/>
      <c r="BM206" s="119"/>
      <c r="BN206" s="119"/>
      <c r="BO206" s="119"/>
      <c r="BP206" s="119"/>
      <c r="BQ206" s="119"/>
      <c r="BR206" s="119"/>
      <c r="BS206" s="119"/>
      <c r="BT206" s="119"/>
      <c r="BU206" s="119"/>
      <c r="BV206" s="119"/>
      <c r="BW206" s="119"/>
      <c r="BX206" s="119"/>
      <c r="BY206" s="119"/>
      <c r="BZ206" s="119"/>
      <c r="CA206" s="119"/>
      <c r="CB206" s="119"/>
      <c r="CC206" s="119"/>
      <c r="CD206" s="119"/>
      <c r="CE206" s="119"/>
      <c r="CF206" s="119"/>
      <c r="CG206" s="119"/>
      <c r="CH206" s="119"/>
      <c r="CI206" s="119"/>
      <c r="CJ206" s="119"/>
      <c r="CK206" s="119"/>
      <c r="CL206" s="119"/>
      <c r="CM206" s="119"/>
      <c r="CN206" s="119"/>
      <c r="CO206" s="119"/>
      <c r="CP206" s="119"/>
      <c r="CQ206" s="119"/>
      <c r="CR206" s="119"/>
      <c r="CS206" s="119"/>
      <c r="CT206" s="119"/>
      <c r="CU206" s="119"/>
      <c r="CV206" s="119"/>
      <c r="CW206" s="119"/>
      <c r="CX206" s="119"/>
      <c r="CY206" s="119"/>
      <c r="CZ206" s="119"/>
      <c r="DA206" s="119"/>
      <c r="DB206" s="119"/>
      <c r="DC206" s="119"/>
      <c r="DD206" s="119"/>
      <c r="DE206" s="119"/>
      <c r="DF206" s="119"/>
      <c r="DG206" s="119"/>
      <c r="DH206" s="119"/>
      <c r="DI206" s="119"/>
      <c r="DJ206" s="119"/>
      <c r="DK206" s="119"/>
      <c r="DL206" s="119"/>
      <c r="DM206" s="119"/>
      <c r="DN206" s="119"/>
      <c r="DO206" s="119"/>
      <c r="DP206" s="119"/>
      <c r="DQ206" s="119"/>
      <c r="DR206" s="119"/>
    </row>
    <row r="207" spans="1:122" ht="15" x14ac:dyDescent="0.25">
      <c r="A207" s="119">
        <v>203</v>
      </c>
      <c r="B207" s="120"/>
      <c r="C207" s="120"/>
      <c r="D207" s="120"/>
      <c r="E207" s="120"/>
      <c r="F207" s="120"/>
      <c r="G207" s="120"/>
      <c r="H207" s="119"/>
      <c r="I207" s="119"/>
      <c r="J207" s="119"/>
      <c r="K207" s="119"/>
      <c r="L207" s="119"/>
      <c r="M207" s="119"/>
      <c r="N207" s="119"/>
      <c r="O207" s="119"/>
      <c r="P207" s="119"/>
      <c r="Q207" s="119"/>
      <c r="R207" s="119"/>
      <c r="S207" s="119"/>
      <c r="T207" s="119"/>
      <c r="U207" s="119"/>
      <c r="V207" s="119"/>
      <c r="W207" s="119"/>
      <c r="X207" s="119"/>
      <c r="Y207" s="119"/>
      <c r="Z207" s="119"/>
      <c r="AA207" s="119"/>
      <c r="AB207" s="119"/>
      <c r="AC207" s="119"/>
      <c r="AD207" s="119"/>
      <c r="AE207" s="119"/>
      <c r="AF207" s="119"/>
      <c r="AG207" s="119"/>
      <c r="AH207" s="119"/>
      <c r="AI207" s="119"/>
      <c r="AJ207" s="119"/>
      <c r="AK207" s="119"/>
      <c r="AL207" s="119"/>
      <c r="AM207" s="119"/>
      <c r="AN207" s="119"/>
      <c r="AO207" s="119"/>
      <c r="AP207" s="119"/>
      <c r="AQ207" s="119"/>
      <c r="AR207" s="119"/>
      <c r="AS207" s="119"/>
      <c r="AT207" s="119"/>
      <c r="AU207" s="119"/>
      <c r="AV207" s="119"/>
      <c r="AW207" s="119"/>
      <c r="AX207" s="119"/>
      <c r="AY207" s="119"/>
      <c r="AZ207" s="119"/>
      <c r="BA207" s="119"/>
      <c r="BB207" s="119"/>
      <c r="BC207" s="119"/>
      <c r="BD207" s="119"/>
      <c r="BE207" s="119"/>
      <c r="BF207" s="119"/>
      <c r="BG207" s="119"/>
      <c r="BH207" s="119"/>
      <c r="BI207" s="119"/>
      <c r="BJ207" s="119"/>
      <c r="BK207" s="119"/>
      <c r="BL207" s="119"/>
      <c r="BM207" s="119"/>
      <c r="BN207" s="119"/>
      <c r="BO207" s="119"/>
      <c r="BP207" s="119"/>
      <c r="BQ207" s="119"/>
      <c r="BR207" s="119"/>
      <c r="BS207" s="119"/>
      <c r="BT207" s="119"/>
      <c r="BU207" s="119"/>
      <c r="BV207" s="119"/>
      <c r="BW207" s="119"/>
      <c r="BX207" s="119"/>
      <c r="BY207" s="119"/>
      <c r="BZ207" s="119"/>
      <c r="CA207" s="119"/>
      <c r="CB207" s="119"/>
      <c r="CC207" s="119"/>
      <c r="CD207" s="119"/>
      <c r="CE207" s="119"/>
      <c r="CF207" s="119"/>
      <c r="CG207" s="119"/>
      <c r="CH207" s="119"/>
      <c r="CI207" s="119"/>
      <c r="CJ207" s="119"/>
      <c r="CK207" s="119"/>
      <c r="CL207" s="119"/>
      <c r="CM207" s="119"/>
      <c r="CN207" s="119"/>
      <c r="CO207" s="119"/>
      <c r="CP207" s="119"/>
      <c r="CQ207" s="119"/>
      <c r="CR207" s="119"/>
      <c r="CS207" s="119"/>
      <c r="CT207" s="119"/>
      <c r="CU207" s="119"/>
      <c r="CV207" s="119"/>
      <c r="CW207" s="119"/>
      <c r="CX207" s="119"/>
      <c r="CY207" s="119"/>
      <c r="CZ207" s="119"/>
      <c r="DA207" s="119"/>
      <c r="DB207" s="119"/>
      <c r="DC207" s="119"/>
      <c r="DD207" s="119"/>
      <c r="DE207" s="119"/>
      <c r="DF207" s="119"/>
      <c r="DG207" s="119"/>
      <c r="DH207" s="119"/>
      <c r="DI207" s="119"/>
      <c r="DJ207" s="119"/>
      <c r="DK207" s="119"/>
      <c r="DL207" s="119"/>
      <c r="DM207" s="119"/>
      <c r="DN207" s="119"/>
      <c r="DO207" s="119"/>
      <c r="DP207" s="119"/>
      <c r="DQ207" s="119"/>
      <c r="DR207" s="119"/>
    </row>
    <row r="208" spans="1:122" ht="15" x14ac:dyDescent="0.25">
      <c r="A208" s="119">
        <v>204</v>
      </c>
      <c r="B208" s="120"/>
      <c r="C208" s="120"/>
      <c r="D208" s="120"/>
      <c r="E208" s="120"/>
      <c r="F208" s="120"/>
      <c r="G208" s="120"/>
      <c r="H208" s="119"/>
      <c r="I208" s="119"/>
      <c r="J208" s="119"/>
      <c r="K208" s="119"/>
      <c r="L208" s="119"/>
      <c r="M208" s="119"/>
      <c r="N208" s="119"/>
      <c r="O208" s="119"/>
      <c r="P208" s="119"/>
      <c r="Q208" s="119"/>
      <c r="R208" s="119"/>
      <c r="S208" s="119"/>
      <c r="T208" s="119"/>
      <c r="U208" s="119"/>
      <c r="V208" s="119"/>
      <c r="W208" s="119"/>
      <c r="X208" s="119"/>
      <c r="Y208" s="119"/>
      <c r="Z208" s="119"/>
      <c r="AA208" s="119"/>
      <c r="AB208" s="119"/>
      <c r="AC208" s="119"/>
      <c r="AD208" s="119"/>
      <c r="AE208" s="119"/>
      <c r="AF208" s="119"/>
      <c r="AG208" s="119"/>
      <c r="AH208" s="119"/>
      <c r="AI208" s="119"/>
      <c r="AJ208" s="119"/>
      <c r="AK208" s="119"/>
      <c r="AL208" s="119"/>
      <c r="AM208" s="119"/>
      <c r="AN208" s="119"/>
      <c r="AO208" s="119"/>
      <c r="AP208" s="119"/>
      <c r="AQ208" s="119"/>
      <c r="AR208" s="119"/>
      <c r="AS208" s="119"/>
      <c r="AT208" s="119"/>
      <c r="AU208" s="119"/>
      <c r="AV208" s="119"/>
      <c r="AW208" s="119"/>
      <c r="AX208" s="119"/>
      <c r="AY208" s="119"/>
      <c r="AZ208" s="119"/>
      <c r="BA208" s="119"/>
      <c r="BB208" s="119"/>
      <c r="BC208" s="119"/>
      <c r="BD208" s="119"/>
      <c r="BE208" s="119"/>
      <c r="BF208" s="119"/>
      <c r="BG208" s="119"/>
      <c r="BH208" s="119"/>
      <c r="BI208" s="119"/>
      <c r="BJ208" s="119"/>
      <c r="BK208" s="119"/>
      <c r="BL208" s="119"/>
      <c r="BM208" s="119"/>
      <c r="BN208" s="119"/>
      <c r="BO208" s="119"/>
      <c r="BP208" s="119"/>
      <c r="BQ208" s="119"/>
      <c r="BR208" s="119"/>
      <c r="BS208" s="119"/>
      <c r="BT208" s="119"/>
      <c r="BU208" s="119"/>
      <c r="BV208" s="119"/>
      <c r="BW208" s="119"/>
      <c r="BX208" s="119"/>
      <c r="BY208" s="119"/>
      <c r="BZ208" s="119"/>
      <c r="CA208" s="119"/>
      <c r="CB208" s="119"/>
      <c r="CC208" s="119"/>
      <c r="CD208" s="119"/>
      <c r="CE208" s="119"/>
      <c r="CF208" s="119"/>
      <c r="CG208" s="119"/>
      <c r="CH208" s="119"/>
      <c r="CI208" s="119"/>
      <c r="CJ208" s="119"/>
      <c r="CK208" s="119"/>
      <c r="CL208" s="119"/>
      <c r="CM208" s="119"/>
      <c r="CN208" s="119"/>
      <c r="CO208" s="119"/>
      <c r="CP208" s="119"/>
      <c r="CQ208" s="119"/>
      <c r="CR208" s="119"/>
      <c r="CS208" s="119"/>
      <c r="CT208" s="119"/>
      <c r="CU208" s="119"/>
      <c r="CV208" s="119"/>
      <c r="CW208" s="119"/>
      <c r="CX208" s="119"/>
      <c r="CY208" s="119"/>
      <c r="CZ208" s="119"/>
      <c r="DA208" s="119"/>
      <c r="DB208" s="119"/>
      <c r="DC208" s="119"/>
      <c r="DD208" s="119"/>
      <c r="DE208" s="119"/>
      <c r="DF208" s="119"/>
      <c r="DG208" s="119"/>
      <c r="DH208" s="119"/>
      <c r="DI208" s="119"/>
      <c r="DJ208" s="119"/>
      <c r="DK208" s="119"/>
      <c r="DL208" s="119"/>
      <c r="DM208" s="119"/>
      <c r="DN208" s="119"/>
      <c r="DO208" s="119"/>
      <c r="DP208" s="119"/>
      <c r="DQ208" s="119"/>
      <c r="DR208" s="119"/>
    </row>
    <row r="209" spans="1:122" ht="15" x14ac:dyDescent="0.25">
      <c r="A209" s="119">
        <v>205</v>
      </c>
      <c r="B209" s="120"/>
      <c r="C209" s="120"/>
      <c r="D209" s="120"/>
      <c r="E209" s="120"/>
      <c r="F209" s="120"/>
      <c r="G209" s="120"/>
      <c r="H209" s="119"/>
      <c r="I209" s="119"/>
      <c r="J209" s="119"/>
      <c r="K209" s="119"/>
      <c r="L209" s="119"/>
      <c r="M209" s="119"/>
      <c r="N209" s="119"/>
      <c r="O209" s="119"/>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c r="AW209" s="119"/>
      <c r="AX209" s="119"/>
      <c r="AY209" s="119"/>
      <c r="AZ209" s="119"/>
      <c r="BA209" s="119"/>
      <c r="BB209" s="119"/>
      <c r="BC209" s="119"/>
      <c r="BD209" s="119"/>
      <c r="BE209" s="119"/>
      <c r="BF209" s="119"/>
      <c r="BG209" s="119"/>
      <c r="BH209" s="119"/>
      <c r="BI209" s="119"/>
      <c r="BJ209" s="119"/>
      <c r="BK209" s="119"/>
      <c r="BL209" s="119"/>
      <c r="BM209" s="119"/>
      <c r="BN209" s="119"/>
      <c r="BO209" s="119"/>
      <c r="BP209" s="119"/>
      <c r="BQ209" s="119"/>
      <c r="BR209" s="119"/>
      <c r="BS209" s="119"/>
      <c r="BT209" s="119"/>
      <c r="BU209" s="119"/>
      <c r="BV209" s="119"/>
      <c r="BW209" s="119"/>
      <c r="BX209" s="119"/>
      <c r="BY209" s="119"/>
      <c r="BZ209" s="119"/>
      <c r="CA209" s="119"/>
      <c r="CB209" s="119"/>
      <c r="CC209" s="119"/>
      <c r="CD209" s="119"/>
      <c r="CE209" s="119"/>
      <c r="CF209" s="119"/>
      <c r="CG209" s="119"/>
      <c r="CH209" s="119"/>
      <c r="CI209" s="119"/>
      <c r="CJ209" s="119"/>
      <c r="CK209" s="119"/>
      <c r="CL209" s="119"/>
      <c r="CM209" s="119"/>
      <c r="CN209" s="119"/>
      <c r="CO209" s="119"/>
      <c r="CP209" s="119"/>
      <c r="CQ209" s="119"/>
      <c r="CR209" s="119"/>
      <c r="CS209" s="119"/>
      <c r="CT209" s="119"/>
      <c r="CU209" s="119"/>
      <c r="CV209" s="119"/>
      <c r="CW209" s="119"/>
      <c r="CX209" s="119"/>
      <c r="CY209" s="119"/>
      <c r="CZ209" s="119"/>
      <c r="DA209" s="119"/>
      <c r="DB209" s="119"/>
      <c r="DC209" s="119"/>
      <c r="DD209" s="119"/>
      <c r="DE209" s="119"/>
      <c r="DF209" s="119"/>
      <c r="DG209" s="119"/>
      <c r="DH209" s="119"/>
      <c r="DI209" s="119"/>
      <c r="DJ209" s="119"/>
      <c r="DK209" s="119"/>
      <c r="DL209" s="119"/>
      <c r="DM209" s="119"/>
      <c r="DN209" s="119"/>
      <c r="DO209" s="119"/>
      <c r="DP209" s="119"/>
      <c r="DQ209" s="119"/>
      <c r="DR209" s="119"/>
    </row>
    <row r="210" spans="1:122" ht="15" x14ac:dyDescent="0.25">
      <c r="A210" s="119">
        <v>206</v>
      </c>
      <c r="B210" s="120"/>
      <c r="C210" s="120"/>
      <c r="D210" s="120"/>
      <c r="E210" s="120"/>
      <c r="F210" s="120"/>
      <c r="G210" s="120"/>
      <c r="H210" s="119"/>
      <c r="I210" s="119"/>
      <c r="J210" s="119"/>
      <c r="K210" s="119"/>
      <c r="L210" s="119"/>
      <c r="M210" s="119"/>
      <c r="N210" s="119"/>
      <c r="O210" s="119"/>
      <c r="P210" s="119"/>
      <c r="Q210" s="119"/>
      <c r="R210" s="119"/>
      <c r="S210" s="119"/>
      <c r="T210" s="119"/>
      <c r="U210" s="119"/>
      <c r="V210" s="119"/>
      <c r="W210" s="119"/>
      <c r="X210" s="119"/>
      <c r="Y210" s="119"/>
      <c r="Z210" s="119"/>
      <c r="AA210" s="119"/>
      <c r="AB210" s="119"/>
      <c r="AC210" s="119"/>
      <c r="AD210" s="119"/>
      <c r="AE210" s="119"/>
      <c r="AF210" s="119"/>
      <c r="AG210" s="119"/>
      <c r="AH210" s="119"/>
      <c r="AI210" s="119"/>
      <c r="AJ210" s="119"/>
      <c r="AK210" s="119"/>
      <c r="AL210" s="119"/>
      <c r="AM210" s="119"/>
      <c r="AN210" s="119"/>
      <c r="AO210" s="119"/>
      <c r="AP210" s="119"/>
      <c r="AQ210" s="119"/>
      <c r="AR210" s="119"/>
      <c r="AS210" s="119"/>
      <c r="AT210" s="119"/>
      <c r="AU210" s="119"/>
      <c r="AV210" s="119"/>
      <c r="AW210" s="119"/>
      <c r="AX210" s="119"/>
      <c r="AY210" s="119"/>
      <c r="AZ210" s="119"/>
      <c r="BA210" s="119"/>
      <c r="BB210" s="119"/>
      <c r="BC210" s="119"/>
      <c r="BD210" s="119"/>
      <c r="BE210" s="119"/>
      <c r="BF210" s="119"/>
      <c r="BG210" s="119"/>
      <c r="BH210" s="119"/>
      <c r="BI210" s="119"/>
      <c r="BJ210" s="119"/>
      <c r="BK210" s="119"/>
      <c r="BL210" s="119"/>
      <c r="BM210" s="119"/>
      <c r="BN210" s="119"/>
      <c r="BO210" s="119"/>
      <c r="BP210" s="119"/>
      <c r="BQ210" s="119"/>
      <c r="BR210" s="119"/>
      <c r="BS210" s="119"/>
      <c r="BT210" s="119"/>
      <c r="BU210" s="119"/>
      <c r="BV210" s="119"/>
      <c r="BW210" s="119"/>
      <c r="BX210" s="119"/>
      <c r="BY210" s="119"/>
      <c r="BZ210" s="119"/>
      <c r="CA210" s="119"/>
      <c r="CB210" s="119"/>
      <c r="CC210" s="119"/>
      <c r="CD210" s="119"/>
      <c r="CE210" s="119"/>
      <c r="CF210" s="119"/>
      <c r="CG210" s="119"/>
      <c r="CH210" s="119"/>
      <c r="CI210" s="119"/>
      <c r="CJ210" s="119"/>
      <c r="CK210" s="119"/>
      <c r="CL210" s="119"/>
      <c r="CM210" s="119"/>
      <c r="CN210" s="119"/>
      <c r="CO210" s="119"/>
      <c r="CP210" s="119"/>
      <c r="CQ210" s="119"/>
      <c r="CR210" s="119"/>
      <c r="CS210" s="119"/>
      <c r="CT210" s="119"/>
      <c r="CU210" s="119"/>
      <c r="CV210" s="119"/>
      <c r="CW210" s="119"/>
      <c r="CX210" s="119"/>
      <c r="CY210" s="119"/>
      <c r="CZ210" s="119"/>
      <c r="DA210" s="119"/>
      <c r="DB210" s="119"/>
      <c r="DC210" s="119"/>
      <c r="DD210" s="119"/>
      <c r="DE210" s="119"/>
      <c r="DF210" s="119"/>
      <c r="DG210" s="119"/>
      <c r="DH210" s="119"/>
      <c r="DI210" s="119"/>
      <c r="DJ210" s="119"/>
      <c r="DK210" s="119"/>
      <c r="DL210" s="119"/>
      <c r="DM210" s="119"/>
      <c r="DN210" s="119"/>
      <c r="DO210" s="119"/>
      <c r="DP210" s="119"/>
      <c r="DQ210" s="119"/>
      <c r="DR210" s="119"/>
    </row>
    <row r="211" spans="1:122" ht="15" x14ac:dyDescent="0.25">
      <c r="A211" s="119">
        <v>207</v>
      </c>
      <c r="B211" s="120"/>
      <c r="C211" s="120"/>
      <c r="D211" s="120"/>
      <c r="E211" s="120"/>
      <c r="F211" s="120"/>
      <c r="G211" s="120"/>
      <c r="H211" s="119"/>
      <c r="I211" s="119"/>
      <c r="J211" s="119"/>
      <c r="K211" s="119"/>
      <c r="L211" s="119"/>
      <c r="M211" s="119"/>
      <c r="N211" s="119"/>
      <c r="O211" s="119"/>
      <c r="P211" s="119"/>
      <c r="Q211" s="119"/>
      <c r="R211" s="119"/>
      <c r="S211" s="119"/>
      <c r="T211" s="119"/>
      <c r="U211" s="119"/>
      <c r="V211" s="119"/>
      <c r="W211" s="119"/>
      <c r="X211" s="119"/>
      <c r="Y211" s="119"/>
      <c r="Z211" s="119"/>
      <c r="AA211" s="119"/>
      <c r="AB211" s="119"/>
      <c r="AC211" s="119"/>
      <c r="AD211" s="119"/>
      <c r="AE211" s="119"/>
      <c r="AF211" s="119"/>
      <c r="AG211" s="119"/>
      <c r="AH211" s="119"/>
      <c r="AI211" s="119"/>
      <c r="AJ211" s="119"/>
      <c r="AK211" s="119"/>
      <c r="AL211" s="119"/>
      <c r="AM211" s="119"/>
      <c r="AN211" s="119"/>
      <c r="AO211" s="119"/>
      <c r="AP211" s="119"/>
      <c r="AQ211" s="119"/>
      <c r="AR211" s="119"/>
      <c r="AS211" s="119"/>
      <c r="AT211" s="119"/>
      <c r="AU211" s="119"/>
      <c r="AV211" s="119"/>
      <c r="AW211" s="119"/>
      <c r="AX211" s="119"/>
      <c r="AY211" s="119"/>
      <c r="AZ211" s="119"/>
      <c r="BA211" s="119"/>
      <c r="BB211" s="119"/>
      <c r="BC211" s="119"/>
      <c r="BD211" s="119"/>
      <c r="BE211" s="119"/>
      <c r="BF211" s="119"/>
      <c r="BG211" s="119"/>
      <c r="BH211" s="119"/>
      <c r="BI211" s="119"/>
      <c r="BJ211" s="119"/>
      <c r="BK211" s="119"/>
      <c r="BL211" s="119"/>
      <c r="BM211" s="119"/>
      <c r="BN211" s="119"/>
      <c r="BO211" s="119"/>
      <c r="BP211" s="119"/>
      <c r="BQ211" s="119"/>
      <c r="BR211" s="119"/>
      <c r="BS211" s="119"/>
      <c r="BT211" s="119"/>
      <c r="BU211" s="119"/>
      <c r="BV211" s="119"/>
      <c r="BW211" s="119"/>
      <c r="BX211" s="119"/>
      <c r="BY211" s="119"/>
      <c r="BZ211" s="119"/>
      <c r="CA211" s="119"/>
      <c r="CB211" s="119"/>
      <c r="CC211" s="119"/>
      <c r="CD211" s="119"/>
      <c r="CE211" s="119"/>
      <c r="CF211" s="119"/>
      <c r="CG211" s="119"/>
      <c r="CH211" s="119"/>
      <c r="CI211" s="119"/>
      <c r="CJ211" s="119"/>
      <c r="CK211" s="119"/>
      <c r="CL211" s="119"/>
      <c r="CM211" s="119"/>
      <c r="CN211" s="119"/>
      <c r="CO211" s="119"/>
      <c r="CP211" s="119"/>
      <c r="CQ211" s="119"/>
      <c r="CR211" s="119"/>
      <c r="CS211" s="119"/>
      <c r="CT211" s="119"/>
      <c r="CU211" s="119"/>
      <c r="CV211" s="119"/>
      <c r="CW211" s="119"/>
      <c r="CX211" s="119"/>
      <c r="CY211" s="119"/>
      <c r="CZ211" s="119"/>
      <c r="DA211" s="119"/>
      <c r="DB211" s="119"/>
      <c r="DC211" s="119"/>
      <c r="DD211" s="119"/>
      <c r="DE211" s="119"/>
      <c r="DF211" s="119"/>
      <c r="DG211" s="119"/>
      <c r="DH211" s="119"/>
      <c r="DI211" s="119"/>
      <c r="DJ211" s="119"/>
      <c r="DK211" s="119"/>
      <c r="DL211" s="119"/>
      <c r="DM211" s="119"/>
      <c r="DN211" s="119"/>
      <c r="DO211" s="119"/>
      <c r="DP211" s="119"/>
      <c r="DQ211" s="119"/>
      <c r="DR211" s="119"/>
    </row>
    <row r="212" spans="1:122" ht="15" x14ac:dyDescent="0.25">
      <c r="A212" s="119">
        <v>208</v>
      </c>
      <c r="B212" s="120"/>
      <c r="C212" s="120"/>
      <c r="D212" s="120"/>
      <c r="E212" s="120"/>
      <c r="F212" s="120"/>
      <c r="G212" s="120"/>
      <c r="H212" s="119"/>
      <c r="I212" s="119"/>
      <c r="J212" s="119"/>
      <c r="K212" s="119"/>
      <c r="L212" s="119"/>
      <c r="M212" s="119"/>
      <c r="N212" s="119"/>
      <c r="O212" s="119"/>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c r="AW212" s="119"/>
      <c r="AX212" s="119"/>
      <c r="AY212" s="119"/>
      <c r="AZ212" s="119"/>
      <c r="BA212" s="119"/>
      <c r="BB212" s="119"/>
      <c r="BC212" s="119"/>
      <c r="BD212" s="119"/>
      <c r="BE212" s="119"/>
      <c r="BF212" s="119"/>
      <c r="BG212" s="119"/>
      <c r="BH212" s="119"/>
      <c r="BI212" s="119"/>
      <c r="BJ212" s="119"/>
      <c r="BK212" s="119"/>
      <c r="BL212" s="119"/>
      <c r="BM212" s="119"/>
      <c r="BN212" s="119"/>
      <c r="BO212" s="119"/>
      <c r="BP212" s="119"/>
      <c r="BQ212" s="119"/>
      <c r="BR212" s="119"/>
      <c r="BS212" s="119"/>
      <c r="BT212" s="119"/>
      <c r="BU212" s="119"/>
      <c r="BV212" s="119"/>
      <c r="BW212" s="119"/>
      <c r="BX212" s="119"/>
      <c r="BY212" s="119"/>
      <c r="BZ212" s="119"/>
      <c r="CA212" s="119"/>
      <c r="CB212" s="119"/>
      <c r="CC212" s="119"/>
      <c r="CD212" s="119"/>
      <c r="CE212" s="119"/>
      <c r="CF212" s="119"/>
      <c r="CG212" s="119"/>
      <c r="CH212" s="119"/>
      <c r="CI212" s="119"/>
      <c r="CJ212" s="119"/>
      <c r="CK212" s="119"/>
      <c r="CL212" s="119"/>
      <c r="CM212" s="119"/>
      <c r="CN212" s="119"/>
      <c r="CO212" s="119"/>
      <c r="CP212" s="119"/>
      <c r="CQ212" s="119"/>
      <c r="CR212" s="119"/>
      <c r="CS212" s="119"/>
      <c r="CT212" s="119"/>
      <c r="CU212" s="119"/>
      <c r="CV212" s="119"/>
      <c r="CW212" s="119"/>
      <c r="CX212" s="119"/>
      <c r="CY212" s="119"/>
      <c r="CZ212" s="119"/>
      <c r="DA212" s="119"/>
      <c r="DB212" s="119"/>
      <c r="DC212" s="119"/>
      <c r="DD212" s="119"/>
      <c r="DE212" s="119"/>
      <c r="DF212" s="119"/>
      <c r="DG212" s="119"/>
      <c r="DH212" s="119"/>
      <c r="DI212" s="119"/>
      <c r="DJ212" s="119"/>
      <c r="DK212" s="119"/>
      <c r="DL212" s="119"/>
      <c r="DM212" s="119"/>
      <c r="DN212" s="119"/>
      <c r="DO212" s="119"/>
      <c r="DP212" s="119"/>
      <c r="DQ212" s="119"/>
      <c r="DR212" s="119"/>
    </row>
    <row r="213" spans="1:122" ht="15" x14ac:dyDescent="0.25">
      <c r="A213" s="119">
        <v>209</v>
      </c>
      <c r="B213" s="120"/>
      <c r="C213" s="120"/>
      <c r="D213" s="120"/>
      <c r="E213" s="120"/>
      <c r="F213" s="120"/>
      <c r="G213" s="120"/>
      <c r="H213" s="119"/>
      <c r="I213" s="119"/>
      <c r="J213" s="119"/>
      <c r="K213" s="119"/>
      <c r="L213" s="119"/>
      <c r="M213" s="119"/>
      <c r="N213" s="119"/>
      <c r="O213" s="119"/>
      <c r="P213" s="119"/>
      <c r="Q213" s="119"/>
      <c r="R213" s="119"/>
      <c r="S213" s="119"/>
      <c r="T213" s="119"/>
      <c r="U213" s="119"/>
      <c r="V213" s="119"/>
      <c r="W213" s="119"/>
      <c r="X213" s="119"/>
      <c r="Y213" s="119"/>
      <c r="Z213" s="119"/>
      <c r="AA213" s="119"/>
      <c r="AB213" s="119"/>
      <c r="AC213" s="119"/>
      <c r="AD213" s="119"/>
      <c r="AE213" s="119"/>
      <c r="AF213" s="119"/>
      <c r="AG213" s="119"/>
      <c r="AH213" s="119"/>
      <c r="AI213" s="119"/>
      <c r="AJ213" s="119"/>
      <c r="AK213" s="119"/>
      <c r="AL213" s="119"/>
      <c r="AM213" s="119"/>
      <c r="AN213" s="119"/>
      <c r="AO213" s="119"/>
      <c r="AP213" s="119"/>
      <c r="AQ213" s="119"/>
      <c r="AR213" s="119"/>
      <c r="AS213" s="119"/>
      <c r="AT213" s="119"/>
      <c r="AU213" s="119"/>
      <c r="AV213" s="119"/>
      <c r="AW213" s="119"/>
      <c r="AX213" s="119"/>
      <c r="AY213" s="119"/>
      <c r="AZ213" s="119"/>
      <c r="BA213" s="119"/>
      <c r="BB213" s="119"/>
      <c r="BC213" s="119"/>
      <c r="BD213" s="119"/>
      <c r="BE213" s="119"/>
      <c r="BF213" s="119"/>
      <c r="BG213" s="119"/>
      <c r="BH213" s="119"/>
      <c r="BI213" s="119"/>
      <c r="BJ213" s="119"/>
      <c r="BK213" s="119"/>
      <c r="BL213" s="119"/>
      <c r="BM213" s="119"/>
      <c r="BN213" s="119"/>
      <c r="BO213" s="119"/>
      <c r="BP213" s="119"/>
      <c r="BQ213" s="119"/>
      <c r="BR213" s="119"/>
      <c r="BS213" s="119"/>
      <c r="BT213" s="119"/>
      <c r="BU213" s="119"/>
      <c r="BV213" s="119"/>
      <c r="BW213" s="119"/>
      <c r="BX213" s="119"/>
      <c r="BY213" s="119"/>
      <c r="BZ213" s="119"/>
      <c r="CA213" s="119"/>
      <c r="CB213" s="119"/>
      <c r="CC213" s="119"/>
      <c r="CD213" s="119"/>
      <c r="CE213" s="119"/>
      <c r="CF213" s="119"/>
      <c r="CG213" s="119"/>
      <c r="CH213" s="119"/>
      <c r="CI213" s="119"/>
      <c r="CJ213" s="119"/>
      <c r="CK213" s="119"/>
      <c r="CL213" s="119"/>
      <c r="CM213" s="119"/>
      <c r="CN213" s="119"/>
      <c r="CO213" s="119"/>
      <c r="CP213" s="119"/>
      <c r="CQ213" s="119"/>
      <c r="CR213" s="119"/>
      <c r="CS213" s="119"/>
      <c r="CT213" s="119"/>
      <c r="CU213" s="119"/>
      <c r="CV213" s="119"/>
      <c r="CW213" s="119"/>
      <c r="CX213" s="119"/>
      <c r="CY213" s="119"/>
      <c r="CZ213" s="119"/>
      <c r="DA213" s="119"/>
      <c r="DB213" s="119"/>
      <c r="DC213" s="119"/>
      <c r="DD213" s="119"/>
      <c r="DE213" s="119"/>
      <c r="DF213" s="119"/>
      <c r="DG213" s="119"/>
      <c r="DH213" s="119"/>
      <c r="DI213" s="119"/>
      <c r="DJ213" s="119"/>
      <c r="DK213" s="119"/>
      <c r="DL213" s="119"/>
      <c r="DM213" s="119"/>
      <c r="DN213" s="119"/>
      <c r="DO213" s="119"/>
      <c r="DP213" s="119"/>
      <c r="DQ213" s="119"/>
      <c r="DR213" s="119"/>
    </row>
    <row r="214" spans="1:122" ht="15" x14ac:dyDescent="0.25">
      <c r="A214" s="119">
        <v>210</v>
      </c>
      <c r="B214" s="120"/>
      <c r="C214" s="120"/>
      <c r="D214" s="120"/>
      <c r="E214" s="120"/>
      <c r="F214" s="120"/>
      <c r="G214" s="120"/>
      <c r="H214" s="119"/>
      <c r="I214" s="119"/>
      <c r="J214" s="119"/>
      <c r="K214" s="119"/>
      <c r="L214" s="119"/>
      <c r="M214" s="119"/>
      <c r="N214" s="119"/>
      <c r="O214" s="119"/>
      <c r="P214" s="119"/>
      <c r="Q214" s="119"/>
      <c r="R214" s="119"/>
      <c r="S214" s="119"/>
      <c r="T214" s="119"/>
      <c r="U214" s="119"/>
      <c r="V214" s="119"/>
      <c r="W214" s="119"/>
      <c r="X214" s="119"/>
      <c r="Y214" s="119"/>
      <c r="Z214" s="119"/>
      <c r="AA214" s="119"/>
      <c r="AB214" s="119"/>
      <c r="AC214" s="119"/>
      <c r="AD214" s="119"/>
      <c r="AE214" s="119"/>
      <c r="AF214" s="119"/>
      <c r="AG214" s="119"/>
      <c r="AH214" s="119"/>
      <c r="AI214" s="119"/>
      <c r="AJ214" s="119"/>
      <c r="AK214" s="119"/>
      <c r="AL214" s="119"/>
      <c r="AM214" s="119"/>
      <c r="AN214" s="119"/>
      <c r="AO214" s="119"/>
      <c r="AP214" s="119"/>
      <c r="AQ214" s="119"/>
      <c r="AR214" s="119"/>
      <c r="AS214" s="119"/>
      <c r="AT214" s="119"/>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Q214" s="119"/>
      <c r="BR214" s="119"/>
      <c r="BS214" s="119"/>
      <c r="BT214" s="119"/>
      <c r="BU214" s="119"/>
      <c r="BV214" s="119"/>
      <c r="BW214" s="119"/>
      <c r="BX214" s="119"/>
      <c r="BY214" s="119"/>
      <c r="BZ214" s="119"/>
      <c r="CA214" s="119"/>
      <c r="CB214" s="119"/>
      <c r="CC214" s="119"/>
      <c r="CD214" s="119"/>
      <c r="CE214" s="119"/>
      <c r="CF214" s="119"/>
      <c r="CG214" s="119"/>
      <c r="CH214" s="119"/>
      <c r="CI214" s="119"/>
      <c r="CJ214" s="119"/>
      <c r="CK214" s="119"/>
      <c r="CL214" s="119"/>
      <c r="CM214" s="119"/>
      <c r="CN214" s="119"/>
      <c r="CO214" s="119"/>
      <c r="CP214" s="119"/>
      <c r="CQ214" s="119"/>
      <c r="CR214" s="119"/>
      <c r="CS214" s="119"/>
      <c r="CT214" s="119"/>
      <c r="CU214" s="119"/>
      <c r="CV214" s="119"/>
      <c r="CW214" s="119"/>
      <c r="CX214" s="119"/>
      <c r="CY214" s="119"/>
      <c r="CZ214" s="119"/>
      <c r="DA214" s="119"/>
      <c r="DB214" s="119"/>
      <c r="DC214" s="119"/>
      <c r="DD214" s="119"/>
      <c r="DE214" s="119"/>
      <c r="DF214" s="119"/>
      <c r="DG214" s="119"/>
      <c r="DH214" s="119"/>
      <c r="DI214" s="119"/>
      <c r="DJ214" s="119"/>
      <c r="DK214" s="119"/>
      <c r="DL214" s="119"/>
      <c r="DM214" s="119"/>
      <c r="DN214" s="119"/>
      <c r="DO214" s="119"/>
      <c r="DP214" s="119"/>
      <c r="DQ214" s="119"/>
      <c r="DR214" s="119"/>
    </row>
    <row r="215" spans="1:122" ht="15" x14ac:dyDescent="0.25">
      <c r="A215" s="119">
        <v>211</v>
      </c>
      <c r="B215" s="120">
        <v>4</v>
      </c>
      <c r="C215" s="120">
        <v>13</v>
      </c>
      <c r="D215" s="120">
        <v>4</v>
      </c>
      <c r="E215" s="120">
        <v>10</v>
      </c>
      <c r="F215" s="120">
        <v>8</v>
      </c>
      <c r="G215" s="120">
        <v>6</v>
      </c>
      <c r="H215" s="119" t="s">
        <v>726</v>
      </c>
      <c r="I215" s="120">
        <v>13</v>
      </c>
      <c r="J215" s="120">
        <v>5</v>
      </c>
      <c r="K215" s="120"/>
      <c r="L215" s="120"/>
      <c r="M215" s="120">
        <v>6</v>
      </c>
      <c r="N215" s="119" t="s">
        <v>730</v>
      </c>
      <c r="O215" s="120">
        <v>14</v>
      </c>
      <c r="P215" s="120">
        <v>0</v>
      </c>
      <c r="Q215" s="120"/>
      <c r="R215" s="120"/>
      <c r="S215" s="120">
        <v>1</v>
      </c>
      <c r="T215" s="119" t="s">
        <v>731</v>
      </c>
      <c r="U215" s="120">
        <v>14</v>
      </c>
      <c r="V215" s="120">
        <v>0</v>
      </c>
      <c r="W215" s="120"/>
      <c r="X215" s="120"/>
      <c r="Y215" s="120">
        <v>0</v>
      </c>
      <c r="Z215" s="119" t="s">
        <v>732</v>
      </c>
      <c r="AA215" s="119"/>
      <c r="AB215" s="119"/>
      <c r="AC215" s="119"/>
      <c r="AD215" s="119"/>
      <c r="AE215" s="119"/>
      <c r="AF215" s="119"/>
      <c r="AG215" s="119"/>
      <c r="AH215" s="119"/>
      <c r="AI215" s="119"/>
      <c r="AJ215" s="119"/>
      <c r="AK215" s="119"/>
      <c r="AL215" s="119"/>
      <c r="AM215" s="119"/>
      <c r="AN215" s="119"/>
      <c r="AO215" s="119"/>
      <c r="AP215" s="119"/>
      <c r="AQ215" s="119"/>
      <c r="AR215" s="119"/>
      <c r="AS215" s="119"/>
      <c r="AT215" s="119"/>
      <c r="AU215" s="119"/>
      <c r="AV215" s="119"/>
      <c r="AW215" s="119"/>
      <c r="AX215" s="119"/>
      <c r="AY215" s="119"/>
      <c r="AZ215" s="119"/>
      <c r="BA215" s="119"/>
      <c r="BB215" s="119"/>
      <c r="BC215" s="119"/>
      <c r="BD215" s="119"/>
      <c r="BE215" s="119"/>
      <c r="BF215" s="119"/>
      <c r="BG215" s="119"/>
      <c r="BH215" s="119"/>
      <c r="BI215" s="119"/>
      <c r="BJ215" s="119"/>
      <c r="BK215" s="119"/>
      <c r="BL215" s="119"/>
      <c r="BM215" s="119"/>
      <c r="BN215" s="119"/>
      <c r="BO215" s="119"/>
      <c r="BP215" s="119"/>
      <c r="BQ215" s="119"/>
      <c r="BR215" s="119"/>
      <c r="BS215" s="119"/>
      <c r="BT215" s="119"/>
      <c r="BU215" s="119"/>
      <c r="BV215" s="119"/>
      <c r="BW215" s="119"/>
      <c r="BX215" s="119"/>
      <c r="BY215" s="119"/>
      <c r="BZ215" s="119"/>
      <c r="CA215" s="119"/>
      <c r="CB215" s="119"/>
      <c r="CC215" s="119"/>
      <c r="CD215" s="119"/>
      <c r="CE215" s="119"/>
      <c r="CF215" s="119"/>
      <c r="CG215" s="119"/>
      <c r="CH215" s="119"/>
      <c r="CI215" s="119"/>
      <c r="CJ215" s="119"/>
      <c r="CK215" s="119"/>
      <c r="CL215" s="119"/>
      <c r="CM215" s="119"/>
      <c r="CN215" s="119"/>
      <c r="CO215" s="119"/>
      <c r="CP215" s="119"/>
      <c r="CQ215" s="119"/>
      <c r="CR215" s="119"/>
      <c r="CS215" s="119"/>
      <c r="CT215" s="119"/>
      <c r="CU215" s="119"/>
      <c r="CV215" s="119"/>
      <c r="CW215" s="119"/>
      <c r="CX215" s="119"/>
      <c r="CY215" s="119"/>
      <c r="CZ215" s="119"/>
      <c r="DA215" s="119"/>
      <c r="DB215" s="119"/>
      <c r="DC215" s="119"/>
      <c r="DD215" s="119"/>
      <c r="DE215" s="119"/>
      <c r="DF215" s="119"/>
      <c r="DG215" s="119"/>
      <c r="DH215" s="119"/>
      <c r="DI215" s="119"/>
      <c r="DJ215" s="119"/>
      <c r="DK215" s="119"/>
      <c r="DL215" s="119"/>
      <c r="DM215" s="119"/>
      <c r="DN215" s="119"/>
      <c r="DO215" s="119"/>
      <c r="DP215" s="119"/>
      <c r="DQ215" s="119"/>
      <c r="DR215" s="119"/>
    </row>
    <row r="216" spans="1:122" ht="15" x14ac:dyDescent="0.25">
      <c r="A216" s="119">
        <v>212</v>
      </c>
      <c r="B216" s="119"/>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c r="AA216" s="119"/>
      <c r="AB216" s="119"/>
      <c r="AC216" s="119"/>
      <c r="AD216" s="119"/>
      <c r="AE216" s="119"/>
      <c r="AF216" s="119"/>
      <c r="AG216" s="119"/>
      <c r="AH216" s="119"/>
      <c r="AI216" s="119"/>
      <c r="AJ216" s="119"/>
      <c r="AK216" s="119"/>
      <c r="AL216" s="119"/>
      <c r="AM216" s="119"/>
      <c r="AN216" s="119"/>
      <c r="AO216" s="119"/>
      <c r="AP216" s="119"/>
      <c r="AQ216" s="119"/>
      <c r="AR216" s="119"/>
      <c r="AS216" s="119"/>
      <c r="AT216" s="119"/>
      <c r="AU216" s="119"/>
      <c r="AV216" s="119"/>
      <c r="AW216" s="119"/>
      <c r="AX216" s="119"/>
      <c r="AY216" s="119"/>
      <c r="AZ216" s="119"/>
      <c r="BA216" s="119"/>
      <c r="BB216" s="119"/>
      <c r="BC216" s="119"/>
      <c r="BD216" s="119"/>
      <c r="BE216" s="119"/>
      <c r="BF216" s="119"/>
      <c r="BG216" s="119"/>
      <c r="BH216" s="119"/>
      <c r="BI216" s="119"/>
      <c r="BJ216" s="119"/>
      <c r="BK216" s="119"/>
      <c r="BL216" s="119"/>
      <c r="BM216" s="119"/>
      <c r="BN216" s="119"/>
      <c r="BO216" s="119"/>
      <c r="BP216" s="119"/>
      <c r="BQ216" s="119"/>
      <c r="BR216" s="119"/>
      <c r="BS216" s="119"/>
      <c r="BT216" s="119"/>
      <c r="BU216" s="119"/>
      <c r="BV216" s="119"/>
      <c r="BW216" s="119"/>
      <c r="BX216" s="119"/>
      <c r="BY216" s="119"/>
      <c r="BZ216" s="119"/>
      <c r="CA216" s="119"/>
      <c r="CB216" s="119"/>
      <c r="CC216" s="119"/>
      <c r="CD216" s="119"/>
      <c r="CE216" s="119"/>
      <c r="CF216" s="119"/>
      <c r="CG216" s="119"/>
      <c r="CH216" s="119"/>
      <c r="CI216" s="119"/>
      <c r="CJ216" s="119"/>
      <c r="CK216" s="119"/>
      <c r="CL216" s="119"/>
      <c r="CM216" s="119"/>
      <c r="CN216" s="119"/>
      <c r="CO216" s="119"/>
      <c r="CP216" s="119"/>
      <c r="CQ216" s="119"/>
      <c r="CR216" s="119"/>
      <c r="CS216" s="119"/>
      <c r="CT216" s="119"/>
      <c r="CU216" s="119"/>
      <c r="CV216" s="119"/>
      <c r="CW216" s="119"/>
      <c r="CX216" s="119"/>
      <c r="CY216" s="119"/>
      <c r="CZ216" s="119"/>
      <c r="DA216" s="119"/>
      <c r="DB216" s="119"/>
      <c r="DC216" s="119"/>
      <c r="DD216" s="119"/>
      <c r="DE216" s="119"/>
      <c r="DF216" s="119"/>
      <c r="DG216" s="119"/>
      <c r="DH216" s="119"/>
      <c r="DI216" s="119"/>
      <c r="DJ216" s="119"/>
      <c r="DK216" s="119"/>
      <c r="DL216" s="119"/>
      <c r="DM216" s="119"/>
      <c r="DN216" s="119"/>
      <c r="DO216" s="119"/>
      <c r="DP216" s="119"/>
      <c r="DQ216" s="119"/>
      <c r="DR216" s="119"/>
    </row>
    <row r="217" spans="1:122" ht="15" x14ac:dyDescent="0.25">
      <c r="A217" s="119">
        <v>213</v>
      </c>
      <c r="B217" s="119"/>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c r="AA217" s="119"/>
      <c r="AB217" s="119"/>
      <c r="AC217" s="119"/>
      <c r="AD217" s="119"/>
      <c r="AE217" s="119"/>
      <c r="AF217" s="119"/>
      <c r="AG217" s="119"/>
      <c r="AH217" s="119"/>
      <c r="AI217" s="119"/>
      <c r="AJ217" s="119"/>
      <c r="AK217" s="119"/>
      <c r="AL217" s="119"/>
      <c r="AM217" s="119"/>
      <c r="AN217" s="119"/>
      <c r="AO217" s="119"/>
      <c r="AP217" s="119"/>
      <c r="AQ217" s="119"/>
      <c r="AR217" s="119"/>
      <c r="AS217" s="119"/>
      <c r="AT217" s="119"/>
      <c r="AU217" s="119"/>
      <c r="AV217" s="119"/>
      <c r="AW217" s="119"/>
      <c r="AX217" s="119"/>
      <c r="AY217" s="119"/>
      <c r="AZ217" s="119"/>
      <c r="BA217" s="119"/>
      <c r="BB217" s="119"/>
      <c r="BC217" s="119"/>
      <c r="BD217" s="119"/>
      <c r="BE217" s="119"/>
      <c r="BF217" s="119"/>
      <c r="BG217" s="119"/>
      <c r="BH217" s="119"/>
      <c r="BI217" s="119"/>
      <c r="BJ217" s="119"/>
      <c r="BK217" s="119"/>
      <c r="BL217" s="119"/>
      <c r="BM217" s="119"/>
      <c r="BN217" s="119"/>
      <c r="BO217" s="119"/>
      <c r="BP217" s="119"/>
      <c r="BQ217" s="119"/>
      <c r="BR217" s="119"/>
      <c r="BS217" s="119"/>
      <c r="BT217" s="119"/>
      <c r="BU217" s="119"/>
      <c r="BV217" s="119"/>
      <c r="BW217" s="119"/>
      <c r="BX217" s="119"/>
      <c r="BY217" s="119"/>
      <c r="BZ217" s="119"/>
      <c r="CA217" s="119"/>
      <c r="CB217" s="119"/>
      <c r="CC217" s="119"/>
      <c r="CD217" s="119"/>
      <c r="CE217" s="119"/>
      <c r="CF217" s="119"/>
      <c r="CG217" s="119"/>
      <c r="CH217" s="119"/>
      <c r="CI217" s="119"/>
      <c r="CJ217" s="119"/>
      <c r="CK217" s="119"/>
      <c r="CL217" s="119"/>
      <c r="CM217" s="119"/>
      <c r="CN217" s="119"/>
      <c r="CO217" s="119"/>
      <c r="CP217" s="119"/>
      <c r="CQ217" s="119"/>
      <c r="CR217" s="119"/>
      <c r="CS217" s="119"/>
      <c r="CT217" s="119"/>
      <c r="CU217" s="119"/>
      <c r="CV217" s="119"/>
      <c r="CW217" s="119"/>
      <c r="CX217" s="119"/>
      <c r="CY217" s="119"/>
      <c r="CZ217" s="119"/>
      <c r="DA217" s="119"/>
      <c r="DB217" s="119"/>
      <c r="DC217" s="119"/>
      <c r="DD217" s="119"/>
      <c r="DE217" s="119"/>
      <c r="DF217" s="119"/>
      <c r="DG217" s="119"/>
      <c r="DH217" s="119"/>
      <c r="DI217" s="119"/>
      <c r="DJ217" s="119"/>
      <c r="DK217" s="119"/>
      <c r="DL217" s="119"/>
      <c r="DM217" s="119"/>
      <c r="DN217" s="119"/>
      <c r="DO217" s="119"/>
      <c r="DP217" s="119"/>
      <c r="DQ217" s="119"/>
      <c r="DR217" s="119"/>
    </row>
    <row r="218" spans="1:122" ht="15" x14ac:dyDescent="0.25">
      <c r="A218" s="119">
        <v>214</v>
      </c>
      <c r="B218" s="119"/>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c r="AA218" s="119"/>
      <c r="AB218" s="119"/>
      <c r="AC218" s="119"/>
      <c r="AD218" s="119"/>
      <c r="AE218" s="119"/>
      <c r="AF218" s="119"/>
      <c r="AG218" s="119"/>
      <c r="AH218" s="119"/>
      <c r="AI218" s="119"/>
      <c r="AJ218" s="119"/>
      <c r="AK218" s="119"/>
      <c r="AL218" s="119"/>
      <c r="AM218" s="119"/>
      <c r="AN218" s="119"/>
      <c r="AO218" s="119"/>
      <c r="AP218" s="119"/>
      <c r="AQ218" s="119"/>
      <c r="AR218" s="119"/>
      <c r="AS218" s="119"/>
      <c r="AT218" s="119"/>
      <c r="AU218" s="119"/>
      <c r="AV218" s="119"/>
      <c r="AW218" s="119"/>
      <c r="AX218" s="119"/>
      <c r="AY218" s="119"/>
      <c r="AZ218" s="119"/>
      <c r="BA218" s="119"/>
      <c r="BB218" s="119"/>
      <c r="BC218" s="119"/>
      <c r="BD218" s="119"/>
      <c r="BE218" s="119"/>
      <c r="BF218" s="119"/>
      <c r="BG218" s="119"/>
      <c r="BH218" s="119"/>
      <c r="BI218" s="119"/>
      <c r="BJ218" s="119"/>
      <c r="BK218" s="119"/>
      <c r="BL218" s="119"/>
      <c r="BM218" s="119"/>
      <c r="BN218" s="119"/>
      <c r="BO218" s="119"/>
      <c r="BP218" s="119"/>
      <c r="BQ218" s="119"/>
      <c r="BR218" s="119"/>
      <c r="BS218" s="119"/>
      <c r="BT218" s="119"/>
      <c r="BU218" s="119"/>
      <c r="BV218" s="119"/>
      <c r="BW218" s="119"/>
      <c r="BX218" s="119"/>
      <c r="BY218" s="119"/>
      <c r="BZ218" s="119"/>
      <c r="CA218" s="119"/>
      <c r="CB218" s="119"/>
      <c r="CC218" s="119"/>
      <c r="CD218" s="119"/>
      <c r="CE218" s="119"/>
      <c r="CF218" s="119"/>
      <c r="CG218" s="119"/>
      <c r="CH218" s="119"/>
      <c r="CI218" s="119"/>
      <c r="CJ218" s="119"/>
      <c r="CK218" s="119"/>
      <c r="CL218" s="119"/>
      <c r="CM218" s="119"/>
      <c r="CN218" s="119"/>
      <c r="CO218" s="119"/>
      <c r="CP218" s="119"/>
      <c r="CQ218" s="119"/>
      <c r="CR218" s="119"/>
      <c r="CS218" s="119"/>
      <c r="CT218" s="119"/>
      <c r="CU218" s="119"/>
      <c r="CV218" s="119"/>
      <c r="CW218" s="119"/>
      <c r="CX218" s="119"/>
      <c r="CY218" s="119"/>
      <c r="CZ218" s="119"/>
      <c r="DA218" s="119"/>
      <c r="DB218" s="119"/>
      <c r="DC218" s="119"/>
      <c r="DD218" s="119"/>
      <c r="DE218" s="119"/>
      <c r="DF218" s="119"/>
      <c r="DG218" s="119"/>
      <c r="DH218" s="119"/>
      <c r="DI218" s="119"/>
      <c r="DJ218" s="119"/>
      <c r="DK218" s="119"/>
      <c r="DL218" s="119"/>
      <c r="DM218" s="119"/>
      <c r="DN218" s="119"/>
      <c r="DO218" s="119"/>
      <c r="DP218" s="119"/>
      <c r="DQ218" s="119"/>
      <c r="DR218" s="119"/>
    </row>
    <row r="219" spans="1:122" ht="15" x14ac:dyDescent="0.25">
      <c r="A219" s="119">
        <v>215</v>
      </c>
      <c r="B219" s="120"/>
      <c r="C219" s="120"/>
      <c r="D219" s="120"/>
      <c r="E219" s="120"/>
      <c r="F219" s="120"/>
      <c r="G219" s="120"/>
      <c r="H219" s="119"/>
      <c r="I219" s="119"/>
      <c r="J219" s="119"/>
      <c r="K219" s="119"/>
      <c r="L219" s="119"/>
      <c r="M219" s="119"/>
      <c r="N219" s="119"/>
      <c r="O219" s="119"/>
      <c r="P219" s="119"/>
      <c r="Q219" s="119"/>
      <c r="R219" s="119"/>
      <c r="S219" s="119"/>
      <c r="T219" s="119"/>
      <c r="U219" s="119"/>
      <c r="V219" s="119"/>
      <c r="W219" s="119"/>
      <c r="X219" s="119"/>
      <c r="Y219" s="119"/>
      <c r="Z219" s="119"/>
      <c r="AA219" s="119"/>
      <c r="AB219" s="119"/>
      <c r="AC219" s="119"/>
      <c r="AD219" s="119"/>
      <c r="AE219" s="119"/>
      <c r="AF219" s="119"/>
      <c r="AG219" s="119"/>
      <c r="AH219" s="119"/>
      <c r="AI219" s="119"/>
      <c r="AJ219" s="119"/>
      <c r="AK219" s="119"/>
      <c r="AL219" s="119"/>
      <c r="AM219" s="119"/>
      <c r="AN219" s="119"/>
      <c r="AO219" s="119"/>
      <c r="AP219" s="119"/>
      <c r="AQ219" s="119"/>
      <c r="AR219" s="119"/>
      <c r="AS219" s="119"/>
      <c r="AT219" s="119"/>
      <c r="AU219" s="119"/>
      <c r="AV219" s="119"/>
      <c r="AW219" s="119"/>
      <c r="AX219" s="119"/>
      <c r="AY219" s="119"/>
      <c r="AZ219" s="119"/>
      <c r="BA219" s="119"/>
      <c r="BB219" s="119"/>
      <c r="BC219" s="119"/>
      <c r="BD219" s="119"/>
      <c r="BE219" s="119"/>
      <c r="BF219" s="119"/>
      <c r="BG219" s="119"/>
      <c r="BH219" s="119"/>
      <c r="BI219" s="119"/>
      <c r="BJ219" s="119"/>
      <c r="BK219" s="119"/>
      <c r="BL219" s="119"/>
      <c r="BM219" s="119"/>
      <c r="BN219" s="119"/>
      <c r="BO219" s="119"/>
      <c r="BP219" s="119"/>
      <c r="BQ219" s="119"/>
      <c r="BR219" s="119"/>
      <c r="BS219" s="119"/>
      <c r="BT219" s="119"/>
      <c r="BU219" s="119"/>
      <c r="BV219" s="119"/>
      <c r="BW219" s="119"/>
      <c r="BX219" s="119"/>
      <c r="BY219" s="119"/>
      <c r="BZ219" s="119"/>
      <c r="CA219" s="119"/>
      <c r="CB219" s="119"/>
      <c r="CC219" s="119"/>
      <c r="CD219" s="119"/>
      <c r="CE219" s="119"/>
      <c r="CF219" s="119"/>
      <c r="CG219" s="119"/>
      <c r="CH219" s="119"/>
      <c r="CI219" s="119"/>
      <c r="CJ219" s="119"/>
      <c r="CK219" s="119"/>
      <c r="CL219" s="119"/>
      <c r="CM219" s="119"/>
      <c r="CN219" s="119"/>
      <c r="CO219" s="119"/>
      <c r="CP219" s="119"/>
      <c r="CQ219" s="119"/>
      <c r="CR219" s="119"/>
      <c r="CS219" s="119"/>
      <c r="CT219" s="119"/>
      <c r="CU219" s="119"/>
      <c r="CV219" s="119"/>
      <c r="CW219" s="119"/>
      <c r="CX219" s="119"/>
      <c r="CY219" s="119"/>
      <c r="CZ219" s="119"/>
      <c r="DA219" s="119"/>
      <c r="DB219" s="119"/>
      <c r="DC219" s="119"/>
      <c r="DD219" s="119"/>
      <c r="DE219" s="119"/>
      <c r="DF219" s="119"/>
      <c r="DG219" s="119"/>
      <c r="DH219" s="119"/>
      <c r="DI219" s="119"/>
      <c r="DJ219" s="119"/>
      <c r="DK219" s="119"/>
      <c r="DL219" s="119"/>
      <c r="DM219" s="119"/>
      <c r="DN219" s="119"/>
      <c r="DO219" s="119"/>
      <c r="DP219" s="119"/>
      <c r="DQ219" s="119"/>
      <c r="DR219" s="119"/>
    </row>
    <row r="220" spans="1:122" ht="15" x14ac:dyDescent="0.25">
      <c r="A220" s="119">
        <v>216</v>
      </c>
      <c r="B220" s="120"/>
      <c r="C220" s="120"/>
      <c r="D220" s="120"/>
      <c r="E220" s="120"/>
      <c r="F220" s="120"/>
      <c r="G220" s="120"/>
      <c r="H220" s="119"/>
      <c r="I220" s="119"/>
      <c r="J220" s="119"/>
      <c r="K220" s="119"/>
      <c r="L220" s="119"/>
      <c r="M220" s="119"/>
      <c r="N220" s="119"/>
      <c r="O220" s="119"/>
      <c r="P220" s="119"/>
      <c r="Q220" s="119"/>
      <c r="R220" s="119"/>
      <c r="S220" s="119"/>
      <c r="T220" s="119"/>
      <c r="U220" s="119"/>
      <c r="V220" s="119"/>
      <c r="W220" s="119"/>
      <c r="X220" s="119"/>
      <c r="Y220" s="119"/>
      <c r="Z220" s="119"/>
      <c r="AA220" s="119"/>
      <c r="AB220" s="119"/>
      <c r="AC220" s="119"/>
      <c r="AD220" s="119"/>
      <c r="AE220" s="119"/>
      <c r="AF220" s="119"/>
      <c r="AG220" s="119"/>
      <c r="AH220" s="119"/>
      <c r="AI220" s="119"/>
      <c r="AJ220" s="119"/>
      <c r="AK220" s="119"/>
      <c r="AL220" s="119"/>
      <c r="AM220" s="119"/>
      <c r="AN220" s="119"/>
      <c r="AO220" s="119"/>
      <c r="AP220" s="119"/>
      <c r="AQ220" s="119"/>
      <c r="AR220" s="119"/>
      <c r="AS220" s="119"/>
      <c r="AT220" s="119"/>
      <c r="AU220" s="119"/>
      <c r="AV220" s="119"/>
      <c r="AW220" s="119"/>
      <c r="AX220" s="119"/>
      <c r="AY220" s="119"/>
      <c r="AZ220" s="119"/>
      <c r="BA220" s="119"/>
      <c r="BB220" s="119"/>
      <c r="BC220" s="119"/>
      <c r="BD220" s="119"/>
      <c r="BE220" s="119"/>
      <c r="BF220" s="119"/>
      <c r="BG220" s="119"/>
      <c r="BH220" s="119"/>
      <c r="BI220" s="119"/>
      <c r="BJ220" s="119"/>
      <c r="BK220" s="119"/>
      <c r="BL220" s="119"/>
      <c r="BM220" s="119"/>
      <c r="BN220" s="119"/>
      <c r="BO220" s="119"/>
      <c r="BP220" s="119"/>
      <c r="BQ220" s="119"/>
      <c r="BR220" s="119"/>
      <c r="BS220" s="119"/>
      <c r="BT220" s="119"/>
      <c r="BU220" s="119"/>
      <c r="BV220" s="119"/>
      <c r="BW220" s="119"/>
      <c r="BX220" s="119"/>
      <c r="BY220" s="119"/>
      <c r="BZ220" s="119"/>
      <c r="CA220" s="119"/>
      <c r="CB220" s="119"/>
      <c r="CC220" s="119"/>
      <c r="CD220" s="119"/>
      <c r="CE220" s="119"/>
      <c r="CF220" s="119"/>
      <c r="CG220" s="119"/>
      <c r="CH220" s="119"/>
      <c r="CI220" s="119"/>
      <c r="CJ220" s="119"/>
      <c r="CK220" s="119"/>
      <c r="CL220" s="119"/>
      <c r="CM220" s="119"/>
      <c r="CN220" s="119"/>
      <c r="CO220" s="119"/>
      <c r="CP220" s="119"/>
      <c r="CQ220" s="119"/>
      <c r="CR220" s="119"/>
      <c r="CS220" s="119"/>
      <c r="CT220" s="119"/>
      <c r="CU220" s="119"/>
      <c r="CV220" s="119"/>
      <c r="CW220" s="119"/>
      <c r="CX220" s="119"/>
      <c r="CY220" s="119"/>
      <c r="CZ220" s="119"/>
      <c r="DA220" s="119"/>
      <c r="DB220" s="119"/>
      <c r="DC220" s="119"/>
      <c r="DD220" s="119"/>
      <c r="DE220" s="119"/>
      <c r="DF220" s="119"/>
      <c r="DG220" s="119"/>
      <c r="DH220" s="119"/>
      <c r="DI220" s="119"/>
      <c r="DJ220" s="119"/>
      <c r="DK220" s="119"/>
      <c r="DL220" s="119"/>
      <c r="DM220" s="119"/>
      <c r="DN220" s="119"/>
      <c r="DO220" s="119"/>
      <c r="DP220" s="119"/>
      <c r="DQ220" s="119"/>
      <c r="DR220" s="119"/>
    </row>
    <row r="221" spans="1:122" ht="15" x14ac:dyDescent="0.25">
      <c r="A221" s="119">
        <v>217</v>
      </c>
      <c r="B221" s="120"/>
      <c r="C221" s="120"/>
      <c r="D221" s="120"/>
      <c r="E221" s="120"/>
      <c r="F221" s="120"/>
      <c r="G221" s="120"/>
      <c r="H221" s="119"/>
      <c r="I221" s="119"/>
      <c r="J221" s="119"/>
      <c r="K221" s="119"/>
      <c r="L221" s="119"/>
      <c r="M221" s="119"/>
      <c r="N221" s="119"/>
      <c r="O221" s="119"/>
      <c r="P221" s="119"/>
      <c r="Q221" s="119"/>
      <c r="R221" s="119"/>
      <c r="S221" s="119"/>
      <c r="T221" s="119"/>
      <c r="U221" s="119"/>
      <c r="V221" s="119"/>
      <c r="W221" s="119"/>
      <c r="X221" s="119"/>
      <c r="Y221" s="119"/>
      <c r="Z221" s="119"/>
      <c r="AA221" s="119"/>
      <c r="AB221" s="119"/>
      <c r="AC221" s="119"/>
      <c r="AD221" s="119"/>
      <c r="AE221" s="119"/>
      <c r="AF221" s="119"/>
      <c r="AG221" s="119"/>
      <c r="AH221" s="119"/>
      <c r="AI221" s="119"/>
      <c r="AJ221" s="119"/>
      <c r="AK221" s="119"/>
      <c r="AL221" s="119"/>
      <c r="AM221" s="119"/>
      <c r="AN221" s="119"/>
      <c r="AO221" s="119"/>
      <c r="AP221" s="119"/>
      <c r="AQ221" s="119"/>
      <c r="AR221" s="119"/>
      <c r="AS221" s="119"/>
      <c r="AT221" s="119"/>
      <c r="AU221" s="119"/>
      <c r="AV221" s="119"/>
      <c r="AW221" s="119"/>
      <c r="AX221" s="119"/>
      <c r="AY221" s="119"/>
      <c r="AZ221" s="119"/>
      <c r="BA221" s="119"/>
      <c r="BB221" s="119"/>
      <c r="BC221" s="119"/>
      <c r="BD221" s="119"/>
      <c r="BE221" s="119"/>
      <c r="BF221" s="119"/>
      <c r="BG221" s="119"/>
      <c r="BH221" s="119"/>
      <c r="BI221" s="119"/>
      <c r="BJ221" s="119"/>
      <c r="BK221" s="119"/>
      <c r="BL221" s="119"/>
      <c r="BM221" s="119"/>
      <c r="BN221" s="119"/>
      <c r="BO221" s="119"/>
      <c r="BP221" s="119"/>
      <c r="BQ221" s="119"/>
      <c r="BR221" s="119"/>
      <c r="BS221" s="119"/>
      <c r="BT221" s="119"/>
      <c r="BU221" s="119"/>
      <c r="BV221" s="119"/>
      <c r="BW221" s="119"/>
      <c r="BX221" s="119"/>
      <c r="BY221" s="119"/>
      <c r="BZ221" s="119"/>
      <c r="CA221" s="119"/>
      <c r="CB221" s="119"/>
      <c r="CC221" s="119"/>
      <c r="CD221" s="119"/>
      <c r="CE221" s="119"/>
      <c r="CF221" s="119"/>
      <c r="CG221" s="119"/>
      <c r="CH221" s="119"/>
      <c r="CI221" s="119"/>
      <c r="CJ221" s="119"/>
      <c r="CK221" s="119"/>
      <c r="CL221" s="119"/>
      <c r="CM221" s="119"/>
      <c r="CN221" s="119"/>
      <c r="CO221" s="119"/>
      <c r="CP221" s="119"/>
      <c r="CQ221" s="119"/>
      <c r="CR221" s="119"/>
      <c r="CS221" s="119"/>
      <c r="CT221" s="119"/>
      <c r="CU221" s="119"/>
      <c r="CV221" s="119"/>
      <c r="CW221" s="119"/>
      <c r="CX221" s="119"/>
      <c r="CY221" s="119"/>
      <c r="CZ221" s="119"/>
      <c r="DA221" s="119"/>
      <c r="DB221" s="119"/>
      <c r="DC221" s="119"/>
      <c r="DD221" s="119"/>
      <c r="DE221" s="119"/>
      <c r="DF221" s="119"/>
      <c r="DG221" s="119"/>
      <c r="DH221" s="119"/>
      <c r="DI221" s="119"/>
      <c r="DJ221" s="119"/>
      <c r="DK221" s="119"/>
      <c r="DL221" s="119"/>
      <c r="DM221" s="119"/>
      <c r="DN221" s="119"/>
      <c r="DO221" s="119"/>
      <c r="DP221" s="119"/>
      <c r="DQ221" s="119"/>
      <c r="DR221" s="119"/>
    </row>
    <row r="222" spans="1:122" ht="15" x14ac:dyDescent="0.25">
      <c r="A222" s="119">
        <v>218</v>
      </c>
      <c r="B222" s="120"/>
      <c r="C222" s="120"/>
      <c r="D222" s="120"/>
      <c r="E222" s="120"/>
      <c r="F222" s="120"/>
      <c r="G222" s="120"/>
      <c r="H222" s="119"/>
      <c r="I222" s="119"/>
      <c r="J222" s="119"/>
      <c r="K222" s="119"/>
      <c r="L222" s="119"/>
      <c r="M222" s="119"/>
      <c r="N222" s="119"/>
      <c r="O222" s="119"/>
      <c r="P222" s="119"/>
      <c r="Q222" s="119"/>
      <c r="R222" s="119"/>
      <c r="S222" s="119"/>
      <c r="T222" s="119"/>
      <c r="U222" s="119"/>
      <c r="V222" s="119"/>
      <c r="W222" s="119"/>
      <c r="X222" s="119"/>
      <c r="Y222" s="119"/>
      <c r="Z222" s="119"/>
      <c r="AA222" s="119"/>
      <c r="AB222" s="119"/>
      <c r="AC222" s="119"/>
      <c r="AD222" s="119"/>
      <c r="AE222" s="119"/>
      <c r="AF222" s="119"/>
      <c r="AG222" s="119"/>
      <c r="AH222" s="119"/>
      <c r="AI222" s="119"/>
      <c r="AJ222" s="119"/>
      <c r="AK222" s="119"/>
      <c r="AL222" s="119"/>
      <c r="AM222" s="119"/>
      <c r="AN222" s="119"/>
      <c r="AO222" s="119"/>
      <c r="AP222" s="119"/>
      <c r="AQ222" s="119"/>
      <c r="AR222" s="119"/>
      <c r="AS222" s="119"/>
      <c r="AT222" s="119"/>
      <c r="AU222" s="119"/>
      <c r="AV222" s="119"/>
      <c r="AW222" s="119"/>
      <c r="AX222" s="119"/>
      <c r="AY222" s="119"/>
      <c r="AZ222" s="119"/>
      <c r="BA222" s="119"/>
      <c r="BB222" s="119"/>
      <c r="BC222" s="119"/>
      <c r="BD222" s="119"/>
      <c r="BE222" s="119"/>
      <c r="BF222" s="119"/>
      <c r="BG222" s="119"/>
      <c r="BH222" s="119"/>
      <c r="BI222" s="119"/>
      <c r="BJ222" s="119"/>
      <c r="BK222" s="119"/>
      <c r="BL222" s="119"/>
      <c r="BM222" s="119"/>
      <c r="BN222" s="119"/>
      <c r="BO222" s="119"/>
      <c r="BP222" s="119"/>
      <c r="BQ222" s="119"/>
      <c r="BR222" s="119"/>
      <c r="BS222" s="119"/>
      <c r="BT222" s="119"/>
      <c r="BU222" s="119"/>
      <c r="BV222" s="119"/>
      <c r="BW222" s="119"/>
      <c r="BX222" s="119"/>
      <c r="BY222" s="119"/>
      <c r="BZ222" s="119"/>
      <c r="CA222" s="119"/>
      <c r="CB222" s="119"/>
      <c r="CC222" s="119"/>
      <c r="CD222" s="119"/>
      <c r="CE222" s="119"/>
      <c r="CF222" s="119"/>
      <c r="CG222" s="119"/>
      <c r="CH222" s="119"/>
      <c r="CI222" s="119"/>
      <c r="CJ222" s="119"/>
      <c r="CK222" s="119"/>
      <c r="CL222" s="119"/>
      <c r="CM222" s="119"/>
      <c r="CN222" s="119"/>
      <c r="CO222" s="119"/>
      <c r="CP222" s="119"/>
      <c r="CQ222" s="119"/>
      <c r="CR222" s="119"/>
      <c r="CS222" s="119"/>
      <c r="CT222" s="119"/>
      <c r="CU222" s="119"/>
      <c r="CV222" s="119"/>
      <c r="CW222" s="119"/>
      <c r="CX222" s="119"/>
      <c r="CY222" s="119"/>
      <c r="CZ222" s="119"/>
      <c r="DA222" s="119"/>
      <c r="DB222" s="119"/>
      <c r="DC222" s="119"/>
      <c r="DD222" s="119"/>
      <c r="DE222" s="119"/>
      <c r="DF222" s="119"/>
      <c r="DG222" s="119"/>
      <c r="DH222" s="119"/>
      <c r="DI222" s="119"/>
      <c r="DJ222" s="119"/>
      <c r="DK222" s="119"/>
      <c r="DL222" s="119"/>
      <c r="DM222" s="119"/>
      <c r="DN222" s="119"/>
      <c r="DO222" s="119"/>
      <c r="DP222" s="119"/>
      <c r="DQ222" s="119"/>
      <c r="DR222" s="119"/>
    </row>
    <row r="223" spans="1:122" ht="15" x14ac:dyDescent="0.25">
      <c r="A223" s="119">
        <v>219</v>
      </c>
      <c r="B223" s="120"/>
      <c r="C223" s="120"/>
      <c r="D223" s="120"/>
      <c r="E223" s="120"/>
      <c r="F223" s="120"/>
      <c r="G223" s="120"/>
      <c r="H223" s="119"/>
      <c r="I223" s="119"/>
      <c r="J223" s="119"/>
      <c r="K223" s="119"/>
      <c r="L223" s="119"/>
      <c r="M223" s="119"/>
      <c r="N223" s="119"/>
      <c r="O223" s="119"/>
      <c r="P223" s="119"/>
      <c r="Q223" s="119"/>
      <c r="R223" s="119"/>
      <c r="S223" s="119"/>
      <c r="T223" s="119"/>
      <c r="U223" s="119"/>
      <c r="V223" s="119"/>
      <c r="W223" s="119"/>
      <c r="X223" s="119"/>
      <c r="Y223" s="119"/>
      <c r="Z223" s="119"/>
      <c r="AA223" s="119"/>
      <c r="AB223" s="119"/>
      <c r="AC223" s="119"/>
      <c r="AD223" s="119"/>
      <c r="AE223" s="119"/>
      <c r="AF223" s="119"/>
      <c r="AG223" s="119"/>
      <c r="AH223" s="119"/>
      <c r="AI223" s="119"/>
      <c r="AJ223" s="119"/>
      <c r="AK223" s="119"/>
      <c r="AL223" s="119"/>
      <c r="AM223" s="119"/>
      <c r="AN223" s="119"/>
      <c r="AO223" s="119"/>
      <c r="AP223" s="119"/>
      <c r="AQ223" s="119"/>
      <c r="AR223" s="119"/>
      <c r="AS223" s="119"/>
      <c r="AT223" s="119"/>
      <c r="AU223" s="119"/>
      <c r="AV223" s="119"/>
      <c r="AW223" s="119"/>
      <c r="AX223" s="119"/>
      <c r="AY223" s="119"/>
      <c r="AZ223" s="119"/>
      <c r="BA223" s="119"/>
      <c r="BB223" s="119"/>
      <c r="BC223" s="119"/>
      <c r="BD223" s="119"/>
      <c r="BE223" s="119"/>
      <c r="BF223" s="119"/>
      <c r="BG223" s="119"/>
      <c r="BH223" s="119"/>
      <c r="BI223" s="119"/>
      <c r="BJ223" s="119"/>
      <c r="BK223" s="119"/>
      <c r="BL223" s="119"/>
      <c r="BM223" s="119"/>
      <c r="BN223" s="119"/>
      <c r="BO223" s="119"/>
      <c r="BP223" s="119"/>
      <c r="BQ223" s="119"/>
      <c r="BR223" s="119"/>
      <c r="BS223" s="119"/>
      <c r="BT223" s="119"/>
      <c r="BU223" s="119"/>
      <c r="BV223" s="119"/>
      <c r="BW223" s="119"/>
      <c r="BX223" s="119"/>
      <c r="BY223" s="119"/>
      <c r="BZ223" s="119"/>
      <c r="CA223" s="119"/>
      <c r="CB223" s="119"/>
      <c r="CC223" s="119"/>
      <c r="CD223" s="119"/>
      <c r="CE223" s="119"/>
      <c r="CF223" s="119"/>
      <c r="CG223" s="119"/>
      <c r="CH223" s="119"/>
      <c r="CI223" s="119"/>
      <c r="CJ223" s="119"/>
      <c r="CK223" s="119"/>
      <c r="CL223" s="119"/>
      <c r="CM223" s="119"/>
      <c r="CN223" s="119"/>
      <c r="CO223" s="119"/>
      <c r="CP223" s="119"/>
      <c r="CQ223" s="119"/>
      <c r="CR223" s="119"/>
      <c r="CS223" s="119"/>
      <c r="CT223" s="119"/>
      <c r="CU223" s="119"/>
      <c r="CV223" s="119"/>
      <c r="CW223" s="119"/>
      <c r="CX223" s="119"/>
      <c r="CY223" s="119"/>
      <c r="CZ223" s="119"/>
      <c r="DA223" s="119"/>
      <c r="DB223" s="119"/>
      <c r="DC223" s="119"/>
      <c r="DD223" s="119"/>
      <c r="DE223" s="119"/>
      <c r="DF223" s="119"/>
      <c r="DG223" s="119"/>
      <c r="DH223" s="119"/>
      <c r="DI223" s="119"/>
      <c r="DJ223" s="119"/>
      <c r="DK223" s="119"/>
      <c r="DL223" s="119"/>
      <c r="DM223" s="119"/>
      <c r="DN223" s="119"/>
      <c r="DO223" s="119"/>
      <c r="DP223" s="119"/>
      <c r="DQ223" s="119"/>
      <c r="DR223" s="119"/>
    </row>
    <row r="224" spans="1:122" ht="15" x14ac:dyDescent="0.25">
      <c r="A224" s="119">
        <v>220</v>
      </c>
      <c r="B224" s="120"/>
      <c r="C224" s="120"/>
      <c r="D224" s="120"/>
      <c r="E224" s="120"/>
      <c r="F224" s="120"/>
      <c r="G224" s="120"/>
      <c r="H224" s="119"/>
      <c r="I224" s="119"/>
      <c r="J224" s="119"/>
      <c r="K224" s="119"/>
      <c r="L224" s="119"/>
      <c r="M224" s="119"/>
      <c r="N224" s="119"/>
      <c r="O224" s="119"/>
      <c r="P224" s="119"/>
      <c r="Q224" s="119"/>
      <c r="R224" s="119"/>
      <c r="S224" s="119"/>
      <c r="T224" s="119"/>
      <c r="U224" s="119"/>
      <c r="V224" s="119"/>
      <c r="W224" s="119"/>
      <c r="X224" s="119"/>
      <c r="Y224" s="119"/>
      <c r="Z224" s="119"/>
      <c r="AA224" s="119"/>
      <c r="AB224" s="119"/>
      <c r="AC224" s="119"/>
      <c r="AD224" s="119"/>
      <c r="AE224" s="119"/>
      <c r="AF224" s="119"/>
      <c r="AG224" s="119"/>
      <c r="AH224" s="119"/>
      <c r="AI224" s="119"/>
      <c r="AJ224" s="119"/>
      <c r="AK224" s="119"/>
      <c r="AL224" s="119"/>
      <c r="AM224" s="119"/>
      <c r="AN224" s="119"/>
      <c r="AO224" s="119"/>
      <c r="AP224" s="119"/>
      <c r="AQ224" s="119"/>
      <c r="AR224" s="119"/>
      <c r="AS224" s="119"/>
      <c r="AT224" s="119"/>
      <c r="AU224" s="119"/>
      <c r="AV224" s="119"/>
      <c r="AW224" s="119"/>
      <c r="AX224" s="119"/>
      <c r="AY224" s="119"/>
      <c r="AZ224" s="119"/>
      <c r="BA224" s="119"/>
      <c r="BB224" s="119"/>
      <c r="BC224" s="119"/>
      <c r="BD224" s="119"/>
      <c r="BE224" s="119"/>
      <c r="BF224" s="119"/>
      <c r="BG224" s="119"/>
      <c r="BH224" s="119"/>
      <c r="BI224" s="119"/>
      <c r="BJ224" s="119"/>
      <c r="BK224" s="119"/>
      <c r="BL224" s="119"/>
      <c r="BM224" s="119"/>
      <c r="BN224" s="119"/>
      <c r="BO224" s="119"/>
      <c r="BP224" s="119"/>
      <c r="BQ224" s="119"/>
      <c r="BR224" s="119"/>
      <c r="BS224" s="119"/>
      <c r="BT224" s="119"/>
      <c r="BU224" s="119"/>
      <c r="BV224" s="119"/>
      <c r="BW224" s="119"/>
      <c r="BX224" s="119"/>
      <c r="BY224" s="119"/>
      <c r="BZ224" s="119"/>
      <c r="CA224" s="119"/>
      <c r="CB224" s="119"/>
      <c r="CC224" s="119"/>
      <c r="CD224" s="119"/>
      <c r="CE224" s="119"/>
      <c r="CF224" s="119"/>
      <c r="CG224" s="119"/>
      <c r="CH224" s="119"/>
      <c r="CI224" s="119"/>
      <c r="CJ224" s="119"/>
      <c r="CK224" s="119"/>
      <c r="CL224" s="119"/>
      <c r="CM224" s="119"/>
      <c r="CN224" s="119"/>
      <c r="CO224" s="119"/>
      <c r="CP224" s="119"/>
      <c r="CQ224" s="119"/>
      <c r="CR224" s="119"/>
      <c r="CS224" s="119"/>
      <c r="CT224" s="119"/>
      <c r="CU224" s="119"/>
      <c r="CV224" s="119"/>
      <c r="CW224" s="119"/>
      <c r="CX224" s="119"/>
      <c r="CY224" s="119"/>
      <c r="CZ224" s="119"/>
      <c r="DA224" s="119"/>
      <c r="DB224" s="119"/>
      <c r="DC224" s="119"/>
      <c r="DD224" s="119"/>
      <c r="DE224" s="119"/>
      <c r="DF224" s="119"/>
      <c r="DG224" s="119"/>
      <c r="DH224" s="119"/>
      <c r="DI224" s="119"/>
      <c r="DJ224" s="119"/>
      <c r="DK224" s="119"/>
      <c r="DL224" s="119"/>
      <c r="DM224" s="119"/>
      <c r="DN224" s="119"/>
      <c r="DO224" s="119"/>
      <c r="DP224" s="119"/>
      <c r="DQ224" s="119"/>
      <c r="DR224" s="119"/>
    </row>
    <row r="225" spans="1:122" ht="15" x14ac:dyDescent="0.25">
      <c r="A225" s="119">
        <v>221</v>
      </c>
      <c r="B225" s="120"/>
      <c r="C225" s="120"/>
      <c r="D225" s="120"/>
      <c r="E225" s="120"/>
      <c r="F225" s="120"/>
      <c r="G225" s="120"/>
      <c r="H225" s="119"/>
      <c r="I225" s="119"/>
      <c r="J225" s="119"/>
      <c r="K225" s="119"/>
      <c r="L225" s="119"/>
      <c r="M225" s="119"/>
      <c r="N225" s="119"/>
      <c r="O225" s="119"/>
      <c r="P225" s="119"/>
      <c r="Q225" s="119"/>
      <c r="R225" s="119"/>
      <c r="S225" s="119"/>
      <c r="T225" s="119"/>
      <c r="U225" s="119"/>
      <c r="V225" s="119"/>
      <c r="W225" s="119"/>
      <c r="X225" s="119"/>
      <c r="Y225" s="119"/>
      <c r="Z225" s="119"/>
      <c r="AA225" s="119"/>
      <c r="AB225" s="119"/>
      <c r="AC225" s="119"/>
      <c r="AD225" s="119"/>
      <c r="AE225" s="119"/>
      <c r="AF225" s="119"/>
      <c r="AG225" s="119"/>
      <c r="AH225" s="119"/>
      <c r="AI225" s="119"/>
      <c r="AJ225" s="119"/>
      <c r="AK225" s="119"/>
      <c r="AL225" s="119"/>
      <c r="AM225" s="119"/>
      <c r="AN225" s="119"/>
      <c r="AO225" s="119"/>
      <c r="AP225" s="119"/>
      <c r="AQ225" s="119"/>
      <c r="AR225" s="119"/>
      <c r="AS225" s="119"/>
      <c r="AT225" s="119"/>
      <c r="AU225" s="119"/>
      <c r="AV225" s="119"/>
      <c r="AW225" s="119"/>
      <c r="AX225" s="119"/>
      <c r="AY225" s="119"/>
      <c r="AZ225" s="119"/>
      <c r="BA225" s="119"/>
      <c r="BB225" s="119"/>
      <c r="BC225" s="119"/>
      <c r="BD225" s="119"/>
      <c r="BE225" s="119"/>
      <c r="BF225" s="119"/>
      <c r="BG225" s="119"/>
      <c r="BH225" s="119"/>
      <c r="BI225" s="119"/>
      <c r="BJ225" s="119"/>
      <c r="BK225" s="119"/>
      <c r="BL225" s="119"/>
      <c r="BM225" s="119"/>
      <c r="BN225" s="119"/>
      <c r="BO225" s="119"/>
      <c r="BP225" s="119"/>
      <c r="BQ225" s="119"/>
      <c r="BR225" s="119"/>
      <c r="BS225" s="119"/>
      <c r="BT225" s="119"/>
      <c r="BU225" s="119"/>
      <c r="BV225" s="119"/>
      <c r="BW225" s="119"/>
      <c r="BX225" s="119"/>
      <c r="BY225" s="119"/>
      <c r="BZ225" s="119"/>
      <c r="CA225" s="119"/>
      <c r="CB225" s="119"/>
      <c r="CC225" s="119"/>
      <c r="CD225" s="119"/>
      <c r="CE225" s="119"/>
      <c r="CF225" s="119"/>
      <c r="CG225" s="119"/>
      <c r="CH225" s="119"/>
      <c r="CI225" s="119"/>
      <c r="CJ225" s="119"/>
      <c r="CK225" s="119"/>
      <c r="CL225" s="119"/>
      <c r="CM225" s="119"/>
      <c r="CN225" s="119"/>
      <c r="CO225" s="119"/>
      <c r="CP225" s="119"/>
      <c r="CQ225" s="119"/>
      <c r="CR225" s="119"/>
      <c r="CS225" s="119"/>
      <c r="CT225" s="119"/>
      <c r="CU225" s="119"/>
      <c r="CV225" s="119"/>
      <c r="CW225" s="119"/>
      <c r="CX225" s="119"/>
      <c r="CY225" s="119"/>
      <c r="CZ225" s="119"/>
      <c r="DA225" s="119"/>
      <c r="DB225" s="119"/>
      <c r="DC225" s="119"/>
      <c r="DD225" s="119"/>
      <c r="DE225" s="119"/>
      <c r="DF225" s="119"/>
      <c r="DG225" s="119"/>
      <c r="DH225" s="119"/>
      <c r="DI225" s="119"/>
      <c r="DJ225" s="119"/>
      <c r="DK225" s="119"/>
      <c r="DL225" s="119"/>
      <c r="DM225" s="119"/>
      <c r="DN225" s="119"/>
      <c r="DO225" s="119"/>
      <c r="DP225" s="119"/>
      <c r="DQ225" s="119"/>
      <c r="DR225" s="119"/>
    </row>
    <row r="226" spans="1:122" ht="15" x14ac:dyDescent="0.25">
      <c r="A226" s="119">
        <v>222</v>
      </c>
      <c r="B226" s="120"/>
      <c r="C226" s="120"/>
      <c r="D226" s="120"/>
      <c r="E226" s="120"/>
      <c r="F226" s="120"/>
      <c r="G226" s="120"/>
      <c r="H226" s="119"/>
      <c r="I226" s="119"/>
      <c r="J226" s="119"/>
      <c r="K226" s="119"/>
      <c r="L226" s="119"/>
      <c r="M226" s="119"/>
      <c r="N226" s="119"/>
      <c r="O226" s="119"/>
      <c r="P226" s="119"/>
      <c r="Q226" s="119"/>
      <c r="R226" s="119"/>
      <c r="S226" s="119"/>
      <c r="T226" s="119"/>
      <c r="U226" s="119"/>
      <c r="V226" s="119"/>
      <c r="W226" s="119"/>
      <c r="X226" s="119"/>
      <c r="Y226" s="119"/>
      <c r="Z226" s="119"/>
      <c r="AA226" s="119"/>
      <c r="AB226" s="119"/>
      <c r="AC226" s="119"/>
      <c r="AD226" s="119"/>
      <c r="AE226" s="119"/>
      <c r="AF226" s="119"/>
      <c r="AG226" s="119"/>
      <c r="AH226" s="119"/>
      <c r="AI226" s="119"/>
      <c r="AJ226" s="119"/>
      <c r="AK226" s="119"/>
      <c r="AL226" s="119"/>
      <c r="AM226" s="119"/>
      <c r="AN226" s="119"/>
      <c r="AO226" s="119"/>
      <c r="AP226" s="119"/>
      <c r="AQ226" s="119"/>
      <c r="AR226" s="119"/>
      <c r="AS226" s="119"/>
      <c r="AT226" s="119"/>
      <c r="AU226" s="119"/>
      <c r="AV226" s="119"/>
      <c r="AW226" s="119"/>
      <c r="AX226" s="119"/>
      <c r="AY226" s="119"/>
      <c r="AZ226" s="119"/>
      <c r="BA226" s="119"/>
      <c r="BB226" s="119"/>
      <c r="BC226" s="119"/>
      <c r="BD226" s="119"/>
      <c r="BE226" s="119"/>
      <c r="BF226" s="119"/>
      <c r="BG226" s="119"/>
      <c r="BH226" s="119"/>
      <c r="BI226" s="119"/>
      <c r="BJ226" s="119"/>
      <c r="BK226" s="119"/>
      <c r="BL226" s="119"/>
      <c r="BM226" s="119"/>
      <c r="BN226" s="119"/>
      <c r="BO226" s="119"/>
      <c r="BP226" s="119"/>
      <c r="BQ226" s="119"/>
      <c r="BR226" s="119"/>
      <c r="BS226" s="119"/>
      <c r="BT226" s="119"/>
      <c r="BU226" s="119"/>
      <c r="BV226" s="119"/>
      <c r="BW226" s="119"/>
      <c r="BX226" s="119"/>
      <c r="BY226" s="119"/>
      <c r="BZ226" s="119"/>
      <c r="CA226" s="119"/>
      <c r="CB226" s="119"/>
      <c r="CC226" s="119"/>
      <c r="CD226" s="119"/>
      <c r="CE226" s="119"/>
      <c r="CF226" s="119"/>
      <c r="CG226" s="119"/>
      <c r="CH226" s="119"/>
      <c r="CI226" s="119"/>
      <c r="CJ226" s="119"/>
      <c r="CK226" s="119"/>
      <c r="CL226" s="119"/>
      <c r="CM226" s="119"/>
      <c r="CN226" s="119"/>
      <c r="CO226" s="119"/>
      <c r="CP226" s="119"/>
      <c r="CQ226" s="119"/>
      <c r="CR226" s="119"/>
      <c r="CS226" s="119"/>
      <c r="CT226" s="119"/>
      <c r="CU226" s="119"/>
      <c r="CV226" s="119"/>
      <c r="CW226" s="119"/>
      <c r="CX226" s="119"/>
      <c r="CY226" s="119"/>
      <c r="CZ226" s="119"/>
      <c r="DA226" s="119"/>
      <c r="DB226" s="119"/>
      <c r="DC226" s="119"/>
      <c r="DD226" s="119"/>
      <c r="DE226" s="119"/>
      <c r="DF226" s="119"/>
      <c r="DG226" s="119"/>
      <c r="DH226" s="119"/>
      <c r="DI226" s="119"/>
      <c r="DJ226" s="119"/>
      <c r="DK226" s="119"/>
      <c r="DL226" s="119"/>
      <c r="DM226" s="119"/>
      <c r="DN226" s="119"/>
      <c r="DO226" s="119"/>
      <c r="DP226" s="119"/>
      <c r="DQ226" s="119"/>
      <c r="DR226" s="119"/>
    </row>
    <row r="227" spans="1:122" ht="15" x14ac:dyDescent="0.25">
      <c r="A227" s="119">
        <v>223</v>
      </c>
      <c r="B227" s="120"/>
      <c r="C227" s="120"/>
      <c r="D227" s="120"/>
      <c r="E227" s="120"/>
      <c r="F227" s="120"/>
      <c r="G227" s="120"/>
      <c r="H227" s="119"/>
      <c r="I227" s="119"/>
      <c r="J227" s="119"/>
      <c r="K227" s="119"/>
      <c r="L227" s="119"/>
      <c r="M227" s="119"/>
      <c r="N227" s="119"/>
      <c r="O227" s="119"/>
      <c r="P227" s="119"/>
      <c r="Q227" s="119"/>
      <c r="R227" s="119"/>
      <c r="S227" s="119"/>
      <c r="T227" s="119"/>
      <c r="U227" s="119"/>
      <c r="V227" s="119"/>
      <c r="W227" s="119"/>
      <c r="X227" s="119"/>
      <c r="Y227" s="119"/>
      <c r="Z227" s="119"/>
      <c r="AA227" s="119"/>
      <c r="AB227" s="119"/>
      <c r="AC227" s="119"/>
      <c r="AD227" s="119"/>
      <c r="AE227" s="119"/>
      <c r="AF227" s="119"/>
      <c r="AG227" s="119"/>
      <c r="AH227" s="119"/>
      <c r="AI227" s="119"/>
      <c r="AJ227" s="119"/>
      <c r="AK227" s="119"/>
      <c r="AL227" s="119"/>
      <c r="AM227" s="119"/>
      <c r="AN227" s="119"/>
      <c r="AO227" s="119"/>
      <c r="AP227" s="119"/>
      <c r="AQ227" s="119"/>
      <c r="AR227" s="119"/>
      <c r="AS227" s="119"/>
      <c r="AT227" s="119"/>
      <c r="AU227" s="119"/>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Q227" s="119"/>
      <c r="BR227" s="119"/>
      <c r="BS227" s="119"/>
      <c r="BT227" s="119"/>
      <c r="BU227" s="119"/>
      <c r="BV227" s="119"/>
      <c r="BW227" s="119"/>
      <c r="BX227" s="119"/>
      <c r="BY227" s="119"/>
      <c r="BZ227" s="119"/>
      <c r="CA227" s="119"/>
      <c r="CB227" s="119"/>
      <c r="CC227" s="119"/>
      <c r="CD227" s="119"/>
      <c r="CE227" s="119"/>
      <c r="CF227" s="119"/>
      <c r="CG227" s="119"/>
      <c r="CH227" s="119"/>
      <c r="CI227" s="119"/>
      <c r="CJ227" s="119"/>
      <c r="CK227" s="119"/>
      <c r="CL227" s="119"/>
      <c r="CM227" s="119"/>
      <c r="CN227" s="119"/>
      <c r="CO227" s="119"/>
      <c r="CP227" s="119"/>
      <c r="CQ227" s="119"/>
      <c r="CR227" s="119"/>
      <c r="CS227" s="119"/>
      <c r="CT227" s="119"/>
      <c r="CU227" s="119"/>
      <c r="CV227" s="119"/>
      <c r="CW227" s="119"/>
      <c r="CX227" s="119"/>
      <c r="CY227" s="119"/>
      <c r="CZ227" s="119"/>
      <c r="DA227" s="119"/>
      <c r="DB227" s="119"/>
      <c r="DC227" s="119"/>
      <c r="DD227" s="119"/>
      <c r="DE227" s="119"/>
      <c r="DF227" s="119"/>
      <c r="DG227" s="119"/>
      <c r="DH227" s="119"/>
      <c r="DI227" s="119"/>
      <c r="DJ227" s="119"/>
      <c r="DK227" s="119"/>
      <c r="DL227" s="119"/>
      <c r="DM227" s="119"/>
      <c r="DN227" s="119"/>
      <c r="DO227" s="119"/>
      <c r="DP227" s="119"/>
      <c r="DQ227" s="119"/>
      <c r="DR227" s="119"/>
    </row>
    <row r="228" spans="1:122" ht="15" x14ac:dyDescent="0.25">
      <c r="A228" s="119">
        <v>224</v>
      </c>
      <c r="B228" s="120"/>
      <c r="C228" s="120"/>
      <c r="D228" s="120"/>
      <c r="E228" s="120"/>
      <c r="F228" s="120"/>
      <c r="G228" s="120"/>
      <c r="H228" s="119"/>
      <c r="I228" s="119"/>
      <c r="J228" s="119"/>
      <c r="K228" s="119"/>
      <c r="L228" s="119"/>
      <c r="M228" s="119"/>
      <c r="N228" s="119"/>
      <c r="O228" s="119"/>
      <c r="P228" s="119"/>
      <c r="Q228" s="119"/>
      <c r="R228" s="119"/>
      <c r="S228" s="119"/>
      <c r="T228" s="119"/>
      <c r="U228" s="119"/>
      <c r="V228" s="119"/>
      <c r="W228" s="119"/>
      <c r="X228" s="119"/>
      <c r="Y228" s="119"/>
      <c r="Z228" s="119"/>
      <c r="AA228" s="119"/>
      <c r="AB228" s="119"/>
      <c r="AC228" s="119"/>
      <c r="AD228" s="119"/>
      <c r="AE228" s="119"/>
      <c r="AF228" s="119"/>
      <c r="AG228" s="119"/>
      <c r="AH228" s="119"/>
      <c r="AI228" s="119"/>
      <c r="AJ228" s="119"/>
      <c r="AK228" s="119"/>
      <c r="AL228" s="119"/>
      <c r="AM228" s="119"/>
      <c r="AN228" s="119"/>
      <c r="AO228" s="119"/>
      <c r="AP228" s="119"/>
      <c r="AQ228" s="119"/>
      <c r="AR228" s="119"/>
      <c r="AS228" s="119"/>
      <c r="AT228" s="119"/>
      <c r="AU228" s="119"/>
      <c r="AV228" s="119"/>
      <c r="AW228" s="119"/>
      <c r="AX228" s="119"/>
      <c r="AY228" s="119"/>
      <c r="AZ228" s="119"/>
      <c r="BA228" s="119"/>
      <c r="BB228" s="119"/>
      <c r="BC228" s="119"/>
      <c r="BD228" s="119"/>
      <c r="BE228" s="119"/>
      <c r="BF228" s="119"/>
      <c r="BG228" s="119"/>
      <c r="BH228" s="119"/>
      <c r="BI228" s="119"/>
      <c r="BJ228" s="119"/>
      <c r="BK228" s="119"/>
      <c r="BL228" s="119"/>
      <c r="BM228" s="119"/>
      <c r="BN228" s="119"/>
      <c r="BO228" s="119"/>
      <c r="BP228" s="119"/>
      <c r="BQ228" s="119"/>
      <c r="BR228" s="119"/>
      <c r="BS228" s="119"/>
      <c r="BT228" s="119"/>
      <c r="BU228" s="119"/>
      <c r="BV228" s="119"/>
      <c r="BW228" s="119"/>
      <c r="BX228" s="119"/>
      <c r="BY228" s="119"/>
      <c r="BZ228" s="119"/>
      <c r="CA228" s="119"/>
      <c r="CB228" s="119"/>
      <c r="CC228" s="119"/>
      <c r="CD228" s="119"/>
      <c r="CE228" s="119"/>
      <c r="CF228" s="119"/>
      <c r="CG228" s="119"/>
      <c r="CH228" s="119"/>
      <c r="CI228" s="119"/>
      <c r="CJ228" s="119"/>
      <c r="CK228" s="119"/>
      <c r="CL228" s="119"/>
      <c r="CM228" s="119"/>
      <c r="CN228" s="119"/>
      <c r="CO228" s="119"/>
      <c r="CP228" s="119"/>
      <c r="CQ228" s="119"/>
      <c r="CR228" s="119"/>
      <c r="CS228" s="119"/>
      <c r="CT228" s="119"/>
      <c r="CU228" s="119"/>
      <c r="CV228" s="119"/>
      <c r="CW228" s="119"/>
      <c r="CX228" s="119"/>
      <c r="CY228" s="119"/>
      <c r="CZ228" s="119"/>
      <c r="DA228" s="119"/>
      <c r="DB228" s="119"/>
      <c r="DC228" s="119"/>
      <c r="DD228" s="119"/>
      <c r="DE228" s="119"/>
      <c r="DF228" s="119"/>
      <c r="DG228" s="119"/>
      <c r="DH228" s="119"/>
      <c r="DI228" s="119"/>
      <c r="DJ228" s="119"/>
      <c r="DK228" s="119"/>
      <c r="DL228" s="119"/>
      <c r="DM228" s="119"/>
      <c r="DN228" s="119"/>
      <c r="DO228" s="119"/>
      <c r="DP228" s="119"/>
      <c r="DQ228" s="119"/>
      <c r="DR228" s="119"/>
    </row>
    <row r="229" spans="1:122" ht="15" x14ac:dyDescent="0.25">
      <c r="A229" s="119">
        <v>225</v>
      </c>
      <c r="B229" s="120"/>
      <c r="C229" s="120"/>
      <c r="D229" s="120"/>
      <c r="E229" s="120"/>
      <c r="F229" s="120"/>
      <c r="G229" s="120"/>
      <c r="H229" s="119"/>
      <c r="I229" s="119"/>
      <c r="J229" s="119"/>
      <c r="K229" s="119"/>
      <c r="L229" s="119"/>
      <c r="M229" s="119"/>
      <c r="N229" s="119"/>
      <c r="O229" s="119"/>
      <c r="P229" s="119"/>
      <c r="Q229" s="119"/>
      <c r="R229" s="119"/>
      <c r="S229" s="119"/>
      <c r="T229" s="119"/>
      <c r="U229" s="119"/>
      <c r="V229" s="119"/>
      <c r="W229" s="119"/>
      <c r="X229" s="119"/>
      <c r="Y229" s="119"/>
      <c r="Z229" s="119"/>
      <c r="AA229" s="119"/>
      <c r="AB229" s="119"/>
      <c r="AC229" s="119"/>
      <c r="AD229" s="119"/>
      <c r="AE229" s="119"/>
      <c r="AF229" s="119"/>
      <c r="AG229" s="119"/>
      <c r="AH229" s="119"/>
      <c r="AI229" s="119"/>
      <c r="AJ229" s="119"/>
      <c r="AK229" s="119"/>
      <c r="AL229" s="119"/>
      <c r="AM229" s="119"/>
      <c r="AN229" s="119"/>
      <c r="AO229" s="119"/>
      <c r="AP229" s="119"/>
      <c r="AQ229" s="119"/>
      <c r="AR229" s="119"/>
      <c r="AS229" s="119"/>
      <c r="AT229" s="119"/>
      <c r="AU229" s="119"/>
      <c r="AV229" s="119"/>
      <c r="AW229" s="119"/>
      <c r="AX229" s="119"/>
      <c r="AY229" s="119"/>
      <c r="AZ229" s="119"/>
      <c r="BA229" s="119"/>
      <c r="BB229" s="119"/>
      <c r="BC229" s="119"/>
      <c r="BD229" s="119"/>
      <c r="BE229" s="119"/>
      <c r="BF229" s="119"/>
      <c r="BG229" s="119"/>
      <c r="BH229" s="119"/>
      <c r="BI229" s="119"/>
      <c r="BJ229" s="119"/>
      <c r="BK229" s="119"/>
      <c r="BL229" s="119"/>
      <c r="BM229" s="119"/>
      <c r="BN229" s="119"/>
      <c r="BO229" s="119"/>
      <c r="BP229" s="119"/>
      <c r="BQ229" s="119"/>
      <c r="BR229" s="119"/>
      <c r="BS229" s="119"/>
      <c r="BT229" s="119"/>
      <c r="BU229" s="119"/>
      <c r="BV229" s="119"/>
      <c r="BW229" s="119"/>
      <c r="BX229" s="119"/>
      <c r="BY229" s="119"/>
      <c r="BZ229" s="119"/>
      <c r="CA229" s="119"/>
      <c r="CB229" s="119"/>
      <c r="CC229" s="119"/>
      <c r="CD229" s="119"/>
      <c r="CE229" s="119"/>
      <c r="CF229" s="119"/>
      <c r="CG229" s="119"/>
      <c r="CH229" s="119"/>
      <c r="CI229" s="119"/>
      <c r="CJ229" s="119"/>
      <c r="CK229" s="119"/>
      <c r="CL229" s="119"/>
      <c r="CM229" s="119"/>
      <c r="CN229" s="119"/>
      <c r="CO229" s="119"/>
      <c r="CP229" s="119"/>
      <c r="CQ229" s="119"/>
      <c r="CR229" s="119"/>
      <c r="CS229" s="119"/>
      <c r="CT229" s="119"/>
      <c r="CU229" s="119"/>
      <c r="CV229" s="119"/>
      <c r="CW229" s="119"/>
      <c r="CX229" s="119"/>
      <c r="CY229" s="119"/>
      <c r="CZ229" s="119"/>
      <c r="DA229" s="119"/>
      <c r="DB229" s="119"/>
      <c r="DC229" s="119"/>
      <c r="DD229" s="119"/>
      <c r="DE229" s="119"/>
      <c r="DF229" s="119"/>
      <c r="DG229" s="119"/>
      <c r="DH229" s="119"/>
      <c r="DI229" s="119"/>
      <c r="DJ229" s="119"/>
      <c r="DK229" s="119"/>
      <c r="DL229" s="119"/>
      <c r="DM229" s="119"/>
      <c r="DN229" s="119"/>
      <c r="DO229" s="119"/>
      <c r="DP229" s="119"/>
      <c r="DQ229" s="119"/>
      <c r="DR229" s="119"/>
    </row>
    <row r="230" spans="1:122" ht="15" x14ac:dyDescent="0.25">
      <c r="A230" s="119">
        <v>226</v>
      </c>
      <c r="B230" s="120"/>
      <c r="C230" s="120"/>
      <c r="D230" s="120"/>
      <c r="E230" s="120"/>
      <c r="F230" s="120"/>
      <c r="G230" s="120"/>
      <c r="H230" s="119"/>
      <c r="I230" s="119"/>
      <c r="J230" s="119"/>
      <c r="K230" s="119"/>
      <c r="L230" s="119"/>
      <c r="M230" s="119"/>
      <c r="N230" s="119"/>
      <c r="O230" s="119"/>
      <c r="P230" s="119"/>
      <c r="Q230" s="119"/>
      <c r="R230" s="119"/>
      <c r="S230" s="119"/>
      <c r="T230" s="119"/>
      <c r="U230" s="119"/>
      <c r="V230" s="119"/>
      <c r="W230" s="119"/>
      <c r="X230" s="119"/>
      <c r="Y230" s="119"/>
      <c r="Z230" s="119"/>
      <c r="AA230" s="119"/>
      <c r="AB230" s="119"/>
      <c r="AC230" s="119"/>
      <c r="AD230" s="119"/>
      <c r="AE230" s="119"/>
      <c r="AF230" s="119"/>
      <c r="AG230" s="119"/>
      <c r="AH230" s="119"/>
      <c r="AI230" s="119"/>
      <c r="AJ230" s="119"/>
      <c r="AK230" s="119"/>
      <c r="AL230" s="119"/>
      <c r="AM230" s="119"/>
      <c r="AN230" s="119"/>
      <c r="AO230" s="119"/>
      <c r="AP230" s="119"/>
      <c r="AQ230" s="119"/>
      <c r="AR230" s="119"/>
      <c r="AS230" s="119"/>
      <c r="AT230" s="119"/>
      <c r="AU230" s="119"/>
      <c r="AV230" s="119"/>
      <c r="AW230" s="119"/>
      <c r="AX230" s="119"/>
      <c r="AY230" s="119"/>
      <c r="AZ230" s="119"/>
      <c r="BA230" s="119"/>
      <c r="BB230" s="119"/>
      <c r="BC230" s="119"/>
      <c r="BD230" s="119"/>
      <c r="BE230" s="119"/>
      <c r="BF230" s="119"/>
      <c r="BG230" s="119"/>
      <c r="BH230" s="119"/>
      <c r="BI230" s="119"/>
      <c r="BJ230" s="119"/>
      <c r="BK230" s="119"/>
      <c r="BL230" s="119"/>
      <c r="BM230" s="119"/>
      <c r="BN230" s="119"/>
      <c r="BO230" s="119"/>
      <c r="BP230" s="119"/>
      <c r="BQ230" s="119"/>
      <c r="BR230" s="119"/>
      <c r="BS230" s="119"/>
      <c r="BT230" s="119"/>
      <c r="BU230" s="119"/>
      <c r="BV230" s="119"/>
      <c r="BW230" s="119"/>
      <c r="BX230" s="119"/>
      <c r="BY230" s="119"/>
      <c r="BZ230" s="119"/>
      <c r="CA230" s="119"/>
      <c r="CB230" s="119"/>
      <c r="CC230" s="119"/>
      <c r="CD230" s="119"/>
      <c r="CE230" s="119"/>
      <c r="CF230" s="119"/>
      <c r="CG230" s="119"/>
      <c r="CH230" s="119"/>
      <c r="CI230" s="119"/>
      <c r="CJ230" s="119"/>
      <c r="CK230" s="119"/>
      <c r="CL230" s="119"/>
      <c r="CM230" s="119"/>
      <c r="CN230" s="119"/>
      <c r="CO230" s="119"/>
      <c r="CP230" s="119"/>
      <c r="CQ230" s="119"/>
      <c r="CR230" s="119"/>
      <c r="CS230" s="119"/>
      <c r="CT230" s="119"/>
      <c r="CU230" s="119"/>
      <c r="CV230" s="119"/>
      <c r="CW230" s="119"/>
      <c r="CX230" s="119"/>
      <c r="CY230" s="119"/>
      <c r="CZ230" s="119"/>
      <c r="DA230" s="119"/>
      <c r="DB230" s="119"/>
      <c r="DC230" s="119"/>
      <c r="DD230" s="119"/>
      <c r="DE230" s="119"/>
      <c r="DF230" s="119"/>
      <c r="DG230" s="119"/>
      <c r="DH230" s="119"/>
      <c r="DI230" s="119"/>
      <c r="DJ230" s="119"/>
      <c r="DK230" s="119"/>
      <c r="DL230" s="119"/>
      <c r="DM230" s="119"/>
      <c r="DN230" s="119"/>
      <c r="DO230" s="119"/>
      <c r="DP230" s="119"/>
      <c r="DQ230" s="119"/>
      <c r="DR230" s="119"/>
    </row>
    <row r="231" spans="1:122" ht="15" x14ac:dyDescent="0.25">
      <c r="A231" s="119">
        <v>227</v>
      </c>
      <c r="B231" s="120"/>
      <c r="C231" s="120"/>
      <c r="D231" s="120"/>
      <c r="E231" s="120"/>
      <c r="F231" s="120"/>
      <c r="G231" s="120"/>
      <c r="H231" s="119"/>
      <c r="I231" s="119"/>
      <c r="J231" s="119"/>
      <c r="K231" s="119"/>
      <c r="L231" s="119"/>
      <c r="M231" s="119"/>
      <c r="N231" s="119"/>
      <c r="O231" s="119"/>
      <c r="P231" s="119"/>
      <c r="Q231" s="119"/>
      <c r="R231" s="119"/>
      <c r="S231" s="119"/>
      <c r="T231" s="119"/>
      <c r="U231" s="119"/>
      <c r="V231" s="119"/>
      <c r="W231" s="119"/>
      <c r="X231" s="119"/>
      <c r="Y231" s="119"/>
      <c r="Z231" s="119"/>
      <c r="AA231" s="119"/>
      <c r="AB231" s="119"/>
      <c r="AC231" s="119"/>
      <c r="AD231" s="119"/>
      <c r="AE231" s="119"/>
      <c r="AF231" s="119"/>
      <c r="AG231" s="119"/>
      <c r="AH231" s="119"/>
      <c r="AI231" s="119"/>
      <c r="AJ231" s="119"/>
      <c r="AK231" s="119"/>
      <c r="AL231" s="119"/>
      <c r="AM231" s="119"/>
      <c r="AN231" s="119"/>
      <c r="AO231" s="119"/>
      <c r="AP231" s="119"/>
      <c r="AQ231" s="119"/>
      <c r="AR231" s="119"/>
      <c r="AS231" s="119"/>
      <c r="AT231" s="119"/>
      <c r="AU231" s="119"/>
      <c r="AV231" s="119"/>
      <c r="AW231" s="119"/>
      <c r="AX231" s="119"/>
      <c r="AY231" s="119"/>
      <c r="AZ231" s="119"/>
      <c r="BA231" s="119"/>
      <c r="BB231" s="119"/>
      <c r="BC231" s="119"/>
      <c r="BD231" s="119"/>
      <c r="BE231" s="119"/>
      <c r="BF231" s="119"/>
      <c r="BG231" s="119"/>
      <c r="BH231" s="119"/>
      <c r="BI231" s="119"/>
      <c r="BJ231" s="119"/>
      <c r="BK231" s="119"/>
      <c r="BL231" s="119"/>
      <c r="BM231" s="119"/>
      <c r="BN231" s="119"/>
      <c r="BO231" s="119"/>
      <c r="BP231" s="119"/>
      <c r="BQ231" s="119"/>
      <c r="BR231" s="119"/>
      <c r="BS231" s="119"/>
      <c r="BT231" s="119"/>
      <c r="BU231" s="119"/>
      <c r="BV231" s="119"/>
      <c r="BW231" s="119"/>
      <c r="BX231" s="119"/>
      <c r="BY231" s="119"/>
      <c r="BZ231" s="119"/>
      <c r="CA231" s="119"/>
      <c r="CB231" s="119"/>
      <c r="CC231" s="119"/>
      <c r="CD231" s="119"/>
      <c r="CE231" s="119"/>
      <c r="CF231" s="119"/>
      <c r="CG231" s="119"/>
      <c r="CH231" s="119"/>
      <c r="CI231" s="119"/>
      <c r="CJ231" s="119"/>
      <c r="CK231" s="119"/>
      <c r="CL231" s="119"/>
      <c r="CM231" s="119"/>
      <c r="CN231" s="119"/>
      <c r="CO231" s="119"/>
      <c r="CP231" s="119"/>
      <c r="CQ231" s="119"/>
      <c r="CR231" s="119"/>
      <c r="CS231" s="119"/>
      <c r="CT231" s="119"/>
      <c r="CU231" s="119"/>
      <c r="CV231" s="119"/>
      <c r="CW231" s="119"/>
      <c r="CX231" s="119"/>
      <c r="CY231" s="119"/>
      <c r="CZ231" s="119"/>
      <c r="DA231" s="119"/>
      <c r="DB231" s="119"/>
      <c r="DC231" s="119"/>
      <c r="DD231" s="119"/>
      <c r="DE231" s="119"/>
      <c r="DF231" s="119"/>
      <c r="DG231" s="119"/>
      <c r="DH231" s="119"/>
      <c r="DI231" s="119"/>
      <c r="DJ231" s="119"/>
      <c r="DK231" s="119"/>
      <c r="DL231" s="119"/>
      <c r="DM231" s="119"/>
      <c r="DN231" s="119"/>
      <c r="DO231" s="119"/>
      <c r="DP231" s="119"/>
      <c r="DQ231" s="119"/>
      <c r="DR231" s="119"/>
    </row>
    <row r="232" spans="1:122" ht="15" x14ac:dyDescent="0.25">
      <c r="A232" s="119">
        <v>228</v>
      </c>
      <c r="B232" s="120"/>
      <c r="C232" s="120"/>
      <c r="D232" s="120"/>
      <c r="E232" s="120"/>
      <c r="F232" s="120"/>
      <c r="G232" s="120"/>
      <c r="H232" s="119"/>
      <c r="I232" s="119"/>
      <c r="J232" s="119"/>
      <c r="K232" s="119"/>
      <c r="L232" s="119"/>
      <c r="M232" s="119"/>
      <c r="N232" s="119"/>
      <c r="O232" s="119"/>
      <c r="P232" s="119"/>
      <c r="Q232" s="119"/>
      <c r="R232" s="119"/>
      <c r="S232" s="119"/>
      <c r="T232" s="119"/>
      <c r="U232" s="119"/>
      <c r="V232" s="119"/>
      <c r="W232" s="119"/>
      <c r="X232" s="119"/>
      <c r="Y232" s="119"/>
      <c r="Z232" s="119"/>
      <c r="AA232" s="119"/>
      <c r="AB232" s="119"/>
      <c r="AC232" s="119"/>
      <c r="AD232" s="119"/>
      <c r="AE232" s="119"/>
      <c r="AF232" s="119"/>
      <c r="AG232" s="119"/>
      <c r="AH232" s="119"/>
      <c r="AI232" s="119"/>
      <c r="AJ232" s="119"/>
      <c r="AK232" s="119"/>
      <c r="AL232" s="119"/>
      <c r="AM232" s="119"/>
      <c r="AN232" s="119"/>
      <c r="AO232" s="119"/>
      <c r="AP232" s="119"/>
      <c r="AQ232" s="119"/>
      <c r="AR232" s="119"/>
      <c r="AS232" s="119"/>
      <c r="AT232" s="119"/>
      <c r="AU232" s="119"/>
      <c r="AV232" s="119"/>
      <c r="AW232" s="119"/>
      <c r="AX232" s="119"/>
      <c r="AY232" s="119"/>
      <c r="AZ232" s="119"/>
      <c r="BA232" s="119"/>
      <c r="BB232" s="119"/>
      <c r="BC232" s="119"/>
      <c r="BD232" s="119"/>
      <c r="BE232" s="119"/>
      <c r="BF232" s="119"/>
      <c r="BG232" s="119"/>
      <c r="BH232" s="119"/>
      <c r="BI232" s="119"/>
      <c r="BJ232" s="119"/>
      <c r="BK232" s="119"/>
      <c r="BL232" s="119"/>
      <c r="BM232" s="119"/>
      <c r="BN232" s="119"/>
      <c r="BO232" s="119"/>
      <c r="BP232" s="119"/>
      <c r="BQ232" s="119"/>
      <c r="BR232" s="119"/>
      <c r="BS232" s="119"/>
      <c r="BT232" s="119"/>
      <c r="BU232" s="119"/>
      <c r="BV232" s="119"/>
      <c r="BW232" s="119"/>
      <c r="BX232" s="119"/>
      <c r="BY232" s="119"/>
      <c r="BZ232" s="119"/>
      <c r="CA232" s="119"/>
      <c r="CB232" s="119"/>
      <c r="CC232" s="119"/>
      <c r="CD232" s="119"/>
      <c r="CE232" s="119"/>
      <c r="CF232" s="119"/>
      <c r="CG232" s="119"/>
      <c r="CH232" s="119"/>
      <c r="CI232" s="119"/>
      <c r="CJ232" s="119"/>
      <c r="CK232" s="119"/>
      <c r="CL232" s="119"/>
      <c r="CM232" s="119"/>
      <c r="CN232" s="119"/>
      <c r="CO232" s="119"/>
      <c r="CP232" s="119"/>
      <c r="CQ232" s="119"/>
      <c r="CR232" s="119"/>
      <c r="CS232" s="119"/>
      <c r="CT232" s="119"/>
      <c r="CU232" s="119"/>
      <c r="CV232" s="119"/>
      <c r="CW232" s="119"/>
      <c r="CX232" s="119"/>
      <c r="CY232" s="119"/>
      <c r="CZ232" s="119"/>
      <c r="DA232" s="119"/>
      <c r="DB232" s="119"/>
      <c r="DC232" s="119"/>
      <c r="DD232" s="119"/>
      <c r="DE232" s="119"/>
      <c r="DF232" s="119"/>
      <c r="DG232" s="119"/>
      <c r="DH232" s="119"/>
      <c r="DI232" s="119"/>
      <c r="DJ232" s="119"/>
      <c r="DK232" s="119"/>
      <c r="DL232" s="119"/>
      <c r="DM232" s="119"/>
      <c r="DN232" s="119"/>
      <c r="DO232" s="119"/>
      <c r="DP232" s="119"/>
      <c r="DQ232" s="119"/>
      <c r="DR232" s="119"/>
    </row>
    <row r="233" spans="1:122" ht="15" x14ac:dyDescent="0.25">
      <c r="A233" s="619">
        <v>229</v>
      </c>
    </row>
    <row r="234" spans="1:122" ht="15" x14ac:dyDescent="0.25">
      <c r="A234" s="619">
        <v>230</v>
      </c>
    </row>
    <row r="235" spans="1:122" ht="15" x14ac:dyDescent="0.25">
      <c r="A235" s="619">
        <v>231</v>
      </c>
    </row>
    <row r="236" spans="1:122" ht="15" x14ac:dyDescent="0.25">
      <c r="A236" s="619">
        <v>232</v>
      </c>
    </row>
    <row r="237" spans="1:122" ht="15" x14ac:dyDescent="0.25">
      <c r="A237" s="619">
        <v>233</v>
      </c>
    </row>
    <row r="238" spans="1:122" ht="15" x14ac:dyDescent="0.25">
      <c r="A238" s="619">
        <v>234</v>
      </c>
    </row>
    <row r="239" spans="1:122" ht="15" x14ac:dyDescent="0.25">
      <c r="A239" s="619">
        <v>235</v>
      </c>
    </row>
    <row r="240" spans="1:122" ht="15" x14ac:dyDescent="0.25">
      <c r="A240" s="619">
        <v>236</v>
      </c>
    </row>
    <row r="241" spans="1:1" ht="15" x14ac:dyDescent="0.25">
      <c r="A241" s="619">
        <v>237</v>
      </c>
    </row>
    <row r="242" spans="1:1" ht="15" x14ac:dyDescent="0.25">
      <c r="A242" s="619">
        <v>238</v>
      </c>
    </row>
    <row r="243" spans="1:1" ht="15" x14ac:dyDescent="0.25">
      <c r="A243" s="619">
        <v>239</v>
      </c>
    </row>
    <row r="244" spans="1:1" ht="15" x14ac:dyDescent="0.25">
      <c r="A244" s="619">
        <v>240</v>
      </c>
    </row>
    <row r="245" spans="1:1" ht="15" x14ac:dyDescent="0.25">
      <c r="A245" s="619">
        <v>241</v>
      </c>
    </row>
    <row r="246" spans="1:1" ht="15" x14ac:dyDescent="0.25">
      <c r="A246" s="619">
        <v>242</v>
      </c>
    </row>
    <row r="247" spans="1:1" ht="15" x14ac:dyDescent="0.25">
      <c r="A247" s="619">
        <v>243</v>
      </c>
    </row>
    <row r="248" spans="1:1" ht="15" x14ac:dyDescent="0.25">
      <c r="A248" s="619">
        <v>244</v>
      </c>
    </row>
    <row r="249" spans="1:1" ht="15" x14ac:dyDescent="0.25">
      <c r="A249" s="619">
        <v>245</v>
      </c>
    </row>
    <row r="250" spans="1:1" ht="15" x14ac:dyDescent="0.25">
      <c r="A250" s="619">
        <v>246</v>
      </c>
    </row>
    <row r="251" spans="1:1" ht="15" x14ac:dyDescent="0.25">
      <c r="A251" s="619">
        <v>247</v>
      </c>
    </row>
    <row r="252" spans="1:1" ht="15" x14ac:dyDescent="0.25">
      <c r="A252" s="619">
        <v>248</v>
      </c>
    </row>
    <row r="253" spans="1:1" ht="15" x14ac:dyDescent="0.25">
      <c r="A253" s="619">
        <v>249</v>
      </c>
    </row>
    <row r="254" spans="1:1" ht="15" x14ac:dyDescent="0.25">
      <c r="A254" s="619">
        <v>250</v>
      </c>
    </row>
    <row r="255" spans="1:1" ht="15" x14ac:dyDescent="0.25">
      <c r="A255" s="619">
        <v>251</v>
      </c>
    </row>
    <row r="256" spans="1:1" ht="15" x14ac:dyDescent="0.25">
      <c r="A256" s="619">
        <v>252</v>
      </c>
    </row>
    <row r="257" spans="1:1" ht="15" x14ac:dyDescent="0.25">
      <c r="A257" s="619">
        <v>253</v>
      </c>
    </row>
    <row r="65169" spans="8:8" x14ac:dyDescent="0.2">
      <c r="H65169" s="625"/>
    </row>
  </sheetData>
  <mergeCells count="122">
    <mergeCell ref="G3:G4"/>
    <mergeCell ref="H3:H4"/>
    <mergeCell ref="I3:I4"/>
    <mergeCell ref="J3:J4"/>
    <mergeCell ref="K3:K4"/>
    <mergeCell ref="L3:L4"/>
    <mergeCell ref="A3:A4"/>
    <mergeCell ref="B3:B4"/>
    <mergeCell ref="C3:C4"/>
    <mergeCell ref="D3:D4"/>
    <mergeCell ref="E3:E4"/>
    <mergeCell ref="F3:F4"/>
    <mergeCell ref="S3:S4"/>
    <mergeCell ref="T3:T4"/>
    <mergeCell ref="U3:U4"/>
    <mergeCell ref="V3:V4"/>
    <mergeCell ref="W3:W4"/>
    <mergeCell ref="X3:X4"/>
    <mergeCell ref="M3:M4"/>
    <mergeCell ref="N3:N4"/>
    <mergeCell ref="O3:O4"/>
    <mergeCell ref="P3:P4"/>
    <mergeCell ref="Q3:Q4"/>
    <mergeCell ref="R3:R4"/>
    <mergeCell ref="AE3:AE4"/>
    <mergeCell ref="AF3:AF4"/>
    <mergeCell ref="AG3:AG4"/>
    <mergeCell ref="AH3:AH4"/>
    <mergeCell ref="AI3:AI4"/>
    <mergeCell ref="AJ3:AJ4"/>
    <mergeCell ref="Y3:Y4"/>
    <mergeCell ref="Z3:Z4"/>
    <mergeCell ref="AA3:AA4"/>
    <mergeCell ref="AB3:AB4"/>
    <mergeCell ref="AC3:AC4"/>
    <mergeCell ref="AD3:AD4"/>
    <mergeCell ref="AQ3:AQ4"/>
    <mergeCell ref="AR3:AR4"/>
    <mergeCell ref="AS3:AS4"/>
    <mergeCell ref="AT3:AT4"/>
    <mergeCell ref="AU3:AU4"/>
    <mergeCell ref="AV3:AV4"/>
    <mergeCell ref="AK3:AK4"/>
    <mergeCell ref="AL3:AL4"/>
    <mergeCell ref="AM3:AM4"/>
    <mergeCell ref="AN3:AN4"/>
    <mergeCell ref="AO3:AO4"/>
    <mergeCell ref="AP3:AP4"/>
    <mergeCell ref="BC3:BC4"/>
    <mergeCell ref="BD3:BD4"/>
    <mergeCell ref="BE3:BE4"/>
    <mergeCell ref="BF3:BF4"/>
    <mergeCell ref="BG3:BG4"/>
    <mergeCell ref="BH3:BH4"/>
    <mergeCell ref="AW3:AW4"/>
    <mergeCell ref="AX3:AX4"/>
    <mergeCell ref="AY3:AY4"/>
    <mergeCell ref="AZ3:AZ4"/>
    <mergeCell ref="BA3:BA4"/>
    <mergeCell ref="BB3:BB4"/>
    <mergeCell ref="BO3:BO4"/>
    <mergeCell ref="BP3:BP4"/>
    <mergeCell ref="BQ3:BQ4"/>
    <mergeCell ref="BR3:BR4"/>
    <mergeCell ref="BS3:BS4"/>
    <mergeCell ref="BT3:BT4"/>
    <mergeCell ref="BI3:BI4"/>
    <mergeCell ref="BJ3:BJ4"/>
    <mergeCell ref="BK3:BK4"/>
    <mergeCell ref="BL3:BL4"/>
    <mergeCell ref="BM3:BM4"/>
    <mergeCell ref="BN3:BN4"/>
    <mergeCell ref="CA3:CA4"/>
    <mergeCell ref="CB3:CB4"/>
    <mergeCell ref="CC3:CC4"/>
    <mergeCell ref="CD3:CD4"/>
    <mergeCell ref="CE3:CE4"/>
    <mergeCell ref="CF3:CF4"/>
    <mergeCell ref="BU3:BU4"/>
    <mergeCell ref="BV3:BV4"/>
    <mergeCell ref="BW3:BW4"/>
    <mergeCell ref="BX3:BX4"/>
    <mergeCell ref="BY3:BY4"/>
    <mergeCell ref="BZ3:BZ4"/>
    <mergeCell ref="CM3:CM4"/>
    <mergeCell ref="CN3:CN4"/>
    <mergeCell ref="CO3:CO4"/>
    <mergeCell ref="CP3:CP4"/>
    <mergeCell ref="CQ3:CQ4"/>
    <mergeCell ref="CR3:CR4"/>
    <mergeCell ref="CG3:CG4"/>
    <mergeCell ref="CH3:CH4"/>
    <mergeCell ref="CI3:CI4"/>
    <mergeCell ref="CJ3:CJ4"/>
    <mergeCell ref="CK3:CK4"/>
    <mergeCell ref="CL3:CL4"/>
    <mergeCell ref="CY3:CY4"/>
    <mergeCell ref="CZ3:CZ4"/>
    <mergeCell ref="DA3:DA4"/>
    <mergeCell ref="DB3:DB4"/>
    <mergeCell ref="DC3:DC4"/>
    <mergeCell ref="DD3:DD4"/>
    <mergeCell ref="CS3:CS4"/>
    <mergeCell ref="CT3:CT4"/>
    <mergeCell ref="CU3:CU4"/>
    <mergeCell ref="CV3:CV4"/>
    <mergeCell ref="CW3:CW4"/>
    <mergeCell ref="CX3:CX4"/>
    <mergeCell ref="DQ3:DQ4"/>
    <mergeCell ref="DR3:DR4"/>
    <mergeCell ref="DK3:DK4"/>
    <mergeCell ref="DL3:DL4"/>
    <mergeCell ref="DM3:DM4"/>
    <mergeCell ref="DN3:DN4"/>
    <mergeCell ref="DO3:DO4"/>
    <mergeCell ref="DP3:DP4"/>
    <mergeCell ref="DE3:DE4"/>
    <mergeCell ref="DF3:DF4"/>
    <mergeCell ref="DG3:DG4"/>
    <mergeCell ref="DH3:DH4"/>
    <mergeCell ref="DI3:DI4"/>
    <mergeCell ref="DJ3:DJ4"/>
  </mergeCell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A260"/>
  <sheetViews>
    <sheetView workbookViewId="0">
      <pane xSplit="3" ySplit="4" topLeftCell="D5" activePane="bottomRight" state="frozenSplit"/>
      <selection pane="topRight" activeCell="D1" sqref="D1"/>
      <selection pane="bottomLeft" activeCell="A5" sqref="A5"/>
      <selection pane="bottomRight"/>
    </sheetView>
  </sheetViews>
  <sheetFormatPr defaultColWidth="8.85546875" defaultRowHeight="12.75" x14ac:dyDescent="0.2"/>
  <cols>
    <col min="4" max="4" width="10.140625" bestFit="1" customWidth="1"/>
    <col min="5" max="5" width="10.140625" customWidth="1"/>
    <col min="6" max="6" width="10.7109375" customWidth="1"/>
    <col min="7" max="13" width="10.42578125" bestFit="1" customWidth="1"/>
    <col min="14" max="14" width="10.42578125" customWidth="1"/>
    <col min="15" max="19" width="10.5703125" bestFit="1" customWidth="1"/>
    <col min="20" max="34" width="10.42578125" bestFit="1" customWidth="1"/>
    <col min="35" max="35" width="10.5703125" bestFit="1" customWidth="1"/>
    <col min="36" max="38" width="10.42578125" bestFit="1" customWidth="1"/>
    <col min="39" max="45" width="10.5703125" bestFit="1" customWidth="1"/>
    <col min="94" max="94" width="9.140625" style="248"/>
    <col min="95" max="95" width="9.140625" customWidth="1"/>
    <col min="96" max="97" width="10.42578125" bestFit="1" customWidth="1"/>
    <col min="98" max="98" width="13.85546875" bestFit="1" customWidth="1"/>
    <col min="99" max="104" width="9.140625" customWidth="1"/>
  </cols>
  <sheetData>
    <row r="1" spans="1:105" ht="15" x14ac:dyDescent="0.25">
      <c r="A1" s="35" t="s">
        <v>105</v>
      </c>
      <c r="B1" s="26"/>
      <c r="C1" s="26"/>
      <c r="D1" s="36" t="s">
        <v>51</v>
      </c>
      <c r="E1" s="36"/>
      <c r="F1" s="26"/>
      <c r="G1" s="33"/>
      <c r="H1" s="4"/>
      <c r="I1" s="4"/>
      <c r="J1" s="4"/>
      <c r="K1" s="4"/>
      <c r="L1" s="4"/>
      <c r="M1" s="4"/>
      <c r="N1" s="298"/>
      <c r="O1" s="4"/>
      <c r="P1" s="4"/>
      <c r="Q1" s="4"/>
      <c r="R1" s="4"/>
      <c r="S1" s="4"/>
      <c r="T1" s="4"/>
      <c r="U1" s="4"/>
      <c r="V1" s="33"/>
      <c r="W1" s="4"/>
      <c r="X1" s="4"/>
      <c r="Y1" s="4"/>
      <c r="Z1" s="4"/>
      <c r="AA1" s="4"/>
      <c r="AB1" s="4"/>
      <c r="AC1" s="33"/>
      <c r="AD1" s="4"/>
      <c r="AE1" s="4"/>
      <c r="AF1" s="4"/>
      <c r="AG1" s="4"/>
      <c r="AH1" s="4"/>
      <c r="AI1" s="4"/>
      <c r="AJ1" s="33"/>
      <c r="AK1" s="4"/>
      <c r="AL1" s="43"/>
      <c r="AM1" s="26"/>
      <c r="AN1" s="26"/>
      <c r="AO1" s="26"/>
      <c r="AP1" s="26"/>
      <c r="AQ1" s="26"/>
      <c r="AR1" s="26"/>
      <c r="AS1" s="26"/>
      <c r="AT1" s="26"/>
      <c r="AU1" s="298"/>
      <c r="AV1" s="36" t="s">
        <v>70</v>
      </c>
      <c r="AW1" s="4"/>
      <c r="AX1" s="4"/>
      <c r="AY1" s="26"/>
      <c r="AZ1" s="26"/>
      <c r="BA1" s="26"/>
      <c r="BB1" s="26"/>
      <c r="BC1" s="26"/>
      <c r="BD1" s="26"/>
      <c r="BE1" s="26"/>
      <c r="BF1" s="26"/>
      <c r="BG1" s="26"/>
      <c r="BH1" s="26"/>
      <c r="BI1" s="26"/>
      <c r="BJ1" s="30" t="s">
        <v>43</v>
      </c>
      <c r="BK1" s="26"/>
      <c r="BL1" s="26"/>
      <c r="BM1" s="75" t="s">
        <v>739</v>
      </c>
      <c r="BN1" s="26"/>
      <c r="BO1" s="26"/>
      <c r="BP1" s="33"/>
      <c r="BQ1" s="26"/>
      <c r="BR1" s="26"/>
      <c r="BS1" s="26"/>
      <c r="BT1" s="33"/>
      <c r="BU1" s="26"/>
      <c r="BV1" s="26"/>
      <c r="BW1" s="26"/>
      <c r="BX1" s="33"/>
      <c r="BY1" s="26"/>
      <c r="BZ1" s="26"/>
      <c r="CA1" s="26"/>
      <c r="CB1" s="33"/>
      <c r="CC1" s="26"/>
      <c r="CD1" s="26"/>
      <c r="CE1" s="26"/>
      <c r="CF1" s="33"/>
      <c r="CG1" s="26"/>
      <c r="CH1" s="26"/>
      <c r="CI1" s="26"/>
      <c r="CJ1" s="30" t="s">
        <v>69</v>
      </c>
      <c r="CK1" s="36"/>
      <c r="CL1" s="36"/>
      <c r="CM1" s="26"/>
      <c r="CN1" s="26"/>
      <c r="CO1" s="26"/>
      <c r="CP1" s="247"/>
      <c r="CQ1" s="26"/>
      <c r="CR1" s="4"/>
      <c r="CS1" s="4"/>
      <c r="CT1" s="4"/>
      <c r="CU1" s="26"/>
      <c r="CV1" s="26"/>
      <c r="CW1" s="26"/>
      <c r="CX1" s="26"/>
      <c r="CY1" s="26"/>
      <c r="CZ1" s="26"/>
    </row>
    <row r="2" spans="1:105" ht="15" x14ac:dyDescent="0.25">
      <c r="A2" s="26"/>
      <c r="B2" s="2"/>
      <c r="C2" s="2"/>
      <c r="D2" s="3"/>
      <c r="E2" s="3"/>
      <c r="F2" s="3"/>
      <c r="G2" s="34"/>
      <c r="H2" s="4"/>
      <c r="I2" s="4"/>
      <c r="J2" s="4"/>
      <c r="K2" s="4"/>
      <c r="L2" s="4"/>
      <c r="M2" s="4"/>
      <c r="N2" s="298"/>
      <c r="O2" s="4"/>
      <c r="P2" s="4"/>
      <c r="Q2" s="4"/>
      <c r="R2" s="4"/>
      <c r="S2" s="4"/>
      <c r="T2" s="4"/>
      <c r="U2" s="4"/>
      <c r="V2" s="32"/>
      <c r="W2" s="5"/>
      <c r="X2" s="5"/>
      <c r="Y2" s="5"/>
      <c r="Z2" s="5"/>
      <c r="AA2" s="5"/>
      <c r="AB2" s="5"/>
      <c r="AC2" s="33"/>
      <c r="AD2" s="4"/>
      <c r="AE2" s="4"/>
      <c r="AF2" s="4"/>
      <c r="AG2" s="4"/>
      <c r="AH2" s="4"/>
      <c r="AI2" s="4"/>
      <c r="AJ2" s="33"/>
      <c r="AK2" s="4"/>
      <c r="AL2" s="43"/>
      <c r="AM2" s="4"/>
      <c r="AN2" s="4"/>
      <c r="AO2" s="4"/>
      <c r="AP2" s="4"/>
      <c r="AQ2" s="4"/>
      <c r="AR2" s="4"/>
      <c r="AS2" s="4"/>
      <c r="AT2" s="4"/>
      <c r="AU2" s="298"/>
      <c r="AV2" s="774"/>
      <c r="AW2" s="774"/>
      <c r="AX2" s="774"/>
      <c r="AY2" s="4"/>
      <c r="AZ2" s="7"/>
      <c r="BA2" s="4"/>
      <c r="BB2" s="4"/>
      <c r="BC2" s="4"/>
      <c r="BD2" s="4"/>
      <c r="BE2" s="4"/>
      <c r="BF2" s="4"/>
      <c r="BG2" s="4"/>
      <c r="BH2" s="4"/>
      <c r="BI2" s="4"/>
      <c r="BJ2" s="33"/>
      <c r="BK2" s="26"/>
      <c r="BL2" s="26" t="s">
        <v>39</v>
      </c>
      <c r="BM2" s="26"/>
      <c r="BN2" s="26"/>
      <c r="BO2" s="26"/>
      <c r="BP2" s="33" t="s">
        <v>40</v>
      </c>
      <c r="BQ2" s="26"/>
      <c r="BR2" s="26"/>
      <c r="BS2" s="26"/>
      <c r="BT2" s="33" t="s">
        <v>41</v>
      </c>
      <c r="BU2" s="26"/>
      <c r="BV2" s="26"/>
      <c r="BW2" s="26"/>
      <c r="BX2" s="33" t="s">
        <v>42</v>
      </c>
      <c r="BY2" s="26"/>
      <c r="BZ2" s="26"/>
      <c r="CA2" s="26"/>
      <c r="CB2" s="33" t="s">
        <v>620</v>
      </c>
      <c r="CC2" s="26"/>
      <c r="CD2" s="26"/>
      <c r="CE2" s="26"/>
      <c r="CF2" s="33" t="s">
        <v>621</v>
      </c>
      <c r="CG2" s="26"/>
      <c r="CH2" s="26"/>
      <c r="CI2" s="26"/>
      <c r="CJ2" s="33"/>
      <c r="CK2" s="4"/>
      <c r="CL2" s="4"/>
      <c r="CM2" s="4"/>
      <c r="CN2" s="4"/>
      <c r="CO2" s="4"/>
      <c r="CP2" s="267"/>
      <c r="CQ2" s="26"/>
      <c r="CR2" s="4"/>
      <c r="CS2" s="4"/>
      <c r="CT2" s="4"/>
      <c r="CU2" s="26"/>
      <c r="CV2" s="26"/>
      <c r="CW2" s="26"/>
      <c r="CX2" s="26"/>
      <c r="CY2" s="26"/>
      <c r="CZ2" s="26"/>
    </row>
    <row r="3" spans="1:105" ht="21.75" customHeight="1" x14ac:dyDescent="0.25">
      <c r="A3" s="746" t="s">
        <v>78</v>
      </c>
      <c r="B3" s="747" t="s">
        <v>18</v>
      </c>
      <c r="C3" s="749" t="s">
        <v>966</v>
      </c>
      <c r="D3" s="748" t="s">
        <v>0</v>
      </c>
      <c r="E3" s="748" t="s">
        <v>79</v>
      </c>
      <c r="F3" s="776" t="s">
        <v>77</v>
      </c>
      <c r="G3" s="37" t="s">
        <v>45</v>
      </c>
      <c r="H3" s="13"/>
      <c r="I3" s="13"/>
      <c r="J3" s="13"/>
      <c r="K3" s="13"/>
      <c r="L3" s="13"/>
      <c r="M3" s="13"/>
      <c r="N3" s="751" t="s">
        <v>993</v>
      </c>
      <c r="O3" s="13" t="s">
        <v>1</v>
      </c>
      <c r="P3" s="13"/>
      <c r="Q3" s="13"/>
      <c r="R3" s="13"/>
      <c r="S3" s="13"/>
      <c r="T3" s="13"/>
      <c r="U3" s="13"/>
      <c r="V3" s="37" t="s">
        <v>64</v>
      </c>
      <c r="W3" s="10"/>
      <c r="X3" s="10"/>
      <c r="Y3" s="10"/>
      <c r="Z3" s="10"/>
      <c r="AA3" s="10"/>
      <c r="AB3" s="10"/>
      <c r="AC3" s="37" t="s">
        <v>65</v>
      </c>
      <c r="AD3" s="10"/>
      <c r="AE3" s="10"/>
      <c r="AF3" s="10"/>
      <c r="AG3" s="10"/>
      <c r="AH3" s="10"/>
      <c r="AI3" s="10"/>
      <c r="AJ3" s="44" t="s">
        <v>2</v>
      </c>
      <c r="AK3" s="10"/>
      <c r="AL3" s="45"/>
      <c r="AM3" s="37" t="s">
        <v>3</v>
      </c>
      <c r="AN3" s="13"/>
      <c r="AO3" s="13"/>
      <c r="AP3" s="13"/>
      <c r="AQ3" s="13"/>
      <c r="AR3" s="13"/>
      <c r="AS3" s="13"/>
      <c r="AT3" s="746" t="s">
        <v>4</v>
      </c>
      <c r="AU3" s="753" t="s">
        <v>994</v>
      </c>
      <c r="AV3" s="744" t="s">
        <v>45</v>
      </c>
      <c r="AW3" s="744" t="s">
        <v>5</v>
      </c>
      <c r="AX3" s="744" t="s">
        <v>52</v>
      </c>
      <c r="AY3" s="744" t="s">
        <v>6</v>
      </c>
      <c r="AZ3" s="744" t="s">
        <v>66</v>
      </c>
      <c r="BA3" s="744" t="s">
        <v>982</v>
      </c>
      <c r="BB3" s="744" t="s">
        <v>983</v>
      </c>
      <c r="BC3" s="744" t="s">
        <v>981</v>
      </c>
      <c r="BD3" s="744" t="s">
        <v>986</v>
      </c>
      <c r="BE3" s="749" t="s">
        <v>67</v>
      </c>
      <c r="BF3" s="779" t="s">
        <v>4</v>
      </c>
      <c r="BG3" s="747" t="s">
        <v>976</v>
      </c>
      <c r="BH3" s="747" t="s">
        <v>977</v>
      </c>
      <c r="BI3" s="747" t="s">
        <v>978</v>
      </c>
      <c r="BJ3" s="749" t="s">
        <v>38</v>
      </c>
      <c r="BK3" s="747" t="s">
        <v>59</v>
      </c>
      <c r="BL3" s="747" t="s">
        <v>53</v>
      </c>
      <c r="BM3" s="747" t="s">
        <v>54</v>
      </c>
      <c r="BN3" s="747" t="s">
        <v>57</v>
      </c>
      <c r="BO3" s="747" t="s">
        <v>58</v>
      </c>
      <c r="BP3" s="749" t="s">
        <v>53</v>
      </c>
      <c r="BQ3" s="747" t="s">
        <v>54</v>
      </c>
      <c r="BR3" s="747" t="s">
        <v>57</v>
      </c>
      <c r="BS3" s="747" t="s">
        <v>58</v>
      </c>
      <c r="BT3" s="749" t="s">
        <v>53</v>
      </c>
      <c r="BU3" s="747" t="s">
        <v>54</v>
      </c>
      <c r="BV3" s="747" t="s">
        <v>57</v>
      </c>
      <c r="BW3" s="747" t="s">
        <v>58</v>
      </c>
      <c r="BX3" s="749" t="s">
        <v>53</v>
      </c>
      <c r="BY3" s="747" t="s">
        <v>54</v>
      </c>
      <c r="BZ3" s="747" t="s">
        <v>57</v>
      </c>
      <c r="CA3" s="747" t="s">
        <v>58</v>
      </c>
      <c r="CB3" s="749" t="s">
        <v>53</v>
      </c>
      <c r="CC3" s="747" t="s">
        <v>54</v>
      </c>
      <c r="CD3" s="747" t="s">
        <v>57</v>
      </c>
      <c r="CE3" s="747" t="s">
        <v>58</v>
      </c>
      <c r="CF3" s="749" t="s">
        <v>53</v>
      </c>
      <c r="CG3" s="747" t="s">
        <v>54</v>
      </c>
      <c r="CH3" s="747" t="s">
        <v>57</v>
      </c>
      <c r="CI3" s="747" t="s">
        <v>58</v>
      </c>
      <c r="CJ3" s="749" t="s">
        <v>38</v>
      </c>
      <c r="CK3" s="757" t="s">
        <v>993</v>
      </c>
      <c r="CL3" s="757" t="s">
        <v>994</v>
      </c>
      <c r="CM3" s="747" t="s">
        <v>995</v>
      </c>
      <c r="CN3" s="744" t="s">
        <v>5</v>
      </c>
      <c r="CO3" s="744" t="s">
        <v>52</v>
      </c>
      <c r="CP3" s="747" t="s">
        <v>978</v>
      </c>
      <c r="CQ3" s="760" t="s">
        <v>46</v>
      </c>
      <c r="CR3" s="747" t="s">
        <v>47</v>
      </c>
      <c r="CS3" s="747" t="s">
        <v>48</v>
      </c>
      <c r="CT3" s="747" t="s">
        <v>49</v>
      </c>
      <c r="CU3" s="760" t="s">
        <v>60</v>
      </c>
      <c r="CV3" s="760" t="s">
        <v>63</v>
      </c>
      <c r="CW3" s="760" t="s">
        <v>74</v>
      </c>
      <c r="CX3" s="760" t="s">
        <v>62</v>
      </c>
      <c r="CY3" s="760" t="s">
        <v>61</v>
      </c>
      <c r="CZ3" s="773" t="s">
        <v>979</v>
      </c>
      <c r="DA3" s="759" t="s">
        <v>58</v>
      </c>
    </row>
    <row r="4" spans="1:105" ht="23.25" customHeight="1" x14ac:dyDescent="0.25">
      <c r="A4" s="746"/>
      <c r="B4" s="747"/>
      <c r="C4" s="749"/>
      <c r="D4" s="748"/>
      <c r="E4" s="748"/>
      <c r="F4" s="776"/>
      <c r="G4" s="40">
        <v>40303</v>
      </c>
      <c r="H4" s="8">
        <v>40305</v>
      </c>
      <c r="I4" s="8">
        <v>40308</v>
      </c>
      <c r="J4" s="8">
        <v>40311</v>
      </c>
      <c r="K4" s="8">
        <v>40317</v>
      </c>
      <c r="L4" s="8">
        <v>40322</v>
      </c>
      <c r="M4" s="8">
        <v>40326</v>
      </c>
      <c r="N4" s="752"/>
      <c r="O4" s="8">
        <v>40303</v>
      </c>
      <c r="P4" s="8">
        <v>40305</v>
      </c>
      <c r="Q4" s="8">
        <v>40308</v>
      </c>
      <c r="R4" s="8">
        <v>40311</v>
      </c>
      <c r="S4" s="8">
        <v>40317</v>
      </c>
      <c r="T4" s="8">
        <v>40322</v>
      </c>
      <c r="U4" s="8">
        <v>40326</v>
      </c>
      <c r="V4" s="40">
        <v>40303</v>
      </c>
      <c r="W4" s="8">
        <v>40305</v>
      </c>
      <c r="X4" s="8">
        <v>40308</v>
      </c>
      <c r="Y4" s="8">
        <v>40311</v>
      </c>
      <c r="Z4" s="8">
        <v>40317</v>
      </c>
      <c r="AA4" s="8">
        <v>40322</v>
      </c>
      <c r="AB4" s="8">
        <v>40326</v>
      </c>
      <c r="AC4" s="40">
        <v>40303</v>
      </c>
      <c r="AD4" s="8">
        <v>40305</v>
      </c>
      <c r="AE4" s="8">
        <v>40308</v>
      </c>
      <c r="AF4" s="8">
        <v>40311</v>
      </c>
      <c r="AG4" s="8">
        <v>40317</v>
      </c>
      <c r="AH4" s="8">
        <v>40322</v>
      </c>
      <c r="AI4" s="8">
        <v>40326</v>
      </c>
      <c r="AJ4" s="32" t="s">
        <v>9</v>
      </c>
      <c r="AK4" s="5" t="s">
        <v>10</v>
      </c>
      <c r="AL4" s="46" t="s">
        <v>11</v>
      </c>
      <c r="AM4" s="40">
        <v>40303</v>
      </c>
      <c r="AN4" s="8">
        <v>40305</v>
      </c>
      <c r="AO4" s="8">
        <v>40308</v>
      </c>
      <c r="AP4" s="8">
        <v>40311</v>
      </c>
      <c r="AQ4" s="8">
        <v>40317</v>
      </c>
      <c r="AR4" s="8">
        <v>40322</v>
      </c>
      <c r="AS4" s="8">
        <v>40326</v>
      </c>
      <c r="AT4" s="746"/>
      <c r="AU4" s="754"/>
      <c r="AV4" s="744"/>
      <c r="AW4" s="744"/>
      <c r="AX4" s="744"/>
      <c r="AY4" s="744"/>
      <c r="AZ4" s="744"/>
      <c r="BA4" s="744"/>
      <c r="BB4" s="744"/>
      <c r="BC4" s="744"/>
      <c r="BD4" s="744"/>
      <c r="BE4" s="749"/>
      <c r="BF4" s="779"/>
      <c r="BG4" s="747"/>
      <c r="BH4" s="747"/>
      <c r="BI4" s="747"/>
      <c r="BJ4" s="749"/>
      <c r="BK4" s="747"/>
      <c r="BL4" s="747"/>
      <c r="BM4" s="747"/>
      <c r="BN4" s="747"/>
      <c r="BO4" s="747"/>
      <c r="BP4" s="749"/>
      <c r="BQ4" s="747"/>
      <c r="BR4" s="747"/>
      <c r="BS4" s="747"/>
      <c r="BT4" s="749"/>
      <c r="BU4" s="747"/>
      <c r="BV4" s="747"/>
      <c r="BW4" s="747"/>
      <c r="BX4" s="749"/>
      <c r="BY4" s="747"/>
      <c r="BZ4" s="747"/>
      <c r="CA4" s="747"/>
      <c r="CB4" s="749"/>
      <c r="CC4" s="747"/>
      <c r="CD4" s="747"/>
      <c r="CE4" s="747"/>
      <c r="CF4" s="749"/>
      <c r="CG4" s="747"/>
      <c r="CH4" s="747"/>
      <c r="CI4" s="747"/>
      <c r="CJ4" s="749"/>
      <c r="CK4" s="758"/>
      <c r="CL4" s="758"/>
      <c r="CM4" s="755"/>
      <c r="CN4" s="761"/>
      <c r="CO4" s="761"/>
      <c r="CP4" s="755"/>
      <c r="CQ4" s="760"/>
      <c r="CR4" s="747"/>
      <c r="CS4" s="747"/>
      <c r="CT4" s="747"/>
      <c r="CU4" s="760"/>
      <c r="CV4" s="760"/>
      <c r="CW4" s="760"/>
      <c r="CX4" s="760"/>
      <c r="CY4" s="760"/>
      <c r="CZ4" s="773"/>
      <c r="DA4" s="759"/>
    </row>
    <row r="5" spans="1:105" ht="15" x14ac:dyDescent="0.25">
      <c r="A5" s="10">
        <v>1</v>
      </c>
      <c r="B5" s="15" t="s">
        <v>540</v>
      </c>
      <c r="C5" s="42"/>
      <c r="D5" s="8"/>
      <c r="E5" s="28"/>
      <c r="F5" s="28"/>
      <c r="G5" s="32"/>
      <c r="H5" s="5"/>
      <c r="I5" s="5"/>
      <c r="J5" s="5"/>
      <c r="K5" s="5"/>
      <c r="L5" s="5"/>
      <c r="M5" s="5"/>
      <c r="N5" s="299">
        <f>MAX(G5:M5)</f>
        <v>0</v>
      </c>
      <c r="O5" s="5"/>
      <c r="P5" s="5"/>
      <c r="Q5" s="5"/>
      <c r="R5" s="5"/>
      <c r="S5" s="5"/>
      <c r="T5" s="5"/>
      <c r="U5" s="5"/>
      <c r="V5" s="32"/>
      <c r="W5" s="5"/>
      <c r="X5" s="5"/>
      <c r="Y5" s="5"/>
      <c r="Z5" s="5"/>
      <c r="AA5" s="5"/>
      <c r="AB5" s="5"/>
      <c r="AC5" s="32"/>
      <c r="AD5" s="5"/>
      <c r="AE5" s="5"/>
      <c r="AF5" s="5"/>
      <c r="AG5" s="5"/>
      <c r="AH5" s="5"/>
      <c r="AI5" s="5"/>
      <c r="AJ5" s="40"/>
      <c r="AK5" s="8"/>
      <c r="AL5" s="41"/>
      <c r="AM5" s="28"/>
      <c r="AN5" s="28"/>
      <c r="AO5" s="28"/>
      <c r="AP5" s="28"/>
      <c r="AQ5" s="28"/>
      <c r="AR5" s="28"/>
      <c r="AS5" s="28"/>
      <c r="AT5" s="10"/>
      <c r="AU5" s="300">
        <f>AV5+AZ5</f>
        <v>0</v>
      </c>
      <c r="AV5" s="5"/>
      <c r="AW5" s="11"/>
      <c r="AX5" s="5"/>
      <c r="AY5" s="12"/>
      <c r="AZ5" s="5"/>
      <c r="BA5" s="5"/>
      <c r="BB5" s="5"/>
      <c r="BC5" s="5"/>
      <c r="BD5" s="5"/>
      <c r="BE5" s="32"/>
      <c r="BF5" s="38"/>
      <c r="BG5" s="11"/>
      <c r="BH5" s="11"/>
      <c r="BI5" s="11"/>
      <c r="BJ5" s="44">
        <v>1</v>
      </c>
      <c r="BK5" s="26"/>
      <c r="BL5" s="26"/>
      <c r="BM5" s="26"/>
      <c r="BN5" s="26"/>
      <c r="BO5" s="26"/>
      <c r="BP5" s="33"/>
      <c r="BQ5" s="26"/>
      <c r="BR5" s="26"/>
      <c r="BS5" s="26"/>
      <c r="BT5" s="33"/>
      <c r="BU5" s="26"/>
      <c r="BV5" s="26"/>
      <c r="BW5" s="26"/>
      <c r="BX5" s="33"/>
      <c r="BY5" s="26"/>
      <c r="BZ5" s="26"/>
      <c r="CA5" s="26"/>
      <c r="CB5" s="33"/>
      <c r="CC5" s="26"/>
      <c r="CD5" s="26"/>
      <c r="CE5" s="26"/>
      <c r="CF5" s="33"/>
      <c r="CG5" s="26"/>
      <c r="CH5" s="26"/>
      <c r="CI5" s="26"/>
      <c r="CJ5" s="44">
        <v>1</v>
      </c>
      <c r="CK5" s="5">
        <v>0</v>
      </c>
      <c r="CL5" s="5">
        <v>0</v>
      </c>
      <c r="CM5" s="69"/>
      <c r="CN5" s="11"/>
      <c r="CO5" s="5"/>
      <c r="CP5" s="18"/>
      <c r="CQ5" s="69"/>
      <c r="CR5" s="8"/>
      <c r="CS5" s="9"/>
      <c r="CT5" s="8"/>
      <c r="CU5" s="69"/>
      <c r="CV5" s="26"/>
      <c r="CW5" s="26"/>
      <c r="CY5" s="26"/>
      <c r="CZ5" s="26"/>
      <c r="DA5" s="26" t="s">
        <v>655</v>
      </c>
    </row>
    <row r="6" spans="1:105" ht="15" x14ac:dyDescent="0.25">
      <c r="A6" s="10">
        <v>2</v>
      </c>
      <c r="B6" s="15" t="s">
        <v>110</v>
      </c>
      <c r="C6" s="42"/>
      <c r="D6" s="8">
        <v>40305</v>
      </c>
      <c r="E6" s="28">
        <v>1</v>
      </c>
      <c r="F6" s="28">
        <v>1</v>
      </c>
      <c r="G6" s="32"/>
      <c r="H6" s="5">
        <v>1</v>
      </c>
      <c r="I6" s="5">
        <v>1</v>
      </c>
      <c r="J6" s="5">
        <v>1</v>
      </c>
      <c r="K6" s="5">
        <v>1</v>
      </c>
      <c r="L6" s="5">
        <v>1</v>
      </c>
      <c r="M6" s="5"/>
      <c r="N6" s="299">
        <f t="shared" ref="N6:N69" si="0">MAX(G6:M6)</f>
        <v>1</v>
      </c>
      <c r="O6" s="5"/>
      <c r="P6" s="5" t="s">
        <v>117</v>
      </c>
      <c r="Q6" s="5" t="s">
        <v>117</v>
      </c>
      <c r="R6" s="5" t="s">
        <v>117</v>
      </c>
      <c r="S6" s="5" t="s">
        <v>112</v>
      </c>
      <c r="T6" s="5"/>
      <c r="U6" s="5"/>
      <c r="V6" s="32"/>
      <c r="W6" s="5">
        <v>10</v>
      </c>
      <c r="X6" s="5">
        <v>10</v>
      </c>
      <c r="Y6" s="5">
        <v>5</v>
      </c>
      <c r="Z6" s="5">
        <v>3</v>
      </c>
      <c r="AA6" s="5"/>
      <c r="AB6" s="5"/>
      <c r="AC6" s="32"/>
      <c r="AD6" s="5"/>
      <c r="AE6" s="5"/>
      <c r="AF6" s="5"/>
      <c r="AG6" s="5"/>
      <c r="AH6" s="5">
        <v>3</v>
      </c>
      <c r="AI6" s="5"/>
      <c r="AJ6" s="40" t="s">
        <v>231</v>
      </c>
      <c r="AK6" s="8"/>
      <c r="AL6" s="41" t="s">
        <v>231</v>
      </c>
      <c r="AM6" s="28"/>
      <c r="AN6" s="28"/>
      <c r="AO6" s="28"/>
      <c r="AP6" s="28"/>
      <c r="AQ6" s="28"/>
      <c r="AR6" s="28"/>
      <c r="AS6" s="28"/>
      <c r="AT6" s="4" t="s">
        <v>232</v>
      </c>
      <c r="AU6" s="300">
        <f t="shared" ref="AU6:AU69" si="1">AV6+AZ6</f>
        <v>1</v>
      </c>
      <c r="AV6" s="5">
        <v>1</v>
      </c>
      <c r="AW6" s="11">
        <v>1.93</v>
      </c>
      <c r="AX6" s="5">
        <v>190</v>
      </c>
      <c r="AY6" s="12"/>
      <c r="AZ6" s="5"/>
      <c r="BA6" s="5"/>
      <c r="BB6" s="5"/>
      <c r="BC6" s="5"/>
      <c r="BD6" s="5"/>
      <c r="BE6" s="32">
        <v>1</v>
      </c>
      <c r="BF6" s="38"/>
      <c r="BG6" s="11">
        <f t="shared" ref="BG6:BG64" si="2">(AW6^2*PI()*AX6*AV6)/4</f>
        <v>555.85062757943945</v>
      </c>
      <c r="BH6" s="11"/>
      <c r="BI6" s="11">
        <f t="shared" ref="BI6:BI64" si="3">BG6+BH6</f>
        <v>555.85062757943945</v>
      </c>
      <c r="BJ6" s="44">
        <v>2</v>
      </c>
      <c r="BK6" s="26">
        <v>1</v>
      </c>
      <c r="BL6" s="26">
        <v>6</v>
      </c>
      <c r="BM6" s="26">
        <v>4</v>
      </c>
      <c r="BN6" s="26">
        <v>9</v>
      </c>
      <c r="BO6" s="26" t="s">
        <v>740</v>
      </c>
      <c r="BP6" s="33"/>
      <c r="BQ6" s="26"/>
      <c r="BR6" s="26"/>
      <c r="BS6" s="26"/>
      <c r="BT6" s="33"/>
      <c r="BU6" s="26"/>
      <c r="BV6" s="26"/>
      <c r="BW6" s="26"/>
      <c r="BX6" s="33"/>
      <c r="BY6" s="26"/>
      <c r="BZ6" s="26"/>
      <c r="CA6" s="26"/>
      <c r="CB6" s="33"/>
      <c r="CC6" s="26"/>
      <c r="CD6" s="26"/>
      <c r="CE6" s="26"/>
      <c r="CF6" s="33"/>
      <c r="CG6" s="26"/>
      <c r="CH6" s="26"/>
      <c r="CI6" s="26"/>
      <c r="CJ6" s="44">
        <v>2</v>
      </c>
      <c r="CK6" s="5">
        <v>1</v>
      </c>
      <c r="CL6" s="5">
        <v>1</v>
      </c>
      <c r="CM6" s="69">
        <v>1</v>
      </c>
      <c r="CN6" s="11">
        <v>1.93</v>
      </c>
      <c r="CO6" s="5">
        <v>190</v>
      </c>
      <c r="CP6" s="18">
        <v>555.85062757943945</v>
      </c>
      <c r="CQ6" s="69">
        <v>3</v>
      </c>
      <c r="CR6" s="8" t="s">
        <v>231</v>
      </c>
      <c r="CS6" s="9"/>
      <c r="CT6" s="8" t="s">
        <v>231</v>
      </c>
      <c r="CU6" s="69">
        <v>1</v>
      </c>
      <c r="CV6" s="26">
        <v>6</v>
      </c>
      <c r="CW6" s="26">
        <v>4</v>
      </c>
      <c r="CY6" s="26">
        <v>9</v>
      </c>
      <c r="CZ6" s="26"/>
      <c r="DA6" s="26"/>
    </row>
    <row r="7" spans="1:105" ht="15" x14ac:dyDescent="0.25">
      <c r="A7" s="10">
        <v>3</v>
      </c>
      <c r="B7" s="15" t="s">
        <v>116</v>
      </c>
      <c r="C7" s="42"/>
      <c r="D7" s="8">
        <v>40305</v>
      </c>
      <c r="E7" s="28">
        <v>1</v>
      </c>
      <c r="F7" s="28">
        <v>1</v>
      </c>
      <c r="G7" s="32"/>
      <c r="H7" s="5">
        <v>1</v>
      </c>
      <c r="I7" s="5">
        <v>1</v>
      </c>
      <c r="J7" s="5">
        <v>1</v>
      </c>
      <c r="K7" s="5">
        <v>1</v>
      </c>
      <c r="L7" s="5">
        <v>1</v>
      </c>
      <c r="M7" s="5"/>
      <c r="N7" s="299">
        <f t="shared" si="0"/>
        <v>1</v>
      </c>
      <c r="O7" s="5"/>
      <c r="P7" s="5" t="s">
        <v>117</v>
      </c>
      <c r="Q7" s="5" t="s">
        <v>117</v>
      </c>
      <c r="R7" s="5" t="s">
        <v>111</v>
      </c>
      <c r="S7" s="5"/>
      <c r="T7" s="5"/>
      <c r="U7" s="5"/>
      <c r="V7" s="32"/>
      <c r="W7" s="5">
        <v>20</v>
      </c>
      <c r="X7" s="5">
        <v>20</v>
      </c>
      <c r="Y7" s="5">
        <v>20</v>
      </c>
      <c r="Z7" s="5">
        <v>15</v>
      </c>
      <c r="AA7" s="5"/>
      <c r="AB7" s="5"/>
      <c r="AC7" s="32"/>
      <c r="AD7" s="5"/>
      <c r="AE7" s="5"/>
      <c r="AF7" s="5"/>
      <c r="AG7" s="5"/>
      <c r="AH7" s="5">
        <v>15</v>
      </c>
      <c r="AI7" s="5"/>
      <c r="AJ7" s="40" t="s">
        <v>233</v>
      </c>
      <c r="AK7" s="8"/>
      <c r="AL7" s="41">
        <v>40322</v>
      </c>
      <c r="AM7" s="28"/>
      <c r="AN7" s="28"/>
      <c r="AO7" s="28"/>
      <c r="AP7" s="28"/>
      <c r="AQ7" s="28"/>
      <c r="AR7" s="28"/>
      <c r="AS7" s="28"/>
      <c r="AT7" s="10" t="s">
        <v>234</v>
      </c>
      <c r="AU7" s="300">
        <f t="shared" si="1"/>
        <v>2</v>
      </c>
      <c r="AV7" s="5">
        <v>2</v>
      </c>
      <c r="AW7" s="11">
        <v>3.04</v>
      </c>
      <c r="AX7" s="5">
        <v>340</v>
      </c>
      <c r="AY7" s="12"/>
      <c r="AZ7" s="5"/>
      <c r="BA7" s="5"/>
      <c r="BB7" s="5"/>
      <c r="BC7" s="5"/>
      <c r="BD7" s="5"/>
      <c r="BE7" s="32">
        <v>5</v>
      </c>
      <c r="BF7" s="38" t="s">
        <v>736</v>
      </c>
      <c r="BG7" s="11">
        <f t="shared" si="2"/>
        <v>4935.6682534606234</v>
      </c>
      <c r="BH7" s="11"/>
      <c r="BI7" s="11">
        <f t="shared" si="3"/>
        <v>4935.6682534606234</v>
      </c>
      <c r="BJ7" s="44">
        <v>3</v>
      </c>
      <c r="BK7" s="26">
        <v>5</v>
      </c>
      <c r="BL7" s="26">
        <v>8</v>
      </c>
      <c r="BM7" s="26">
        <v>5</v>
      </c>
      <c r="BN7" s="26">
        <v>6</v>
      </c>
      <c r="BO7" s="26" t="s">
        <v>741</v>
      </c>
      <c r="BP7" s="33">
        <v>9</v>
      </c>
      <c r="BQ7" s="26">
        <v>3</v>
      </c>
      <c r="BR7" s="26">
        <v>11</v>
      </c>
      <c r="BS7" s="26" t="s">
        <v>741</v>
      </c>
      <c r="BT7" s="33">
        <v>7</v>
      </c>
      <c r="BU7" s="26">
        <v>6</v>
      </c>
      <c r="BV7" s="26">
        <v>8</v>
      </c>
      <c r="BW7" s="26" t="s">
        <v>741</v>
      </c>
      <c r="BX7" s="33">
        <v>10</v>
      </c>
      <c r="BY7" s="26">
        <v>2</v>
      </c>
      <c r="BZ7" s="26">
        <v>6</v>
      </c>
      <c r="CA7" s="26" t="s">
        <v>741</v>
      </c>
      <c r="CB7" s="33">
        <v>7</v>
      </c>
      <c r="CC7" s="26">
        <v>4</v>
      </c>
      <c r="CD7" s="26">
        <v>12</v>
      </c>
      <c r="CE7" s="26" t="s">
        <v>741</v>
      </c>
      <c r="CF7" s="33"/>
      <c r="CG7" s="26"/>
      <c r="CH7" s="26"/>
      <c r="CI7" s="26"/>
      <c r="CJ7" s="44">
        <v>3</v>
      </c>
      <c r="CK7" s="5">
        <v>1</v>
      </c>
      <c r="CL7" s="5">
        <v>2</v>
      </c>
      <c r="CM7" s="69">
        <v>2</v>
      </c>
      <c r="CN7" s="11">
        <v>3.04</v>
      </c>
      <c r="CO7" s="5">
        <v>340</v>
      </c>
      <c r="CP7" s="18">
        <v>4935.6682534606234</v>
      </c>
      <c r="CQ7" s="69">
        <v>15</v>
      </c>
      <c r="CR7" s="8" t="s">
        <v>233</v>
      </c>
      <c r="CS7" s="9"/>
      <c r="CT7" s="8">
        <v>40322</v>
      </c>
      <c r="CU7" s="69">
        <v>5</v>
      </c>
      <c r="CV7" s="26">
        <v>41</v>
      </c>
      <c r="CW7" s="26">
        <v>20</v>
      </c>
      <c r="CY7" s="26">
        <v>43</v>
      </c>
      <c r="CZ7" s="26"/>
      <c r="DA7" s="26"/>
    </row>
    <row r="8" spans="1:105" ht="15" x14ac:dyDescent="0.25">
      <c r="A8" s="10">
        <v>4</v>
      </c>
      <c r="B8" s="15">
        <v>4</v>
      </c>
      <c r="C8" s="42"/>
      <c r="D8" s="8">
        <v>40303</v>
      </c>
      <c r="E8" s="28">
        <v>1</v>
      </c>
      <c r="F8" s="28">
        <v>0</v>
      </c>
      <c r="G8" s="32">
        <v>1</v>
      </c>
      <c r="H8" s="5"/>
      <c r="I8" s="5">
        <v>2</v>
      </c>
      <c r="J8" s="5">
        <v>2</v>
      </c>
      <c r="K8" s="5">
        <v>2</v>
      </c>
      <c r="L8" s="5">
        <v>2</v>
      </c>
      <c r="M8" s="5"/>
      <c r="N8" s="299">
        <f t="shared" si="0"/>
        <v>2</v>
      </c>
      <c r="O8" s="5"/>
      <c r="P8" s="5"/>
      <c r="Q8" s="5"/>
      <c r="R8" s="5"/>
      <c r="S8" s="5"/>
      <c r="T8" s="5"/>
      <c r="U8" s="5"/>
      <c r="V8" s="32"/>
      <c r="W8" s="5"/>
      <c r="X8" s="5"/>
      <c r="Y8" s="5"/>
      <c r="Z8" s="5"/>
      <c r="AA8" s="5"/>
      <c r="AB8" s="5"/>
      <c r="AC8" s="32"/>
      <c r="AD8" s="5"/>
      <c r="AE8" s="5"/>
      <c r="AF8" s="5"/>
      <c r="AG8" s="5"/>
      <c r="AH8" s="5"/>
      <c r="AI8" s="5"/>
      <c r="AJ8" s="40"/>
      <c r="AK8" s="8"/>
      <c r="AL8" s="41"/>
      <c r="AM8" s="28"/>
      <c r="AN8" s="28"/>
      <c r="AO8" s="28"/>
      <c r="AP8" s="28"/>
      <c r="AQ8" s="28"/>
      <c r="AR8" s="28"/>
      <c r="AS8" s="28"/>
      <c r="AT8" s="10" t="s">
        <v>235</v>
      </c>
      <c r="AU8" s="300">
        <f t="shared" si="1"/>
        <v>0</v>
      </c>
      <c r="AV8" s="5"/>
      <c r="AW8" s="11"/>
      <c r="AX8" s="5"/>
      <c r="AY8" s="12"/>
      <c r="AZ8" s="5"/>
      <c r="BA8" s="5"/>
      <c r="BB8" s="5"/>
      <c r="BC8" s="5"/>
      <c r="BD8" s="5"/>
      <c r="BE8" s="32"/>
      <c r="BF8" s="38"/>
      <c r="BG8" s="11"/>
      <c r="BH8" s="11"/>
      <c r="BI8" s="11"/>
      <c r="BJ8" s="44">
        <v>4</v>
      </c>
      <c r="BK8" s="26"/>
      <c r="BL8" s="26"/>
      <c r="BM8" s="26"/>
      <c r="BN8" s="26"/>
      <c r="BO8" s="26"/>
      <c r="BP8" s="33"/>
      <c r="BQ8" s="26"/>
      <c r="BR8" s="26"/>
      <c r="BS8" s="26"/>
      <c r="BT8" s="33"/>
      <c r="BU8" s="26"/>
      <c r="BV8" s="26"/>
      <c r="BW8" s="26"/>
      <c r="BX8" s="33"/>
      <c r="BY8" s="26"/>
      <c r="BZ8" s="26"/>
      <c r="CA8" s="26"/>
      <c r="CB8" s="33"/>
      <c r="CC8" s="26"/>
      <c r="CD8" s="26"/>
      <c r="CE8" s="26"/>
      <c r="CF8" s="33"/>
      <c r="CG8" s="26"/>
      <c r="CH8" s="26"/>
      <c r="CI8" s="26"/>
      <c r="CJ8" s="44">
        <v>4</v>
      </c>
      <c r="CK8" s="5">
        <v>2</v>
      </c>
      <c r="CL8" s="5">
        <v>0</v>
      </c>
      <c r="CM8" s="69">
        <v>2</v>
      </c>
      <c r="CN8" s="11"/>
      <c r="CO8" s="5"/>
      <c r="CP8" s="18"/>
      <c r="CQ8" s="69"/>
      <c r="CR8" s="8"/>
      <c r="CS8" s="9"/>
      <c r="CT8" s="8"/>
      <c r="CU8" s="69"/>
      <c r="CV8" s="26"/>
      <c r="CW8" s="26"/>
      <c r="CY8" s="26"/>
      <c r="CZ8" s="26"/>
      <c r="DA8" s="26"/>
    </row>
    <row r="9" spans="1:105" ht="15" x14ac:dyDescent="0.25">
      <c r="A9" s="10">
        <v>5</v>
      </c>
      <c r="B9" s="15" t="s">
        <v>541</v>
      </c>
      <c r="C9" s="42"/>
      <c r="D9" s="8"/>
      <c r="E9" s="28"/>
      <c r="F9" s="28"/>
      <c r="G9" s="32"/>
      <c r="H9" s="5"/>
      <c r="I9" s="5"/>
      <c r="J9" s="5"/>
      <c r="K9" s="5"/>
      <c r="L9" s="5"/>
      <c r="M9" s="5"/>
      <c r="N9" s="299">
        <f t="shared" si="0"/>
        <v>0</v>
      </c>
      <c r="O9" s="5"/>
      <c r="P9" s="5"/>
      <c r="Q9" s="5"/>
      <c r="R9" s="5"/>
      <c r="S9" s="5"/>
      <c r="T9" s="5"/>
      <c r="U9" s="5"/>
      <c r="V9" s="32"/>
      <c r="W9" s="5"/>
      <c r="X9" s="5"/>
      <c r="Y9" s="5"/>
      <c r="Z9" s="5"/>
      <c r="AA9" s="5"/>
      <c r="AB9" s="5"/>
      <c r="AC9" s="32"/>
      <c r="AD9" s="5"/>
      <c r="AE9" s="5"/>
      <c r="AF9" s="5"/>
      <c r="AG9" s="5"/>
      <c r="AH9" s="5"/>
      <c r="AI9" s="5"/>
      <c r="AJ9" s="40"/>
      <c r="AK9" s="8"/>
      <c r="AL9" s="41"/>
      <c r="AM9" s="28"/>
      <c r="AN9" s="28"/>
      <c r="AO9" s="28"/>
      <c r="AP9" s="28"/>
      <c r="AQ9" s="28"/>
      <c r="AR9" s="28"/>
      <c r="AS9" s="28"/>
      <c r="AT9" s="10" t="s">
        <v>236</v>
      </c>
      <c r="AU9" s="300">
        <f t="shared" si="1"/>
        <v>0</v>
      </c>
      <c r="AV9" s="5"/>
      <c r="AW9" s="11"/>
      <c r="AX9" s="5"/>
      <c r="AY9" s="12"/>
      <c r="AZ9" s="5"/>
      <c r="BA9" s="5"/>
      <c r="BB9" s="5"/>
      <c r="BC9" s="5"/>
      <c r="BD9" s="5"/>
      <c r="BE9" s="32"/>
      <c r="BF9" s="38"/>
      <c r="BG9" s="11"/>
      <c r="BH9" s="11"/>
      <c r="BI9" s="11"/>
      <c r="BJ9" s="44">
        <v>5</v>
      </c>
      <c r="BK9" s="26"/>
      <c r="BL9" s="26"/>
      <c r="BM9" s="26"/>
      <c r="BN9" s="26"/>
      <c r="BO9" s="26"/>
      <c r="BP9" s="33"/>
      <c r="BQ9" s="26"/>
      <c r="BR9" s="26"/>
      <c r="BS9" s="26"/>
      <c r="BT9" s="33"/>
      <c r="BU9" s="26"/>
      <c r="BV9" s="26"/>
      <c r="BW9" s="26"/>
      <c r="BX9" s="33"/>
      <c r="BY9" s="26"/>
      <c r="BZ9" s="26"/>
      <c r="CA9" s="26"/>
      <c r="CB9" s="33"/>
      <c r="CC9" s="26"/>
      <c r="CD9" s="26"/>
      <c r="CE9" s="26"/>
      <c r="CF9" s="33"/>
      <c r="CG9" s="26"/>
      <c r="CH9" s="26"/>
      <c r="CI9" s="26"/>
      <c r="CJ9" s="44">
        <v>5</v>
      </c>
      <c r="CK9" s="5">
        <v>0</v>
      </c>
      <c r="CL9" s="5">
        <v>0</v>
      </c>
      <c r="CM9" s="69"/>
      <c r="CN9" s="11"/>
      <c r="CO9" s="5"/>
      <c r="CP9" s="18"/>
      <c r="CQ9" s="69"/>
      <c r="CR9" s="8"/>
      <c r="CS9" s="9"/>
      <c r="CT9" s="8"/>
      <c r="CU9" s="69"/>
      <c r="CV9" s="26"/>
      <c r="CW9" s="26"/>
      <c r="CY9" s="26"/>
      <c r="CZ9" s="26"/>
      <c r="DA9" s="26"/>
    </row>
    <row r="10" spans="1:105" ht="15" x14ac:dyDescent="0.25">
      <c r="A10" s="10">
        <v>6</v>
      </c>
      <c r="B10" s="15" t="s">
        <v>123</v>
      </c>
      <c r="C10" s="42"/>
      <c r="D10" s="8">
        <v>40303</v>
      </c>
      <c r="E10" s="28">
        <v>1</v>
      </c>
      <c r="F10" s="28">
        <v>1</v>
      </c>
      <c r="G10" s="32">
        <v>5</v>
      </c>
      <c r="H10" s="5"/>
      <c r="I10" s="5">
        <v>5</v>
      </c>
      <c r="J10" s="5">
        <v>5</v>
      </c>
      <c r="K10" s="5">
        <v>5</v>
      </c>
      <c r="L10" s="5">
        <v>5</v>
      </c>
      <c r="M10" s="5">
        <v>5</v>
      </c>
      <c r="N10" s="299">
        <f t="shared" si="0"/>
        <v>5</v>
      </c>
      <c r="O10" s="5" t="s">
        <v>117</v>
      </c>
      <c r="P10" s="5"/>
      <c r="Q10" s="5" t="s">
        <v>117</v>
      </c>
      <c r="R10" s="5" t="s">
        <v>111</v>
      </c>
      <c r="S10" s="5"/>
      <c r="T10" s="5"/>
      <c r="U10" s="5"/>
      <c r="V10" s="32">
        <v>40</v>
      </c>
      <c r="W10" s="5"/>
      <c r="X10" s="5">
        <v>40</v>
      </c>
      <c r="Y10" s="5">
        <v>40</v>
      </c>
      <c r="Z10" s="5">
        <v>100</v>
      </c>
      <c r="AA10" s="5">
        <v>85</v>
      </c>
      <c r="AB10" s="5"/>
      <c r="AC10" s="32"/>
      <c r="AD10" s="5"/>
      <c r="AE10" s="5"/>
      <c r="AF10" s="5"/>
      <c r="AG10" s="5"/>
      <c r="AH10" s="5"/>
      <c r="AI10" s="5">
        <v>85</v>
      </c>
      <c r="AJ10" s="40">
        <v>40317</v>
      </c>
      <c r="AK10" s="8" t="s">
        <v>237</v>
      </c>
      <c r="AL10" s="41" t="s">
        <v>238</v>
      </c>
      <c r="AM10" s="28"/>
      <c r="AN10" s="28"/>
      <c r="AO10" s="28"/>
      <c r="AP10" s="28"/>
      <c r="AQ10" s="28"/>
      <c r="AR10" s="28"/>
      <c r="AS10" s="28"/>
      <c r="AT10" s="10" t="s">
        <v>239</v>
      </c>
      <c r="AU10" s="300">
        <f t="shared" si="1"/>
        <v>5</v>
      </c>
      <c r="AV10" s="5">
        <v>5</v>
      </c>
      <c r="AW10" s="11">
        <v>2.74</v>
      </c>
      <c r="AX10" s="5">
        <v>250</v>
      </c>
      <c r="AY10" s="12"/>
      <c r="AZ10" s="5"/>
      <c r="BA10" s="5"/>
      <c r="BB10" s="5"/>
      <c r="BC10" s="5"/>
      <c r="BD10" s="5"/>
      <c r="BE10" s="32">
        <v>5</v>
      </c>
      <c r="BF10" s="38"/>
      <c r="BG10" s="11">
        <f t="shared" si="2"/>
        <v>7370.5690644033539</v>
      </c>
      <c r="BH10" s="11"/>
      <c r="BI10" s="11">
        <f t="shared" si="3"/>
        <v>7370.5690644033539</v>
      </c>
      <c r="BJ10" s="44">
        <v>6</v>
      </c>
      <c r="BK10" s="26">
        <v>5</v>
      </c>
      <c r="BL10" s="26">
        <v>7</v>
      </c>
      <c r="BM10" s="26">
        <v>7</v>
      </c>
      <c r="BN10" s="26">
        <v>14</v>
      </c>
      <c r="BO10" s="26" t="s">
        <v>741</v>
      </c>
      <c r="BP10" s="33">
        <v>9</v>
      </c>
      <c r="BQ10" s="26">
        <v>6</v>
      </c>
      <c r="BR10" s="26">
        <v>20</v>
      </c>
      <c r="BS10" s="26" t="s">
        <v>741</v>
      </c>
      <c r="BT10" s="33">
        <v>10</v>
      </c>
      <c r="BU10" s="26">
        <v>6</v>
      </c>
      <c r="BV10" s="26">
        <v>7</v>
      </c>
      <c r="BW10" s="26" t="s">
        <v>741</v>
      </c>
      <c r="BX10" s="33">
        <v>8</v>
      </c>
      <c r="BY10" s="26">
        <v>5</v>
      </c>
      <c r="BZ10" s="26">
        <v>7</v>
      </c>
      <c r="CA10" s="26" t="s">
        <v>741</v>
      </c>
      <c r="CB10" s="33">
        <v>8</v>
      </c>
      <c r="CC10" s="26">
        <v>8</v>
      </c>
      <c r="CD10" s="26">
        <v>17</v>
      </c>
      <c r="CE10" s="26" t="s">
        <v>741</v>
      </c>
      <c r="CF10" s="33"/>
      <c r="CG10" s="26"/>
      <c r="CH10" s="26"/>
      <c r="CI10" s="26"/>
      <c r="CJ10" s="44">
        <v>6</v>
      </c>
      <c r="CK10" s="5">
        <v>5</v>
      </c>
      <c r="CL10" s="5">
        <v>5</v>
      </c>
      <c r="CM10" s="69">
        <v>5</v>
      </c>
      <c r="CN10" s="11">
        <v>2.74</v>
      </c>
      <c r="CO10" s="5">
        <v>250</v>
      </c>
      <c r="CP10" s="18">
        <v>7370.5690644033539</v>
      </c>
      <c r="CQ10" s="69">
        <v>85</v>
      </c>
      <c r="CR10" s="8">
        <v>40317</v>
      </c>
      <c r="CS10" s="9">
        <v>40322</v>
      </c>
      <c r="CT10" s="8" t="s">
        <v>238</v>
      </c>
      <c r="CU10" s="69">
        <v>5</v>
      </c>
      <c r="CV10" s="26">
        <v>42</v>
      </c>
      <c r="CW10" s="26">
        <v>32</v>
      </c>
      <c r="CY10" s="26">
        <v>65</v>
      </c>
      <c r="CZ10" s="26"/>
      <c r="DA10" s="26"/>
    </row>
    <row r="11" spans="1:105" ht="15" x14ac:dyDescent="0.25">
      <c r="A11" s="10">
        <v>7</v>
      </c>
      <c r="B11" s="15">
        <v>7</v>
      </c>
      <c r="C11" s="42"/>
      <c r="D11" s="8">
        <v>40303</v>
      </c>
      <c r="E11" s="28">
        <v>1</v>
      </c>
      <c r="F11" s="28">
        <v>1</v>
      </c>
      <c r="G11" s="32">
        <v>2</v>
      </c>
      <c r="H11" s="5"/>
      <c r="I11" s="5">
        <v>2</v>
      </c>
      <c r="J11" s="5">
        <v>2</v>
      </c>
      <c r="K11" s="5">
        <v>2</v>
      </c>
      <c r="L11" s="5">
        <v>2</v>
      </c>
      <c r="M11" s="5">
        <v>2</v>
      </c>
      <c r="N11" s="299">
        <f t="shared" si="0"/>
        <v>2</v>
      </c>
      <c r="O11" s="5" t="s">
        <v>117</v>
      </c>
      <c r="P11" s="5"/>
      <c r="Q11" s="5" t="s">
        <v>117</v>
      </c>
      <c r="R11" s="5" t="s">
        <v>111</v>
      </c>
      <c r="S11" s="5"/>
      <c r="T11" s="5"/>
      <c r="U11" s="5"/>
      <c r="V11" s="32">
        <v>10</v>
      </c>
      <c r="W11" s="5"/>
      <c r="X11" s="5">
        <v>10</v>
      </c>
      <c r="Y11" s="5">
        <v>10</v>
      </c>
      <c r="Z11" s="5">
        <v>17</v>
      </c>
      <c r="AA11" s="5">
        <v>19</v>
      </c>
      <c r="AB11" s="5"/>
      <c r="AC11" s="32"/>
      <c r="AD11" s="5"/>
      <c r="AE11" s="5"/>
      <c r="AF11" s="5"/>
      <c r="AG11" s="5"/>
      <c r="AH11" s="5"/>
      <c r="AI11" s="5">
        <v>19</v>
      </c>
      <c r="AJ11" s="40">
        <v>40317</v>
      </c>
      <c r="AK11" s="8" t="s">
        <v>237</v>
      </c>
      <c r="AL11" s="41">
        <v>40326</v>
      </c>
      <c r="AM11" s="28"/>
      <c r="AN11" s="28"/>
      <c r="AO11" s="28"/>
      <c r="AP11" s="28"/>
      <c r="AQ11" s="28"/>
      <c r="AR11" s="28"/>
      <c r="AS11" s="28"/>
      <c r="AT11" s="10" t="s">
        <v>240</v>
      </c>
      <c r="AU11" s="300">
        <f t="shared" si="1"/>
        <v>2</v>
      </c>
      <c r="AV11" s="5">
        <v>2</v>
      </c>
      <c r="AW11" s="11">
        <v>2.84</v>
      </c>
      <c r="AX11" s="5">
        <v>325</v>
      </c>
      <c r="AY11" s="12"/>
      <c r="AZ11" s="5"/>
      <c r="BA11" s="5"/>
      <c r="BB11" s="5"/>
      <c r="BC11" s="5"/>
      <c r="BD11" s="5"/>
      <c r="BE11" s="32">
        <v>5</v>
      </c>
      <c r="BF11" s="38"/>
      <c r="BG11" s="11">
        <f t="shared" si="2"/>
        <v>4117.5598273539981</v>
      </c>
      <c r="BH11" s="11"/>
      <c r="BI11" s="11">
        <f t="shared" si="3"/>
        <v>4117.5598273539981</v>
      </c>
      <c r="BJ11" s="44">
        <v>7</v>
      </c>
      <c r="BK11" s="26">
        <v>5</v>
      </c>
      <c r="BL11" s="26">
        <v>7</v>
      </c>
      <c r="BM11" s="26">
        <v>7</v>
      </c>
      <c r="BN11" s="26">
        <v>11</v>
      </c>
      <c r="BO11" s="26" t="s">
        <v>741</v>
      </c>
      <c r="BP11" s="33">
        <v>10</v>
      </c>
      <c r="BQ11" s="26">
        <v>4</v>
      </c>
      <c r="BR11" s="26">
        <v>12</v>
      </c>
      <c r="BS11" s="26" t="s">
        <v>741</v>
      </c>
      <c r="BT11" s="33">
        <v>6</v>
      </c>
      <c r="BU11" s="26">
        <v>8</v>
      </c>
      <c r="BV11" s="26">
        <v>10</v>
      </c>
      <c r="BW11" s="26" t="s">
        <v>741</v>
      </c>
      <c r="BX11" s="33">
        <v>6</v>
      </c>
      <c r="BY11" s="26">
        <v>7</v>
      </c>
      <c r="BZ11" s="26">
        <v>15</v>
      </c>
      <c r="CA11" s="26" t="s">
        <v>741</v>
      </c>
      <c r="CB11" s="33">
        <v>7</v>
      </c>
      <c r="CC11" s="26">
        <v>7</v>
      </c>
      <c r="CD11" s="26">
        <v>4</v>
      </c>
      <c r="CE11" s="26" t="s">
        <v>741</v>
      </c>
      <c r="CF11" s="33"/>
      <c r="CG11" s="26"/>
      <c r="CH11" s="26"/>
      <c r="CI11" s="26"/>
      <c r="CJ11" s="44">
        <v>7</v>
      </c>
      <c r="CK11" s="5">
        <v>2</v>
      </c>
      <c r="CL11" s="5">
        <v>2</v>
      </c>
      <c r="CM11" s="69">
        <v>2</v>
      </c>
      <c r="CN11" s="11">
        <v>2.84</v>
      </c>
      <c r="CO11" s="5">
        <v>325</v>
      </c>
      <c r="CP11" s="18">
        <v>4117.5598273539981</v>
      </c>
      <c r="CQ11" s="69">
        <v>19</v>
      </c>
      <c r="CR11" s="8">
        <v>40317</v>
      </c>
      <c r="CS11" s="9">
        <v>40322</v>
      </c>
      <c r="CT11" s="8">
        <v>40326</v>
      </c>
      <c r="CU11" s="69">
        <v>5</v>
      </c>
      <c r="CV11" s="26">
        <v>36</v>
      </c>
      <c r="CW11" s="26">
        <v>33</v>
      </c>
      <c r="CY11" s="26">
        <v>52</v>
      </c>
      <c r="CZ11" s="26"/>
      <c r="DA11" s="26"/>
    </row>
    <row r="12" spans="1:105" ht="15" x14ac:dyDescent="0.25">
      <c r="A12" s="10">
        <v>8</v>
      </c>
      <c r="B12" s="15" t="s">
        <v>126</v>
      </c>
      <c r="C12" s="42"/>
      <c r="D12" s="8">
        <v>40303</v>
      </c>
      <c r="E12" s="28">
        <v>1</v>
      </c>
      <c r="F12" s="28">
        <v>1</v>
      </c>
      <c r="G12" s="32">
        <v>2</v>
      </c>
      <c r="H12" s="5"/>
      <c r="I12" s="5">
        <v>2</v>
      </c>
      <c r="J12" s="5">
        <v>2</v>
      </c>
      <c r="K12" s="5">
        <v>2</v>
      </c>
      <c r="L12" s="5">
        <v>2</v>
      </c>
      <c r="M12" s="5"/>
      <c r="N12" s="299">
        <f t="shared" si="0"/>
        <v>2</v>
      </c>
      <c r="O12" s="5" t="s">
        <v>117</v>
      </c>
      <c r="P12" s="5"/>
      <c r="Q12" s="5" t="s">
        <v>117</v>
      </c>
      <c r="R12" s="5" t="s">
        <v>117</v>
      </c>
      <c r="S12" s="5"/>
      <c r="T12" s="5"/>
      <c r="U12" s="5"/>
      <c r="V12" s="32">
        <v>10</v>
      </c>
      <c r="W12" s="5"/>
      <c r="X12" s="5">
        <v>10</v>
      </c>
      <c r="Y12" s="5">
        <v>10</v>
      </c>
      <c r="Z12" s="5">
        <v>10</v>
      </c>
      <c r="AA12" s="5"/>
      <c r="AB12" s="5"/>
      <c r="AC12" s="32"/>
      <c r="AD12" s="5"/>
      <c r="AE12" s="5"/>
      <c r="AF12" s="5"/>
      <c r="AG12" s="5"/>
      <c r="AH12" s="5">
        <v>8</v>
      </c>
      <c r="AI12" s="5"/>
      <c r="AJ12" s="40">
        <v>40317</v>
      </c>
      <c r="AK12" s="8"/>
      <c r="AL12" s="41">
        <v>40322</v>
      </c>
      <c r="AM12" s="28">
        <v>0.4</v>
      </c>
      <c r="AN12" s="28"/>
      <c r="AO12" s="28"/>
      <c r="AP12" s="28"/>
      <c r="AQ12" s="28"/>
      <c r="AR12" s="28"/>
      <c r="AS12" s="28"/>
      <c r="AT12" s="10" t="s">
        <v>241</v>
      </c>
      <c r="AU12" s="300">
        <f t="shared" si="1"/>
        <v>2</v>
      </c>
      <c r="AV12" s="5">
        <v>1</v>
      </c>
      <c r="AW12" s="11">
        <v>2.25</v>
      </c>
      <c r="AX12" s="5">
        <v>230</v>
      </c>
      <c r="AY12" s="12"/>
      <c r="AZ12" s="5">
        <v>1</v>
      </c>
      <c r="BA12" s="5">
        <v>2.4700000000000002</v>
      </c>
      <c r="BB12" s="5"/>
      <c r="BC12" s="11">
        <f>85.754*BA12+44.946</f>
        <v>256.75837999999999</v>
      </c>
      <c r="BD12" s="5"/>
      <c r="BE12" s="32">
        <v>1</v>
      </c>
      <c r="BF12" s="38"/>
      <c r="BG12" s="11">
        <f t="shared" si="2"/>
        <v>914.49798650590378</v>
      </c>
      <c r="BH12" s="11">
        <f t="shared" ref="BH12:BH60" si="4">((BA12^2*PI()*BC12)/4)+((BB12^2*PI()*BD12)/4)</f>
        <v>1230.2926083463954</v>
      </c>
      <c r="BI12" s="11">
        <f t="shared" si="3"/>
        <v>2144.7905948522994</v>
      </c>
      <c r="BJ12" s="44">
        <v>8</v>
      </c>
      <c r="BK12" s="26">
        <v>1</v>
      </c>
      <c r="BL12" s="26">
        <v>14</v>
      </c>
      <c r="BM12" s="26">
        <v>0</v>
      </c>
      <c r="BN12" s="26">
        <v>11</v>
      </c>
      <c r="BO12" s="26" t="s">
        <v>742</v>
      </c>
      <c r="BP12" s="33"/>
      <c r="BQ12" s="26"/>
      <c r="BR12" s="26"/>
      <c r="BS12" s="26"/>
      <c r="BT12" s="33"/>
      <c r="BU12" s="26"/>
      <c r="BV12" s="26"/>
      <c r="BW12" s="26"/>
      <c r="BX12" s="33"/>
      <c r="BY12" s="26"/>
      <c r="BZ12" s="26"/>
      <c r="CA12" s="26"/>
      <c r="CB12" s="33"/>
      <c r="CC12" s="26"/>
      <c r="CD12" s="26"/>
      <c r="CE12" s="26"/>
      <c r="CF12" s="33"/>
      <c r="CG12" s="26"/>
      <c r="CH12" s="26"/>
      <c r="CI12" s="26"/>
      <c r="CJ12" s="44">
        <v>8</v>
      </c>
      <c r="CK12" s="5">
        <v>2</v>
      </c>
      <c r="CL12" s="5">
        <v>2</v>
      </c>
      <c r="CM12" s="69">
        <v>2</v>
      </c>
      <c r="CN12" s="11">
        <v>2.25</v>
      </c>
      <c r="CO12" s="5">
        <v>230</v>
      </c>
      <c r="CP12" s="18">
        <v>2144.7905948522994</v>
      </c>
      <c r="CQ12" s="69">
        <v>8</v>
      </c>
      <c r="CR12" s="8">
        <v>40317</v>
      </c>
      <c r="CS12" s="9"/>
      <c r="CT12" s="8">
        <v>40322</v>
      </c>
      <c r="CU12" s="69">
        <v>1</v>
      </c>
      <c r="CV12" s="26">
        <v>14</v>
      </c>
      <c r="CW12" s="26">
        <v>0</v>
      </c>
      <c r="CY12" s="26">
        <v>11</v>
      </c>
      <c r="CZ12" s="26">
        <v>0.4</v>
      </c>
      <c r="DA12" s="10"/>
    </row>
    <row r="13" spans="1:105" ht="15" x14ac:dyDescent="0.25">
      <c r="A13" s="10">
        <v>9</v>
      </c>
      <c r="B13" s="15">
        <v>9</v>
      </c>
      <c r="C13" s="42"/>
      <c r="D13" s="8">
        <v>40303</v>
      </c>
      <c r="E13" s="28">
        <v>1</v>
      </c>
      <c r="F13" s="28">
        <v>1</v>
      </c>
      <c r="G13" s="32">
        <v>6</v>
      </c>
      <c r="H13" s="5"/>
      <c r="I13" s="5">
        <v>6</v>
      </c>
      <c r="J13" s="5">
        <v>6</v>
      </c>
      <c r="K13" s="5">
        <v>6</v>
      </c>
      <c r="L13" s="5">
        <v>6</v>
      </c>
      <c r="M13" s="5">
        <v>6</v>
      </c>
      <c r="N13" s="299">
        <f t="shared" si="0"/>
        <v>6</v>
      </c>
      <c r="O13" s="5" t="s">
        <v>111</v>
      </c>
      <c r="P13" s="5"/>
      <c r="Q13" s="5" t="s">
        <v>118</v>
      </c>
      <c r="R13" s="5" t="s">
        <v>118</v>
      </c>
      <c r="S13" s="5"/>
      <c r="T13" s="5"/>
      <c r="U13" s="5"/>
      <c r="V13" s="32">
        <v>30</v>
      </c>
      <c r="W13" s="5"/>
      <c r="X13" s="5">
        <v>30</v>
      </c>
      <c r="Y13" s="5">
        <v>30</v>
      </c>
      <c r="Z13" s="5">
        <v>33</v>
      </c>
      <c r="AA13" s="5">
        <v>36</v>
      </c>
      <c r="AB13" s="5"/>
      <c r="AC13" s="32"/>
      <c r="AD13" s="5"/>
      <c r="AE13" s="5"/>
      <c r="AF13" s="5"/>
      <c r="AG13" s="5"/>
      <c r="AH13" s="5"/>
      <c r="AI13" s="5">
        <v>36</v>
      </c>
      <c r="AJ13" s="40" t="s">
        <v>233</v>
      </c>
      <c r="AK13" s="8">
        <v>40317</v>
      </c>
      <c r="AL13" s="41">
        <v>40326</v>
      </c>
      <c r="AM13" s="28"/>
      <c r="AN13" s="28"/>
      <c r="AO13" s="28"/>
      <c r="AP13" s="28"/>
      <c r="AQ13" s="28"/>
      <c r="AR13" s="28"/>
      <c r="AS13" s="28"/>
      <c r="AT13" s="10" t="s">
        <v>242</v>
      </c>
      <c r="AU13" s="300">
        <f t="shared" si="1"/>
        <v>6</v>
      </c>
      <c r="AV13" s="5">
        <v>6</v>
      </c>
      <c r="AW13" s="11">
        <v>2.3199999999999998</v>
      </c>
      <c r="AX13" s="5">
        <v>275</v>
      </c>
      <c r="AY13" s="12"/>
      <c r="AZ13" s="5"/>
      <c r="BA13" s="5"/>
      <c r="BB13" s="5"/>
      <c r="BC13" s="5"/>
      <c r="BD13" s="5"/>
      <c r="BE13" s="32">
        <v>5</v>
      </c>
      <c r="BF13" s="38"/>
      <c r="BG13" s="11">
        <f t="shared" si="2"/>
        <v>6975.089673206201</v>
      </c>
      <c r="BH13" s="11"/>
      <c r="BI13" s="11">
        <f t="shared" si="3"/>
        <v>6975.089673206201</v>
      </c>
      <c r="BJ13" s="44">
        <v>9</v>
      </c>
      <c r="BK13" s="26">
        <v>5</v>
      </c>
      <c r="BL13" s="26">
        <v>6</v>
      </c>
      <c r="BM13" s="26">
        <v>7</v>
      </c>
      <c r="BN13" s="26">
        <v>11</v>
      </c>
      <c r="BO13" s="26" t="s">
        <v>741</v>
      </c>
      <c r="BP13" s="33">
        <v>5</v>
      </c>
      <c r="BQ13" s="26">
        <v>7</v>
      </c>
      <c r="BR13" s="26">
        <v>8</v>
      </c>
      <c r="BS13" s="26" t="s">
        <v>741</v>
      </c>
      <c r="BT13" s="33">
        <v>4</v>
      </c>
      <c r="BU13" s="26">
        <v>9</v>
      </c>
      <c r="BV13" s="26">
        <v>16</v>
      </c>
      <c r="BW13" s="26" t="s">
        <v>741</v>
      </c>
      <c r="BX13" s="33">
        <v>6</v>
      </c>
      <c r="BY13" s="26">
        <v>7</v>
      </c>
      <c r="BZ13" s="26">
        <v>18</v>
      </c>
      <c r="CA13" s="26" t="s">
        <v>741</v>
      </c>
      <c r="CB13" s="33">
        <v>3</v>
      </c>
      <c r="CC13" s="26">
        <v>9</v>
      </c>
      <c r="CD13" s="26">
        <v>12</v>
      </c>
      <c r="CE13" s="26" t="s">
        <v>741</v>
      </c>
      <c r="CF13" s="33"/>
      <c r="CG13" s="26"/>
      <c r="CH13" s="26"/>
      <c r="CI13" s="26"/>
      <c r="CJ13" s="44">
        <v>9</v>
      </c>
      <c r="CK13" s="5">
        <v>6</v>
      </c>
      <c r="CL13" s="5">
        <v>6</v>
      </c>
      <c r="CM13" s="69">
        <v>6</v>
      </c>
      <c r="CN13" s="11">
        <v>2.3199999999999998</v>
      </c>
      <c r="CO13" s="5">
        <v>275</v>
      </c>
      <c r="CP13" s="18">
        <v>6975.089673206201</v>
      </c>
      <c r="CQ13" s="69">
        <v>36</v>
      </c>
      <c r="CR13" s="8" t="s">
        <v>233</v>
      </c>
      <c r="CS13" s="9">
        <v>40317</v>
      </c>
      <c r="CT13" s="8">
        <v>40326</v>
      </c>
      <c r="CU13" s="69">
        <v>5</v>
      </c>
      <c r="CV13" s="26">
        <v>24</v>
      </c>
      <c r="CW13" s="26">
        <v>39</v>
      </c>
      <c r="CY13" s="26">
        <v>65</v>
      </c>
      <c r="CZ13" s="26"/>
      <c r="DA13" s="26"/>
    </row>
    <row r="14" spans="1:105" ht="15" x14ac:dyDescent="0.25">
      <c r="A14" s="10">
        <v>10</v>
      </c>
      <c r="B14" s="15">
        <v>10</v>
      </c>
      <c r="C14" s="42"/>
      <c r="D14" s="8">
        <v>40303</v>
      </c>
      <c r="E14" s="28">
        <v>1</v>
      </c>
      <c r="F14" s="28">
        <v>1</v>
      </c>
      <c r="G14" s="32">
        <v>8</v>
      </c>
      <c r="H14" s="5"/>
      <c r="I14" s="5">
        <v>8</v>
      </c>
      <c r="J14" s="5">
        <v>8</v>
      </c>
      <c r="K14" s="5">
        <v>8</v>
      </c>
      <c r="L14" s="5">
        <v>8</v>
      </c>
      <c r="M14" s="5">
        <v>8</v>
      </c>
      <c r="N14" s="299">
        <f t="shared" si="0"/>
        <v>8</v>
      </c>
      <c r="O14" s="5" t="s">
        <v>117</v>
      </c>
      <c r="P14" s="5"/>
      <c r="Q14" s="5" t="s">
        <v>117</v>
      </c>
      <c r="R14" s="5" t="s">
        <v>111</v>
      </c>
      <c r="S14" s="5"/>
      <c r="T14" s="5"/>
      <c r="U14" s="5"/>
      <c r="V14" s="32">
        <v>20</v>
      </c>
      <c r="W14" s="5"/>
      <c r="X14" s="5">
        <v>20</v>
      </c>
      <c r="Y14" s="5">
        <v>20</v>
      </c>
      <c r="Z14" s="5">
        <v>24</v>
      </c>
      <c r="AA14" s="5">
        <v>28</v>
      </c>
      <c r="AB14" s="5"/>
      <c r="AC14" s="32"/>
      <c r="AD14" s="5"/>
      <c r="AE14" s="5"/>
      <c r="AF14" s="5"/>
      <c r="AG14" s="5"/>
      <c r="AH14" s="5"/>
      <c r="AI14" s="5">
        <v>28</v>
      </c>
      <c r="AJ14" s="40">
        <v>40317</v>
      </c>
      <c r="AK14" s="8" t="s">
        <v>237</v>
      </c>
      <c r="AL14" s="41">
        <v>40326</v>
      </c>
      <c r="AM14" s="28"/>
      <c r="AN14" s="28"/>
      <c r="AO14" s="28"/>
      <c r="AP14" s="28"/>
      <c r="AQ14" s="28"/>
      <c r="AR14" s="28"/>
      <c r="AS14" s="28"/>
      <c r="AT14" s="10" t="s">
        <v>243</v>
      </c>
      <c r="AU14" s="300">
        <f t="shared" si="1"/>
        <v>8</v>
      </c>
      <c r="AV14" s="5">
        <v>8</v>
      </c>
      <c r="AW14" s="11">
        <v>1.88</v>
      </c>
      <c r="AX14" s="5">
        <v>220</v>
      </c>
      <c r="AY14" s="12"/>
      <c r="AZ14" s="5"/>
      <c r="BA14" s="5"/>
      <c r="BB14" s="5"/>
      <c r="BC14" s="5"/>
      <c r="BD14" s="5"/>
      <c r="BE14" s="32">
        <v>5</v>
      </c>
      <c r="BF14" s="38"/>
      <c r="BG14" s="11">
        <f t="shared" si="2"/>
        <v>4885.6038329330158</v>
      </c>
      <c r="BH14" s="11"/>
      <c r="BI14" s="11">
        <f t="shared" si="3"/>
        <v>4885.6038329330158</v>
      </c>
      <c r="BJ14" s="44">
        <v>10</v>
      </c>
      <c r="BK14" s="26">
        <v>5</v>
      </c>
      <c r="BL14" s="26">
        <v>9</v>
      </c>
      <c r="BM14" s="26">
        <v>2</v>
      </c>
      <c r="BN14" s="26">
        <v>9</v>
      </c>
      <c r="BO14" s="26" t="s">
        <v>741</v>
      </c>
      <c r="BP14" s="33">
        <v>8</v>
      </c>
      <c r="BQ14" s="26">
        <v>4</v>
      </c>
      <c r="BR14" s="26">
        <v>18</v>
      </c>
      <c r="BS14" s="26" t="s">
        <v>741</v>
      </c>
      <c r="BT14" s="33">
        <v>7</v>
      </c>
      <c r="BU14" s="26">
        <v>2</v>
      </c>
      <c r="BV14" s="26">
        <v>10</v>
      </c>
      <c r="BW14" s="26" t="s">
        <v>741</v>
      </c>
      <c r="BX14" s="33">
        <v>10</v>
      </c>
      <c r="BY14" s="26">
        <v>0</v>
      </c>
      <c r="BZ14" s="26">
        <v>5</v>
      </c>
      <c r="CA14" s="26" t="s">
        <v>742</v>
      </c>
      <c r="CB14" s="33">
        <v>12</v>
      </c>
      <c r="CC14" s="26">
        <v>0</v>
      </c>
      <c r="CD14" s="26">
        <v>2</v>
      </c>
      <c r="CE14" s="26" t="s">
        <v>742</v>
      </c>
      <c r="CF14" s="33"/>
      <c r="CG14" s="26"/>
      <c r="CH14" s="26"/>
      <c r="CI14" s="26"/>
      <c r="CJ14" s="44">
        <v>10</v>
      </c>
      <c r="CK14" s="5">
        <v>8</v>
      </c>
      <c r="CL14" s="5">
        <v>8</v>
      </c>
      <c r="CM14" s="69">
        <v>8</v>
      </c>
      <c r="CN14" s="11">
        <v>1.88</v>
      </c>
      <c r="CO14" s="5">
        <v>220</v>
      </c>
      <c r="CP14" s="18">
        <v>4885.6038329330158</v>
      </c>
      <c r="CQ14" s="69">
        <v>28</v>
      </c>
      <c r="CR14" s="8">
        <v>40317</v>
      </c>
      <c r="CS14" s="9">
        <v>40322</v>
      </c>
      <c r="CT14" s="8">
        <v>40326</v>
      </c>
      <c r="CU14" s="69">
        <v>5</v>
      </c>
      <c r="CV14" s="26">
        <v>46</v>
      </c>
      <c r="CW14" s="26">
        <v>8</v>
      </c>
      <c r="CY14" s="26">
        <v>44</v>
      </c>
      <c r="CZ14" s="26"/>
      <c r="DA14" s="10"/>
    </row>
    <row r="15" spans="1:105" ht="15" x14ac:dyDescent="0.25">
      <c r="A15" s="10">
        <v>11</v>
      </c>
      <c r="B15" s="15" t="s">
        <v>130</v>
      </c>
      <c r="C15" s="42"/>
      <c r="D15" s="8"/>
      <c r="E15" s="28"/>
      <c r="F15" s="28"/>
      <c r="G15" s="32"/>
      <c r="H15" s="5"/>
      <c r="I15" s="5"/>
      <c r="J15" s="5"/>
      <c r="K15" s="5"/>
      <c r="L15" s="5"/>
      <c r="M15" s="5"/>
      <c r="N15" s="299">
        <f t="shared" si="0"/>
        <v>0</v>
      </c>
      <c r="O15" s="5"/>
      <c r="P15" s="5"/>
      <c r="Q15" s="5"/>
      <c r="R15" s="5"/>
      <c r="S15" s="5"/>
      <c r="T15" s="5"/>
      <c r="U15" s="5"/>
      <c r="V15" s="32"/>
      <c r="W15" s="5"/>
      <c r="X15" s="5"/>
      <c r="Y15" s="5"/>
      <c r="Z15" s="5"/>
      <c r="AA15" s="5"/>
      <c r="AB15" s="5"/>
      <c r="AC15" s="32"/>
      <c r="AD15" s="5"/>
      <c r="AE15" s="5"/>
      <c r="AF15" s="5"/>
      <c r="AG15" s="5"/>
      <c r="AH15" s="5"/>
      <c r="AI15" s="5"/>
      <c r="AJ15" s="40"/>
      <c r="AK15" s="8"/>
      <c r="AL15" s="41"/>
      <c r="AM15" s="28"/>
      <c r="AN15" s="28"/>
      <c r="AO15" s="28"/>
      <c r="AP15" s="28"/>
      <c r="AQ15" s="28"/>
      <c r="AR15" s="28"/>
      <c r="AS15" s="28"/>
      <c r="AT15" s="10" t="s">
        <v>244</v>
      </c>
      <c r="AU15" s="300">
        <f t="shared" si="1"/>
        <v>0</v>
      </c>
      <c r="AV15" s="5"/>
      <c r="AW15" s="11"/>
      <c r="AX15" s="5"/>
      <c r="AY15" s="12"/>
      <c r="AZ15" s="5"/>
      <c r="BA15" s="5"/>
      <c r="BB15" s="5"/>
      <c r="BC15" s="5"/>
      <c r="BD15" s="5"/>
      <c r="BE15" s="32"/>
      <c r="BF15" s="38"/>
      <c r="BG15" s="11"/>
      <c r="BH15" s="11"/>
      <c r="BI15" s="11"/>
      <c r="BJ15" s="44">
        <v>11</v>
      </c>
      <c r="BK15" s="26"/>
      <c r="BL15" s="26"/>
      <c r="BM15" s="26"/>
      <c r="BN15" s="26"/>
      <c r="BO15" s="26"/>
      <c r="BP15" s="33"/>
      <c r="BQ15" s="26"/>
      <c r="BR15" s="26"/>
      <c r="BS15" s="26"/>
      <c r="BT15" s="33"/>
      <c r="BU15" s="26"/>
      <c r="BV15" s="26"/>
      <c r="BW15" s="26"/>
      <c r="BX15" s="33"/>
      <c r="BY15" s="26"/>
      <c r="BZ15" s="26"/>
      <c r="CA15" s="26"/>
      <c r="CB15" s="33"/>
      <c r="CC15" s="26"/>
      <c r="CD15" s="26"/>
      <c r="CE15" s="26"/>
      <c r="CF15" s="33"/>
      <c r="CG15" s="26"/>
      <c r="CH15" s="26"/>
      <c r="CI15" s="26"/>
      <c r="CJ15" s="44">
        <v>11</v>
      </c>
      <c r="CK15" s="5">
        <v>0</v>
      </c>
      <c r="CL15" s="5">
        <v>0</v>
      </c>
      <c r="CM15" s="69"/>
      <c r="CN15" s="11"/>
      <c r="CO15" s="5"/>
      <c r="CP15" s="18"/>
      <c r="CQ15" s="69"/>
      <c r="CR15" s="8"/>
      <c r="CS15" s="9"/>
      <c r="CT15" s="8"/>
      <c r="CU15" s="69"/>
      <c r="CV15" s="26"/>
      <c r="CW15" s="26"/>
      <c r="CY15" s="26"/>
      <c r="CZ15" s="26"/>
      <c r="DA15" s="26"/>
    </row>
    <row r="16" spans="1:105" ht="15" x14ac:dyDescent="0.25">
      <c r="A16" s="10">
        <v>12</v>
      </c>
      <c r="B16" s="15" t="s">
        <v>131</v>
      </c>
      <c r="C16" s="42"/>
      <c r="D16" s="8">
        <v>40308</v>
      </c>
      <c r="E16" s="28">
        <v>1</v>
      </c>
      <c r="F16" s="28">
        <v>1</v>
      </c>
      <c r="G16" s="32"/>
      <c r="H16" s="5"/>
      <c r="I16" s="5">
        <v>1</v>
      </c>
      <c r="J16" s="5">
        <v>1</v>
      </c>
      <c r="K16" s="5">
        <v>1</v>
      </c>
      <c r="L16" s="5">
        <v>1</v>
      </c>
      <c r="M16" s="5"/>
      <c r="N16" s="299">
        <f t="shared" si="0"/>
        <v>1</v>
      </c>
      <c r="O16" s="5"/>
      <c r="P16" s="5"/>
      <c r="Q16" s="5" t="s">
        <v>117</v>
      </c>
      <c r="R16" s="5" t="s">
        <v>117</v>
      </c>
      <c r="S16" s="5" t="s">
        <v>118</v>
      </c>
      <c r="T16" s="5"/>
      <c r="U16" s="5"/>
      <c r="V16" s="32"/>
      <c r="W16" s="5"/>
      <c r="X16" s="5">
        <v>5</v>
      </c>
      <c r="Y16" s="5">
        <v>5</v>
      </c>
      <c r="Z16" s="5">
        <v>4</v>
      </c>
      <c r="AA16" s="5"/>
      <c r="AB16" s="5"/>
      <c r="AC16" s="32"/>
      <c r="AD16" s="5"/>
      <c r="AE16" s="5"/>
      <c r="AF16" s="5"/>
      <c r="AG16" s="5"/>
      <c r="AH16" s="5">
        <v>4</v>
      </c>
      <c r="AI16" s="5"/>
      <c r="AJ16" s="40" t="s">
        <v>231</v>
      </c>
      <c r="AK16" s="8"/>
      <c r="AL16" s="41" t="s">
        <v>231</v>
      </c>
      <c r="AM16" s="28"/>
      <c r="AN16" s="28"/>
      <c r="AO16" s="28"/>
      <c r="AP16" s="28"/>
      <c r="AQ16" s="28"/>
      <c r="AR16" s="28"/>
      <c r="AS16" s="28"/>
      <c r="AT16" s="10" t="s">
        <v>232</v>
      </c>
      <c r="AU16" s="300">
        <f t="shared" si="1"/>
        <v>1</v>
      </c>
      <c r="AV16" s="5">
        <v>1</v>
      </c>
      <c r="AW16" s="11">
        <v>2.04</v>
      </c>
      <c r="AX16" s="5">
        <v>175</v>
      </c>
      <c r="AY16" s="12"/>
      <c r="AZ16" s="5"/>
      <c r="BA16" s="5"/>
      <c r="BB16" s="5"/>
      <c r="BC16" s="5"/>
      <c r="BD16" s="5"/>
      <c r="BE16" s="32"/>
      <c r="BF16" s="38"/>
      <c r="BG16" s="11">
        <f t="shared" si="2"/>
        <v>571.98977443909359</v>
      </c>
      <c r="BH16" s="11"/>
      <c r="BI16" s="11">
        <f t="shared" si="3"/>
        <v>571.98977443909359</v>
      </c>
      <c r="BJ16" s="44">
        <v>12</v>
      </c>
      <c r="BK16" s="26"/>
      <c r="BL16" s="26"/>
      <c r="BM16" s="26"/>
      <c r="BN16" s="26"/>
      <c r="BO16" s="26"/>
      <c r="BP16" s="33"/>
      <c r="BQ16" s="26"/>
      <c r="BR16" s="26"/>
      <c r="BS16" s="26"/>
      <c r="BT16" s="33"/>
      <c r="BU16" s="26"/>
      <c r="BV16" s="26"/>
      <c r="BW16" s="26"/>
      <c r="BX16" s="33"/>
      <c r="BY16" s="26"/>
      <c r="BZ16" s="26"/>
      <c r="CA16" s="26"/>
      <c r="CB16" s="33"/>
      <c r="CC16" s="26"/>
      <c r="CD16" s="26"/>
      <c r="CE16" s="26"/>
      <c r="CF16" s="33"/>
      <c r="CG16" s="26"/>
      <c r="CH16" s="26"/>
      <c r="CI16" s="26"/>
      <c r="CJ16" s="44">
        <v>12</v>
      </c>
      <c r="CK16" s="5">
        <v>1</v>
      </c>
      <c r="CL16" s="5">
        <v>1</v>
      </c>
      <c r="CM16" s="69">
        <v>1</v>
      </c>
      <c r="CN16" s="11">
        <v>2.04</v>
      </c>
      <c r="CO16" s="5">
        <v>175</v>
      </c>
      <c r="CP16" s="18">
        <v>571.98977443909359</v>
      </c>
      <c r="CQ16" s="69">
        <v>4</v>
      </c>
      <c r="CR16" s="8" t="s">
        <v>231</v>
      </c>
      <c r="CS16" s="9"/>
      <c r="CT16" s="8" t="s">
        <v>231</v>
      </c>
      <c r="CU16" s="69"/>
      <c r="CV16" s="26"/>
      <c r="CW16" s="26"/>
      <c r="CY16" s="26"/>
      <c r="CZ16" s="26"/>
      <c r="DA16" s="26"/>
    </row>
    <row r="17" spans="1:105" ht="15" x14ac:dyDescent="0.25">
      <c r="A17" s="10">
        <v>13</v>
      </c>
      <c r="B17" s="15" t="s">
        <v>133</v>
      </c>
      <c r="C17" s="42"/>
      <c r="D17" s="8">
        <v>40303</v>
      </c>
      <c r="E17" s="28">
        <v>1</v>
      </c>
      <c r="F17" s="28">
        <v>1</v>
      </c>
      <c r="G17" s="32">
        <v>4</v>
      </c>
      <c r="H17" s="5"/>
      <c r="I17" s="5">
        <v>4</v>
      </c>
      <c r="J17" s="5">
        <v>4</v>
      </c>
      <c r="K17" s="5">
        <v>4</v>
      </c>
      <c r="L17" s="5">
        <v>4</v>
      </c>
      <c r="M17" s="5">
        <v>4</v>
      </c>
      <c r="N17" s="299">
        <f t="shared" si="0"/>
        <v>4</v>
      </c>
      <c r="O17" s="5" t="s">
        <v>117</v>
      </c>
      <c r="P17" s="5"/>
      <c r="Q17" s="5" t="s">
        <v>117</v>
      </c>
      <c r="R17" s="5" t="s">
        <v>117</v>
      </c>
      <c r="S17" s="5"/>
      <c r="T17" s="5"/>
      <c r="U17" s="5"/>
      <c r="V17" s="32">
        <v>20</v>
      </c>
      <c r="W17" s="5"/>
      <c r="X17" s="5">
        <v>20</v>
      </c>
      <c r="Y17" s="5">
        <v>20</v>
      </c>
      <c r="Z17" s="5">
        <v>25</v>
      </c>
      <c r="AA17" s="5">
        <v>29</v>
      </c>
      <c r="AB17" s="5"/>
      <c r="AC17" s="32"/>
      <c r="AD17" s="5"/>
      <c r="AE17" s="5"/>
      <c r="AF17" s="5"/>
      <c r="AG17" s="5"/>
      <c r="AH17" s="5"/>
      <c r="AI17" s="5">
        <v>29</v>
      </c>
      <c r="AJ17" s="40">
        <v>40317</v>
      </c>
      <c r="AK17" s="8" t="s">
        <v>237</v>
      </c>
      <c r="AL17" s="41"/>
      <c r="AM17" s="28"/>
      <c r="AN17" s="28"/>
      <c r="AO17" s="28"/>
      <c r="AP17" s="28"/>
      <c r="AQ17" s="28"/>
      <c r="AR17" s="28"/>
      <c r="AS17" s="28"/>
      <c r="AT17" s="10" t="s">
        <v>245</v>
      </c>
      <c r="AU17" s="300">
        <f t="shared" si="1"/>
        <v>4</v>
      </c>
      <c r="AV17" s="5">
        <v>4</v>
      </c>
      <c r="AW17" s="11">
        <v>2.23</v>
      </c>
      <c r="AX17" s="5">
        <v>340</v>
      </c>
      <c r="AY17" s="12"/>
      <c r="AZ17" s="5"/>
      <c r="BA17" s="5"/>
      <c r="BB17" s="5"/>
      <c r="BC17" s="5"/>
      <c r="BD17" s="5"/>
      <c r="BE17" s="32">
        <v>4</v>
      </c>
      <c r="BF17" s="38"/>
      <c r="BG17" s="11">
        <f t="shared" si="2"/>
        <v>5311.7608763924718</v>
      </c>
      <c r="BH17" s="11"/>
      <c r="BI17" s="11">
        <f t="shared" si="3"/>
        <v>5311.7608763924718</v>
      </c>
      <c r="BJ17" s="44">
        <v>13</v>
      </c>
      <c r="BK17" s="26">
        <v>4</v>
      </c>
      <c r="BL17" s="26">
        <v>10</v>
      </c>
      <c r="BM17" s="26">
        <v>4</v>
      </c>
      <c r="BN17" s="26">
        <v>15</v>
      </c>
      <c r="BO17" s="26" t="s">
        <v>741</v>
      </c>
      <c r="BP17" s="33">
        <v>8</v>
      </c>
      <c r="BQ17" s="26">
        <v>7</v>
      </c>
      <c r="BR17" s="26">
        <v>16</v>
      </c>
      <c r="BS17" s="26" t="s">
        <v>741</v>
      </c>
      <c r="BT17" s="33">
        <v>8</v>
      </c>
      <c r="BU17" s="26">
        <v>7</v>
      </c>
      <c r="BV17" s="26">
        <v>13</v>
      </c>
      <c r="BW17" s="26" t="s">
        <v>741</v>
      </c>
      <c r="BX17" s="33">
        <v>9</v>
      </c>
      <c r="BY17" s="26">
        <v>7</v>
      </c>
      <c r="BZ17" s="26">
        <v>19</v>
      </c>
      <c r="CA17" s="26" t="s">
        <v>741</v>
      </c>
      <c r="CB17" s="33"/>
      <c r="CC17" s="26"/>
      <c r="CD17" s="26"/>
      <c r="CE17" s="26"/>
      <c r="CF17" s="33"/>
      <c r="CG17" s="26"/>
      <c r="CH17" s="26"/>
      <c r="CI17" s="26"/>
      <c r="CJ17" s="44">
        <v>13</v>
      </c>
      <c r="CK17" s="5">
        <v>4</v>
      </c>
      <c r="CL17" s="5">
        <v>4</v>
      </c>
      <c r="CM17" s="69">
        <v>4</v>
      </c>
      <c r="CN17" s="11">
        <v>2.23</v>
      </c>
      <c r="CO17" s="5">
        <v>340</v>
      </c>
      <c r="CP17" s="18">
        <v>5311.7608763924718</v>
      </c>
      <c r="CQ17" s="69">
        <v>29</v>
      </c>
      <c r="CR17" s="8">
        <v>40317</v>
      </c>
      <c r="CS17" s="9">
        <v>40322</v>
      </c>
      <c r="CT17" s="8"/>
      <c r="CU17" s="69">
        <v>4</v>
      </c>
      <c r="CV17" s="26">
        <v>35</v>
      </c>
      <c r="CW17" s="26">
        <v>25</v>
      </c>
      <c r="CY17" s="26">
        <v>63</v>
      </c>
      <c r="CZ17" s="26"/>
      <c r="DA17" s="10"/>
    </row>
    <row r="18" spans="1:105" ht="15" x14ac:dyDescent="0.25">
      <c r="A18" s="10">
        <v>14</v>
      </c>
      <c r="B18" s="15">
        <v>14</v>
      </c>
      <c r="C18" s="42"/>
      <c r="D18" s="8">
        <v>40303</v>
      </c>
      <c r="E18" s="28">
        <v>1</v>
      </c>
      <c r="F18" s="28">
        <v>1</v>
      </c>
      <c r="G18" s="32">
        <v>1</v>
      </c>
      <c r="H18" s="5"/>
      <c r="I18" s="5">
        <v>1</v>
      </c>
      <c r="J18" s="5">
        <v>1</v>
      </c>
      <c r="K18" s="5">
        <v>1</v>
      </c>
      <c r="L18" s="5"/>
      <c r="M18" s="5"/>
      <c r="N18" s="299">
        <f t="shared" si="0"/>
        <v>1</v>
      </c>
      <c r="O18" s="5" t="s">
        <v>117</v>
      </c>
      <c r="P18" s="5"/>
      <c r="Q18" s="5" t="s">
        <v>117</v>
      </c>
      <c r="R18" s="5" t="s">
        <v>111</v>
      </c>
      <c r="S18" s="5"/>
      <c r="T18" s="5"/>
      <c r="U18" s="5"/>
      <c r="V18" s="32">
        <v>10</v>
      </c>
      <c r="W18" s="5"/>
      <c r="X18" s="5">
        <v>10</v>
      </c>
      <c r="Y18" s="5">
        <v>5</v>
      </c>
      <c r="Z18" s="5"/>
      <c r="AA18" s="5"/>
      <c r="AB18" s="5"/>
      <c r="AC18" s="32"/>
      <c r="AD18" s="5"/>
      <c r="AE18" s="5"/>
      <c r="AF18" s="5"/>
      <c r="AG18" s="5">
        <v>5</v>
      </c>
      <c r="AH18" s="5"/>
      <c r="AI18" s="5"/>
      <c r="AJ18" s="40">
        <v>40317</v>
      </c>
      <c r="AK18" s="8"/>
      <c r="AL18" s="41">
        <v>40317</v>
      </c>
      <c r="AM18" s="28"/>
      <c r="AN18" s="28"/>
      <c r="AO18" s="28"/>
      <c r="AP18" s="28"/>
      <c r="AQ18" s="28"/>
      <c r="AR18" s="28"/>
      <c r="AS18" s="28"/>
      <c r="AT18" s="10" t="s">
        <v>246</v>
      </c>
      <c r="AU18" s="300">
        <f t="shared" si="1"/>
        <v>1</v>
      </c>
      <c r="AV18" s="5">
        <v>1</v>
      </c>
      <c r="AW18" s="11">
        <v>2.02</v>
      </c>
      <c r="AX18" s="5">
        <v>190</v>
      </c>
      <c r="AY18" s="12"/>
      <c r="AZ18" s="5"/>
      <c r="BA18" s="5"/>
      <c r="BB18" s="5"/>
      <c r="BC18" s="5"/>
      <c r="BD18" s="5"/>
      <c r="BE18" s="32">
        <v>2</v>
      </c>
      <c r="BF18" s="38"/>
      <c r="BG18" s="11">
        <f t="shared" si="2"/>
        <v>608.90034652612019</v>
      </c>
      <c r="BH18" s="11"/>
      <c r="BI18" s="11">
        <f t="shared" si="3"/>
        <v>608.90034652612019</v>
      </c>
      <c r="BJ18" s="44">
        <v>14</v>
      </c>
      <c r="BK18" s="26">
        <v>2</v>
      </c>
      <c r="BL18" s="26">
        <v>9</v>
      </c>
      <c r="BM18" s="26">
        <v>4</v>
      </c>
      <c r="BN18" s="26">
        <v>4</v>
      </c>
      <c r="BO18" s="26" t="s">
        <v>741</v>
      </c>
      <c r="BP18" s="33">
        <v>10</v>
      </c>
      <c r="BQ18" s="26">
        <v>4</v>
      </c>
      <c r="BR18" s="26">
        <v>5</v>
      </c>
      <c r="BS18" s="26" t="s">
        <v>741</v>
      </c>
      <c r="BT18" s="33"/>
      <c r="BU18" s="26"/>
      <c r="BV18" s="26"/>
      <c r="BW18" s="26"/>
      <c r="BX18" s="33"/>
      <c r="BY18" s="26"/>
      <c r="BZ18" s="26"/>
      <c r="CA18" s="26"/>
      <c r="CB18" s="33"/>
      <c r="CC18" s="26"/>
      <c r="CD18" s="26"/>
      <c r="CE18" s="26"/>
      <c r="CF18" s="33"/>
      <c r="CG18" s="26"/>
      <c r="CH18" s="26"/>
      <c r="CI18" s="26"/>
      <c r="CJ18" s="44">
        <v>14</v>
      </c>
      <c r="CK18" s="5">
        <v>1</v>
      </c>
      <c r="CL18" s="5">
        <v>1</v>
      </c>
      <c r="CM18" s="69">
        <v>1</v>
      </c>
      <c r="CN18" s="11">
        <v>2.02</v>
      </c>
      <c r="CO18" s="5">
        <v>190</v>
      </c>
      <c r="CP18" s="18">
        <v>608.90034652612019</v>
      </c>
      <c r="CQ18" s="69">
        <v>5</v>
      </c>
      <c r="CR18" s="8">
        <v>40317</v>
      </c>
      <c r="CS18" s="9"/>
      <c r="CT18" s="8">
        <v>40317</v>
      </c>
      <c r="CU18" s="69">
        <v>2</v>
      </c>
      <c r="CV18" s="26">
        <v>19</v>
      </c>
      <c r="CW18" s="26">
        <v>8</v>
      </c>
      <c r="CY18" s="26">
        <v>9</v>
      </c>
      <c r="CZ18" s="26"/>
      <c r="DA18" s="10"/>
    </row>
    <row r="19" spans="1:105" ht="15" x14ac:dyDescent="0.25">
      <c r="A19" s="10">
        <v>15</v>
      </c>
      <c r="B19" s="15">
        <v>15</v>
      </c>
      <c r="C19" s="42">
        <v>1</v>
      </c>
      <c r="D19" s="8">
        <v>40322</v>
      </c>
      <c r="E19" s="28">
        <v>1</v>
      </c>
      <c r="F19" s="28">
        <v>1</v>
      </c>
      <c r="G19" s="32"/>
      <c r="H19" s="5"/>
      <c r="I19" s="5"/>
      <c r="J19" s="5"/>
      <c r="K19" s="5"/>
      <c r="L19" s="5">
        <v>1</v>
      </c>
      <c r="M19" s="5">
        <v>1</v>
      </c>
      <c r="N19" s="299">
        <f t="shared" si="0"/>
        <v>1</v>
      </c>
      <c r="O19" s="5"/>
      <c r="P19" s="5"/>
      <c r="Q19" s="5"/>
      <c r="R19" s="5"/>
      <c r="S19" s="5"/>
      <c r="T19" s="5" t="s">
        <v>112</v>
      </c>
      <c r="U19" s="5"/>
      <c r="V19" s="32"/>
      <c r="W19" s="5"/>
      <c r="X19" s="5"/>
      <c r="Y19" s="5"/>
      <c r="Z19" s="5"/>
      <c r="AA19" s="5">
        <v>6</v>
      </c>
      <c r="AB19" s="5"/>
      <c r="AC19" s="32"/>
      <c r="AD19" s="5"/>
      <c r="AE19" s="5"/>
      <c r="AF19" s="5"/>
      <c r="AG19" s="5"/>
      <c r="AH19" s="5"/>
      <c r="AI19" s="5">
        <v>6</v>
      </c>
      <c r="AJ19" s="40">
        <v>40326</v>
      </c>
      <c r="AK19" s="8"/>
      <c r="AL19" s="41"/>
      <c r="AM19" s="28"/>
      <c r="AN19" s="28"/>
      <c r="AO19" s="28"/>
      <c r="AP19" s="28"/>
      <c r="AQ19" s="28"/>
      <c r="AR19" s="28"/>
      <c r="AS19" s="28"/>
      <c r="AT19" s="10" t="s">
        <v>247</v>
      </c>
      <c r="AU19" s="300">
        <f t="shared" si="1"/>
        <v>1</v>
      </c>
      <c r="AV19" s="5">
        <v>1</v>
      </c>
      <c r="AW19" s="11">
        <v>1.88</v>
      </c>
      <c r="AX19" s="5">
        <v>240</v>
      </c>
      <c r="AY19" s="12"/>
      <c r="AZ19" s="5"/>
      <c r="BA19" s="5"/>
      <c r="BB19" s="5"/>
      <c r="BC19" s="5"/>
      <c r="BD19" s="5"/>
      <c r="BE19" s="32"/>
      <c r="BF19" s="38"/>
      <c r="BG19" s="11">
        <f t="shared" si="2"/>
        <v>666.21870449086578</v>
      </c>
      <c r="BH19" s="11"/>
      <c r="BI19" s="11">
        <f t="shared" si="3"/>
        <v>666.21870449086578</v>
      </c>
      <c r="BJ19" s="44">
        <v>15</v>
      </c>
      <c r="BK19" s="26"/>
      <c r="BL19" s="26"/>
      <c r="BM19" s="26"/>
      <c r="BN19" s="26"/>
      <c r="BO19" s="26"/>
      <c r="BP19" s="33"/>
      <c r="BQ19" s="26"/>
      <c r="BR19" s="26"/>
      <c r="BS19" s="26"/>
      <c r="BT19" s="33"/>
      <c r="BU19" s="26"/>
      <c r="BV19" s="26"/>
      <c r="BW19" s="26"/>
      <c r="BX19" s="33"/>
      <c r="BY19" s="26"/>
      <c r="BZ19" s="26"/>
      <c r="CA19" s="26"/>
      <c r="CB19" s="33"/>
      <c r="CC19" s="26"/>
      <c r="CD19" s="26"/>
      <c r="CE19" s="26"/>
      <c r="CF19" s="33"/>
      <c r="CG19" s="26"/>
      <c r="CH19" s="26"/>
      <c r="CI19" s="26"/>
      <c r="CJ19" s="44">
        <v>15</v>
      </c>
      <c r="CK19" s="5">
        <v>1</v>
      </c>
      <c r="CL19" s="5">
        <v>1</v>
      </c>
      <c r="CM19" s="69">
        <v>1</v>
      </c>
      <c r="CN19" s="11">
        <v>1.88</v>
      </c>
      <c r="CO19" s="5">
        <v>240</v>
      </c>
      <c r="CP19" s="18">
        <v>666.21870449086578</v>
      </c>
      <c r="CQ19" s="69">
        <v>6</v>
      </c>
      <c r="CR19" s="8">
        <v>40326</v>
      </c>
      <c r="CS19" s="9"/>
      <c r="CT19" s="252">
        <v>40327</v>
      </c>
      <c r="CU19" s="69"/>
      <c r="CV19" s="26"/>
      <c r="CW19" s="26"/>
      <c r="CY19" s="26"/>
      <c r="CZ19" s="26"/>
      <c r="DA19" s="26"/>
    </row>
    <row r="20" spans="1:105" ht="15" x14ac:dyDescent="0.25">
      <c r="A20" s="10">
        <v>16</v>
      </c>
      <c r="B20" s="15">
        <v>16</v>
      </c>
      <c r="C20" s="42"/>
      <c r="D20" s="8">
        <v>40303</v>
      </c>
      <c r="E20" s="28">
        <v>1</v>
      </c>
      <c r="F20" s="28">
        <v>1</v>
      </c>
      <c r="G20" s="32">
        <v>2</v>
      </c>
      <c r="H20" s="5"/>
      <c r="I20" s="5">
        <v>2</v>
      </c>
      <c r="J20" s="5">
        <v>2</v>
      </c>
      <c r="K20" s="5">
        <v>2</v>
      </c>
      <c r="L20" s="5">
        <v>2</v>
      </c>
      <c r="M20" s="5">
        <v>2</v>
      </c>
      <c r="N20" s="299">
        <f t="shared" si="0"/>
        <v>2</v>
      </c>
      <c r="O20" s="5" t="s">
        <v>117</v>
      </c>
      <c r="P20" s="5"/>
      <c r="Q20" s="5" t="s">
        <v>111</v>
      </c>
      <c r="R20" s="5" t="s">
        <v>118</v>
      </c>
      <c r="S20" s="5"/>
      <c r="T20" s="5"/>
      <c r="U20" s="5"/>
      <c r="V20" s="32">
        <v>20</v>
      </c>
      <c r="W20" s="5"/>
      <c r="X20" s="5">
        <v>15</v>
      </c>
      <c r="Y20" s="5">
        <v>10</v>
      </c>
      <c r="Z20" s="5">
        <v>12</v>
      </c>
      <c r="AA20" s="5">
        <v>12</v>
      </c>
      <c r="AB20" s="5"/>
      <c r="AC20" s="32"/>
      <c r="AD20" s="5"/>
      <c r="AE20" s="5"/>
      <c r="AF20" s="5"/>
      <c r="AG20" s="5"/>
      <c r="AH20" s="5"/>
      <c r="AI20" s="5">
        <v>12</v>
      </c>
      <c r="AJ20" s="40" t="s">
        <v>233</v>
      </c>
      <c r="AK20" s="8">
        <v>40317</v>
      </c>
      <c r="AL20" s="41" t="s">
        <v>238</v>
      </c>
      <c r="AM20" s="28"/>
      <c r="AN20" s="28"/>
      <c r="AO20" s="28"/>
      <c r="AP20" s="28"/>
      <c r="AQ20" s="28"/>
      <c r="AR20" s="28"/>
      <c r="AS20" s="28"/>
      <c r="AT20" s="10" t="s">
        <v>248</v>
      </c>
      <c r="AU20" s="300">
        <f t="shared" si="1"/>
        <v>2</v>
      </c>
      <c r="AV20" s="5">
        <v>2</v>
      </c>
      <c r="AW20" s="11">
        <v>2.2999999999999998</v>
      </c>
      <c r="AX20" s="5">
        <v>180</v>
      </c>
      <c r="AY20" s="12"/>
      <c r="AZ20" s="5"/>
      <c r="BA20" s="5"/>
      <c r="BB20" s="5"/>
      <c r="BC20" s="5"/>
      <c r="BD20" s="5"/>
      <c r="BE20" s="32"/>
      <c r="BF20" s="38"/>
      <c r="BG20" s="11">
        <f t="shared" si="2"/>
        <v>1495.7122623741002</v>
      </c>
      <c r="BH20" s="11"/>
      <c r="BI20" s="11">
        <f t="shared" si="3"/>
        <v>1495.7122623741002</v>
      </c>
      <c r="BJ20" s="44">
        <v>16</v>
      </c>
      <c r="BK20" s="26"/>
      <c r="BL20" s="26"/>
      <c r="BM20" s="26"/>
      <c r="BN20" s="26"/>
      <c r="BO20" s="26"/>
      <c r="BP20" s="33"/>
      <c r="BQ20" s="26"/>
      <c r="BR20" s="26"/>
      <c r="BS20" s="26"/>
      <c r="BT20" s="33"/>
      <c r="BU20" s="26"/>
      <c r="BV20" s="26"/>
      <c r="BW20" s="26"/>
      <c r="BX20" s="33"/>
      <c r="BY20" s="26"/>
      <c r="BZ20" s="26"/>
      <c r="CA20" s="26"/>
      <c r="CB20" s="33"/>
      <c r="CC20" s="26"/>
      <c r="CD20" s="26"/>
      <c r="CE20" s="26"/>
      <c r="CF20" s="33"/>
      <c r="CG20" s="26"/>
      <c r="CH20" s="26"/>
      <c r="CI20" s="26"/>
      <c r="CJ20" s="44">
        <v>16</v>
      </c>
      <c r="CK20" s="5">
        <v>2</v>
      </c>
      <c r="CL20" s="5">
        <v>2</v>
      </c>
      <c r="CM20" s="69">
        <v>2</v>
      </c>
      <c r="CN20" s="11">
        <v>2.2999999999999998</v>
      </c>
      <c r="CO20" s="5">
        <v>180</v>
      </c>
      <c r="CP20" s="18">
        <v>1495.7122623741002</v>
      </c>
      <c r="CQ20" s="69">
        <v>12</v>
      </c>
      <c r="CR20" s="8" t="s">
        <v>233</v>
      </c>
      <c r="CS20" s="9">
        <v>40317</v>
      </c>
      <c r="CT20" s="8" t="s">
        <v>238</v>
      </c>
      <c r="CU20" s="69"/>
      <c r="CV20" s="26"/>
      <c r="CW20" s="26"/>
      <c r="CY20" s="26"/>
      <c r="CZ20" s="26"/>
      <c r="DA20" s="10"/>
    </row>
    <row r="21" spans="1:105" ht="15" x14ac:dyDescent="0.25">
      <c r="A21" s="10">
        <v>17</v>
      </c>
      <c r="B21" s="15">
        <v>17</v>
      </c>
      <c r="C21" s="42"/>
      <c r="D21" s="8">
        <v>40317</v>
      </c>
      <c r="E21" s="28">
        <v>1</v>
      </c>
      <c r="F21" s="28">
        <v>0</v>
      </c>
      <c r="G21" s="32"/>
      <c r="H21" s="5"/>
      <c r="I21" s="5"/>
      <c r="J21" s="5"/>
      <c r="K21" s="5">
        <v>1</v>
      </c>
      <c r="L21" s="5">
        <v>1</v>
      </c>
      <c r="M21" s="5"/>
      <c r="N21" s="299">
        <f t="shared" si="0"/>
        <v>1</v>
      </c>
      <c r="O21" s="5"/>
      <c r="P21" s="5"/>
      <c r="Q21" s="5"/>
      <c r="R21" s="5"/>
      <c r="S21" s="5"/>
      <c r="T21" s="5"/>
      <c r="U21" s="5"/>
      <c r="V21" s="32"/>
      <c r="W21" s="5"/>
      <c r="X21" s="5"/>
      <c r="Y21" s="5"/>
      <c r="Z21" s="5"/>
      <c r="AA21" s="5"/>
      <c r="AB21" s="5"/>
      <c r="AC21" s="32"/>
      <c r="AD21" s="5"/>
      <c r="AE21" s="5"/>
      <c r="AF21" s="5"/>
      <c r="AG21" s="5"/>
      <c r="AH21" s="5"/>
      <c r="AI21" s="5"/>
      <c r="AJ21" s="40"/>
      <c r="AK21" s="8"/>
      <c r="AL21" s="41"/>
      <c r="AM21" s="28"/>
      <c r="AN21" s="28"/>
      <c r="AO21" s="28"/>
      <c r="AP21" s="28"/>
      <c r="AQ21" s="28"/>
      <c r="AR21" s="28"/>
      <c r="AS21" s="28"/>
      <c r="AT21" s="10" t="s">
        <v>235</v>
      </c>
      <c r="AU21" s="300">
        <f t="shared" si="1"/>
        <v>0</v>
      </c>
      <c r="AV21" s="5"/>
      <c r="AW21" s="11"/>
      <c r="AX21" s="5"/>
      <c r="AY21" s="12"/>
      <c r="AZ21" s="5"/>
      <c r="BA21" s="5"/>
      <c r="BB21" s="5"/>
      <c r="BC21" s="5"/>
      <c r="BD21" s="5"/>
      <c r="BE21" s="32"/>
      <c r="BF21" s="38"/>
      <c r="BG21" s="11"/>
      <c r="BH21" s="11"/>
      <c r="BI21" s="11"/>
      <c r="BJ21" s="44">
        <v>17</v>
      </c>
      <c r="BK21" s="26"/>
      <c r="BL21" s="26"/>
      <c r="BM21" s="26"/>
      <c r="BN21" s="26"/>
      <c r="BO21" s="26"/>
      <c r="BP21" s="33"/>
      <c r="BQ21" s="26"/>
      <c r="BR21" s="26"/>
      <c r="BS21" s="26"/>
      <c r="BT21" s="33"/>
      <c r="BU21" s="26"/>
      <c r="BV21" s="26"/>
      <c r="BW21" s="26"/>
      <c r="BX21" s="33"/>
      <c r="BY21" s="26"/>
      <c r="BZ21" s="26"/>
      <c r="CA21" s="26"/>
      <c r="CB21" s="33"/>
      <c r="CC21" s="26"/>
      <c r="CD21" s="26"/>
      <c r="CE21" s="26"/>
      <c r="CF21" s="33"/>
      <c r="CG21" s="26"/>
      <c r="CH21" s="26"/>
      <c r="CI21" s="26"/>
      <c r="CJ21" s="44">
        <v>17</v>
      </c>
      <c r="CK21" s="5">
        <v>1</v>
      </c>
      <c r="CL21" s="5">
        <v>0</v>
      </c>
      <c r="CM21" s="69">
        <v>1</v>
      </c>
      <c r="CN21" s="11"/>
      <c r="CO21" s="5"/>
      <c r="CP21" s="18"/>
      <c r="CQ21" s="69"/>
      <c r="CR21" s="8"/>
      <c r="CS21" s="9"/>
      <c r="CT21" s="8"/>
      <c r="CU21" s="69"/>
      <c r="CV21" s="26"/>
      <c r="CW21" s="26"/>
      <c r="CY21" s="26"/>
      <c r="CZ21" s="26"/>
      <c r="DA21" s="26"/>
    </row>
    <row r="22" spans="1:105" ht="15" x14ac:dyDescent="0.25">
      <c r="A22" s="10">
        <v>18</v>
      </c>
      <c r="B22" s="15">
        <v>18</v>
      </c>
      <c r="C22" s="42"/>
      <c r="D22" s="8">
        <v>40305</v>
      </c>
      <c r="E22" s="28">
        <v>1</v>
      </c>
      <c r="F22" s="28">
        <v>1</v>
      </c>
      <c r="G22" s="32"/>
      <c r="H22" s="5">
        <v>1</v>
      </c>
      <c r="I22" s="5">
        <v>2</v>
      </c>
      <c r="J22" s="5">
        <v>2</v>
      </c>
      <c r="K22" s="5">
        <v>2</v>
      </c>
      <c r="L22" s="5">
        <v>2</v>
      </c>
      <c r="M22" s="5"/>
      <c r="N22" s="299">
        <f t="shared" si="0"/>
        <v>2</v>
      </c>
      <c r="O22" s="5"/>
      <c r="P22" s="5" t="s">
        <v>117</v>
      </c>
      <c r="Q22" s="5" t="s">
        <v>111</v>
      </c>
      <c r="R22" s="5" t="s">
        <v>118</v>
      </c>
      <c r="S22" s="5" t="s">
        <v>118</v>
      </c>
      <c r="T22" s="5"/>
      <c r="U22" s="5"/>
      <c r="V22" s="32"/>
      <c r="W22" s="5">
        <v>5</v>
      </c>
      <c r="X22" s="5">
        <v>5</v>
      </c>
      <c r="Y22" s="5">
        <v>3</v>
      </c>
      <c r="Z22" s="5">
        <v>2</v>
      </c>
      <c r="AA22" s="5"/>
      <c r="AB22" s="5"/>
      <c r="AC22" s="32"/>
      <c r="AD22" s="5"/>
      <c r="AE22" s="5"/>
      <c r="AF22" s="5"/>
      <c r="AG22" s="5"/>
      <c r="AH22" s="5">
        <v>2</v>
      </c>
      <c r="AI22" s="5"/>
      <c r="AJ22" s="40">
        <v>40322</v>
      </c>
      <c r="AK22" s="8"/>
      <c r="AL22" s="41">
        <v>40322</v>
      </c>
      <c r="AM22" s="28"/>
      <c r="AN22" s="28"/>
      <c r="AO22" s="28"/>
      <c r="AP22" s="28"/>
      <c r="AQ22" s="28"/>
      <c r="AR22" s="28"/>
      <c r="AS22" s="28"/>
      <c r="AT22" s="10" t="s">
        <v>249</v>
      </c>
      <c r="AU22" s="300">
        <f t="shared" si="1"/>
        <v>2</v>
      </c>
      <c r="AV22" s="5">
        <v>2</v>
      </c>
      <c r="AW22" s="11">
        <v>1.73</v>
      </c>
      <c r="AX22" s="5">
        <v>195</v>
      </c>
      <c r="AY22" s="12"/>
      <c r="AZ22" s="5"/>
      <c r="BA22" s="5"/>
      <c r="BB22" s="5"/>
      <c r="BC22" s="5"/>
      <c r="BD22" s="5"/>
      <c r="BE22" s="32"/>
      <c r="BF22" s="38"/>
      <c r="BG22" s="11">
        <f t="shared" si="2"/>
        <v>916.74108366056703</v>
      </c>
      <c r="BH22" s="11"/>
      <c r="BI22" s="11">
        <f t="shared" si="3"/>
        <v>916.74108366056703</v>
      </c>
      <c r="BJ22" s="44">
        <v>18</v>
      </c>
      <c r="BK22" s="26"/>
      <c r="BL22" s="26"/>
      <c r="BM22" s="26"/>
      <c r="BN22" s="26"/>
      <c r="BO22" s="26"/>
      <c r="BP22" s="33"/>
      <c r="BQ22" s="26"/>
      <c r="BR22" s="26"/>
      <c r="BS22" s="26"/>
      <c r="BT22" s="33"/>
      <c r="BU22" s="26"/>
      <c r="BV22" s="26"/>
      <c r="BW22" s="26"/>
      <c r="BX22" s="33"/>
      <c r="BY22" s="26"/>
      <c r="BZ22" s="26"/>
      <c r="CA22" s="26"/>
      <c r="CB22" s="33"/>
      <c r="CC22" s="26"/>
      <c r="CD22" s="26"/>
      <c r="CE22" s="26"/>
      <c r="CF22" s="33"/>
      <c r="CG22" s="26"/>
      <c r="CH22" s="26"/>
      <c r="CI22" s="26"/>
      <c r="CJ22" s="44">
        <v>18</v>
      </c>
      <c r="CK22" s="5">
        <v>2</v>
      </c>
      <c r="CL22" s="5">
        <v>2</v>
      </c>
      <c r="CM22" s="69">
        <v>2</v>
      </c>
      <c r="CN22" s="11">
        <v>1.73</v>
      </c>
      <c r="CO22" s="5">
        <v>195</v>
      </c>
      <c r="CP22" s="18">
        <v>916.74108366056703</v>
      </c>
      <c r="CQ22" s="69">
        <v>2</v>
      </c>
      <c r="CR22" s="8">
        <v>40322</v>
      </c>
      <c r="CS22" s="9"/>
      <c r="CT22" s="8">
        <v>40322</v>
      </c>
      <c r="CU22" s="69"/>
      <c r="CV22" s="26"/>
      <c r="CW22" s="26"/>
      <c r="CY22" s="26"/>
      <c r="CZ22" s="26"/>
      <c r="DA22" s="10"/>
    </row>
    <row r="23" spans="1:105" ht="15" x14ac:dyDescent="0.25">
      <c r="A23" s="10">
        <v>19</v>
      </c>
      <c r="B23" s="15">
        <v>19</v>
      </c>
      <c r="C23" s="42"/>
      <c r="D23" s="8">
        <v>40305</v>
      </c>
      <c r="E23" s="28">
        <v>1</v>
      </c>
      <c r="F23" s="28">
        <v>1</v>
      </c>
      <c r="G23" s="32"/>
      <c r="H23" s="5">
        <v>1</v>
      </c>
      <c r="I23" s="5">
        <v>1</v>
      </c>
      <c r="J23" s="5">
        <v>1</v>
      </c>
      <c r="K23" s="5">
        <v>1</v>
      </c>
      <c r="L23" s="5">
        <v>1</v>
      </c>
      <c r="M23" s="5"/>
      <c r="N23" s="299">
        <f t="shared" si="0"/>
        <v>1</v>
      </c>
      <c r="O23" s="5"/>
      <c r="P23" s="5" t="s">
        <v>117</v>
      </c>
      <c r="Q23" s="5" t="s">
        <v>117</v>
      </c>
      <c r="R23" s="5" t="s">
        <v>117</v>
      </c>
      <c r="S23" s="5" t="s">
        <v>112</v>
      </c>
      <c r="T23" s="5"/>
      <c r="U23" s="5"/>
      <c r="V23" s="32"/>
      <c r="W23" s="5">
        <v>10</v>
      </c>
      <c r="X23" s="5">
        <v>10</v>
      </c>
      <c r="Y23" s="5">
        <v>3</v>
      </c>
      <c r="Z23" s="5">
        <v>3</v>
      </c>
      <c r="AA23" s="5"/>
      <c r="AB23" s="5"/>
      <c r="AC23" s="32"/>
      <c r="AD23" s="5"/>
      <c r="AE23" s="5"/>
      <c r="AF23" s="5"/>
      <c r="AG23" s="5"/>
      <c r="AH23" s="5">
        <v>3</v>
      </c>
      <c r="AI23" s="5"/>
      <c r="AJ23" s="40" t="s">
        <v>231</v>
      </c>
      <c r="AK23" s="8"/>
      <c r="AL23" s="41" t="s">
        <v>231</v>
      </c>
      <c r="AM23" s="28"/>
      <c r="AN23" s="28"/>
      <c r="AO23" s="28"/>
      <c r="AP23" s="28"/>
      <c r="AQ23" s="28"/>
      <c r="AR23" s="28"/>
      <c r="AS23" s="28"/>
      <c r="AT23" s="10" t="s">
        <v>250</v>
      </c>
      <c r="AU23" s="300">
        <f t="shared" si="1"/>
        <v>1</v>
      </c>
      <c r="AV23" s="5">
        <v>1</v>
      </c>
      <c r="AW23" s="11">
        <v>2.12</v>
      </c>
      <c r="AX23" s="5">
        <v>160</v>
      </c>
      <c r="AY23" s="12"/>
      <c r="AZ23" s="5"/>
      <c r="BA23" s="5"/>
      <c r="BB23" s="5"/>
      <c r="BC23" s="5"/>
      <c r="BD23" s="5"/>
      <c r="BE23" s="32"/>
      <c r="BF23" s="38"/>
      <c r="BG23" s="11">
        <f t="shared" si="2"/>
        <v>564.78296089175865</v>
      </c>
      <c r="BH23" s="11"/>
      <c r="BI23" s="11">
        <f t="shared" si="3"/>
        <v>564.78296089175865</v>
      </c>
      <c r="BJ23" s="44">
        <v>19</v>
      </c>
      <c r="BK23" s="26"/>
      <c r="BL23" s="26"/>
      <c r="BM23" s="26"/>
      <c r="BN23" s="26"/>
      <c r="BO23" s="26"/>
      <c r="BP23" s="33"/>
      <c r="BQ23" s="26"/>
      <c r="BR23" s="26"/>
      <c r="BS23" s="26"/>
      <c r="BT23" s="33"/>
      <c r="BU23" s="26"/>
      <c r="BV23" s="26"/>
      <c r="BW23" s="26"/>
      <c r="BX23" s="33"/>
      <c r="BY23" s="26"/>
      <c r="BZ23" s="26"/>
      <c r="CA23" s="26"/>
      <c r="CB23" s="33"/>
      <c r="CC23" s="26"/>
      <c r="CD23" s="26"/>
      <c r="CE23" s="26"/>
      <c r="CF23" s="33"/>
      <c r="CG23" s="26"/>
      <c r="CH23" s="26"/>
      <c r="CI23" s="26"/>
      <c r="CJ23" s="44">
        <v>19</v>
      </c>
      <c r="CK23" s="5">
        <v>1</v>
      </c>
      <c r="CL23" s="5">
        <v>1</v>
      </c>
      <c r="CM23" s="69">
        <v>1</v>
      </c>
      <c r="CN23" s="11">
        <v>2.12</v>
      </c>
      <c r="CO23" s="5">
        <v>160</v>
      </c>
      <c r="CP23" s="18">
        <v>564.78296089175865</v>
      </c>
      <c r="CQ23" s="69">
        <v>3</v>
      </c>
      <c r="CR23" s="8" t="s">
        <v>231</v>
      </c>
      <c r="CS23" s="9"/>
      <c r="CT23" s="8" t="s">
        <v>231</v>
      </c>
      <c r="CU23" s="69"/>
      <c r="CV23" s="26"/>
      <c r="CW23" s="26"/>
      <c r="CY23" s="26"/>
      <c r="CZ23" s="26"/>
      <c r="DA23" s="26"/>
    </row>
    <row r="24" spans="1:105" ht="15" x14ac:dyDescent="0.25">
      <c r="A24" s="10">
        <v>20</v>
      </c>
      <c r="B24" s="15">
        <v>20</v>
      </c>
      <c r="C24" s="42"/>
      <c r="D24" s="8">
        <v>40305</v>
      </c>
      <c r="E24" s="28">
        <v>1</v>
      </c>
      <c r="F24" s="28">
        <v>1</v>
      </c>
      <c r="G24" s="32"/>
      <c r="H24" s="5">
        <v>6</v>
      </c>
      <c r="I24" s="5">
        <v>6</v>
      </c>
      <c r="J24" s="5">
        <v>6</v>
      </c>
      <c r="K24" s="5">
        <v>6</v>
      </c>
      <c r="L24" s="5">
        <v>6</v>
      </c>
      <c r="M24" s="5"/>
      <c r="N24" s="299">
        <f t="shared" si="0"/>
        <v>6</v>
      </c>
      <c r="O24" s="5"/>
      <c r="P24" s="5" t="s">
        <v>117</v>
      </c>
      <c r="Q24" s="5" t="s">
        <v>118</v>
      </c>
      <c r="R24" s="5" t="s">
        <v>118</v>
      </c>
      <c r="S24" s="5"/>
      <c r="T24" s="5"/>
      <c r="U24" s="5"/>
      <c r="V24" s="32"/>
      <c r="W24" s="5">
        <v>60</v>
      </c>
      <c r="X24" s="5">
        <v>60</v>
      </c>
      <c r="Y24" s="5">
        <v>70</v>
      </c>
      <c r="Z24" s="5">
        <v>76</v>
      </c>
      <c r="AA24" s="5"/>
      <c r="AB24" s="5"/>
      <c r="AC24" s="32"/>
      <c r="AD24" s="5"/>
      <c r="AE24" s="5"/>
      <c r="AF24" s="5"/>
      <c r="AG24" s="5"/>
      <c r="AH24" s="5">
        <v>76</v>
      </c>
      <c r="AI24" s="5"/>
      <c r="AJ24" s="40" t="s">
        <v>233</v>
      </c>
      <c r="AK24" s="8">
        <v>40317</v>
      </c>
      <c r="AL24" s="41">
        <v>40322</v>
      </c>
      <c r="AM24" s="28"/>
      <c r="AN24" s="28"/>
      <c r="AO24" s="28"/>
      <c r="AP24" s="28"/>
      <c r="AQ24" s="28"/>
      <c r="AR24" s="28"/>
      <c r="AS24" s="28"/>
      <c r="AT24" s="10" t="s">
        <v>251</v>
      </c>
      <c r="AU24" s="300">
        <f t="shared" si="1"/>
        <v>6</v>
      </c>
      <c r="AV24" s="5">
        <v>6</v>
      </c>
      <c r="AW24" s="11">
        <v>2.2799999999999998</v>
      </c>
      <c r="AX24" s="5">
        <v>255</v>
      </c>
      <c r="AY24" s="12"/>
      <c r="AZ24" s="5"/>
      <c r="BA24" s="5"/>
      <c r="BB24" s="5"/>
      <c r="BC24" s="5"/>
      <c r="BD24" s="5"/>
      <c r="BE24" s="32">
        <v>5</v>
      </c>
      <c r="BF24" s="38"/>
      <c r="BG24" s="11">
        <f t="shared" si="2"/>
        <v>6246.705133286101</v>
      </c>
      <c r="BH24" s="11"/>
      <c r="BI24" s="11">
        <f t="shared" si="3"/>
        <v>6246.705133286101</v>
      </c>
      <c r="BJ24" s="44">
        <v>20</v>
      </c>
      <c r="BK24" s="26">
        <v>5</v>
      </c>
      <c r="BL24" s="26">
        <v>12</v>
      </c>
      <c r="BM24" s="26">
        <v>3</v>
      </c>
      <c r="BN24" s="26">
        <v>10</v>
      </c>
      <c r="BO24" s="26" t="s">
        <v>741</v>
      </c>
      <c r="BP24" s="33">
        <v>7</v>
      </c>
      <c r="BQ24" s="26">
        <v>7</v>
      </c>
      <c r="BR24" s="26">
        <v>10</v>
      </c>
      <c r="BS24" s="26" t="s">
        <v>741</v>
      </c>
      <c r="BT24" s="33">
        <v>8</v>
      </c>
      <c r="BU24" s="26">
        <v>5</v>
      </c>
      <c r="BV24" s="26">
        <v>11</v>
      </c>
      <c r="BW24" s="26" t="s">
        <v>741</v>
      </c>
      <c r="BX24" s="33">
        <v>11</v>
      </c>
      <c r="BY24" s="26">
        <v>3</v>
      </c>
      <c r="BZ24" s="26">
        <v>10</v>
      </c>
      <c r="CA24" s="26" t="s">
        <v>741</v>
      </c>
      <c r="CB24" s="33">
        <v>11</v>
      </c>
      <c r="CC24" s="26">
        <v>4</v>
      </c>
      <c r="CD24" s="26">
        <v>19</v>
      </c>
      <c r="CE24" s="26" t="s">
        <v>741</v>
      </c>
      <c r="CF24" s="33"/>
      <c r="CG24" s="26"/>
      <c r="CH24" s="26"/>
      <c r="CI24" s="26"/>
      <c r="CJ24" s="44">
        <v>20</v>
      </c>
      <c r="CK24" s="5">
        <v>6</v>
      </c>
      <c r="CL24" s="5">
        <v>6</v>
      </c>
      <c r="CM24" s="69">
        <v>6</v>
      </c>
      <c r="CN24" s="11">
        <v>2.2799999999999998</v>
      </c>
      <c r="CO24" s="5">
        <v>255</v>
      </c>
      <c r="CP24" s="18">
        <v>6246.705133286101</v>
      </c>
      <c r="CQ24" s="69">
        <v>76</v>
      </c>
      <c r="CR24" s="8" t="s">
        <v>233</v>
      </c>
      <c r="CS24" s="9">
        <v>40317</v>
      </c>
      <c r="CT24" s="8">
        <v>40322</v>
      </c>
      <c r="CU24" s="69">
        <v>5</v>
      </c>
      <c r="CV24" s="26">
        <v>49</v>
      </c>
      <c r="CW24" s="26">
        <v>22</v>
      </c>
      <c r="CY24" s="26">
        <v>60</v>
      </c>
      <c r="CZ24" s="26"/>
      <c r="DA24" s="26"/>
    </row>
    <row r="25" spans="1:105" ht="15" x14ac:dyDescent="0.25">
      <c r="A25" s="10">
        <v>21</v>
      </c>
      <c r="B25" s="15">
        <v>21</v>
      </c>
      <c r="C25" s="42"/>
      <c r="D25" s="8">
        <v>40305</v>
      </c>
      <c r="E25" s="28">
        <v>1</v>
      </c>
      <c r="F25" s="28">
        <v>1</v>
      </c>
      <c r="G25" s="32"/>
      <c r="H25" s="5">
        <v>2</v>
      </c>
      <c r="I25" s="5">
        <v>2</v>
      </c>
      <c r="J25" s="5">
        <v>2</v>
      </c>
      <c r="K25" s="5">
        <v>2</v>
      </c>
      <c r="L25" s="5">
        <v>2</v>
      </c>
      <c r="M25" s="5"/>
      <c r="N25" s="299">
        <f t="shared" si="0"/>
        <v>2</v>
      </c>
      <c r="O25" s="5"/>
      <c r="P25" s="5" t="s">
        <v>117</v>
      </c>
      <c r="Q25" s="5" t="s">
        <v>118</v>
      </c>
      <c r="R25" s="5" t="s">
        <v>118</v>
      </c>
      <c r="S25" s="5"/>
      <c r="T25" s="5"/>
      <c r="U25" s="5"/>
      <c r="V25" s="32"/>
      <c r="W25" s="5">
        <v>20</v>
      </c>
      <c r="X25" s="5">
        <v>20</v>
      </c>
      <c r="Y25" s="5">
        <v>15</v>
      </c>
      <c r="Z25" s="5">
        <v>16</v>
      </c>
      <c r="AA25" s="5"/>
      <c r="AB25" s="5"/>
      <c r="AC25" s="32"/>
      <c r="AD25" s="5"/>
      <c r="AE25" s="5"/>
      <c r="AF25" s="5"/>
      <c r="AG25" s="5"/>
      <c r="AH25" s="5">
        <v>16</v>
      </c>
      <c r="AI25" s="5"/>
      <c r="AJ25" s="40" t="s">
        <v>233</v>
      </c>
      <c r="AK25" s="8">
        <v>40317</v>
      </c>
      <c r="AL25" s="41" t="s">
        <v>231</v>
      </c>
      <c r="AM25" s="28"/>
      <c r="AN25" s="28"/>
      <c r="AO25" s="28"/>
      <c r="AP25" s="28"/>
      <c r="AQ25" s="28"/>
      <c r="AR25" s="28"/>
      <c r="AS25" s="28"/>
      <c r="AT25" s="10" t="s">
        <v>252</v>
      </c>
      <c r="AU25" s="300">
        <f t="shared" si="1"/>
        <v>3</v>
      </c>
      <c r="AV25" s="5">
        <v>3</v>
      </c>
      <c r="AW25" s="11">
        <v>3.05</v>
      </c>
      <c r="AX25" s="5">
        <v>330</v>
      </c>
      <c r="AY25" s="12"/>
      <c r="AZ25" s="5"/>
      <c r="BA25" s="5"/>
      <c r="BB25" s="5"/>
      <c r="BC25" s="5"/>
      <c r="BD25" s="5"/>
      <c r="BE25" s="32">
        <v>5</v>
      </c>
      <c r="BF25" s="38" t="s">
        <v>737</v>
      </c>
      <c r="BG25" s="11">
        <f t="shared" si="2"/>
        <v>7233.1047508547135</v>
      </c>
      <c r="BH25" s="11"/>
      <c r="BI25" s="11">
        <f t="shared" si="3"/>
        <v>7233.1047508547135</v>
      </c>
      <c r="BJ25" s="44">
        <v>21</v>
      </c>
      <c r="BK25" s="26">
        <v>5</v>
      </c>
      <c r="BL25" s="26">
        <v>6</v>
      </c>
      <c r="BM25" s="26">
        <v>9</v>
      </c>
      <c r="BN25" s="26">
        <v>12</v>
      </c>
      <c r="BO25" s="26" t="s">
        <v>741</v>
      </c>
      <c r="BP25" s="33">
        <v>8</v>
      </c>
      <c r="BQ25" s="26">
        <v>7</v>
      </c>
      <c r="BR25" s="26">
        <v>19</v>
      </c>
      <c r="BS25" s="26" t="s">
        <v>741</v>
      </c>
      <c r="BT25" s="33">
        <v>5</v>
      </c>
      <c r="BU25" s="26">
        <v>11</v>
      </c>
      <c r="BV25" s="26">
        <v>13</v>
      </c>
      <c r="BW25" s="26" t="s">
        <v>741</v>
      </c>
      <c r="BX25" s="33">
        <v>3</v>
      </c>
      <c r="BY25" s="26">
        <v>12</v>
      </c>
      <c r="BZ25" s="26">
        <v>11</v>
      </c>
      <c r="CA25" s="26" t="s">
        <v>741</v>
      </c>
      <c r="CB25" s="33">
        <v>6</v>
      </c>
      <c r="CC25" s="26">
        <v>1</v>
      </c>
      <c r="CD25" s="26">
        <v>5</v>
      </c>
      <c r="CE25" s="26" t="s">
        <v>743</v>
      </c>
      <c r="CF25" s="33"/>
      <c r="CG25" s="26"/>
      <c r="CH25" s="26"/>
      <c r="CI25" s="26"/>
      <c r="CJ25" s="44">
        <v>21</v>
      </c>
      <c r="CK25" s="5">
        <v>2</v>
      </c>
      <c r="CL25" s="5">
        <v>3</v>
      </c>
      <c r="CM25" s="69">
        <v>3</v>
      </c>
      <c r="CN25" s="11">
        <v>3.05</v>
      </c>
      <c r="CO25" s="5">
        <v>330</v>
      </c>
      <c r="CP25" s="18">
        <v>7233.1047508547135</v>
      </c>
      <c r="CQ25" s="69">
        <v>16</v>
      </c>
      <c r="CR25" s="8" t="s">
        <v>233</v>
      </c>
      <c r="CS25" s="9">
        <v>40317</v>
      </c>
      <c r="CT25" s="8" t="s">
        <v>231</v>
      </c>
      <c r="CU25" s="69">
        <v>5</v>
      </c>
      <c r="CV25" s="26">
        <v>28</v>
      </c>
      <c r="CW25" s="26">
        <v>40</v>
      </c>
      <c r="CY25" s="26">
        <v>60</v>
      </c>
      <c r="CZ25" s="26"/>
      <c r="DA25" s="10"/>
    </row>
    <row r="26" spans="1:105" ht="15" x14ac:dyDescent="0.25">
      <c r="A26" s="10">
        <v>22</v>
      </c>
      <c r="B26" s="15">
        <v>22</v>
      </c>
      <c r="C26" s="42">
        <v>1</v>
      </c>
      <c r="D26" s="8">
        <v>40303</v>
      </c>
      <c r="E26" s="28">
        <v>1</v>
      </c>
      <c r="F26" s="28">
        <v>1</v>
      </c>
      <c r="G26" s="32">
        <v>7</v>
      </c>
      <c r="H26" s="5"/>
      <c r="I26" s="5">
        <v>7</v>
      </c>
      <c r="J26" s="5">
        <v>7</v>
      </c>
      <c r="K26" s="5">
        <v>7</v>
      </c>
      <c r="L26" s="5">
        <v>7</v>
      </c>
      <c r="M26" s="5">
        <v>7</v>
      </c>
      <c r="N26" s="299">
        <f t="shared" si="0"/>
        <v>7</v>
      </c>
      <c r="O26" s="5" t="s">
        <v>117</v>
      </c>
      <c r="P26" s="5"/>
      <c r="Q26" s="5" t="s">
        <v>111</v>
      </c>
      <c r="R26" s="5" t="s">
        <v>118</v>
      </c>
      <c r="S26" s="5"/>
      <c r="T26" s="5"/>
      <c r="U26" s="5"/>
      <c r="V26" s="32">
        <v>50</v>
      </c>
      <c r="W26" s="5"/>
      <c r="X26" s="5">
        <v>50</v>
      </c>
      <c r="Y26" s="5">
        <v>50</v>
      </c>
      <c r="Z26" s="5">
        <v>64</v>
      </c>
      <c r="AA26" s="5">
        <v>65</v>
      </c>
      <c r="AB26" s="5"/>
      <c r="AC26" s="32"/>
      <c r="AD26" s="5"/>
      <c r="AE26" s="5"/>
      <c r="AF26" s="5"/>
      <c r="AG26" s="5"/>
      <c r="AH26" s="5"/>
      <c r="AI26" s="5">
        <v>63</v>
      </c>
      <c r="AJ26" s="40" t="s">
        <v>233</v>
      </c>
      <c r="AK26" s="8" t="s">
        <v>237</v>
      </c>
      <c r="AL26" s="41"/>
      <c r="AM26" s="28">
        <v>0.1</v>
      </c>
      <c r="AN26" s="28"/>
      <c r="AO26" s="28"/>
      <c r="AP26" s="28"/>
      <c r="AQ26" s="28"/>
      <c r="AR26" s="28"/>
      <c r="AS26" s="28"/>
      <c r="AT26" s="10" t="s">
        <v>253</v>
      </c>
      <c r="AU26" s="300">
        <f t="shared" si="1"/>
        <v>7</v>
      </c>
      <c r="AV26" s="5">
        <v>7</v>
      </c>
      <c r="AW26" s="11">
        <v>2.86</v>
      </c>
      <c r="AX26" s="5">
        <v>320</v>
      </c>
      <c r="AY26" s="12"/>
      <c r="AZ26" s="5"/>
      <c r="BA26" s="5"/>
      <c r="BB26" s="5"/>
      <c r="BC26" s="5"/>
      <c r="BD26" s="5"/>
      <c r="BE26" s="32">
        <v>5</v>
      </c>
      <c r="BF26" s="38"/>
      <c r="BG26" s="11">
        <f t="shared" si="2"/>
        <v>14390.303910809716</v>
      </c>
      <c r="BH26" s="11"/>
      <c r="BI26" s="11">
        <f t="shared" si="3"/>
        <v>14390.303910809716</v>
      </c>
      <c r="BJ26" s="44">
        <v>22</v>
      </c>
      <c r="BK26" s="26">
        <v>5</v>
      </c>
      <c r="BL26" s="26">
        <v>7</v>
      </c>
      <c r="BM26" s="26">
        <v>7</v>
      </c>
      <c r="BN26" s="26">
        <v>11</v>
      </c>
      <c r="BO26" s="26" t="s">
        <v>741</v>
      </c>
      <c r="BP26" s="33">
        <v>9</v>
      </c>
      <c r="BQ26" s="26">
        <v>6</v>
      </c>
      <c r="BR26" s="26">
        <v>20</v>
      </c>
      <c r="BS26" s="26" t="s">
        <v>741</v>
      </c>
      <c r="BT26" s="33">
        <v>14</v>
      </c>
      <c r="BU26" s="26">
        <v>2</v>
      </c>
      <c r="BV26" s="26">
        <v>8</v>
      </c>
      <c r="BW26" s="26" t="s">
        <v>741</v>
      </c>
      <c r="BX26" s="33">
        <v>7</v>
      </c>
      <c r="BY26" s="26">
        <v>7</v>
      </c>
      <c r="BZ26" s="26">
        <v>21</v>
      </c>
      <c r="CA26" s="26" t="s">
        <v>741</v>
      </c>
      <c r="CB26" s="33">
        <v>9</v>
      </c>
      <c r="CC26" s="26">
        <v>6</v>
      </c>
      <c r="CD26" s="26">
        <v>19</v>
      </c>
      <c r="CE26" s="26" t="s">
        <v>741</v>
      </c>
      <c r="CF26" s="33"/>
      <c r="CG26" s="26"/>
      <c r="CH26" s="26"/>
      <c r="CI26" s="26"/>
      <c r="CJ26" s="44">
        <v>22</v>
      </c>
      <c r="CK26" s="5">
        <v>7</v>
      </c>
      <c r="CL26" s="5">
        <v>7</v>
      </c>
      <c r="CM26" s="69">
        <v>7</v>
      </c>
      <c r="CN26" s="11">
        <v>2.86</v>
      </c>
      <c r="CO26" s="5">
        <v>320</v>
      </c>
      <c r="CP26" s="18">
        <v>14390.303910809716</v>
      </c>
      <c r="CQ26" s="69">
        <v>63</v>
      </c>
      <c r="CR26" s="8" t="s">
        <v>233</v>
      </c>
      <c r="CS26" s="9">
        <v>40322</v>
      </c>
      <c r="CT26" s="252">
        <v>40330</v>
      </c>
      <c r="CU26" s="69">
        <v>5</v>
      </c>
      <c r="CV26" s="26">
        <v>46</v>
      </c>
      <c r="CW26" s="26">
        <v>28</v>
      </c>
      <c r="CY26" s="26">
        <v>79</v>
      </c>
      <c r="CZ26" s="26">
        <v>0.1</v>
      </c>
      <c r="DA26" s="10"/>
    </row>
    <row r="27" spans="1:105" ht="15" x14ac:dyDescent="0.25">
      <c r="A27" s="10">
        <v>23</v>
      </c>
      <c r="B27" s="15">
        <v>23</v>
      </c>
      <c r="C27" s="42"/>
      <c r="D27" s="8">
        <v>40326</v>
      </c>
      <c r="E27" s="28">
        <v>1</v>
      </c>
      <c r="F27" s="28">
        <v>0</v>
      </c>
      <c r="G27" s="42"/>
      <c r="H27" s="15"/>
      <c r="I27" s="15"/>
      <c r="J27" s="15"/>
      <c r="K27" s="15"/>
      <c r="L27" s="15"/>
      <c r="M27" s="15">
        <v>1</v>
      </c>
      <c r="N27" s="299">
        <f t="shared" si="0"/>
        <v>1</v>
      </c>
      <c r="O27" s="5"/>
      <c r="P27" s="5"/>
      <c r="Q27" s="5"/>
      <c r="R27" s="5"/>
      <c r="S27" s="5"/>
      <c r="T27" s="5"/>
      <c r="U27" s="5"/>
      <c r="V27" s="32"/>
      <c r="W27" s="5"/>
      <c r="X27" s="5"/>
      <c r="Y27" s="5"/>
      <c r="Z27" s="5"/>
      <c r="AA27" s="5"/>
      <c r="AB27" s="5"/>
      <c r="AC27" s="32"/>
      <c r="AD27" s="5"/>
      <c r="AE27" s="5"/>
      <c r="AF27" s="5"/>
      <c r="AG27" s="5"/>
      <c r="AH27" s="5"/>
      <c r="AI27" s="5"/>
      <c r="AJ27" s="40"/>
      <c r="AK27" s="8"/>
      <c r="AL27" s="41"/>
      <c r="AM27" s="28"/>
      <c r="AN27" s="28"/>
      <c r="AO27" s="28"/>
      <c r="AP27" s="28"/>
      <c r="AQ27" s="28"/>
      <c r="AR27" s="28"/>
      <c r="AS27" s="28"/>
      <c r="AT27" s="10" t="s">
        <v>235</v>
      </c>
      <c r="AU27" s="300">
        <f t="shared" si="1"/>
        <v>0</v>
      </c>
      <c r="AV27" s="5"/>
      <c r="AW27" s="11"/>
      <c r="AX27" s="5"/>
      <c r="AY27" s="12"/>
      <c r="AZ27" s="5"/>
      <c r="BA27" s="5"/>
      <c r="BB27" s="5"/>
      <c r="BC27" s="5"/>
      <c r="BD27" s="5"/>
      <c r="BE27" s="32"/>
      <c r="BF27" s="38"/>
      <c r="BG27" s="11"/>
      <c r="BH27" s="11"/>
      <c r="BI27" s="11"/>
      <c r="BJ27" s="44">
        <v>23</v>
      </c>
      <c r="BK27" s="26"/>
      <c r="BL27" s="26"/>
      <c r="BM27" s="26"/>
      <c r="BN27" s="26"/>
      <c r="BO27" s="26"/>
      <c r="BP27" s="33"/>
      <c r="BQ27" s="26"/>
      <c r="BR27" s="26"/>
      <c r="BS27" s="26"/>
      <c r="BT27" s="33"/>
      <c r="BU27" s="26"/>
      <c r="BV27" s="26"/>
      <c r="BW27" s="26"/>
      <c r="BX27" s="33"/>
      <c r="BY27" s="26"/>
      <c r="BZ27" s="26"/>
      <c r="CA27" s="26"/>
      <c r="CB27" s="33"/>
      <c r="CC27" s="26"/>
      <c r="CD27" s="26"/>
      <c r="CE27" s="26"/>
      <c r="CF27" s="33"/>
      <c r="CG27" s="26"/>
      <c r="CH27" s="26"/>
      <c r="CI27" s="26"/>
      <c r="CJ27" s="44">
        <v>23</v>
      </c>
      <c r="CK27" s="5">
        <v>1</v>
      </c>
      <c r="CL27" s="5">
        <v>0</v>
      </c>
      <c r="CM27" s="69">
        <v>1</v>
      </c>
      <c r="CN27" s="11"/>
      <c r="CO27" s="5"/>
      <c r="CP27" s="18"/>
      <c r="CQ27" s="69"/>
      <c r="CR27" s="8"/>
      <c r="CS27" s="9">
        <v>40322</v>
      </c>
      <c r="CT27" s="8"/>
      <c r="CU27" s="69"/>
      <c r="CV27" s="26"/>
      <c r="CW27" s="26"/>
      <c r="CY27" s="26"/>
      <c r="CZ27" s="26"/>
      <c r="DA27" s="26"/>
    </row>
    <row r="28" spans="1:105" ht="15" x14ac:dyDescent="0.25">
      <c r="A28" s="10">
        <v>24</v>
      </c>
      <c r="B28" s="15">
        <v>24</v>
      </c>
      <c r="C28" s="42"/>
      <c r="D28" s="8">
        <v>40303</v>
      </c>
      <c r="E28" s="28">
        <v>1</v>
      </c>
      <c r="F28" s="28">
        <v>1</v>
      </c>
      <c r="G28" s="32">
        <v>3</v>
      </c>
      <c r="H28" s="5"/>
      <c r="I28" s="5">
        <v>3</v>
      </c>
      <c r="J28" s="5">
        <v>3</v>
      </c>
      <c r="K28" s="5">
        <v>3</v>
      </c>
      <c r="L28" s="5">
        <v>3</v>
      </c>
      <c r="M28" s="5">
        <v>3</v>
      </c>
      <c r="N28" s="299">
        <f t="shared" si="0"/>
        <v>3</v>
      </c>
      <c r="O28" s="5" t="s">
        <v>117</v>
      </c>
      <c r="P28" s="5"/>
      <c r="Q28" s="5" t="s">
        <v>117</v>
      </c>
      <c r="R28" s="5" t="s">
        <v>111</v>
      </c>
      <c r="S28" s="5"/>
      <c r="T28" s="5"/>
      <c r="U28" s="5"/>
      <c r="V28" s="32">
        <v>25</v>
      </c>
      <c r="W28" s="5"/>
      <c r="X28" s="5">
        <v>25</v>
      </c>
      <c r="Y28" s="5">
        <v>20</v>
      </c>
      <c r="Z28" s="5">
        <v>29</v>
      </c>
      <c r="AA28" s="5">
        <v>27</v>
      </c>
      <c r="AB28" s="5"/>
      <c r="AC28" s="32"/>
      <c r="AD28" s="5"/>
      <c r="AE28" s="5"/>
      <c r="AF28" s="5"/>
      <c r="AG28" s="5"/>
      <c r="AH28" s="5"/>
      <c r="AI28" s="5">
        <v>29</v>
      </c>
      <c r="AJ28" s="40">
        <v>40317</v>
      </c>
      <c r="AK28" s="8" t="s">
        <v>237</v>
      </c>
      <c r="AL28" s="41">
        <v>40326</v>
      </c>
      <c r="AM28" s="28"/>
      <c r="AN28" s="28"/>
      <c r="AO28" s="28"/>
      <c r="AP28" s="28"/>
      <c r="AQ28" s="28"/>
      <c r="AR28" s="28"/>
      <c r="AS28" s="28"/>
      <c r="AT28" s="10" t="s">
        <v>254</v>
      </c>
      <c r="AU28" s="300">
        <f t="shared" si="1"/>
        <v>3</v>
      </c>
      <c r="AV28" s="5">
        <v>3</v>
      </c>
      <c r="AW28" s="11">
        <v>1.92</v>
      </c>
      <c r="AX28" s="5">
        <v>270</v>
      </c>
      <c r="AY28" s="12"/>
      <c r="AZ28" s="5"/>
      <c r="BA28" s="5"/>
      <c r="BB28" s="5"/>
      <c r="BC28" s="5"/>
      <c r="BD28" s="5"/>
      <c r="BE28" s="32">
        <v>5</v>
      </c>
      <c r="BF28" s="38"/>
      <c r="BG28" s="11">
        <f t="shared" si="2"/>
        <v>2345.1863495341659</v>
      </c>
      <c r="BH28" s="11"/>
      <c r="BI28" s="11">
        <f t="shared" si="3"/>
        <v>2345.1863495341659</v>
      </c>
      <c r="BJ28" s="44">
        <v>24</v>
      </c>
      <c r="BK28" s="26">
        <v>5</v>
      </c>
      <c r="BL28" s="26">
        <v>4</v>
      </c>
      <c r="BM28" s="26">
        <v>7</v>
      </c>
      <c r="BN28" s="26">
        <v>8</v>
      </c>
      <c r="BO28" s="26" t="s">
        <v>741</v>
      </c>
      <c r="BP28" s="33">
        <v>6</v>
      </c>
      <c r="BQ28" s="26">
        <v>7</v>
      </c>
      <c r="BR28" s="26">
        <v>7</v>
      </c>
      <c r="BS28" s="26" t="s">
        <v>741</v>
      </c>
      <c r="BT28" s="33">
        <v>4</v>
      </c>
      <c r="BU28" s="26">
        <v>8</v>
      </c>
      <c r="BV28" s="26">
        <v>9</v>
      </c>
      <c r="BW28" s="26" t="s">
        <v>741</v>
      </c>
      <c r="BX28" s="33">
        <v>7</v>
      </c>
      <c r="BY28" s="26">
        <v>6</v>
      </c>
      <c r="BZ28" s="26">
        <v>8</v>
      </c>
      <c r="CA28" s="26" t="s">
        <v>741</v>
      </c>
      <c r="CB28" s="33">
        <v>7</v>
      </c>
      <c r="CC28" s="26">
        <v>7</v>
      </c>
      <c r="CD28" s="26">
        <v>2</v>
      </c>
      <c r="CE28" s="26" t="s">
        <v>741</v>
      </c>
      <c r="CF28" s="33"/>
      <c r="CG28" s="26"/>
      <c r="CH28" s="26"/>
      <c r="CI28" s="26"/>
      <c r="CJ28" s="44">
        <v>24</v>
      </c>
      <c r="CK28" s="5">
        <v>3</v>
      </c>
      <c r="CL28" s="5">
        <v>3</v>
      </c>
      <c r="CM28" s="69">
        <v>3</v>
      </c>
      <c r="CN28" s="11">
        <v>1.92</v>
      </c>
      <c r="CO28" s="5">
        <v>270</v>
      </c>
      <c r="CP28" s="18">
        <v>2345.1863495341659</v>
      </c>
      <c r="CQ28" s="69">
        <v>29</v>
      </c>
      <c r="CR28" s="8">
        <v>40317</v>
      </c>
      <c r="CS28" s="9"/>
      <c r="CT28" s="8">
        <v>40326</v>
      </c>
      <c r="CU28" s="69">
        <v>5</v>
      </c>
      <c r="CV28" s="26">
        <v>28</v>
      </c>
      <c r="CW28" s="26">
        <v>35</v>
      </c>
      <c r="CY28" s="26">
        <v>34</v>
      </c>
      <c r="CZ28" s="26"/>
      <c r="DA28" s="26"/>
    </row>
    <row r="29" spans="1:105" ht="15" x14ac:dyDescent="0.25">
      <c r="A29" s="10">
        <v>25</v>
      </c>
      <c r="B29" s="15">
        <v>25</v>
      </c>
      <c r="C29" s="42"/>
      <c r="D29" s="8">
        <v>40303</v>
      </c>
      <c r="E29" s="28">
        <v>1</v>
      </c>
      <c r="F29" s="28">
        <v>1</v>
      </c>
      <c r="G29" s="32">
        <v>1</v>
      </c>
      <c r="H29" s="5"/>
      <c r="I29" s="5">
        <v>1</v>
      </c>
      <c r="J29" s="5">
        <v>1</v>
      </c>
      <c r="K29" s="5">
        <v>1</v>
      </c>
      <c r="L29" s="5">
        <v>1</v>
      </c>
      <c r="M29" s="5"/>
      <c r="N29" s="299">
        <f t="shared" si="0"/>
        <v>1</v>
      </c>
      <c r="O29" s="5" t="s">
        <v>117</v>
      </c>
      <c r="P29" s="5"/>
      <c r="Q29" s="5" t="s">
        <v>117</v>
      </c>
      <c r="R29" s="5" t="s">
        <v>117</v>
      </c>
      <c r="S29" s="5" t="s">
        <v>112</v>
      </c>
      <c r="T29" s="5"/>
      <c r="U29" s="5"/>
      <c r="V29" s="32">
        <v>5</v>
      </c>
      <c r="W29" s="5"/>
      <c r="X29" s="5">
        <v>5</v>
      </c>
      <c r="Y29" s="5">
        <v>5</v>
      </c>
      <c r="Z29" s="5">
        <v>5</v>
      </c>
      <c r="AA29" s="5"/>
      <c r="AB29" s="5"/>
      <c r="AC29" s="32"/>
      <c r="AD29" s="5"/>
      <c r="AE29" s="5"/>
      <c r="AF29" s="5"/>
      <c r="AG29" s="5"/>
      <c r="AH29" s="5">
        <v>5</v>
      </c>
      <c r="AI29" s="5"/>
      <c r="AJ29" s="40" t="s">
        <v>231</v>
      </c>
      <c r="AK29" s="8"/>
      <c r="AL29" s="41" t="s">
        <v>231</v>
      </c>
      <c r="AM29" s="28"/>
      <c r="AN29" s="28"/>
      <c r="AO29" s="28"/>
      <c r="AP29" s="28"/>
      <c r="AQ29" s="28"/>
      <c r="AR29" s="28"/>
      <c r="AS29" s="28"/>
      <c r="AT29" s="10" t="s">
        <v>255</v>
      </c>
      <c r="AU29" s="300">
        <f t="shared" si="1"/>
        <v>1</v>
      </c>
      <c r="AV29" s="5">
        <v>1</v>
      </c>
      <c r="AW29" s="11">
        <v>1.66</v>
      </c>
      <c r="AX29" s="5">
        <v>235</v>
      </c>
      <c r="AY29" s="12"/>
      <c r="AZ29" s="5"/>
      <c r="BA29" s="5"/>
      <c r="BB29" s="5"/>
      <c r="BC29" s="5"/>
      <c r="BD29" s="5"/>
      <c r="BE29" s="32">
        <v>1</v>
      </c>
      <c r="BF29" s="38"/>
      <c r="BG29" s="11">
        <f t="shared" si="2"/>
        <v>508.59714707863196</v>
      </c>
      <c r="BH29" s="11"/>
      <c r="BI29" s="11">
        <f t="shared" si="3"/>
        <v>508.59714707863196</v>
      </c>
      <c r="BJ29" s="44">
        <v>25</v>
      </c>
      <c r="BK29" s="26">
        <v>1</v>
      </c>
      <c r="BL29" s="26">
        <v>4</v>
      </c>
      <c r="BM29" s="26">
        <v>8</v>
      </c>
      <c r="BN29" s="26">
        <v>7</v>
      </c>
      <c r="BO29" s="26" t="s">
        <v>741</v>
      </c>
      <c r="BP29" s="33"/>
      <c r="BQ29" s="26"/>
      <c r="BR29" s="26"/>
      <c r="BS29" s="26"/>
      <c r="BT29" s="33"/>
      <c r="BU29" s="26"/>
      <c r="BV29" s="26"/>
      <c r="BW29" s="26"/>
      <c r="BX29" s="33"/>
      <c r="BY29" s="26"/>
      <c r="BZ29" s="26"/>
      <c r="CA29" s="26"/>
      <c r="CB29" s="33"/>
      <c r="CC29" s="26"/>
      <c r="CD29" s="26"/>
      <c r="CE29" s="26"/>
      <c r="CF29" s="33"/>
      <c r="CG29" s="26"/>
      <c r="CH29" s="26"/>
      <c r="CI29" s="26"/>
      <c r="CJ29" s="44">
        <v>25</v>
      </c>
      <c r="CK29" s="5">
        <v>1</v>
      </c>
      <c r="CL29" s="5">
        <v>1</v>
      </c>
      <c r="CM29" s="69">
        <v>1</v>
      </c>
      <c r="CN29" s="11">
        <v>1.66</v>
      </c>
      <c r="CO29" s="5">
        <v>235</v>
      </c>
      <c r="CP29" s="18">
        <v>508.59714707863196</v>
      </c>
      <c r="CQ29" s="69">
        <v>5</v>
      </c>
      <c r="CR29" s="8" t="s">
        <v>231</v>
      </c>
      <c r="CS29" s="9">
        <v>40317</v>
      </c>
      <c r="CT29" s="8" t="s">
        <v>231</v>
      </c>
      <c r="CU29" s="69">
        <v>1</v>
      </c>
      <c r="CV29" s="26">
        <v>4</v>
      </c>
      <c r="CW29" s="26">
        <v>8</v>
      </c>
      <c r="CY29" s="26">
        <v>7</v>
      </c>
      <c r="CZ29" s="26"/>
      <c r="DA29" s="26"/>
    </row>
    <row r="30" spans="1:105" ht="15" x14ac:dyDescent="0.25">
      <c r="A30" s="10">
        <v>26</v>
      </c>
      <c r="B30" s="15">
        <v>26</v>
      </c>
      <c r="C30" s="42">
        <v>1</v>
      </c>
      <c r="D30" s="8">
        <v>40303</v>
      </c>
      <c r="E30" s="28">
        <v>1</v>
      </c>
      <c r="F30" s="28">
        <v>1</v>
      </c>
      <c r="G30" s="32">
        <v>2</v>
      </c>
      <c r="H30" s="5"/>
      <c r="I30" s="5">
        <v>2</v>
      </c>
      <c r="J30" s="5">
        <v>2</v>
      </c>
      <c r="K30" s="5">
        <v>2</v>
      </c>
      <c r="L30" s="5">
        <v>2</v>
      </c>
      <c r="M30" s="5">
        <v>2</v>
      </c>
      <c r="N30" s="299">
        <f t="shared" si="0"/>
        <v>2</v>
      </c>
      <c r="O30" s="5" t="s">
        <v>111</v>
      </c>
      <c r="P30" s="5"/>
      <c r="Q30" s="5" t="s">
        <v>118</v>
      </c>
      <c r="R30" s="5" t="s">
        <v>118</v>
      </c>
      <c r="S30" s="5"/>
      <c r="T30" s="5"/>
      <c r="U30" s="5"/>
      <c r="V30" s="32">
        <v>40</v>
      </c>
      <c r="W30" s="5"/>
      <c r="X30" s="5">
        <v>40</v>
      </c>
      <c r="Y30" s="5">
        <v>30</v>
      </c>
      <c r="Z30" s="5">
        <v>49</v>
      </c>
      <c r="AA30" s="5">
        <v>59</v>
      </c>
      <c r="AB30" s="5"/>
      <c r="AC30" s="32"/>
      <c r="AD30" s="5"/>
      <c r="AE30" s="5"/>
      <c r="AF30" s="5"/>
      <c r="AG30" s="5"/>
      <c r="AH30" s="5"/>
      <c r="AI30" s="5">
        <v>59</v>
      </c>
      <c r="AJ30" s="40" t="s">
        <v>233</v>
      </c>
      <c r="AK30" s="8" t="s">
        <v>237</v>
      </c>
      <c r="AL30" s="41"/>
      <c r="AM30" s="28"/>
      <c r="AN30" s="28"/>
      <c r="AO30" s="28"/>
      <c r="AP30" s="28"/>
      <c r="AQ30" s="28"/>
      <c r="AR30" s="28"/>
      <c r="AS30" s="28"/>
      <c r="AT30" s="10" t="s">
        <v>256</v>
      </c>
      <c r="AU30" s="300">
        <f t="shared" si="1"/>
        <v>2</v>
      </c>
      <c r="AV30" s="5">
        <v>2</v>
      </c>
      <c r="AW30" s="11">
        <v>3.7</v>
      </c>
      <c r="AX30" s="5">
        <v>455</v>
      </c>
      <c r="AY30" s="12"/>
      <c r="AZ30" s="5"/>
      <c r="BA30" s="5"/>
      <c r="BB30" s="5"/>
      <c r="BC30" s="5"/>
      <c r="BD30" s="5"/>
      <c r="BE30" s="32">
        <v>5</v>
      </c>
      <c r="BF30" s="38"/>
      <c r="BG30" s="11">
        <f t="shared" si="2"/>
        <v>9784.4117797890722</v>
      </c>
      <c r="BH30" s="11"/>
      <c r="BI30" s="11">
        <f t="shared" si="3"/>
        <v>9784.4117797890722</v>
      </c>
      <c r="BJ30" s="44">
        <v>26</v>
      </c>
      <c r="BK30" s="26">
        <v>5</v>
      </c>
      <c r="BL30" s="26">
        <v>7</v>
      </c>
      <c r="BM30" s="26">
        <v>9</v>
      </c>
      <c r="BN30" s="26">
        <v>17</v>
      </c>
      <c r="BO30" s="26" t="s">
        <v>741</v>
      </c>
      <c r="BP30" s="33">
        <v>6</v>
      </c>
      <c r="BQ30" s="26">
        <v>8</v>
      </c>
      <c r="BR30" s="26">
        <v>19</v>
      </c>
      <c r="BS30" s="26" t="s">
        <v>741</v>
      </c>
      <c r="BT30" s="33">
        <v>10</v>
      </c>
      <c r="BU30" s="26">
        <v>6</v>
      </c>
      <c r="BV30" s="26">
        <v>11</v>
      </c>
      <c r="BW30" s="26" t="s">
        <v>741</v>
      </c>
      <c r="BX30" s="33">
        <v>8</v>
      </c>
      <c r="BY30" s="26">
        <v>6</v>
      </c>
      <c r="BZ30" s="26">
        <v>9</v>
      </c>
      <c r="CA30" s="26" t="s">
        <v>741</v>
      </c>
      <c r="CB30" s="33">
        <v>9</v>
      </c>
      <c r="CC30" s="26">
        <v>7</v>
      </c>
      <c r="CD30" s="26">
        <v>14</v>
      </c>
      <c r="CE30" s="26" t="s">
        <v>741</v>
      </c>
      <c r="CF30" s="33"/>
      <c r="CG30" s="26"/>
      <c r="CH30" s="26"/>
      <c r="CI30" s="26"/>
      <c r="CJ30" s="44">
        <v>26</v>
      </c>
      <c r="CK30" s="5">
        <v>2</v>
      </c>
      <c r="CL30" s="5">
        <v>2</v>
      </c>
      <c r="CM30" s="69">
        <v>2</v>
      </c>
      <c r="CN30" s="11">
        <v>3.7</v>
      </c>
      <c r="CO30" s="5">
        <v>455</v>
      </c>
      <c r="CP30" s="18">
        <v>9784.4117797890722</v>
      </c>
      <c r="CQ30" s="69">
        <v>59</v>
      </c>
      <c r="CR30" s="8" t="s">
        <v>233</v>
      </c>
      <c r="CS30" s="9">
        <v>40322</v>
      </c>
      <c r="CT30" s="268">
        <v>40328</v>
      </c>
      <c r="CU30" s="69">
        <v>5</v>
      </c>
      <c r="CV30" s="26">
        <v>40</v>
      </c>
      <c r="CW30" s="26">
        <v>36</v>
      </c>
      <c r="CY30" s="26">
        <v>70</v>
      </c>
      <c r="CZ30" s="26"/>
      <c r="DA30" s="10"/>
    </row>
    <row r="31" spans="1:105" ht="15" x14ac:dyDescent="0.25">
      <c r="A31" s="10">
        <v>27</v>
      </c>
      <c r="B31" s="15">
        <v>27</v>
      </c>
      <c r="C31" s="42"/>
      <c r="D31" s="8">
        <v>40303</v>
      </c>
      <c r="E31" s="28">
        <v>1</v>
      </c>
      <c r="F31" s="28">
        <v>1</v>
      </c>
      <c r="G31" s="32">
        <v>1</v>
      </c>
      <c r="H31" s="5"/>
      <c r="I31" s="5">
        <v>1</v>
      </c>
      <c r="J31" s="5">
        <v>1</v>
      </c>
      <c r="K31" s="5">
        <v>1</v>
      </c>
      <c r="L31" s="5">
        <v>1</v>
      </c>
      <c r="M31" s="5"/>
      <c r="N31" s="299">
        <f t="shared" si="0"/>
        <v>1</v>
      </c>
      <c r="O31" s="5" t="s">
        <v>117</v>
      </c>
      <c r="P31" s="5"/>
      <c r="Q31" s="5" t="s">
        <v>117</v>
      </c>
      <c r="R31" s="5" t="s">
        <v>111</v>
      </c>
      <c r="S31" s="5"/>
      <c r="T31" s="5"/>
      <c r="U31" s="5"/>
      <c r="V31" s="32">
        <v>10</v>
      </c>
      <c r="W31" s="5"/>
      <c r="X31" s="5">
        <v>10</v>
      </c>
      <c r="Y31" s="5">
        <v>10</v>
      </c>
      <c r="Z31" s="5">
        <v>10</v>
      </c>
      <c r="AA31" s="5"/>
      <c r="AB31" s="5"/>
      <c r="AC31" s="32"/>
      <c r="AD31" s="5"/>
      <c r="AE31" s="5"/>
      <c r="AF31" s="5"/>
      <c r="AG31" s="5"/>
      <c r="AH31" s="5"/>
      <c r="AI31" s="5">
        <v>10</v>
      </c>
      <c r="AJ31" s="40">
        <v>40317</v>
      </c>
      <c r="AK31" s="8">
        <v>40317</v>
      </c>
      <c r="AL31" s="41">
        <v>40322</v>
      </c>
      <c r="AM31" s="28"/>
      <c r="AN31" s="28"/>
      <c r="AO31" s="28"/>
      <c r="AP31" s="28"/>
      <c r="AQ31" s="28"/>
      <c r="AR31" s="28"/>
      <c r="AS31" s="28"/>
      <c r="AT31" s="10" t="s">
        <v>257</v>
      </c>
      <c r="AU31" s="300">
        <f t="shared" si="1"/>
        <v>1</v>
      </c>
      <c r="AV31" s="5">
        <v>1</v>
      </c>
      <c r="AW31" s="11">
        <v>2.38</v>
      </c>
      <c r="AX31" s="5">
        <v>225</v>
      </c>
      <c r="AY31" s="12"/>
      <c r="AZ31" s="5"/>
      <c r="BA31" s="5"/>
      <c r="BB31" s="5"/>
      <c r="BC31" s="5"/>
      <c r="BD31" s="5"/>
      <c r="BE31" s="32">
        <v>3</v>
      </c>
      <c r="BF31" s="38"/>
      <c r="BG31" s="11">
        <f t="shared" si="2"/>
        <v>1000.9821052684139</v>
      </c>
      <c r="BH31" s="11"/>
      <c r="BI31" s="11">
        <f t="shared" si="3"/>
        <v>1000.9821052684139</v>
      </c>
      <c r="BJ31" s="44">
        <v>27</v>
      </c>
      <c r="BK31" s="26">
        <v>3</v>
      </c>
      <c r="BL31" s="26">
        <v>6</v>
      </c>
      <c r="BM31" s="26">
        <v>6</v>
      </c>
      <c r="BN31" s="26">
        <v>8</v>
      </c>
      <c r="BO31" s="26" t="s">
        <v>741</v>
      </c>
      <c r="BP31" s="33">
        <v>2</v>
      </c>
      <c r="BQ31" s="26">
        <v>9</v>
      </c>
      <c r="BR31" s="26">
        <v>18</v>
      </c>
      <c r="BS31" s="26" t="s">
        <v>741</v>
      </c>
      <c r="BT31" s="33">
        <v>5</v>
      </c>
      <c r="BU31" s="26">
        <v>10</v>
      </c>
      <c r="BV31" s="26">
        <v>14</v>
      </c>
      <c r="BW31" s="26" t="s">
        <v>741</v>
      </c>
      <c r="BX31" s="33"/>
      <c r="BY31" s="26"/>
      <c r="BZ31" s="26"/>
      <c r="CA31" s="26"/>
      <c r="CB31" s="33"/>
      <c r="CC31" s="26"/>
      <c r="CD31" s="26"/>
      <c r="CE31" s="26"/>
      <c r="CF31" s="33"/>
      <c r="CG31" s="26"/>
      <c r="CH31" s="26"/>
      <c r="CI31" s="26"/>
      <c r="CJ31" s="44">
        <v>27</v>
      </c>
      <c r="CK31" s="5">
        <v>1</v>
      </c>
      <c r="CL31" s="5">
        <v>1</v>
      </c>
      <c r="CM31" s="69">
        <v>1</v>
      </c>
      <c r="CN31" s="11">
        <v>2.38</v>
      </c>
      <c r="CO31" s="5">
        <v>225</v>
      </c>
      <c r="CP31" s="18">
        <v>1000.9821052684139</v>
      </c>
      <c r="CQ31" s="69">
        <v>10</v>
      </c>
      <c r="CR31" s="8">
        <v>40317</v>
      </c>
      <c r="CS31" s="9"/>
      <c r="CT31" s="8">
        <v>40322</v>
      </c>
      <c r="CU31" s="69">
        <v>3</v>
      </c>
      <c r="CV31" s="26">
        <v>13</v>
      </c>
      <c r="CW31" s="26">
        <v>25</v>
      </c>
      <c r="CY31" s="26">
        <v>40</v>
      </c>
      <c r="CZ31" s="26"/>
      <c r="DA31" s="26"/>
    </row>
    <row r="32" spans="1:105" ht="15" x14ac:dyDescent="0.25">
      <c r="A32" s="10">
        <v>28</v>
      </c>
      <c r="B32" s="15"/>
      <c r="C32" s="42"/>
      <c r="D32" s="8"/>
      <c r="E32" s="28"/>
      <c r="F32" s="28"/>
      <c r="G32" s="32"/>
      <c r="H32" s="5"/>
      <c r="I32" s="5"/>
      <c r="J32" s="5"/>
      <c r="K32" s="5"/>
      <c r="L32" s="5"/>
      <c r="M32" s="5"/>
      <c r="N32" s="299">
        <f t="shared" si="0"/>
        <v>0</v>
      </c>
      <c r="O32" s="5"/>
      <c r="P32" s="5"/>
      <c r="Q32" s="5"/>
      <c r="R32" s="5"/>
      <c r="S32" s="5"/>
      <c r="T32" s="5"/>
      <c r="U32" s="5"/>
      <c r="V32" s="32"/>
      <c r="W32" s="5"/>
      <c r="X32" s="5"/>
      <c r="Y32" s="5"/>
      <c r="Z32" s="5"/>
      <c r="AA32" s="5"/>
      <c r="AB32" s="5"/>
      <c r="AC32" s="32"/>
      <c r="AD32" s="5"/>
      <c r="AE32" s="5"/>
      <c r="AF32" s="5"/>
      <c r="AG32" s="5"/>
      <c r="AH32" s="5"/>
      <c r="AI32" s="5"/>
      <c r="AJ32" s="40"/>
      <c r="AK32" s="8"/>
      <c r="AL32" s="41"/>
      <c r="AM32" s="28"/>
      <c r="AN32" s="28"/>
      <c r="AO32" s="28"/>
      <c r="AP32" s="28"/>
      <c r="AQ32" s="28"/>
      <c r="AR32" s="28"/>
      <c r="AS32" s="28"/>
      <c r="AT32" s="10"/>
      <c r="AU32" s="300">
        <f t="shared" si="1"/>
        <v>0</v>
      </c>
      <c r="AV32" s="5"/>
      <c r="AW32" s="11"/>
      <c r="AX32" s="5"/>
      <c r="AY32" s="12"/>
      <c r="AZ32" s="5"/>
      <c r="BA32" s="5"/>
      <c r="BB32" s="5"/>
      <c r="BC32" s="5"/>
      <c r="BD32" s="5"/>
      <c r="BE32" s="32"/>
      <c r="BF32" s="38"/>
      <c r="BG32" s="11"/>
      <c r="BH32" s="11"/>
      <c r="BI32" s="11"/>
      <c r="BJ32" s="44">
        <v>28</v>
      </c>
      <c r="BK32" s="26"/>
      <c r="BL32" s="26"/>
      <c r="BM32" s="26"/>
      <c r="BN32" s="26"/>
      <c r="BO32" s="26"/>
      <c r="BP32" s="33"/>
      <c r="BQ32" s="26"/>
      <c r="BR32" s="26"/>
      <c r="BS32" s="26"/>
      <c r="BT32" s="33"/>
      <c r="BU32" s="26"/>
      <c r="BV32" s="26"/>
      <c r="BW32" s="26"/>
      <c r="BX32" s="33"/>
      <c r="BY32" s="26"/>
      <c r="BZ32" s="26"/>
      <c r="CA32" s="26"/>
      <c r="CB32" s="33"/>
      <c r="CC32" s="26"/>
      <c r="CD32" s="26"/>
      <c r="CE32" s="26"/>
      <c r="CF32" s="33"/>
      <c r="CG32" s="26"/>
      <c r="CH32" s="26"/>
      <c r="CI32" s="26"/>
      <c r="CJ32" s="44">
        <v>28</v>
      </c>
      <c r="CK32" s="5">
        <v>0</v>
      </c>
      <c r="CL32" s="5">
        <v>0</v>
      </c>
      <c r="CM32" s="69"/>
      <c r="CN32" s="11"/>
      <c r="CO32" s="5"/>
      <c r="CP32" s="18"/>
      <c r="CQ32" s="69"/>
      <c r="CR32" s="8"/>
      <c r="CS32" s="9"/>
      <c r="CT32" s="8"/>
      <c r="CU32" s="69"/>
      <c r="CV32" s="26"/>
      <c r="CW32" s="26"/>
      <c r="CY32" s="26"/>
      <c r="CZ32" s="26"/>
      <c r="DA32" s="26" t="s">
        <v>656</v>
      </c>
    </row>
    <row r="33" spans="1:105" ht="15" x14ac:dyDescent="0.25">
      <c r="A33" s="10">
        <v>29</v>
      </c>
      <c r="B33" s="15">
        <v>29</v>
      </c>
      <c r="C33" s="42"/>
      <c r="D33" s="8">
        <v>40303</v>
      </c>
      <c r="E33" s="28">
        <v>1</v>
      </c>
      <c r="F33" s="28">
        <v>0</v>
      </c>
      <c r="G33" s="32">
        <v>1</v>
      </c>
      <c r="H33" s="5"/>
      <c r="I33" s="5">
        <v>1</v>
      </c>
      <c r="J33" s="5">
        <v>1</v>
      </c>
      <c r="K33" s="5">
        <v>1</v>
      </c>
      <c r="L33" s="5">
        <v>1</v>
      </c>
      <c r="M33" s="5"/>
      <c r="N33" s="299">
        <f t="shared" si="0"/>
        <v>1</v>
      </c>
      <c r="O33" s="5"/>
      <c r="P33" s="5"/>
      <c r="Q33" s="5"/>
      <c r="R33" s="5"/>
      <c r="S33" s="5"/>
      <c r="T33" s="5"/>
      <c r="U33" s="5"/>
      <c r="V33" s="32"/>
      <c r="W33" s="5"/>
      <c r="X33" s="5"/>
      <c r="Y33" s="5"/>
      <c r="Z33" s="5"/>
      <c r="AA33" s="5"/>
      <c r="AB33" s="5"/>
      <c r="AC33" s="32"/>
      <c r="AD33" s="5"/>
      <c r="AE33" s="5"/>
      <c r="AF33" s="5"/>
      <c r="AG33" s="5"/>
      <c r="AH33" s="5"/>
      <c r="AI33" s="5"/>
      <c r="AJ33" s="40"/>
      <c r="AK33" s="8"/>
      <c r="AL33" s="41"/>
      <c r="AM33" s="28"/>
      <c r="AN33" s="28"/>
      <c r="AO33" s="28"/>
      <c r="AP33" s="28"/>
      <c r="AQ33" s="28"/>
      <c r="AR33" s="28"/>
      <c r="AS33" s="28"/>
      <c r="AT33" s="10" t="s">
        <v>235</v>
      </c>
      <c r="AU33" s="300">
        <f t="shared" si="1"/>
        <v>0</v>
      </c>
      <c r="AV33" s="5"/>
      <c r="AW33" s="11"/>
      <c r="AX33" s="5"/>
      <c r="AY33" s="12"/>
      <c r="AZ33" s="5"/>
      <c r="BA33" s="5"/>
      <c r="BB33" s="5"/>
      <c r="BC33" s="5"/>
      <c r="BD33" s="5"/>
      <c r="BE33" s="32"/>
      <c r="BF33" s="38"/>
      <c r="BG33" s="11"/>
      <c r="BH33" s="11"/>
      <c r="BI33" s="11"/>
      <c r="BJ33" s="44">
        <v>29</v>
      </c>
      <c r="BK33" s="26"/>
      <c r="BL33" s="26"/>
      <c r="BM33" s="26"/>
      <c r="BN33" s="26"/>
      <c r="BO33" s="26"/>
      <c r="BP33" s="33"/>
      <c r="BQ33" s="26"/>
      <c r="BR33" s="26"/>
      <c r="BS33" s="26"/>
      <c r="BT33" s="33"/>
      <c r="BU33" s="26"/>
      <c r="BV33" s="26"/>
      <c r="BW33" s="26"/>
      <c r="BX33" s="33"/>
      <c r="BY33" s="26"/>
      <c r="BZ33" s="26"/>
      <c r="CA33" s="26"/>
      <c r="CB33" s="33"/>
      <c r="CC33" s="26"/>
      <c r="CD33" s="26"/>
      <c r="CE33" s="26"/>
      <c r="CF33" s="33"/>
      <c r="CG33" s="26"/>
      <c r="CH33" s="26"/>
      <c r="CI33" s="26"/>
      <c r="CJ33" s="44">
        <v>29</v>
      </c>
      <c r="CK33" s="5">
        <v>1</v>
      </c>
      <c r="CL33" s="5">
        <v>0</v>
      </c>
      <c r="CM33" s="69">
        <v>1</v>
      </c>
      <c r="CN33" s="11"/>
      <c r="CO33" s="5"/>
      <c r="CP33" s="18"/>
      <c r="CQ33" s="69"/>
      <c r="CR33" s="8"/>
      <c r="CS33" s="9">
        <v>40322</v>
      </c>
      <c r="CT33" s="8"/>
      <c r="CU33" s="69"/>
      <c r="CV33" s="26"/>
      <c r="CW33" s="26"/>
      <c r="CY33" s="26"/>
      <c r="CZ33" s="26"/>
      <c r="DA33" s="26"/>
    </row>
    <row r="34" spans="1:105" ht="15" x14ac:dyDescent="0.25">
      <c r="A34" s="10">
        <v>30</v>
      </c>
      <c r="B34" s="15">
        <v>30</v>
      </c>
      <c r="C34" s="42"/>
      <c r="D34" s="8">
        <v>40311</v>
      </c>
      <c r="E34" s="28">
        <v>1</v>
      </c>
      <c r="F34" s="28">
        <v>1</v>
      </c>
      <c r="G34" s="32"/>
      <c r="H34" s="5"/>
      <c r="I34" s="5"/>
      <c r="J34" s="5">
        <v>1</v>
      </c>
      <c r="K34" s="5">
        <v>1</v>
      </c>
      <c r="L34" s="5">
        <v>1</v>
      </c>
      <c r="M34" s="5"/>
      <c r="N34" s="299">
        <f t="shared" si="0"/>
        <v>1</v>
      </c>
      <c r="O34" s="5"/>
      <c r="P34" s="5"/>
      <c r="Q34" s="5"/>
      <c r="R34" s="5" t="s">
        <v>117</v>
      </c>
      <c r="S34" s="5"/>
      <c r="T34" s="5"/>
      <c r="U34" s="5"/>
      <c r="V34" s="32"/>
      <c r="W34" s="5"/>
      <c r="X34" s="5"/>
      <c r="Y34" s="5">
        <v>3</v>
      </c>
      <c r="Z34" s="5"/>
      <c r="AA34" s="5"/>
      <c r="AB34" s="5"/>
      <c r="AC34" s="32"/>
      <c r="AD34" s="5"/>
      <c r="AE34" s="5"/>
      <c r="AF34" s="5"/>
      <c r="AG34" s="5"/>
      <c r="AH34" s="5">
        <v>3</v>
      </c>
      <c r="AI34" s="5"/>
      <c r="AJ34" s="40">
        <v>40322</v>
      </c>
      <c r="AK34" s="8"/>
      <c r="AL34" s="41">
        <v>40322</v>
      </c>
      <c r="AM34" s="28"/>
      <c r="AN34" s="28"/>
      <c r="AO34" s="28"/>
      <c r="AP34" s="28"/>
      <c r="AQ34" s="28"/>
      <c r="AR34" s="28"/>
      <c r="AS34" s="28"/>
      <c r="AT34" s="10" t="s">
        <v>258</v>
      </c>
      <c r="AU34" s="300">
        <f t="shared" si="1"/>
        <v>1</v>
      </c>
      <c r="AV34" s="5">
        <v>1</v>
      </c>
      <c r="AW34" s="11">
        <v>1.49</v>
      </c>
      <c r="AX34" s="5">
        <v>155</v>
      </c>
      <c r="AY34" s="12"/>
      <c r="AZ34" s="5"/>
      <c r="BA34" s="5"/>
      <c r="BB34" s="5"/>
      <c r="BC34" s="5"/>
      <c r="BD34" s="5"/>
      <c r="BE34" s="32">
        <v>1</v>
      </c>
      <c r="BF34" s="38"/>
      <c r="BG34" s="11">
        <f t="shared" si="2"/>
        <v>270.26768169659459</v>
      </c>
      <c r="BH34" s="11"/>
      <c r="BI34" s="11">
        <f t="shared" si="3"/>
        <v>270.26768169659459</v>
      </c>
      <c r="BJ34" s="44">
        <v>30</v>
      </c>
      <c r="BK34" s="26">
        <v>1</v>
      </c>
      <c r="BL34" s="26">
        <v>5</v>
      </c>
      <c r="BM34" s="26">
        <v>4</v>
      </c>
      <c r="BN34" s="26">
        <v>4</v>
      </c>
      <c r="BO34" s="26" t="s">
        <v>741</v>
      </c>
      <c r="BP34" s="33"/>
      <c r="BQ34" s="26"/>
      <c r="BR34" s="26"/>
      <c r="BS34" s="26"/>
      <c r="BT34" s="33"/>
      <c r="BU34" s="26"/>
      <c r="BV34" s="26"/>
      <c r="BW34" s="26"/>
      <c r="BX34" s="33"/>
      <c r="BY34" s="26"/>
      <c r="BZ34" s="26"/>
      <c r="CA34" s="26"/>
      <c r="CB34" s="33"/>
      <c r="CC34" s="26"/>
      <c r="CD34" s="26"/>
      <c r="CE34" s="26"/>
      <c r="CF34" s="33"/>
      <c r="CG34" s="26"/>
      <c r="CH34" s="26"/>
      <c r="CI34" s="26"/>
      <c r="CJ34" s="44">
        <v>30</v>
      </c>
      <c r="CK34" s="5">
        <v>1</v>
      </c>
      <c r="CL34" s="5">
        <v>1</v>
      </c>
      <c r="CM34" s="69">
        <v>1</v>
      </c>
      <c r="CN34" s="11">
        <v>1.49</v>
      </c>
      <c r="CO34" s="5">
        <v>155</v>
      </c>
      <c r="CP34" s="18">
        <v>270.26768169659459</v>
      </c>
      <c r="CQ34" s="69">
        <v>3</v>
      </c>
      <c r="CR34" s="8">
        <v>40322</v>
      </c>
      <c r="CS34" s="9"/>
      <c r="CT34" s="8">
        <v>40322</v>
      </c>
      <c r="CU34" s="69">
        <v>1</v>
      </c>
      <c r="CV34" s="26">
        <v>5</v>
      </c>
      <c r="CW34" s="26">
        <v>4</v>
      </c>
      <c r="CY34" s="26">
        <v>4</v>
      </c>
      <c r="CZ34" s="26"/>
      <c r="DA34" s="26"/>
    </row>
    <row r="35" spans="1:105" ht="15" x14ac:dyDescent="0.25">
      <c r="A35" s="10">
        <v>31</v>
      </c>
      <c r="B35" s="15">
        <v>31</v>
      </c>
      <c r="C35" s="42"/>
      <c r="D35" s="8">
        <v>40308</v>
      </c>
      <c r="E35" s="28">
        <v>1</v>
      </c>
      <c r="F35" s="28">
        <v>0</v>
      </c>
      <c r="G35" s="32"/>
      <c r="H35" s="5"/>
      <c r="I35" s="5">
        <v>2</v>
      </c>
      <c r="J35" s="5">
        <v>2</v>
      </c>
      <c r="K35" s="5"/>
      <c r="L35" s="5">
        <v>2</v>
      </c>
      <c r="M35" s="5"/>
      <c r="N35" s="299">
        <f t="shared" si="0"/>
        <v>2</v>
      </c>
      <c r="O35" s="5"/>
      <c r="P35" s="5"/>
      <c r="Q35" s="5"/>
      <c r="R35" s="5"/>
      <c r="S35" s="5"/>
      <c r="T35" s="5"/>
      <c r="U35" s="5"/>
      <c r="V35" s="32"/>
      <c r="W35" s="5"/>
      <c r="X35" s="5"/>
      <c r="Y35" s="5"/>
      <c r="Z35" s="5"/>
      <c r="AA35" s="5"/>
      <c r="AB35" s="5"/>
      <c r="AC35" s="32"/>
      <c r="AD35" s="5"/>
      <c r="AE35" s="5"/>
      <c r="AF35" s="5"/>
      <c r="AG35" s="5"/>
      <c r="AH35" s="5"/>
      <c r="AI35" s="5"/>
      <c r="AJ35" s="40"/>
      <c r="AK35" s="8"/>
      <c r="AL35" s="41"/>
      <c r="AM35" s="28"/>
      <c r="AN35" s="28"/>
      <c r="AO35" s="28"/>
      <c r="AP35" s="28"/>
      <c r="AQ35" s="28"/>
      <c r="AR35" s="28"/>
      <c r="AS35" s="28"/>
      <c r="AT35" s="10" t="s">
        <v>235</v>
      </c>
      <c r="AU35" s="300">
        <f t="shared" si="1"/>
        <v>0</v>
      </c>
      <c r="AV35" s="5"/>
      <c r="AW35" s="11"/>
      <c r="AX35" s="5"/>
      <c r="AY35" s="12"/>
      <c r="AZ35" s="5"/>
      <c r="BA35" s="5"/>
      <c r="BB35" s="5"/>
      <c r="BC35" s="5"/>
      <c r="BD35" s="5"/>
      <c r="BE35" s="32"/>
      <c r="BF35" s="38"/>
      <c r="BG35" s="11"/>
      <c r="BH35" s="11"/>
      <c r="BI35" s="11"/>
      <c r="BJ35" s="44">
        <v>31</v>
      </c>
      <c r="BK35" s="26"/>
      <c r="BL35" s="26"/>
      <c r="BM35" s="26"/>
      <c r="BN35" s="26"/>
      <c r="BO35" s="26"/>
      <c r="BP35" s="33"/>
      <c r="BQ35" s="26"/>
      <c r="BR35" s="26"/>
      <c r="BS35" s="26"/>
      <c r="BT35" s="33"/>
      <c r="BU35" s="26"/>
      <c r="BV35" s="26"/>
      <c r="BW35" s="26"/>
      <c r="BX35" s="33"/>
      <c r="BY35" s="26"/>
      <c r="BZ35" s="26"/>
      <c r="CA35" s="26"/>
      <c r="CB35" s="33"/>
      <c r="CC35" s="26"/>
      <c r="CD35" s="26"/>
      <c r="CE35" s="26"/>
      <c r="CF35" s="33"/>
      <c r="CG35" s="26"/>
      <c r="CH35" s="26"/>
      <c r="CI35" s="26"/>
      <c r="CJ35" s="44">
        <v>31</v>
      </c>
      <c r="CK35" s="5">
        <v>2</v>
      </c>
      <c r="CL35" s="5">
        <v>0</v>
      </c>
      <c r="CM35" s="69">
        <v>2</v>
      </c>
      <c r="CN35" s="11"/>
      <c r="CO35" s="5"/>
      <c r="CP35" s="18"/>
      <c r="CQ35" s="69"/>
      <c r="CR35" s="8"/>
      <c r="CS35" s="9"/>
      <c r="CT35" s="8"/>
      <c r="CU35" s="69"/>
      <c r="CV35" s="26"/>
      <c r="CW35" s="26"/>
      <c r="CY35" s="26"/>
      <c r="CZ35" s="26"/>
      <c r="DA35" s="26"/>
    </row>
    <row r="36" spans="1:105" ht="15" x14ac:dyDescent="0.25">
      <c r="A36" s="10">
        <v>32</v>
      </c>
      <c r="B36" s="15">
        <v>32</v>
      </c>
      <c r="C36" s="42"/>
      <c r="D36" s="8"/>
      <c r="E36" s="28"/>
      <c r="F36" s="28"/>
      <c r="G36" s="32"/>
      <c r="H36" s="5"/>
      <c r="I36" s="5"/>
      <c r="J36" s="5"/>
      <c r="K36" s="5"/>
      <c r="L36" s="5"/>
      <c r="M36" s="5"/>
      <c r="N36" s="299">
        <f t="shared" si="0"/>
        <v>0</v>
      </c>
      <c r="O36" s="5"/>
      <c r="P36" s="5"/>
      <c r="Q36" s="5"/>
      <c r="R36" s="5"/>
      <c r="S36" s="5"/>
      <c r="T36" s="5"/>
      <c r="U36" s="5"/>
      <c r="V36" s="32"/>
      <c r="W36" s="5"/>
      <c r="X36" s="5"/>
      <c r="Y36" s="5"/>
      <c r="Z36" s="5"/>
      <c r="AA36" s="5"/>
      <c r="AB36" s="5"/>
      <c r="AC36" s="32"/>
      <c r="AD36" s="5"/>
      <c r="AE36" s="5"/>
      <c r="AF36" s="5"/>
      <c r="AG36" s="5"/>
      <c r="AH36" s="5"/>
      <c r="AI36" s="5"/>
      <c r="AJ36" s="40"/>
      <c r="AK36" s="8"/>
      <c r="AL36" s="41"/>
      <c r="AM36" s="28"/>
      <c r="AN36" s="28"/>
      <c r="AO36" s="28"/>
      <c r="AP36" s="28"/>
      <c r="AQ36" s="28"/>
      <c r="AR36" s="28"/>
      <c r="AS36" s="28"/>
      <c r="AT36" s="10"/>
      <c r="AU36" s="300">
        <f t="shared" si="1"/>
        <v>0</v>
      </c>
      <c r="AV36" s="5"/>
      <c r="AW36" s="11"/>
      <c r="AX36" s="5"/>
      <c r="AY36" s="12"/>
      <c r="AZ36" s="5"/>
      <c r="BA36" s="5"/>
      <c r="BB36" s="5"/>
      <c r="BC36" s="5"/>
      <c r="BD36" s="5"/>
      <c r="BE36" s="32"/>
      <c r="BF36" s="38"/>
      <c r="BG36" s="11"/>
      <c r="BH36" s="11"/>
      <c r="BI36" s="11"/>
      <c r="BJ36" s="44">
        <v>32</v>
      </c>
      <c r="BK36" s="26"/>
      <c r="BL36" s="26"/>
      <c r="BM36" s="26"/>
      <c r="BN36" s="26"/>
      <c r="BO36" s="26"/>
      <c r="BP36" s="33"/>
      <c r="BQ36" s="26"/>
      <c r="BR36" s="26"/>
      <c r="BS36" s="26"/>
      <c r="BT36" s="33"/>
      <c r="BU36" s="26"/>
      <c r="BV36" s="26"/>
      <c r="BW36" s="26"/>
      <c r="BX36" s="33"/>
      <c r="BY36" s="26"/>
      <c r="BZ36" s="26"/>
      <c r="CA36" s="26"/>
      <c r="CB36" s="33"/>
      <c r="CC36" s="26"/>
      <c r="CD36" s="26"/>
      <c r="CE36" s="26"/>
      <c r="CF36" s="33"/>
      <c r="CG36" s="26"/>
      <c r="CH36" s="26"/>
      <c r="CI36" s="26"/>
      <c r="CJ36" s="44">
        <v>32</v>
      </c>
      <c r="CK36" s="5">
        <v>0</v>
      </c>
      <c r="CL36" s="5">
        <v>0</v>
      </c>
      <c r="CM36" s="69"/>
      <c r="CN36" s="11"/>
      <c r="CO36" s="5"/>
      <c r="CP36" s="18"/>
      <c r="CQ36" s="69"/>
      <c r="CR36" s="8"/>
      <c r="CS36" s="9">
        <v>40317</v>
      </c>
      <c r="CT36" s="8"/>
      <c r="CU36" s="69"/>
      <c r="CV36" s="26"/>
      <c r="CW36" s="26"/>
      <c r="CY36" s="26"/>
      <c r="CZ36" s="26"/>
      <c r="DA36" s="26"/>
    </row>
    <row r="37" spans="1:105" ht="15" x14ac:dyDescent="0.25">
      <c r="A37" s="10">
        <v>33</v>
      </c>
      <c r="B37" s="15">
        <v>33</v>
      </c>
      <c r="C37" s="42"/>
      <c r="D37" s="8">
        <v>40308</v>
      </c>
      <c r="E37" s="28">
        <v>1</v>
      </c>
      <c r="F37" s="28">
        <v>0</v>
      </c>
      <c r="G37" s="32"/>
      <c r="H37" s="5"/>
      <c r="I37" s="5">
        <v>1</v>
      </c>
      <c r="J37" s="5">
        <v>1</v>
      </c>
      <c r="K37" s="5">
        <v>1</v>
      </c>
      <c r="L37" s="5">
        <v>1</v>
      </c>
      <c r="M37" s="5"/>
      <c r="N37" s="299">
        <f t="shared" si="0"/>
        <v>1</v>
      </c>
      <c r="O37" s="5"/>
      <c r="P37" s="5"/>
      <c r="Q37" s="5"/>
      <c r="R37" s="5"/>
      <c r="S37" s="5"/>
      <c r="T37" s="5"/>
      <c r="U37" s="5"/>
      <c r="V37" s="32"/>
      <c r="W37" s="5"/>
      <c r="X37" s="5"/>
      <c r="Y37" s="5"/>
      <c r="Z37" s="5"/>
      <c r="AA37" s="5"/>
      <c r="AB37" s="5"/>
      <c r="AC37" s="32"/>
      <c r="AD37" s="5"/>
      <c r="AE37" s="5"/>
      <c r="AF37" s="5"/>
      <c r="AG37" s="5"/>
      <c r="AH37" s="5"/>
      <c r="AI37" s="5"/>
      <c r="AJ37" s="40"/>
      <c r="AK37" s="8"/>
      <c r="AL37" s="41"/>
      <c r="AM37" s="28"/>
      <c r="AN37" s="28"/>
      <c r="AO37" s="28"/>
      <c r="AP37" s="28"/>
      <c r="AQ37" s="28"/>
      <c r="AR37" s="28"/>
      <c r="AS37" s="28"/>
      <c r="AT37" s="10" t="s">
        <v>235</v>
      </c>
      <c r="AU37" s="300">
        <f t="shared" si="1"/>
        <v>0</v>
      </c>
      <c r="AV37" s="5"/>
      <c r="AW37" s="11"/>
      <c r="AX37" s="5"/>
      <c r="AY37" s="12"/>
      <c r="AZ37" s="5"/>
      <c r="BA37" s="5"/>
      <c r="BB37" s="5"/>
      <c r="BC37" s="5"/>
      <c r="BD37" s="5"/>
      <c r="BE37" s="32"/>
      <c r="BF37" s="38"/>
      <c r="BG37" s="11"/>
      <c r="BH37" s="11"/>
      <c r="BI37" s="11"/>
      <c r="BJ37" s="44">
        <v>33</v>
      </c>
      <c r="BK37" s="26"/>
      <c r="BL37" s="26"/>
      <c r="BM37" s="26"/>
      <c r="BN37" s="26"/>
      <c r="BO37" s="26"/>
      <c r="BP37" s="33"/>
      <c r="BQ37" s="26"/>
      <c r="BR37" s="26"/>
      <c r="BS37" s="26"/>
      <c r="BT37" s="33"/>
      <c r="BU37" s="26"/>
      <c r="BV37" s="26"/>
      <c r="BW37" s="26"/>
      <c r="BX37" s="33"/>
      <c r="BY37" s="26"/>
      <c r="BZ37" s="26"/>
      <c r="CA37" s="26"/>
      <c r="CB37" s="33"/>
      <c r="CC37" s="26"/>
      <c r="CD37" s="26"/>
      <c r="CE37" s="26"/>
      <c r="CF37" s="33"/>
      <c r="CG37" s="26"/>
      <c r="CH37" s="26"/>
      <c r="CI37" s="26"/>
      <c r="CJ37" s="44">
        <v>33</v>
      </c>
      <c r="CK37" s="5">
        <v>1</v>
      </c>
      <c r="CL37" s="5">
        <v>0</v>
      </c>
      <c r="CM37" s="69">
        <v>1</v>
      </c>
      <c r="CN37" s="11"/>
      <c r="CO37" s="5"/>
      <c r="CP37" s="18"/>
      <c r="CQ37" s="69"/>
      <c r="CR37" s="8"/>
      <c r="CS37" s="9"/>
      <c r="CT37" s="8"/>
      <c r="CU37" s="69"/>
      <c r="CV37" s="26"/>
      <c r="CW37" s="26"/>
      <c r="CY37" s="26"/>
      <c r="CZ37" s="26"/>
      <c r="DA37" s="26"/>
    </row>
    <row r="38" spans="1:105" ht="15" x14ac:dyDescent="0.25">
      <c r="A38" s="10">
        <v>34</v>
      </c>
      <c r="B38" s="15">
        <v>34</v>
      </c>
      <c r="C38" s="42"/>
      <c r="D38" s="8">
        <v>40303</v>
      </c>
      <c r="E38" s="28">
        <v>1</v>
      </c>
      <c r="F38" s="28">
        <v>0</v>
      </c>
      <c r="G38" s="32">
        <v>1</v>
      </c>
      <c r="H38" s="5"/>
      <c r="I38" s="5">
        <v>1</v>
      </c>
      <c r="J38" s="5">
        <v>1</v>
      </c>
      <c r="K38" s="5">
        <v>1</v>
      </c>
      <c r="L38" s="5">
        <v>1</v>
      </c>
      <c r="M38" s="5"/>
      <c r="N38" s="299">
        <f t="shared" si="0"/>
        <v>1</v>
      </c>
      <c r="O38" s="5"/>
      <c r="P38" s="5"/>
      <c r="Q38" s="5"/>
      <c r="R38" s="5"/>
      <c r="S38" s="5"/>
      <c r="T38" s="5"/>
      <c r="U38" s="5"/>
      <c r="V38" s="32"/>
      <c r="W38" s="5"/>
      <c r="X38" s="5"/>
      <c r="Y38" s="5"/>
      <c r="Z38" s="5"/>
      <c r="AA38" s="5"/>
      <c r="AB38" s="5"/>
      <c r="AC38" s="32"/>
      <c r="AD38" s="5"/>
      <c r="AE38" s="5"/>
      <c r="AF38" s="5"/>
      <c r="AG38" s="5"/>
      <c r="AH38" s="5"/>
      <c r="AI38" s="5"/>
      <c r="AJ38" s="40"/>
      <c r="AK38" s="8"/>
      <c r="AL38" s="41"/>
      <c r="AM38" s="28"/>
      <c r="AN38" s="28"/>
      <c r="AO38" s="28"/>
      <c r="AP38" s="28"/>
      <c r="AQ38" s="28"/>
      <c r="AR38" s="28"/>
      <c r="AS38" s="28"/>
      <c r="AT38" s="10" t="s">
        <v>235</v>
      </c>
      <c r="AU38" s="300">
        <f t="shared" si="1"/>
        <v>0</v>
      </c>
      <c r="AV38" s="5"/>
      <c r="AW38" s="11"/>
      <c r="AX38" s="5"/>
      <c r="AY38" s="12"/>
      <c r="AZ38" s="5"/>
      <c r="BA38" s="5"/>
      <c r="BB38" s="5"/>
      <c r="BC38" s="5"/>
      <c r="BD38" s="5"/>
      <c r="BE38" s="32"/>
      <c r="BF38" s="38"/>
      <c r="BG38" s="11"/>
      <c r="BH38" s="11"/>
      <c r="BI38" s="11"/>
      <c r="BJ38" s="44">
        <v>34</v>
      </c>
      <c r="BK38" s="26"/>
      <c r="BL38" s="26"/>
      <c r="BM38" s="26"/>
      <c r="BN38" s="26"/>
      <c r="BO38" s="26"/>
      <c r="BP38" s="33"/>
      <c r="BQ38" s="26"/>
      <c r="BR38" s="26"/>
      <c r="BS38" s="26"/>
      <c r="BT38" s="33"/>
      <c r="BU38" s="26"/>
      <c r="BV38" s="26"/>
      <c r="BW38" s="26"/>
      <c r="BX38" s="33"/>
      <c r="BY38" s="26"/>
      <c r="BZ38" s="26"/>
      <c r="CA38" s="26"/>
      <c r="CB38" s="33"/>
      <c r="CC38" s="26"/>
      <c r="CD38" s="26"/>
      <c r="CE38" s="26"/>
      <c r="CF38" s="33"/>
      <c r="CG38" s="26"/>
      <c r="CH38" s="26"/>
      <c r="CI38" s="26"/>
      <c r="CJ38" s="44">
        <v>34</v>
      </c>
      <c r="CK38" s="5">
        <v>1</v>
      </c>
      <c r="CL38" s="5">
        <v>0</v>
      </c>
      <c r="CM38" s="69">
        <v>1</v>
      </c>
      <c r="CN38" s="11"/>
      <c r="CO38" s="5"/>
      <c r="CP38" s="18"/>
      <c r="CQ38" s="69"/>
      <c r="CR38" s="8"/>
      <c r="CS38" s="9"/>
      <c r="CT38" s="8"/>
      <c r="CU38" s="69"/>
      <c r="CV38" s="26"/>
      <c r="CW38" s="26"/>
      <c r="CY38" s="26"/>
      <c r="CZ38" s="26"/>
      <c r="DA38" s="26"/>
    </row>
    <row r="39" spans="1:105" ht="15" x14ac:dyDescent="0.25">
      <c r="A39" s="10">
        <v>35</v>
      </c>
      <c r="B39" s="15">
        <v>35</v>
      </c>
      <c r="C39" s="42"/>
      <c r="D39" s="8">
        <v>40303</v>
      </c>
      <c r="E39" s="28">
        <v>1</v>
      </c>
      <c r="F39" s="28">
        <v>1</v>
      </c>
      <c r="G39" s="32">
        <v>1</v>
      </c>
      <c r="H39" s="5"/>
      <c r="I39" s="5">
        <v>4</v>
      </c>
      <c r="J39" s="5">
        <v>4</v>
      </c>
      <c r="K39" s="5">
        <v>4</v>
      </c>
      <c r="L39" s="5">
        <v>4</v>
      </c>
      <c r="M39" s="5"/>
      <c r="N39" s="299">
        <f t="shared" si="0"/>
        <v>4</v>
      </c>
      <c r="O39" s="5" t="s">
        <v>117</v>
      </c>
      <c r="P39" s="5"/>
      <c r="Q39" s="5" t="s">
        <v>111</v>
      </c>
      <c r="R39" s="5" t="s">
        <v>118</v>
      </c>
      <c r="S39" s="5"/>
      <c r="T39" s="5"/>
      <c r="U39" s="5"/>
      <c r="V39" s="32">
        <v>15</v>
      </c>
      <c r="W39" s="5"/>
      <c r="X39" s="5">
        <v>20</v>
      </c>
      <c r="Y39" s="5">
        <v>15</v>
      </c>
      <c r="Z39" s="5">
        <v>20</v>
      </c>
      <c r="AA39" s="5"/>
      <c r="AB39" s="5"/>
      <c r="AC39" s="32"/>
      <c r="AD39" s="5"/>
      <c r="AE39" s="5"/>
      <c r="AF39" s="5"/>
      <c r="AG39" s="5"/>
      <c r="AH39" s="5">
        <v>20</v>
      </c>
      <c r="AI39" s="5"/>
      <c r="AJ39" s="40" t="s">
        <v>233</v>
      </c>
      <c r="AK39" s="8">
        <v>40317</v>
      </c>
      <c r="AL39" s="41" t="s">
        <v>231</v>
      </c>
      <c r="AM39" s="28"/>
      <c r="AN39" s="28"/>
      <c r="AO39" s="28"/>
      <c r="AP39" s="28">
        <v>0.1</v>
      </c>
      <c r="AQ39" s="28"/>
      <c r="AR39" s="28"/>
      <c r="AS39" s="28"/>
      <c r="AT39" s="10" t="s">
        <v>259</v>
      </c>
      <c r="AU39" s="300">
        <f t="shared" si="1"/>
        <v>5</v>
      </c>
      <c r="AV39" s="5">
        <v>4</v>
      </c>
      <c r="AW39" s="11">
        <v>1.97</v>
      </c>
      <c r="AX39" s="5">
        <v>190</v>
      </c>
      <c r="AY39" s="12"/>
      <c r="AZ39" s="5">
        <v>1</v>
      </c>
      <c r="BA39" s="5">
        <v>1.53</v>
      </c>
      <c r="BB39" s="5"/>
      <c r="BC39" s="11">
        <f>85.754*BA39+44.946</f>
        <v>176.14962</v>
      </c>
      <c r="BD39" s="5"/>
      <c r="BE39" s="32">
        <v>4</v>
      </c>
      <c r="BF39" s="38" t="s">
        <v>736</v>
      </c>
      <c r="BG39" s="11">
        <f t="shared" si="2"/>
        <v>2316.5193165701594</v>
      </c>
      <c r="BH39" s="11">
        <f t="shared" si="4"/>
        <v>323.85786882213876</v>
      </c>
      <c r="BI39" s="11">
        <f t="shared" si="3"/>
        <v>2640.3771853922981</v>
      </c>
      <c r="BJ39" s="44">
        <v>35</v>
      </c>
      <c r="BK39" s="26">
        <v>4</v>
      </c>
      <c r="BL39" s="26">
        <v>4</v>
      </c>
      <c r="BM39" s="26">
        <v>11</v>
      </c>
      <c r="BN39" s="26">
        <v>16</v>
      </c>
      <c r="BO39" s="26" t="s">
        <v>741</v>
      </c>
      <c r="BP39" s="33">
        <v>3</v>
      </c>
      <c r="BQ39" s="26">
        <v>11</v>
      </c>
      <c r="BR39" s="26">
        <v>19</v>
      </c>
      <c r="BS39" s="26" t="s">
        <v>741</v>
      </c>
      <c r="BT39" s="33">
        <v>4</v>
      </c>
      <c r="BU39" s="26">
        <v>9</v>
      </c>
      <c r="BV39" s="26">
        <v>16</v>
      </c>
      <c r="BW39" s="26" t="s">
        <v>744</v>
      </c>
      <c r="BX39" s="33">
        <v>4</v>
      </c>
      <c r="BY39" s="26">
        <v>10</v>
      </c>
      <c r="BZ39" s="26">
        <v>9</v>
      </c>
      <c r="CA39" s="26" t="s">
        <v>741</v>
      </c>
      <c r="CB39" s="33"/>
      <c r="CC39" s="26"/>
      <c r="CD39" s="26"/>
      <c r="CE39" s="26"/>
      <c r="CF39" s="33"/>
      <c r="CG39" s="26"/>
      <c r="CH39" s="26"/>
      <c r="CI39" s="26"/>
      <c r="CJ39" s="44">
        <v>35</v>
      </c>
      <c r="CK39" s="5">
        <v>4</v>
      </c>
      <c r="CL39" s="5">
        <v>5</v>
      </c>
      <c r="CM39" s="69">
        <v>4</v>
      </c>
      <c r="CN39" s="11">
        <v>1.97</v>
      </c>
      <c r="CO39" s="5">
        <v>190</v>
      </c>
      <c r="CP39" s="18">
        <v>2640.3771853922981</v>
      </c>
      <c r="CQ39" s="69">
        <v>20</v>
      </c>
      <c r="CR39" s="8" t="s">
        <v>233</v>
      </c>
      <c r="CS39" s="9">
        <v>40317</v>
      </c>
      <c r="CT39" s="8" t="s">
        <v>231</v>
      </c>
      <c r="CU39" s="69">
        <v>4</v>
      </c>
      <c r="CV39" s="26">
        <v>15</v>
      </c>
      <c r="CW39" s="26">
        <v>41</v>
      </c>
      <c r="CY39" s="26">
        <v>60</v>
      </c>
      <c r="CZ39" s="26">
        <v>0.1</v>
      </c>
      <c r="DA39" s="26"/>
    </row>
    <row r="40" spans="1:105" ht="15" x14ac:dyDescent="0.25">
      <c r="A40" s="10">
        <v>36</v>
      </c>
      <c r="B40" s="15">
        <v>36</v>
      </c>
      <c r="C40" s="42"/>
      <c r="D40" s="8">
        <v>40305</v>
      </c>
      <c r="E40" s="28">
        <v>1</v>
      </c>
      <c r="F40" s="28">
        <v>1</v>
      </c>
      <c r="G40" s="32"/>
      <c r="H40" s="5">
        <v>2</v>
      </c>
      <c r="I40" s="5">
        <v>2</v>
      </c>
      <c r="J40" s="5">
        <v>2</v>
      </c>
      <c r="K40" s="5">
        <v>2</v>
      </c>
      <c r="L40" s="5">
        <v>2</v>
      </c>
      <c r="M40" s="5"/>
      <c r="N40" s="299">
        <f t="shared" si="0"/>
        <v>2</v>
      </c>
      <c r="O40" s="5"/>
      <c r="P40" s="5" t="s">
        <v>117</v>
      </c>
      <c r="Q40" s="5" t="s">
        <v>117</v>
      </c>
      <c r="R40" s="5" t="s">
        <v>117</v>
      </c>
      <c r="S40" s="5"/>
      <c r="T40" s="5"/>
      <c r="U40" s="5"/>
      <c r="V40" s="32"/>
      <c r="W40" s="5">
        <v>10</v>
      </c>
      <c r="X40" s="5">
        <v>10</v>
      </c>
      <c r="Y40" s="5">
        <v>2</v>
      </c>
      <c r="Z40" s="5">
        <v>2</v>
      </c>
      <c r="AA40" s="5"/>
      <c r="AB40" s="5"/>
      <c r="AC40" s="32"/>
      <c r="AD40" s="5"/>
      <c r="AE40" s="5"/>
      <c r="AF40" s="5"/>
      <c r="AG40" s="5"/>
      <c r="AH40" s="5">
        <v>2</v>
      </c>
      <c r="AI40" s="5"/>
      <c r="AJ40" s="40">
        <v>40317</v>
      </c>
      <c r="AK40" s="8"/>
      <c r="AL40" s="41" t="s">
        <v>231</v>
      </c>
      <c r="AM40" s="28"/>
      <c r="AN40" s="28"/>
      <c r="AO40" s="28"/>
      <c r="AP40" s="28"/>
      <c r="AQ40" s="28"/>
      <c r="AR40" s="28"/>
      <c r="AS40" s="28"/>
      <c r="AT40" s="10" t="s">
        <v>260</v>
      </c>
      <c r="AU40" s="300">
        <f t="shared" si="1"/>
        <v>2</v>
      </c>
      <c r="AV40" s="5">
        <v>2</v>
      </c>
      <c r="AW40" s="11">
        <v>1.6</v>
      </c>
      <c r="AX40" s="5">
        <v>200</v>
      </c>
      <c r="AY40" s="12"/>
      <c r="AZ40" s="5"/>
      <c r="BA40" s="5"/>
      <c r="BB40" s="5"/>
      <c r="BC40" s="5"/>
      <c r="BD40" s="5"/>
      <c r="BE40" s="32"/>
      <c r="BF40" s="38"/>
      <c r="BG40" s="11">
        <f t="shared" si="2"/>
        <v>804.24771931898715</v>
      </c>
      <c r="BH40" s="11"/>
      <c r="BI40" s="11">
        <f t="shared" si="3"/>
        <v>804.24771931898715</v>
      </c>
      <c r="BJ40" s="44">
        <v>36</v>
      </c>
      <c r="BK40" s="26"/>
      <c r="BL40" s="26"/>
      <c r="BM40" s="26"/>
      <c r="BN40" s="26"/>
      <c r="BO40" s="26"/>
      <c r="BP40" s="33"/>
      <c r="BQ40" s="26"/>
      <c r="BR40" s="26"/>
      <c r="BS40" s="26"/>
      <c r="BT40" s="33"/>
      <c r="BU40" s="26"/>
      <c r="BV40" s="26"/>
      <c r="BW40" s="26"/>
      <c r="BX40" s="33"/>
      <c r="BY40" s="26"/>
      <c r="BZ40" s="26"/>
      <c r="CA40" s="26"/>
      <c r="CB40" s="33"/>
      <c r="CC40" s="26"/>
      <c r="CD40" s="26"/>
      <c r="CE40" s="26"/>
      <c r="CF40" s="33"/>
      <c r="CG40" s="26"/>
      <c r="CH40" s="26"/>
      <c r="CI40" s="26"/>
      <c r="CJ40" s="44">
        <v>36</v>
      </c>
      <c r="CK40" s="5">
        <v>2</v>
      </c>
      <c r="CL40" s="5">
        <v>2</v>
      </c>
      <c r="CM40" s="69">
        <v>2</v>
      </c>
      <c r="CN40" s="11">
        <v>1.6</v>
      </c>
      <c r="CO40" s="5">
        <v>200</v>
      </c>
      <c r="CP40" s="18">
        <v>804.24771931898715</v>
      </c>
      <c r="CQ40" s="69">
        <v>2</v>
      </c>
      <c r="CR40" s="8">
        <v>40317</v>
      </c>
      <c r="CS40" s="9"/>
      <c r="CT40" s="8" t="s">
        <v>231</v>
      </c>
      <c r="CU40" s="69"/>
      <c r="CV40" s="26"/>
      <c r="CW40" s="26"/>
      <c r="CY40" s="26"/>
      <c r="CZ40" s="26"/>
      <c r="DA40" s="10"/>
    </row>
    <row r="41" spans="1:105" ht="15" x14ac:dyDescent="0.25">
      <c r="A41" s="10">
        <v>37</v>
      </c>
      <c r="B41" s="15">
        <v>37</v>
      </c>
      <c r="C41" s="42">
        <v>1</v>
      </c>
      <c r="D41" s="8">
        <v>40303</v>
      </c>
      <c r="E41" s="28">
        <v>1</v>
      </c>
      <c r="F41" s="28">
        <v>1</v>
      </c>
      <c r="G41" s="32">
        <v>1</v>
      </c>
      <c r="H41" s="5"/>
      <c r="I41" s="5">
        <v>1</v>
      </c>
      <c r="J41" s="5">
        <v>1</v>
      </c>
      <c r="K41" s="5">
        <v>1</v>
      </c>
      <c r="L41" s="5">
        <v>1</v>
      </c>
      <c r="M41" s="5">
        <v>1</v>
      </c>
      <c r="N41" s="299">
        <f t="shared" si="0"/>
        <v>1</v>
      </c>
      <c r="O41" s="5" t="s">
        <v>111</v>
      </c>
      <c r="P41" s="5"/>
      <c r="Q41" s="5" t="s">
        <v>111</v>
      </c>
      <c r="R41" s="5" t="s">
        <v>118</v>
      </c>
      <c r="S41" s="5"/>
      <c r="T41" s="5"/>
      <c r="U41" s="5"/>
      <c r="V41" s="32">
        <v>20</v>
      </c>
      <c r="W41" s="5"/>
      <c r="X41" s="5">
        <v>20</v>
      </c>
      <c r="Y41" s="5">
        <v>15</v>
      </c>
      <c r="Z41" s="5">
        <v>25</v>
      </c>
      <c r="AA41" s="5">
        <v>29</v>
      </c>
      <c r="AB41" s="5"/>
      <c r="AC41" s="32"/>
      <c r="AD41" s="5"/>
      <c r="AE41" s="5"/>
      <c r="AF41" s="5"/>
      <c r="AG41" s="5"/>
      <c r="AH41" s="5"/>
      <c r="AI41" s="5">
        <v>29</v>
      </c>
      <c r="AJ41" s="40" t="s">
        <v>233</v>
      </c>
      <c r="AK41" s="8">
        <v>40317</v>
      </c>
      <c r="AL41" s="41"/>
      <c r="AM41" s="28"/>
      <c r="AN41" s="28"/>
      <c r="AO41" s="28"/>
      <c r="AP41" s="28"/>
      <c r="AQ41" s="28"/>
      <c r="AR41" s="28"/>
      <c r="AS41" s="28"/>
      <c r="AT41" s="10" t="s">
        <v>261</v>
      </c>
      <c r="AU41" s="300">
        <f t="shared" si="1"/>
        <v>1</v>
      </c>
      <c r="AV41" s="5">
        <v>1</v>
      </c>
      <c r="AW41" s="11">
        <v>2.79</v>
      </c>
      <c r="AX41" s="5">
        <v>295</v>
      </c>
      <c r="AY41" s="12"/>
      <c r="AZ41" s="5"/>
      <c r="BA41" s="5"/>
      <c r="BB41" s="5"/>
      <c r="BC41" s="5"/>
      <c r="BD41" s="5"/>
      <c r="BE41" s="32">
        <v>5</v>
      </c>
      <c r="BF41" s="38"/>
      <c r="BG41" s="11">
        <f t="shared" si="2"/>
        <v>1803.5172638921129</v>
      </c>
      <c r="BH41" s="11"/>
      <c r="BI41" s="11">
        <f t="shared" si="3"/>
        <v>1803.5172638921129</v>
      </c>
      <c r="BJ41" s="44">
        <v>37</v>
      </c>
      <c r="BK41" s="26">
        <v>5</v>
      </c>
      <c r="BL41" s="26">
        <v>6</v>
      </c>
      <c r="BM41" s="26">
        <v>9</v>
      </c>
      <c r="BN41" s="26">
        <v>7</v>
      </c>
      <c r="BO41" s="26" t="s">
        <v>741</v>
      </c>
      <c r="BP41" s="33">
        <v>4</v>
      </c>
      <c r="BQ41" s="26">
        <v>10</v>
      </c>
      <c r="BR41" s="26">
        <v>4</v>
      </c>
      <c r="BS41" s="26" t="s">
        <v>741</v>
      </c>
      <c r="BT41" s="33">
        <v>4</v>
      </c>
      <c r="BU41" s="26">
        <v>10</v>
      </c>
      <c r="BV41" s="26">
        <v>7</v>
      </c>
      <c r="BW41" s="26" t="s">
        <v>741</v>
      </c>
      <c r="BX41" s="33">
        <v>4</v>
      </c>
      <c r="BY41" s="26">
        <v>8</v>
      </c>
      <c r="BZ41" s="26">
        <v>3</v>
      </c>
      <c r="CA41" s="26" t="s">
        <v>741</v>
      </c>
      <c r="CB41" s="33">
        <v>11</v>
      </c>
      <c r="CC41" s="26">
        <v>3</v>
      </c>
      <c r="CD41" s="26">
        <v>10</v>
      </c>
      <c r="CE41" s="26" t="s">
        <v>741</v>
      </c>
      <c r="CF41" s="33"/>
      <c r="CG41" s="26"/>
      <c r="CH41" s="26"/>
      <c r="CI41" s="26"/>
      <c r="CJ41" s="44">
        <v>37</v>
      </c>
      <c r="CK41" s="5">
        <v>1</v>
      </c>
      <c r="CL41" s="5">
        <v>1</v>
      </c>
      <c r="CM41" s="69">
        <v>1</v>
      </c>
      <c r="CN41" s="11">
        <v>2.79</v>
      </c>
      <c r="CO41" s="5">
        <v>295</v>
      </c>
      <c r="CP41" s="18">
        <v>1803.5172638921129</v>
      </c>
      <c r="CQ41" s="69">
        <v>29</v>
      </c>
      <c r="CR41" s="8" t="s">
        <v>233</v>
      </c>
      <c r="CS41" s="9">
        <v>40317</v>
      </c>
      <c r="CT41" s="252">
        <v>40327</v>
      </c>
      <c r="CU41" s="69">
        <v>5</v>
      </c>
      <c r="CV41" s="26">
        <v>29</v>
      </c>
      <c r="CW41" s="26">
        <v>40</v>
      </c>
      <c r="CY41" s="26">
        <v>31</v>
      </c>
      <c r="CZ41" s="26"/>
      <c r="DA41" s="26"/>
    </row>
    <row r="42" spans="1:105" ht="15" x14ac:dyDescent="0.25">
      <c r="A42" s="10">
        <v>38</v>
      </c>
      <c r="B42" s="15" t="s">
        <v>154</v>
      </c>
      <c r="C42" s="42"/>
      <c r="D42" s="16">
        <v>40303</v>
      </c>
      <c r="E42" s="48">
        <v>1</v>
      </c>
      <c r="F42" s="48">
        <v>1</v>
      </c>
      <c r="G42" s="42">
        <v>2</v>
      </c>
      <c r="H42" s="15"/>
      <c r="I42" s="15">
        <v>2</v>
      </c>
      <c r="J42" s="15">
        <v>2</v>
      </c>
      <c r="K42" s="15">
        <v>2</v>
      </c>
      <c r="L42" s="15">
        <v>2</v>
      </c>
      <c r="M42" s="15">
        <v>2</v>
      </c>
      <c r="N42" s="299">
        <f t="shared" si="0"/>
        <v>2</v>
      </c>
      <c r="O42" s="15" t="s">
        <v>117</v>
      </c>
      <c r="P42" s="15"/>
      <c r="Q42" s="15" t="s">
        <v>111</v>
      </c>
      <c r="R42" s="15" t="s">
        <v>118</v>
      </c>
      <c r="S42" s="15"/>
      <c r="T42" s="15"/>
      <c r="U42" s="15"/>
      <c r="V42" s="42">
        <v>20</v>
      </c>
      <c r="W42" s="15"/>
      <c r="X42" s="15">
        <v>25</v>
      </c>
      <c r="Y42" s="15">
        <v>20</v>
      </c>
      <c r="Z42" s="15">
        <v>27</v>
      </c>
      <c r="AA42" s="15">
        <v>27</v>
      </c>
      <c r="AB42" s="15"/>
      <c r="AC42" s="42"/>
      <c r="AD42" s="15"/>
      <c r="AE42" s="15"/>
      <c r="AF42" s="15"/>
      <c r="AG42" s="15"/>
      <c r="AH42" s="15"/>
      <c r="AI42" s="15">
        <v>27</v>
      </c>
      <c r="AJ42" s="52" t="s">
        <v>233</v>
      </c>
      <c r="AK42" s="16">
        <v>40317</v>
      </c>
      <c r="AL42" s="53" t="s">
        <v>238</v>
      </c>
      <c r="AM42" s="48"/>
      <c r="AN42" s="48"/>
      <c r="AO42" s="48"/>
      <c r="AP42" s="48"/>
      <c r="AQ42" s="48"/>
      <c r="AR42" s="48"/>
      <c r="AS42" s="48"/>
      <c r="AT42" s="17" t="s">
        <v>262</v>
      </c>
      <c r="AU42" s="300">
        <f t="shared" si="1"/>
        <v>2</v>
      </c>
      <c r="AV42" s="15">
        <v>2</v>
      </c>
      <c r="AW42" s="18">
        <v>3.34</v>
      </c>
      <c r="AX42" s="15">
        <v>310</v>
      </c>
      <c r="AY42" s="19"/>
      <c r="AZ42" s="15"/>
      <c r="BA42" s="15"/>
      <c r="BB42" s="15"/>
      <c r="BC42" s="15"/>
      <c r="BD42" s="15"/>
      <c r="BE42" s="42">
        <v>5</v>
      </c>
      <c r="BF42" s="262"/>
      <c r="BG42" s="11">
        <f t="shared" si="2"/>
        <v>5432.1844059898758</v>
      </c>
      <c r="BH42" s="11"/>
      <c r="BI42" s="11">
        <f t="shared" si="3"/>
        <v>5432.1844059898758</v>
      </c>
      <c r="BJ42" s="47">
        <v>38</v>
      </c>
      <c r="BK42" s="26">
        <v>5</v>
      </c>
      <c r="BL42" s="26">
        <v>7</v>
      </c>
      <c r="BM42" s="26">
        <v>5</v>
      </c>
      <c r="BN42" s="26">
        <v>15</v>
      </c>
      <c r="BO42" s="26" t="s">
        <v>741</v>
      </c>
      <c r="BP42" s="33">
        <v>5</v>
      </c>
      <c r="BQ42" s="26">
        <v>8</v>
      </c>
      <c r="BR42" s="26">
        <v>17</v>
      </c>
      <c r="BS42" s="26" t="s">
        <v>741</v>
      </c>
      <c r="BT42" s="33">
        <v>12</v>
      </c>
      <c r="BU42" s="26">
        <v>2</v>
      </c>
      <c r="BV42" s="26">
        <v>11</v>
      </c>
      <c r="BW42" s="26" t="s">
        <v>741</v>
      </c>
      <c r="BX42" s="33">
        <v>5</v>
      </c>
      <c r="BY42" s="26">
        <v>7</v>
      </c>
      <c r="BZ42" s="26">
        <v>27</v>
      </c>
      <c r="CA42" s="26" t="s">
        <v>741</v>
      </c>
      <c r="CB42" s="33">
        <v>5</v>
      </c>
      <c r="CC42" s="26">
        <v>7</v>
      </c>
      <c r="CD42" s="26">
        <v>11</v>
      </c>
      <c r="CE42" s="26" t="s">
        <v>741</v>
      </c>
      <c r="CF42" s="33"/>
      <c r="CG42" s="26"/>
      <c r="CH42" s="26"/>
      <c r="CI42" s="26"/>
      <c r="CJ42" s="44">
        <v>38</v>
      </c>
      <c r="CK42" s="5">
        <v>2</v>
      </c>
      <c r="CL42" s="5">
        <v>2</v>
      </c>
      <c r="CM42" s="69">
        <v>2</v>
      </c>
      <c r="CN42" s="18">
        <v>3.34</v>
      </c>
      <c r="CO42" s="15">
        <v>310</v>
      </c>
      <c r="CP42" s="18">
        <v>5432.1844059898758</v>
      </c>
      <c r="CQ42" s="69">
        <v>27</v>
      </c>
      <c r="CR42" s="16" t="s">
        <v>233</v>
      </c>
      <c r="CS42" s="9">
        <v>40317</v>
      </c>
      <c r="CT42" s="16" t="s">
        <v>238</v>
      </c>
      <c r="CU42" s="69">
        <v>5</v>
      </c>
      <c r="CV42" s="26">
        <v>34</v>
      </c>
      <c r="CW42" s="26">
        <v>29</v>
      </c>
      <c r="CY42" s="26">
        <v>81</v>
      </c>
      <c r="CZ42" s="26"/>
      <c r="DA42" s="17"/>
    </row>
    <row r="43" spans="1:105" ht="15" x14ac:dyDescent="0.25">
      <c r="A43" s="10">
        <v>39</v>
      </c>
      <c r="B43" s="15" t="s">
        <v>156</v>
      </c>
      <c r="C43" s="42">
        <v>1</v>
      </c>
      <c r="D43" s="8">
        <v>40303</v>
      </c>
      <c r="E43" s="28">
        <v>1</v>
      </c>
      <c r="F43" s="28">
        <v>1</v>
      </c>
      <c r="G43" s="32">
        <v>2</v>
      </c>
      <c r="H43" s="5"/>
      <c r="I43" s="5">
        <v>2</v>
      </c>
      <c r="J43" s="5">
        <v>2</v>
      </c>
      <c r="K43" s="5">
        <v>2</v>
      </c>
      <c r="L43" s="5">
        <v>2</v>
      </c>
      <c r="M43" s="5">
        <v>2</v>
      </c>
      <c r="N43" s="299">
        <f t="shared" si="0"/>
        <v>2</v>
      </c>
      <c r="O43" s="5" t="s">
        <v>117</v>
      </c>
      <c r="P43" s="5"/>
      <c r="Q43" s="5" t="s">
        <v>117</v>
      </c>
      <c r="R43" s="5" t="s">
        <v>111</v>
      </c>
      <c r="S43" s="5"/>
      <c r="T43" s="5"/>
      <c r="U43" s="5"/>
      <c r="V43" s="32">
        <v>20</v>
      </c>
      <c r="W43" s="5"/>
      <c r="X43" s="5">
        <v>30</v>
      </c>
      <c r="Y43" s="5">
        <v>30</v>
      </c>
      <c r="Z43" s="5">
        <v>42</v>
      </c>
      <c r="AA43" s="5">
        <v>49</v>
      </c>
      <c r="AB43" s="5"/>
      <c r="AC43" s="32"/>
      <c r="AD43" s="5"/>
      <c r="AE43" s="5"/>
      <c r="AF43" s="5"/>
      <c r="AG43" s="5"/>
      <c r="AH43" s="5"/>
      <c r="AI43" s="5">
        <v>49</v>
      </c>
      <c r="AJ43" s="40">
        <v>40317</v>
      </c>
      <c r="AK43" s="8" t="s">
        <v>237</v>
      </c>
      <c r="AL43" s="41"/>
      <c r="AM43" s="28">
        <v>0.1</v>
      </c>
      <c r="AN43" s="28"/>
      <c r="AO43" s="28"/>
      <c r="AP43" s="28"/>
      <c r="AQ43" s="28"/>
      <c r="AR43" s="28"/>
      <c r="AS43" s="28"/>
      <c r="AT43" s="10" t="s">
        <v>263</v>
      </c>
      <c r="AU43" s="300">
        <f t="shared" si="1"/>
        <v>2</v>
      </c>
      <c r="AV43" s="5">
        <v>2</v>
      </c>
      <c r="AW43" s="11">
        <v>3.59</v>
      </c>
      <c r="AX43" s="5">
        <v>360</v>
      </c>
      <c r="AY43" s="12"/>
      <c r="AZ43" s="5"/>
      <c r="BA43" s="5"/>
      <c r="BB43" s="5"/>
      <c r="BC43" s="5"/>
      <c r="BD43" s="5"/>
      <c r="BE43" s="32">
        <v>4</v>
      </c>
      <c r="BF43" s="38"/>
      <c r="BG43" s="11">
        <f t="shared" si="2"/>
        <v>7288.0488501715099</v>
      </c>
      <c r="BH43" s="11"/>
      <c r="BI43" s="11">
        <f t="shared" si="3"/>
        <v>7288.0488501715099</v>
      </c>
      <c r="BJ43" s="44">
        <v>39</v>
      </c>
      <c r="BK43" s="26">
        <v>4</v>
      </c>
      <c r="BL43" s="26">
        <v>8</v>
      </c>
      <c r="BM43" s="26">
        <v>7</v>
      </c>
      <c r="BN43" s="26">
        <v>20</v>
      </c>
      <c r="BO43" s="26" t="s">
        <v>741</v>
      </c>
      <c r="BP43" s="33">
        <v>10</v>
      </c>
      <c r="BQ43" s="26">
        <v>5</v>
      </c>
      <c r="BR43" s="26">
        <v>13</v>
      </c>
      <c r="BS43" s="26" t="s">
        <v>741</v>
      </c>
      <c r="BT43" s="33">
        <v>12</v>
      </c>
      <c r="BU43" s="26">
        <v>0</v>
      </c>
      <c r="BV43" s="26">
        <v>6</v>
      </c>
      <c r="BW43" s="26" t="s">
        <v>742</v>
      </c>
      <c r="BX43" s="33">
        <v>15</v>
      </c>
      <c r="BY43" s="26">
        <v>0</v>
      </c>
      <c r="BZ43" s="26">
        <v>6</v>
      </c>
      <c r="CA43" s="26" t="s">
        <v>742</v>
      </c>
      <c r="CB43" s="33"/>
      <c r="CC43" s="26"/>
      <c r="CD43" s="26"/>
      <c r="CE43" s="26"/>
      <c r="CF43" s="33"/>
      <c r="CG43" s="26"/>
      <c r="CH43" s="26"/>
      <c r="CI43" s="26"/>
      <c r="CJ43" s="44">
        <v>39</v>
      </c>
      <c r="CK43" s="5">
        <v>2</v>
      </c>
      <c r="CL43" s="5">
        <v>2</v>
      </c>
      <c r="CM43" s="69">
        <v>2</v>
      </c>
      <c r="CN43" s="11">
        <v>3.59</v>
      </c>
      <c r="CO43" s="5">
        <v>360</v>
      </c>
      <c r="CP43" s="18">
        <v>7288.0488501715099</v>
      </c>
      <c r="CQ43" s="69">
        <v>49</v>
      </c>
      <c r="CR43" s="8">
        <v>40317</v>
      </c>
      <c r="CS43" s="9">
        <v>40322</v>
      </c>
      <c r="CT43" s="252">
        <v>40328</v>
      </c>
      <c r="CU43" s="69">
        <v>4</v>
      </c>
      <c r="CV43" s="26">
        <v>45</v>
      </c>
      <c r="CW43" s="26">
        <v>12</v>
      </c>
      <c r="CY43" s="26">
        <v>45</v>
      </c>
      <c r="CZ43" s="26">
        <v>0.1</v>
      </c>
      <c r="DA43" s="26"/>
    </row>
    <row r="44" spans="1:105" ht="15" x14ac:dyDescent="0.25">
      <c r="A44" s="10">
        <v>40</v>
      </c>
      <c r="B44" s="15">
        <v>40</v>
      </c>
      <c r="C44" s="42"/>
      <c r="D44" s="8">
        <v>40326</v>
      </c>
      <c r="E44" s="28">
        <v>1</v>
      </c>
      <c r="F44" s="28">
        <v>0</v>
      </c>
      <c r="G44" s="32"/>
      <c r="H44" s="5"/>
      <c r="I44" s="5"/>
      <c r="J44" s="5"/>
      <c r="K44" s="5"/>
      <c r="L44" s="5"/>
      <c r="M44" s="5">
        <v>2</v>
      </c>
      <c r="N44" s="299">
        <f t="shared" si="0"/>
        <v>2</v>
      </c>
      <c r="O44" s="5"/>
      <c r="P44" s="5"/>
      <c r="Q44" s="5"/>
      <c r="R44" s="5"/>
      <c r="S44" s="5"/>
      <c r="T44" s="5"/>
      <c r="U44" s="5"/>
      <c r="V44" s="32"/>
      <c r="W44" s="5"/>
      <c r="X44" s="5"/>
      <c r="Y44" s="5"/>
      <c r="Z44" s="5"/>
      <c r="AA44" s="5"/>
      <c r="AB44" s="5"/>
      <c r="AC44" s="32"/>
      <c r="AD44" s="5"/>
      <c r="AE44" s="5"/>
      <c r="AF44" s="5"/>
      <c r="AG44" s="5"/>
      <c r="AH44" s="5"/>
      <c r="AI44" s="5"/>
      <c r="AJ44" s="40"/>
      <c r="AK44" s="8"/>
      <c r="AL44" s="41"/>
      <c r="AM44" s="28"/>
      <c r="AN44" s="28"/>
      <c r="AO44" s="28"/>
      <c r="AP44" s="28"/>
      <c r="AQ44" s="28"/>
      <c r="AR44" s="28"/>
      <c r="AS44" s="28"/>
      <c r="AT44" s="10" t="s">
        <v>235</v>
      </c>
      <c r="AU44" s="300">
        <f t="shared" si="1"/>
        <v>0</v>
      </c>
      <c r="AV44" s="5"/>
      <c r="AW44" s="11"/>
      <c r="AX44" s="5"/>
      <c r="AY44" s="12"/>
      <c r="AZ44" s="5"/>
      <c r="BA44" s="5"/>
      <c r="BB44" s="5"/>
      <c r="BC44" s="5"/>
      <c r="BD44" s="5"/>
      <c r="BE44" s="32"/>
      <c r="BF44" s="38"/>
      <c r="BG44" s="11"/>
      <c r="BH44" s="11"/>
      <c r="BI44" s="11"/>
      <c r="BJ44" s="44">
        <v>40</v>
      </c>
      <c r="BK44" s="26"/>
      <c r="BL44" s="26"/>
      <c r="BM44" s="26"/>
      <c r="BN44" s="26"/>
      <c r="BO44" s="26"/>
      <c r="BP44" s="33"/>
      <c r="BQ44" s="26"/>
      <c r="BR44" s="26"/>
      <c r="BS44" s="26"/>
      <c r="BT44" s="33"/>
      <c r="BU44" s="26"/>
      <c r="BV44" s="26"/>
      <c r="BW44" s="26"/>
      <c r="BX44" s="33"/>
      <c r="BY44" s="26"/>
      <c r="BZ44" s="26"/>
      <c r="CA44" s="26"/>
      <c r="CB44" s="33"/>
      <c r="CC44" s="26"/>
      <c r="CD44" s="26"/>
      <c r="CE44" s="26"/>
      <c r="CF44" s="33"/>
      <c r="CG44" s="26"/>
      <c r="CH44" s="26"/>
      <c r="CI44" s="26"/>
      <c r="CJ44" s="44">
        <v>40</v>
      </c>
      <c r="CK44" s="5">
        <v>2</v>
      </c>
      <c r="CL44" s="5">
        <v>0</v>
      </c>
      <c r="CM44" s="69">
        <v>2</v>
      </c>
      <c r="CN44" s="11"/>
      <c r="CO44" s="5"/>
      <c r="CP44" s="18"/>
      <c r="CQ44" s="69"/>
      <c r="CR44" s="8"/>
      <c r="CS44" s="9"/>
      <c r="CT44" s="8"/>
      <c r="CU44" s="69"/>
      <c r="CV44" s="26"/>
      <c r="CW44" s="26"/>
      <c r="CY44" s="26"/>
      <c r="CZ44" s="26"/>
      <c r="DA44" s="26"/>
    </row>
    <row r="45" spans="1:105" ht="15" x14ac:dyDescent="0.25">
      <c r="A45" s="10">
        <v>41</v>
      </c>
      <c r="B45" s="15"/>
      <c r="C45" s="42"/>
      <c r="D45" s="8"/>
      <c r="E45" s="28"/>
      <c r="F45" s="28"/>
      <c r="G45" s="32"/>
      <c r="H45" s="5"/>
      <c r="I45" s="5"/>
      <c r="J45" s="5"/>
      <c r="K45" s="5"/>
      <c r="L45" s="5"/>
      <c r="M45" s="5"/>
      <c r="N45" s="299">
        <f t="shared" si="0"/>
        <v>0</v>
      </c>
      <c r="O45" s="5"/>
      <c r="P45" s="5"/>
      <c r="Q45" s="5"/>
      <c r="R45" s="5"/>
      <c r="S45" s="5"/>
      <c r="T45" s="5"/>
      <c r="U45" s="5"/>
      <c r="V45" s="32"/>
      <c r="W45" s="5"/>
      <c r="X45" s="5"/>
      <c r="Y45" s="5"/>
      <c r="Z45" s="5"/>
      <c r="AA45" s="5"/>
      <c r="AB45" s="5"/>
      <c r="AC45" s="32"/>
      <c r="AD45" s="5"/>
      <c r="AE45" s="5"/>
      <c r="AF45" s="5"/>
      <c r="AG45" s="5"/>
      <c r="AH45" s="5"/>
      <c r="AI45" s="5"/>
      <c r="AJ45" s="40"/>
      <c r="AK45" s="8"/>
      <c r="AL45" s="41"/>
      <c r="AM45" s="28"/>
      <c r="AN45" s="28"/>
      <c r="AO45" s="28"/>
      <c r="AP45" s="28"/>
      <c r="AQ45" s="28"/>
      <c r="AR45" s="28"/>
      <c r="AS45" s="28"/>
      <c r="AT45" s="10"/>
      <c r="AU45" s="300">
        <f t="shared" si="1"/>
        <v>0</v>
      </c>
      <c r="AV45" s="5"/>
      <c r="AW45" s="11"/>
      <c r="AX45" s="5"/>
      <c r="AY45" s="12"/>
      <c r="AZ45" s="5"/>
      <c r="BA45" s="5"/>
      <c r="BB45" s="5"/>
      <c r="BC45" s="5"/>
      <c r="BD45" s="5"/>
      <c r="BE45" s="32"/>
      <c r="BF45" s="38"/>
      <c r="BG45" s="11"/>
      <c r="BH45" s="11"/>
      <c r="BI45" s="11"/>
      <c r="BJ45" s="44">
        <v>41</v>
      </c>
      <c r="BK45" s="26"/>
      <c r="BL45" s="26"/>
      <c r="BM45" s="26"/>
      <c r="BN45" s="26"/>
      <c r="BO45" s="26"/>
      <c r="BP45" s="33"/>
      <c r="BQ45" s="26"/>
      <c r="BR45" s="26"/>
      <c r="BS45" s="26"/>
      <c r="BT45" s="33"/>
      <c r="BU45" s="26"/>
      <c r="BV45" s="26"/>
      <c r="BW45" s="26"/>
      <c r="BX45" s="33"/>
      <c r="BY45" s="26"/>
      <c r="BZ45" s="26"/>
      <c r="CA45" s="26"/>
      <c r="CB45" s="33"/>
      <c r="CC45" s="26"/>
      <c r="CD45" s="26"/>
      <c r="CE45" s="26"/>
      <c r="CF45" s="33"/>
      <c r="CG45" s="26"/>
      <c r="CH45" s="26"/>
      <c r="CI45" s="26"/>
      <c r="CJ45" s="44">
        <v>41</v>
      </c>
      <c r="CK45" s="5">
        <v>0</v>
      </c>
      <c r="CL45" s="5">
        <v>0</v>
      </c>
      <c r="CM45" s="69"/>
      <c r="CN45" s="11"/>
      <c r="CO45" s="5"/>
      <c r="CP45" s="18"/>
      <c r="CQ45" s="69"/>
      <c r="CR45" s="8"/>
      <c r="CS45" s="9"/>
      <c r="CT45" s="8"/>
      <c r="CU45" s="69"/>
      <c r="CV45" s="26"/>
      <c r="CW45" s="26"/>
      <c r="CY45" s="26"/>
      <c r="CZ45" s="26"/>
      <c r="DA45" s="26" t="s">
        <v>656</v>
      </c>
    </row>
    <row r="46" spans="1:105" ht="15" x14ac:dyDescent="0.25">
      <c r="A46" s="10">
        <v>42</v>
      </c>
      <c r="B46" s="15"/>
      <c r="C46" s="42"/>
      <c r="D46" s="8"/>
      <c r="E46" s="28"/>
      <c r="F46" s="28"/>
      <c r="G46" s="32"/>
      <c r="H46" s="5"/>
      <c r="I46" s="5"/>
      <c r="J46" s="5"/>
      <c r="K46" s="5"/>
      <c r="L46" s="5"/>
      <c r="M46" s="5"/>
      <c r="N46" s="299">
        <f t="shared" si="0"/>
        <v>0</v>
      </c>
      <c r="O46" s="5"/>
      <c r="P46" s="5"/>
      <c r="Q46" s="5"/>
      <c r="R46" s="5"/>
      <c r="S46" s="5"/>
      <c r="T46" s="5"/>
      <c r="U46" s="5"/>
      <c r="V46" s="32"/>
      <c r="W46" s="5"/>
      <c r="X46" s="5"/>
      <c r="Y46" s="5"/>
      <c r="Z46" s="5"/>
      <c r="AA46" s="5"/>
      <c r="AB46" s="5"/>
      <c r="AC46" s="32"/>
      <c r="AD46" s="5"/>
      <c r="AE46" s="5"/>
      <c r="AF46" s="5"/>
      <c r="AG46" s="5"/>
      <c r="AH46" s="5"/>
      <c r="AI46" s="5"/>
      <c r="AJ46" s="40"/>
      <c r="AK46" s="8"/>
      <c r="AL46" s="41"/>
      <c r="AM46" s="28"/>
      <c r="AN46" s="28"/>
      <c r="AO46" s="28"/>
      <c r="AP46" s="28"/>
      <c r="AQ46" s="28"/>
      <c r="AR46" s="28"/>
      <c r="AS46" s="28"/>
      <c r="AT46" s="10"/>
      <c r="AU46" s="300">
        <f t="shared" si="1"/>
        <v>0</v>
      </c>
      <c r="AV46" s="5"/>
      <c r="AW46" s="11"/>
      <c r="AX46" s="5"/>
      <c r="AY46" s="12"/>
      <c r="AZ46" s="5"/>
      <c r="BA46" s="5"/>
      <c r="BB46" s="5"/>
      <c r="BC46" s="5"/>
      <c r="BD46" s="5"/>
      <c r="BE46" s="32"/>
      <c r="BF46" s="38"/>
      <c r="BG46" s="11"/>
      <c r="BH46" s="11"/>
      <c r="BI46" s="11"/>
      <c r="BJ46" s="44">
        <v>42</v>
      </c>
      <c r="BK46" s="26"/>
      <c r="BL46" s="26"/>
      <c r="BM46" s="26"/>
      <c r="BN46" s="26"/>
      <c r="BO46" s="26"/>
      <c r="BP46" s="33"/>
      <c r="BQ46" s="26"/>
      <c r="BR46" s="26"/>
      <c r="BS46" s="26"/>
      <c r="BT46" s="33"/>
      <c r="BU46" s="26"/>
      <c r="BV46" s="26"/>
      <c r="BW46" s="26"/>
      <c r="BX46" s="33"/>
      <c r="BY46" s="26"/>
      <c r="BZ46" s="26"/>
      <c r="CA46" s="26"/>
      <c r="CB46" s="33"/>
      <c r="CC46" s="26"/>
      <c r="CD46" s="26"/>
      <c r="CE46" s="26"/>
      <c r="CF46" s="33"/>
      <c r="CG46" s="26"/>
      <c r="CH46" s="26"/>
      <c r="CI46" s="26"/>
      <c r="CJ46" s="44">
        <v>42</v>
      </c>
      <c r="CK46" s="5">
        <v>0</v>
      </c>
      <c r="CL46" s="5">
        <v>0</v>
      </c>
      <c r="CM46" s="69"/>
      <c r="CN46" s="11"/>
      <c r="CO46" s="5"/>
      <c r="CP46" s="18"/>
      <c r="CQ46" s="69"/>
      <c r="CR46" s="8"/>
      <c r="CS46" s="9"/>
      <c r="CT46" s="8"/>
      <c r="CU46" s="69"/>
      <c r="CV46" s="26"/>
      <c r="CW46" s="26"/>
      <c r="CY46" s="26"/>
      <c r="CZ46" s="26"/>
      <c r="DA46" s="26" t="s">
        <v>656</v>
      </c>
    </row>
    <row r="47" spans="1:105" ht="15" x14ac:dyDescent="0.25">
      <c r="A47" s="10">
        <v>43</v>
      </c>
      <c r="B47" s="15">
        <v>43</v>
      </c>
      <c r="C47" s="42"/>
      <c r="D47" s="8"/>
      <c r="E47" s="28"/>
      <c r="F47" s="28"/>
      <c r="G47" s="32"/>
      <c r="H47" s="5"/>
      <c r="I47" s="5"/>
      <c r="J47" s="5"/>
      <c r="K47" s="5"/>
      <c r="L47" s="5"/>
      <c r="M47" s="5"/>
      <c r="N47" s="299">
        <f t="shared" si="0"/>
        <v>0</v>
      </c>
      <c r="O47" s="5"/>
      <c r="P47" s="5"/>
      <c r="Q47" s="5"/>
      <c r="R47" s="5"/>
      <c r="S47" s="5"/>
      <c r="T47" s="5"/>
      <c r="U47" s="5"/>
      <c r="V47" s="32"/>
      <c r="W47" s="5"/>
      <c r="X47" s="5"/>
      <c r="Y47" s="5"/>
      <c r="Z47" s="5"/>
      <c r="AA47" s="5"/>
      <c r="AB47" s="5"/>
      <c r="AC47" s="32"/>
      <c r="AD47" s="5"/>
      <c r="AE47" s="5"/>
      <c r="AF47" s="5"/>
      <c r="AG47" s="5"/>
      <c r="AH47" s="5"/>
      <c r="AI47" s="5"/>
      <c r="AJ47" s="40"/>
      <c r="AK47" s="8"/>
      <c r="AL47" s="41"/>
      <c r="AM47" s="28"/>
      <c r="AN47" s="28"/>
      <c r="AO47" s="28"/>
      <c r="AP47" s="28"/>
      <c r="AQ47" s="28"/>
      <c r="AR47" s="28"/>
      <c r="AS47" s="28"/>
      <c r="AT47" s="10"/>
      <c r="AU47" s="300">
        <f t="shared" si="1"/>
        <v>0</v>
      </c>
      <c r="AV47" s="5"/>
      <c r="AW47" s="11"/>
      <c r="AX47" s="5"/>
      <c r="AY47" s="12"/>
      <c r="AZ47" s="5"/>
      <c r="BA47" s="5"/>
      <c r="BB47" s="5"/>
      <c r="BC47" s="5"/>
      <c r="BD47" s="5"/>
      <c r="BE47" s="32"/>
      <c r="BF47" s="38"/>
      <c r="BG47" s="11"/>
      <c r="BH47" s="11"/>
      <c r="BI47" s="11"/>
      <c r="BJ47" s="44">
        <v>43</v>
      </c>
      <c r="BK47" s="26"/>
      <c r="BL47" s="26"/>
      <c r="BM47" s="26"/>
      <c r="BN47" s="26"/>
      <c r="BO47" s="26"/>
      <c r="BP47" s="33"/>
      <c r="BQ47" s="26"/>
      <c r="BR47" s="26"/>
      <c r="BS47" s="26"/>
      <c r="BT47" s="33"/>
      <c r="BU47" s="26"/>
      <c r="BV47" s="26"/>
      <c r="BW47" s="26"/>
      <c r="BX47" s="33"/>
      <c r="BY47" s="26"/>
      <c r="BZ47" s="26"/>
      <c r="CA47" s="26"/>
      <c r="CB47" s="33"/>
      <c r="CC47" s="26"/>
      <c r="CD47" s="26"/>
      <c r="CE47" s="26"/>
      <c r="CF47" s="33"/>
      <c r="CG47" s="26"/>
      <c r="CH47" s="26"/>
      <c r="CI47" s="26"/>
      <c r="CJ47" s="44">
        <v>43</v>
      </c>
      <c r="CK47" s="5">
        <v>0</v>
      </c>
      <c r="CL47" s="5">
        <v>0</v>
      </c>
      <c r="CM47" s="69"/>
      <c r="CN47" s="11"/>
      <c r="CO47" s="5"/>
      <c r="CP47" s="18"/>
      <c r="CQ47" s="69"/>
      <c r="CR47" s="8"/>
      <c r="CS47" s="9"/>
      <c r="CT47" s="8"/>
      <c r="CU47" s="69"/>
      <c r="CV47" s="26"/>
      <c r="CW47" s="26"/>
      <c r="CY47" s="26"/>
      <c r="CZ47" s="26"/>
      <c r="DA47" s="26"/>
    </row>
    <row r="48" spans="1:105" ht="15" x14ac:dyDescent="0.25">
      <c r="A48" s="10">
        <v>44</v>
      </c>
      <c r="B48" s="15"/>
      <c r="C48" s="42"/>
      <c r="D48" s="8"/>
      <c r="E48" s="28"/>
      <c r="F48" s="28"/>
      <c r="G48" s="32"/>
      <c r="H48" s="5"/>
      <c r="I48" s="5"/>
      <c r="J48" s="5"/>
      <c r="K48" s="5"/>
      <c r="L48" s="5"/>
      <c r="M48" s="5"/>
      <c r="N48" s="299">
        <f t="shared" si="0"/>
        <v>0</v>
      </c>
      <c r="O48" s="5"/>
      <c r="P48" s="5"/>
      <c r="Q48" s="5"/>
      <c r="R48" s="5"/>
      <c r="S48" s="5"/>
      <c r="T48" s="5"/>
      <c r="U48" s="5"/>
      <c r="V48" s="32"/>
      <c r="W48" s="5"/>
      <c r="X48" s="5"/>
      <c r="Y48" s="5"/>
      <c r="Z48" s="5"/>
      <c r="AA48" s="5"/>
      <c r="AB48" s="5"/>
      <c r="AC48" s="32"/>
      <c r="AD48" s="5"/>
      <c r="AE48" s="5"/>
      <c r="AF48" s="5"/>
      <c r="AG48" s="5"/>
      <c r="AH48" s="5"/>
      <c r="AI48" s="5"/>
      <c r="AJ48" s="40"/>
      <c r="AK48" s="8"/>
      <c r="AL48" s="41"/>
      <c r="AM48" s="28"/>
      <c r="AN48" s="28"/>
      <c r="AO48" s="28"/>
      <c r="AP48" s="28"/>
      <c r="AQ48" s="28"/>
      <c r="AR48" s="28"/>
      <c r="AS48" s="28"/>
      <c r="AT48" s="10"/>
      <c r="AU48" s="300">
        <f t="shared" si="1"/>
        <v>0</v>
      </c>
      <c r="AV48" s="5"/>
      <c r="AW48" s="11"/>
      <c r="AX48" s="5"/>
      <c r="AY48" s="12"/>
      <c r="AZ48" s="5"/>
      <c r="BA48" s="5"/>
      <c r="BB48" s="5"/>
      <c r="BC48" s="5"/>
      <c r="BD48" s="5"/>
      <c r="BE48" s="32"/>
      <c r="BF48" s="38"/>
      <c r="BG48" s="11"/>
      <c r="BH48" s="11"/>
      <c r="BI48" s="11"/>
      <c r="BJ48" s="44">
        <v>44</v>
      </c>
      <c r="BK48" s="26"/>
      <c r="BL48" s="26"/>
      <c r="BM48" s="26"/>
      <c r="BN48" s="26"/>
      <c r="BO48" s="26"/>
      <c r="BP48" s="33"/>
      <c r="BQ48" s="26"/>
      <c r="BR48" s="26"/>
      <c r="BS48" s="26"/>
      <c r="BT48" s="33"/>
      <c r="BU48" s="26"/>
      <c r="BV48" s="26"/>
      <c r="BW48" s="26"/>
      <c r="BX48" s="33"/>
      <c r="BY48" s="26"/>
      <c r="BZ48" s="26"/>
      <c r="CA48" s="26"/>
      <c r="CB48" s="33"/>
      <c r="CC48" s="26"/>
      <c r="CD48" s="26"/>
      <c r="CE48" s="26"/>
      <c r="CF48" s="33"/>
      <c r="CG48" s="26"/>
      <c r="CH48" s="26"/>
      <c r="CI48" s="26"/>
      <c r="CJ48" s="44">
        <v>44</v>
      </c>
      <c r="CK48" s="5">
        <v>0</v>
      </c>
      <c r="CL48" s="5">
        <v>0</v>
      </c>
      <c r="CM48" s="69"/>
      <c r="CN48" s="11"/>
      <c r="CO48" s="5"/>
      <c r="CP48" s="18"/>
      <c r="CQ48" s="69"/>
      <c r="CR48" s="8"/>
      <c r="CS48" s="9"/>
      <c r="CT48" s="8"/>
      <c r="CU48" s="69"/>
      <c r="CV48" s="26"/>
      <c r="CW48" s="26"/>
      <c r="CY48" s="26"/>
      <c r="CZ48" s="26"/>
      <c r="DA48" s="26" t="s">
        <v>656</v>
      </c>
    </row>
    <row r="49" spans="1:105" ht="15" x14ac:dyDescent="0.25">
      <c r="A49" s="10">
        <v>45</v>
      </c>
      <c r="B49" s="15"/>
      <c r="C49" s="42"/>
      <c r="D49" s="8"/>
      <c r="E49" s="28"/>
      <c r="F49" s="28"/>
      <c r="G49" s="32"/>
      <c r="H49" s="5"/>
      <c r="I49" s="5"/>
      <c r="J49" s="5"/>
      <c r="K49" s="5"/>
      <c r="L49" s="5"/>
      <c r="M49" s="5"/>
      <c r="N49" s="299">
        <f t="shared" si="0"/>
        <v>0</v>
      </c>
      <c r="O49" s="5"/>
      <c r="P49" s="5"/>
      <c r="Q49" s="5"/>
      <c r="R49" s="5"/>
      <c r="S49" s="5"/>
      <c r="T49" s="5"/>
      <c r="U49" s="5"/>
      <c r="V49" s="32"/>
      <c r="W49" s="5"/>
      <c r="X49" s="5"/>
      <c r="Y49" s="5"/>
      <c r="Z49" s="5"/>
      <c r="AA49" s="5"/>
      <c r="AB49" s="5"/>
      <c r="AC49" s="32"/>
      <c r="AD49" s="5"/>
      <c r="AE49" s="5"/>
      <c r="AF49" s="5"/>
      <c r="AG49" s="5"/>
      <c r="AH49" s="5"/>
      <c r="AI49" s="5"/>
      <c r="AJ49" s="40"/>
      <c r="AK49" s="8"/>
      <c r="AL49" s="41"/>
      <c r="AM49" s="28"/>
      <c r="AN49" s="28"/>
      <c r="AO49" s="28"/>
      <c r="AP49" s="28"/>
      <c r="AQ49" s="28"/>
      <c r="AR49" s="28"/>
      <c r="AS49" s="28"/>
      <c r="AT49" s="10"/>
      <c r="AU49" s="300">
        <f t="shared" si="1"/>
        <v>0</v>
      </c>
      <c r="AV49" s="5"/>
      <c r="AW49" s="11"/>
      <c r="AX49" s="5"/>
      <c r="AY49" s="12"/>
      <c r="AZ49" s="5"/>
      <c r="BA49" s="5"/>
      <c r="BB49" s="5"/>
      <c r="BC49" s="5"/>
      <c r="BD49" s="5"/>
      <c r="BE49" s="32"/>
      <c r="BF49" s="38"/>
      <c r="BG49" s="11"/>
      <c r="BH49" s="11"/>
      <c r="BI49" s="11"/>
      <c r="BJ49" s="44">
        <v>45</v>
      </c>
      <c r="BK49" s="26"/>
      <c r="BL49" s="26"/>
      <c r="BM49" s="26"/>
      <c r="BN49" s="26"/>
      <c r="BO49" s="26"/>
      <c r="BP49" s="33"/>
      <c r="BQ49" s="26"/>
      <c r="BR49" s="26"/>
      <c r="BS49" s="26"/>
      <c r="BT49" s="33"/>
      <c r="BU49" s="26"/>
      <c r="BV49" s="26"/>
      <c r="BW49" s="26"/>
      <c r="BX49" s="33"/>
      <c r="BY49" s="26"/>
      <c r="BZ49" s="26"/>
      <c r="CA49" s="26"/>
      <c r="CB49" s="33"/>
      <c r="CC49" s="26"/>
      <c r="CD49" s="26"/>
      <c r="CE49" s="26"/>
      <c r="CF49" s="33"/>
      <c r="CG49" s="26"/>
      <c r="CH49" s="26"/>
      <c r="CI49" s="26"/>
      <c r="CJ49" s="44">
        <v>45</v>
      </c>
      <c r="CK49" s="5">
        <v>0</v>
      </c>
      <c r="CL49" s="5">
        <v>0</v>
      </c>
      <c r="CM49" s="69"/>
      <c r="CN49" s="11"/>
      <c r="CO49" s="5"/>
      <c r="CP49" s="18"/>
      <c r="CQ49" s="69"/>
      <c r="CR49" s="8"/>
      <c r="CS49" s="9"/>
      <c r="CT49" s="8"/>
      <c r="CU49" s="69"/>
      <c r="CV49" s="26"/>
      <c r="CW49" s="26"/>
      <c r="CY49" s="26"/>
      <c r="CZ49" s="26"/>
      <c r="DA49" s="10" t="s">
        <v>656</v>
      </c>
    </row>
    <row r="50" spans="1:105" ht="15" x14ac:dyDescent="0.25">
      <c r="A50" s="10">
        <v>46</v>
      </c>
      <c r="B50" s="15">
        <v>46</v>
      </c>
      <c r="C50" s="42"/>
      <c r="D50" s="8">
        <v>40303</v>
      </c>
      <c r="E50" s="28">
        <v>1</v>
      </c>
      <c r="F50" s="28">
        <v>0</v>
      </c>
      <c r="G50" s="32">
        <v>1</v>
      </c>
      <c r="H50" s="5"/>
      <c r="I50" s="5">
        <v>1</v>
      </c>
      <c r="J50" s="5">
        <v>1</v>
      </c>
      <c r="K50" s="5">
        <v>1</v>
      </c>
      <c r="L50" s="5"/>
      <c r="M50" s="5">
        <v>1</v>
      </c>
      <c r="N50" s="299">
        <f t="shared" si="0"/>
        <v>1</v>
      </c>
      <c r="O50" s="5" t="s">
        <v>117</v>
      </c>
      <c r="P50" s="5"/>
      <c r="Q50" s="5" t="s">
        <v>117</v>
      </c>
      <c r="R50" s="5" t="s">
        <v>117</v>
      </c>
      <c r="S50" s="5"/>
      <c r="T50" s="5"/>
      <c r="U50" s="5"/>
      <c r="V50" s="32">
        <v>10</v>
      </c>
      <c r="W50" s="5"/>
      <c r="X50" s="5">
        <v>10</v>
      </c>
      <c r="Y50" s="5">
        <v>5</v>
      </c>
      <c r="Z50" s="5"/>
      <c r="AA50" s="5"/>
      <c r="AB50" s="5"/>
      <c r="AC50" s="32"/>
      <c r="AD50" s="5"/>
      <c r="AE50" s="5"/>
      <c r="AF50" s="5"/>
      <c r="AG50" s="5"/>
      <c r="AH50" s="5"/>
      <c r="AI50" s="5"/>
      <c r="AJ50" s="40"/>
      <c r="AK50" s="8"/>
      <c r="AL50" s="41"/>
      <c r="AM50" s="28"/>
      <c r="AN50" s="28"/>
      <c r="AO50" s="28"/>
      <c r="AP50" s="28"/>
      <c r="AQ50" s="28"/>
      <c r="AR50" s="28"/>
      <c r="AS50" s="28"/>
      <c r="AT50" s="10" t="s">
        <v>264</v>
      </c>
      <c r="AU50" s="300">
        <f t="shared" si="1"/>
        <v>0</v>
      </c>
      <c r="AV50" s="5"/>
      <c r="AW50" s="11"/>
      <c r="AX50" s="5"/>
      <c r="AY50" s="12"/>
      <c r="AZ50" s="5"/>
      <c r="BA50" s="5"/>
      <c r="BB50" s="5"/>
      <c r="BC50" s="5"/>
      <c r="BD50" s="5"/>
      <c r="BE50" s="32"/>
      <c r="BF50" s="38"/>
      <c r="BG50" s="11"/>
      <c r="BH50" s="11"/>
      <c r="BI50" s="11"/>
      <c r="BJ50" s="44">
        <v>46</v>
      </c>
      <c r="BK50" s="26"/>
      <c r="BL50" s="26"/>
      <c r="BM50" s="26"/>
      <c r="BN50" s="26"/>
      <c r="BO50" s="26"/>
      <c r="BP50" s="33"/>
      <c r="BQ50" s="26"/>
      <c r="BR50" s="26"/>
      <c r="BS50" s="26"/>
      <c r="BT50" s="33"/>
      <c r="BU50" s="26"/>
      <c r="BV50" s="26"/>
      <c r="BW50" s="26"/>
      <c r="BX50" s="33"/>
      <c r="BY50" s="26"/>
      <c r="BZ50" s="26"/>
      <c r="CA50" s="26"/>
      <c r="CB50" s="33"/>
      <c r="CC50" s="26"/>
      <c r="CD50" s="26"/>
      <c r="CE50" s="26"/>
      <c r="CF50" s="33"/>
      <c r="CG50" s="26"/>
      <c r="CH50" s="26"/>
      <c r="CI50" s="26"/>
      <c r="CJ50" s="44">
        <v>46</v>
      </c>
      <c r="CK50" s="5">
        <v>1</v>
      </c>
      <c r="CL50" s="5">
        <v>0</v>
      </c>
      <c r="CM50" s="69">
        <v>1</v>
      </c>
      <c r="CN50" s="11"/>
      <c r="CO50" s="5"/>
      <c r="CP50" s="18"/>
      <c r="CQ50" s="69"/>
      <c r="CR50" s="8"/>
      <c r="CS50" s="9"/>
      <c r="CT50" s="8"/>
      <c r="CU50" s="69"/>
      <c r="CV50" s="26"/>
      <c r="CW50" s="26"/>
      <c r="CY50" s="26"/>
      <c r="CZ50" s="26"/>
      <c r="DA50" s="26"/>
    </row>
    <row r="51" spans="1:105" ht="15" x14ac:dyDescent="0.25">
      <c r="A51" s="10">
        <v>47</v>
      </c>
      <c r="B51" s="15">
        <v>47</v>
      </c>
      <c r="C51" s="42"/>
      <c r="D51" s="8">
        <v>40303</v>
      </c>
      <c r="E51" s="28">
        <v>1</v>
      </c>
      <c r="F51" s="28">
        <v>0</v>
      </c>
      <c r="G51" s="32">
        <v>1</v>
      </c>
      <c r="H51" s="5"/>
      <c r="I51" s="5">
        <v>1</v>
      </c>
      <c r="J51" s="5">
        <v>1</v>
      </c>
      <c r="K51" s="5">
        <v>1</v>
      </c>
      <c r="L51" s="5">
        <v>1</v>
      </c>
      <c r="M51" s="5"/>
      <c r="N51" s="299">
        <f t="shared" si="0"/>
        <v>1</v>
      </c>
      <c r="O51" s="5"/>
      <c r="P51" s="5"/>
      <c r="Q51" s="5"/>
      <c r="R51" s="5"/>
      <c r="S51" s="5"/>
      <c r="T51" s="5"/>
      <c r="U51" s="5"/>
      <c r="V51" s="32"/>
      <c r="W51" s="5"/>
      <c r="X51" s="5"/>
      <c r="Y51" s="5"/>
      <c r="Z51" s="5"/>
      <c r="AA51" s="5"/>
      <c r="AB51" s="5"/>
      <c r="AC51" s="32"/>
      <c r="AD51" s="5"/>
      <c r="AE51" s="5"/>
      <c r="AF51" s="5"/>
      <c r="AG51" s="5"/>
      <c r="AH51" s="5"/>
      <c r="AI51" s="5"/>
      <c r="AJ51" s="40"/>
      <c r="AK51" s="8"/>
      <c r="AL51" s="41"/>
      <c r="AM51" s="28"/>
      <c r="AN51" s="28"/>
      <c r="AO51" s="28"/>
      <c r="AP51" s="28"/>
      <c r="AQ51" s="28"/>
      <c r="AR51" s="28"/>
      <c r="AS51" s="28"/>
      <c r="AT51" s="10" t="s">
        <v>235</v>
      </c>
      <c r="AU51" s="300">
        <f t="shared" si="1"/>
        <v>0</v>
      </c>
      <c r="AV51" s="5"/>
      <c r="AW51" s="11"/>
      <c r="AX51" s="5"/>
      <c r="AY51" s="12"/>
      <c r="AZ51" s="5"/>
      <c r="BA51" s="5"/>
      <c r="BB51" s="5"/>
      <c r="BC51" s="5"/>
      <c r="BD51" s="5"/>
      <c r="BE51" s="32"/>
      <c r="BF51" s="38"/>
      <c r="BG51" s="11"/>
      <c r="BH51" s="11"/>
      <c r="BI51" s="11"/>
      <c r="BJ51" s="44">
        <v>47</v>
      </c>
      <c r="BK51" s="26"/>
      <c r="BL51" s="26"/>
      <c r="BM51" s="26"/>
      <c r="BN51" s="26"/>
      <c r="BO51" s="26"/>
      <c r="BP51" s="33"/>
      <c r="BQ51" s="26"/>
      <c r="BR51" s="26"/>
      <c r="BS51" s="26"/>
      <c r="BT51" s="33"/>
      <c r="BU51" s="26"/>
      <c r="BV51" s="26"/>
      <c r="BW51" s="26"/>
      <c r="BX51" s="33"/>
      <c r="BY51" s="26"/>
      <c r="BZ51" s="26"/>
      <c r="CA51" s="26"/>
      <c r="CB51" s="33"/>
      <c r="CC51" s="26"/>
      <c r="CD51" s="26"/>
      <c r="CE51" s="26"/>
      <c r="CF51" s="33"/>
      <c r="CG51" s="26"/>
      <c r="CH51" s="26"/>
      <c r="CI51" s="26"/>
      <c r="CJ51" s="44">
        <v>47</v>
      </c>
      <c r="CK51" s="5">
        <v>1</v>
      </c>
      <c r="CL51" s="5">
        <v>0</v>
      </c>
      <c r="CM51" s="69">
        <v>1</v>
      </c>
      <c r="CN51" s="11"/>
      <c r="CO51" s="5"/>
      <c r="CP51" s="18"/>
      <c r="CQ51" s="69"/>
      <c r="CR51" s="8"/>
      <c r="CS51" s="9"/>
      <c r="CT51" s="8"/>
      <c r="CU51" s="69"/>
      <c r="CV51" s="26"/>
      <c r="CW51" s="26"/>
      <c r="CY51" s="26"/>
      <c r="CZ51" s="26"/>
      <c r="DA51" s="26"/>
    </row>
    <row r="52" spans="1:105" ht="15" x14ac:dyDescent="0.25">
      <c r="A52" s="10">
        <v>48</v>
      </c>
      <c r="B52" s="15">
        <v>48</v>
      </c>
      <c r="C52" s="42"/>
      <c r="D52" s="8">
        <v>40305</v>
      </c>
      <c r="E52" s="28">
        <v>1</v>
      </c>
      <c r="F52" s="28">
        <v>1</v>
      </c>
      <c r="G52" s="32"/>
      <c r="H52" s="5">
        <v>2</v>
      </c>
      <c r="I52" s="5">
        <v>2</v>
      </c>
      <c r="J52" s="5">
        <v>2</v>
      </c>
      <c r="K52" s="5">
        <v>2</v>
      </c>
      <c r="L52" s="5">
        <v>2</v>
      </c>
      <c r="M52" s="5">
        <v>2</v>
      </c>
      <c r="N52" s="299">
        <f t="shared" si="0"/>
        <v>2</v>
      </c>
      <c r="O52" s="5"/>
      <c r="P52" s="5" t="s">
        <v>117</v>
      </c>
      <c r="Q52" s="5" t="s">
        <v>117</v>
      </c>
      <c r="R52" s="5" t="s">
        <v>117</v>
      </c>
      <c r="S52" s="5" t="s">
        <v>112</v>
      </c>
      <c r="T52" s="5"/>
      <c r="U52" s="5"/>
      <c r="V52" s="32"/>
      <c r="W52" s="5">
        <v>20</v>
      </c>
      <c r="X52" s="5">
        <v>20</v>
      </c>
      <c r="Y52" s="5">
        <v>20</v>
      </c>
      <c r="Z52" s="5">
        <v>8</v>
      </c>
      <c r="AA52" s="5">
        <v>9</v>
      </c>
      <c r="AB52" s="5"/>
      <c r="AC52" s="32"/>
      <c r="AD52" s="5"/>
      <c r="AE52" s="5"/>
      <c r="AF52" s="5"/>
      <c r="AG52" s="5"/>
      <c r="AH52" s="5"/>
      <c r="AI52" s="5">
        <v>9</v>
      </c>
      <c r="AJ52" s="40" t="s">
        <v>231</v>
      </c>
      <c r="AK52" s="8" t="s">
        <v>237</v>
      </c>
      <c r="AL52" s="41">
        <v>40326</v>
      </c>
      <c r="AM52" s="28"/>
      <c r="AN52" s="28">
        <v>0.5</v>
      </c>
      <c r="AO52" s="28"/>
      <c r="AP52" s="28"/>
      <c r="AQ52" s="28">
        <v>0.1</v>
      </c>
      <c r="AR52" s="28"/>
      <c r="AS52" s="28"/>
      <c r="AT52" s="10" t="s">
        <v>265</v>
      </c>
      <c r="AU52" s="300">
        <f t="shared" si="1"/>
        <v>1</v>
      </c>
      <c r="AV52" s="5">
        <v>1</v>
      </c>
      <c r="AW52" s="11">
        <v>2.44</v>
      </c>
      <c r="AX52" s="5">
        <v>295</v>
      </c>
      <c r="AY52" s="12"/>
      <c r="AZ52" s="5"/>
      <c r="BA52" s="5"/>
      <c r="BB52" s="5"/>
      <c r="BC52" s="5"/>
      <c r="BD52" s="5"/>
      <c r="BE52" s="32">
        <v>1</v>
      </c>
      <c r="BF52" s="38"/>
      <c r="BG52" s="11">
        <f t="shared" si="2"/>
        <v>1379.4042191528993</v>
      </c>
      <c r="BH52" s="11"/>
      <c r="BI52" s="11">
        <f t="shared" si="3"/>
        <v>1379.4042191528993</v>
      </c>
      <c r="BJ52" s="44">
        <v>48</v>
      </c>
      <c r="BK52" s="26">
        <v>1</v>
      </c>
      <c r="BL52" s="26">
        <v>6</v>
      </c>
      <c r="BM52" s="26">
        <v>7</v>
      </c>
      <c r="BN52" s="26">
        <v>15</v>
      </c>
      <c r="BO52" s="26" t="s">
        <v>741</v>
      </c>
      <c r="BP52" s="33"/>
      <c r="BQ52" s="26"/>
      <c r="BR52" s="26"/>
      <c r="BS52" s="26"/>
      <c r="BT52" s="33"/>
      <c r="BU52" s="26"/>
      <c r="BV52" s="26"/>
      <c r="BW52" s="26"/>
      <c r="BX52" s="33"/>
      <c r="BY52" s="26"/>
      <c r="BZ52" s="26"/>
      <c r="CA52" s="26"/>
      <c r="CB52" s="33"/>
      <c r="CC52" s="26"/>
      <c r="CD52" s="26"/>
      <c r="CE52" s="26"/>
      <c r="CF52" s="33"/>
      <c r="CG52" s="26"/>
      <c r="CH52" s="26"/>
      <c r="CI52" s="26"/>
      <c r="CJ52" s="44">
        <v>48</v>
      </c>
      <c r="CK52" s="5">
        <v>2</v>
      </c>
      <c r="CL52" s="5">
        <v>1</v>
      </c>
      <c r="CM52" s="69">
        <v>2</v>
      </c>
      <c r="CN52" s="11">
        <v>2.44</v>
      </c>
      <c r="CO52" s="5">
        <v>295</v>
      </c>
      <c r="CP52" s="18">
        <v>1379.4042191528993</v>
      </c>
      <c r="CQ52" s="131"/>
      <c r="CR52" s="250"/>
      <c r="CS52" s="269"/>
      <c r="CT52" s="250"/>
      <c r="CU52" s="69">
        <v>1</v>
      </c>
      <c r="CV52" s="26">
        <v>6</v>
      </c>
      <c r="CW52" s="26">
        <v>7</v>
      </c>
      <c r="CY52" s="26">
        <v>15</v>
      </c>
      <c r="CZ52" s="26">
        <v>0.6</v>
      </c>
      <c r="DA52" s="26"/>
    </row>
    <row r="53" spans="1:105" ht="15" x14ac:dyDescent="0.25">
      <c r="A53" s="10">
        <v>49</v>
      </c>
      <c r="B53" s="15">
        <v>49</v>
      </c>
      <c r="C53" s="42"/>
      <c r="D53" s="8">
        <v>40305</v>
      </c>
      <c r="E53" s="28">
        <v>1</v>
      </c>
      <c r="F53" s="28">
        <v>1</v>
      </c>
      <c r="G53" s="32"/>
      <c r="H53" s="5">
        <v>3</v>
      </c>
      <c r="I53" s="5">
        <v>3</v>
      </c>
      <c r="J53" s="5">
        <v>3</v>
      </c>
      <c r="K53" s="5">
        <v>3</v>
      </c>
      <c r="L53" s="5">
        <v>3</v>
      </c>
      <c r="M53" s="5">
        <v>3</v>
      </c>
      <c r="N53" s="299">
        <f t="shared" si="0"/>
        <v>3</v>
      </c>
      <c r="O53" s="5"/>
      <c r="P53" s="5" t="s">
        <v>117</v>
      </c>
      <c r="Q53" s="5" t="s">
        <v>111</v>
      </c>
      <c r="R53" s="5" t="s">
        <v>118</v>
      </c>
      <c r="S53" s="5"/>
      <c r="T53" s="5"/>
      <c r="U53" s="5"/>
      <c r="V53" s="32"/>
      <c r="W53" s="5">
        <v>20</v>
      </c>
      <c r="X53" s="5">
        <v>20</v>
      </c>
      <c r="Y53" s="5">
        <v>15</v>
      </c>
      <c r="Z53" s="5">
        <v>14</v>
      </c>
      <c r="AA53" s="5">
        <v>13</v>
      </c>
      <c r="AB53" s="5"/>
      <c r="AC53" s="32"/>
      <c r="AD53" s="5"/>
      <c r="AE53" s="5"/>
      <c r="AF53" s="5"/>
      <c r="AG53" s="5"/>
      <c r="AH53" s="5"/>
      <c r="AI53" s="5">
        <v>12</v>
      </c>
      <c r="AJ53" s="40" t="s">
        <v>233</v>
      </c>
      <c r="AK53" s="8">
        <v>40317</v>
      </c>
      <c r="AL53" s="41" t="s">
        <v>231</v>
      </c>
      <c r="AM53" s="28"/>
      <c r="AN53" s="28"/>
      <c r="AO53" s="28"/>
      <c r="AP53" s="28"/>
      <c r="AQ53" s="28"/>
      <c r="AR53" s="28"/>
      <c r="AS53" s="28"/>
      <c r="AT53" s="10" t="s">
        <v>266</v>
      </c>
      <c r="AU53" s="300">
        <f t="shared" si="1"/>
        <v>3</v>
      </c>
      <c r="AV53" s="5">
        <v>3</v>
      </c>
      <c r="AW53" s="11">
        <v>1.91</v>
      </c>
      <c r="AX53" s="5">
        <v>305</v>
      </c>
      <c r="AY53" s="12">
        <v>20</v>
      </c>
      <c r="AZ53" s="5"/>
      <c r="BA53" s="5"/>
      <c r="BB53" s="5"/>
      <c r="BC53" s="5"/>
      <c r="BD53" s="5"/>
      <c r="BE53" s="32">
        <v>3</v>
      </c>
      <c r="BF53" s="38"/>
      <c r="BG53" s="11">
        <f t="shared" si="2"/>
        <v>2621.6681014995615</v>
      </c>
      <c r="BH53" s="11"/>
      <c r="BI53" s="11">
        <f t="shared" si="3"/>
        <v>2621.6681014995615</v>
      </c>
      <c r="BJ53" s="44">
        <v>49</v>
      </c>
      <c r="BK53" s="26">
        <v>3</v>
      </c>
      <c r="BL53" s="26">
        <v>4</v>
      </c>
      <c r="BM53" s="26">
        <v>8</v>
      </c>
      <c r="BN53" s="26">
        <v>6</v>
      </c>
      <c r="BO53" s="26" t="s">
        <v>741</v>
      </c>
      <c r="BP53" s="33">
        <v>9</v>
      </c>
      <c r="BQ53" s="26">
        <v>6</v>
      </c>
      <c r="BR53" s="26">
        <v>7</v>
      </c>
      <c r="BS53" s="26" t="s">
        <v>741</v>
      </c>
      <c r="BT53" s="33">
        <v>10</v>
      </c>
      <c r="BU53" s="26">
        <v>3</v>
      </c>
      <c r="BV53" s="26">
        <v>8</v>
      </c>
      <c r="BW53" s="26" t="s">
        <v>741</v>
      </c>
      <c r="BX53" s="33"/>
      <c r="BY53" s="26"/>
      <c r="BZ53" s="26"/>
      <c r="CA53" s="26"/>
      <c r="CB53" s="33"/>
      <c r="CC53" s="26"/>
      <c r="CD53" s="26"/>
      <c r="CE53" s="26"/>
      <c r="CF53" s="33"/>
      <c r="CG53" s="26"/>
      <c r="CH53" s="26"/>
      <c r="CI53" s="26"/>
      <c r="CJ53" s="44">
        <v>49</v>
      </c>
      <c r="CK53" s="5">
        <v>3</v>
      </c>
      <c r="CL53" s="5">
        <v>3</v>
      </c>
      <c r="CM53" s="69">
        <v>3</v>
      </c>
      <c r="CN53" s="11">
        <v>1.91</v>
      </c>
      <c r="CO53" s="5">
        <v>305</v>
      </c>
      <c r="CP53" s="18">
        <v>2621.6681014995615</v>
      </c>
      <c r="CQ53" s="69">
        <v>12</v>
      </c>
      <c r="CR53" s="8" t="s">
        <v>233</v>
      </c>
      <c r="CS53" s="9">
        <v>40317</v>
      </c>
      <c r="CT53" s="8" t="s">
        <v>231</v>
      </c>
      <c r="CU53" s="69">
        <v>3</v>
      </c>
      <c r="CV53" s="26">
        <v>23</v>
      </c>
      <c r="CW53" s="26">
        <v>17</v>
      </c>
      <c r="CY53" s="26">
        <v>21</v>
      </c>
      <c r="CZ53" s="26"/>
      <c r="DA53" s="10"/>
    </row>
    <row r="54" spans="1:105" ht="15" x14ac:dyDescent="0.25">
      <c r="A54" s="10">
        <v>50</v>
      </c>
      <c r="B54" s="15">
        <v>50</v>
      </c>
      <c r="C54" s="42"/>
      <c r="D54" s="8">
        <v>40305</v>
      </c>
      <c r="E54" s="28">
        <v>1</v>
      </c>
      <c r="F54" s="28">
        <v>1</v>
      </c>
      <c r="G54" s="32"/>
      <c r="H54" s="5">
        <v>1</v>
      </c>
      <c r="I54" s="5">
        <v>1</v>
      </c>
      <c r="J54" s="5">
        <v>1</v>
      </c>
      <c r="K54" s="5">
        <v>1</v>
      </c>
      <c r="L54" s="5">
        <v>1</v>
      </c>
      <c r="M54" s="5"/>
      <c r="N54" s="299">
        <f t="shared" si="0"/>
        <v>1</v>
      </c>
      <c r="O54" s="5"/>
      <c r="P54" s="5" t="s">
        <v>117</v>
      </c>
      <c r="Q54" s="5" t="s">
        <v>111</v>
      </c>
      <c r="R54" s="5" t="s">
        <v>111</v>
      </c>
      <c r="S54" s="5"/>
      <c r="T54" s="5"/>
      <c r="U54" s="5"/>
      <c r="V54" s="32"/>
      <c r="W54" s="5">
        <v>10</v>
      </c>
      <c r="X54" s="5">
        <v>10</v>
      </c>
      <c r="Y54" s="5">
        <v>7</v>
      </c>
      <c r="Z54" s="5">
        <v>11</v>
      </c>
      <c r="AA54" s="5"/>
      <c r="AB54" s="5"/>
      <c r="AC54" s="32"/>
      <c r="AD54" s="5"/>
      <c r="AE54" s="5"/>
      <c r="AF54" s="5"/>
      <c r="AG54" s="5"/>
      <c r="AH54" s="5">
        <v>11</v>
      </c>
      <c r="AI54" s="5"/>
      <c r="AJ54" s="40" t="s">
        <v>233</v>
      </c>
      <c r="AK54" s="8">
        <v>40317</v>
      </c>
      <c r="AL54" s="41" t="s">
        <v>231</v>
      </c>
      <c r="AM54" s="28"/>
      <c r="AN54" s="28"/>
      <c r="AO54" s="28"/>
      <c r="AP54" s="28"/>
      <c r="AQ54" s="28"/>
      <c r="AR54" s="28"/>
      <c r="AS54" s="28"/>
      <c r="AT54" s="10" t="s">
        <v>267</v>
      </c>
      <c r="AU54" s="300">
        <f t="shared" si="1"/>
        <v>1</v>
      </c>
      <c r="AV54" s="5">
        <v>1</v>
      </c>
      <c r="AW54" s="11">
        <v>1.79</v>
      </c>
      <c r="AX54" s="5">
        <v>180</v>
      </c>
      <c r="AY54" s="12"/>
      <c r="AZ54" s="5"/>
      <c r="BA54" s="5"/>
      <c r="BB54" s="5"/>
      <c r="BC54" s="5"/>
      <c r="BD54" s="5"/>
      <c r="BE54" s="32">
        <v>4</v>
      </c>
      <c r="BF54" s="38"/>
      <c r="BG54" s="11">
        <f t="shared" si="2"/>
        <v>452.96896596151754</v>
      </c>
      <c r="BH54" s="11"/>
      <c r="BI54" s="11">
        <f t="shared" si="3"/>
        <v>452.96896596151754</v>
      </c>
      <c r="BJ54" s="44">
        <v>50</v>
      </c>
      <c r="BK54" s="26">
        <v>4</v>
      </c>
      <c r="BL54" s="26">
        <v>7</v>
      </c>
      <c r="BM54" s="26">
        <v>6</v>
      </c>
      <c r="BN54" s="26">
        <v>6</v>
      </c>
      <c r="BO54" s="26" t="s">
        <v>741</v>
      </c>
      <c r="BP54" s="33">
        <v>7</v>
      </c>
      <c r="BQ54" s="26">
        <v>7</v>
      </c>
      <c r="BR54" s="26">
        <v>12</v>
      </c>
      <c r="BS54" s="26" t="s">
        <v>741</v>
      </c>
      <c r="BT54" s="33">
        <v>8</v>
      </c>
      <c r="BU54" s="26">
        <v>5</v>
      </c>
      <c r="BV54" s="26">
        <v>12</v>
      </c>
      <c r="BW54" s="26" t="s">
        <v>741</v>
      </c>
      <c r="BX54" s="33">
        <v>9</v>
      </c>
      <c r="BY54" s="26">
        <v>5</v>
      </c>
      <c r="BZ54" s="26">
        <v>4</v>
      </c>
      <c r="CA54" s="26" t="s">
        <v>741</v>
      </c>
      <c r="CB54" s="33"/>
      <c r="CC54" s="26"/>
      <c r="CD54" s="26"/>
      <c r="CE54" s="26"/>
      <c r="CF54" s="33"/>
      <c r="CG54" s="26"/>
      <c r="CH54" s="26"/>
      <c r="CI54" s="26"/>
      <c r="CJ54" s="44">
        <v>50</v>
      </c>
      <c r="CK54" s="5">
        <v>1</v>
      </c>
      <c r="CL54" s="5">
        <v>1</v>
      </c>
      <c r="CM54" s="69">
        <v>1</v>
      </c>
      <c r="CN54" s="11">
        <v>1.79</v>
      </c>
      <c r="CO54" s="5">
        <v>180</v>
      </c>
      <c r="CP54" s="18">
        <v>452.96896596151754</v>
      </c>
      <c r="CQ54" s="69">
        <v>11</v>
      </c>
      <c r="CR54" s="8" t="s">
        <v>233</v>
      </c>
      <c r="CS54" s="9">
        <v>40317</v>
      </c>
      <c r="CT54" s="8" t="s">
        <v>231</v>
      </c>
      <c r="CU54" s="69">
        <v>4</v>
      </c>
      <c r="CV54" s="26">
        <v>31</v>
      </c>
      <c r="CW54" s="26">
        <v>23</v>
      </c>
      <c r="CY54" s="26">
        <v>34</v>
      </c>
      <c r="CZ54" s="26"/>
      <c r="DA54" s="26"/>
    </row>
    <row r="55" spans="1:105" ht="15" x14ac:dyDescent="0.25">
      <c r="A55" s="10">
        <v>51</v>
      </c>
      <c r="B55" s="15">
        <v>51</v>
      </c>
      <c r="C55" s="42"/>
      <c r="D55" s="8"/>
      <c r="E55" s="28"/>
      <c r="F55" s="28"/>
      <c r="G55" s="32"/>
      <c r="H55" s="5"/>
      <c r="I55" s="5"/>
      <c r="J55" s="5"/>
      <c r="K55" s="5"/>
      <c r="L55" s="5"/>
      <c r="M55" s="5"/>
      <c r="N55" s="299">
        <f t="shared" si="0"/>
        <v>0</v>
      </c>
      <c r="O55" s="5"/>
      <c r="P55" s="5"/>
      <c r="Q55" s="5"/>
      <c r="R55" s="5"/>
      <c r="S55" s="5"/>
      <c r="T55" s="5"/>
      <c r="U55" s="5"/>
      <c r="V55" s="32"/>
      <c r="W55" s="5"/>
      <c r="X55" s="5"/>
      <c r="Y55" s="5"/>
      <c r="Z55" s="5"/>
      <c r="AA55" s="5"/>
      <c r="AB55" s="5"/>
      <c r="AC55" s="32"/>
      <c r="AD55" s="5"/>
      <c r="AE55" s="5"/>
      <c r="AF55" s="5"/>
      <c r="AG55" s="5"/>
      <c r="AH55" s="5"/>
      <c r="AI55" s="5"/>
      <c r="AJ55" s="40"/>
      <c r="AK55" s="8"/>
      <c r="AL55" s="41"/>
      <c r="AM55" s="28"/>
      <c r="AN55" s="28"/>
      <c r="AO55" s="28"/>
      <c r="AP55" s="28"/>
      <c r="AQ55" s="28"/>
      <c r="AR55" s="28"/>
      <c r="AS55" s="28"/>
      <c r="AT55" s="10"/>
      <c r="AU55" s="300">
        <f t="shared" si="1"/>
        <v>0</v>
      </c>
      <c r="AV55" s="5"/>
      <c r="AW55" s="11"/>
      <c r="AX55" s="5"/>
      <c r="AY55" s="12"/>
      <c r="AZ55" s="5"/>
      <c r="BA55" s="5"/>
      <c r="BB55" s="5"/>
      <c r="BC55" s="5"/>
      <c r="BD55" s="5"/>
      <c r="BE55" s="32"/>
      <c r="BF55" s="38"/>
      <c r="BG55" s="11"/>
      <c r="BH55" s="11"/>
      <c r="BI55" s="11"/>
      <c r="BJ55" s="44">
        <v>51</v>
      </c>
      <c r="BK55" s="26"/>
      <c r="BL55" s="26"/>
      <c r="BM55" s="26"/>
      <c r="BN55" s="26"/>
      <c r="BO55" s="26"/>
      <c r="BP55" s="33"/>
      <c r="BQ55" s="26"/>
      <c r="BR55" s="26"/>
      <c r="BS55" s="26"/>
      <c r="BT55" s="33"/>
      <c r="BU55" s="26"/>
      <c r="BV55" s="26"/>
      <c r="BW55" s="26"/>
      <c r="BX55" s="33"/>
      <c r="BY55" s="26"/>
      <c r="BZ55" s="26"/>
      <c r="CA55" s="26"/>
      <c r="CB55" s="33"/>
      <c r="CC55" s="26"/>
      <c r="CD55" s="26"/>
      <c r="CE55" s="26"/>
      <c r="CF55" s="33"/>
      <c r="CG55" s="26"/>
      <c r="CH55" s="26"/>
      <c r="CI55" s="26"/>
      <c r="CJ55" s="44">
        <v>51</v>
      </c>
      <c r="CK55" s="5">
        <v>0</v>
      </c>
      <c r="CL55" s="5">
        <v>0</v>
      </c>
      <c r="CM55" s="69"/>
      <c r="CN55" s="11"/>
      <c r="CO55" s="5"/>
      <c r="CP55" s="18"/>
      <c r="CQ55" s="69"/>
      <c r="CR55" s="8"/>
      <c r="CS55" s="9"/>
      <c r="CT55" s="8"/>
      <c r="CU55" s="69"/>
      <c r="CV55" s="26"/>
      <c r="CW55" s="26"/>
      <c r="CY55" s="26"/>
      <c r="CZ55" s="26"/>
      <c r="DA55" s="26"/>
    </row>
    <row r="56" spans="1:105" ht="15" x14ac:dyDescent="0.25">
      <c r="A56" s="10">
        <v>52</v>
      </c>
      <c r="B56" s="15">
        <v>52</v>
      </c>
      <c r="C56" s="42"/>
      <c r="D56" s="16">
        <v>40303</v>
      </c>
      <c r="E56" s="48">
        <v>1</v>
      </c>
      <c r="F56" s="48">
        <v>0</v>
      </c>
      <c r="G56" s="42">
        <v>1</v>
      </c>
      <c r="H56" s="15"/>
      <c r="I56" s="15">
        <v>1</v>
      </c>
      <c r="J56" s="15">
        <v>1</v>
      </c>
      <c r="K56" s="15">
        <v>1</v>
      </c>
      <c r="L56" s="15">
        <v>1</v>
      </c>
      <c r="M56" s="15"/>
      <c r="N56" s="299">
        <f t="shared" si="0"/>
        <v>1</v>
      </c>
      <c r="O56" s="15" t="s">
        <v>117</v>
      </c>
      <c r="P56" s="15"/>
      <c r="Q56" s="15" t="s">
        <v>117</v>
      </c>
      <c r="R56" s="15" t="s">
        <v>117</v>
      </c>
      <c r="S56" s="15"/>
      <c r="T56" s="15"/>
      <c r="U56" s="15"/>
      <c r="V56" s="42">
        <v>10</v>
      </c>
      <c r="W56" s="15"/>
      <c r="X56" s="15">
        <v>10</v>
      </c>
      <c r="Y56" s="15">
        <v>5</v>
      </c>
      <c r="Z56" s="15"/>
      <c r="AA56" s="15"/>
      <c r="AB56" s="15"/>
      <c r="AC56" s="42"/>
      <c r="AD56" s="15"/>
      <c r="AE56" s="15"/>
      <c r="AF56" s="15"/>
      <c r="AG56" s="15"/>
      <c r="AH56" s="15"/>
      <c r="AI56" s="15"/>
      <c r="AJ56" s="52"/>
      <c r="AK56" s="16"/>
      <c r="AL56" s="53"/>
      <c r="AM56" s="48"/>
      <c r="AN56" s="48"/>
      <c r="AO56" s="48"/>
      <c r="AP56" s="48"/>
      <c r="AQ56" s="48"/>
      <c r="AR56" s="48"/>
      <c r="AS56" s="48"/>
      <c r="AT56" s="17" t="s">
        <v>264</v>
      </c>
      <c r="AU56" s="300">
        <f t="shared" si="1"/>
        <v>0</v>
      </c>
      <c r="AV56" s="15"/>
      <c r="AW56" s="18"/>
      <c r="AX56" s="15"/>
      <c r="AY56" s="19"/>
      <c r="AZ56" s="15"/>
      <c r="BA56" s="15"/>
      <c r="BB56" s="15"/>
      <c r="BC56" s="15"/>
      <c r="BD56" s="15"/>
      <c r="BE56" s="42"/>
      <c r="BF56" s="262"/>
      <c r="BG56" s="11"/>
      <c r="BH56" s="11"/>
      <c r="BI56" s="11"/>
      <c r="BJ56" s="47">
        <v>52</v>
      </c>
      <c r="BK56" s="26"/>
      <c r="BL56" s="26"/>
      <c r="BM56" s="26"/>
      <c r="BN56" s="26"/>
      <c r="BO56" s="26"/>
      <c r="BP56" s="33"/>
      <c r="BQ56" s="26"/>
      <c r="BR56" s="26"/>
      <c r="BS56" s="26"/>
      <c r="BT56" s="33"/>
      <c r="BU56" s="26"/>
      <c r="BV56" s="26"/>
      <c r="BW56" s="26"/>
      <c r="BX56" s="33"/>
      <c r="BY56" s="26"/>
      <c r="BZ56" s="26"/>
      <c r="CA56" s="26"/>
      <c r="CB56" s="33"/>
      <c r="CC56" s="26"/>
      <c r="CD56" s="26"/>
      <c r="CE56" s="26"/>
      <c r="CF56" s="33"/>
      <c r="CG56" s="26"/>
      <c r="CH56" s="26"/>
      <c r="CI56" s="26"/>
      <c r="CJ56" s="44">
        <v>52</v>
      </c>
      <c r="CK56" s="5">
        <v>1</v>
      </c>
      <c r="CL56" s="5">
        <v>0</v>
      </c>
      <c r="CM56" s="69">
        <v>1</v>
      </c>
      <c r="CN56" s="18"/>
      <c r="CO56" s="15"/>
      <c r="CP56" s="18"/>
      <c r="CQ56" s="69"/>
      <c r="CR56" s="16"/>
      <c r="CS56" s="9"/>
      <c r="CT56" s="16"/>
      <c r="CU56" s="69"/>
      <c r="CV56" s="26"/>
      <c r="CW56" s="26"/>
      <c r="CY56" s="26"/>
      <c r="CZ56" s="26"/>
      <c r="DA56" s="17"/>
    </row>
    <row r="57" spans="1:105" ht="15" x14ac:dyDescent="0.25">
      <c r="A57" s="10">
        <v>53</v>
      </c>
      <c r="B57" s="15">
        <v>53</v>
      </c>
      <c r="C57" s="42"/>
      <c r="D57" s="8">
        <v>40305</v>
      </c>
      <c r="E57" s="28">
        <v>1</v>
      </c>
      <c r="F57" s="28">
        <v>1</v>
      </c>
      <c r="G57" s="32"/>
      <c r="H57" s="5">
        <v>2</v>
      </c>
      <c r="I57" s="5">
        <v>2</v>
      </c>
      <c r="J57" s="5">
        <v>2</v>
      </c>
      <c r="K57" s="5">
        <v>2</v>
      </c>
      <c r="L57" s="5">
        <v>2</v>
      </c>
      <c r="M57" s="5"/>
      <c r="N57" s="299">
        <f t="shared" si="0"/>
        <v>2</v>
      </c>
      <c r="O57" s="5"/>
      <c r="P57" s="5" t="s">
        <v>117</v>
      </c>
      <c r="Q57" s="5" t="s">
        <v>117</v>
      </c>
      <c r="R57" s="5" t="s">
        <v>117</v>
      </c>
      <c r="S57" s="5"/>
      <c r="T57" s="5"/>
      <c r="U57" s="5"/>
      <c r="V57" s="32"/>
      <c r="W57" s="5">
        <v>10</v>
      </c>
      <c r="X57" s="5">
        <v>10</v>
      </c>
      <c r="Y57" s="5">
        <v>5</v>
      </c>
      <c r="Z57" s="5"/>
      <c r="AA57" s="5"/>
      <c r="AB57" s="5"/>
      <c r="AC57" s="32"/>
      <c r="AD57" s="5"/>
      <c r="AE57" s="5"/>
      <c r="AF57" s="5"/>
      <c r="AG57" s="5"/>
      <c r="AH57" s="5">
        <v>2</v>
      </c>
      <c r="AI57" s="5"/>
      <c r="AJ57" s="40">
        <v>40322</v>
      </c>
      <c r="AK57" s="8"/>
      <c r="AL57" s="41">
        <v>40322</v>
      </c>
      <c r="AM57" s="28"/>
      <c r="AN57" s="28"/>
      <c r="AO57" s="28"/>
      <c r="AP57" s="28"/>
      <c r="AQ57" s="28"/>
      <c r="AR57" s="28"/>
      <c r="AS57" s="28"/>
      <c r="AT57" s="10" t="s">
        <v>268</v>
      </c>
      <c r="AU57" s="300">
        <f t="shared" si="1"/>
        <v>2</v>
      </c>
      <c r="AV57" s="5">
        <v>2</v>
      </c>
      <c r="AW57" s="11">
        <v>2.13</v>
      </c>
      <c r="AX57" s="5">
        <v>285</v>
      </c>
      <c r="AY57" s="12"/>
      <c r="AZ57" s="5"/>
      <c r="BA57" s="5"/>
      <c r="BB57" s="5"/>
      <c r="BC57" s="5"/>
      <c r="BD57" s="5"/>
      <c r="BE57" s="32"/>
      <c r="BF57" s="38"/>
      <c r="BG57" s="11">
        <f t="shared" si="2"/>
        <v>2031.0655686851931</v>
      </c>
      <c r="BH57" s="11"/>
      <c r="BI57" s="11">
        <f t="shared" si="3"/>
        <v>2031.0655686851931</v>
      </c>
      <c r="BJ57" s="44">
        <v>53</v>
      </c>
      <c r="BK57" s="26"/>
      <c r="BL57" s="26"/>
      <c r="BM57" s="26"/>
      <c r="BN57" s="26"/>
      <c r="BO57" s="26"/>
      <c r="BP57" s="33"/>
      <c r="BQ57" s="26"/>
      <c r="BR57" s="26"/>
      <c r="BS57" s="26"/>
      <c r="BT57" s="33"/>
      <c r="BU57" s="26"/>
      <c r="BV57" s="26"/>
      <c r="BW57" s="26"/>
      <c r="BX57" s="33"/>
      <c r="BY57" s="26"/>
      <c r="BZ57" s="26"/>
      <c r="CA57" s="26"/>
      <c r="CB57" s="33"/>
      <c r="CC57" s="26"/>
      <c r="CD57" s="26"/>
      <c r="CE57" s="26"/>
      <c r="CF57" s="33"/>
      <c r="CG57" s="26"/>
      <c r="CH57" s="26"/>
      <c r="CI57" s="26"/>
      <c r="CJ57" s="44">
        <v>53</v>
      </c>
      <c r="CK57" s="5">
        <v>2</v>
      </c>
      <c r="CL57" s="5">
        <v>2</v>
      </c>
      <c r="CM57" s="69">
        <v>2</v>
      </c>
      <c r="CN57" s="11">
        <v>2.13</v>
      </c>
      <c r="CO57" s="5">
        <v>285</v>
      </c>
      <c r="CP57" s="18">
        <v>2031.0655686851931</v>
      </c>
      <c r="CQ57" s="69">
        <v>2</v>
      </c>
      <c r="CR57" s="8">
        <v>40322</v>
      </c>
      <c r="CS57" s="9"/>
      <c r="CT57" s="8">
        <v>40322</v>
      </c>
      <c r="CU57" s="69"/>
      <c r="CV57" s="26"/>
      <c r="CW57" s="26"/>
      <c r="CY57" s="26"/>
      <c r="CZ57" s="26"/>
      <c r="DA57" s="26"/>
    </row>
    <row r="58" spans="1:105" ht="15" x14ac:dyDescent="0.25">
      <c r="A58" s="10">
        <v>54</v>
      </c>
      <c r="B58" s="15">
        <v>54</v>
      </c>
      <c r="C58" s="42"/>
      <c r="D58" s="8">
        <v>40303</v>
      </c>
      <c r="E58" s="28">
        <v>1</v>
      </c>
      <c r="F58" s="28">
        <v>1</v>
      </c>
      <c r="G58" s="32">
        <v>3</v>
      </c>
      <c r="H58" s="5"/>
      <c r="I58" s="5">
        <v>4</v>
      </c>
      <c r="J58" s="5">
        <v>4</v>
      </c>
      <c r="K58" s="5">
        <v>4</v>
      </c>
      <c r="L58" s="5">
        <v>4</v>
      </c>
      <c r="M58" s="5">
        <v>4</v>
      </c>
      <c r="N58" s="299">
        <f t="shared" si="0"/>
        <v>4</v>
      </c>
      <c r="O58" s="5" t="s">
        <v>117</v>
      </c>
      <c r="P58" s="5"/>
      <c r="Q58" s="5" t="s">
        <v>111</v>
      </c>
      <c r="R58" s="5" t="s">
        <v>118</v>
      </c>
      <c r="S58" s="5"/>
      <c r="T58" s="5"/>
      <c r="U58" s="5"/>
      <c r="V58" s="32">
        <v>10</v>
      </c>
      <c r="W58" s="5"/>
      <c r="X58" s="5">
        <v>20</v>
      </c>
      <c r="Y58" s="5">
        <v>15</v>
      </c>
      <c r="Z58" s="5">
        <v>26</v>
      </c>
      <c r="AA58" s="5">
        <v>26</v>
      </c>
      <c r="AB58" s="5"/>
      <c r="AC58" s="32"/>
      <c r="AD58" s="5"/>
      <c r="AE58" s="5"/>
      <c r="AF58" s="5"/>
      <c r="AG58" s="5"/>
      <c r="AH58" s="5"/>
      <c r="AI58" s="5">
        <v>26</v>
      </c>
      <c r="AJ58" s="40" t="s">
        <v>233</v>
      </c>
      <c r="AK58" s="8" t="s">
        <v>237</v>
      </c>
      <c r="AL58" s="41">
        <v>40326</v>
      </c>
      <c r="AM58" s="28"/>
      <c r="AN58" s="28"/>
      <c r="AO58" s="28"/>
      <c r="AP58" s="28"/>
      <c r="AQ58" s="28"/>
      <c r="AR58" s="28"/>
      <c r="AS58" s="28"/>
      <c r="AT58" s="10" t="s">
        <v>269</v>
      </c>
      <c r="AU58" s="300">
        <f t="shared" si="1"/>
        <v>4</v>
      </c>
      <c r="AV58" s="5">
        <v>4</v>
      </c>
      <c r="AW58" s="11">
        <v>1.88</v>
      </c>
      <c r="AX58" s="5">
        <v>180</v>
      </c>
      <c r="AY58" s="12"/>
      <c r="AZ58" s="5"/>
      <c r="BA58" s="5"/>
      <c r="BB58" s="5"/>
      <c r="BC58" s="5"/>
      <c r="BD58" s="5"/>
      <c r="BE58" s="32">
        <v>5</v>
      </c>
      <c r="BF58" s="38"/>
      <c r="BG58" s="11">
        <f t="shared" si="2"/>
        <v>1998.6561134725976</v>
      </c>
      <c r="BH58" s="11"/>
      <c r="BI58" s="11">
        <f t="shared" si="3"/>
        <v>1998.6561134725976</v>
      </c>
      <c r="BJ58" s="44">
        <v>54</v>
      </c>
      <c r="BK58" s="26">
        <v>5</v>
      </c>
      <c r="BL58" s="26">
        <v>8</v>
      </c>
      <c r="BM58" s="26">
        <v>3</v>
      </c>
      <c r="BN58" s="26">
        <v>5</v>
      </c>
      <c r="BO58" s="26" t="s">
        <v>741</v>
      </c>
      <c r="BP58" s="33">
        <v>8</v>
      </c>
      <c r="BQ58" s="26">
        <v>4</v>
      </c>
      <c r="BR58" s="26">
        <v>9</v>
      </c>
      <c r="BS58" s="26" t="s">
        <v>741</v>
      </c>
      <c r="BT58" s="33">
        <v>11</v>
      </c>
      <c r="BU58" s="26">
        <v>2</v>
      </c>
      <c r="BV58" s="26">
        <v>7</v>
      </c>
      <c r="BW58" s="26" t="s">
        <v>741</v>
      </c>
      <c r="BX58" s="33">
        <v>11</v>
      </c>
      <c r="BY58" s="26">
        <v>2</v>
      </c>
      <c r="BZ58" s="26">
        <v>5</v>
      </c>
      <c r="CA58" s="26" t="s">
        <v>741</v>
      </c>
      <c r="CB58" s="33">
        <v>8</v>
      </c>
      <c r="CC58" s="26">
        <v>3</v>
      </c>
      <c r="CD58" s="26">
        <v>6</v>
      </c>
      <c r="CE58" s="26" t="s">
        <v>741</v>
      </c>
      <c r="CF58" s="33"/>
      <c r="CG58" s="26"/>
      <c r="CH58" s="26"/>
      <c r="CI58" s="26"/>
      <c r="CJ58" s="44">
        <v>54</v>
      </c>
      <c r="CK58" s="5">
        <v>4</v>
      </c>
      <c r="CL58" s="5">
        <v>4</v>
      </c>
      <c r="CM58" s="69">
        <v>4</v>
      </c>
      <c r="CN58" s="11">
        <v>1.88</v>
      </c>
      <c r="CO58" s="5">
        <v>180</v>
      </c>
      <c r="CP58" s="18">
        <v>1998.6561134725976</v>
      </c>
      <c r="CQ58" s="69">
        <v>26</v>
      </c>
      <c r="CR58" s="8" t="s">
        <v>233</v>
      </c>
      <c r="CS58" s="9">
        <v>40322</v>
      </c>
      <c r="CT58" s="8">
        <v>40326</v>
      </c>
      <c r="CU58" s="69">
        <v>5</v>
      </c>
      <c r="CV58" s="26">
        <v>46</v>
      </c>
      <c r="CW58" s="26">
        <v>14</v>
      </c>
      <c r="CY58" s="26">
        <v>32</v>
      </c>
      <c r="CZ58" s="26"/>
      <c r="DA58" s="26"/>
    </row>
    <row r="59" spans="1:105" ht="15" x14ac:dyDescent="0.25">
      <c r="A59" s="10">
        <v>55</v>
      </c>
      <c r="B59" s="15">
        <v>55</v>
      </c>
      <c r="C59" s="42"/>
      <c r="D59" s="8">
        <v>40311</v>
      </c>
      <c r="E59" s="28">
        <v>1</v>
      </c>
      <c r="F59" s="28">
        <v>1</v>
      </c>
      <c r="G59" s="32"/>
      <c r="H59" s="5"/>
      <c r="I59" s="5"/>
      <c r="J59" s="5">
        <v>1</v>
      </c>
      <c r="K59" s="5">
        <v>1</v>
      </c>
      <c r="L59" s="5">
        <v>1</v>
      </c>
      <c r="M59" s="5"/>
      <c r="N59" s="299">
        <f t="shared" si="0"/>
        <v>1</v>
      </c>
      <c r="O59" s="5"/>
      <c r="P59" s="5"/>
      <c r="Q59" s="5"/>
      <c r="R59" s="5" t="s">
        <v>118</v>
      </c>
      <c r="S59" s="5"/>
      <c r="T59" s="5"/>
      <c r="U59" s="5"/>
      <c r="V59" s="32"/>
      <c r="W59" s="5"/>
      <c r="X59" s="5"/>
      <c r="Y59" s="5">
        <v>10</v>
      </c>
      <c r="Z59" s="5">
        <v>10</v>
      </c>
      <c r="AA59" s="5"/>
      <c r="AB59" s="5"/>
      <c r="AC59" s="32"/>
      <c r="AD59" s="5"/>
      <c r="AE59" s="5"/>
      <c r="AF59" s="5"/>
      <c r="AG59" s="5"/>
      <c r="AH59" s="5">
        <v>10</v>
      </c>
      <c r="AI59" s="5"/>
      <c r="AJ59" s="40" t="s">
        <v>233</v>
      </c>
      <c r="AK59" s="8" t="s">
        <v>270</v>
      </c>
      <c r="AL59" s="41" t="s">
        <v>231</v>
      </c>
      <c r="AM59" s="28"/>
      <c r="AN59" s="28"/>
      <c r="AO59" s="28"/>
      <c r="AP59" s="28"/>
      <c r="AQ59" s="28"/>
      <c r="AR59" s="28"/>
      <c r="AS59" s="28"/>
      <c r="AT59" s="10" t="s">
        <v>271</v>
      </c>
      <c r="AU59" s="300">
        <f t="shared" si="1"/>
        <v>1</v>
      </c>
      <c r="AV59" s="5">
        <v>1</v>
      </c>
      <c r="AW59" s="11">
        <v>2.5099999999999998</v>
      </c>
      <c r="AX59" s="5">
        <v>210</v>
      </c>
      <c r="AY59" s="12"/>
      <c r="AZ59" s="5"/>
      <c r="BA59" s="5"/>
      <c r="BB59" s="5"/>
      <c r="BC59" s="5"/>
      <c r="BD59" s="5"/>
      <c r="BE59" s="32">
        <v>4</v>
      </c>
      <c r="BF59" s="38"/>
      <c r="BG59" s="11">
        <f t="shared" si="2"/>
        <v>1039.0982635362552</v>
      </c>
      <c r="BH59" s="11"/>
      <c r="BI59" s="11">
        <f t="shared" si="3"/>
        <v>1039.0982635362552</v>
      </c>
      <c r="BJ59" s="44">
        <v>55</v>
      </c>
      <c r="BK59" s="26">
        <v>4</v>
      </c>
      <c r="BL59" s="26">
        <v>7</v>
      </c>
      <c r="BM59" s="26">
        <v>7</v>
      </c>
      <c r="BN59" s="26">
        <v>6</v>
      </c>
      <c r="BO59" s="26" t="s">
        <v>741</v>
      </c>
      <c r="BP59" s="33">
        <v>8</v>
      </c>
      <c r="BQ59" s="26">
        <v>6</v>
      </c>
      <c r="BR59" s="26">
        <v>4</v>
      </c>
      <c r="BS59" s="26" t="s">
        <v>741</v>
      </c>
      <c r="BT59" s="33">
        <v>8</v>
      </c>
      <c r="BU59" s="26">
        <v>7</v>
      </c>
      <c r="BV59" s="26">
        <v>10</v>
      </c>
      <c r="BW59" s="26" t="s">
        <v>741</v>
      </c>
      <c r="BX59" s="33">
        <v>7</v>
      </c>
      <c r="BY59" s="26">
        <v>9</v>
      </c>
      <c r="BZ59" s="26">
        <v>4</v>
      </c>
      <c r="CA59" s="26" t="s">
        <v>741</v>
      </c>
      <c r="CB59" s="33"/>
      <c r="CC59" s="26"/>
      <c r="CD59" s="26"/>
      <c r="CE59" s="26"/>
      <c r="CF59" s="33"/>
      <c r="CG59" s="26"/>
      <c r="CH59" s="26"/>
      <c r="CI59" s="26"/>
      <c r="CJ59" s="44">
        <v>55</v>
      </c>
      <c r="CK59" s="5">
        <v>1</v>
      </c>
      <c r="CL59" s="5">
        <v>1</v>
      </c>
      <c r="CM59" s="69">
        <v>1</v>
      </c>
      <c r="CN59" s="11">
        <v>2.5099999999999998</v>
      </c>
      <c r="CO59" s="5">
        <v>210</v>
      </c>
      <c r="CP59" s="18">
        <v>1039.0982635362552</v>
      </c>
      <c r="CQ59" s="69">
        <v>10</v>
      </c>
      <c r="CR59" s="8" t="s">
        <v>233</v>
      </c>
      <c r="CS59" s="9">
        <v>40317</v>
      </c>
      <c r="CT59" s="8" t="s">
        <v>231</v>
      </c>
      <c r="CU59" s="69">
        <v>4</v>
      </c>
      <c r="CV59" s="26">
        <v>30</v>
      </c>
      <c r="CW59" s="26">
        <v>29</v>
      </c>
      <c r="CY59" s="26">
        <v>24</v>
      </c>
      <c r="CZ59" s="26"/>
      <c r="DA59" s="10"/>
    </row>
    <row r="60" spans="1:105" ht="15" x14ac:dyDescent="0.25">
      <c r="A60" s="10">
        <v>56</v>
      </c>
      <c r="B60" s="15">
        <v>56</v>
      </c>
      <c r="C60" s="42">
        <v>1</v>
      </c>
      <c r="D60" s="16">
        <v>40303</v>
      </c>
      <c r="E60" s="48">
        <v>1</v>
      </c>
      <c r="F60" s="48">
        <v>1</v>
      </c>
      <c r="G60" s="42">
        <v>3</v>
      </c>
      <c r="H60" s="15"/>
      <c r="I60" s="15">
        <v>3</v>
      </c>
      <c r="J60" s="15">
        <v>3</v>
      </c>
      <c r="K60" s="15">
        <v>3</v>
      </c>
      <c r="L60" s="15">
        <v>3</v>
      </c>
      <c r="M60" s="15">
        <v>3</v>
      </c>
      <c r="N60" s="299">
        <f t="shared" si="0"/>
        <v>3</v>
      </c>
      <c r="O60" s="15" t="s">
        <v>117</v>
      </c>
      <c r="P60" s="15"/>
      <c r="Q60" s="15" t="s">
        <v>111</v>
      </c>
      <c r="R60" s="15" t="s">
        <v>111</v>
      </c>
      <c r="S60" s="15" t="s">
        <v>112</v>
      </c>
      <c r="T60" s="15"/>
      <c r="U60" s="15"/>
      <c r="V60" s="42">
        <v>15</v>
      </c>
      <c r="W60" s="15"/>
      <c r="X60" s="15">
        <v>15</v>
      </c>
      <c r="Y60" s="15">
        <v>15</v>
      </c>
      <c r="Z60" s="15">
        <v>12</v>
      </c>
      <c r="AA60" s="15">
        <v>5</v>
      </c>
      <c r="AB60" s="15"/>
      <c r="AC60" s="42"/>
      <c r="AD60" s="15"/>
      <c r="AE60" s="15"/>
      <c r="AF60" s="15"/>
      <c r="AG60" s="15"/>
      <c r="AH60" s="15"/>
      <c r="AI60" s="15">
        <v>12</v>
      </c>
      <c r="AJ60" s="52" t="s">
        <v>231</v>
      </c>
      <c r="AK60" s="16"/>
      <c r="AL60" s="53"/>
      <c r="AM60" s="48"/>
      <c r="AN60" s="48"/>
      <c r="AO60" s="48"/>
      <c r="AP60" s="48"/>
      <c r="AQ60" s="48"/>
      <c r="AR60" s="48"/>
      <c r="AS60" s="48"/>
      <c r="AT60" s="17" t="s">
        <v>272</v>
      </c>
      <c r="AU60" s="300">
        <f t="shared" si="1"/>
        <v>3</v>
      </c>
      <c r="AV60" s="15">
        <v>2</v>
      </c>
      <c r="AW60" s="18">
        <v>3.13</v>
      </c>
      <c r="AX60" s="15">
        <v>280</v>
      </c>
      <c r="AY60" s="19">
        <v>20</v>
      </c>
      <c r="AZ60" s="15">
        <v>1</v>
      </c>
      <c r="BA60" s="15">
        <v>1.24</v>
      </c>
      <c r="BB60" s="15"/>
      <c r="BC60" s="11">
        <f>85.754*BA60+44.946</f>
        <v>151.28095999999999</v>
      </c>
      <c r="BD60" s="15"/>
      <c r="BE60" s="42"/>
      <c r="BF60" s="262"/>
      <c r="BG60" s="11">
        <f t="shared" si="2"/>
        <v>4308.9016695135379</v>
      </c>
      <c r="BH60" s="11">
        <f t="shared" si="4"/>
        <v>182.69115584560598</v>
      </c>
      <c r="BI60" s="11">
        <f t="shared" si="3"/>
        <v>4491.5928253591437</v>
      </c>
      <c r="BJ60" s="47">
        <v>56</v>
      </c>
      <c r="BK60" s="26"/>
      <c r="BL60" s="26"/>
      <c r="BM60" s="26"/>
      <c r="BN60" s="26"/>
      <c r="BO60" s="26"/>
      <c r="BP60" s="33"/>
      <c r="BQ60" s="26"/>
      <c r="BR60" s="26"/>
      <c r="BS60" s="26"/>
      <c r="BT60" s="33"/>
      <c r="BU60" s="26"/>
      <c r="BV60" s="26"/>
      <c r="BW60" s="26"/>
      <c r="BX60" s="33"/>
      <c r="BY60" s="26"/>
      <c r="BZ60" s="26"/>
      <c r="CA60" s="26"/>
      <c r="CB60" s="33"/>
      <c r="CC60" s="26"/>
      <c r="CD60" s="26"/>
      <c r="CE60" s="26"/>
      <c r="CF60" s="33"/>
      <c r="CG60" s="26"/>
      <c r="CH60" s="26"/>
      <c r="CI60" s="26"/>
      <c r="CJ60" s="44">
        <v>56</v>
      </c>
      <c r="CK60" s="5">
        <v>3</v>
      </c>
      <c r="CL60" s="5">
        <v>3</v>
      </c>
      <c r="CM60" s="69">
        <v>3</v>
      </c>
      <c r="CN60" s="18">
        <v>3.13</v>
      </c>
      <c r="CO60" s="15">
        <v>280</v>
      </c>
      <c r="CP60" s="18">
        <v>4491.5928253591437</v>
      </c>
      <c r="CQ60" s="69">
        <v>12</v>
      </c>
      <c r="CR60" s="16" t="s">
        <v>231</v>
      </c>
      <c r="CS60" s="9"/>
      <c r="CT60" s="252">
        <v>40328</v>
      </c>
      <c r="CU60" s="69"/>
      <c r="CV60" s="26"/>
      <c r="CW60" s="26"/>
      <c r="CY60" s="26"/>
      <c r="CZ60" s="26"/>
      <c r="DA60" s="26"/>
    </row>
    <row r="61" spans="1:105" ht="15" x14ac:dyDescent="0.25">
      <c r="A61" s="10">
        <v>57</v>
      </c>
      <c r="B61" s="15">
        <v>57</v>
      </c>
      <c r="C61" s="42"/>
      <c r="D61" s="8">
        <v>40326</v>
      </c>
      <c r="E61" s="28">
        <v>1</v>
      </c>
      <c r="F61" s="28">
        <v>0</v>
      </c>
      <c r="G61" s="32"/>
      <c r="H61" s="5"/>
      <c r="I61" s="5"/>
      <c r="J61" s="5"/>
      <c r="K61" s="5"/>
      <c r="L61" s="5"/>
      <c r="M61" s="5">
        <v>1</v>
      </c>
      <c r="N61" s="299">
        <f t="shared" si="0"/>
        <v>1</v>
      </c>
      <c r="O61" s="5"/>
      <c r="P61" s="5"/>
      <c r="Q61" s="5"/>
      <c r="R61" s="5"/>
      <c r="S61" s="5"/>
      <c r="T61" s="5"/>
      <c r="U61" s="5"/>
      <c r="V61" s="32"/>
      <c r="W61" s="5"/>
      <c r="X61" s="5"/>
      <c r="Y61" s="5"/>
      <c r="Z61" s="5"/>
      <c r="AA61" s="5"/>
      <c r="AB61" s="5"/>
      <c r="AC61" s="32"/>
      <c r="AD61" s="5"/>
      <c r="AE61" s="5"/>
      <c r="AF61" s="5"/>
      <c r="AG61" s="5"/>
      <c r="AH61" s="5"/>
      <c r="AI61" s="5"/>
      <c r="AJ61" s="40"/>
      <c r="AK61" s="8"/>
      <c r="AL61" s="41"/>
      <c r="AM61" s="28"/>
      <c r="AN61" s="28"/>
      <c r="AO61" s="28"/>
      <c r="AP61" s="28"/>
      <c r="AQ61" s="28"/>
      <c r="AR61" s="28"/>
      <c r="AS61" s="28"/>
      <c r="AT61" s="10" t="s">
        <v>235</v>
      </c>
      <c r="AU61" s="300">
        <f t="shared" si="1"/>
        <v>0</v>
      </c>
      <c r="AV61" s="5"/>
      <c r="AW61" s="11"/>
      <c r="AX61" s="5"/>
      <c r="AY61" s="12"/>
      <c r="AZ61" s="5"/>
      <c r="BA61" s="5"/>
      <c r="BB61" s="5"/>
      <c r="BC61" s="5"/>
      <c r="BD61" s="5"/>
      <c r="BE61" s="32"/>
      <c r="BF61" s="38"/>
      <c r="BG61" s="11"/>
      <c r="BH61" s="11"/>
      <c r="BI61" s="11"/>
      <c r="BJ61" s="44">
        <v>57</v>
      </c>
      <c r="BK61" s="26"/>
      <c r="BL61" s="26"/>
      <c r="BM61" s="26"/>
      <c r="BN61" s="26"/>
      <c r="BO61" s="26"/>
      <c r="BP61" s="33"/>
      <c r="BQ61" s="26"/>
      <c r="BR61" s="26"/>
      <c r="BS61" s="26"/>
      <c r="BT61" s="33"/>
      <c r="BU61" s="26"/>
      <c r="BV61" s="26"/>
      <c r="BW61" s="26"/>
      <c r="BX61" s="33"/>
      <c r="BY61" s="26"/>
      <c r="BZ61" s="26"/>
      <c r="CA61" s="26"/>
      <c r="CB61" s="33"/>
      <c r="CC61" s="26"/>
      <c r="CD61" s="26"/>
      <c r="CE61" s="26"/>
      <c r="CF61" s="33"/>
      <c r="CG61" s="26"/>
      <c r="CH61" s="26"/>
      <c r="CI61" s="26"/>
      <c r="CJ61" s="44">
        <v>57</v>
      </c>
      <c r="CK61" s="5">
        <v>1</v>
      </c>
      <c r="CL61" s="5">
        <v>0</v>
      </c>
      <c r="CM61" s="69">
        <v>1</v>
      </c>
      <c r="CN61" s="11"/>
      <c r="CO61" s="5"/>
      <c r="CP61" s="18"/>
      <c r="CQ61" s="69"/>
      <c r="CR61" s="8"/>
      <c r="CS61" s="9"/>
      <c r="CT61" s="8"/>
      <c r="CU61" s="69"/>
      <c r="CV61" s="26"/>
      <c r="CW61" s="26"/>
      <c r="CY61" s="26"/>
      <c r="CZ61" s="26"/>
      <c r="DA61" s="10"/>
    </row>
    <row r="62" spans="1:105" ht="15" x14ac:dyDescent="0.25">
      <c r="A62" s="10">
        <v>58</v>
      </c>
      <c r="B62" s="15">
        <v>58</v>
      </c>
      <c r="C62" s="42"/>
      <c r="D62" s="8"/>
      <c r="E62" s="28"/>
      <c r="F62" s="28"/>
      <c r="G62" s="32"/>
      <c r="H62" s="5"/>
      <c r="I62" s="5"/>
      <c r="J62" s="5"/>
      <c r="K62" s="5"/>
      <c r="L62" s="5"/>
      <c r="M62" s="5"/>
      <c r="N62" s="299">
        <f t="shared" si="0"/>
        <v>0</v>
      </c>
      <c r="O62" s="5"/>
      <c r="P62" s="5"/>
      <c r="Q62" s="5"/>
      <c r="R62" s="5"/>
      <c r="S62" s="5"/>
      <c r="T62" s="5"/>
      <c r="U62" s="5"/>
      <c r="V62" s="32"/>
      <c r="W62" s="5"/>
      <c r="X62" s="5"/>
      <c r="Y62" s="5"/>
      <c r="Z62" s="5"/>
      <c r="AA62" s="5"/>
      <c r="AB62" s="5"/>
      <c r="AC62" s="32"/>
      <c r="AD62" s="5"/>
      <c r="AE62" s="5"/>
      <c r="AF62" s="5"/>
      <c r="AG62" s="5"/>
      <c r="AH62" s="5"/>
      <c r="AI62" s="5"/>
      <c r="AJ62" s="40"/>
      <c r="AK62" s="8"/>
      <c r="AL62" s="41"/>
      <c r="AM62" s="28"/>
      <c r="AN62" s="28"/>
      <c r="AO62" s="28"/>
      <c r="AP62" s="28"/>
      <c r="AQ62" s="28"/>
      <c r="AR62" s="28"/>
      <c r="AS62" s="28"/>
      <c r="AT62" s="10"/>
      <c r="AU62" s="300">
        <f t="shared" si="1"/>
        <v>0</v>
      </c>
      <c r="AV62" s="5"/>
      <c r="AW62" s="11"/>
      <c r="AX62" s="5"/>
      <c r="AY62" s="12"/>
      <c r="AZ62" s="5"/>
      <c r="BA62" s="5"/>
      <c r="BB62" s="5"/>
      <c r="BC62" s="5"/>
      <c r="BD62" s="5"/>
      <c r="BE62" s="32"/>
      <c r="BF62" s="38"/>
      <c r="BG62" s="11"/>
      <c r="BH62" s="11"/>
      <c r="BI62" s="11"/>
      <c r="BJ62" s="44">
        <v>58</v>
      </c>
      <c r="BK62" s="26"/>
      <c r="BL62" s="26"/>
      <c r="BM62" s="26"/>
      <c r="BN62" s="26"/>
      <c r="BO62" s="26"/>
      <c r="BP62" s="33"/>
      <c r="BQ62" s="26"/>
      <c r="BR62" s="26"/>
      <c r="BS62" s="26"/>
      <c r="BT62" s="33"/>
      <c r="BU62" s="26"/>
      <c r="BV62" s="26"/>
      <c r="BW62" s="26"/>
      <c r="BX62" s="33"/>
      <c r="BY62" s="26"/>
      <c r="BZ62" s="26"/>
      <c r="CA62" s="26"/>
      <c r="CB62" s="33"/>
      <c r="CC62" s="26"/>
      <c r="CD62" s="26"/>
      <c r="CE62" s="26"/>
      <c r="CF62" s="33"/>
      <c r="CG62" s="26"/>
      <c r="CH62" s="26"/>
      <c r="CI62" s="26"/>
      <c r="CJ62" s="44">
        <v>58</v>
      </c>
      <c r="CK62" s="5">
        <v>0</v>
      </c>
      <c r="CL62" s="5">
        <v>0</v>
      </c>
      <c r="CM62" s="69"/>
      <c r="CN62" s="11"/>
      <c r="CO62" s="5"/>
      <c r="CP62" s="18"/>
      <c r="CQ62" s="69"/>
      <c r="CR62" s="8"/>
      <c r="CS62" s="9"/>
      <c r="CT62" s="8"/>
      <c r="CU62" s="69"/>
      <c r="CV62" s="26"/>
      <c r="CW62" s="26"/>
      <c r="CY62" s="26"/>
      <c r="CZ62" s="26"/>
      <c r="DA62" s="26"/>
    </row>
    <row r="63" spans="1:105" ht="15" x14ac:dyDescent="0.25">
      <c r="A63" s="10">
        <v>59</v>
      </c>
      <c r="B63" s="15">
        <v>59</v>
      </c>
      <c r="C63" s="42"/>
      <c r="D63" s="8">
        <v>40305</v>
      </c>
      <c r="E63" s="28">
        <v>1</v>
      </c>
      <c r="F63" s="28">
        <v>1</v>
      </c>
      <c r="G63" s="32"/>
      <c r="H63" s="5">
        <v>2</v>
      </c>
      <c r="I63" s="5">
        <v>2</v>
      </c>
      <c r="J63" s="5">
        <v>2</v>
      </c>
      <c r="K63" s="5">
        <v>2</v>
      </c>
      <c r="L63" s="5">
        <v>2</v>
      </c>
      <c r="M63" s="5">
        <v>2</v>
      </c>
      <c r="N63" s="299">
        <f t="shared" si="0"/>
        <v>2</v>
      </c>
      <c r="O63" s="5"/>
      <c r="P63" s="5" t="s">
        <v>117</v>
      </c>
      <c r="Q63" s="5" t="s">
        <v>117</v>
      </c>
      <c r="R63" s="5" t="s">
        <v>117</v>
      </c>
      <c r="S63" s="5" t="s">
        <v>112</v>
      </c>
      <c r="T63" s="5"/>
      <c r="U63" s="5"/>
      <c r="V63" s="32"/>
      <c r="W63" s="5">
        <v>20</v>
      </c>
      <c r="X63" s="5">
        <v>20</v>
      </c>
      <c r="Y63" s="5">
        <v>20</v>
      </c>
      <c r="Z63" s="5">
        <v>19</v>
      </c>
      <c r="AA63" s="5">
        <v>18</v>
      </c>
      <c r="AB63" s="5"/>
      <c r="AC63" s="32"/>
      <c r="AD63" s="5"/>
      <c r="AE63" s="5"/>
      <c r="AF63" s="5"/>
      <c r="AG63" s="5"/>
      <c r="AH63" s="5"/>
      <c r="AI63" s="5">
        <v>17</v>
      </c>
      <c r="AJ63" s="40" t="s">
        <v>231</v>
      </c>
      <c r="AK63" s="8" t="s">
        <v>237</v>
      </c>
      <c r="AL63" s="41">
        <v>40326</v>
      </c>
      <c r="AM63" s="28"/>
      <c r="AN63" s="28"/>
      <c r="AO63" s="28"/>
      <c r="AP63" s="28"/>
      <c r="AQ63" s="28"/>
      <c r="AR63" s="28"/>
      <c r="AS63" s="28"/>
      <c r="AT63" s="10" t="s">
        <v>273</v>
      </c>
      <c r="AU63" s="300">
        <f t="shared" si="1"/>
        <v>2</v>
      </c>
      <c r="AV63" s="5">
        <v>2</v>
      </c>
      <c r="AW63" s="11">
        <v>2.3199999999999998</v>
      </c>
      <c r="AX63" s="5">
        <v>265</v>
      </c>
      <c r="AY63" s="12"/>
      <c r="AZ63" s="5"/>
      <c r="BA63" s="5"/>
      <c r="BB63" s="5"/>
      <c r="BC63" s="5"/>
      <c r="BD63" s="5"/>
      <c r="BE63" s="32">
        <v>3</v>
      </c>
      <c r="BF63" s="38"/>
      <c r="BG63" s="11">
        <f t="shared" si="2"/>
        <v>2240.4833495753255</v>
      </c>
      <c r="BH63" s="11"/>
      <c r="BI63" s="11">
        <f t="shared" si="3"/>
        <v>2240.4833495753255</v>
      </c>
      <c r="BJ63" s="44">
        <v>59</v>
      </c>
      <c r="BK63" s="26">
        <v>3</v>
      </c>
      <c r="BL63" s="26">
        <v>7</v>
      </c>
      <c r="BM63" s="26">
        <v>5</v>
      </c>
      <c r="BN63" s="26">
        <v>7</v>
      </c>
      <c r="BO63" s="26" t="s">
        <v>741</v>
      </c>
      <c r="BP63" s="33">
        <v>4</v>
      </c>
      <c r="BQ63" s="26">
        <v>9</v>
      </c>
      <c r="BR63" s="26">
        <v>2</v>
      </c>
      <c r="BS63" s="26" t="s">
        <v>741</v>
      </c>
      <c r="BT63" s="33">
        <v>4</v>
      </c>
      <c r="BU63" s="26">
        <v>8</v>
      </c>
      <c r="BV63" s="26">
        <v>8</v>
      </c>
      <c r="BW63" s="26" t="s">
        <v>741</v>
      </c>
      <c r="BX63" s="33"/>
      <c r="BY63" s="26"/>
      <c r="BZ63" s="26"/>
      <c r="CA63" s="26"/>
      <c r="CB63" s="33"/>
      <c r="CC63" s="26"/>
      <c r="CD63" s="26"/>
      <c r="CE63" s="26"/>
      <c r="CF63" s="33"/>
      <c r="CG63" s="26"/>
      <c r="CH63" s="26"/>
      <c r="CI63" s="26"/>
      <c r="CJ63" s="44">
        <v>59</v>
      </c>
      <c r="CK63" s="5">
        <v>2</v>
      </c>
      <c r="CL63" s="5">
        <v>2</v>
      </c>
      <c r="CM63" s="69">
        <v>2</v>
      </c>
      <c r="CN63" s="11">
        <v>2.3199999999999998</v>
      </c>
      <c r="CO63" s="5">
        <v>265</v>
      </c>
      <c r="CP63" s="18">
        <v>2240.4833495753255</v>
      </c>
      <c r="CQ63" s="69">
        <v>17</v>
      </c>
      <c r="CR63" s="8" t="s">
        <v>231</v>
      </c>
      <c r="CS63" s="9">
        <v>40322</v>
      </c>
      <c r="CT63" s="8">
        <v>40326</v>
      </c>
      <c r="CU63" s="69">
        <v>3</v>
      </c>
      <c r="CV63" s="26">
        <v>15</v>
      </c>
      <c r="CW63" s="26">
        <v>22</v>
      </c>
      <c r="CY63" s="26">
        <v>17</v>
      </c>
      <c r="CZ63" s="26"/>
      <c r="DA63" s="26"/>
    </row>
    <row r="64" spans="1:105" ht="15" x14ac:dyDescent="0.25">
      <c r="A64" s="10">
        <v>60</v>
      </c>
      <c r="B64" s="15">
        <v>60</v>
      </c>
      <c r="C64" s="42">
        <v>1</v>
      </c>
      <c r="D64" s="8">
        <v>40305</v>
      </c>
      <c r="E64" s="28">
        <v>1</v>
      </c>
      <c r="F64" s="28">
        <v>1</v>
      </c>
      <c r="G64" s="32"/>
      <c r="H64" s="5">
        <v>1</v>
      </c>
      <c r="I64" s="5">
        <v>1</v>
      </c>
      <c r="J64" s="5">
        <v>1</v>
      </c>
      <c r="K64" s="5">
        <v>1</v>
      </c>
      <c r="L64" s="5">
        <v>1</v>
      </c>
      <c r="M64" s="5">
        <v>1</v>
      </c>
      <c r="N64" s="299">
        <f t="shared" si="0"/>
        <v>1</v>
      </c>
      <c r="O64" s="5"/>
      <c r="P64" s="5" t="s">
        <v>117</v>
      </c>
      <c r="Q64" s="5" t="s">
        <v>117</v>
      </c>
      <c r="R64" s="5" t="s">
        <v>111</v>
      </c>
      <c r="S64" s="5"/>
      <c r="T64" s="5"/>
      <c r="U64" s="5"/>
      <c r="V64" s="32"/>
      <c r="W64" s="5">
        <v>10</v>
      </c>
      <c r="X64" s="5">
        <v>10</v>
      </c>
      <c r="Y64" s="5">
        <v>10</v>
      </c>
      <c r="Z64" s="5">
        <v>7</v>
      </c>
      <c r="AA64" s="5">
        <v>7</v>
      </c>
      <c r="AB64" s="5"/>
      <c r="AC64" s="32"/>
      <c r="AD64" s="5"/>
      <c r="AE64" s="5"/>
      <c r="AF64" s="5"/>
      <c r="AG64" s="5"/>
      <c r="AH64" s="5"/>
      <c r="AI64" s="5">
        <v>7</v>
      </c>
      <c r="AJ64" s="40">
        <v>40317</v>
      </c>
      <c r="AK64" s="8">
        <v>40317</v>
      </c>
      <c r="AL64" s="41"/>
      <c r="AM64" s="28"/>
      <c r="AN64" s="28"/>
      <c r="AO64" s="28"/>
      <c r="AP64" s="28"/>
      <c r="AQ64" s="28"/>
      <c r="AR64" s="28"/>
      <c r="AS64" s="28"/>
      <c r="AT64" s="10" t="s">
        <v>274</v>
      </c>
      <c r="AU64" s="300">
        <f t="shared" si="1"/>
        <v>1</v>
      </c>
      <c r="AV64" s="5">
        <v>1</v>
      </c>
      <c r="AW64" s="11">
        <v>2.33</v>
      </c>
      <c r="AX64" s="5">
        <v>240</v>
      </c>
      <c r="AY64" s="12"/>
      <c r="AZ64" s="5"/>
      <c r="BA64" s="5"/>
      <c r="BB64" s="5"/>
      <c r="BC64" s="5"/>
      <c r="BD64" s="5"/>
      <c r="BE64" s="32">
        <v>2</v>
      </c>
      <c r="BF64" s="38"/>
      <c r="BG64" s="11">
        <f t="shared" si="2"/>
        <v>1023.3235414244177</v>
      </c>
      <c r="BH64" s="11"/>
      <c r="BI64" s="11">
        <f t="shared" si="3"/>
        <v>1023.3235414244177</v>
      </c>
      <c r="BJ64" s="44">
        <v>60</v>
      </c>
      <c r="BK64" s="26">
        <v>2</v>
      </c>
      <c r="BL64" s="26">
        <v>8</v>
      </c>
      <c r="BM64" s="26">
        <v>3</v>
      </c>
      <c r="BN64" s="26">
        <v>11</v>
      </c>
      <c r="BO64" s="26" t="s">
        <v>741</v>
      </c>
      <c r="BP64" s="33">
        <v>3</v>
      </c>
      <c r="BQ64" s="26">
        <v>9</v>
      </c>
      <c r="BR64" s="26">
        <v>5</v>
      </c>
      <c r="BS64" s="26" t="s">
        <v>741</v>
      </c>
      <c r="BT64" s="33"/>
      <c r="BU64" s="26"/>
      <c r="BV64" s="26"/>
      <c r="BW64" s="26"/>
      <c r="BX64" s="33"/>
      <c r="BY64" s="26"/>
      <c r="BZ64" s="26"/>
      <c r="CA64" s="26"/>
      <c r="CB64" s="33"/>
      <c r="CC64" s="26"/>
      <c r="CD64" s="26"/>
      <c r="CE64" s="26"/>
      <c r="CF64" s="33"/>
      <c r="CG64" s="26"/>
      <c r="CH64" s="26"/>
      <c r="CI64" s="26"/>
      <c r="CJ64" s="44">
        <v>60</v>
      </c>
      <c r="CK64" s="5">
        <v>1</v>
      </c>
      <c r="CL64" s="5">
        <v>1</v>
      </c>
      <c r="CM64" s="69">
        <v>1</v>
      </c>
      <c r="CN64" s="11">
        <v>2.33</v>
      </c>
      <c r="CO64" s="5">
        <v>240</v>
      </c>
      <c r="CP64" s="18">
        <v>1023.3235414244177</v>
      </c>
      <c r="CQ64" s="69">
        <v>7</v>
      </c>
      <c r="CR64" s="8">
        <v>40317</v>
      </c>
      <c r="CS64" s="9">
        <v>40317</v>
      </c>
      <c r="CT64" s="252">
        <v>40328</v>
      </c>
      <c r="CU64" s="69">
        <v>2</v>
      </c>
      <c r="CV64" s="26">
        <v>11</v>
      </c>
      <c r="CW64" s="26">
        <v>12</v>
      </c>
      <c r="CY64" s="26">
        <v>16</v>
      </c>
      <c r="CZ64" s="26"/>
      <c r="DA64" s="26"/>
    </row>
    <row r="65" spans="1:105" ht="15" x14ac:dyDescent="0.25">
      <c r="A65" s="10">
        <v>61</v>
      </c>
      <c r="B65" s="15">
        <v>61</v>
      </c>
      <c r="C65" s="42"/>
      <c r="D65" s="8">
        <v>40322</v>
      </c>
      <c r="E65" s="28">
        <v>1</v>
      </c>
      <c r="F65" s="28">
        <v>0</v>
      </c>
      <c r="G65" s="32"/>
      <c r="H65" s="5"/>
      <c r="I65" s="5"/>
      <c r="J65" s="5"/>
      <c r="K65" s="5"/>
      <c r="L65" s="5">
        <v>3</v>
      </c>
      <c r="M65" s="5">
        <v>3</v>
      </c>
      <c r="N65" s="299">
        <f t="shared" si="0"/>
        <v>3</v>
      </c>
      <c r="O65" s="5"/>
      <c r="P65" s="5"/>
      <c r="Q65" s="5"/>
      <c r="R65" s="5"/>
      <c r="S65" s="5"/>
      <c r="T65" s="5"/>
      <c r="U65" s="5"/>
      <c r="V65" s="32"/>
      <c r="W65" s="5"/>
      <c r="X65" s="5"/>
      <c r="Y65" s="5"/>
      <c r="Z65" s="5"/>
      <c r="AA65" s="5"/>
      <c r="AB65" s="5"/>
      <c r="AC65" s="32"/>
      <c r="AD65" s="5"/>
      <c r="AE65" s="5"/>
      <c r="AF65" s="5"/>
      <c r="AG65" s="5"/>
      <c r="AH65" s="5"/>
      <c r="AI65" s="5"/>
      <c r="AJ65" s="40"/>
      <c r="AK65" s="8"/>
      <c r="AL65" s="41"/>
      <c r="AM65" s="28"/>
      <c r="AN65" s="28"/>
      <c r="AO65" s="28"/>
      <c r="AP65" s="28"/>
      <c r="AQ65" s="28"/>
      <c r="AR65" s="28">
        <v>0.2</v>
      </c>
      <c r="AS65" s="28"/>
      <c r="AT65" s="10" t="s">
        <v>275</v>
      </c>
      <c r="AU65" s="300">
        <f t="shared" si="1"/>
        <v>0</v>
      </c>
      <c r="AV65" s="5"/>
      <c r="AW65" s="11"/>
      <c r="AX65" s="5"/>
      <c r="AY65" s="12"/>
      <c r="AZ65" s="5"/>
      <c r="BA65" s="5"/>
      <c r="BB65" s="5"/>
      <c r="BC65" s="5"/>
      <c r="BD65" s="5"/>
      <c r="BE65" s="32"/>
      <c r="BF65" s="38"/>
      <c r="BG65" s="11"/>
      <c r="BH65" s="11"/>
      <c r="BI65" s="11"/>
      <c r="BJ65" s="44">
        <v>61</v>
      </c>
      <c r="BK65" s="26"/>
      <c r="BL65" s="26"/>
      <c r="BM65" s="26"/>
      <c r="BN65" s="26"/>
      <c r="BO65" s="26"/>
      <c r="BP65" s="33"/>
      <c r="BQ65" s="26"/>
      <c r="BR65" s="26"/>
      <c r="BS65" s="26"/>
      <c r="BT65" s="33"/>
      <c r="BU65" s="26"/>
      <c r="BV65" s="26"/>
      <c r="BW65" s="26"/>
      <c r="BX65" s="33"/>
      <c r="BY65" s="26"/>
      <c r="BZ65" s="26"/>
      <c r="CA65" s="26"/>
      <c r="CB65" s="33"/>
      <c r="CC65" s="26"/>
      <c r="CD65" s="26"/>
      <c r="CE65" s="26"/>
      <c r="CF65" s="33"/>
      <c r="CG65" s="26"/>
      <c r="CH65" s="26"/>
      <c r="CI65" s="26"/>
      <c r="CJ65" s="44">
        <v>61</v>
      </c>
      <c r="CK65" s="5">
        <v>3</v>
      </c>
      <c r="CL65" s="5">
        <v>0</v>
      </c>
      <c r="CM65" s="69">
        <v>3</v>
      </c>
      <c r="CN65" s="11"/>
      <c r="CO65" s="5"/>
      <c r="CP65" s="18"/>
      <c r="CQ65" s="69"/>
      <c r="CR65" s="8"/>
      <c r="CS65" s="9"/>
      <c r="CT65" s="8"/>
      <c r="CU65" s="69"/>
      <c r="CV65" s="26"/>
      <c r="CW65" s="26"/>
      <c r="CY65" s="26"/>
      <c r="CZ65" s="26">
        <v>0.2</v>
      </c>
      <c r="DA65" s="26"/>
    </row>
    <row r="66" spans="1:105" ht="15" x14ac:dyDescent="0.25">
      <c r="A66" s="10">
        <v>62</v>
      </c>
      <c r="B66" s="15">
        <v>62</v>
      </c>
      <c r="C66" s="42"/>
      <c r="D66" s="8"/>
      <c r="E66" s="28"/>
      <c r="F66" s="28"/>
      <c r="G66" s="32"/>
      <c r="H66" s="5"/>
      <c r="I66" s="5"/>
      <c r="J66" s="5"/>
      <c r="K66" s="5"/>
      <c r="L66" s="5"/>
      <c r="M66" s="5"/>
      <c r="N66" s="299">
        <f t="shared" si="0"/>
        <v>0</v>
      </c>
      <c r="O66" s="5"/>
      <c r="P66" s="5"/>
      <c r="Q66" s="5"/>
      <c r="R66" s="5"/>
      <c r="S66" s="5"/>
      <c r="T66" s="5"/>
      <c r="U66" s="5"/>
      <c r="V66" s="32"/>
      <c r="W66" s="5"/>
      <c r="X66" s="5"/>
      <c r="Y66" s="5"/>
      <c r="Z66" s="5"/>
      <c r="AA66" s="5"/>
      <c r="AB66" s="5"/>
      <c r="AC66" s="32"/>
      <c r="AD66" s="5"/>
      <c r="AE66" s="5"/>
      <c r="AF66" s="5"/>
      <c r="AG66" s="5"/>
      <c r="AH66" s="5"/>
      <c r="AI66" s="5"/>
      <c r="AJ66" s="40"/>
      <c r="AK66" s="8"/>
      <c r="AL66" s="41"/>
      <c r="AM66" s="28"/>
      <c r="AN66" s="28"/>
      <c r="AO66" s="28"/>
      <c r="AP66" s="28"/>
      <c r="AQ66" s="28"/>
      <c r="AR66" s="28"/>
      <c r="AS66" s="28"/>
      <c r="AT66" s="10"/>
      <c r="AU66" s="300">
        <f t="shared" si="1"/>
        <v>0</v>
      </c>
      <c r="AV66" s="5"/>
      <c r="AW66" s="11"/>
      <c r="AX66" s="5"/>
      <c r="AY66" s="12"/>
      <c r="AZ66" s="5"/>
      <c r="BA66" s="5"/>
      <c r="BB66" s="5"/>
      <c r="BC66" s="5"/>
      <c r="BD66" s="5"/>
      <c r="BE66" s="32"/>
      <c r="BF66" s="38"/>
      <c r="BG66" s="11"/>
      <c r="BH66" s="11"/>
      <c r="BI66" s="11"/>
      <c r="BJ66" s="44">
        <v>62</v>
      </c>
      <c r="BK66" s="26"/>
      <c r="BL66" s="26"/>
      <c r="BM66" s="26"/>
      <c r="BN66" s="26"/>
      <c r="BO66" s="26"/>
      <c r="BP66" s="33"/>
      <c r="BQ66" s="26"/>
      <c r="BR66" s="26"/>
      <c r="BS66" s="26"/>
      <c r="BT66" s="33"/>
      <c r="BU66" s="26"/>
      <c r="BV66" s="26"/>
      <c r="BW66" s="26"/>
      <c r="BX66" s="33"/>
      <c r="BY66" s="26"/>
      <c r="BZ66" s="26"/>
      <c r="CA66" s="26"/>
      <c r="CB66" s="33"/>
      <c r="CC66" s="26"/>
      <c r="CD66" s="26"/>
      <c r="CE66" s="26"/>
      <c r="CF66" s="33"/>
      <c r="CG66" s="26"/>
      <c r="CH66" s="26"/>
      <c r="CI66" s="26"/>
      <c r="CJ66" s="44">
        <v>62</v>
      </c>
      <c r="CK66" s="5">
        <v>0</v>
      </c>
      <c r="CL66" s="5">
        <v>0</v>
      </c>
      <c r="CM66" s="69"/>
      <c r="CN66" s="11"/>
      <c r="CO66" s="5"/>
      <c r="CP66" s="18"/>
      <c r="CQ66" s="69"/>
      <c r="CR66" s="8"/>
      <c r="CS66" s="9"/>
      <c r="CT66" s="8"/>
      <c r="CU66" s="69"/>
      <c r="CV66" s="26"/>
      <c r="CW66" s="26"/>
      <c r="CY66" s="26"/>
      <c r="CZ66" s="26"/>
      <c r="DA66" s="10"/>
    </row>
    <row r="67" spans="1:105" ht="15" x14ac:dyDescent="0.25">
      <c r="A67" s="10">
        <v>63</v>
      </c>
      <c r="B67" s="15">
        <v>63</v>
      </c>
      <c r="C67" s="42"/>
      <c r="D67" s="8">
        <v>40305</v>
      </c>
      <c r="E67" s="28">
        <v>1</v>
      </c>
      <c r="F67" s="28">
        <v>0</v>
      </c>
      <c r="G67" s="32"/>
      <c r="H67" s="5">
        <v>1</v>
      </c>
      <c r="I67" s="5">
        <v>1</v>
      </c>
      <c r="J67" s="5">
        <v>1</v>
      </c>
      <c r="K67" s="5">
        <v>1</v>
      </c>
      <c r="L67" s="5">
        <v>1</v>
      </c>
      <c r="M67" s="5"/>
      <c r="N67" s="299">
        <f t="shared" si="0"/>
        <v>1</v>
      </c>
      <c r="O67" s="5"/>
      <c r="P67" s="5"/>
      <c r="Q67" s="5"/>
      <c r="R67" s="5"/>
      <c r="S67" s="5"/>
      <c r="T67" s="5"/>
      <c r="U67" s="5"/>
      <c r="V67" s="32"/>
      <c r="W67" s="5"/>
      <c r="X67" s="5"/>
      <c r="Y67" s="5"/>
      <c r="Z67" s="5"/>
      <c r="AA67" s="5"/>
      <c r="AB67" s="5"/>
      <c r="AC67" s="32"/>
      <c r="AD67" s="5"/>
      <c r="AE67" s="5"/>
      <c r="AF67" s="5"/>
      <c r="AG67" s="5"/>
      <c r="AH67" s="5"/>
      <c r="AI67" s="5"/>
      <c r="AJ67" s="40"/>
      <c r="AK67" s="8"/>
      <c r="AL67" s="41"/>
      <c r="AM67" s="28"/>
      <c r="AN67" s="28"/>
      <c r="AO67" s="28"/>
      <c r="AP67" s="28"/>
      <c r="AQ67" s="28"/>
      <c r="AR67" s="28"/>
      <c r="AS67" s="28"/>
      <c r="AT67" s="10" t="s">
        <v>235</v>
      </c>
      <c r="AU67" s="300">
        <f t="shared" si="1"/>
        <v>0</v>
      </c>
      <c r="AV67" s="5"/>
      <c r="AW67" s="11"/>
      <c r="AX67" s="5"/>
      <c r="AY67" s="12"/>
      <c r="AZ67" s="5"/>
      <c r="BA67" s="5"/>
      <c r="BB67" s="5"/>
      <c r="BC67" s="5"/>
      <c r="BD67" s="5"/>
      <c r="BE67" s="32"/>
      <c r="BF67" s="38"/>
      <c r="BG67" s="11"/>
      <c r="BH67" s="11"/>
      <c r="BI67" s="11"/>
      <c r="BJ67" s="44">
        <v>63</v>
      </c>
      <c r="BK67" s="26"/>
      <c r="BL67" s="26"/>
      <c r="BM67" s="26"/>
      <c r="BN67" s="26"/>
      <c r="BO67" s="26"/>
      <c r="BP67" s="33"/>
      <c r="BQ67" s="26"/>
      <c r="BR67" s="26"/>
      <c r="BS67" s="26"/>
      <c r="BT67" s="33"/>
      <c r="BU67" s="26"/>
      <c r="BV67" s="26"/>
      <c r="BW67" s="26"/>
      <c r="BX67" s="33"/>
      <c r="BY67" s="26"/>
      <c r="BZ67" s="26"/>
      <c r="CA67" s="26"/>
      <c r="CB67" s="33"/>
      <c r="CC67" s="26"/>
      <c r="CD67" s="26"/>
      <c r="CE67" s="26"/>
      <c r="CF67" s="33"/>
      <c r="CG67" s="26"/>
      <c r="CH67" s="26"/>
      <c r="CI67" s="26"/>
      <c r="CJ67" s="44">
        <v>63</v>
      </c>
      <c r="CK67" s="5">
        <v>1</v>
      </c>
      <c r="CL67" s="5">
        <v>0</v>
      </c>
      <c r="CM67" s="69">
        <v>1</v>
      </c>
      <c r="CN67" s="11"/>
      <c r="CO67" s="5"/>
      <c r="CP67" s="18"/>
      <c r="CQ67" s="69"/>
      <c r="CR67" s="8"/>
      <c r="CS67" s="9"/>
      <c r="CT67" s="8"/>
      <c r="CU67" s="69"/>
      <c r="CV67" s="26"/>
      <c r="CW67" s="26"/>
      <c r="CY67" s="26"/>
      <c r="CZ67" s="26"/>
      <c r="DA67" s="26"/>
    </row>
    <row r="68" spans="1:105" ht="15" x14ac:dyDescent="0.25">
      <c r="A68" s="10">
        <v>64</v>
      </c>
      <c r="B68" s="15">
        <v>64</v>
      </c>
      <c r="C68" s="42"/>
      <c r="D68" s="8"/>
      <c r="E68" s="28"/>
      <c r="F68" s="28"/>
      <c r="G68" s="32"/>
      <c r="H68" s="5"/>
      <c r="I68" s="5"/>
      <c r="J68" s="5"/>
      <c r="K68" s="5"/>
      <c r="L68" s="5"/>
      <c r="M68" s="5"/>
      <c r="N68" s="299">
        <f t="shared" si="0"/>
        <v>0</v>
      </c>
      <c r="O68" s="5"/>
      <c r="P68" s="5"/>
      <c r="Q68" s="5"/>
      <c r="R68" s="5"/>
      <c r="S68" s="5"/>
      <c r="T68" s="5"/>
      <c r="U68" s="5"/>
      <c r="V68" s="32"/>
      <c r="W68" s="5"/>
      <c r="X68" s="5"/>
      <c r="Y68" s="5"/>
      <c r="Z68" s="5"/>
      <c r="AA68" s="5"/>
      <c r="AB68" s="5"/>
      <c r="AC68" s="32"/>
      <c r="AD68" s="5"/>
      <c r="AE68" s="5"/>
      <c r="AF68" s="5"/>
      <c r="AG68" s="5"/>
      <c r="AH68" s="5"/>
      <c r="AI68" s="5"/>
      <c r="AJ68" s="40"/>
      <c r="AK68" s="8"/>
      <c r="AL68" s="41"/>
      <c r="AM68" s="28"/>
      <c r="AN68" s="28"/>
      <c r="AO68" s="28"/>
      <c r="AP68" s="28"/>
      <c r="AQ68" s="28"/>
      <c r="AR68" s="28"/>
      <c r="AS68" s="28"/>
      <c r="AT68" s="10"/>
      <c r="AU68" s="300">
        <f t="shared" si="1"/>
        <v>0</v>
      </c>
      <c r="AV68" s="5"/>
      <c r="AW68" s="11"/>
      <c r="AX68" s="5"/>
      <c r="AY68" s="12"/>
      <c r="AZ68" s="5"/>
      <c r="BA68" s="5"/>
      <c r="BB68" s="5"/>
      <c r="BC68" s="5"/>
      <c r="BD68" s="5"/>
      <c r="BE68" s="32"/>
      <c r="BF68" s="38"/>
      <c r="BG68" s="11"/>
      <c r="BH68" s="11"/>
      <c r="BI68" s="11"/>
      <c r="BJ68" s="44">
        <v>64</v>
      </c>
      <c r="BK68" s="26"/>
      <c r="BL68" s="26"/>
      <c r="BM68" s="26"/>
      <c r="BN68" s="26"/>
      <c r="BO68" s="26"/>
      <c r="BP68" s="33"/>
      <c r="BQ68" s="26"/>
      <c r="BR68" s="26"/>
      <c r="BS68" s="26"/>
      <c r="BT68" s="33"/>
      <c r="BU68" s="26"/>
      <c r="BV68" s="26"/>
      <c r="BW68" s="26"/>
      <c r="BX68" s="33"/>
      <c r="BY68" s="26"/>
      <c r="BZ68" s="26"/>
      <c r="CA68" s="26"/>
      <c r="CB68" s="33"/>
      <c r="CC68" s="26"/>
      <c r="CD68" s="26"/>
      <c r="CE68" s="26"/>
      <c r="CF68" s="33"/>
      <c r="CG68" s="26"/>
      <c r="CH68" s="26"/>
      <c r="CI68" s="26"/>
      <c r="CJ68" s="44">
        <v>64</v>
      </c>
      <c r="CK68" s="5">
        <v>0</v>
      </c>
      <c r="CL68" s="5">
        <v>0</v>
      </c>
      <c r="CM68" s="69"/>
      <c r="CN68" s="11"/>
      <c r="CO68" s="5"/>
      <c r="CP68" s="18"/>
      <c r="CQ68" s="69"/>
      <c r="CR68" s="8"/>
      <c r="CS68" s="9"/>
      <c r="CT68" s="8"/>
      <c r="CU68" s="69"/>
      <c r="CV68" s="26"/>
      <c r="CW68" s="26"/>
      <c r="CY68" s="26"/>
      <c r="CZ68" s="26"/>
      <c r="DA68" s="10"/>
    </row>
    <row r="69" spans="1:105" ht="15" x14ac:dyDescent="0.25">
      <c r="A69" s="10">
        <v>65</v>
      </c>
      <c r="B69" s="15">
        <v>65</v>
      </c>
      <c r="C69" s="42"/>
      <c r="D69" s="8"/>
      <c r="E69" s="28"/>
      <c r="F69" s="28"/>
      <c r="G69" s="32"/>
      <c r="H69" s="5"/>
      <c r="I69" s="5"/>
      <c r="J69" s="5"/>
      <c r="K69" s="5"/>
      <c r="L69" s="5"/>
      <c r="M69" s="5"/>
      <c r="N69" s="299">
        <f t="shared" si="0"/>
        <v>0</v>
      </c>
      <c r="O69" s="5"/>
      <c r="P69" s="5"/>
      <c r="Q69" s="5"/>
      <c r="R69" s="5"/>
      <c r="S69" s="5"/>
      <c r="T69" s="5"/>
      <c r="U69" s="5"/>
      <c r="V69" s="32"/>
      <c r="W69" s="5"/>
      <c r="X69" s="5"/>
      <c r="Y69" s="5"/>
      <c r="Z69" s="5"/>
      <c r="AA69" s="5"/>
      <c r="AB69" s="5"/>
      <c r="AC69" s="32"/>
      <c r="AD69" s="5"/>
      <c r="AE69" s="5"/>
      <c r="AF69" s="5"/>
      <c r="AG69" s="5"/>
      <c r="AH69" s="5"/>
      <c r="AI69" s="5"/>
      <c r="AJ69" s="40"/>
      <c r="AK69" s="8"/>
      <c r="AL69" s="41"/>
      <c r="AM69" s="28"/>
      <c r="AN69" s="28"/>
      <c r="AO69" s="28"/>
      <c r="AP69" s="28"/>
      <c r="AQ69" s="28"/>
      <c r="AR69" s="28"/>
      <c r="AS69" s="28"/>
      <c r="AT69" s="10"/>
      <c r="AU69" s="300">
        <f t="shared" si="1"/>
        <v>0</v>
      </c>
      <c r="AV69" s="5"/>
      <c r="AW69" s="11"/>
      <c r="AX69" s="5"/>
      <c r="AY69" s="12"/>
      <c r="AZ69" s="5"/>
      <c r="BA69" s="5"/>
      <c r="BB69" s="5"/>
      <c r="BC69" s="5"/>
      <c r="BD69" s="5"/>
      <c r="BE69" s="32"/>
      <c r="BF69" s="38"/>
      <c r="BG69" s="11"/>
      <c r="BH69" s="11"/>
      <c r="BI69" s="11"/>
      <c r="BJ69" s="44">
        <v>65</v>
      </c>
      <c r="BK69" s="26"/>
      <c r="BL69" s="26"/>
      <c r="BM69" s="26"/>
      <c r="BN69" s="26"/>
      <c r="BO69" s="26"/>
      <c r="BP69" s="33"/>
      <c r="BQ69" s="26"/>
      <c r="BR69" s="26"/>
      <c r="BS69" s="26"/>
      <c r="BT69" s="33"/>
      <c r="BU69" s="26"/>
      <c r="BV69" s="26"/>
      <c r="BW69" s="26"/>
      <c r="BX69" s="33"/>
      <c r="BY69" s="26"/>
      <c r="BZ69" s="26"/>
      <c r="CA69" s="26"/>
      <c r="CB69" s="33"/>
      <c r="CC69" s="26"/>
      <c r="CD69" s="26"/>
      <c r="CE69" s="26"/>
      <c r="CF69" s="33"/>
      <c r="CG69" s="26"/>
      <c r="CH69" s="26"/>
      <c r="CI69" s="26"/>
      <c r="CJ69" s="44">
        <v>65</v>
      </c>
      <c r="CK69" s="5">
        <v>0</v>
      </c>
      <c r="CL69" s="5">
        <v>0</v>
      </c>
      <c r="CM69" s="69"/>
      <c r="CN69" s="11"/>
      <c r="CO69" s="5"/>
      <c r="CP69" s="18"/>
      <c r="CQ69" s="69"/>
      <c r="CR69" s="8"/>
      <c r="CS69" s="9"/>
      <c r="CT69" s="8"/>
      <c r="CU69" s="69"/>
      <c r="CV69" s="26"/>
      <c r="CW69" s="26"/>
      <c r="CY69" s="26"/>
      <c r="CZ69" s="26"/>
      <c r="DA69" s="79" t="s">
        <v>659</v>
      </c>
    </row>
    <row r="70" spans="1:105" ht="15" x14ac:dyDescent="0.25">
      <c r="A70" s="10">
        <v>66</v>
      </c>
      <c r="B70" s="15">
        <v>66</v>
      </c>
      <c r="C70" s="42"/>
      <c r="D70" s="8"/>
      <c r="E70" s="28"/>
      <c r="F70" s="28"/>
      <c r="G70" s="32"/>
      <c r="H70" s="5"/>
      <c r="I70" s="5"/>
      <c r="J70" s="5"/>
      <c r="K70" s="5"/>
      <c r="L70" s="5"/>
      <c r="M70" s="5"/>
      <c r="N70" s="299">
        <f t="shared" ref="N70:N133" si="5">MAX(G70:M70)</f>
        <v>0</v>
      </c>
      <c r="O70" s="5"/>
      <c r="P70" s="5"/>
      <c r="Q70" s="5"/>
      <c r="R70" s="5"/>
      <c r="S70" s="5"/>
      <c r="T70" s="5"/>
      <c r="U70" s="5"/>
      <c r="V70" s="32"/>
      <c r="W70" s="5"/>
      <c r="X70" s="5"/>
      <c r="Y70" s="5"/>
      <c r="Z70" s="5"/>
      <c r="AA70" s="5"/>
      <c r="AB70" s="5"/>
      <c r="AC70" s="32"/>
      <c r="AD70" s="5"/>
      <c r="AE70" s="5"/>
      <c r="AF70" s="5"/>
      <c r="AG70" s="5"/>
      <c r="AH70" s="5"/>
      <c r="AI70" s="5"/>
      <c r="AJ70" s="40"/>
      <c r="AK70" s="8"/>
      <c r="AL70" s="41"/>
      <c r="AM70" s="28"/>
      <c r="AN70" s="28"/>
      <c r="AO70" s="28"/>
      <c r="AP70" s="28"/>
      <c r="AQ70" s="28"/>
      <c r="AR70" s="28"/>
      <c r="AS70" s="28"/>
      <c r="AT70" s="10"/>
      <c r="AU70" s="300">
        <f t="shared" ref="AU70:AU133" si="6">AV70+AZ70</f>
        <v>0</v>
      </c>
      <c r="AV70" s="5"/>
      <c r="AW70" s="11"/>
      <c r="AX70" s="5"/>
      <c r="AY70" s="12"/>
      <c r="AZ70" s="5"/>
      <c r="BA70" s="5"/>
      <c r="BB70" s="5"/>
      <c r="BC70" s="5"/>
      <c r="BD70" s="5"/>
      <c r="BE70" s="32"/>
      <c r="BF70" s="38"/>
      <c r="BG70" s="11"/>
      <c r="BH70" s="11"/>
      <c r="BI70" s="11"/>
      <c r="BJ70" s="44">
        <v>66</v>
      </c>
      <c r="BK70" s="26"/>
      <c r="BL70" s="26"/>
      <c r="BM70" s="26"/>
      <c r="BN70" s="26"/>
      <c r="BO70" s="26"/>
      <c r="BP70" s="33"/>
      <c r="BQ70" s="26"/>
      <c r="BR70" s="26"/>
      <c r="BS70" s="26"/>
      <c r="BT70" s="33"/>
      <c r="BU70" s="26"/>
      <c r="BV70" s="26"/>
      <c r="BW70" s="26"/>
      <c r="BX70" s="33"/>
      <c r="BY70" s="26"/>
      <c r="BZ70" s="26"/>
      <c r="CA70" s="26"/>
      <c r="CB70" s="33"/>
      <c r="CC70" s="26"/>
      <c r="CD70" s="26"/>
      <c r="CE70" s="26"/>
      <c r="CF70" s="33"/>
      <c r="CG70" s="26"/>
      <c r="CH70" s="26"/>
      <c r="CI70" s="26"/>
      <c r="CJ70" s="44">
        <v>66</v>
      </c>
      <c r="CK70" s="5">
        <v>0</v>
      </c>
      <c r="CL70" s="5">
        <v>0</v>
      </c>
      <c r="CM70" s="69"/>
      <c r="CN70" s="11"/>
      <c r="CO70" s="5"/>
      <c r="CP70" s="18"/>
      <c r="CQ70" s="69"/>
      <c r="CR70" s="8"/>
      <c r="CS70" s="9"/>
      <c r="CT70" s="8"/>
      <c r="CU70" s="69"/>
      <c r="CV70" s="26"/>
      <c r="CW70" s="26"/>
      <c r="CY70" s="26"/>
      <c r="CZ70" s="26"/>
      <c r="DA70" s="79" t="s">
        <v>659</v>
      </c>
    </row>
    <row r="71" spans="1:105" ht="15" x14ac:dyDescent="0.25">
      <c r="A71" s="10">
        <v>67</v>
      </c>
      <c r="B71" s="15">
        <v>67</v>
      </c>
      <c r="C71" s="42"/>
      <c r="D71" s="8"/>
      <c r="E71" s="28"/>
      <c r="F71" s="28"/>
      <c r="G71" s="32"/>
      <c r="H71" s="5"/>
      <c r="I71" s="5"/>
      <c r="J71" s="5"/>
      <c r="K71" s="5"/>
      <c r="L71" s="5"/>
      <c r="M71" s="5"/>
      <c r="N71" s="299">
        <f t="shared" si="5"/>
        <v>0</v>
      </c>
      <c r="O71" s="5"/>
      <c r="P71" s="5"/>
      <c r="Q71" s="5"/>
      <c r="R71" s="5"/>
      <c r="S71" s="5"/>
      <c r="T71" s="5"/>
      <c r="U71" s="5"/>
      <c r="V71" s="32"/>
      <c r="W71" s="5"/>
      <c r="X71" s="5"/>
      <c r="Y71" s="5"/>
      <c r="Z71" s="5"/>
      <c r="AA71" s="5"/>
      <c r="AB71" s="5"/>
      <c r="AC71" s="32"/>
      <c r="AD71" s="5"/>
      <c r="AE71" s="5"/>
      <c r="AF71" s="5"/>
      <c r="AG71" s="5"/>
      <c r="AH71" s="5"/>
      <c r="AI71" s="5"/>
      <c r="AJ71" s="40"/>
      <c r="AK71" s="8"/>
      <c r="AL71" s="41"/>
      <c r="AM71" s="28"/>
      <c r="AN71" s="28"/>
      <c r="AO71" s="28"/>
      <c r="AP71" s="28"/>
      <c r="AQ71" s="28"/>
      <c r="AR71" s="28"/>
      <c r="AS71" s="28"/>
      <c r="AT71" s="10"/>
      <c r="AU71" s="300">
        <f t="shared" si="6"/>
        <v>0</v>
      </c>
      <c r="AV71" s="5"/>
      <c r="AW71" s="11"/>
      <c r="AX71" s="5"/>
      <c r="AY71" s="12"/>
      <c r="AZ71" s="5"/>
      <c r="BA71" s="5"/>
      <c r="BB71" s="5"/>
      <c r="BC71" s="5"/>
      <c r="BD71" s="5"/>
      <c r="BE71" s="32"/>
      <c r="BF71" s="38"/>
      <c r="BG71" s="11"/>
      <c r="BH71" s="11"/>
      <c r="BI71" s="11"/>
      <c r="BJ71" s="44">
        <v>67</v>
      </c>
      <c r="BK71" s="26"/>
      <c r="BL71" s="26"/>
      <c r="BM71" s="26"/>
      <c r="BN71" s="26"/>
      <c r="BO71" s="26"/>
      <c r="BP71" s="33"/>
      <c r="BQ71" s="26"/>
      <c r="BR71" s="26"/>
      <c r="BS71" s="26"/>
      <c r="BT71" s="33"/>
      <c r="BU71" s="26"/>
      <c r="BV71" s="26"/>
      <c r="BW71" s="26"/>
      <c r="BX71" s="33"/>
      <c r="BY71" s="26"/>
      <c r="BZ71" s="26"/>
      <c r="CA71" s="26"/>
      <c r="CB71" s="33"/>
      <c r="CC71" s="26"/>
      <c r="CD71" s="26"/>
      <c r="CE71" s="26"/>
      <c r="CF71" s="33"/>
      <c r="CG71" s="26"/>
      <c r="CH71" s="26"/>
      <c r="CI71" s="26"/>
      <c r="CJ71" s="44">
        <v>67</v>
      </c>
      <c r="CK71" s="5">
        <v>0</v>
      </c>
      <c r="CL71" s="5">
        <v>0</v>
      </c>
      <c r="CM71" s="69"/>
      <c r="CN71" s="11"/>
      <c r="CO71" s="5"/>
      <c r="CP71" s="18"/>
      <c r="CQ71" s="69"/>
      <c r="CR71" s="8"/>
      <c r="CS71" s="9"/>
      <c r="CT71" s="8"/>
      <c r="CU71" s="69"/>
      <c r="CV71" s="26"/>
      <c r="CW71" s="26"/>
      <c r="CY71" s="26"/>
      <c r="CZ71" s="26"/>
      <c r="DA71" s="79" t="s">
        <v>659</v>
      </c>
    </row>
    <row r="72" spans="1:105" ht="15" x14ac:dyDescent="0.25">
      <c r="A72" s="10">
        <v>68</v>
      </c>
      <c r="B72" s="15">
        <v>68</v>
      </c>
      <c r="C72" s="42"/>
      <c r="D72" s="8"/>
      <c r="E72" s="28"/>
      <c r="F72" s="28"/>
      <c r="G72" s="32"/>
      <c r="H72" s="5"/>
      <c r="I72" s="5"/>
      <c r="J72" s="5"/>
      <c r="K72" s="5"/>
      <c r="L72" s="5"/>
      <c r="M72" s="5"/>
      <c r="N72" s="299">
        <f t="shared" si="5"/>
        <v>0</v>
      </c>
      <c r="O72" s="5"/>
      <c r="P72" s="5"/>
      <c r="Q72" s="5"/>
      <c r="R72" s="5"/>
      <c r="S72" s="5"/>
      <c r="T72" s="5"/>
      <c r="U72" s="5"/>
      <c r="V72" s="32"/>
      <c r="W72" s="5"/>
      <c r="X72" s="5"/>
      <c r="Y72" s="5"/>
      <c r="Z72" s="5"/>
      <c r="AA72" s="5"/>
      <c r="AB72" s="5"/>
      <c r="AC72" s="32"/>
      <c r="AD72" s="5"/>
      <c r="AE72" s="5"/>
      <c r="AF72" s="5"/>
      <c r="AG72" s="5"/>
      <c r="AH72" s="5"/>
      <c r="AI72" s="5"/>
      <c r="AJ72" s="40"/>
      <c r="AK72" s="8"/>
      <c r="AL72" s="41"/>
      <c r="AM72" s="28"/>
      <c r="AN72" s="28"/>
      <c r="AO72" s="28"/>
      <c r="AP72" s="28"/>
      <c r="AQ72" s="28"/>
      <c r="AR72" s="28"/>
      <c r="AS72" s="28"/>
      <c r="AT72" s="10"/>
      <c r="AU72" s="300">
        <f t="shared" si="6"/>
        <v>0</v>
      </c>
      <c r="AV72" s="5"/>
      <c r="AW72" s="11"/>
      <c r="AX72" s="5"/>
      <c r="AY72" s="12"/>
      <c r="AZ72" s="5"/>
      <c r="BA72" s="5"/>
      <c r="BB72" s="5"/>
      <c r="BC72" s="5"/>
      <c r="BD72" s="5"/>
      <c r="BE72" s="32"/>
      <c r="BF72" s="38"/>
      <c r="BG72" s="11"/>
      <c r="BH72" s="11"/>
      <c r="BI72" s="11"/>
      <c r="BJ72" s="44">
        <v>68</v>
      </c>
      <c r="BK72" s="26"/>
      <c r="BL72" s="26"/>
      <c r="BM72" s="26"/>
      <c r="BN72" s="26"/>
      <c r="BO72" s="26"/>
      <c r="BP72" s="33"/>
      <c r="BQ72" s="26"/>
      <c r="BR72" s="26"/>
      <c r="BS72" s="26"/>
      <c r="BT72" s="33"/>
      <c r="BU72" s="26"/>
      <c r="BV72" s="26"/>
      <c r="BW72" s="26"/>
      <c r="BX72" s="33"/>
      <c r="BY72" s="26"/>
      <c r="BZ72" s="26"/>
      <c r="CA72" s="26"/>
      <c r="CB72" s="33"/>
      <c r="CC72" s="26"/>
      <c r="CD72" s="26"/>
      <c r="CE72" s="26"/>
      <c r="CF72" s="33"/>
      <c r="CG72" s="26"/>
      <c r="CH72" s="26"/>
      <c r="CI72" s="26"/>
      <c r="CJ72" s="44">
        <v>68</v>
      </c>
      <c r="CK72" s="5">
        <v>0</v>
      </c>
      <c r="CL72" s="5">
        <v>0</v>
      </c>
      <c r="CM72" s="69"/>
      <c r="CN72" s="11"/>
      <c r="CO72" s="5"/>
      <c r="CP72" s="18"/>
      <c r="CQ72" s="69"/>
      <c r="CR72" s="8"/>
      <c r="CS72" s="9"/>
      <c r="CT72" s="8"/>
      <c r="CU72" s="69"/>
      <c r="CV72" s="26"/>
      <c r="CW72" s="26"/>
      <c r="CY72" s="26"/>
      <c r="CZ72" s="26"/>
      <c r="DA72" s="79" t="s">
        <v>659</v>
      </c>
    </row>
    <row r="73" spans="1:105" ht="15" x14ac:dyDescent="0.25">
      <c r="A73" s="10">
        <v>69</v>
      </c>
      <c r="B73" s="15">
        <v>69</v>
      </c>
      <c r="C73" s="42"/>
      <c r="D73" s="8"/>
      <c r="E73" s="28"/>
      <c r="F73" s="28"/>
      <c r="G73" s="32"/>
      <c r="H73" s="5"/>
      <c r="I73" s="5"/>
      <c r="J73" s="5"/>
      <c r="K73" s="5"/>
      <c r="L73" s="5"/>
      <c r="M73" s="5"/>
      <c r="N73" s="299">
        <f t="shared" si="5"/>
        <v>0</v>
      </c>
      <c r="O73" s="5"/>
      <c r="P73" s="5"/>
      <c r="Q73" s="5"/>
      <c r="R73" s="5"/>
      <c r="S73" s="5"/>
      <c r="T73" s="5"/>
      <c r="U73" s="5"/>
      <c r="V73" s="32"/>
      <c r="W73" s="5"/>
      <c r="X73" s="5"/>
      <c r="Y73" s="5"/>
      <c r="Z73" s="5"/>
      <c r="AA73" s="5"/>
      <c r="AB73" s="5"/>
      <c r="AC73" s="32"/>
      <c r="AD73" s="5"/>
      <c r="AE73" s="5"/>
      <c r="AF73" s="5"/>
      <c r="AG73" s="5"/>
      <c r="AH73" s="5"/>
      <c r="AI73" s="5"/>
      <c r="AJ73" s="40"/>
      <c r="AK73" s="8"/>
      <c r="AL73" s="41"/>
      <c r="AM73" s="28"/>
      <c r="AN73" s="28"/>
      <c r="AO73" s="28"/>
      <c r="AP73" s="28"/>
      <c r="AQ73" s="28"/>
      <c r="AR73" s="28"/>
      <c r="AS73" s="28"/>
      <c r="AT73" s="10"/>
      <c r="AU73" s="300">
        <f t="shared" si="6"/>
        <v>0</v>
      </c>
      <c r="AV73" s="5"/>
      <c r="AW73" s="11"/>
      <c r="AX73" s="5"/>
      <c r="AY73" s="12"/>
      <c r="AZ73" s="5"/>
      <c r="BA73" s="5"/>
      <c r="BB73" s="5"/>
      <c r="BC73" s="5"/>
      <c r="BD73" s="5"/>
      <c r="BE73" s="32"/>
      <c r="BF73" s="38"/>
      <c r="BG73" s="11"/>
      <c r="BH73" s="11"/>
      <c r="BI73" s="11"/>
      <c r="BJ73" s="44">
        <v>69</v>
      </c>
      <c r="BK73" s="26"/>
      <c r="BL73" s="26"/>
      <c r="BM73" s="26"/>
      <c r="BN73" s="26"/>
      <c r="BO73" s="26"/>
      <c r="BP73" s="33"/>
      <c r="BQ73" s="26"/>
      <c r="BR73" s="26"/>
      <c r="BS73" s="26"/>
      <c r="BT73" s="33"/>
      <c r="BU73" s="26"/>
      <c r="BV73" s="26"/>
      <c r="BW73" s="26"/>
      <c r="BX73" s="33"/>
      <c r="BY73" s="26"/>
      <c r="BZ73" s="26"/>
      <c r="CA73" s="26"/>
      <c r="CB73" s="33"/>
      <c r="CC73" s="26"/>
      <c r="CD73" s="26"/>
      <c r="CE73" s="26"/>
      <c r="CF73" s="33"/>
      <c r="CG73" s="26"/>
      <c r="CH73" s="26"/>
      <c r="CI73" s="26"/>
      <c r="CJ73" s="44">
        <v>69</v>
      </c>
      <c r="CK73" s="5">
        <v>0</v>
      </c>
      <c r="CL73" s="5">
        <v>0</v>
      </c>
      <c r="CM73" s="69"/>
      <c r="CN73" s="11"/>
      <c r="CO73" s="5"/>
      <c r="CP73" s="18"/>
      <c r="CQ73" s="69"/>
      <c r="CR73" s="8"/>
      <c r="CS73" s="9"/>
      <c r="CT73" s="8"/>
      <c r="CU73" s="69"/>
      <c r="CV73" s="26"/>
      <c r="CW73" s="26"/>
      <c r="CY73" s="26"/>
      <c r="CZ73" s="26"/>
      <c r="DA73" s="79" t="s">
        <v>659</v>
      </c>
    </row>
    <row r="74" spans="1:105" ht="15" x14ac:dyDescent="0.25">
      <c r="A74" s="10">
        <v>70</v>
      </c>
      <c r="B74" s="15">
        <v>70</v>
      </c>
      <c r="C74" s="42"/>
      <c r="D74" s="8"/>
      <c r="E74" s="28"/>
      <c r="F74" s="28"/>
      <c r="G74" s="32"/>
      <c r="H74" s="5"/>
      <c r="I74" s="5"/>
      <c r="J74" s="5"/>
      <c r="K74" s="5"/>
      <c r="L74" s="5"/>
      <c r="M74" s="5"/>
      <c r="N74" s="299">
        <f t="shared" si="5"/>
        <v>0</v>
      </c>
      <c r="O74" s="5"/>
      <c r="P74" s="5"/>
      <c r="Q74" s="5"/>
      <c r="R74" s="5"/>
      <c r="S74" s="5"/>
      <c r="T74" s="5"/>
      <c r="U74" s="5"/>
      <c r="V74" s="32"/>
      <c r="W74" s="5"/>
      <c r="X74" s="5"/>
      <c r="Y74" s="5"/>
      <c r="Z74" s="5"/>
      <c r="AA74" s="5"/>
      <c r="AB74" s="5"/>
      <c r="AC74" s="32"/>
      <c r="AD74" s="5"/>
      <c r="AE74" s="5"/>
      <c r="AF74" s="5"/>
      <c r="AG74" s="5"/>
      <c r="AH74" s="5"/>
      <c r="AI74" s="5"/>
      <c r="AJ74" s="40"/>
      <c r="AK74" s="8"/>
      <c r="AL74" s="41"/>
      <c r="AM74" s="28"/>
      <c r="AN74" s="28"/>
      <c r="AO74" s="28"/>
      <c r="AP74" s="28"/>
      <c r="AQ74" s="28"/>
      <c r="AR74" s="28"/>
      <c r="AS74" s="28"/>
      <c r="AT74" s="10"/>
      <c r="AU74" s="300">
        <f t="shared" si="6"/>
        <v>0</v>
      </c>
      <c r="AV74" s="5"/>
      <c r="AW74" s="11"/>
      <c r="AX74" s="5"/>
      <c r="AY74" s="12"/>
      <c r="AZ74" s="5"/>
      <c r="BA74" s="5"/>
      <c r="BB74" s="5"/>
      <c r="BC74" s="5"/>
      <c r="BD74" s="5"/>
      <c r="BE74" s="32"/>
      <c r="BF74" s="38"/>
      <c r="BG74" s="11"/>
      <c r="BH74" s="11"/>
      <c r="BI74" s="11"/>
      <c r="BJ74" s="44">
        <v>70</v>
      </c>
      <c r="BK74" s="26"/>
      <c r="BL74" s="26"/>
      <c r="BM74" s="26"/>
      <c r="BN74" s="26"/>
      <c r="BO74" s="26"/>
      <c r="BP74" s="33"/>
      <c r="BQ74" s="26"/>
      <c r="BR74" s="26"/>
      <c r="BS74" s="26"/>
      <c r="BT74" s="33"/>
      <c r="BU74" s="26"/>
      <c r="BV74" s="26"/>
      <c r="BW74" s="26"/>
      <c r="BX74" s="33"/>
      <c r="BY74" s="26"/>
      <c r="BZ74" s="26"/>
      <c r="CA74" s="26"/>
      <c r="CB74" s="33"/>
      <c r="CC74" s="26"/>
      <c r="CD74" s="26"/>
      <c r="CE74" s="26"/>
      <c r="CF74" s="33"/>
      <c r="CG74" s="26"/>
      <c r="CH74" s="26"/>
      <c r="CI74" s="26"/>
      <c r="CJ74" s="44">
        <v>70</v>
      </c>
      <c r="CK74" s="5">
        <v>0</v>
      </c>
      <c r="CL74" s="5">
        <v>0</v>
      </c>
      <c r="CM74" s="69"/>
      <c r="CN74" s="11"/>
      <c r="CO74" s="5"/>
      <c r="CP74" s="18"/>
      <c r="CQ74" s="69"/>
      <c r="CR74" s="8"/>
      <c r="CS74" s="9"/>
      <c r="CT74" s="8"/>
      <c r="CU74" s="69"/>
      <c r="CV74" s="26"/>
      <c r="CW74" s="26"/>
      <c r="CY74" s="26"/>
      <c r="CZ74" s="26"/>
      <c r="DA74" s="79" t="s">
        <v>659</v>
      </c>
    </row>
    <row r="75" spans="1:105" ht="15" x14ac:dyDescent="0.25">
      <c r="A75" s="10">
        <v>71</v>
      </c>
      <c r="B75" s="15">
        <v>71</v>
      </c>
      <c r="C75" s="42"/>
      <c r="D75" s="8"/>
      <c r="E75" s="28"/>
      <c r="F75" s="28"/>
      <c r="G75" s="32"/>
      <c r="H75" s="5"/>
      <c r="I75" s="5"/>
      <c r="J75" s="5"/>
      <c r="K75" s="5"/>
      <c r="L75" s="5"/>
      <c r="M75" s="5"/>
      <c r="N75" s="299">
        <f t="shared" si="5"/>
        <v>0</v>
      </c>
      <c r="O75" s="5"/>
      <c r="P75" s="5"/>
      <c r="Q75" s="5"/>
      <c r="R75" s="5"/>
      <c r="S75" s="5"/>
      <c r="T75" s="5"/>
      <c r="U75" s="5"/>
      <c r="V75" s="32"/>
      <c r="W75" s="5"/>
      <c r="X75" s="5"/>
      <c r="Y75" s="5"/>
      <c r="Z75" s="5"/>
      <c r="AA75" s="5"/>
      <c r="AB75" s="5"/>
      <c r="AC75" s="32"/>
      <c r="AD75" s="5"/>
      <c r="AE75" s="5"/>
      <c r="AF75" s="5"/>
      <c r="AG75" s="5"/>
      <c r="AH75" s="5"/>
      <c r="AI75" s="5"/>
      <c r="AJ75" s="40"/>
      <c r="AK75" s="8"/>
      <c r="AL75" s="41"/>
      <c r="AM75" s="28"/>
      <c r="AN75" s="28"/>
      <c r="AO75" s="28"/>
      <c r="AP75" s="28"/>
      <c r="AQ75" s="28"/>
      <c r="AR75" s="28"/>
      <c r="AS75" s="28"/>
      <c r="AT75" s="10"/>
      <c r="AU75" s="300">
        <f t="shared" si="6"/>
        <v>0</v>
      </c>
      <c r="AV75" s="5"/>
      <c r="AW75" s="11"/>
      <c r="AX75" s="5"/>
      <c r="AY75" s="12"/>
      <c r="AZ75" s="5"/>
      <c r="BA75" s="5"/>
      <c r="BB75" s="5"/>
      <c r="BC75" s="5"/>
      <c r="BD75" s="5"/>
      <c r="BE75" s="32"/>
      <c r="BF75" s="38"/>
      <c r="BG75" s="11"/>
      <c r="BH75" s="11"/>
      <c r="BI75" s="11"/>
      <c r="BJ75" s="44">
        <v>71</v>
      </c>
      <c r="BK75" s="26"/>
      <c r="BL75" s="26"/>
      <c r="BM75" s="26"/>
      <c r="BN75" s="26"/>
      <c r="BO75" s="26"/>
      <c r="BP75" s="33"/>
      <c r="BQ75" s="26"/>
      <c r="BR75" s="26"/>
      <c r="BS75" s="26"/>
      <c r="BT75" s="33"/>
      <c r="BU75" s="26"/>
      <c r="BV75" s="26"/>
      <c r="BW75" s="26"/>
      <c r="BX75" s="33"/>
      <c r="BY75" s="26"/>
      <c r="BZ75" s="26"/>
      <c r="CA75" s="26"/>
      <c r="CB75" s="33"/>
      <c r="CC75" s="26"/>
      <c r="CD75" s="26"/>
      <c r="CE75" s="26"/>
      <c r="CF75" s="33"/>
      <c r="CG75" s="26"/>
      <c r="CH75" s="26"/>
      <c r="CI75" s="26"/>
      <c r="CJ75" s="44">
        <v>71</v>
      </c>
      <c r="CK75" s="5">
        <v>0</v>
      </c>
      <c r="CL75" s="5">
        <v>0</v>
      </c>
      <c r="CM75" s="69"/>
      <c r="CN75" s="11"/>
      <c r="CO75" s="5"/>
      <c r="CP75" s="18"/>
      <c r="CQ75" s="69"/>
      <c r="CR75" s="8"/>
      <c r="CS75" s="9"/>
      <c r="CT75" s="8"/>
      <c r="CU75" s="69"/>
      <c r="CV75" s="26"/>
      <c r="CW75" s="26"/>
      <c r="CY75" s="26"/>
      <c r="CZ75" s="26"/>
      <c r="DA75" s="79" t="s">
        <v>659</v>
      </c>
    </row>
    <row r="76" spans="1:105" ht="15" x14ac:dyDescent="0.25">
      <c r="A76" s="10">
        <v>72</v>
      </c>
      <c r="B76" s="15">
        <v>72</v>
      </c>
      <c r="C76" s="42"/>
      <c r="D76" s="8"/>
      <c r="E76" s="28"/>
      <c r="F76" s="28"/>
      <c r="G76" s="32"/>
      <c r="H76" s="5"/>
      <c r="I76" s="5"/>
      <c r="J76" s="5"/>
      <c r="K76" s="5"/>
      <c r="L76" s="5"/>
      <c r="M76" s="5"/>
      <c r="N76" s="299">
        <f t="shared" si="5"/>
        <v>0</v>
      </c>
      <c r="O76" s="5"/>
      <c r="P76" s="5"/>
      <c r="Q76" s="5"/>
      <c r="R76" s="5"/>
      <c r="S76" s="5"/>
      <c r="T76" s="5"/>
      <c r="U76" s="5"/>
      <c r="V76" s="32"/>
      <c r="W76" s="5"/>
      <c r="X76" s="5"/>
      <c r="Y76" s="5"/>
      <c r="Z76" s="5"/>
      <c r="AA76" s="5"/>
      <c r="AB76" s="5"/>
      <c r="AC76" s="32"/>
      <c r="AD76" s="5"/>
      <c r="AE76" s="5"/>
      <c r="AF76" s="5"/>
      <c r="AG76" s="5"/>
      <c r="AH76" s="5"/>
      <c r="AI76" s="5"/>
      <c r="AJ76" s="40"/>
      <c r="AK76" s="8"/>
      <c r="AL76" s="41"/>
      <c r="AM76" s="28"/>
      <c r="AN76" s="28"/>
      <c r="AO76" s="28"/>
      <c r="AP76" s="28"/>
      <c r="AQ76" s="28"/>
      <c r="AR76" s="28"/>
      <c r="AS76" s="28"/>
      <c r="AT76" s="10"/>
      <c r="AU76" s="300">
        <f t="shared" si="6"/>
        <v>0</v>
      </c>
      <c r="AV76" s="5"/>
      <c r="AW76" s="11"/>
      <c r="AX76" s="5"/>
      <c r="AY76" s="12"/>
      <c r="AZ76" s="5"/>
      <c r="BA76" s="5"/>
      <c r="BB76" s="5"/>
      <c r="BC76" s="5"/>
      <c r="BD76" s="5"/>
      <c r="BE76" s="32"/>
      <c r="BF76" s="38"/>
      <c r="BG76" s="11"/>
      <c r="BH76" s="11"/>
      <c r="BI76" s="11"/>
      <c r="BJ76" s="44">
        <v>72</v>
      </c>
      <c r="BK76" s="26"/>
      <c r="BL76" s="26"/>
      <c r="BM76" s="26"/>
      <c r="BN76" s="26"/>
      <c r="BO76" s="26"/>
      <c r="BP76" s="33"/>
      <c r="BQ76" s="26"/>
      <c r="BR76" s="26"/>
      <c r="BS76" s="26"/>
      <c r="BT76" s="33"/>
      <c r="BU76" s="26"/>
      <c r="BV76" s="26"/>
      <c r="BW76" s="26"/>
      <c r="BX76" s="33"/>
      <c r="BY76" s="26"/>
      <c r="BZ76" s="26"/>
      <c r="CA76" s="26"/>
      <c r="CB76" s="33"/>
      <c r="CC76" s="26"/>
      <c r="CD76" s="26"/>
      <c r="CE76" s="26"/>
      <c r="CF76" s="33"/>
      <c r="CG76" s="26"/>
      <c r="CH76" s="26"/>
      <c r="CI76" s="26"/>
      <c r="CJ76" s="44">
        <v>72</v>
      </c>
      <c r="CK76" s="5">
        <v>0</v>
      </c>
      <c r="CL76" s="5">
        <v>0</v>
      </c>
      <c r="CM76" s="69"/>
      <c r="CN76" s="11"/>
      <c r="CO76" s="5"/>
      <c r="CP76" s="18"/>
      <c r="CQ76" s="69"/>
      <c r="CR76" s="8"/>
      <c r="CS76" s="9"/>
      <c r="CT76" s="8"/>
      <c r="CU76" s="69"/>
      <c r="CV76" s="26"/>
      <c r="CW76" s="26"/>
      <c r="CY76" s="26"/>
      <c r="CZ76" s="26"/>
      <c r="DA76" s="79" t="s">
        <v>659</v>
      </c>
    </row>
    <row r="77" spans="1:105" ht="15" x14ac:dyDescent="0.25">
      <c r="A77" s="10">
        <v>73</v>
      </c>
      <c r="B77" s="15">
        <v>73</v>
      </c>
      <c r="C77" s="42"/>
      <c r="D77" s="8"/>
      <c r="E77" s="28"/>
      <c r="F77" s="28"/>
      <c r="G77" s="32"/>
      <c r="H77" s="5"/>
      <c r="I77" s="5"/>
      <c r="J77" s="5"/>
      <c r="K77" s="5"/>
      <c r="L77" s="5"/>
      <c r="M77" s="5"/>
      <c r="N77" s="299">
        <f t="shared" si="5"/>
        <v>0</v>
      </c>
      <c r="O77" s="5"/>
      <c r="P77" s="5"/>
      <c r="Q77" s="5"/>
      <c r="R77" s="5"/>
      <c r="S77" s="5"/>
      <c r="T77" s="5"/>
      <c r="U77" s="5"/>
      <c r="V77" s="32"/>
      <c r="W77" s="5"/>
      <c r="X77" s="5"/>
      <c r="Y77" s="5"/>
      <c r="Z77" s="5"/>
      <c r="AA77" s="5"/>
      <c r="AB77" s="5"/>
      <c r="AC77" s="32"/>
      <c r="AD77" s="5"/>
      <c r="AE77" s="5"/>
      <c r="AF77" s="5"/>
      <c r="AG77" s="5"/>
      <c r="AH77" s="5"/>
      <c r="AI77" s="5"/>
      <c r="AJ77" s="40"/>
      <c r="AK77" s="8"/>
      <c r="AL77" s="41"/>
      <c r="AM77" s="28"/>
      <c r="AN77" s="28"/>
      <c r="AO77" s="28"/>
      <c r="AP77" s="28"/>
      <c r="AQ77" s="28"/>
      <c r="AR77" s="28"/>
      <c r="AS77" s="28"/>
      <c r="AT77" s="10"/>
      <c r="AU77" s="300">
        <f t="shared" si="6"/>
        <v>0</v>
      </c>
      <c r="AV77" s="5"/>
      <c r="AW77" s="11"/>
      <c r="AX77" s="5"/>
      <c r="AY77" s="12"/>
      <c r="AZ77" s="5"/>
      <c r="BA77" s="5"/>
      <c r="BB77" s="5"/>
      <c r="BC77" s="5"/>
      <c r="BD77" s="5"/>
      <c r="BE77" s="32"/>
      <c r="BF77" s="38"/>
      <c r="BG77" s="11"/>
      <c r="BH77" s="11"/>
      <c r="BI77" s="11"/>
      <c r="BJ77" s="44">
        <v>73</v>
      </c>
      <c r="BK77" s="26"/>
      <c r="BL77" s="26"/>
      <c r="BM77" s="26"/>
      <c r="BN77" s="26"/>
      <c r="BO77" s="26"/>
      <c r="BP77" s="33"/>
      <c r="BQ77" s="26"/>
      <c r="BR77" s="26"/>
      <c r="BS77" s="26"/>
      <c r="BT77" s="33"/>
      <c r="BU77" s="26"/>
      <c r="BV77" s="26"/>
      <c r="BW77" s="26"/>
      <c r="BX77" s="33"/>
      <c r="BY77" s="26"/>
      <c r="BZ77" s="26"/>
      <c r="CA77" s="26"/>
      <c r="CB77" s="33"/>
      <c r="CC77" s="26"/>
      <c r="CD77" s="26"/>
      <c r="CE77" s="26"/>
      <c r="CF77" s="33"/>
      <c r="CG77" s="26"/>
      <c r="CH77" s="26"/>
      <c r="CI77" s="26"/>
      <c r="CJ77" s="44">
        <v>73</v>
      </c>
      <c r="CK77" s="5">
        <v>0</v>
      </c>
      <c r="CL77" s="5">
        <v>0</v>
      </c>
      <c r="CM77" s="69"/>
      <c r="CN77" s="11"/>
      <c r="CO77" s="5"/>
      <c r="CP77" s="18"/>
      <c r="CQ77" s="69"/>
      <c r="CR77" s="8"/>
      <c r="CS77" s="9"/>
      <c r="CT77" s="8"/>
      <c r="CU77" s="69"/>
      <c r="CV77" s="26"/>
      <c r="CW77" s="26"/>
      <c r="CY77" s="26"/>
      <c r="CZ77" s="26"/>
      <c r="DA77" s="79" t="s">
        <v>659</v>
      </c>
    </row>
    <row r="78" spans="1:105" ht="15" x14ac:dyDescent="0.25">
      <c r="A78" s="10">
        <v>74</v>
      </c>
      <c r="B78" s="15">
        <v>74</v>
      </c>
      <c r="C78" s="42"/>
      <c r="D78" s="8"/>
      <c r="E78" s="28"/>
      <c r="F78" s="28"/>
      <c r="G78" s="32"/>
      <c r="H78" s="5"/>
      <c r="I78" s="5"/>
      <c r="J78" s="5"/>
      <c r="K78" s="5"/>
      <c r="L78" s="5"/>
      <c r="M78" s="5"/>
      <c r="N78" s="299">
        <f t="shared" si="5"/>
        <v>0</v>
      </c>
      <c r="O78" s="5"/>
      <c r="P78" s="5"/>
      <c r="Q78" s="5"/>
      <c r="R78" s="5"/>
      <c r="S78" s="5"/>
      <c r="T78" s="5"/>
      <c r="U78" s="5"/>
      <c r="V78" s="32"/>
      <c r="W78" s="5"/>
      <c r="X78" s="5"/>
      <c r="Y78" s="5"/>
      <c r="Z78" s="5"/>
      <c r="AA78" s="5"/>
      <c r="AB78" s="5"/>
      <c r="AC78" s="32"/>
      <c r="AD78" s="5"/>
      <c r="AE78" s="5"/>
      <c r="AF78" s="5"/>
      <c r="AG78" s="5"/>
      <c r="AH78" s="5"/>
      <c r="AI78" s="5"/>
      <c r="AJ78" s="40"/>
      <c r="AK78" s="8"/>
      <c r="AL78" s="41"/>
      <c r="AM78" s="28"/>
      <c r="AN78" s="28"/>
      <c r="AO78" s="28"/>
      <c r="AP78" s="28"/>
      <c r="AQ78" s="28"/>
      <c r="AR78" s="28"/>
      <c r="AS78" s="28"/>
      <c r="AT78" s="10"/>
      <c r="AU78" s="300">
        <f t="shared" si="6"/>
        <v>0</v>
      </c>
      <c r="AV78" s="5"/>
      <c r="AW78" s="11"/>
      <c r="AX78" s="5"/>
      <c r="AY78" s="12"/>
      <c r="AZ78" s="5"/>
      <c r="BA78" s="5"/>
      <c r="BB78" s="5"/>
      <c r="BC78" s="5"/>
      <c r="BD78" s="5"/>
      <c r="BE78" s="32"/>
      <c r="BF78" s="38"/>
      <c r="BG78" s="11"/>
      <c r="BH78" s="11"/>
      <c r="BI78" s="11"/>
      <c r="BJ78" s="44">
        <v>74</v>
      </c>
      <c r="BK78" s="26"/>
      <c r="BL78" s="26"/>
      <c r="BM78" s="26"/>
      <c r="BN78" s="26"/>
      <c r="BO78" s="26"/>
      <c r="BP78" s="33"/>
      <c r="BQ78" s="26"/>
      <c r="BR78" s="26"/>
      <c r="BS78" s="26"/>
      <c r="BT78" s="33"/>
      <c r="BU78" s="26"/>
      <c r="BV78" s="26"/>
      <c r="BW78" s="26"/>
      <c r="BX78" s="33"/>
      <c r="BY78" s="26"/>
      <c r="BZ78" s="26"/>
      <c r="CA78" s="26"/>
      <c r="CB78" s="33"/>
      <c r="CC78" s="26"/>
      <c r="CD78" s="26"/>
      <c r="CE78" s="26"/>
      <c r="CF78" s="33"/>
      <c r="CG78" s="26"/>
      <c r="CH78" s="26"/>
      <c r="CI78" s="26"/>
      <c r="CJ78" s="44">
        <v>74</v>
      </c>
      <c r="CK78" s="5">
        <v>0</v>
      </c>
      <c r="CL78" s="5">
        <v>0</v>
      </c>
      <c r="CM78" s="69"/>
      <c r="CN78" s="11"/>
      <c r="CO78" s="5"/>
      <c r="CP78" s="18"/>
      <c r="CQ78" s="69"/>
      <c r="CR78" s="8"/>
      <c r="CS78" s="9"/>
      <c r="CT78" s="8"/>
      <c r="CU78" s="69"/>
      <c r="CV78" s="26"/>
      <c r="CW78" s="26"/>
      <c r="CY78" s="26"/>
      <c r="CZ78" s="26"/>
      <c r="DA78" s="79" t="s">
        <v>659</v>
      </c>
    </row>
    <row r="79" spans="1:105" ht="15" x14ac:dyDescent="0.25">
      <c r="A79" s="10">
        <v>75</v>
      </c>
      <c r="B79" s="15">
        <v>75</v>
      </c>
      <c r="C79" s="42"/>
      <c r="D79" s="8">
        <v>40303</v>
      </c>
      <c r="E79" s="28">
        <v>1</v>
      </c>
      <c r="F79" s="28">
        <v>1</v>
      </c>
      <c r="G79" s="32">
        <v>4</v>
      </c>
      <c r="H79" s="5"/>
      <c r="I79" s="5">
        <v>4</v>
      </c>
      <c r="J79" s="5">
        <v>4</v>
      </c>
      <c r="K79" s="5">
        <v>4</v>
      </c>
      <c r="L79" s="5">
        <v>4</v>
      </c>
      <c r="M79" s="5">
        <v>4</v>
      </c>
      <c r="N79" s="299">
        <f t="shared" si="5"/>
        <v>4</v>
      </c>
      <c r="O79" s="5" t="s">
        <v>111</v>
      </c>
      <c r="P79" s="5"/>
      <c r="Q79" s="5" t="s">
        <v>111</v>
      </c>
      <c r="R79" s="5" t="s">
        <v>111</v>
      </c>
      <c r="S79" s="5"/>
      <c r="T79" s="5"/>
      <c r="U79" s="5"/>
      <c r="V79" s="32">
        <v>20</v>
      </c>
      <c r="W79" s="5"/>
      <c r="X79" s="5">
        <v>20</v>
      </c>
      <c r="Y79" s="5">
        <v>20</v>
      </c>
      <c r="Z79" s="5">
        <v>35</v>
      </c>
      <c r="AA79" s="5">
        <v>40</v>
      </c>
      <c r="AB79" s="5"/>
      <c r="AC79" s="32"/>
      <c r="AD79" s="5"/>
      <c r="AE79" s="5"/>
      <c r="AF79" s="5"/>
      <c r="AG79" s="5"/>
      <c r="AH79" s="5"/>
      <c r="AI79" s="5">
        <v>40</v>
      </c>
      <c r="AJ79" s="40">
        <v>40317</v>
      </c>
      <c r="AK79" s="8" t="s">
        <v>237</v>
      </c>
      <c r="AL79" s="41">
        <v>40326</v>
      </c>
      <c r="AM79" s="28"/>
      <c r="AN79" s="28"/>
      <c r="AO79" s="28"/>
      <c r="AP79" s="28"/>
      <c r="AQ79" s="28"/>
      <c r="AR79" s="28"/>
      <c r="AS79" s="28"/>
      <c r="AT79" s="10" t="s">
        <v>276</v>
      </c>
      <c r="AU79" s="300">
        <f t="shared" si="6"/>
        <v>4</v>
      </c>
      <c r="AV79" s="5">
        <v>2</v>
      </c>
      <c r="AW79" s="11">
        <v>2.41</v>
      </c>
      <c r="AX79" s="5">
        <v>220</v>
      </c>
      <c r="AY79" s="12"/>
      <c r="AZ79" s="5">
        <v>2</v>
      </c>
      <c r="BA79" s="5">
        <v>2.68</v>
      </c>
      <c r="BB79" s="5">
        <v>3.17</v>
      </c>
      <c r="BC79" s="11">
        <f>85.754*BA79+44.946</f>
        <v>274.76672000000002</v>
      </c>
      <c r="BD79" s="11">
        <f>85.754*BB79+44.946</f>
        <v>316.78618000000006</v>
      </c>
      <c r="BE79" s="32">
        <v>1</v>
      </c>
      <c r="BF79" s="38"/>
      <c r="BG79" s="11">
        <f t="shared" ref="BG79:BG132" si="7">(AW79^2*PI()*AX79*AV79)/4</f>
        <v>2007.1352720446366</v>
      </c>
      <c r="BH79" s="11">
        <f t="shared" ref="BH79" si="8">((BA79^2*PI()*BC79)/4)+((BB79^2*PI()*BD79)/4)</f>
        <v>4050.1704139283838</v>
      </c>
      <c r="BI79" s="11">
        <f t="shared" ref="BI79:BI132" si="9">BG79+BH79</f>
        <v>6057.3056859730204</v>
      </c>
      <c r="BJ79" s="44">
        <v>75</v>
      </c>
      <c r="BK79" s="26">
        <v>1</v>
      </c>
      <c r="BL79" s="26">
        <v>8</v>
      </c>
      <c r="BM79" s="26">
        <v>9</v>
      </c>
      <c r="BN79" s="26">
        <v>14</v>
      </c>
      <c r="BO79" s="26" t="s">
        <v>741</v>
      </c>
      <c r="BP79" s="33"/>
      <c r="BQ79" s="26"/>
      <c r="BR79" s="26"/>
      <c r="BS79" s="26"/>
      <c r="BT79" s="33"/>
      <c r="BU79" s="26"/>
      <c r="BV79" s="26"/>
      <c r="BW79" s="26"/>
      <c r="BX79" s="33"/>
      <c r="BY79" s="26"/>
      <c r="BZ79" s="26"/>
      <c r="CA79" s="26"/>
      <c r="CB79" s="33"/>
      <c r="CC79" s="26"/>
      <c r="CD79" s="26"/>
      <c r="CE79" s="26"/>
      <c r="CF79" s="33"/>
      <c r="CG79" s="26"/>
      <c r="CH79" s="26"/>
      <c r="CI79" s="26"/>
      <c r="CJ79" s="44">
        <v>75</v>
      </c>
      <c r="CK79" s="5">
        <v>4</v>
      </c>
      <c r="CL79" s="5">
        <v>4</v>
      </c>
      <c r="CM79" s="69">
        <v>4</v>
      </c>
      <c r="CN79" s="11">
        <v>2.41</v>
      </c>
      <c r="CO79" s="5">
        <v>220</v>
      </c>
      <c r="CP79" s="18">
        <v>6057.3056859730204</v>
      </c>
      <c r="CQ79" s="69">
        <v>40</v>
      </c>
      <c r="CR79" s="8">
        <v>40317</v>
      </c>
      <c r="CS79" s="9">
        <v>40322</v>
      </c>
      <c r="CT79" s="8">
        <v>40326</v>
      </c>
      <c r="CU79" s="69">
        <v>1</v>
      </c>
      <c r="CV79" s="26">
        <v>8</v>
      </c>
      <c r="CW79" s="26">
        <v>9</v>
      </c>
      <c r="CY79" s="26">
        <v>14</v>
      </c>
      <c r="CZ79" s="26"/>
      <c r="DA79" s="79"/>
    </row>
    <row r="80" spans="1:105" ht="15" x14ac:dyDescent="0.25">
      <c r="A80" s="10">
        <v>76</v>
      </c>
      <c r="B80" s="15">
        <v>76</v>
      </c>
      <c r="C80" s="42"/>
      <c r="D80" s="8"/>
      <c r="E80" s="28"/>
      <c r="F80" s="28"/>
      <c r="G80" s="32"/>
      <c r="H80" s="5"/>
      <c r="I80" s="5"/>
      <c r="J80" s="5"/>
      <c r="K80" s="5"/>
      <c r="L80" s="5"/>
      <c r="M80" s="5"/>
      <c r="N80" s="299">
        <f t="shared" si="5"/>
        <v>0</v>
      </c>
      <c r="O80" s="5"/>
      <c r="P80" s="5"/>
      <c r="Q80" s="5"/>
      <c r="R80" s="5"/>
      <c r="S80" s="5"/>
      <c r="T80" s="5"/>
      <c r="U80" s="5"/>
      <c r="V80" s="32"/>
      <c r="W80" s="5"/>
      <c r="X80" s="5"/>
      <c r="Y80" s="5"/>
      <c r="Z80" s="5"/>
      <c r="AA80" s="5"/>
      <c r="AB80" s="5"/>
      <c r="AC80" s="32"/>
      <c r="AD80" s="5"/>
      <c r="AE80" s="5"/>
      <c r="AF80" s="5"/>
      <c r="AG80" s="5"/>
      <c r="AH80" s="5"/>
      <c r="AI80" s="5"/>
      <c r="AJ80" s="40"/>
      <c r="AK80" s="8"/>
      <c r="AL80" s="41"/>
      <c r="AM80" s="28"/>
      <c r="AN80" s="28"/>
      <c r="AO80" s="28"/>
      <c r="AP80" s="28"/>
      <c r="AQ80" s="28"/>
      <c r="AR80" s="28"/>
      <c r="AS80" s="28"/>
      <c r="AT80" s="10"/>
      <c r="AU80" s="300">
        <f t="shared" si="6"/>
        <v>0</v>
      </c>
      <c r="AV80" s="5"/>
      <c r="AW80" s="11"/>
      <c r="AX80" s="5"/>
      <c r="AY80" s="12"/>
      <c r="AZ80" s="5"/>
      <c r="BA80" s="5"/>
      <c r="BB80" s="5"/>
      <c r="BC80" s="5"/>
      <c r="BD80" s="5"/>
      <c r="BE80" s="32"/>
      <c r="BF80" s="38"/>
      <c r="BG80" s="11"/>
      <c r="BH80" s="11"/>
      <c r="BI80" s="11"/>
      <c r="BJ80" s="44">
        <v>76</v>
      </c>
      <c r="BK80" s="26"/>
      <c r="BL80" s="26"/>
      <c r="BM80" s="26"/>
      <c r="BN80" s="26"/>
      <c r="BO80" s="26"/>
      <c r="BP80" s="33"/>
      <c r="BQ80" s="26"/>
      <c r="BR80" s="26"/>
      <c r="BS80" s="26"/>
      <c r="BT80" s="33"/>
      <c r="BU80" s="26"/>
      <c r="BV80" s="26"/>
      <c r="BW80" s="26"/>
      <c r="BX80" s="33"/>
      <c r="BY80" s="26"/>
      <c r="BZ80" s="26"/>
      <c r="CA80" s="26"/>
      <c r="CB80" s="33"/>
      <c r="CC80" s="26"/>
      <c r="CD80" s="26"/>
      <c r="CE80" s="26"/>
      <c r="CF80" s="33"/>
      <c r="CG80" s="26"/>
      <c r="CH80" s="26"/>
      <c r="CI80" s="26"/>
      <c r="CJ80" s="44">
        <v>76</v>
      </c>
      <c r="CK80" s="5">
        <v>0</v>
      </c>
      <c r="CL80" s="5">
        <v>0</v>
      </c>
      <c r="CM80" s="69"/>
      <c r="CN80" s="11"/>
      <c r="CO80" s="5"/>
      <c r="CP80" s="18"/>
      <c r="CQ80" s="69"/>
      <c r="CR80" s="8"/>
      <c r="CS80" s="9"/>
      <c r="CT80" s="8"/>
      <c r="CU80" s="69"/>
      <c r="CV80" s="26"/>
      <c r="CW80" s="26"/>
      <c r="CY80" s="26"/>
      <c r="CZ80" s="26"/>
      <c r="DA80" s="79" t="s">
        <v>659</v>
      </c>
    </row>
    <row r="81" spans="1:105" ht="15" x14ac:dyDescent="0.25">
      <c r="A81" s="10">
        <v>77</v>
      </c>
      <c r="B81" s="15">
        <v>77</v>
      </c>
      <c r="C81" s="42"/>
      <c r="D81" s="8"/>
      <c r="E81" s="28"/>
      <c r="F81" s="28"/>
      <c r="G81" s="32"/>
      <c r="H81" s="5"/>
      <c r="I81" s="5"/>
      <c r="J81" s="5"/>
      <c r="K81" s="5"/>
      <c r="L81" s="5"/>
      <c r="M81" s="5"/>
      <c r="N81" s="299">
        <f t="shared" si="5"/>
        <v>0</v>
      </c>
      <c r="O81" s="5"/>
      <c r="P81" s="5"/>
      <c r="Q81" s="5"/>
      <c r="R81" s="5"/>
      <c r="S81" s="5"/>
      <c r="T81" s="5"/>
      <c r="U81" s="5"/>
      <c r="V81" s="32"/>
      <c r="W81" s="5"/>
      <c r="X81" s="5"/>
      <c r="Y81" s="5"/>
      <c r="Z81" s="5"/>
      <c r="AA81" s="5"/>
      <c r="AB81" s="5"/>
      <c r="AC81" s="32"/>
      <c r="AD81" s="5"/>
      <c r="AE81" s="5"/>
      <c r="AF81" s="5"/>
      <c r="AG81" s="5"/>
      <c r="AH81" s="5"/>
      <c r="AI81" s="5"/>
      <c r="AJ81" s="40"/>
      <c r="AK81" s="8"/>
      <c r="AL81" s="41"/>
      <c r="AM81" s="28"/>
      <c r="AN81" s="28"/>
      <c r="AO81" s="28"/>
      <c r="AP81" s="28"/>
      <c r="AQ81" s="28"/>
      <c r="AR81" s="28"/>
      <c r="AS81" s="28"/>
      <c r="AT81" s="10"/>
      <c r="AU81" s="300">
        <f t="shared" si="6"/>
        <v>0</v>
      </c>
      <c r="AV81" s="5"/>
      <c r="AW81" s="11"/>
      <c r="AX81" s="5"/>
      <c r="AY81" s="12"/>
      <c r="AZ81" s="5"/>
      <c r="BA81" s="5"/>
      <c r="BB81" s="5"/>
      <c r="BC81" s="5"/>
      <c r="BD81" s="5"/>
      <c r="BE81" s="32"/>
      <c r="BF81" s="38"/>
      <c r="BG81" s="11"/>
      <c r="BH81" s="11"/>
      <c r="BI81" s="11"/>
      <c r="BJ81" s="44">
        <v>77</v>
      </c>
      <c r="BK81" s="26"/>
      <c r="BL81" s="26"/>
      <c r="BM81" s="26"/>
      <c r="BN81" s="26"/>
      <c r="BO81" s="26"/>
      <c r="BP81" s="33"/>
      <c r="BQ81" s="26"/>
      <c r="BR81" s="26"/>
      <c r="BS81" s="26"/>
      <c r="BT81" s="33"/>
      <c r="BU81" s="26"/>
      <c r="BV81" s="26"/>
      <c r="BW81" s="26"/>
      <c r="BX81" s="33"/>
      <c r="BY81" s="26"/>
      <c r="BZ81" s="26"/>
      <c r="CA81" s="26"/>
      <c r="CB81" s="33"/>
      <c r="CC81" s="26"/>
      <c r="CD81" s="26"/>
      <c r="CE81" s="26"/>
      <c r="CF81" s="33"/>
      <c r="CG81" s="26"/>
      <c r="CH81" s="26"/>
      <c r="CI81" s="26"/>
      <c r="CJ81" s="44">
        <v>77</v>
      </c>
      <c r="CK81" s="5">
        <v>0</v>
      </c>
      <c r="CL81" s="5">
        <v>0</v>
      </c>
      <c r="CM81" s="69"/>
      <c r="CN81" s="11"/>
      <c r="CO81" s="5"/>
      <c r="CP81" s="18"/>
      <c r="CQ81" s="69"/>
      <c r="CR81" s="8"/>
      <c r="CS81" s="9"/>
      <c r="CT81" s="8"/>
      <c r="CU81" s="69"/>
      <c r="CV81" s="26"/>
      <c r="CW81" s="26"/>
      <c r="CY81" s="26"/>
      <c r="CZ81" s="26"/>
      <c r="DA81" s="79" t="s">
        <v>659</v>
      </c>
    </row>
    <row r="82" spans="1:105" ht="15" x14ac:dyDescent="0.25">
      <c r="A82" s="10">
        <v>78</v>
      </c>
      <c r="B82" s="15">
        <v>78</v>
      </c>
      <c r="C82" s="42"/>
      <c r="D82" s="8"/>
      <c r="E82" s="28"/>
      <c r="F82" s="28"/>
      <c r="G82" s="32"/>
      <c r="H82" s="5"/>
      <c r="I82" s="5"/>
      <c r="J82" s="5"/>
      <c r="K82" s="5"/>
      <c r="L82" s="5"/>
      <c r="M82" s="5"/>
      <c r="N82" s="299">
        <f t="shared" si="5"/>
        <v>0</v>
      </c>
      <c r="O82" s="5"/>
      <c r="P82" s="5"/>
      <c r="Q82" s="5"/>
      <c r="R82" s="5"/>
      <c r="S82" s="5"/>
      <c r="T82" s="5"/>
      <c r="U82" s="5"/>
      <c r="V82" s="32"/>
      <c r="W82" s="5"/>
      <c r="X82" s="5"/>
      <c r="Y82" s="5"/>
      <c r="Z82" s="5"/>
      <c r="AA82" s="5"/>
      <c r="AB82" s="5"/>
      <c r="AC82" s="32"/>
      <c r="AD82" s="5"/>
      <c r="AE82" s="5"/>
      <c r="AF82" s="5"/>
      <c r="AG82" s="5"/>
      <c r="AH82" s="5"/>
      <c r="AI82" s="5"/>
      <c r="AJ82" s="40"/>
      <c r="AK82" s="8"/>
      <c r="AL82" s="41"/>
      <c r="AM82" s="28"/>
      <c r="AN82" s="28"/>
      <c r="AO82" s="28"/>
      <c r="AP82" s="28"/>
      <c r="AQ82" s="28"/>
      <c r="AR82" s="28"/>
      <c r="AS82" s="28"/>
      <c r="AT82" s="10"/>
      <c r="AU82" s="300">
        <f t="shared" si="6"/>
        <v>0</v>
      </c>
      <c r="AV82" s="5"/>
      <c r="AW82" s="11"/>
      <c r="AX82" s="5"/>
      <c r="AY82" s="12"/>
      <c r="AZ82" s="5"/>
      <c r="BA82" s="5"/>
      <c r="BB82" s="5"/>
      <c r="BC82" s="5"/>
      <c r="BD82" s="5"/>
      <c r="BE82" s="32"/>
      <c r="BF82" s="38"/>
      <c r="BG82" s="11"/>
      <c r="BH82" s="11"/>
      <c r="BI82" s="11"/>
      <c r="BJ82" s="44">
        <v>78</v>
      </c>
      <c r="BK82" s="26"/>
      <c r="BL82" s="26"/>
      <c r="BM82" s="26"/>
      <c r="BN82" s="26"/>
      <c r="BO82" s="26"/>
      <c r="BP82" s="33"/>
      <c r="BQ82" s="26"/>
      <c r="BR82" s="26"/>
      <c r="BS82" s="26"/>
      <c r="BT82" s="33"/>
      <c r="BU82" s="26"/>
      <c r="BV82" s="26"/>
      <c r="BW82" s="26"/>
      <c r="BX82" s="33"/>
      <c r="BY82" s="26"/>
      <c r="BZ82" s="26"/>
      <c r="CA82" s="26"/>
      <c r="CB82" s="33"/>
      <c r="CC82" s="26"/>
      <c r="CD82" s="26"/>
      <c r="CE82" s="26"/>
      <c r="CF82" s="33"/>
      <c r="CG82" s="26"/>
      <c r="CH82" s="26"/>
      <c r="CI82" s="26"/>
      <c r="CJ82" s="44">
        <v>78</v>
      </c>
      <c r="CK82" s="5">
        <v>0</v>
      </c>
      <c r="CL82" s="5">
        <v>0</v>
      </c>
      <c r="CM82" s="69"/>
      <c r="CN82" s="11"/>
      <c r="CO82" s="5"/>
      <c r="CP82" s="18"/>
      <c r="CQ82" s="69"/>
      <c r="CR82" s="8"/>
      <c r="CS82" s="9"/>
      <c r="CT82" s="8"/>
      <c r="CU82" s="69"/>
      <c r="CV82" s="26"/>
      <c r="CW82" s="26"/>
      <c r="CY82" s="26"/>
      <c r="CZ82" s="26"/>
      <c r="DA82" s="79" t="s">
        <v>659</v>
      </c>
    </row>
    <row r="83" spans="1:105" ht="15" x14ac:dyDescent="0.25">
      <c r="A83" s="10">
        <v>79</v>
      </c>
      <c r="B83" s="15">
        <v>79</v>
      </c>
      <c r="C83" s="42"/>
      <c r="D83" s="8"/>
      <c r="E83" s="28"/>
      <c r="F83" s="28"/>
      <c r="G83" s="32"/>
      <c r="H83" s="5"/>
      <c r="I83" s="5"/>
      <c r="J83" s="5"/>
      <c r="K83" s="5"/>
      <c r="L83" s="5"/>
      <c r="M83" s="5"/>
      <c r="N83" s="299">
        <f t="shared" si="5"/>
        <v>0</v>
      </c>
      <c r="O83" s="5"/>
      <c r="P83" s="5"/>
      <c r="Q83" s="5"/>
      <c r="R83" s="5"/>
      <c r="S83" s="5"/>
      <c r="T83" s="5"/>
      <c r="U83" s="5"/>
      <c r="V83" s="32"/>
      <c r="W83" s="5"/>
      <c r="X83" s="5"/>
      <c r="Y83" s="5"/>
      <c r="Z83" s="5"/>
      <c r="AA83" s="5"/>
      <c r="AB83" s="5"/>
      <c r="AC83" s="32"/>
      <c r="AD83" s="5"/>
      <c r="AE83" s="5"/>
      <c r="AF83" s="5"/>
      <c r="AG83" s="5"/>
      <c r="AH83" s="5"/>
      <c r="AI83" s="5"/>
      <c r="AJ83" s="40"/>
      <c r="AK83" s="8"/>
      <c r="AL83" s="41"/>
      <c r="AM83" s="28"/>
      <c r="AN83" s="28"/>
      <c r="AO83" s="28"/>
      <c r="AP83" s="28"/>
      <c r="AQ83" s="28"/>
      <c r="AR83" s="28"/>
      <c r="AS83" s="28"/>
      <c r="AT83" s="10"/>
      <c r="AU83" s="300">
        <f t="shared" si="6"/>
        <v>0</v>
      </c>
      <c r="AV83" s="5"/>
      <c r="AW83" s="11"/>
      <c r="AX83" s="5"/>
      <c r="AY83" s="12"/>
      <c r="AZ83" s="5"/>
      <c r="BA83" s="5"/>
      <c r="BB83" s="5"/>
      <c r="BC83" s="5"/>
      <c r="BD83" s="5"/>
      <c r="BE83" s="32"/>
      <c r="BF83" s="38"/>
      <c r="BG83" s="11"/>
      <c r="BH83" s="11"/>
      <c r="BI83" s="11"/>
      <c r="BJ83" s="44">
        <v>79</v>
      </c>
      <c r="BK83" s="26"/>
      <c r="BL83" s="26"/>
      <c r="BM83" s="26"/>
      <c r="BN83" s="26"/>
      <c r="BO83" s="26"/>
      <c r="BP83" s="33"/>
      <c r="BQ83" s="26"/>
      <c r="BR83" s="26"/>
      <c r="BS83" s="26"/>
      <c r="BT83" s="33"/>
      <c r="BU83" s="26"/>
      <c r="BV83" s="26"/>
      <c r="BW83" s="26"/>
      <c r="BX83" s="33"/>
      <c r="BY83" s="26"/>
      <c r="BZ83" s="26"/>
      <c r="CA83" s="26"/>
      <c r="CB83" s="33"/>
      <c r="CC83" s="26"/>
      <c r="CD83" s="26"/>
      <c r="CE83" s="26"/>
      <c r="CF83" s="33"/>
      <c r="CG83" s="26"/>
      <c r="CH83" s="26"/>
      <c r="CI83" s="26"/>
      <c r="CJ83" s="44">
        <v>79</v>
      </c>
      <c r="CK83" s="5">
        <v>0</v>
      </c>
      <c r="CL83" s="5">
        <v>0</v>
      </c>
      <c r="CM83" s="69"/>
      <c r="CN83" s="11"/>
      <c r="CO83" s="5"/>
      <c r="CP83" s="18"/>
      <c r="CQ83" s="69"/>
      <c r="CR83" s="8"/>
      <c r="CS83" s="9"/>
      <c r="CT83" s="8"/>
      <c r="CU83" s="69"/>
      <c r="CV83" s="26"/>
      <c r="CW83" s="26"/>
      <c r="CY83" s="26"/>
      <c r="CZ83" s="26"/>
      <c r="DA83" s="79" t="s">
        <v>659</v>
      </c>
    </row>
    <row r="84" spans="1:105" ht="15" x14ac:dyDescent="0.25">
      <c r="A84" s="10">
        <v>80</v>
      </c>
      <c r="B84" s="15">
        <v>80</v>
      </c>
      <c r="C84" s="42"/>
      <c r="D84" s="8"/>
      <c r="E84" s="28"/>
      <c r="F84" s="28"/>
      <c r="G84" s="32"/>
      <c r="H84" s="5"/>
      <c r="I84" s="5"/>
      <c r="J84" s="5"/>
      <c r="K84" s="5"/>
      <c r="L84" s="5"/>
      <c r="M84" s="5"/>
      <c r="N84" s="299">
        <f t="shared" si="5"/>
        <v>0</v>
      </c>
      <c r="O84" s="5"/>
      <c r="P84" s="5"/>
      <c r="Q84" s="5"/>
      <c r="R84" s="5"/>
      <c r="S84" s="5"/>
      <c r="T84" s="5"/>
      <c r="U84" s="5"/>
      <c r="V84" s="32"/>
      <c r="W84" s="5"/>
      <c r="X84" s="5"/>
      <c r="Y84" s="5"/>
      <c r="Z84" s="5"/>
      <c r="AA84" s="5"/>
      <c r="AB84" s="5"/>
      <c r="AC84" s="32"/>
      <c r="AD84" s="5"/>
      <c r="AE84" s="5"/>
      <c r="AF84" s="5"/>
      <c r="AG84" s="5"/>
      <c r="AH84" s="5"/>
      <c r="AI84" s="5"/>
      <c r="AJ84" s="40"/>
      <c r="AK84" s="8"/>
      <c r="AL84" s="41"/>
      <c r="AM84" s="28"/>
      <c r="AN84" s="28"/>
      <c r="AO84" s="28"/>
      <c r="AP84" s="28"/>
      <c r="AQ84" s="28"/>
      <c r="AR84" s="28"/>
      <c r="AS84" s="28"/>
      <c r="AT84" s="10"/>
      <c r="AU84" s="300">
        <f t="shared" si="6"/>
        <v>0</v>
      </c>
      <c r="AV84" s="5"/>
      <c r="AW84" s="11"/>
      <c r="AX84" s="5"/>
      <c r="AY84" s="12"/>
      <c r="AZ84" s="5"/>
      <c r="BA84" s="5"/>
      <c r="BB84" s="5"/>
      <c r="BC84" s="5"/>
      <c r="BD84" s="5"/>
      <c r="BE84" s="32"/>
      <c r="BF84" s="38"/>
      <c r="BG84" s="11"/>
      <c r="BH84" s="11"/>
      <c r="BI84" s="11"/>
      <c r="BJ84" s="44">
        <v>80</v>
      </c>
      <c r="BK84" s="26"/>
      <c r="BL84" s="26"/>
      <c r="BM84" s="26"/>
      <c r="BN84" s="26"/>
      <c r="BO84" s="26"/>
      <c r="BP84" s="33"/>
      <c r="BQ84" s="26"/>
      <c r="BR84" s="26"/>
      <c r="BS84" s="26"/>
      <c r="BT84" s="33"/>
      <c r="BU84" s="26"/>
      <c r="BV84" s="26"/>
      <c r="BW84" s="26"/>
      <c r="BX84" s="33"/>
      <c r="BY84" s="26"/>
      <c r="BZ84" s="26"/>
      <c r="CA84" s="26"/>
      <c r="CB84" s="33"/>
      <c r="CC84" s="26"/>
      <c r="CD84" s="26"/>
      <c r="CE84" s="26"/>
      <c r="CF84" s="33"/>
      <c r="CG84" s="26"/>
      <c r="CH84" s="26"/>
      <c r="CI84" s="26"/>
      <c r="CJ84" s="44">
        <v>80</v>
      </c>
      <c r="CK84" s="5">
        <v>0</v>
      </c>
      <c r="CL84" s="5">
        <v>0</v>
      </c>
      <c r="CM84" s="69"/>
      <c r="CN84" s="11"/>
      <c r="CO84" s="5"/>
      <c r="CP84" s="18"/>
      <c r="CQ84" s="69"/>
      <c r="CR84" s="8"/>
      <c r="CS84" s="9"/>
      <c r="CT84" s="8"/>
      <c r="CU84" s="69"/>
      <c r="CV84" s="26"/>
      <c r="CW84" s="26"/>
      <c r="CY84" s="26"/>
      <c r="CZ84" s="26"/>
      <c r="DA84" s="79" t="s">
        <v>659</v>
      </c>
    </row>
    <row r="85" spans="1:105" ht="15" x14ac:dyDescent="0.25">
      <c r="A85" s="10">
        <v>81</v>
      </c>
      <c r="B85" s="15">
        <v>81</v>
      </c>
      <c r="C85" s="42"/>
      <c r="D85" s="8"/>
      <c r="E85" s="28"/>
      <c r="F85" s="28"/>
      <c r="G85" s="32"/>
      <c r="H85" s="5"/>
      <c r="I85" s="5"/>
      <c r="J85" s="5"/>
      <c r="K85" s="5"/>
      <c r="L85" s="5"/>
      <c r="M85" s="5"/>
      <c r="N85" s="299">
        <f t="shared" si="5"/>
        <v>0</v>
      </c>
      <c r="O85" s="5"/>
      <c r="P85" s="5"/>
      <c r="Q85" s="5"/>
      <c r="R85" s="5"/>
      <c r="S85" s="5"/>
      <c r="T85" s="5"/>
      <c r="U85" s="5"/>
      <c r="V85" s="32"/>
      <c r="W85" s="5"/>
      <c r="X85" s="5"/>
      <c r="Y85" s="5"/>
      <c r="Z85" s="5"/>
      <c r="AA85" s="5"/>
      <c r="AB85" s="5"/>
      <c r="AC85" s="32"/>
      <c r="AD85" s="5"/>
      <c r="AE85" s="5"/>
      <c r="AF85" s="5"/>
      <c r="AG85" s="5"/>
      <c r="AH85" s="5"/>
      <c r="AI85" s="5"/>
      <c r="AJ85" s="40"/>
      <c r="AK85" s="8"/>
      <c r="AL85" s="41"/>
      <c r="AM85" s="28"/>
      <c r="AN85" s="28"/>
      <c r="AO85" s="28"/>
      <c r="AP85" s="28"/>
      <c r="AQ85" s="28"/>
      <c r="AR85" s="28"/>
      <c r="AS85" s="28"/>
      <c r="AT85" s="10"/>
      <c r="AU85" s="300">
        <f t="shared" si="6"/>
        <v>0</v>
      </c>
      <c r="AV85" s="5"/>
      <c r="AW85" s="11"/>
      <c r="AX85" s="5"/>
      <c r="AY85" s="12"/>
      <c r="AZ85" s="5"/>
      <c r="BA85" s="5"/>
      <c r="BB85" s="5"/>
      <c r="BC85" s="5"/>
      <c r="BD85" s="5"/>
      <c r="BE85" s="32"/>
      <c r="BF85" s="38"/>
      <c r="BG85" s="11"/>
      <c r="BH85" s="11"/>
      <c r="BI85" s="11"/>
      <c r="BJ85" s="44">
        <v>81</v>
      </c>
      <c r="BK85" s="26"/>
      <c r="BL85" s="26"/>
      <c r="BM85" s="26"/>
      <c r="BN85" s="26"/>
      <c r="BO85" s="26"/>
      <c r="BP85" s="33"/>
      <c r="BQ85" s="26"/>
      <c r="BR85" s="26"/>
      <c r="BS85" s="26"/>
      <c r="BT85" s="33"/>
      <c r="BU85" s="26"/>
      <c r="BV85" s="26"/>
      <c r="BW85" s="26"/>
      <c r="BX85" s="33"/>
      <c r="BY85" s="26"/>
      <c r="BZ85" s="26"/>
      <c r="CA85" s="26"/>
      <c r="CB85" s="33"/>
      <c r="CC85" s="26"/>
      <c r="CD85" s="26"/>
      <c r="CE85" s="26"/>
      <c r="CF85" s="33"/>
      <c r="CG85" s="26"/>
      <c r="CH85" s="26"/>
      <c r="CI85" s="26"/>
      <c r="CJ85" s="44">
        <v>81</v>
      </c>
      <c r="CK85" s="5">
        <v>0</v>
      </c>
      <c r="CL85" s="5">
        <v>0</v>
      </c>
      <c r="CM85" s="69"/>
      <c r="CN85" s="11"/>
      <c r="CO85" s="5"/>
      <c r="CP85" s="18"/>
      <c r="CQ85" s="69"/>
      <c r="CR85" s="8"/>
      <c r="CS85" s="9"/>
      <c r="CT85" s="8"/>
      <c r="CU85" s="69"/>
      <c r="CV85" s="26"/>
      <c r="CW85" s="26"/>
      <c r="CY85" s="26"/>
      <c r="CZ85" s="26"/>
      <c r="DA85" s="79" t="s">
        <v>659</v>
      </c>
    </row>
    <row r="86" spans="1:105" ht="15" x14ac:dyDescent="0.25">
      <c r="A86" s="10">
        <v>82</v>
      </c>
      <c r="B86" s="15">
        <v>82</v>
      </c>
      <c r="C86" s="42"/>
      <c r="D86" s="8"/>
      <c r="E86" s="28"/>
      <c r="F86" s="28"/>
      <c r="G86" s="32"/>
      <c r="H86" s="5"/>
      <c r="I86" s="5"/>
      <c r="J86" s="5"/>
      <c r="K86" s="5"/>
      <c r="L86" s="5"/>
      <c r="M86" s="5"/>
      <c r="N86" s="299">
        <f t="shared" si="5"/>
        <v>0</v>
      </c>
      <c r="O86" s="5"/>
      <c r="P86" s="5"/>
      <c r="Q86" s="5"/>
      <c r="R86" s="5"/>
      <c r="S86" s="5"/>
      <c r="T86" s="5"/>
      <c r="U86" s="5"/>
      <c r="V86" s="32"/>
      <c r="W86" s="5"/>
      <c r="X86" s="5"/>
      <c r="Y86" s="5"/>
      <c r="Z86" s="5"/>
      <c r="AA86" s="5"/>
      <c r="AB86" s="5"/>
      <c r="AC86" s="32"/>
      <c r="AD86" s="5"/>
      <c r="AE86" s="5"/>
      <c r="AF86" s="5"/>
      <c r="AG86" s="5"/>
      <c r="AH86" s="5"/>
      <c r="AI86" s="5"/>
      <c r="AJ86" s="40"/>
      <c r="AK86" s="8"/>
      <c r="AL86" s="41"/>
      <c r="AM86" s="28"/>
      <c r="AN86" s="28"/>
      <c r="AO86" s="28"/>
      <c r="AP86" s="28"/>
      <c r="AQ86" s="28"/>
      <c r="AR86" s="28"/>
      <c r="AS86" s="28"/>
      <c r="AT86" s="10"/>
      <c r="AU86" s="300">
        <f t="shared" si="6"/>
        <v>0</v>
      </c>
      <c r="AV86" s="5"/>
      <c r="AW86" s="11"/>
      <c r="AX86" s="5"/>
      <c r="AY86" s="12"/>
      <c r="AZ86" s="5"/>
      <c r="BA86" s="5"/>
      <c r="BB86" s="5"/>
      <c r="BC86" s="5"/>
      <c r="BD86" s="5"/>
      <c r="BE86" s="32"/>
      <c r="BF86" s="38"/>
      <c r="BG86" s="11"/>
      <c r="BH86" s="11"/>
      <c r="BI86" s="11"/>
      <c r="BJ86" s="44">
        <v>82</v>
      </c>
      <c r="BK86" s="26"/>
      <c r="BL86" s="26"/>
      <c r="BM86" s="26"/>
      <c r="BN86" s="26"/>
      <c r="BO86" s="26"/>
      <c r="BP86" s="33"/>
      <c r="BQ86" s="26"/>
      <c r="BR86" s="26"/>
      <c r="BS86" s="26"/>
      <c r="BT86" s="33"/>
      <c r="BU86" s="26"/>
      <c r="BV86" s="26"/>
      <c r="BW86" s="26"/>
      <c r="BX86" s="33"/>
      <c r="BY86" s="26"/>
      <c r="BZ86" s="26"/>
      <c r="CA86" s="26"/>
      <c r="CB86" s="33"/>
      <c r="CC86" s="26"/>
      <c r="CD86" s="26"/>
      <c r="CE86" s="26"/>
      <c r="CF86" s="33"/>
      <c r="CG86" s="26"/>
      <c r="CH86" s="26"/>
      <c r="CI86" s="26"/>
      <c r="CJ86" s="44">
        <v>82</v>
      </c>
      <c r="CK86" s="5">
        <v>0</v>
      </c>
      <c r="CL86" s="5">
        <v>0</v>
      </c>
      <c r="CM86" s="69"/>
      <c r="CN86" s="11"/>
      <c r="CO86" s="5"/>
      <c r="CP86" s="18"/>
      <c r="CQ86" s="69"/>
      <c r="CR86" s="8"/>
      <c r="CS86" s="9"/>
      <c r="CT86" s="8"/>
      <c r="CU86" s="69"/>
      <c r="CV86" s="26"/>
      <c r="CW86" s="26"/>
      <c r="CY86" s="26"/>
      <c r="CZ86" s="26"/>
      <c r="DA86" s="79" t="s">
        <v>659</v>
      </c>
    </row>
    <row r="87" spans="1:105" ht="15" x14ac:dyDescent="0.25">
      <c r="A87" s="10">
        <v>83</v>
      </c>
      <c r="B87" s="15">
        <v>83</v>
      </c>
      <c r="C87" s="42"/>
      <c r="D87" s="8"/>
      <c r="E87" s="28"/>
      <c r="F87" s="28"/>
      <c r="G87" s="32"/>
      <c r="H87" s="5"/>
      <c r="I87" s="5"/>
      <c r="J87" s="5"/>
      <c r="K87" s="5"/>
      <c r="L87" s="5"/>
      <c r="M87" s="5"/>
      <c r="N87" s="299">
        <f t="shared" si="5"/>
        <v>0</v>
      </c>
      <c r="O87" s="5"/>
      <c r="P87" s="5"/>
      <c r="Q87" s="5"/>
      <c r="R87" s="5"/>
      <c r="S87" s="5"/>
      <c r="T87" s="5"/>
      <c r="U87" s="5"/>
      <c r="V87" s="32"/>
      <c r="W87" s="5"/>
      <c r="X87" s="5"/>
      <c r="Y87" s="5"/>
      <c r="Z87" s="5"/>
      <c r="AA87" s="5"/>
      <c r="AB87" s="5"/>
      <c r="AC87" s="32"/>
      <c r="AD87" s="5"/>
      <c r="AE87" s="5"/>
      <c r="AF87" s="5"/>
      <c r="AG87" s="5"/>
      <c r="AH87" s="5"/>
      <c r="AI87" s="5"/>
      <c r="AJ87" s="40"/>
      <c r="AK87" s="8"/>
      <c r="AL87" s="41"/>
      <c r="AM87" s="28"/>
      <c r="AN87" s="28"/>
      <c r="AO87" s="28"/>
      <c r="AP87" s="28"/>
      <c r="AQ87" s="28"/>
      <c r="AR87" s="28"/>
      <c r="AS87" s="28"/>
      <c r="AT87" s="10"/>
      <c r="AU87" s="300">
        <f t="shared" si="6"/>
        <v>0</v>
      </c>
      <c r="AV87" s="5"/>
      <c r="AW87" s="11"/>
      <c r="AX87" s="5"/>
      <c r="AY87" s="12"/>
      <c r="AZ87" s="5"/>
      <c r="BA87" s="5"/>
      <c r="BB87" s="5"/>
      <c r="BC87" s="5"/>
      <c r="BD87" s="5"/>
      <c r="BE87" s="32"/>
      <c r="BF87" s="38"/>
      <c r="BG87" s="11"/>
      <c r="BH87" s="11"/>
      <c r="BI87" s="11"/>
      <c r="BJ87" s="44">
        <v>83</v>
      </c>
      <c r="BK87" s="26"/>
      <c r="BL87" s="26"/>
      <c r="BM87" s="26"/>
      <c r="BN87" s="26"/>
      <c r="BO87" s="26"/>
      <c r="BP87" s="33"/>
      <c r="BQ87" s="26"/>
      <c r="BR87" s="26"/>
      <c r="BS87" s="26"/>
      <c r="BT87" s="33"/>
      <c r="BU87" s="26"/>
      <c r="BV87" s="26"/>
      <c r="BW87" s="26"/>
      <c r="BX87" s="33"/>
      <c r="BY87" s="26"/>
      <c r="BZ87" s="26"/>
      <c r="CA87" s="26"/>
      <c r="CB87" s="33"/>
      <c r="CC87" s="26"/>
      <c r="CD87" s="26"/>
      <c r="CE87" s="26"/>
      <c r="CF87" s="33"/>
      <c r="CG87" s="26"/>
      <c r="CH87" s="26"/>
      <c r="CI87" s="26"/>
      <c r="CJ87" s="44">
        <v>83</v>
      </c>
      <c r="CK87" s="5">
        <v>0</v>
      </c>
      <c r="CL87" s="5">
        <v>0</v>
      </c>
      <c r="CM87" s="69"/>
      <c r="CN87" s="11"/>
      <c r="CO87" s="5"/>
      <c r="CP87" s="18"/>
      <c r="CQ87" s="69"/>
      <c r="CR87" s="8"/>
      <c r="CS87" s="9"/>
      <c r="CT87" s="8"/>
      <c r="CU87" s="69"/>
      <c r="CV87" s="26"/>
      <c r="CW87" s="26"/>
      <c r="CY87" s="26"/>
      <c r="CZ87" s="26"/>
      <c r="DA87" s="79" t="s">
        <v>659</v>
      </c>
    </row>
    <row r="88" spans="1:105" ht="15" x14ac:dyDescent="0.25">
      <c r="A88" s="10">
        <v>84</v>
      </c>
      <c r="B88" s="15">
        <v>84</v>
      </c>
      <c r="C88" s="42">
        <v>1</v>
      </c>
      <c r="D88" s="8">
        <v>40305</v>
      </c>
      <c r="E88" s="28">
        <v>1</v>
      </c>
      <c r="F88" s="28">
        <v>1</v>
      </c>
      <c r="G88" s="32"/>
      <c r="H88" s="5">
        <v>2</v>
      </c>
      <c r="I88" s="5">
        <v>2</v>
      </c>
      <c r="J88" s="5">
        <v>2</v>
      </c>
      <c r="K88" s="5">
        <v>2</v>
      </c>
      <c r="L88" s="5">
        <v>2</v>
      </c>
      <c r="M88" s="5">
        <v>2</v>
      </c>
      <c r="N88" s="299">
        <f t="shared" si="5"/>
        <v>2</v>
      </c>
      <c r="O88" s="5"/>
      <c r="P88" s="5" t="s">
        <v>117</v>
      </c>
      <c r="Q88" s="5" t="s">
        <v>111</v>
      </c>
      <c r="R88" s="5" t="s">
        <v>111</v>
      </c>
      <c r="S88" s="5"/>
      <c r="T88" s="5"/>
      <c r="U88" s="5"/>
      <c r="V88" s="32"/>
      <c r="W88" s="5">
        <v>20</v>
      </c>
      <c r="X88" s="5">
        <v>20</v>
      </c>
      <c r="Y88" s="5">
        <v>15</v>
      </c>
      <c r="Z88" s="5">
        <v>21</v>
      </c>
      <c r="AA88" s="5">
        <v>28</v>
      </c>
      <c r="AB88" s="5"/>
      <c r="AC88" s="32"/>
      <c r="AD88" s="5"/>
      <c r="AE88" s="5"/>
      <c r="AF88" s="5"/>
      <c r="AG88" s="5"/>
      <c r="AH88" s="5"/>
      <c r="AI88" s="5">
        <v>28</v>
      </c>
      <c r="AJ88" s="40">
        <v>40317</v>
      </c>
      <c r="AK88" s="8" t="s">
        <v>237</v>
      </c>
      <c r="AL88" s="41"/>
      <c r="AM88" s="28"/>
      <c r="AN88" s="28"/>
      <c r="AO88" s="28"/>
      <c r="AP88" s="28"/>
      <c r="AQ88" s="28"/>
      <c r="AR88" s="28"/>
      <c r="AS88" s="28"/>
      <c r="AT88" s="10" t="s">
        <v>277</v>
      </c>
      <c r="AU88" s="300">
        <f t="shared" si="6"/>
        <v>2</v>
      </c>
      <c r="AV88" s="5">
        <v>2</v>
      </c>
      <c r="AW88" s="11">
        <v>3.03</v>
      </c>
      <c r="AX88" s="5">
        <v>250</v>
      </c>
      <c r="AY88" s="12"/>
      <c r="AZ88" s="5"/>
      <c r="BA88" s="5"/>
      <c r="BB88" s="5"/>
      <c r="BC88" s="5"/>
      <c r="BD88" s="5"/>
      <c r="BE88" s="32">
        <v>1</v>
      </c>
      <c r="BF88" s="38"/>
      <c r="BG88" s="11">
        <f t="shared" si="7"/>
        <v>3605.3309991678166</v>
      </c>
      <c r="BH88" s="11"/>
      <c r="BI88" s="11">
        <f t="shared" si="9"/>
        <v>3605.3309991678166</v>
      </c>
      <c r="BJ88" s="44">
        <v>84</v>
      </c>
      <c r="BK88" s="26">
        <v>1</v>
      </c>
      <c r="BL88" s="26">
        <v>4</v>
      </c>
      <c r="BM88" s="26">
        <v>8</v>
      </c>
      <c r="BN88" s="26">
        <v>12</v>
      </c>
      <c r="BO88" s="26" t="s">
        <v>741</v>
      </c>
      <c r="BP88" s="33"/>
      <c r="BQ88" s="26"/>
      <c r="BR88" s="26"/>
      <c r="BS88" s="26"/>
      <c r="BT88" s="33"/>
      <c r="BU88" s="26"/>
      <c r="BV88" s="26"/>
      <c r="BW88" s="26"/>
      <c r="BX88" s="33"/>
      <c r="BY88" s="26"/>
      <c r="BZ88" s="26"/>
      <c r="CA88" s="26"/>
      <c r="CB88" s="33"/>
      <c r="CC88" s="26"/>
      <c r="CD88" s="26"/>
      <c r="CE88" s="26"/>
      <c r="CF88" s="33"/>
      <c r="CG88" s="26"/>
      <c r="CH88" s="26"/>
      <c r="CI88" s="26"/>
      <c r="CJ88" s="44">
        <v>84</v>
      </c>
      <c r="CK88" s="5">
        <v>2</v>
      </c>
      <c r="CL88" s="5">
        <v>2</v>
      </c>
      <c r="CM88" s="69">
        <v>2</v>
      </c>
      <c r="CN88" s="11">
        <v>3.03</v>
      </c>
      <c r="CO88" s="5">
        <v>250</v>
      </c>
      <c r="CP88" s="18">
        <v>3605.3309991678166</v>
      </c>
      <c r="CQ88" s="69">
        <v>28</v>
      </c>
      <c r="CR88" s="8">
        <v>40317</v>
      </c>
      <c r="CS88" s="9">
        <v>40322</v>
      </c>
      <c r="CT88" s="252">
        <v>40328</v>
      </c>
      <c r="CU88" s="69">
        <v>1</v>
      </c>
      <c r="CV88" s="26">
        <v>4</v>
      </c>
      <c r="CW88" s="26">
        <v>8</v>
      </c>
      <c r="CY88" s="26">
        <v>12</v>
      </c>
      <c r="CZ88" s="26"/>
      <c r="DA88" s="79"/>
    </row>
    <row r="89" spans="1:105" ht="15" x14ac:dyDescent="0.25">
      <c r="A89" s="10">
        <v>85</v>
      </c>
      <c r="B89" s="15">
        <v>85</v>
      </c>
      <c r="C89" s="42"/>
      <c r="D89" s="8">
        <v>40303</v>
      </c>
      <c r="E89" s="28">
        <v>1</v>
      </c>
      <c r="F89" s="28">
        <v>1</v>
      </c>
      <c r="G89" s="32">
        <v>1</v>
      </c>
      <c r="H89" s="5"/>
      <c r="I89" s="5">
        <v>1</v>
      </c>
      <c r="J89" s="5">
        <v>1</v>
      </c>
      <c r="K89" s="5">
        <v>1</v>
      </c>
      <c r="L89" s="5">
        <v>1</v>
      </c>
      <c r="M89" s="5">
        <v>1</v>
      </c>
      <c r="N89" s="299">
        <f t="shared" si="5"/>
        <v>1</v>
      </c>
      <c r="O89" s="5" t="s">
        <v>117</v>
      </c>
      <c r="P89" s="5"/>
      <c r="Q89" s="5" t="s">
        <v>117</v>
      </c>
      <c r="R89" s="5" t="s">
        <v>117</v>
      </c>
      <c r="S89" s="5" t="s">
        <v>112</v>
      </c>
      <c r="T89" s="5"/>
      <c r="U89" s="5"/>
      <c r="V89" s="32">
        <v>10</v>
      </c>
      <c r="W89" s="5"/>
      <c r="X89" s="5">
        <v>10</v>
      </c>
      <c r="Y89" s="5">
        <v>10</v>
      </c>
      <c r="Z89" s="5">
        <v>7</v>
      </c>
      <c r="AA89" s="5">
        <v>7</v>
      </c>
      <c r="AB89" s="5"/>
      <c r="AC89" s="32"/>
      <c r="AD89" s="5"/>
      <c r="AE89" s="5"/>
      <c r="AF89" s="5"/>
      <c r="AG89" s="5"/>
      <c r="AH89" s="5"/>
      <c r="AI89" s="5">
        <v>7</v>
      </c>
      <c r="AJ89" s="40" t="s">
        <v>231</v>
      </c>
      <c r="AK89" s="8" t="s">
        <v>237</v>
      </c>
      <c r="AL89" s="41" t="s">
        <v>238</v>
      </c>
      <c r="AM89" s="28"/>
      <c r="AN89" s="28"/>
      <c r="AO89" s="28"/>
      <c r="AP89" s="28"/>
      <c r="AQ89" s="28"/>
      <c r="AR89" s="28"/>
      <c r="AS89" s="28"/>
      <c r="AT89" s="10" t="s">
        <v>278</v>
      </c>
      <c r="AU89" s="300">
        <f t="shared" si="6"/>
        <v>1</v>
      </c>
      <c r="AV89" s="5">
        <v>1</v>
      </c>
      <c r="AW89" s="11">
        <v>1.94</v>
      </c>
      <c r="AX89" s="5">
        <v>270</v>
      </c>
      <c r="AY89" s="12"/>
      <c r="AZ89" s="5"/>
      <c r="BA89" s="5"/>
      <c r="BB89" s="5"/>
      <c r="BC89" s="5"/>
      <c r="BD89" s="5"/>
      <c r="BE89" s="32"/>
      <c r="BF89" s="38"/>
      <c r="BG89" s="11">
        <f t="shared" si="7"/>
        <v>798.09962249591183</v>
      </c>
      <c r="BH89" s="11"/>
      <c r="BI89" s="11">
        <f t="shared" si="9"/>
        <v>798.09962249591183</v>
      </c>
      <c r="BJ89" s="44">
        <v>85</v>
      </c>
      <c r="BK89" s="26"/>
      <c r="BL89" s="26"/>
      <c r="BM89" s="26"/>
      <c r="BN89" s="26"/>
      <c r="BO89" s="26"/>
      <c r="BP89" s="33"/>
      <c r="BQ89" s="26"/>
      <c r="BR89" s="26"/>
      <c r="BS89" s="26"/>
      <c r="BT89" s="33"/>
      <c r="BU89" s="26"/>
      <c r="BV89" s="26"/>
      <c r="BW89" s="26"/>
      <c r="BX89" s="33"/>
      <c r="BY89" s="26"/>
      <c r="BZ89" s="26"/>
      <c r="CA89" s="26"/>
      <c r="CB89" s="33"/>
      <c r="CC89" s="26"/>
      <c r="CD89" s="26"/>
      <c r="CE89" s="26"/>
      <c r="CF89" s="33"/>
      <c r="CG89" s="26"/>
      <c r="CH89" s="26"/>
      <c r="CI89" s="26"/>
      <c r="CJ89" s="44">
        <v>85</v>
      </c>
      <c r="CK89" s="5">
        <v>1</v>
      </c>
      <c r="CL89" s="5">
        <v>1</v>
      </c>
      <c r="CM89" s="69">
        <v>1</v>
      </c>
      <c r="CN89" s="11">
        <v>1.94</v>
      </c>
      <c r="CO89" s="5">
        <v>270</v>
      </c>
      <c r="CP89" s="18">
        <v>798.09962249591183</v>
      </c>
      <c r="CQ89" s="69">
        <v>7</v>
      </c>
      <c r="CR89" s="8" t="s">
        <v>231</v>
      </c>
      <c r="CS89" s="9">
        <v>40322</v>
      </c>
      <c r="CT89" s="8" t="s">
        <v>238</v>
      </c>
      <c r="CU89" s="69"/>
      <c r="CV89" s="26"/>
      <c r="CW89" s="26"/>
      <c r="CY89" s="26"/>
      <c r="CZ89" s="26"/>
      <c r="DA89" s="79"/>
    </row>
    <row r="90" spans="1:105" ht="15" x14ac:dyDescent="0.25">
      <c r="A90" s="10">
        <v>86</v>
      </c>
      <c r="B90" s="15"/>
      <c r="C90" s="42"/>
      <c r="D90" s="8"/>
      <c r="E90" s="28"/>
      <c r="F90" s="28"/>
      <c r="G90" s="32"/>
      <c r="H90" s="5"/>
      <c r="I90" s="5"/>
      <c r="J90" s="5"/>
      <c r="K90" s="5"/>
      <c r="L90" s="5"/>
      <c r="M90" s="5"/>
      <c r="N90" s="299">
        <f t="shared" si="5"/>
        <v>0</v>
      </c>
      <c r="O90" s="5"/>
      <c r="P90" s="5"/>
      <c r="Q90" s="5"/>
      <c r="R90" s="5"/>
      <c r="S90" s="5"/>
      <c r="T90" s="5"/>
      <c r="U90" s="5"/>
      <c r="V90" s="32"/>
      <c r="W90" s="5"/>
      <c r="X90" s="5"/>
      <c r="Y90" s="5"/>
      <c r="Z90" s="5"/>
      <c r="AA90" s="5"/>
      <c r="AB90" s="5"/>
      <c r="AC90" s="32"/>
      <c r="AD90" s="5"/>
      <c r="AE90" s="5"/>
      <c r="AF90" s="5"/>
      <c r="AG90" s="5"/>
      <c r="AH90" s="5"/>
      <c r="AI90" s="5"/>
      <c r="AJ90" s="40"/>
      <c r="AK90" s="8"/>
      <c r="AL90" s="41"/>
      <c r="AM90" s="28"/>
      <c r="AN90" s="28"/>
      <c r="AO90" s="28"/>
      <c r="AP90" s="28"/>
      <c r="AQ90" s="28"/>
      <c r="AR90" s="28"/>
      <c r="AS90" s="28"/>
      <c r="AT90" s="10"/>
      <c r="AU90" s="300">
        <f t="shared" si="6"/>
        <v>0</v>
      </c>
      <c r="AV90" s="5"/>
      <c r="AW90" s="11"/>
      <c r="AX90" s="5"/>
      <c r="AY90" s="12"/>
      <c r="AZ90" s="5"/>
      <c r="BA90" s="5"/>
      <c r="BB90" s="5"/>
      <c r="BC90" s="5"/>
      <c r="BD90" s="5"/>
      <c r="BE90" s="32"/>
      <c r="BF90" s="38"/>
      <c r="BG90" s="11"/>
      <c r="BH90" s="11"/>
      <c r="BI90" s="11"/>
      <c r="BJ90" s="44">
        <v>86</v>
      </c>
      <c r="BK90" s="26"/>
      <c r="BL90" s="26"/>
      <c r="BM90" s="26"/>
      <c r="BN90" s="26"/>
      <c r="BO90" s="26"/>
      <c r="BP90" s="33"/>
      <c r="BQ90" s="26"/>
      <c r="BR90" s="26"/>
      <c r="BS90" s="26"/>
      <c r="BT90" s="33"/>
      <c r="BU90" s="26"/>
      <c r="BV90" s="26"/>
      <c r="BW90" s="26"/>
      <c r="BX90" s="33"/>
      <c r="BY90" s="26"/>
      <c r="BZ90" s="26"/>
      <c r="CA90" s="26"/>
      <c r="CB90" s="33"/>
      <c r="CC90" s="26"/>
      <c r="CD90" s="26"/>
      <c r="CE90" s="26"/>
      <c r="CF90" s="33"/>
      <c r="CG90" s="26"/>
      <c r="CH90" s="26"/>
      <c r="CI90" s="26"/>
      <c r="CJ90" s="44">
        <v>86</v>
      </c>
      <c r="CK90" s="5">
        <v>0</v>
      </c>
      <c r="CL90" s="5">
        <v>0</v>
      </c>
      <c r="CM90" s="69"/>
      <c r="CN90" s="11"/>
      <c r="CO90" s="5"/>
      <c r="CP90" s="18"/>
      <c r="CQ90" s="69"/>
      <c r="CR90" s="8"/>
      <c r="CS90" s="9"/>
      <c r="CT90" s="8"/>
      <c r="CU90" s="69"/>
      <c r="CV90" s="26"/>
      <c r="CW90" s="26"/>
      <c r="CY90" s="26"/>
      <c r="CZ90" s="26"/>
      <c r="DA90" s="79" t="s">
        <v>656</v>
      </c>
    </row>
    <row r="91" spans="1:105" ht="15" x14ac:dyDescent="0.25">
      <c r="A91" s="10">
        <v>87</v>
      </c>
      <c r="B91" s="15"/>
      <c r="C91" s="42"/>
      <c r="D91" s="8"/>
      <c r="E91" s="28"/>
      <c r="F91" s="28"/>
      <c r="G91" s="32"/>
      <c r="H91" s="5"/>
      <c r="I91" s="5"/>
      <c r="J91" s="5"/>
      <c r="K91" s="5"/>
      <c r="L91" s="5"/>
      <c r="M91" s="5"/>
      <c r="N91" s="299">
        <f t="shared" si="5"/>
        <v>0</v>
      </c>
      <c r="O91" s="5"/>
      <c r="P91" s="5"/>
      <c r="Q91" s="5"/>
      <c r="R91" s="5"/>
      <c r="S91" s="5"/>
      <c r="T91" s="5"/>
      <c r="U91" s="5"/>
      <c r="V91" s="32"/>
      <c r="W91" s="5"/>
      <c r="X91" s="5"/>
      <c r="Y91" s="5"/>
      <c r="Z91" s="5"/>
      <c r="AA91" s="5"/>
      <c r="AB91" s="5"/>
      <c r="AC91" s="32"/>
      <c r="AD91" s="5"/>
      <c r="AE91" s="5"/>
      <c r="AF91" s="5"/>
      <c r="AG91" s="5"/>
      <c r="AH91" s="5"/>
      <c r="AI91" s="5"/>
      <c r="AJ91" s="40"/>
      <c r="AK91" s="8"/>
      <c r="AL91" s="41"/>
      <c r="AM91" s="28"/>
      <c r="AN91" s="28"/>
      <c r="AO91" s="28"/>
      <c r="AP91" s="28"/>
      <c r="AQ91" s="28"/>
      <c r="AR91" s="28"/>
      <c r="AS91" s="28"/>
      <c r="AT91" s="10"/>
      <c r="AU91" s="300">
        <f t="shared" si="6"/>
        <v>0</v>
      </c>
      <c r="AV91" s="5"/>
      <c r="AW91" s="11"/>
      <c r="AX91" s="5"/>
      <c r="AY91" s="12"/>
      <c r="AZ91" s="5"/>
      <c r="BA91" s="5"/>
      <c r="BB91" s="5"/>
      <c r="BC91" s="5"/>
      <c r="BD91" s="5"/>
      <c r="BE91" s="32"/>
      <c r="BF91" s="38"/>
      <c r="BG91" s="11"/>
      <c r="BH91" s="11"/>
      <c r="BI91" s="11"/>
      <c r="BJ91" s="44">
        <v>87</v>
      </c>
      <c r="BK91" s="26"/>
      <c r="BL91" s="26"/>
      <c r="BM91" s="26"/>
      <c r="BN91" s="26"/>
      <c r="BO91" s="26"/>
      <c r="BP91" s="33"/>
      <c r="BQ91" s="26"/>
      <c r="BR91" s="26"/>
      <c r="BS91" s="26"/>
      <c r="BT91" s="33"/>
      <c r="BU91" s="26"/>
      <c r="BV91" s="26"/>
      <c r="BW91" s="26"/>
      <c r="BX91" s="33"/>
      <c r="BY91" s="26"/>
      <c r="BZ91" s="26"/>
      <c r="CA91" s="26"/>
      <c r="CB91" s="33"/>
      <c r="CC91" s="26"/>
      <c r="CD91" s="26"/>
      <c r="CE91" s="26"/>
      <c r="CF91" s="33"/>
      <c r="CG91" s="26"/>
      <c r="CH91" s="26"/>
      <c r="CI91" s="26"/>
      <c r="CJ91" s="44">
        <v>87</v>
      </c>
      <c r="CK91" s="5">
        <v>0</v>
      </c>
      <c r="CL91" s="5">
        <v>0</v>
      </c>
      <c r="CM91" s="69"/>
      <c r="CN91" s="11"/>
      <c r="CO91" s="5"/>
      <c r="CP91" s="18"/>
      <c r="CQ91" s="69"/>
      <c r="CR91" s="8"/>
      <c r="CS91" s="9"/>
      <c r="CT91" s="8"/>
      <c r="CU91" s="69"/>
      <c r="CV91" s="26"/>
      <c r="CW91" s="26"/>
      <c r="CY91" s="26"/>
      <c r="CZ91" s="26"/>
      <c r="DA91" s="79" t="s">
        <v>656</v>
      </c>
    </row>
    <row r="92" spans="1:105" ht="15" x14ac:dyDescent="0.25">
      <c r="A92" s="10">
        <v>88</v>
      </c>
      <c r="B92" s="15"/>
      <c r="C92" s="42"/>
      <c r="D92" s="8"/>
      <c r="E92" s="28"/>
      <c r="F92" s="28"/>
      <c r="G92" s="32"/>
      <c r="H92" s="5"/>
      <c r="I92" s="5"/>
      <c r="J92" s="5"/>
      <c r="K92" s="5"/>
      <c r="L92" s="5"/>
      <c r="M92" s="5"/>
      <c r="N92" s="299">
        <f t="shared" si="5"/>
        <v>0</v>
      </c>
      <c r="O92" s="5"/>
      <c r="P92" s="5"/>
      <c r="Q92" s="5"/>
      <c r="R92" s="5"/>
      <c r="S92" s="5"/>
      <c r="T92" s="5"/>
      <c r="U92" s="5"/>
      <c r="V92" s="32"/>
      <c r="W92" s="5"/>
      <c r="X92" s="5"/>
      <c r="Y92" s="5"/>
      <c r="Z92" s="5"/>
      <c r="AA92" s="5"/>
      <c r="AB92" s="5"/>
      <c r="AC92" s="32"/>
      <c r="AD92" s="5"/>
      <c r="AE92" s="5"/>
      <c r="AF92" s="5"/>
      <c r="AG92" s="5"/>
      <c r="AH92" s="5"/>
      <c r="AI92" s="5"/>
      <c r="AJ92" s="40"/>
      <c r="AK92" s="8"/>
      <c r="AL92" s="41"/>
      <c r="AM92" s="28"/>
      <c r="AN92" s="28"/>
      <c r="AO92" s="28"/>
      <c r="AP92" s="28"/>
      <c r="AQ92" s="28"/>
      <c r="AR92" s="28"/>
      <c r="AS92" s="28"/>
      <c r="AT92" s="10"/>
      <c r="AU92" s="300">
        <f t="shared" si="6"/>
        <v>0</v>
      </c>
      <c r="AV92" s="5"/>
      <c r="AW92" s="11"/>
      <c r="AX92" s="5"/>
      <c r="AY92" s="12"/>
      <c r="AZ92" s="5"/>
      <c r="BA92" s="5"/>
      <c r="BB92" s="5"/>
      <c r="BC92" s="5"/>
      <c r="BD92" s="5"/>
      <c r="BE92" s="32"/>
      <c r="BF92" s="38"/>
      <c r="BG92" s="11"/>
      <c r="BH92" s="11"/>
      <c r="BI92" s="11"/>
      <c r="BJ92" s="44">
        <v>88</v>
      </c>
      <c r="BK92" s="26"/>
      <c r="BL92" s="26"/>
      <c r="BM92" s="26"/>
      <c r="BN92" s="26"/>
      <c r="BO92" s="26"/>
      <c r="BP92" s="33"/>
      <c r="BQ92" s="26"/>
      <c r="BR92" s="26"/>
      <c r="BS92" s="26"/>
      <c r="BT92" s="33"/>
      <c r="BU92" s="26"/>
      <c r="BV92" s="26"/>
      <c r="BW92" s="26"/>
      <c r="BX92" s="33"/>
      <c r="BY92" s="26"/>
      <c r="BZ92" s="26"/>
      <c r="CA92" s="26"/>
      <c r="CB92" s="33"/>
      <c r="CC92" s="26"/>
      <c r="CD92" s="26"/>
      <c r="CE92" s="26"/>
      <c r="CF92" s="33"/>
      <c r="CG92" s="26"/>
      <c r="CH92" s="26"/>
      <c r="CI92" s="26"/>
      <c r="CJ92" s="44">
        <v>88</v>
      </c>
      <c r="CK92" s="5">
        <v>0</v>
      </c>
      <c r="CL92" s="5">
        <v>0</v>
      </c>
      <c r="CM92" s="69"/>
      <c r="CN92" s="11"/>
      <c r="CO92" s="5"/>
      <c r="CP92" s="18"/>
      <c r="CQ92" s="69"/>
      <c r="CR92" s="8"/>
      <c r="CS92" s="9"/>
      <c r="CT92" s="8"/>
      <c r="CU92" s="69"/>
      <c r="CV92" s="26"/>
      <c r="CW92" s="26"/>
      <c r="CY92" s="26"/>
      <c r="CZ92" s="26"/>
      <c r="DA92" s="79" t="s">
        <v>656</v>
      </c>
    </row>
    <row r="93" spans="1:105" ht="15" x14ac:dyDescent="0.25">
      <c r="A93" s="10">
        <v>89</v>
      </c>
      <c r="B93" s="15"/>
      <c r="C93" s="42"/>
      <c r="D93" s="8"/>
      <c r="E93" s="28"/>
      <c r="F93" s="28"/>
      <c r="G93" s="32"/>
      <c r="H93" s="5"/>
      <c r="I93" s="5"/>
      <c r="J93" s="5"/>
      <c r="K93" s="5"/>
      <c r="L93" s="5"/>
      <c r="M93" s="5"/>
      <c r="N93" s="299">
        <f t="shared" si="5"/>
        <v>0</v>
      </c>
      <c r="O93" s="5"/>
      <c r="P93" s="5"/>
      <c r="Q93" s="5"/>
      <c r="R93" s="5"/>
      <c r="S93" s="5"/>
      <c r="T93" s="5"/>
      <c r="U93" s="5"/>
      <c r="V93" s="32"/>
      <c r="W93" s="5"/>
      <c r="X93" s="5"/>
      <c r="Y93" s="5"/>
      <c r="Z93" s="5"/>
      <c r="AA93" s="5"/>
      <c r="AB93" s="5"/>
      <c r="AC93" s="32"/>
      <c r="AD93" s="5"/>
      <c r="AE93" s="5"/>
      <c r="AF93" s="5"/>
      <c r="AG93" s="5"/>
      <c r="AH93" s="5"/>
      <c r="AI93" s="5"/>
      <c r="AJ93" s="40"/>
      <c r="AK93" s="8"/>
      <c r="AL93" s="41"/>
      <c r="AM93" s="28"/>
      <c r="AN93" s="28"/>
      <c r="AO93" s="28"/>
      <c r="AP93" s="28"/>
      <c r="AQ93" s="28"/>
      <c r="AR93" s="28"/>
      <c r="AS93" s="28"/>
      <c r="AT93" s="10"/>
      <c r="AU93" s="300">
        <f t="shared" si="6"/>
        <v>0</v>
      </c>
      <c r="AV93" s="5"/>
      <c r="AW93" s="11"/>
      <c r="AX93" s="5"/>
      <c r="AY93" s="12"/>
      <c r="AZ93" s="5"/>
      <c r="BA93" s="5"/>
      <c r="BB93" s="5"/>
      <c r="BC93" s="5"/>
      <c r="BD93" s="5"/>
      <c r="BE93" s="32"/>
      <c r="BF93" s="38"/>
      <c r="BG93" s="11"/>
      <c r="BH93" s="11"/>
      <c r="BI93" s="11"/>
      <c r="BJ93" s="44">
        <v>89</v>
      </c>
      <c r="BK93" s="26"/>
      <c r="BL93" s="26"/>
      <c r="BM93" s="26"/>
      <c r="BN93" s="26"/>
      <c r="BO93" s="26"/>
      <c r="BP93" s="33"/>
      <c r="BQ93" s="26"/>
      <c r="BR93" s="26"/>
      <c r="BS93" s="26"/>
      <c r="BT93" s="33"/>
      <c r="BU93" s="26"/>
      <c r="BV93" s="26"/>
      <c r="BW93" s="26"/>
      <c r="BX93" s="33"/>
      <c r="BY93" s="26"/>
      <c r="BZ93" s="26"/>
      <c r="CA93" s="26"/>
      <c r="CB93" s="33"/>
      <c r="CC93" s="26"/>
      <c r="CD93" s="26"/>
      <c r="CE93" s="26"/>
      <c r="CF93" s="33"/>
      <c r="CG93" s="26"/>
      <c r="CH93" s="26"/>
      <c r="CI93" s="26"/>
      <c r="CJ93" s="44">
        <v>89</v>
      </c>
      <c r="CK93" s="5">
        <v>0</v>
      </c>
      <c r="CL93" s="5">
        <v>0</v>
      </c>
      <c r="CM93" s="69"/>
      <c r="CN93" s="11"/>
      <c r="CO93" s="5"/>
      <c r="CP93" s="18"/>
      <c r="CQ93" s="69"/>
      <c r="CR93" s="8"/>
      <c r="CS93" s="9"/>
      <c r="CT93" s="8"/>
      <c r="CU93" s="69"/>
      <c r="CV93" s="26"/>
      <c r="CW93" s="26"/>
      <c r="CY93" s="26"/>
      <c r="CZ93" s="26"/>
      <c r="DA93" s="79" t="s">
        <v>656</v>
      </c>
    </row>
    <row r="94" spans="1:105" ht="15" x14ac:dyDescent="0.25">
      <c r="A94" s="10">
        <v>90</v>
      </c>
      <c r="B94" s="15">
        <v>13</v>
      </c>
      <c r="C94" s="42"/>
      <c r="D94" s="8">
        <v>40303</v>
      </c>
      <c r="E94" s="28">
        <v>1</v>
      </c>
      <c r="F94" s="28">
        <v>1</v>
      </c>
      <c r="G94" s="32">
        <v>2</v>
      </c>
      <c r="H94" s="5"/>
      <c r="I94" s="5">
        <v>3</v>
      </c>
      <c r="J94" s="5">
        <v>3</v>
      </c>
      <c r="K94" s="5">
        <v>3</v>
      </c>
      <c r="L94" s="5">
        <v>3</v>
      </c>
      <c r="M94" s="5"/>
      <c r="N94" s="299">
        <f t="shared" si="5"/>
        <v>3</v>
      </c>
      <c r="O94" s="5" t="s">
        <v>117</v>
      </c>
      <c r="P94" s="5"/>
      <c r="Q94" s="5" t="s">
        <v>111</v>
      </c>
      <c r="R94" s="5" t="s">
        <v>111</v>
      </c>
      <c r="S94" s="5"/>
      <c r="T94" s="5"/>
      <c r="U94" s="5"/>
      <c r="V94" s="32">
        <v>10</v>
      </c>
      <c r="W94" s="5"/>
      <c r="X94" s="5">
        <v>10</v>
      </c>
      <c r="Y94" s="5">
        <v>10</v>
      </c>
      <c r="Z94" s="5">
        <v>9</v>
      </c>
      <c r="AA94" s="5"/>
      <c r="AB94" s="5"/>
      <c r="AC94" s="32"/>
      <c r="AD94" s="5"/>
      <c r="AE94" s="5"/>
      <c r="AF94" s="5"/>
      <c r="AG94" s="5"/>
      <c r="AH94" s="5">
        <v>9</v>
      </c>
      <c r="AI94" s="5"/>
      <c r="AJ94" s="40">
        <v>40317</v>
      </c>
      <c r="AK94" s="8">
        <v>40317</v>
      </c>
      <c r="AL94" s="41" t="s">
        <v>231</v>
      </c>
      <c r="AM94" s="28"/>
      <c r="AN94" s="28"/>
      <c r="AO94" s="28"/>
      <c r="AP94" s="28"/>
      <c r="AQ94" s="28"/>
      <c r="AR94" s="28"/>
      <c r="AS94" s="28"/>
      <c r="AT94" s="10" t="s">
        <v>279</v>
      </c>
      <c r="AU94" s="300">
        <f t="shared" si="6"/>
        <v>2</v>
      </c>
      <c r="AV94" s="5">
        <v>2</v>
      </c>
      <c r="AW94" s="11">
        <v>2.2000000000000002</v>
      </c>
      <c r="AX94" s="5">
        <v>180</v>
      </c>
      <c r="AY94" s="12"/>
      <c r="AZ94" s="5"/>
      <c r="BA94" s="5"/>
      <c r="BB94" s="5"/>
      <c r="BC94" s="5"/>
      <c r="BD94" s="5"/>
      <c r="BE94" s="32">
        <v>4</v>
      </c>
      <c r="BF94" s="38"/>
      <c r="BG94" s="11">
        <f t="shared" si="7"/>
        <v>1368.4777599037141</v>
      </c>
      <c r="BH94" s="11"/>
      <c r="BI94" s="11">
        <f t="shared" si="9"/>
        <v>1368.4777599037141</v>
      </c>
      <c r="BJ94" s="44">
        <v>90</v>
      </c>
      <c r="BK94" s="26">
        <v>4</v>
      </c>
      <c r="BL94" s="26">
        <v>7</v>
      </c>
      <c r="BM94" s="26">
        <v>4</v>
      </c>
      <c r="BN94" s="26">
        <v>6</v>
      </c>
      <c r="BO94" s="26" t="s">
        <v>741</v>
      </c>
      <c r="BP94" s="33">
        <v>7</v>
      </c>
      <c r="BQ94" s="26">
        <v>6</v>
      </c>
      <c r="BR94" s="26">
        <v>10</v>
      </c>
      <c r="BS94" s="26" t="s">
        <v>741</v>
      </c>
      <c r="BT94" s="33">
        <v>8</v>
      </c>
      <c r="BU94" s="26">
        <v>4</v>
      </c>
      <c r="BV94" s="26">
        <v>3</v>
      </c>
      <c r="BW94" s="26" t="s">
        <v>741</v>
      </c>
      <c r="BX94" s="33">
        <v>8</v>
      </c>
      <c r="BY94" s="26">
        <v>5</v>
      </c>
      <c r="BZ94" s="26">
        <v>3</v>
      </c>
      <c r="CA94" s="26" t="s">
        <v>741</v>
      </c>
      <c r="CB94" s="33"/>
      <c r="CC94" s="26"/>
      <c r="CD94" s="26"/>
      <c r="CE94" s="26"/>
      <c r="CF94" s="33"/>
      <c r="CG94" s="26"/>
      <c r="CH94" s="26"/>
      <c r="CI94" s="26"/>
      <c r="CJ94" s="44">
        <v>90</v>
      </c>
      <c r="CK94" s="5">
        <v>3</v>
      </c>
      <c r="CL94" s="5">
        <v>2</v>
      </c>
      <c r="CM94" s="69">
        <v>3</v>
      </c>
      <c r="CN94" s="11">
        <v>2.2000000000000002</v>
      </c>
      <c r="CO94" s="5">
        <v>180</v>
      </c>
      <c r="CP94" s="18">
        <v>1368.4777599037141</v>
      </c>
      <c r="CQ94" s="69">
        <v>9</v>
      </c>
      <c r="CR94" s="8">
        <v>40317</v>
      </c>
      <c r="CS94" s="9">
        <v>40317</v>
      </c>
      <c r="CT94" s="8" t="s">
        <v>231</v>
      </c>
      <c r="CU94" s="69">
        <v>4</v>
      </c>
      <c r="CV94" s="26">
        <v>30</v>
      </c>
      <c r="CW94" s="26">
        <v>19</v>
      </c>
      <c r="CY94" s="26">
        <v>22</v>
      </c>
      <c r="CZ94" s="26"/>
      <c r="DA94" s="79"/>
    </row>
    <row r="95" spans="1:105" ht="15" x14ac:dyDescent="0.25">
      <c r="A95" s="10">
        <v>91</v>
      </c>
      <c r="B95" s="15" t="s">
        <v>175</v>
      </c>
      <c r="C95" s="42">
        <v>1</v>
      </c>
      <c r="D95" s="8">
        <v>40305</v>
      </c>
      <c r="E95" s="28">
        <v>1</v>
      </c>
      <c r="F95" s="28">
        <v>1</v>
      </c>
      <c r="G95" s="32"/>
      <c r="H95" s="5">
        <v>2</v>
      </c>
      <c r="I95" s="5">
        <v>2</v>
      </c>
      <c r="J95" s="5">
        <v>2</v>
      </c>
      <c r="K95" s="5">
        <v>2</v>
      </c>
      <c r="L95" s="5">
        <v>2</v>
      </c>
      <c r="M95" s="5">
        <v>2</v>
      </c>
      <c r="N95" s="299">
        <f t="shared" si="5"/>
        <v>2</v>
      </c>
      <c r="O95" s="5"/>
      <c r="P95" s="5" t="s">
        <v>117</v>
      </c>
      <c r="Q95" s="5" t="s">
        <v>117</v>
      </c>
      <c r="R95" s="5" t="s">
        <v>111</v>
      </c>
      <c r="S95" s="5"/>
      <c r="T95" s="5"/>
      <c r="U95" s="5"/>
      <c r="V95" s="32"/>
      <c r="W95" s="5">
        <v>10</v>
      </c>
      <c r="X95" s="5">
        <v>15</v>
      </c>
      <c r="Y95" s="5">
        <v>10</v>
      </c>
      <c r="Z95" s="5">
        <v>16</v>
      </c>
      <c r="AA95" s="5">
        <v>14</v>
      </c>
      <c r="AB95" s="5"/>
      <c r="AC95" s="32"/>
      <c r="AD95" s="5"/>
      <c r="AE95" s="5"/>
      <c r="AF95" s="5"/>
      <c r="AG95" s="5"/>
      <c r="AH95" s="5"/>
      <c r="AI95" s="5">
        <v>17</v>
      </c>
      <c r="AJ95" s="40">
        <v>40317</v>
      </c>
      <c r="AK95" s="8" t="s">
        <v>237</v>
      </c>
      <c r="AL95" s="41"/>
      <c r="AM95" s="28"/>
      <c r="AN95" s="28"/>
      <c r="AO95" s="28"/>
      <c r="AP95" s="28"/>
      <c r="AQ95" s="28"/>
      <c r="AR95" s="28"/>
      <c r="AS95" s="28"/>
      <c r="AT95" s="10" t="s">
        <v>280</v>
      </c>
      <c r="AU95" s="300">
        <f t="shared" si="6"/>
        <v>2</v>
      </c>
      <c r="AV95" s="5">
        <v>2</v>
      </c>
      <c r="AW95" s="11">
        <v>2.15</v>
      </c>
      <c r="AX95" s="5">
        <v>235</v>
      </c>
      <c r="AY95" s="12"/>
      <c r="AZ95" s="5"/>
      <c r="BA95" s="5"/>
      <c r="BB95" s="5"/>
      <c r="BC95" s="5"/>
      <c r="BD95" s="5"/>
      <c r="BE95" s="32">
        <v>2</v>
      </c>
      <c r="BF95" s="38"/>
      <c r="BG95" s="11">
        <f t="shared" si="7"/>
        <v>1706.3364148432111</v>
      </c>
      <c r="BH95" s="11"/>
      <c r="BI95" s="11">
        <f t="shared" si="9"/>
        <v>1706.3364148432111</v>
      </c>
      <c r="BJ95" s="44">
        <v>91</v>
      </c>
      <c r="BK95" s="26">
        <v>2</v>
      </c>
      <c r="BL95" s="26">
        <v>11</v>
      </c>
      <c r="BM95" s="26">
        <v>2</v>
      </c>
      <c r="BN95" s="26">
        <v>10</v>
      </c>
      <c r="BO95" s="26" t="s">
        <v>741</v>
      </c>
      <c r="BP95" s="33">
        <v>7</v>
      </c>
      <c r="BQ95" s="26">
        <v>6</v>
      </c>
      <c r="BR95" s="26">
        <v>9</v>
      </c>
      <c r="BS95" s="26" t="s">
        <v>741</v>
      </c>
      <c r="BT95" s="33"/>
      <c r="BU95" s="26"/>
      <c r="BV95" s="26"/>
      <c r="BW95" s="26"/>
      <c r="BX95" s="33"/>
      <c r="BY95" s="26"/>
      <c r="BZ95" s="26"/>
      <c r="CA95" s="26"/>
      <c r="CB95" s="33"/>
      <c r="CC95" s="26"/>
      <c r="CD95" s="26"/>
      <c r="CE95" s="26"/>
      <c r="CF95" s="33"/>
      <c r="CG95" s="26"/>
      <c r="CH95" s="26"/>
      <c r="CI95" s="26"/>
      <c r="CJ95" s="44">
        <v>91</v>
      </c>
      <c r="CK95" s="5">
        <v>2</v>
      </c>
      <c r="CL95" s="5">
        <v>2</v>
      </c>
      <c r="CM95" s="69">
        <v>2</v>
      </c>
      <c r="CN95" s="11">
        <v>2.15</v>
      </c>
      <c r="CO95" s="5">
        <v>235</v>
      </c>
      <c r="CP95" s="18">
        <v>1706.3364148432111</v>
      </c>
      <c r="CQ95" s="69">
        <v>17</v>
      </c>
      <c r="CR95" s="8">
        <v>40317</v>
      </c>
      <c r="CS95" s="9">
        <v>40322</v>
      </c>
      <c r="CT95" s="252">
        <v>40327</v>
      </c>
      <c r="CU95" s="69">
        <v>2</v>
      </c>
      <c r="CV95" s="26">
        <v>18</v>
      </c>
      <c r="CW95" s="26">
        <v>8</v>
      </c>
      <c r="CY95" s="26">
        <v>19</v>
      </c>
      <c r="CZ95" s="26"/>
      <c r="DA95" s="79"/>
    </row>
    <row r="96" spans="1:105" ht="15" x14ac:dyDescent="0.25">
      <c r="A96" s="10">
        <v>92</v>
      </c>
      <c r="B96" s="15"/>
      <c r="C96" s="42"/>
      <c r="D96" s="8">
        <v>40303</v>
      </c>
      <c r="E96" s="28">
        <v>1</v>
      </c>
      <c r="F96" s="28">
        <v>1</v>
      </c>
      <c r="G96" s="32">
        <v>2</v>
      </c>
      <c r="H96" s="5"/>
      <c r="I96" s="5">
        <v>2</v>
      </c>
      <c r="J96" s="5">
        <v>2</v>
      </c>
      <c r="K96" s="5">
        <v>2</v>
      </c>
      <c r="L96" s="5">
        <v>2</v>
      </c>
      <c r="M96" s="5">
        <v>2</v>
      </c>
      <c r="N96" s="299">
        <f t="shared" si="5"/>
        <v>2</v>
      </c>
      <c r="O96" s="5" t="s">
        <v>117</v>
      </c>
      <c r="P96" s="5"/>
      <c r="Q96" s="5" t="s">
        <v>117</v>
      </c>
      <c r="R96" s="5" t="s">
        <v>117</v>
      </c>
      <c r="S96" s="5" t="s">
        <v>118</v>
      </c>
      <c r="T96" s="5"/>
      <c r="U96" s="5"/>
      <c r="V96" s="32">
        <v>5</v>
      </c>
      <c r="W96" s="5"/>
      <c r="X96" s="5">
        <v>10</v>
      </c>
      <c r="Y96" s="5">
        <v>10</v>
      </c>
      <c r="Z96" s="5">
        <v>16</v>
      </c>
      <c r="AA96" s="5">
        <v>21</v>
      </c>
      <c r="AB96" s="5"/>
      <c r="AC96" s="32"/>
      <c r="AD96" s="5"/>
      <c r="AE96" s="5"/>
      <c r="AF96" s="5"/>
      <c r="AG96" s="5"/>
      <c r="AH96" s="5"/>
      <c r="AI96" s="5">
        <v>21</v>
      </c>
      <c r="AJ96" s="40" t="s">
        <v>231</v>
      </c>
      <c r="AK96" s="8" t="s">
        <v>237</v>
      </c>
      <c r="AL96" s="41">
        <v>40326</v>
      </c>
      <c r="AM96" s="28"/>
      <c r="AN96" s="28"/>
      <c r="AO96" s="28"/>
      <c r="AP96" s="28"/>
      <c r="AQ96" s="28"/>
      <c r="AR96" s="28"/>
      <c r="AS96" s="28"/>
      <c r="AT96" s="10" t="s">
        <v>281</v>
      </c>
      <c r="AU96" s="300">
        <f t="shared" si="6"/>
        <v>2</v>
      </c>
      <c r="AV96" s="5">
        <v>2</v>
      </c>
      <c r="AW96" s="11">
        <v>1.88</v>
      </c>
      <c r="AX96" s="5">
        <v>200</v>
      </c>
      <c r="AY96" s="12">
        <v>20</v>
      </c>
      <c r="AZ96" s="5"/>
      <c r="BA96" s="5"/>
      <c r="BB96" s="5"/>
      <c r="BC96" s="5"/>
      <c r="BD96" s="5"/>
      <c r="BE96" s="32">
        <v>3</v>
      </c>
      <c r="BF96" s="38"/>
      <c r="BG96" s="11">
        <f t="shared" si="7"/>
        <v>1110.3645074847764</v>
      </c>
      <c r="BH96" s="11"/>
      <c r="BI96" s="11">
        <f t="shared" si="9"/>
        <v>1110.3645074847764</v>
      </c>
      <c r="BJ96" s="44">
        <v>92</v>
      </c>
      <c r="BK96" s="26">
        <v>3</v>
      </c>
      <c r="BL96" s="26">
        <v>5</v>
      </c>
      <c r="BM96" s="26">
        <v>6</v>
      </c>
      <c r="BN96" s="26">
        <v>7</v>
      </c>
      <c r="BO96" s="26" t="s">
        <v>741</v>
      </c>
      <c r="BP96" s="33">
        <v>5</v>
      </c>
      <c r="BQ96" s="26">
        <v>8</v>
      </c>
      <c r="BR96" s="26">
        <v>4</v>
      </c>
      <c r="BS96" s="26" t="s">
        <v>741</v>
      </c>
      <c r="BT96" s="33">
        <v>12</v>
      </c>
      <c r="BU96" s="26">
        <v>0</v>
      </c>
      <c r="BV96" s="26">
        <v>3</v>
      </c>
      <c r="BW96" s="26" t="s">
        <v>742</v>
      </c>
      <c r="BX96" s="33"/>
      <c r="BY96" s="26"/>
      <c r="BZ96" s="26"/>
      <c r="CA96" s="26"/>
      <c r="CB96" s="33"/>
      <c r="CC96" s="26"/>
      <c r="CD96" s="26"/>
      <c r="CE96" s="26"/>
      <c r="CF96" s="33"/>
      <c r="CG96" s="26"/>
      <c r="CH96" s="26"/>
      <c r="CI96" s="26"/>
      <c r="CJ96" s="44">
        <v>92</v>
      </c>
      <c r="CK96" s="5">
        <v>2</v>
      </c>
      <c r="CL96" s="5">
        <v>2</v>
      </c>
      <c r="CM96" s="69">
        <v>2</v>
      </c>
      <c r="CN96" s="11">
        <v>1.88</v>
      </c>
      <c r="CO96" s="5">
        <v>200</v>
      </c>
      <c r="CP96" s="18">
        <v>1110.3645074847764</v>
      </c>
      <c r="CQ96" s="69">
        <v>21</v>
      </c>
      <c r="CR96" s="8" t="s">
        <v>231</v>
      </c>
      <c r="CS96" s="9">
        <v>40322</v>
      </c>
      <c r="CT96" s="8">
        <v>40326</v>
      </c>
      <c r="CU96" s="69">
        <v>3</v>
      </c>
      <c r="CV96" s="26">
        <v>22</v>
      </c>
      <c r="CW96" s="26">
        <v>14</v>
      </c>
      <c r="CY96" s="26">
        <v>14</v>
      </c>
      <c r="CZ96" s="26"/>
      <c r="DA96" s="79"/>
    </row>
    <row r="97" spans="1:105" ht="15" x14ac:dyDescent="0.25">
      <c r="A97" s="10">
        <v>93</v>
      </c>
      <c r="B97" s="15" t="s">
        <v>178</v>
      </c>
      <c r="C97" s="42"/>
      <c r="D97" s="8">
        <v>40303</v>
      </c>
      <c r="E97" s="28">
        <v>1</v>
      </c>
      <c r="F97" s="28">
        <v>1</v>
      </c>
      <c r="G97" s="32">
        <v>4</v>
      </c>
      <c r="H97" s="5"/>
      <c r="I97" s="5">
        <v>4</v>
      </c>
      <c r="J97" s="5">
        <v>4</v>
      </c>
      <c r="K97" s="5">
        <v>4</v>
      </c>
      <c r="L97" s="5">
        <v>4</v>
      </c>
      <c r="M97" s="5"/>
      <c r="N97" s="299">
        <f t="shared" si="5"/>
        <v>4</v>
      </c>
      <c r="O97" s="5" t="s">
        <v>117</v>
      </c>
      <c r="P97" s="5"/>
      <c r="Q97" s="5" t="s">
        <v>117</v>
      </c>
      <c r="R97" s="5" t="s">
        <v>117</v>
      </c>
      <c r="S97" s="5" t="s">
        <v>112</v>
      </c>
      <c r="T97" s="5"/>
      <c r="U97" s="5"/>
      <c r="V97" s="32">
        <v>20</v>
      </c>
      <c r="W97" s="5"/>
      <c r="X97" s="5">
        <v>20</v>
      </c>
      <c r="Y97" s="5">
        <v>20</v>
      </c>
      <c r="Z97" s="5">
        <v>14</v>
      </c>
      <c r="AA97" s="5"/>
      <c r="AB97" s="5"/>
      <c r="AC97" s="32"/>
      <c r="AD97" s="5"/>
      <c r="AE97" s="5"/>
      <c r="AF97" s="5"/>
      <c r="AG97" s="5"/>
      <c r="AH97" s="5">
        <v>14</v>
      </c>
      <c r="AI97" s="5"/>
      <c r="AJ97" s="40" t="s">
        <v>231</v>
      </c>
      <c r="AK97" s="8"/>
      <c r="AL97" s="41">
        <v>40322</v>
      </c>
      <c r="AM97" s="28"/>
      <c r="AN97" s="28"/>
      <c r="AO97" s="28"/>
      <c r="AP97" s="28"/>
      <c r="AQ97" s="28"/>
      <c r="AR97" s="28"/>
      <c r="AS97" s="28"/>
      <c r="AT97" s="10" t="s">
        <v>282</v>
      </c>
      <c r="AU97" s="300">
        <f t="shared" si="6"/>
        <v>4</v>
      </c>
      <c r="AV97" s="5">
        <v>4</v>
      </c>
      <c r="AW97" s="11">
        <v>2.72</v>
      </c>
      <c r="AX97" s="5">
        <v>220</v>
      </c>
      <c r="AY97" s="12"/>
      <c r="AZ97" s="5"/>
      <c r="BA97" s="5"/>
      <c r="BB97" s="5"/>
      <c r="BC97" s="5"/>
      <c r="BD97" s="5"/>
      <c r="BE97" s="32"/>
      <c r="BF97" s="38"/>
      <c r="BG97" s="11">
        <f t="shared" si="7"/>
        <v>5113.4069994301208</v>
      </c>
      <c r="BH97" s="11"/>
      <c r="BI97" s="11">
        <f t="shared" si="9"/>
        <v>5113.4069994301208</v>
      </c>
      <c r="BJ97" s="44">
        <v>93</v>
      </c>
      <c r="BK97" s="26"/>
      <c r="BL97" s="26"/>
      <c r="BM97" s="26"/>
      <c r="BN97" s="26"/>
      <c r="BO97" s="26"/>
      <c r="BP97" s="33"/>
      <c r="BQ97" s="26"/>
      <c r="BR97" s="26"/>
      <c r="BS97" s="26"/>
      <c r="BT97" s="33"/>
      <c r="BU97" s="26"/>
      <c r="BV97" s="26"/>
      <c r="BW97" s="26"/>
      <c r="BX97" s="33"/>
      <c r="BY97" s="26"/>
      <c r="BZ97" s="26"/>
      <c r="CA97" s="26"/>
      <c r="CB97" s="33"/>
      <c r="CC97" s="26"/>
      <c r="CD97" s="26"/>
      <c r="CE97" s="26"/>
      <c r="CF97" s="33"/>
      <c r="CG97" s="26"/>
      <c r="CH97" s="26"/>
      <c r="CI97" s="26"/>
      <c r="CJ97" s="44">
        <v>93</v>
      </c>
      <c r="CK97" s="5">
        <v>4</v>
      </c>
      <c r="CL97" s="5">
        <v>4</v>
      </c>
      <c r="CM97" s="69">
        <v>4</v>
      </c>
      <c r="CN97" s="11">
        <v>2.72</v>
      </c>
      <c r="CO97" s="5">
        <v>220</v>
      </c>
      <c r="CP97" s="18">
        <v>5113.4069994301208</v>
      </c>
      <c r="CQ97" s="69">
        <v>14</v>
      </c>
      <c r="CR97" s="8" t="s">
        <v>231</v>
      </c>
      <c r="CS97" s="9"/>
      <c r="CT97" s="8">
        <v>40322</v>
      </c>
      <c r="CU97" s="69"/>
      <c r="CV97" s="26"/>
      <c r="CW97" s="26"/>
      <c r="CY97" s="26"/>
      <c r="CZ97" s="26"/>
      <c r="DA97" s="79"/>
    </row>
    <row r="98" spans="1:105" ht="15" x14ac:dyDescent="0.25">
      <c r="A98" s="10">
        <v>94</v>
      </c>
      <c r="B98" s="15" t="s">
        <v>180</v>
      </c>
      <c r="C98" s="42"/>
      <c r="D98" s="8">
        <v>40308</v>
      </c>
      <c r="E98" s="28">
        <v>1</v>
      </c>
      <c r="F98" s="28">
        <v>1</v>
      </c>
      <c r="G98" s="32"/>
      <c r="H98" s="5"/>
      <c r="I98" s="5">
        <v>1</v>
      </c>
      <c r="J98" s="5">
        <v>1</v>
      </c>
      <c r="K98" s="5">
        <v>1</v>
      </c>
      <c r="L98" s="5">
        <v>1</v>
      </c>
      <c r="M98" s="5"/>
      <c r="N98" s="299">
        <f t="shared" si="5"/>
        <v>1</v>
      </c>
      <c r="O98" s="5"/>
      <c r="P98" s="5"/>
      <c r="Q98" s="5" t="s">
        <v>117</v>
      </c>
      <c r="R98" s="5" t="s">
        <v>111</v>
      </c>
      <c r="S98" s="5"/>
      <c r="T98" s="5"/>
      <c r="U98" s="5"/>
      <c r="V98" s="32"/>
      <c r="W98" s="5"/>
      <c r="X98" s="5">
        <v>15</v>
      </c>
      <c r="Y98" s="5">
        <v>15</v>
      </c>
      <c r="Z98" s="5">
        <v>15</v>
      </c>
      <c r="AA98" s="5">
        <v>15</v>
      </c>
      <c r="AB98" s="5"/>
      <c r="AC98" s="32"/>
      <c r="AD98" s="5"/>
      <c r="AE98" s="5"/>
      <c r="AF98" s="5"/>
      <c r="AG98" s="5"/>
      <c r="AH98" s="5"/>
      <c r="AI98" s="5">
        <v>15</v>
      </c>
      <c r="AJ98" s="40">
        <v>40317</v>
      </c>
      <c r="AK98" s="8" t="s">
        <v>237</v>
      </c>
      <c r="AL98" s="41" t="s">
        <v>238</v>
      </c>
      <c r="AM98" s="28"/>
      <c r="AN98" s="28"/>
      <c r="AO98" s="28"/>
      <c r="AP98" s="28"/>
      <c r="AQ98" s="28"/>
      <c r="AR98" s="28"/>
      <c r="AS98" s="28"/>
      <c r="AT98" s="10" t="s">
        <v>283</v>
      </c>
      <c r="AU98" s="300">
        <f t="shared" si="6"/>
        <v>1</v>
      </c>
      <c r="AV98" s="5">
        <v>1</v>
      </c>
      <c r="AW98" s="11">
        <v>2.29</v>
      </c>
      <c r="AX98" s="5">
        <v>225</v>
      </c>
      <c r="AY98" s="12"/>
      <c r="AZ98" s="5"/>
      <c r="BA98" s="5"/>
      <c r="BB98" s="5"/>
      <c r="BC98" s="5"/>
      <c r="BD98" s="5"/>
      <c r="BE98" s="32">
        <v>5</v>
      </c>
      <c r="BF98" s="38"/>
      <c r="BG98" s="11">
        <f t="shared" si="7"/>
        <v>926.70896445132576</v>
      </c>
      <c r="BH98" s="11"/>
      <c r="BI98" s="11">
        <f t="shared" si="9"/>
        <v>926.70896445132576</v>
      </c>
      <c r="BJ98" s="44">
        <v>94</v>
      </c>
      <c r="BK98" s="26">
        <v>5</v>
      </c>
      <c r="BL98" s="26">
        <v>12</v>
      </c>
      <c r="BM98" s="26">
        <v>0</v>
      </c>
      <c r="BN98" s="26">
        <v>4</v>
      </c>
      <c r="BO98" s="26" t="s">
        <v>742</v>
      </c>
      <c r="BP98" s="33">
        <v>4</v>
      </c>
      <c r="BQ98" s="26">
        <v>9</v>
      </c>
      <c r="BR98" s="26">
        <v>16</v>
      </c>
      <c r="BS98" s="26" t="s">
        <v>741</v>
      </c>
      <c r="BT98" s="33">
        <v>11</v>
      </c>
      <c r="BU98" s="26">
        <v>0</v>
      </c>
      <c r="BV98" s="26">
        <v>3</v>
      </c>
      <c r="BW98" s="26" t="s">
        <v>742</v>
      </c>
      <c r="BX98" s="33">
        <v>10</v>
      </c>
      <c r="BY98" s="26">
        <v>2</v>
      </c>
      <c r="BZ98" s="26">
        <v>11</v>
      </c>
      <c r="CA98" s="26" t="s">
        <v>741</v>
      </c>
      <c r="CB98" s="33">
        <v>12</v>
      </c>
      <c r="CC98" s="26">
        <v>0</v>
      </c>
      <c r="CD98" s="26">
        <v>5</v>
      </c>
      <c r="CE98" s="26" t="s">
        <v>742</v>
      </c>
      <c r="CF98" s="33"/>
      <c r="CG98" s="26"/>
      <c r="CH98" s="26"/>
      <c r="CI98" s="26"/>
      <c r="CJ98" s="44">
        <v>94</v>
      </c>
      <c r="CK98" s="5">
        <v>1</v>
      </c>
      <c r="CL98" s="5">
        <v>1</v>
      </c>
      <c r="CM98" s="69">
        <v>1</v>
      </c>
      <c r="CN98" s="11">
        <v>2.29</v>
      </c>
      <c r="CO98" s="5">
        <v>225</v>
      </c>
      <c r="CP98" s="18">
        <v>926.70896445132576</v>
      </c>
      <c r="CQ98" s="69">
        <v>15</v>
      </c>
      <c r="CR98" s="8">
        <v>40317</v>
      </c>
      <c r="CS98" s="9">
        <v>40322</v>
      </c>
      <c r="CT98" s="8" t="s">
        <v>238</v>
      </c>
      <c r="CU98" s="69">
        <v>5</v>
      </c>
      <c r="CV98" s="26">
        <v>49</v>
      </c>
      <c r="CW98" s="26">
        <v>11</v>
      </c>
      <c r="CY98" s="26">
        <v>39</v>
      </c>
      <c r="CZ98" s="26"/>
      <c r="DA98" s="79"/>
    </row>
    <row r="99" spans="1:105" ht="15" x14ac:dyDescent="0.25">
      <c r="A99" s="10">
        <v>95</v>
      </c>
      <c r="B99" s="15"/>
      <c r="C99" s="42"/>
      <c r="D99" s="8">
        <v>40326</v>
      </c>
      <c r="E99" s="28">
        <v>0</v>
      </c>
      <c r="F99" s="28"/>
      <c r="G99" s="32"/>
      <c r="H99" s="5"/>
      <c r="I99" s="5"/>
      <c r="J99" s="5"/>
      <c r="K99" s="5"/>
      <c r="L99" s="5"/>
      <c r="M99" s="5">
        <v>0</v>
      </c>
      <c r="N99" s="299">
        <f t="shared" si="5"/>
        <v>0</v>
      </c>
      <c r="O99" s="5"/>
      <c r="P99" s="5"/>
      <c r="Q99" s="5"/>
      <c r="R99" s="5"/>
      <c r="S99" s="5"/>
      <c r="T99" s="5"/>
      <c r="U99" s="5"/>
      <c r="V99" s="32"/>
      <c r="W99" s="5"/>
      <c r="X99" s="5"/>
      <c r="Y99" s="5"/>
      <c r="Z99" s="5"/>
      <c r="AA99" s="5"/>
      <c r="AB99" s="5"/>
      <c r="AC99" s="32"/>
      <c r="AD99" s="5"/>
      <c r="AE99" s="5"/>
      <c r="AF99" s="5"/>
      <c r="AG99" s="5"/>
      <c r="AH99" s="5"/>
      <c r="AI99" s="5"/>
      <c r="AJ99" s="40"/>
      <c r="AK99" s="8"/>
      <c r="AL99" s="41"/>
      <c r="AM99" s="28"/>
      <c r="AN99" s="28"/>
      <c r="AO99" s="28"/>
      <c r="AP99" s="28"/>
      <c r="AQ99" s="28"/>
      <c r="AR99" s="28"/>
      <c r="AS99" s="28"/>
      <c r="AT99" s="10" t="s">
        <v>284</v>
      </c>
      <c r="AU99" s="300">
        <f t="shared" si="6"/>
        <v>0</v>
      </c>
      <c r="AV99" s="5"/>
      <c r="AW99" s="11"/>
      <c r="AX99" s="5"/>
      <c r="AY99" s="12"/>
      <c r="AZ99" s="5"/>
      <c r="BA99" s="5"/>
      <c r="BB99" s="5"/>
      <c r="BC99" s="5"/>
      <c r="BD99" s="5"/>
      <c r="BE99" s="32"/>
      <c r="BF99" s="38"/>
      <c r="BG99" s="11"/>
      <c r="BH99" s="11"/>
      <c r="BI99" s="11"/>
      <c r="BJ99" s="44">
        <v>95</v>
      </c>
      <c r="BK99" s="26"/>
      <c r="BL99" s="26"/>
      <c r="BM99" s="26"/>
      <c r="BN99" s="26"/>
      <c r="BO99" s="26"/>
      <c r="BP99" s="33"/>
      <c r="BQ99" s="26"/>
      <c r="BR99" s="26"/>
      <c r="BS99" s="26"/>
      <c r="BT99" s="33"/>
      <c r="BU99" s="26"/>
      <c r="BV99" s="26"/>
      <c r="BW99" s="26"/>
      <c r="BX99" s="33"/>
      <c r="BY99" s="26"/>
      <c r="BZ99" s="26"/>
      <c r="CA99" s="26"/>
      <c r="CB99" s="33"/>
      <c r="CC99" s="26"/>
      <c r="CD99" s="26"/>
      <c r="CE99" s="26"/>
      <c r="CF99" s="33"/>
      <c r="CG99" s="26"/>
      <c r="CH99" s="26"/>
      <c r="CI99" s="26"/>
      <c r="CJ99" s="44">
        <v>95</v>
      </c>
      <c r="CK99" s="5">
        <v>0</v>
      </c>
      <c r="CL99" s="5">
        <v>0</v>
      </c>
      <c r="CM99" s="69"/>
      <c r="CN99" s="11"/>
      <c r="CO99" s="5"/>
      <c r="CP99" s="18"/>
      <c r="CQ99" s="69"/>
      <c r="CR99" s="8"/>
      <c r="CS99" s="9"/>
      <c r="CT99" s="8"/>
      <c r="CU99" s="69"/>
      <c r="CV99" s="26"/>
      <c r="CW99" s="26"/>
      <c r="CY99" s="26"/>
      <c r="CZ99" s="26"/>
      <c r="DA99" s="79"/>
    </row>
    <row r="100" spans="1:105" ht="15" x14ac:dyDescent="0.25">
      <c r="A100" s="10">
        <v>96</v>
      </c>
      <c r="B100" s="15">
        <v>38</v>
      </c>
      <c r="C100" s="42"/>
      <c r="D100" s="8">
        <v>40303</v>
      </c>
      <c r="E100" s="28">
        <v>1</v>
      </c>
      <c r="F100" s="28">
        <v>1</v>
      </c>
      <c r="G100" s="32">
        <v>1</v>
      </c>
      <c r="H100" s="5"/>
      <c r="I100" s="5">
        <v>1</v>
      </c>
      <c r="J100" s="5">
        <v>1</v>
      </c>
      <c r="K100" s="5">
        <v>1</v>
      </c>
      <c r="L100" s="5">
        <v>1</v>
      </c>
      <c r="M100" s="5"/>
      <c r="N100" s="299">
        <f t="shared" si="5"/>
        <v>1</v>
      </c>
      <c r="O100" s="5" t="s">
        <v>117</v>
      </c>
      <c r="P100" s="5"/>
      <c r="Q100" s="5" t="s">
        <v>117</v>
      </c>
      <c r="R100" s="5" t="s">
        <v>118</v>
      </c>
      <c r="S100" s="5"/>
      <c r="T100" s="5"/>
      <c r="U100" s="5"/>
      <c r="V100" s="32">
        <v>15</v>
      </c>
      <c r="W100" s="5"/>
      <c r="X100" s="5">
        <v>15</v>
      </c>
      <c r="Y100" s="5">
        <v>10</v>
      </c>
      <c r="Z100" s="5">
        <v>10</v>
      </c>
      <c r="AA100" s="5"/>
      <c r="AB100" s="5"/>
      <c r="AC100" s="32"/>
      <c r="AD100" s="5"/>
      <c r="AE100" s="5"/>
      <c r="AF100" s="5"/>
      <c r="AG100" s="5"/>
      <c r="AH100" s="5">
        <v>12</v>
      </c>
      <c r="AI100" s="5"/>
      <c r="AJ100" s="40">
        <v>40317</v>
      </c>
      <c r="AK100" s="8"/>
      <c r="AL100" s="41">
        <v>40322</v>
      </c>
      <c r="AM100" s="28"/>
      <c r="AN100" s="28"/>
      <c r="AO100" s="28"/>
      <c r="AP100" s="28"/>
      <c r="AQ100" s="28"/>
      <c r="AR100" s="28"/>
      <c r="AS100" s="28"/>
      <c r="AT100" s="10" t="s">
        <v>285</v>
      </c>
      <c r="AU100" s="300">
        <f t="shared" si="6"/>
        <v>1</v>
      </c>
      <c r="AV100" s="5">
        <v>1</v>
      </c>
      <c r="AW100" s="11">
        <v>2.62</v>
      </c>
      <c r="AX100" s="5">
        <v>245</v>
      </c>
      <c r="AY100" s="12"/>
      <c r="AZ100" s="5"/>
      <c r="BA100" s="5"/>
      <c r="BB100" s="5"/>
      <c r="BC100" s="5"/>
      <c r="BD100" s="5"/>
      <c r="BE100" s="32">
        <v>1</v>
      </c>
      <c r="BF100" s="38"/>
      <c r="BG100" s="11">
        <f t="shared" si="7"/>
        <v>1320.8653524422341</v>
      </c>
      <c r="BH100" s="11"/>
      <c r="BI100" s="11">
        <f t="shared" si="9"/>
        <v>1320.8653524422341</v>
      </c>
      <c r="BJ100" s="44">
        <v>96</v>
      </c>
      <c r="BK100" s="26">
        <v>1</v>
      </c>
      <c r="BL100" s="26">
        <v>14</v>
      </c>
      <c r="BM100" s="26">
        <v>0</v>
      </c>
      <c r="BN100" s="26">
        <v>13</v>
      </c>
      <c r="BO100" s="26" t="s">
        <v>740</v>
      </c>
      <c r="BP100" s="33"/>
      <c r="BQ100" s="26"/>
      <c r="BR100" s="26"/>
      <c r="BS100" s="26"/>
      <c r="BT100" s="33"/>
      <c r="BU100" s="26"/>
      <c r="BV100" s="26"/>
      <c r="BW100" s="26"/>
      <c r="BX100" s="33"/>
      <c r="BY100" s="26"/>
      <c r="BZ100" s="26"/>
      <c r="CA100" s="26"/>
      <c r="CB100" s="33"/>
      <c r="CC100" s="26"/>
      <c r="CD100" s="26"/>
      <c r="CE100" s="26"/>
      <c r="CF100" s="33"/>
      <c r="CG100" s="26"/>
      <c r="CH100" s="26"/>
      <c r="CI100" s="26"/>
      <c r="CJ100" s="44">
        <v>96</v>
      </c>
      <c r="CK100" s="5">
        <v>1</v>
      </c>
      <c r="CL100" s="5">
        <v>1</v>
      </c>
      <c r="CM100" s="69">
        <v>1</v>
      </c>
      <c r="CN100" s="11">
        <v>2.62</v>
      </c>
      <c r="CO100" s="5">
        <v>245</v>
      </c>
      <c r="CP100" s="18">
        <v>1320.8653524422341</v>
      </c>
      <c r="CQ100" s="69">
        <v>12</v>
      </c>
      <c r="CR100" s="8">
        <v>40317</v>
      </c>
      <c r="CS100" s="9"/>
      <c r="CT100" s="8">
        <v>40322</v>
      </c>
      <c r="CU100" s="69">
        <v>1</v>
      </c>
      <c r="CV100" s="26">
        <v>14</v>
      </c>
      <c r="CW100" s="26">
        <v>0</v>
      </c>
      <c r="CY100" s="26">
        <v>13</v>
      </c>
      <c r="CZ100" s="26"/>
      <c r="DA100" s="10"/>
    </row>
    <row r="101" spans="1:105" ht="15" x14ac:dyDescent="0.25">
      <c r="A101" s="10">
        <v>97</v>
      </c>
      <c r="B101" s="15">
        <v>39</v>
      </c>
      <c r="C101" s="42"/>
      <c r="D101" s="8">
        <v>40326</v>
      </c>
      <c r="E101" s="28">
        <v>1</v>
      </c>
      <c r="F101" s="28">
        <v>1</v>
      </c>
      <c r="G101" s="32"/>
      <c r="H101" s="5"/>
      <c r="I101" s="5"/>
      <c r="J101" s="5"/>
      <c r="K101" s="5"/>
      <c r="L101" s="5"/>
      <c r="M101" s="5">
        <v>1</v>
      </c>
      <c r="N101" s="299">
        <f t="shared" si="5"/>
        <v>1</v>
      </c>
      <c r="O101" s="5"/>
      <c r="P101" s="5"/>
      <c r="Q101" s="5"/>
      <c r="R101" s="5"/>
      <c r="S101" s="5"/>
      <c r="T101" s="5"/>
      <c r="U101" s="5"/>
      <c r="V101" s="32"/>
      <c r="W101" s="5"/>
      <c r="X101" s="5"/>
      <c r="Y101" s="5"/>
      <c r="Z101" s="5"/>
      <c r="AA101" s="5"/>
      <c r="AB101" s="5"/>
      <c r="AC101" s="32"/>
      <c r="AD101" s="5"/>
      <c r="AE101" s="5"/>
      <c r="AF101" s="5"/>
      <c r="AG101" s="5"/>
      <c r="AH101" s="5"/>
      <c r="AI101" s="5">
        <v>8</v>
      </c>
      <c r="AJ101" s="40" t="s">
        <v>238</v>
      </c>
      <c r="AK101" s="8"/>
      <c r="AL101" s="41" t="s">
        <v>238</v>
      </c>
      <c r="AM101" s="28"/>
      <c r="AN101" s="28"/>
      <c r="AO101" s="28"/>
      <c r="AP101" s="28"/>
      <c r="AQ101" s="28"/>
      <c r="AR101" s="28"/>
      <c r="AS101" s="28"/>
      <c r="AT101" s="10" t="s">
        <v>286</v>
      </c>
      <c r="AU101" s="300">
        <f t="shared" si="6"/>
        <v>1</v>
      </c>
      <c r="AV101" s="5">
        <v>1</v>
      </c>
      <c r="AW101" s="11">
        <v>2.04</v>
      </c>
      <c r="AX101" s="5">
        <v>205</v>
      </c>
      <c r="AY101" s="12"/>
      <c r="AZ101" s="5"/>
      <c r="BA101" s="5"/>
      <c r="BB101" s="5"/>
      <c r="BC101" s="5"/>
      <c r="BD101" s="5"/>
      <c r="BE101" s="32"/>
      <c r="BF101" s="38"/>
      <c r="BG101" s="11">
        <f t="shared" si="7"/>
        <v>670.04516434293828</v>
      </c>
      <c r="BH101" s="11"/>
      <c r="BI101" s="11">
        <f t="shared" si="9"/>
        <v>670.04516434293828</v>
      </c>
      <c r="BJ101" s="44">
        <v>97</v>
      </c>
      <c r="BK101" s="26"/>
      <c r="BL101" s="26"/>
      <c r="BM101" s="26"/>
      <c r="BN101" s="26"/>
      <c r="BO101" s="26"/>
      <c r="BP101" s="33"/>
      <c r="BQ101" s="26"/>
      <c r="BR101" s="26"/>
      <c r="BS101" s="26"/>
      <c r="BT101" s="33"/>
      <c r="BU101" s="26"/>
      <c r="BV101" s="26"/>
      <c r="BW101" s="26"/>
      <c r="BX101" s="33"/>
      <c r="BY101" s="26"/>
      <c r="BZ101" s="26"/>
      <c r="CA101" s="26"/>
      <c r="CB101" s="33"/>
      <c r="CC101" s="26"/>
      <c r="CD101" s="26"/>
      <c r="CE101" s="26"/>
      <c r="CF101" s="33"/>
      <c r="CG101" s="26"/>
      <c r="CH101" s="26"/>
      <c r="CI101" s="26"/>
      <c r="CJ101" s="44">
        <v>97</v>
      </c>
      <c r="CK101" s="5">
        <v>1</v>
      </c>
      <c r="CL101" s="5">
        <v>1</v>
      </c>
      <c r="CM101" s="69">
        <v>1</v>
      </c>
      <c r="CN101" s="11">
        <v>2.04</v>
      </c>
      <c r="CO101" s="5">
        <v>205</v>
      </c>
      <c r="CP101" s="18">
        <v>670.04516434293828</v>
      </c>
      <c r="CQ101" s="69">
        <v>8</v>
      </c>
      <c r="CR101" s="8" t="s">
        <v>238</v>
      </c>
      <c r="CS101" s="9"/>
      <c r="CT101" s="8" t="s">
        <v>238</v>
      </c>
      <c r="CU101" s="69"/>
      <c r="CV101" s="26"/>
      <c r="CW101" s="26"/>
      <c r="CY101" s="26"/>
      <c r="CZ101" s="26"/>
      <c r="DA101" s="79"/>
    </row>
    <row r="102" spans="1:105" ht="15" x14ac:dyDescent="0.25">
      <c r="A102" s="10">
        <v>98</v>
      </c>
      <c r="B102" s="15">
        <v>11</v>
      </c>
      <c r="C102" s="42"/>
      <c r="D102" s="8">
        <v>40303</v>
      </c>
      <c r="E102" s="28">
        <v>1</v>
      </c>
      <c r="F102" s="28">
        <v>1</v>
      </c>
      <c r="G102" s="32">
        <v>1</v>
      </c>
      <c r="H102" s="5"/>
      <c r="I102" s="5">
        <v>1</v>
      </c>
      <c r="J102" s="5">
        <v>1</v>
      </c>
      <c r="K102" s="5">
        <v>1</v>
      </c>
      <c r="L102" s="5">
        <v>1</v>
      </c>
      <c r="M102" s="5">
        <v>1</v>
      </c>
      <c r="N102" s="299">
        <f t="shared" si="5"/>
        <v>1</v>
      </c>
      <c r="O102" s="5" t="s">
        <v>117</v>
      </c>
      <c r="P102" s="5"/>
      <c r="Q102" s="5" t="s">
        <v>117</v>
      </c>
      <c r="R102" s="5" t="s">
        <v>117</v>
      </c>
      <c r="S102" s="5"/>
      <c r="T102" s="5"/>
      <c r="U102" s="5"/>
      <c r="V102" s="32">
        <v>15</v>
      </c>
      <c r="W102" s="5"/>
      <c r="X102" s="5">
        <v>15</v>
      </c>
      <c r="Y102" s="5">
        <v>15</v>
      </c>
      <c r="Z102" s="5">
        <v>13</v>
      </c>
      <c r="AA102" s="5">
        <v>15</v>
      </c>
      <c r="AB102" s="5"/>
      <c r="AC102" s="32"/>
      <c r="AD102" s="5"/>
      <c r="AE102" s="5"/>
      <c r="AF102" s="5"/>
      <c r="AG102" s="5"/>
      <c r="AH102" s="5"/>
      <c r="AI102" s="5">
        <v>15</v>
      </c>
      <c r="AJ102" s="40">
        <v>40317</v>
      </c>
      <c r="AK102" s="8" t="s">
        <v>237</v>
      </c>
      <c r="AL102" s="41">
        <v>40326</v>
      </c>
      <c r="AM102" s="28"/>
      <c r="AN102" s="28"/>
      <c r="AO102" s="28"/>
      <c r="AP102" s="28"/>
      <c r="AQ102" s="28"/>
      <c r="AR102" s="28"/>
      <c r="AS102" s="28"/>
      <c r="AT102" s="10" t="s">
        <v>287</v>
      </c>
      <c r="AU102" s="300">
        <f t="shared" si="6"/>
        <v>1</v>
      </c>
      <c r="AV102" s="5">
        <v>1</v>
      </c>
      <c r="AW102" s="11">
        <v>2.64</v>
      </c>
      <c r="AX102" s="5">
        <v>310</v>
      </c>
      <c r="AY102" s="12"/>
      <c r="AZ102" s="5"/>
      <c r="BA102" s="5"/>
      <c r="BB102" s="5"/>
      <c r="BC102" s="5"/>
      <c r="BD102" s="5"/>
      <c r="BE102" s="32">
        <v>1</v>
      </c>
      <c r="BF102" s="38"/>
      <c r="BG102" s="11">
        <f t="shared" si="7"/>
        <v>1696.9124222806056</v>
      </c>
      <c r="BH102" s="11"/>
      <c r="BI102" s="11">
        <f t="shared" si="9"/>
        <v>1696.9124222806056</v>
      </c>
      <c r="BJ102" s="44">
        <v>98</v>
      </c>
      <c r="BK102" s="26">
        <v>1</v>
      </c>
      <c r="BL102" s="26">
        <v>12</v>
      </c>
      <c r="BM102" s="26">
        <v>2</v>
      </c>
      <c r="BN102" s="26">
        <v>7</v>
      </c>
      <c r="BO102" s="26" t="s">
        <v>740</v>
      </c>
      <c r="BP102" s="33"/>
      <c r="BQ102" s="26"/>
      <c r="BR102" s="26"/>
      <c r="BS102" s="26"/>
      <c r="BT102" s="33"/>
      <c r="BU102" s="26"/>
      <c r="BV102" s="26"/>
      <c r="BW102" s="26"/>
      <c r="BX102" s="33"/>
      <c r="BY102" s="26"/>
      <c r="BZ102" s="26"/>
      <c r="CA102" s="26"/>
      <c r="CB102" s="33"/>
      <c r="CC102" s="26"/>
      <c r="CD102" s="26"/>
      <c r="CE102" s="26"/>
      <c r="CF102" s="33"/>
      <c r="CG102" s="26"/>
      <c r="CH102" s="26"/>
      <c r="CI102" s="26"/>
      <c r="CJ102" s="44">
        <v>98</v>
      </c>
      <c r="CK102" s="5">
        <v>1</v>
      </c>
      <c r="CL102" s="5">
        <v>1</v>
      </c>
      <c r="CM102" s="69">
        <v>1</v>
      </c>
      <c r="CN102" s="11">
        <v>2.64</v>
      </c>
      <c r="CO102" s="5">
        <v>310</v>
      </c>
      <c r="CP102" s="18">
        <v>1696.9124222806056</v>
      </c>
      <c r="CQ102" s="69">
        <v>15</v>
      </c>
      <c r="CR102" s="8">
        <v>40317</v>
      </c>
      <c r="CS102" s="9">
        <v>40322</v>
      </c>
      <c r="CT102" s="8">
        <v>40326</v>
      </c>
      <c r="CU102" s="69">
        <v>1</v>
      </c>
      <c r="CV102" s="26">
        <v>12</v>
      </c>
      <c r="CW102" s="26">
        <v>2</v>
      </c>
      <c r="CY102" s="26">
        <v>7</v>
      </c>
      <c r="CZ102" s="26"/>
      <c r="DA102" s="79"/>
    </row>
    <row r="103" spans="1:105" ht="15" x14ac:dyDescent="0.25">
      <c r="A103" s="10">
        <v>99</v>
      </c>
      <c r="B103" s="15">
        <v>12</v>
      </c>
      <c r="C103" s="42"/>
      <c r="D103" s="8">
        <v>40305</v>
      </c>
      <c r="E103" s="28">
        <v>1</v>
      </c>
      <c r="F103" s="28">
        <v>1</v>
      </c>
      <c r="G103" s="32"/>
      <c r="H103" s="5">
        <v>1</v>
      </c>
      <c r="I103" s="5">
        <v>1</v>
      </c>
      <c r="J103" s="5">
        <v>1</v>
      </c>
      <c r="K103" s="5">
        <v>1</v>
      </c>
      <c r="L103" s="5">
        <v>1</v>
      </c>
      <c r="M103" s="5"/>
      <c r="N103" s="299">
        <f t="shared" si="5"/>
        <v>1</v>
      </c>
      <c r="O103" s="5"/>
      <c r="P103" s="5" t="s">
        <v>117</v>
      </c>
      <c r="Q103" s="5" t="s">
        <v>111</v>
      </c>
      <c r="R103" s="5" t="s">
        <v>111</v>
      </c>
      <c r="S103" s="5"/>
      <c r="T103" s="5"/>
      <c r="U103" s="5"/>
      <c r="V103" s="32"/>
      <c r="W103" s="5">
        <v>10</v>
      </c>
      <c r="X103" s="5">
        <v>10</v>
      </c>
      <c r="Y103" s="5">
        <v>10</v>
      </c>
      <c r="Z103" s="5">
        <v>3</v>
      </c>
      <c r="AA103" s="5"/>
      <c r="AB103" s="5"/>
      <c r="AC103" s="32"/>
      <c r="AD103" s="5"/>
      <c r="AE103" s="5"/>
      <c r="AF103" s="5"/>
      <c r="AG103" s="5"/>
      <c r="AH103" s="5">
        <v>3</v>
      </c>
      <c r="AI103" s="5"/>
      <c r="AJ103" s="40">
        <v>40317</v>
      </c>
      <c r="AK103" s="8"/>
      <c r="AL103" s="41">
        <v>40322</v>
      </c>
      <c r="AM103" s="28"/>
      <c r="AN103" s="28"/>
      <c r="AO103" s="28"/>
      <c r="AP103" s="28"/>
      <c r="AQ103" s="28"/>
      <c r="AR103" s="28"/>
      <c r="AS103" s="28"/>
      <c r="AT103" s="10" t="s">
        <v>288</v>
      </c>
      <c r="AU103" s="300">
        <f t="shared" si="6"/>
        <v>1</v>
      </c>
      <c r="AV103" s="5">
        <v>1</v>
      </c>
      <c r="AW103" s="5">
        <v>1.92</v>
      </c>
      <c r="AX103" s="5">
        <v>250</v>
      </c>
      <c r="AY103" s="12"/>
      <c r="AZ103" s="5"/>
      <c r="BA103" s="5"/>
      <c r="BB103" s="5"/>
      <c r="BC103" s="5"/>
      <c r="BD103" s="5"/>
      <c r="BE103" s="32">
        <v>1</v>
      </c>
      <c r="BF103" s="38"/>
      <c r="BG103" s="11">
        <f t="shared" si="7"/>
        <v>723.82294738708833</v>
      </c>
      <c r="BH103" s="11"/>
      <c r="BI103" s="11">
        <f t="shared" si="9"/>
        <v>723.82294738708833</v>
      </c>
      <c r="BJ103" s="44">
        <v>99</v>
      </c>
      <c r="BK103" s="26">
        <v>1</v>
      </c>
      <c r="BL103" s="26">
        <v>13</v>
      </c>
      <c r="BM103" s="26">
        <v>0</v>
      </c>
      <c r="BN103" s="26">
        <v>5</v>
      </c>
      <c r="BO103" s="26" t="s">
        <v>745</v>
      </c>
      <c r="BP103" s="33"/>
      <c r="BQ103" s="26"/>
      <c r="BR103" s="26"/>
      <c r="BS103" s="26"/>
      <c r="BT103" s="33"/>
      <c r="BU103" s="26"/>
      <c r="BV103" s="26"/>
      <c r="BW103" s="26"/>
      <c r="BX103" s="33"/>
      <c r="BY103" s="26"/>
      <c r="BZ103" s="26"/>
      <c r="CA103" s="26"/>
      <c r="CB103" s="33"/>
      <c r="CC103" s="26"/>
      <c r="CD103" s="26"/>
      <c r="CE103" s="26"/>
      <c r="CF103" s="33"/>
      <c r="CG103" s="26"/>
      <c r="CH103" s="26"/>
      <c r="CI103" s="26"/>
      <c r="CJ103" s="44">
        <v>99</v>
      </c>
      <c r="CK103" s="5">
        <v>1</v>
      </c>
      <c r="CL103" s="5">
        <v>1</v>
      </c>
      <c r="CM103" s="69">
        <v>1</v>
      </c>
      <c r="CN103" s="5">
        <v>1.92</v>
      </c>
      <c r="CO103" s="5">
        <v>250</v>
      </c>
      <c r="CP103" s="18">
        <v>723.82294738708833</v>
      </c>
      <c r="CQ103" s="69">
        <v>3</v>
      </c>
      <c r="CR103" s="8">
        <v>40317</v>
      </c>
      <c r="CS103" s="9"/>
      <c r="CT103" s="8">
        <v>40322</v>
      </c>
      <c r="CU103" s="69">
        <v>1</v>
      </c>
      <c r="CV103" s="26">
        <v>13</v>
      </c>
      <c r="CW103" s="26">
        <v>0</v>
      </c>
      <c r="CY103" s="26">
        <v>5</v>
      </c>
      <c r="CZ103" s="26"/>
      <c r="DA103" s="79"/>
    </row>
    <row r="104" spans="1:105" ht="15" x14ac:dyDescent="0.25">
      <c r="A104" s="10">
        <v>100</v>
      </c>
      <c r="B104" s="15"/>
      <c r="C104" s="42"/>
      <c r="D104" s="8">
        <v>40303</v>
      </c>
      <c r="E104" s="28">
        <v>1</v>
      </c>
      <c r="F104" s="28">
        <v>1</v>
      </c>
      <c r="G104" s="32">
        <v>2</v>
      </c>
      <c r="H104" s="5"/>
      <c r="I104" s="5">
        <v>2</v>
      </c>
      <c r="J104" s="5">
        <v>2</v>
      </c>
      <c r="K104" s="5">
        <v>2</v>
      </c>
      <c r="L104" s="5">
        <v>2</v>
      </c>
      <c r="M104" s="5"/>
      <c r="N104" s="299">
        <f t="shared" si="5"/>
        <v>2</v>
      </c>
      <c r="O104" s="5" t="s">
        <v>117</v>
      </c>
      <c r="P104" s="5"/>
      <c r="Q104" s="5" t="s">
        <v>111</v>
      </c>
      <c r="R104" s="5" t="s">
        <v>118</v>
      </c>
      <c r="S104" s="5"/>
      <c r="T104" s="5"/>
      <c r="U104" s="5"/>
      <c r="V104" s="32">
        <v>15</v>
      </c>
      <c r="W104" s="5"/>
      <c r="X104" s="5">
        <v>20</v>
      </c>
      <c r="Y104" s="5">
        <v>15</v>
      </c>
      <c r="Z104" s="5">
        <v>12</v>
      </c>
      <c r="AA104" s="5"/>
      <c r="AB104" s="5"/>
      <c r="AC104" s="32"/>
      <c r="AD104" s="5"/>
      <c r="AE104" s="5"/>
      <c r="AF104" s="5"/>
      <c r="AG104" s="5"/>
      <c r="AH104" s="5">
        <v>12</v>
      </c>
      <c r="AI104" s="5"/>
      <c r="AJ104" s="40" t="s">
        <v>233</v>
      </c>
      <c r="AK104" s="8">
        <v>40317</v>
      </c>
      <c r="AL104" s="41" t="s">
        <v>231</v>
      </c>
      <c r="AM104" s="28"/>
      <c r="AN104" s="28"/>
      <c r="AO104" s="28"/>
      <c r="AP104" s="28"/>
      <c r="AQ104" s="28"/>
      <c r="AR104" s="28"/>
      <c r="AS104" s="28"/>
      <c r="AT104" s="10" t="s">
        <v>289</v>
      </c>
      <c r="AU104" s="300">
        <f t="shared" si="6"/>
        <v>2</v>
      </c>
      <c r="AV104" s="5">
        <v>2</v>
      </c>
      <c r="AW104" s="5">
        <v>1.39</v>
      </c>
      <c r="AX104" s="5">
        <v>180</v>
      </c>
      <c r="AY104" s="12"/>
      <c r="AZ104" s="5"/>
      <c r="BA104" s="5"/>
      <c r="BB104" s="5"/>
      <c r="BC104" s="5"/>
      <c r="BD104" s="5"/>
      <c r="BE104" s="32">
        <v>2</v>
      </c>
      <c r="BF104" s="38"/>
      <c r="BG104" s="11">
        <f t="shared" si="7"/>
        <v>546.28840494007545</v>
      </c>
      <c r="BH104" s="11"/>
      <c r="BI104" s="11">
        <f t="shared" si="9"/>
        <v>546.28840494007545</v>
      </c>
      <c r="BJ104" s="44">
        <v>100</v>
      </c>
      <c r="BK104" s="26">
        <v>2</v>
      </c>
      <c r="BL104" s="26">
        <v>7</v>
      </c>
      <c r="BM104" s="26">
        <v>3</v>
      </c>
      <c r="BN104" s="26">
        <v>12</v>
      </c>
      <c r="BO104" s="26" t="s">
        <v>741</v>
      </c>
      <c r="BP104" s="33">
        <v>12</v>
      </c>
      <c r="BQ104" s="26">
        <v>1</v>
      </c>
      <c r="BR104" s="26">
        <v>24</v>
      </c>
      <c r="BS104" s="26" t="s">
        <v>741</v>
      </c>
      <c r="BT104" s="33"/>
      <c r="BU104" s="26"/>
      <c r="BV104" s="26"/>
      <c r="BW104" s="26"/>
      <c r="BX104" s="33"/>
      <c r="BY104" s="26"/>
      <c r="BZ104" s="26"/>
      <c r="CA104" s="26"/>
      <c r="CB104" s="33"/>
      <c r="CC104" s="26"/>
      <c r="CD104" s="26"/>
      <c r="CE104" s="26"/>
      <c r="CF104" s="33"/>
      <c r="CG104" s="26"/>
      <c r="CH104" s="26"/>
      <c r="CI104" s="26"/>
      <c r="CJ104" s="44">
        <v>100</v>
      </c>
      <c r="CK104" s="5">
        <v>2</v>
      </c>
      <c r="CL104" s="5">
        <v>2</v>
      </c>
      <c r="CM104" s="69">
        <v>2</v>
      </c>
      <c r="CN104" s="5">
        <v>1.39</v>
      </c>
      <c r="CO104" s="5">
        <v>180</v>
      </c>
      <c r="CP104" s="18">
        <v>546.28840494007545</v>
      </c>
      <c r="CQ104" s="69">
        <v>12</v>
      </c>
      <c r="CR104" s="8" t="s">
        <v>233</v>
      </c>
      <c r="CS104" s="9">
        <v>40317</v>
      </c>
      <c r="CT104" s="8" t="s">
        <v>231</v>
      </c>
      <c r="CU104" s="69">
        <v>2</v>
      </c>
      <c r="CV104" s="26">
        <v>19</v>
      </c>
      <c r="CW104" s="26">
        <v>4</v>
      </c>
      <c r="CY104" s="26">
        <v>36</v>
      </c>
      <c r="CZ104" s="26"/>
      <c r="DA104" s="79"/>
    </row>
    <row r="105" spans="1:105" ht="15" x14ac:dyDescent="0.25">
      <c r="A105" s="10">
        <v>101</v>
      </c>
      <c r="B105" s="15"/>
      <c r="C105" s="42"/>
      <c r="D105" s="8">
        <v>40305</v>
      </c>
      <c r="E105" s="28">
        <v>1</v>
      </c>
      <c r="F105" s="28">
        <v>1</v>
      </c>
      <c r="G105" s="32"/>
      <c r="H105" s="5">
        <v>1</v>
      </c>
      <c r="I105" s="5">
        <v>1</v>
      </c>
      <c r="J105" s="5">
        <v>1</v>
      </c>
      <c r="K105" s="5">
        <v>1</v>
      </c>
      <c r="L105" s="5">
        <v>1</v>
      </c>
      <c r="M105" s="5"/>
      <c r="N105" s="299">
        <f t="shared" si="5"/>
        <v>1</v>
      </c>
      <c r="O105" s="5"/>
      <c r="P105" s="5" t="s">
        <v>117</v>
      </c>
      <c r="Q105" s="5" t="s">
        <v>117</v>
      </c>
      <c r="R105" s="5" t="s">
        <v>117</v>
      </c>
      <c r="S105" s="5" t="s">
        <v>118</v>
      </c>
      <c r="T105" s="5"/>
      <c r="U105" s="5"/>
      <c r="V105" s="32"/>
      <c r="W105" s="5">
        <v>5</v>
      </c>
      <c r="X105" s="5">
        <v>5</v>
      </c>
      <c r="Y105" s="5">
        <v>3</v>
      </c>
      <c r="Z105" s="5">
        <v>3</v>
      </c>
      <c r="AA105" s="5"/>
      <c r="AB105" s="5"/>
      <c r="AC105" s="32"/>
      <c r="AD105" s="5"/>
      <c r="AE105" s="5"/>
      <c r="AF105" s="5"/>
      <c r="AG105" s="5"/>
      <c r="AH105" s="5">
        <v>3</v>
      </c>
      <c r="AI105" s="5"/>
      <c r="AJ105" s="40">
        <v>40322</v>
      </c>
      <c r="AK105" s="8"/>
      <c r="AL105" s="41">
        <v>40322</v>
      </c>
      <c r="AM105" s="28"/>
      <c r="AN105" s="28"/>
      <c r="AO105" s="28"/>
      <c r="AP105" s="28"/>
      <c r="AQ105" s="28"/>
      <c r="AR105" s="28"/>
      <c r="AS105" s="28"/>
      <c r="AT105" s="10" t="s">
        <v>290</v>
      </c>
      <c r="AU105" s="300">
        <f t="shared" si="6"/>
        <v>1</v>
      </c>
      <c r="AV105" s="5">
        <v>1</v>
      </c>
      <c r="AW105" s="5">
        <v>1.95</v>
      </c>
      <c r="AX105" s="5">
        <v>230</v>
      </c>
      <c r="AY105" s="12"/>
      <c r="AZ105" s="5"/>
      <c r="BA105" s="5"/>
      <c r="BB105" s="5"/>
      <c r="BC105" s="5"/>
      <c r="BD105" s="5"/>
      <c r="BE105" s="32">
        <v>2</v>
      </c>
      <c r="BF105" s="38"/>
      <c r="BG105" s="11">
        <f t="shared" si="7"/>
        <v>686.8895987533233</v>
      </c>
      <c r="BH105" s="11"/>
      <c r="BI105" s="11">
        <f t="shared" si="9"/>
        <v>686.8895987533233</v>
      </c>
      <c r="BJ105" s="44">
        <v>101</v>
      </c>
      <c r="BK105" s="26">
        <v>2</v>
      </c>
      <c r="BL105" s="26">
        <v>6</v>
      </c>
      <c r="BM105" s="26">
        <v>5</v>
      </c>
      <c r="BN105" s="26">
        <v>1</v>
      </c>
      <c r="BO105" s="26" t="s">
        <v>741</v>
      </c>
      <c r="BP105" s="33">
        <v>7</v>
      </c>
      <c r="BQ105" s="26">
        <v>4</v>
      </c>
      <c r="BR105" s="26">
        <v>2</v>
      </c>
      <c r="BS105" s="26" t="s">
        <v>741</v>
      </c>
      <c r="BT105" s="33"/>
      <c r="BU105" s="26"/>
      <c r="BV105" s="26"/>
      <c r="BW105" s="26"/>
      <c r="BX105" s="33"/>
      <c r="BY105" s="26"/>
      <c r="BZ105" s="26"/>
      <c r="CA105" s="26"/>
      <c r="CB105" s="33"/>
      <c r="CC105" s="26"/>
      <c r="CD105" s="26"/>
      <c r="CE105" s="26"/>
      <c r="CF105" s="33"/>
      <c r="CG105" s="26"/>
      <c r="CH105" s="26"/>
      <c r="CI105" s="26"/>
      <c r="CJ105" s="44">
        <v>101</v>
      </c>
      <c r="CK105" s="5">
        <v>1</v>
      </c>
      <c r="CL105" s="5">
        <v>1</v>
      </c>
      <c r="CM105" s="69">
        <v>1</v>
      </c>
      <c r="CN105" s="5">
        <v>1.95</v>
      </c>
      <c r="CO105" s="5">
        <v>230</v>
      </c>
      <c r="CP105" s="18">
        <v>686.8895987533233</v>
      </c>
      <c r="CQ105" s="69">
        <v>3</v>
      </c>
      <c r="CR105" s="8">
        <v>40322</v>
      </c>
      <c r="CS105" s="9"/>
      <c r="CT105" s="8">
        <v>40322</v>
      </c>
      <c r="CU105" s="69">
        <v>2</v>
      </c>
      <c r="CV105" s="26">
        <v>13</v>
      </c>
      <c r="CW105" s="26">
        <v>9</v>
      </c>
      <c r="CY105" s="26">
        <v>3</v>
      </c>
      <c r="CZ105" s="26"/>
      <c r="DA105" s="79"/>
    </row>
    <row r="106" spans="1:105" ht="15" x14ac:dyDescent="0.25">
      <c r="A106" s="10">
        <v>102</v>
      </c>
      <c r="B106" s="15"/>
      <c r="C106" s="42">
        <v>1</v>
      </c>
      <c r="D106" s="8">
        <v>40303</v>
      </c>
      <c r="E106" s="28">
        <v>1</v>
      </c>
      <c r="F106" s="28">
        <v>1</v>
      </c>
      <c r="G106" s="32">
        <v>3</v>
      </c>
      <c r="H106" s="5"/>
      <c r="I106" s="5">
        <v>4</v>
      </c>
      <c r="J106" s="5">
        <v>4</v>
      </c>
      <c r="K106" s="5">
        <v>4</v>
      </c>
      <c r="L106" s="5">
        <v>4</v>
      </c>
      <c r="M106" s="5">
        <v>4</v>
      </c>
      <c r="N106" s="299">
        <f t="shared" si="5"/>
        <v>4</v>
      </c>
      <c r="O106" s="5" t="s">
        <v>117</v>
      </c>
      <c r="P106" s="5"/>
      <c r="Q106" s="5" t="s">
        <v>117</v>
      </c>
      <c r="R106" s="5" t="s">
        <v>117</v>
      </c>
      <c r="S106" s="5"/>
      <c r="T106" s="5"/>
      <c r="U106" s="5"/>
      <c r="V106" s="32">
        <v>15</v>
      </c>
      <c r="W106" s="5"/>
      <c r="X106" s="5">
        <v>15</v>
      </c>
      <c r="Y106" s="5">
        <v>15</v>
      </c>
      <c r="Z106" s="5">
        <v>12</v>
      </c>
      <c r="AA106" s="5">
        <v>16</v>
      </c>
      <c r="AB106" s="5"/>
      <c r="AC106" s="32"/>
      <c r="AD106" s="5"/>
      <c r="AE106" s="5"/>
      <c r="AF106" s="5"/>
      <c r="AG106" s="5"/>
      <c r="AH106" s="5"/>
      <c r="AI106" s="5">
        <v>16</v>
      </c>
      <c r="AJ106" s="40">
        <v>40317</v>
      </c>
      <c r="AK106" s="8" t="s">
        <v>237</v>
      </c>
      <c r="AL106" s="41"/>
      <c r="AM106" s="28"/>
      <c r="AN106" s="28"/>
      <c r="AO106" s="28">
        <v>0.2</v>
      </c>
      <c r="AP106" s="28"/>
      <c r="AQ106" s="28"/>
      <c r="AR106" s="28"/>
      <c r="AS106" s="28"/>
      <c r="AT106" s="10" t="s">
        <v>291</v>
      </c>
      <c r="AU106" s="300">
        <f t="shared" si="6"/>
        <v>4</v>
      </c>
      <c r="AV106" s="5">
        <v>4</v>
      </c>
      <c r="AW106" s="5">
        <v>2.92</v>
      </c>
      <c r="AX106" s="5">
        <v>280</v>
      </c>
      <c r="AY106" s="12"/>
      <c r="AZ106" s="5"/>
      <c r="BA106" s="5"/>
      <c r="BB106" s="5"/>
      <c r="BC106" s="5"/>
      <c r="BD106" s="5"/>
      <c r="BE106" s="32">
        <v>2</v>
      </c>
      <c r="BF106" s="38" t="s">
        <v>736</v>
      </c>
      <c r="BG106" s="11">
        <f t="shared" si="7"/>
        <v>7500.2131684390424</v>
      </c>
      <c r="BH106" s="11"/>
      <c r="BI106" s="11">
        <f t="shared" si="9"/>
        <v>7500.2131684390424</v>
      </c>
      <c r="BJ106" s="44">
        <v>102</v>
      </c>
      <c r="BK106" s="26">
        <v>2</v>
      </c>
      <c r="BL106" s="26">
        <v>10</v>
      </c>
      <c r="BM106" s="26">
        <v>3</v>
      </c>
      <c r="BN106" s="26">
        <v>17</v>
      </c>
      <c r="BO106" s="26" t="s">
        <v>741</v>
      </c>
      <c r="BP106" s="33">
        <v>10</v>
      </c>
      <c r="BQ106" s="26">
        <v>2</v>
      </c>
      <c r="BR106" s="26">
        <v>14</v>
      </c>
      <c r="BS106" s="26" t="s">
        <v>741</v>
      </c>
      <c r="BT106" s="33"/>
      <c r="BU106" s="26"/>
      <c r="BV106" s="26"/>
      <c r="BW106" s="26"/>
      <c r="BX106" s="33"/>
      <c r="BY106" s="26"/>
      <c r="BZ106" s="26"/>
      <c r="CA106" s="26"/>
      <c r="CB106" s="33"/>
      <c r="CC106" s="26"/>
      <c r="CD106" s="26"/>
      <c r="CE106" s="26"/>
      <c r="CF106" s="33"/>
      <c r="CG106" s="26"/>
      <c r="CH106" s="26"/>
      <c r="CI106" s="26"/>
      <c r="CJ106" s="44">
        <v>102</v>
      </c>
      <c r="CK106" s="5">
        <v>4</v>
      </c>
      <c r="CL106" s="5">
        <v>4</v>
      </c>
      <c r="CM106" s="69">
        <v>4</v>
      </c>
      <c r="CN106" s="5">
        <v>2.92</v>
      </c>
      <c r="CO106" s="5">
        <v>280</v>
      </c>
      <c r="CP106" s="18">
        <v>7500.2131684390424</v>
      </c>
      <c r="CQ106" s="69">
        <v>16</v>
      </c>
      <c r="CR106" s="8">
        <v>40317</v>
      </c>
      <c r="CS106" s="9">
        <v>40322</v>
      </c>
      <c r="CT106" s="252">
        <v>40327</v>
      </c>
      <c r="CU106" s="69">
        <v>2</v>
      </c>
      <c r="CV106" s="26">
        <v>20</v>
      </c>
      <c r="CW106" s="26">
        <v>5</v>
      </c>
      <c r="CY106" s="26">
        <v>31</v>
      </c>
      <c r="CZ106" s="26">
        <v>0.2</v>
      </c>
      <c r="DA106" s="79"/>
    </row>
    <row r="107" spans="1:105" ht="15" x14ac:dyDescent="0.25">
      <c r="A107" s="10">
        <v>103</v>
      </c>
      <c r="B107" s="15"/>
      <c r="C107" s="42"/>
      <c r="D107" s="8">
        <v>40303</v>
      </c>
      <c r="E107" s="28">
        <v>1</v>
      </c>
      <c r="F107" s="28">
        <v>1</v>
      </c>
      <c r="G107" s="32">
        <v>1</v>
      </c>
      <c r="H107" s="5"/>
      <c r="I107" s="5">
        <v>1</v>
      </c>
      <c r="J107" s="5">
        <v>1</v>
      </c>
      <c r="K107" s="5">
        <v>1</v>
      </c>
      <c r="L107" s="5">
        <v>1</v>
      </c>
      <c r="M107" s="5">
        <v>1</v>
      </c>
      <c r="N107" s="299">
        <f t="shared" si="5"/>
        <v>1</v>
      </c>
      <c r="O107" s="5" t="s">
        <v>117</v>
      </c>
      <c r="P107" s="5"/>
      <c r="Q107" s="5" t="s">
        <v>111</v>
      </c>
      <c r="R107" s="5" t="s">
        <v>118</v>
      </c>
      <c r="S107" s="5"/>
      <c r="T107" s="5"/>
      <c r="U107" s="5"/>
      <c r="V107" s="32">
        <v>20</v>
      </c>
      <c r="W107" s="5"/>
      <c r="X107" s="5">
        <v>20</v>
      </c>
      <c r="Y107" s="5">
        <v>20</v>
      </c>
      <c r="Z107" s="5">
        <v>24</v>
      </c>
      <c r="AA107" s="5">
        <v>25</v>
      </c>
      <c r="AB107" s="5"/>
      <c r="AC107" s="32"/>
      <c r="AD107" s="5"/>
      <c r="AE107" s="5"/>
      <c r="AF107" s="5"/>
      <c r="AG107" s="5"/>
      <c r="AH107" s="5"/>
      <c r="AI107" s="5">
        <v>25</v>
      </c>
      <c r="AJ107" s="40" t="s">
        <v>233</v>
      </c>
      <c r="AK107" s="8">
        <v>40317</v>
      </c>
      <c r="AL107" s="41">
        <v>40326</v>
      </c>
      <c r="AM107" s="28"/>
      <c r="AN107" s="28"/>
      <c r="AO107" s="28"/>
      <c r="AP107" s="28"/>
      <c r="AQ107" s="28"/>
      <c r="AR107" s="28"/>
      <c r="AS107" s="28"/>
      <c r="AT107" s="10" t="s">
        <v>292</v>
      </c>
      <c r="AU107" s="300">
        <f t="shared" si="6"/>
        <v>1</v>
      </c>
      <c r="AV107" s="5">
        <v>1</v>
      </c>
      <c r="AW107" s="5">
        <v>2.79</v>
      </c>
      <c r="AX107" s="5">
        <v>315</v>
      </c>
      <c r="AY107" s="12"/>
      <c r="AZ107" s="5"/>
      <c r="BA107" s="5"/>
      <c r="BB107" s="5"/>
      <c r="BC107" s="5"/>
      <c r="BD107" s="5"/>
      <c r="BE107" s="32">
        <v>4</v>
      </c>
      <c r="BF107" s="38"/>
      <c r="BG107" s="11">
        <f t="shared" si="7"/>
        <v>1925.7896207661545</v>
      </c>
      <c r="BH107" s="11"/>
      <c r="BI107" s="11">
        <f t="shared" si="9"/>
        <v>1925.7896207661545</v>
      </c>
      <c r="BJ107" s="44">
        <v>103</v>
      </c>
      <c r="BK107" s="26">
        <v>4</v>
      </c>
      <c r="BL107" s="26">
        <v>11</v>
      </c>
      <c r="BM107" s="26">
        <v>6</v>
      </c>
      <c r="BN107" s="26">
        <v>7</v>
      </c>
      <c r="BO107" s="26" t="s">
        <v>741</v>
      </c>
      <c r="BP107" s="33">
        <v>6</v>
      </c>
      <c r="BQ107" s="26">
        <v>8</v>
      </c>
      <c r="BR107" s="26">
        <v>13</v>
      </c>
      <c r="BS107" s="26" t="s">
        <v>740</v>
      </c>
      <c r="BT107" s="33">
        <v>9</v>
      </c>
      <c r="BU107" s="26">
        <v>5</v>
      </c>
      <c r="BV107" s="26">
        <v>12</v>
      </c>
      <c r="BW107" s="26" t="s">
        <v>746</v>
      </c>
      <c r="BX107" s="33">
        <v>10</v>
      </c>
      <c r="BY107" s="26">
        <v>5</v>
      </c>
      <c r="BZ107" s="26">
        <v>5</v>
      </c>
      <c r="CA107" s="26" t="s">
        <v>740</v>
      </c>
      <c r="CB107" s="33"/>
      <c r="CC107" s="26"/>
      <c r="CD107" s="26"/>
      <c r="CE107" s="26"/>
      <c r="CF107" s="33"/>
      <c r="CG107" s="26"/>
      <c r="CH107" s="26"/>
      <c r="CI107" s="26"/>
      <c r="CJ107" s="44">
        <v>103</v>
      </c>
      <c r="CK107" s="5">
        <v>1</v>
      </c>
      <c r="CL107" s="5">
        <v>1</v>
      </c>
      <c r="CM107" s="69">
        <v>1</v>
      </c>
      <c r="CN107" s="5">
        <v>2.79</v>
      </c>
      <c r="CO107" s="5">
        <v>315</v>
      </c>
      <c r="CP107" s="18">
        <v>1925.7896207661545</v>
      </c>
      <c r="CQ107" s="69">
        <v>25</v>
      </c>
      <c r="CR107" s="8" t="s">
        <v>233</v>
      </c>
      <c r="CS107" s="9">
        <v>40317</v>
      </c>
      <c r="CT107" s="8">
        <v>40326</v>
      </c>
      <c r="CU107" s="69">
        <v>4</v>
      </c>
      <c r="CV107" s="26">
        <v>36</v>
      </c>
      <c r="CW107" s="26">
        <v>24</v>
      </c>
      <c r="CY107" s="26">
        <v>37</v>
      </c>
      <c r="CZ107" s="26"/>
      <c r="DA107" s="79"/>
    </row>
    <row r="108" spans="1:105" ht="15" x14ac:dyDescent="0.25">
      <c r="A108" s="10">
        <v>104</v>
      </c>
      <c r="B108" s="15"/>
      <c r="C108" s="42"/>
      <c r="D108" s="8">
        <v>40322</v>
      </c>
      <c r="E108" s="28">
        <v>1</v>
      </c>
      <c r="F108" s="28">
        <v>1</v>
      </c>
      <c r="G108" s="32"/>
      <c r="H108" s="5"/>
      <c r="I108" s="5"/>
      <c r="J108" s="5"/>
      <c r="K108" s="5"/>
      <c r="L108" s="5">
        <v>3</v>
      </c>
      <c r="M108" s="5"/>
      <c r="N108" s="299">
        <f t="shared" si="5"/>
        <v>3</v>
      </c>
      <c r="O108" s="5"/>
      <c r="P108" s="5"/>
      <c r="Q108" s="5"/>
      <c r="R108" s="5"/>
      <c r="S108" s="5"/>
      <c r="T108" s="5"/>
      <c r="U108" s="5"/>
      <c r="V108" s="32"/>
      <c r="W108" s="5"/>
      <c r="X108" s="5"/>
      <c r="Y108" s="5"/>
      <c r="Z108" s="5"/>
      <c r="AA108" s="5"/>
      <c r="AB108" s="5"/>
      <c r="AC108" s="32"/>
      <c r="AD108" s="5"/>
      <c r="AE108" s="5"/>
      <c r="AF108" s="5"/>
      <c r="AG108" s="5"/>
      <c r="AH108" s="5">
        <v>3</v>
      </c>
      <c r="AI108" s="5"/>
      <c r="AJ108" s="40" t="s">
        <v>231</v>
      </c>
      <c r="AK108" s="8"/>
      <c r="AL108" s="41" t="s">
        <v>231</v>
      </c>
      <c r="AM108" s="28"/>
      <c r="AN108" s="28"/>
      <c r="AO108" s="28"/>
      <c r="AP108" s="28"/>
      <c r="AQ108" s="28"/>
      <c r="AR108" s="28"/>
      <c r="AS108" s="28"/>
      <c r="AT108" s="10" t="s">
        <v>232</v>
      </c>
      <c r="AU108" s="300">
        <f t="shared" si="6"/>
        <v>3</v>
      </c>
      <c r="AV108" s="5">
        <v>3</v>
      </c>
      <c r="AW108" s="5">
        <v>1.94</v>
      </c>
      <c r="AX108" s="5">
        <v>150</v>
      </c>
      <c r="AY108" s="20"/>
      <c r="AZ108" s="5"/>
      <c r="BA108" s="5"/>
      <c r="BB108" s="5"/>
      <c r="BC108" s="5"/>
      <c r="BD108" s="5"/>
      <c r="BE108" s="32"/>
      <c r="BF108" s="38" t="s">
        <v>738</v>
      </c>
      <c r="BG108" s="11">
        <f t="shared" si="7"/>
        <v>1330.1660374931864</v>
      </c>
      <c r="BH108" s="11"/>
      <c r="BI108" s="11">
        <f t="shared" si="9"/>
        <v>1330.1660374931864</v>
      </c>
      <c r="BJ108" s="44">
        <v>104</v>
      </c>
      <c r="BK108" s="26"/>
      <c r="BL108" s="26"/>
      <c r="BM108" s="26"/>
      <c r="BN108" s="26"/>
      <c r="BO108" s="26"/>
      <c r="BP108" s="33"/>
      <c r="BQ108" s="26"/>
      <c r="BR108" s="26"/>
      <c r="BS108" s="26"/>
      <c r="BT108" s="33"/>
      <c r="BU108" s="26"/>
      <c r="BV108" s="26"/>
      <c r="BW108" s="26"/>
      <c r="BX108" s="33"/>
      <c r="BY108" s="26"/>
      <c r="BZ108" s="26"/>
      <c r="CA108" s="26"/>
      <c r="CB108" s="33"/>
      <c r="CC108" s="26"/>
      <c r="CD108" s="26"/>
      <c r="CE108" s="26"/>
      <c r="CF108" s="33"/>
      <c r="CG108" s="26"/>
      <c r="CH108" s="26"/>
      <c r="CI108" s="26"/>
      <c r="CJ108" s="44">
        <v>104</v>
      </c>
      <c r="CK108" s="5">
        <v>3</v>
      </c>
      <c r="CL108" s="5">
        <v>3</v>
      </c>
      <c r="CM108" s="69">
        <v>3</v>
      </c>
      <c r="CN108" s="5">
        <v>1.94</v>
      </c>
      <c r="CO108" s="5">
        <v>150</v>
      </c>
      <c r="CP108" s="18">
        <v>1330.1660374931864</v>
      </c>
      <c r="CQ108" s="69">
        <v>3</v>
      </c>
      <c r="CR108" s="8" t="s">
        <v>231</v>
      </c>
      <c r="CS108" s="9"/>
      <c r="CT108" s="8" t="s">
        <v>231</v>
      </c>
      <c r="CU108" s="69"/>
      <c r="CV108" s="26"/>
      <c r="CW108" s="26"/>
      <c r="CY108" s="26"/>
      <c r="CZ108" s="26"/>
      <c r="DA108" s="79"/>
    </row>
    <row r="109" spans="1:105" ht="15" x14ac:dyDescent="0.25">
      <c r="A109" s="10">
        <v>105</v>
      </c>
      <c r="B109" s="15"/>
      <c r="C109" s="42"/>
      <c r="D109" s="8"/>
      <c r="E109" s="28"/>
      <c r="F109" s="28"/>
      <c r="G109" s="32"/>
      <c r="H109" s="5"/>
      <c r="I109" s="5"/>
      <c r="J109" s="5"/>
      <c r="K109" s="5"/>
      <c r="L109" s="5"/>
      <c r="M109" s="5"/>
      <c r="N109" s="299">
        <f t="shared" si="5"/>
        <v>0</v>
      </c>
      <c r="O109" s="5"/>
      <c r="P109" s="5"/>
      <c r="Q109" s="5"/>
      <c r="R109" s="5"/>
      <c r="S109" s="5"/>
      <c r="T109" s="5"/>
      <c r="U109" s="5"/>
      <c r="V109" s="32"/>
      <c r="W109" s="5"/>
      <c r="X109" s="5"/>
      <c r="Y109" s="5"/>
      <c r="Z109" s="5"/>
      <c r="AA109" s="5"/>
      <c r="AB109" s="5"/>
      <c r="AC109" s="32"/>
      <c r="AD109" s="5"/>
      <c r="AE109" s="5"/>
      <c r="AF109" s="5"/>
      <c r="AG109" s="5"/>
      <c r="AH109" s="5"/>
      <c r="AI109" s="5"/>
      <c r="AJ109" s="40"/>
      <c r="AK109" s="8"/>
      <c r="AL109" s="41"/>
      <c r="AM109" s="28"/>
      <c r="AN109" s="28"/>
      <c r="AO109" s="28"/>
      <c r="AP109" s="28"/>
      <c r="AQ109" s="28"/>
      <c r="AR109" s="28"/>
      <c r="AS109" s="28"/>
      <c r="AT109" s="10" t="s">
        <v>244</v>
      </c>
      <c r="AU109" s="300">
        <f t="shared" si="6"/>
        <v>0</v>
      </c>
      <c r="AV109" s="5"/>
      <c r="AW109" s="5"/>
      <c r="AX109" s="5"/>
      <c r="AY109" s="20"/>
      <c r="AZ109" s="5"/>
      <c r="BA109" s="5"/>
      <c r="BB109" s="5"/>
      <c r="BC109" s="5"/>
      <c r="BD109" s="5"/>
      <c r="BE109" s="32"/>
      <c r="BF109" s="38"/>
      <c r="BG109" s="11"/>
      <c r="BH109" s="11"/>
      <c r="BI109" s="11"/>
      <c r="BJ109" s="44">
        <v>105</v>
      </c>
      <c r="BK109" s="26"/>
      <c r="BL109" s="26"/>
      <c r="BM109" s="26"/>
      <c r="BN109" s="26"/>
      <c r="BO109" s="26"/>
      <c r="BP109" s="33"/>
      <c r="BQ109" s="26"/>
      <c r="BR109" s="26"/>
      <c r="BS109" s="26"/>
      <c r="BT109" s="33"/>
      <c r="BU109" s="26"/>
      <c r="BV109" s="26"/>
      <c r="BW109" s="26"/>
      <c r="BX109" s="33"/>
      <c r="BY109" s="26"/>
      <c r="BZ109" s="26"/>
      <c r="CA109" s="26"/>
      <c r="CB109" s="33"/>
      <c r="CC109" s="26"/>
      <c r="CD109" s="26"/>
      <c r="CE109" s="26"/>
      <c r="CF109" s="33"/>
      <c r="CG109" s="26"/>
      <c r="CH109" s="26"/>
      <c r="CI109" s="26"/>
      <c r="CJ109" s="44">
        <v>105</v>
      </c>
      <c r="CK109" s="5">
        <v>0</v>
      </c>
      <c r="CL109" s="5">
        <v>0</v>
      </c>
      <c r="CM109" s="69"/>
      <c r="CN109" s="5"/>
      <c r="CO109" s="5"/>
      <c r="CP109" s="18"/>
      <c r="CQ109" s="69"/>
      <c r="CR109" s="8"/>
      <c r="CS109" s="9"/>
      <c r="CT109" s="8"/>
      <c r="CU109" s="69"/>
      <c r="CV109" s="26"/>
      <c r="CW109" s="26"/>
      <c r="CY109" s="26"/>
      <c r="CZ109" s="26"/>
      <c r="DA109" s="79"/>
    </row>
    <row r="110" spans="1:105" ht="15" x14ac:dyDescent="0.25">
      <c r="A110" s="10">
        <v>106</v>
      </c>
      <c r="B110" s="15"/>
      <c r="C110" s="42"/>
      <c r="D110" s="8">
        <v>40303</v>
      </c>
      <c r="E110" s="28">
        <v>1</v>
      </c>
      <c r="F110" s="28">
        <v>1</v>
      </c>
      <c r="G110" s="32">
        <v>2</v>
      </c>
      <c r="H110" s="5"/>
      <c r="I110" s="5">
        <v>2</v>
      </c>
      <c r="J110" s="5">
        <v>2</v>
      </c>
      <c r="K110" s="5">
        <v>2</v>
      </c>
      <c r="L110" s="5">
        <v>2</v>
      </c>
      <c r="M110" s="5"/>
      <c r="N110" s="299">
        <f t="shared" si="5"/>
        <v>2</v>
      </c>
      <c r="O110" s="5" t="s">
        <v>117</v>
      </c>
      <c r="P110" s="5"/>
      <c r="Q110" s="5" t="s">
        <v>117</v>
      </c>
      <c r="R110" s="5" t="s">
        <v>117</v>
      </c>
      <c r="S110" s="5"/>
      <c r="T110" s="5"/>
      <c r="U110" s="5"/>
      <c r="V110" s="32">
        <v>15</v>
      </c>
      <c r="W110" s="5"/>
      <c r="X110" s="5">
        <v>15</v>
      </c>
      <c r="Y110" s="5">
        <v>15</v>
      </c>
      <c r="Z110" s="5">
        <v>17</v>
      </c>
      <c r="AA110" s="5"/>
      <c r="AB110" s="5"/>
      <c r="AC110" s="32"/>
      <c r="AD110" s="5"/>
      <c r="AE110" s="5"/>
      <c r="AF110" s="5"/>
      <c r="AG110" s="5"/>
      <c r="AH110" s="5">
        <v>17</v>
      </c>
      <c r="AI110" s="5"/>
      <c r="AJ110" s="40">
        <v>40317</v>
      </c>
      <c r="AK110" s="8"/>
      <c r="AL110" s="41">
        <v>40322</v>
      </c>
      <c r="AM110" s="28"/>
      <c r="AN110" s="28"/>
      <c r="AO110" s="28"/>
      <c r="AP110" s="28"/>
      <c r="AQ110" s="28"/>
      <c r="AR110" s="28"/>
      <c r="AS110" s="28"/>
      <c r="AT110" s="10" t="s">
        <v>293</v>
      </c>
      <c r="AU110" s="300">
        <f t="shared" si="6"/>
        <v>2</v>
      </c>
      <c r="AV110" s="5">
        <v>2</v>
      </c>
      <c r="AW110" s="5">
        <v>2.48</v>
      </c>
      <c r="AX110" s="5">
        <v>310</v>
      </c>
      <c r="AY110" s="20"/>
      <c r="AZ110" s="5"/>
      <c r="BA110" s="5"/>
      <c r="BB110" s="5"/>
      <c r="BC110" s="5"/>
      <c r="BD110" s="5"/>
      <c r="BE110" s="32">
        <v>4</v>
      </c>
      <c r="BF110" s="38"/>
      <c r="BG110" s="11">
        <f t="shared" si="7"/>
        <v>2994.917975778993</v>
      </c>
      <c r="BH110" s="11"/>
      <c r="BI110" s="11">
        <f t="shared" si="9"/>
        <v>2994.917975778993</v>
      </c>
      <c r="BJ110" s="44">
        <v>106</v>
      </c>
      <c r="BK110" s="26">
        <v>4</v>
      </c>
      <c r="BL110" s="26">
        <v>8</v>
      </c>
      <c r="BM110" s="26">
        <v>8</v>
      </c>
      <c r="BN110" s="26">
        <v>11</v>
      </c>
      <c r="BO110" s="26" t="s">
        <v>741</v>
      </c>
      <c r="BP110" s="33">
        <v>3</v>
      </c>
      <c r="BQ110" s="26">
        <v>14</v>
      </c>
      <c r="BR110" s="26">
        <v>17</v>
      </c>
      <c r="BS110" s="26" t="s">
        <v>741</v>
      </c>
      <c r="BT110" s="33">
        <v>6</v>
      </c>
      <c r="BU110" s="26">
        <v>6</v>
      </c>
      <c r="BV110" s="26">
        <v>6</v>
      </c>
      <c r="BW110" s="26" t="s">
        <v>741</v>
      </c>
      <c r="BX110" s="33">
        <v>3</v>
      </c>
      <c r="BY110" s="26">
        <v>12</v>
      </c>
      <c r="BZ110" s="26">
        <v>10</v>
      </c>
      <c r="CA110" s="26" t="s">
        <v>741</v>
      </c>
      <c r="CB110" s="33"/>
      <c r="CC110" s="26"/>
      <c r="CD110" s="26"/>
      <c r="CE110" s="26"/>
      <c r="CF110" s="33"/>
      <c r="CG110" s="26"/>
      <c r="CH110" s="26"/>
      <c r="CI110" s="26"/>
      <c r="CJ110" s="44">
        <v>106</v>
      </c>
      <c r="CK110" s="5">
        <v>2</v>
      </c>
      <c r="CL110" s="5">
        <v>2</v>
      </c>
      <c r="CM110" s="69">
        <v>2</v>
      </c>
      <c r="CN110" s="5">
        <v>2.48</v>
      </c>
      <c r="CO110" s="5">
        <v>310</v>
      </c>
      <c r="CP110" s="18">
        <v>2994.917975778993</v>
      </c>
      <c r="CQ110" s="69">
        <v>17</v>
      </c>
      <c r="CR110" s="8">
        <v>40317</v>
      </c>
      <c r="CS110" s="9"/>
      <c r="CT110" s="8">
        <v>40322</v>
      </c>
      <c r="CU110" s="69">
        <v>4</v>
      </c>
      <c r="CV110" s="26">
        <v>20</v>
      </c>
      <c r="CW110" s="26">
        <v>40</v>
      </c>
      <c r="CY110" s="26">
        <v>44</v>
      </c>
      <c r="CZ110" s="26"/>
      <c r="DA110" s="79"/>
    </row>
    <row r="111" spans="1:105" ht="15" x14ac:dyDescent="0.25">
      <c r="A111" s="10">
        <v>107</v>
      </c>
      <c r="B111" s="15"/>
      <c r="C111" s="42"/>
      <c r="D111" s="8">
        <v>40303</v>
      </c>
      <c r="E111" s="28">
        <v>1</v>
      </c>
      <c r="F111" s="28">
        <v>1</v>
      </c>
      <c r="G111" s="32">
        <v>1</v>
      </c>
      <c r="H111" s="5"/>
      <c r="I111" s="5">
        <v>2</v>
      </c>
      <c r="J111" s="5">
        <v>2</v>
      </c>
      <c r="K111" s="5">
        <v>2</v>
      </c>
      <c r="L111" s="5">
        <v>2</v>
      </c>
      <c r="M111" s="5"/>
      <c r="N111" s="299">
        <f t="shared" si="5"/>
        <v>2</v>
      </c>
      <c r="O111" s="5" t="s">
        <v>117</v>
      </c>
      <c r="P111" s="5"/>
      <c r="Q111" s="5" t="s">
        <v>117</v>
      </c>
      <c r="R111" s="5" t="s">
        <v>117</v>
      </c>
      <c r="S111" s="5" t="s">
        <v>112</v>
      </c>
      <c r="T111" s="5"/>
      <c r="U111" s="5"/>
      <c r="V111" s="32">
        <v>5</v>
      </c>
      <c r="W111" s="5"/>
      <c r="X111" s="5">
        <v>10</v>
      </c>
      <c r="Y111" s="5">
        <v>5</v>
      </c>
      <c r="Z111" s="5">
        <v>4</v>
      </c>
      <c r="AA111" s="5"/>
      <c r="AB111" s="5"/>
      <c r="AC111" s="32"/>
      <c r="AD111" s="5"/>
      <c r="AE111" s="5"/>
      <c r="AF111" s="5"/>
      <c r="AG111" s="5"/>
      <c r="AH111" s="5">
        <v>4</v>
      </c>
      <c r="AI111" s="5"/>
      <c r="AJ111" s="40" t="s">
        <v>231</v>
      </c>
      <c r="AK111" s="8"/>
      <c r="AL111" s="41" t="s">
        <v>231</v>
      </c>
      <c r="AM111" s="28"/>
      <c r="AN111" s="28"/>
      <c r="AO111" s="28"/>
      <c r="AP111" s="28"/>
      <c r="AQ111" s="28"/>
      <c r="AR111" s="28"/>
      <c r="AS111" s="28"/>
      <c r="AT111" s="10" t="s">
        <v>232</v>
      </c>
      <c r="AU111" s="300">
        <f t="shared" si="6"/>
        <v>2</v>
      </c>
      <c r="AV111" s="5">
        <v>2</v>
      </c>
      <c r="AW111" s="5">
        <v>1.93</v>
      </c>
      <c r="AX111" s="5">
        <v>190</v>
      </c>
      <c r="AY111" s="20"/>
      <c r="AZ111" s="5"/>
      <c r="BA111" s="5"/>
      <c r="BB111" s="5"/>
      <c r="BC111" s="5"/>
      <c r="BD111" s="5"/>
      <c r="BE111" s="32">
        <v>1</v>
      </c>
      <c r="BF111" s="38"/>
      <c r="BG111" s="11">
        <f t="shared" si="7"/>
        <v>1111.7012551588789</v>
      </c>
      <c r="BH111" s="11"/>
      <c r="BI111" s="11">
        <f t="shared" si="9"/>
        <v>1111.7012551588789</v>
      </c>
      <c r="BJ111" s="44">
        <v>107</v>
      </c>
      <c r="BK111" s="26">
        <v>1</v>
      </c>
      <c r="BL111" s="26">
        <v>11</v>
      </c>
      <c r="BM111" s="26">
        <v>0</v>
      </c>
      <c r="BN111" s="26">
        <v>5</v>
      </c>
      <c r="BO111" s="26" t="s">
        <v>745</v>
      </c>
      <c r="BP111" s="33"/>
      <c r="BQ111" s="26"/>
      <c r="BR111" s="26"/>
      <c r="BS111" s="26"/>
      <c r="BT111" s="33"/>
      <c r="BU111" s="26"/>
      <c r="BV111" s="26"/>
      <c r="BW111" s="26"/>
      <c r="BX111" s="33"/>
      <c r="BY111" s="26"/>
      <c r="BZ111" s="26"/>
      <c r="CA111" s="26"/>
      <c r="CB111" s="33"/>
      <c r="CC111" s="26"/>
      <c r="CD111" s="26"/>
      <c r="CE111" s="26"/>
      <c r="CF111" s="33"/>
      <c r="CG111" s="26"/>
      <c r="CH111" s="26"/>
      <c r="CI111" s="26"/>
      <c r="CJ111" s="44">
        <v>107</v>
      </c>
      <c r="CK111" s="5">
        <v>2</v>
      </c>
      <c r="CL111" s="5">
        <v>2</v>
      </c>
      <c r="CM111" s="69">
        <v>2</v>
      </c>
      <c r="CN111" s="5">
        <v>1.93</v>
      </c>
      <c r="CO111" s="5">
        <v>190</v>
      </c>
      <c r="CP111" s="18">
        <v>1111.7012551588789</v>
      </c>
      <c r="CQ111" s="69">
        <v>4</v>
      </c>
      <c r="CR111" s="8" t="s">
        <v>231</v>
      </c>
      <c r="CS111" s="9"/>
      <c r="CT111" s="8" t="s">
        <v>231</v>
      </c>
      <c r="CU111" s="69">
        <v>1</v>
      </c>
      <c r="CV111" s="26">
        <v>11</v>
      </c>
      <c r="CW111" s="26">
        <v>0</v>
      </c>
      <c r="CY111" s="26">
        <v>5</v>
      </c>
      <c r="CZ111" s="26"/>
      <c r="DA111" s="79"/>
    </row>
    <row r="112" spans="1:105" ht="15" x14ac:dyDescent="0.25">
      <c r="A112" s="10">
        <v>108</v>
      </c>
      <c r="B112" s="15"/>
      <c r="C112" s="42"/>
      <c r="D112" s="8">
        <v>40303</v>
      </c>
      <c r="E112" s="28">
        <v>1</v>
      </c>
      <c r="F112" s="28">
        <v>1</v>
      </c>
      <c r="G112" s="32">
        <v>1</v>
      </c>
      <c r="H112" s="5"/>
      <c r="I112" s="5">
        <v>1</v>
      </c>
      <c r="J112" s="5">
        <v>1</v>
      </c>
      <c r="K112" s="5">
        <v>1</v>
      </c>
      <c r="L112" s="5">
        <v>1</v>
      </c>
      <c r="M112" s="5"/>
      <c r="N112" s="299">
        <f t="shared" si="5"/>
        <v>1</v>
      </c>
      <c r="O112" s="5" t="s">
        <v>117</v>
      </c>
      <c r="P112" s="5"/>
      <c r="Q112" s="5" t="s">
        <v>111</v>
      </c>
      <c r="R112" s="5" t="s">
        <v>111</v>
      </c>
      <c r="S112" s="5"/>
      <c r="T112" s="5"/>
      <c r="U112" s="5"/>
      <c r="V112" s="32">
        <v>10</v>
      </c>
      <c r="W112" s="5"/>
      <c r="X112" s="5">
        <v>10</v>
      </c>
      <c r="Y112" s="5">
        <v>10</v>
      </c>
      <c r="Z112" s="5">
        <v>11</v>
      </c>
      <c r="AA112" s="5"/>
      <c r="AB112" s="5"/>
      <c r="AC112" s="32"/>
      <c r="AD112" s="5"/>
      <c r="AE112" s="5"/>
      <c r="AF112" s="5"/>
      <c r="AG112" s="5"/>
      <c r="AH112" s="5">
        <v>11</v>
      </c>
      <c r="AI112" s="5"/>
      <c r="AJ112" s="40">
        <v>40317</v>
      </c>
      <c r="AK112" s="8"/>
      <c r="AL112" s="41" t="s">
        <v>231</v>
      </c>
      <c r="AM112" s="28"/>
      <c r="AN112" s="28"/>
      <c r="AO112" s="28"/>
      <c r="AP112" s="28"/>
      <c r="AQ112" s="28"/>
      <c r="AR112" s="28"/>
      <c r="AS112" s="28"/>
      <c r="AT112" s="10" t="s">
        <v>294</v>
      </c>
      <c r="AU112" s="300">
        <f t="shared" si="6"/>
        <v>1</v>
      </c>
      <c r="AV112" s="5">
        <v>1</v>
      </c>
      <c r="AW112" s="5">
        <v>2.44</v>
      </c>
      <c r="AX112" s="5">
        <v>190</v>
      </c>
      <c r="AY112" s="20"/>
      <c r="AZ112" s="5"/>
      <c r="BA112" s="5"/>
      <c r="BB112" s="5"/>
      <c r="BC112" s="5"/>
      <c r="BD112" s="5"/>
      <c r="BE112" s="32">
        <v>2</v>
      </c>
      <c r="BF112" s="38"/>
      <c r="BG112" s="11">
        <f t="shared" si="7"/>
        <v>888.42983606457915</v>
      </c>
      <c r="BH112" s="11"/>
      <c r="BI112" s="11">
        <f t="shared" si="9"/>
        <v>888.42983606457915</v>
      </c>
      <c r="BJ112" s="44">
        <v>108</v>
      </c>
      <c r="BK112" s="26">
        <v>2</v>
      </c>
      <c r="BL112" s="26">
        <v>8</v>
      </c>
      <c r="BM112" s="26">
        <v>5</v>
      </c>
      <c r="BN112" s="26">
        <v>13</v>
      </c>
      <c r="BO112" s="26" t="s">
        <v>741</v>
      </c>
      <c r="BP112" s="33">
        <v>8</v>
      </c>
      <c r="BQ112" s="26">
        <v>4</v>
      </c>
      <c r="BR112" s="26">
        <v>10</v>
      </c>
      <c r="BS112" s="26" t="s">
        <v>741</v>
      </c>
      <c r="BT112" s="33"/>
      <c r="BU112" s="26"/>
      <c r="BV112" s="26"/>
      <c r="BW112" s="26"/>
      <c r="BX112" s="33"/>
      <c r="BY112" s="26"/>
      <c r="BZ112" s="26"/>
      <c r="CA112" s="26"/>
      <c r="CB112" s="33"/>
      <c r="CC112" s="26"/>
      <c r="CD112" s="26"/>
      <c r="CE112" s="26"/>
      <c r="CF112" s="33"/>
      <c r="CG112" s="26"/>
      <c r="CH112" s="26"/>
      <c r="CI112" s="26"/>
      <c r="CJ112" s="44">
        <v>108</v>
      </c>
      <c r="CK112" s="5">
        <v>1</v>
      </c>
      <c r="CL112" s="5">
        <v>1</v>
      </c>
      <c r="CM112" s="69">
        <v>1</v>
      </c>
      <c r="CN112" s="5">
        <v>2.44</v>
      </c>
      <c r="CO112" s="5">
        <v>190</v>
      </c>
      <c r="CP112" s="18">
        <v>888.42983606457915</v>
      </c>
      <c r="CQ112" s="69">
        <v>11</v>
      </c>
      <c r="CR112" s="8">
        <v>40317</v>
      </c>
      <c r="CS112" s="9"/>
      <c r="CT112" s="8" t="s">
        <v>231</v>
      </c>
      <c r="CU112" s="69">
        <v>2</v>
      </c>
      <c r="CV112" s="26">
        <v>16</v>
      </c>
      <c r="CW112" s="26">
        <v>9</v>
      </c>
      <c r="CY112" s="26">
        <v>23</v>
      </c>
      <c r="CZ112" s="26"/>
      <c r="DA112" s="79"/>
    </row>
    <row r="113" spans="1:105" ht="15" x14ac:dyDescent="0.25">
      <c r="A113" s="10">
        <v>109</v>
      </c>
      <c r="B113" s="15"/>
      <c r="C113" s="42">
        <v>1</v>
      </c>
      <c r="D113" s="8">
        <v>40303</v>
      </c>
      <c r="E113" s="28">
        <v>1</v>
      </c>
      <c r="F113" s="28">
        <v>1</v>
      </c>
      <c r="G113" s="32">
        <v>2</v>
      </c>
      <c r="H113" s="5"/>
      <c r="I113" s="5">
        <v>2</v>
      </c>
      <c r="J113" s="5">
        <v>2</v>
      </c>
      <c r="K113" s="5">
        <v>2</v>
      </c>
      <c r="L113" s="5">
        <v>2</v>
      </c>
      <c r="M113" s="5">
        <v>2</v>
      </c>
      <c r="N113" s="299">
        <f t="shared" si="5"/>
        <v>2</v>
      </c>
      <c r="O113" s="5" t="s">
        <v>111</v>
      </c>
      <c r="P113" s="5"/>
      <c r="Q113" s="5" t="s">
        <v>118</v>
      </c>
      <c r="R113" s="5" t="s">
        <v>118</v>
      </c>
      <c r="S113" s="5"/>
      <c r="T113" s="5"/>
      <c r="U113" s="5"/>
      <c r="V113" s="32">
        <v>40</v>
      </c>
      <c r="W113" s="5"/>
      <c r="X113" s="5">
        <v>40</v>
      </c>
      <c r="Y113" s="5">
        <v>40</v>
      </c>
      <c r="Z113" s="5">
        <v>54</v>
      </c>
      <c r="AA113" s="5">
        <v>62</v>
      </c>
      <c r="AB113" s="5"/>
      <c r="AC113" s="32"/>
      <c r="AD113" s="5"/>
      <c r="AE113" s="5"/>
      <c r="AF113" s="5"/>
      <c r="AG113" s="5"/>
      <c r="AH113" s="5"/>
      <c r="AI113" s="5">
        <v>63</v>
      </c>
      <c r="AJ113" s="40" t="s">
        <v>233</v>
      </c>
      <c r="AK113" s="8">
        <v>40317</v>
      </c>
      <c r="AL113" s="41"/>
      <c r="AM113" s="28"/>
      <c r="AN113" s="28"/>
      <c r="AO113" s="28"/>
      <c r="AP113" s="28"/>
      <c r="AQ113" s="28"/>
      <c r="AR113" s="28"/>
      <c r="AS113" s="28"/>
      <c r="AT113" s="10" t="s">
        <v>295</v>
      </c>
      <c r="AU113" s="300">
        <f t="shared" si="6"/>
        <v>2</v>
      </c>
      <c r="AV113" s="5">
        <v>2</v>
      </c>
      <c r="AW113" s="5">
        <v>3.02</v>
      </c>
      <c r="AX113" s="5">
        <v>280</v>
      </c>
      <c r="AY113" s="20"/>
      <c r="AZ113" s="5"/>
      <c r="BA113" s="5"/>
      <c r="BB113" s="5"/>
      <c r="BC113" s="5"/>
      <c r="BD113" s="5"/>
      <c r="BE113" s="32">
        <v>5</v>
      </c>
      <c r="BF113" s="38"/>
      <c r="BG113" s="11">
        <f t="shared" si="7"/>
        <v>4011.3614292920488</v>
      </c>
      <c r="BH113" s="11"/>
      <c r="BI113" s="11">
        <f t="shared" si="9"/>
        <v>4011.3614292920488</v>
      </c>
      <c r="BJ113" s="44">
        <v>109</v>
      </c>
      <c r="BK113" s="26">
        <v>5</v>
      </c>
      <c r="BL113" s="26">
        <v>10</v>
      </c>
      <c r="BM113" s="26">
        <v>4</v>
      </c>
      <c r="BN113" s="26">
        <v>13</v>
      </c>
      <c r="BO113" s="26" t="s">
        <v>741</v>
      </c>
      <c r="BP113" s="33">
        <v>10</v>
      </c>
      <c r="BQ113" s="26">
        <v>3</v>
      </c>
      <c r="BR113" s="26">
        <v>13</v>
      </c>
      <c r="BS113" s="26" t="s">
        <v>741</v>
      </c>
      <c r="BT113" s="33">
        <v>8</v>
      </c>
      <c r="BU113" s="26">
        <v>4</v>
      </c>
      <c r="BV113" s="26">
        <v>9</v>
      </c>
      <c r="BW113" s="26" t="s">
        <v>741</v>
      </c>
      <c r="BX113" s="33">
        <v>9</v>
      </c>
      <c r="BY113" s="26">
        <v>5</v>
      </c>
      <c r="BZ113" s="26">
        <v>12</v>
      </c>
      <c r="CA113" s="26" t="s">
        <v>741</v>
      </c>
      <c r="CB113" s="33">
        <v>11</v>
      </c>
      <c r="CC113" s="26">
        <v>2</v>
      </c>
      <c r="CD113" s="26">
        <v>15</v>
      </c>
      <c r="CE113" s="26" t="s">
        <v>741</v>
      </c>
      <c r="CF113" s="33"/>
      <c r="CG113" s="26"/>
      <c r="CH113" s="26"/>
      <c r="CI113" s="26"/>
      <c r="CJ113" s="44">
        <v>109</v>
      </c>
      <c r="CK113" s="5">
        <v>2</v>
      </c>
      <c r="CL113" s="5">
        <v>2</v>
      </c>
      <c r="CM113" s="69">
        <v>2</v>
      </c>
      <c r="CN113" s="5">
        <v>3.02</v>
      </c>
      <c r="CO113" s="5">
        <v>280</v>
      </c>
      <c r="CP113" s="18">
        <v>4011.3614292920488</v>
      </c>
      <c r="CQ113" s="69">
        <v>63</v>
      </c>
      <c r="CR113" s="8" t="s">
        <v>233</v>
      </c>
      <c r="CS113" s="9">
        <v>40317</v>
      </c>
      <c r="CT113" s="252">
        <v>40327</v>
      </c>
      <c r="CU113" s="69">
        <v>5</v>
      </c>
      <c r="CV113" s="26">
        <v>48</v>
      </c>
      <c r="CW113" s="26">
        <v>18</v>
      </c>
      <c r="CY113" s="26">
        <v>62</v>
      </c>
      <c r="CZ113" s="26"/>
      <c r="DA113" s="79"/>
    </row>
    <row r="114" spans="1:105" ht="15" x14ac:dyDescent="0.25">
      <c r="A114" s="10">
        <v>110</v>
      </c>
      <c r="B114" s="15"/>
      <c r="C114" s="42"/>
      <c r="D114" s="8">
        <v>40305</v>
      </c>
      <c r="E114" s="28">
        <v>1</v>
      </c>
      <c r="F114" s="28">
        <v>0</v>
      </c>
      <c r="G114" s="32"/>
      <c r="H114" s="5">
        <v>1</v>
      </c>
      <c r="I114" s="5"/>
      <c r="J114" s="5">
        <v>1</v>
      </c>
      <c r="K114" s="5">
        <v>1</v>
      </c>
      <c r="L114" s="5">
        <v>1</v>
      </c>
      <c r="M114" s="5"/>
      <c r="N114" s="299">
        <f t="shared" si="5"/>
        <v>1</v>
      </c>
      <c r="O114" s="5"/>
      <c r="P114" s="5"/>
      <c r="Q114" s="5"/>
      <c r="R114" s="5"/>
      <c r="S114" s="5"/>
      <c r="T114" s="5"/>
      <c r="U114" s="5"/>
      <c r="V114" s="32"/>
      <c r="W114" s="5"/>
      <c r="X114" s="5"/>
      <c r="Y114" s="5"/>
      <c r="Z114" s="5"/>
      <c r="AA114" s="5"/>
      <c r="AB114" s="5"/>
      <c r="AC114" s="32"/>
      <c r="AD114" s="5"/>
      <c r="AE114" s="5"/>
      <c r="AF114" s="5"/>
      <c r="AG114" s="5"/>
      <c r="AH114" s="5"/>
      <c r="AI114" s="5"/>
      <c r="AJ114" s="40"/>
      <c r="AK114" s="8"/>
      <c r="AL114" s="41"/>
      <c r="AM114" s="28"/>
      <c r="AN114" s="28"/>
      <c r="AO114" s="28"/>
      <c r="AP114" s="28"/>
      <c r="AQ114" s="28"/>
      <c r="AR114" s="28"/>
      <c r="AS114" s="28"/>
      <c r="AT114" s="10" t="s">
        <v>235</v>
      </c>
      <c r="AU114" s="300">
        <f t="shared" si="6"/>
        <v>0</v>
      </c>
      <c r="AV114" s="5"/>
      <c r="AW114" s="5"/>
      <c r="AX114" s="5"/>
      <c r="AY114" s="20"/>
      <c r="AZ114" s="5"/>
      <c r="BA114" s="5"/>
      <c r="BB114" s="5"/>
      <c r="BC114" s="5"/>
      <c r="BD114" s="5"/>
      <c r="BE114" s="32"/>
      <c r="BF114" s="38"/>
      <c r="BG114" s="11"/>
      <c r="BH114" s="11"/>
      <c r="BI114" s="11"/>
      <c r="BJ114" s="44">
        <v>110</v>
      </c>
      <c r="BK114" s="26"/>
      <c r="BL114" s="26"/>
      <c r="BM114" s="26"/>
      <c r="BN114" s="26"/>
      <c r="BO114" s="26"/>
      <c r="BP114" s="33"/>
      <c r="BQ114" s="26"/>
      <c r="BR114" s="26"/>
      <c r="BS114" s="26"/>
      <c r="BT114" s="33"/>
      <c r="BU114" s="26"/>
      <c r="BV114" s="26"/>
      <c r="BW114" s="26"/>
      <c r="BX114" s="33"/>
      <c r="BY114" s="26"/>
      <c r="BZ114" s="26"/>
      <c r="CA114" s="26"/>
      <c r="CB114" s="33"/>
      <c r="CC114" s="26"/>
      <c r="CD114" s="26"/>
      <c r="CE114" s="26"/>
      <c r="CF114" s="33"/>
      <c r="CG114" s="26"/>
      <c r="CH114" s="26"/>
      <c r="CI114" s="26"/>
      <c r="CJ114" s="44">
        <v>110</v>
      </c>
      <c r="CK114" s="5">
        <v>1</v>
      </c>
      <c r="CL114" s="5">
        <v>0</v>
      </c>
      <c r="CM114" s="69">
        <v>1</v>
      </c>
      <c r="CN114" s="5"/>
      <c r="CO114" s="5"/>
      <c r="CP114" s="18"/>
      <c r="CQ114" s="69"/>
      <c r="CR114" s="8"/>
      <c r="CS114" s="9"/>
      <c r="CT114" s="8"/>
      <c r="CU114" s="69"/>
      <c r="CV114" s="26"/>
      <c r="CW114" s="26"/>
      <c r="CY114" s="26"/>
      <c r="CZ114" s="26"/>
      <c r="DA114" s="79"/>
    </row>
    <row r="115" spans="1:105" ht="15" x14ac:dyDescent="0.25">
      <c r="A115" s="10">
        <v>111</v>
      </c>
      <c r="B115" s="15"/>
      <c r="C115" s="42"/>
      <c r="D115" s="8">
        <v>40303</v>
      </c>
      <c r="E115" s="28">
        <v>1</v>
      </c>
      <c r="F115" s="28">
        <v>1</v>
      </c>
      <c r="G115" s="32">
        <v>1</v>
      </c>
      <c r="H115" s="5"/>
      <c r="I115" s="5">
        <v>1</v>
      </c>
      <c r="J115" s="5">
        <v>1</v>
      </c>
      <c r="K115" s="5">
        <v>1</v>
      </c>
      <c r="L115" s="5">
        <v>1</v>
      </c>
      <c r="M115" s="5">
        <v>1</v>
      </c>
      <c r="N115" s="299">
        <f t="shared" si="5"/>
        <v>1</v>
      </c>
      <c r="O115" s="5" t="s">
        <v>117</v>
      </c>
      <c r="P115" s="5"/>
      <c r="Q115" s="5" t="s">
        <v>117</v>
      </c>
      <c r="R115" s="5" t="s">
        <v>118</v>
      </c>
      <c r="S115" s="5"/>
      <c r="T115" s="5"/>
      <c r="U115" s="5"/>
      <c r="V115" s="32">
        <v>15</v>
      </c>
      <c r="W115" s="5"/>
      <c r="X115" s="5">
        <v>15</v>
      </c>
      <c r="Y115" s="5">
        <v>15</v>
      </c>
      <c r="Z115" s="5">
        <v>21</v>
      </c>
      <c r="AA115" s="5">
        <v>23</v>
      </c>
      <c r="AB115" s="5"/>
      <c r="AC115" s="32"/>
      <c r="AD115" s="5"/>
      <c r="AE115" s="5"/>
      <c r="AF115" s="5"/>
      <c r="AG115" s="5"/>
      <c r="AH115" s="5"/>
      <c r="AI115" s="5">
        <v>23</v>
      </c>
      <c r="AJ115" s="40" t="s">
        <v>233</v>
      </c>
      <c r="AK115" s="8" t="s">
        <v>237</v>
      </c>
      <c r="AL115" s="41">
        <v>40326</v>
      </c>
      <c r="AM115" s="28"/>
      <c r="AN115" s="28"/>
      <c r="AO115" s="28"/>
      <c r="AP115" s="28"/>
      <c r="AQ115" s="28"/>
      <c r="AR115" s="28"/>
      <c r="AS115" s="28"/>
      <c r="AT115" s="10" t="s">
        <v>296</v>
      </c>
      <c r="AU115" s="300">
        <f t="shared" si="6"/>
        <v>1</v>
      </c>
      <c r="AV115" s="5">
        <v>1</v>
      </c>
      <c r="AW115" s="5">
        <v>2.85</v>
      </c>
      <c r="AX115" s="5">
        <v>355</v>
      </c>
      <c r="AY115" s="20"/>
      <c r="AZ115" s="5"/>
      <c r="BA115" s="5"/>
      <c r="BB115" s="5"/>
      <c r="BC115" s="5"/>
      <c r="BD115" s="5"/>
      <c r="BE115" s="32">
        <v>5</v>
      </c>
      <c r="BF115" s="38"/>
      <c r="BG115" s="11">
        <f t="shared" si="7"/>
        <v>2264.6857866794999</v>
      </c>
      <c r="BH115" s="11"/>
      <c r="BI115" s="11">
        <f t="shared" si="9"/>
        <v>2264.6857866794999</v>
      </c>
      <c r="BJ115" s="44">
        <v>111</v>
      </c>
      <c r="BK115" s="26">
        <v>5</v>
      </c>
      <c r="BL115" s="26">
        <v>7</v>
      </c>
      <c r="BM115" s="26">
        <v>6</v>
      </c>
      <c r="BN115" s="26">
        <v>11</v>
      </c>
      <c r="BO115" s="26" t="s">
        <v>741</v>
      </c>
      <c r="BP115" s="33">
        <v>8</v>
      </c>
      <c r="BQ115" s="26">
        <v>6</v>
      </c>
      <c r="BR115" s="26">
        <v>6</v>
      </c>
      <c r="BS115" s="26" t="s">
        <v>744</v>
      </c>
      <c r="BT115" s="33">
        <v>8</v>
      </c>
      <c r="BU115" s="26">
        <v>6</v>
      </c>
      <c r="BV115" s="26">
        <v>18</v>
      </c>
      <c r="BW115" s="26" t="s">
        <v>741</v>
      </c>
      <c r="BX115" s="33">
        <v>8</v>
      </c>
      <c r="BY115" s="26">
        <v>4</v>
      </c>
      <c r="BZ115" s="26">
        <v>15</v>
      </c>
      <c r="CA115" s="26" t="s">
        <v>741</v>
      </c>
      <c r="CB115" s="33">
        <v>8</v>
      </c>
      <c r="CC115" s="26">
        <v>5</v>
      </c>
      <c r="CD115" s="26">
        <v>14</v>
      </c>
      <c r="CE115" s="26" t="s">
        <v>741</v>
      </c>
      <c r="CF115" s="33"/>
      <c r="CG115" s="26"/>
      <c r="CH115" s="26"/>
      <c r="CI115" s="26"/>
      <c r="CJ115" s="44">
        <v>111</v>
      </c>
      <c r="CK115" s="5">
        <v>1</v>
      </c>
      <c r="CL115" s="5">
        <v>1</v>
      </c>
      <c r="CM115" s="69">
        <v>1</v>
      </c>
      <c r="CN115" s="5">
        <v>2.85</v>
      </c>
      <c r="CO115" s="5">
        <v>355</v>
      </c>
      <c r="CP115" s="18">
        <v>2264.6857866794999</v>
      </c>
      <c r="CQ115" s="69">
        <v>23</v>
      </c>
      <c r="CR115" s="8" t="s">
        <v>233</v>
      </c>
      <c r="CS115" s="9">
        <v>40322</v>
      </c>
      <c r="CT115" s="8">
        <v>40326</v>
      </c>
      <c r="CU115" s="69">
        <v>5</v>
      </c>
      <c r="CV115" s="26">
        <v>39</v>
      </c>
      <c r="CW115" s="26">
        <v>27</v>
      </c>
      <c r="CY115" s="26">
        <v>64</v>
      </c>
      <c r="CZ115" s="26"/>
      <c r="DA115" s="79"/>
    </row>
    <row r="116" spans="1:105" ht="15" x14ac:dyDescent="0.25">
      <c r="A116" s="10">
        <v>112</v>
      </c>
      <c r="B116" s="15"/>
      <c r="C116" s="42"/>
      <c r="D116" s="8">
        <v>40305</v>
      </c>
      <c r="E116" s="28">
        <v>1</v>
      </c>
      <c r="F116" s="28">
        <v>1</v>
      </c>
      <c r="G116" s="32"/>
      <c r="H116" s="5">
        <v>2</v>
      </c>
      <c r="I116" s="5">
        <v>2</v>
      </c>
      <c r="J116" s="5">
        <v>2</v>
      </c>
      <c r="K116" s="5">
        <v>2</v>
      </c>
      <c r="L116" s="5">
        <v>2</v>
      </c>
      <c r="M116" s="5">
        <v>2</v>
      </c>
      <c r="N116" s="299">
        <f t="shared" si="5"/>
        <v>2</v>
      </c>
      <c r="O116" s="5"/>
      <c r="P116" s="5" t="s">
        <v>117</v>
      </c>
      <c r="Q116" s="5" t="s">
        <v>111</v>
      </c>
      <c r="R116" s="5" t="s">
        <v>118</v>
      </c>
      <c r="S116" s="5"/>
      <c r="T116" s="5"/>
      <c r="U116" s="5"/>
      <c r="V116" s="32"/>
      <c r="W116" s="5">
        <v>20</v>
      </c>
      <c r="X116" s="5">
        <v>20</v>
      </c>
      <c r="Y116" s="5">
        <v>20</v>
      </c>
      <c r="Z116" s="5">
        <v>33</v>
      </c>
      <c r="AA116" s="5">
        <v>39</v>
      </c>
      <c r="AB116" s="5"/>
      <c r="AC116" s="32"/>
      <c r="AD116" s="5"/>
      <c r="AE116" s="5"/>
      <c r="AF116" s="5"/>
      <c r="AG116" s="5"/>
      <c r="AH116" s="5"/>
      <c r="AI116" s="5">
        <v>39</v>
      </c>
      <c r="AJ116" s="40" t="s">
        <v>233</v>
      </c>
      <c r="AK116" s="8" t="s">
        <v>237</v>
      </c>
      <c r="AL116" s="41">
        <v>40326</v>
      </c>
      <c r="AM116" s="28"/>
      <c r="AN116" s="28"/>
      <c r="AO116" s="28"/>
      <c r="AP116" s="28"/>
      <c r="AQ116" s="28"/>
      <c r="AR116" s="28"/>
      <c r="AS116" s="28"/>
      <c r="AT116" s="10" t="s">
        <v>297</v>
      </c>
      <c r="AU116" s="300">
        <f t="shared" si="6"/>
        <v>2</v>
      </c>
      <c r="AV116" s="5">
        <v>2</v>
      </c>
      <c r="AW116" s="5">
        <v>3.06</v>
      </c>
      <c r="AX116" s="5">
        <v>265</v>
      </c>
      <c r="AY116" s="20"/>
      <c r="AZ116" s="5"/>
      <c r="BA116" s="5"/>
      <c r="BB116" s="5"/>
      <c r="BC116" s="5"/>
      <c r="BD116" s="5"/>
      <c r="BE116" s="32">
        <v>5</v>
      </c>
      <c r="BF116" s="38"/>
      <c r="BG116" s="11">
        <f t="shared" si="7"/>
        <v>3897.7017486778241</v>
      </c>
      <c r="BH116" s="11"/>
      <c r="BI116" s="11">
        <f t="shared" si="9"/>
        <v>3897.7017486778241</v>
      </c>
      <c r="BJ116" s="44">
        <v>112</v>
      </c>
      <c r="BK116" s="26">
        <v>5</v>
      </c>
      <c r="BL116" s="26">
        <v>6</v>
      </c>
      <c r="BM116" s="26">
        <v>6</v>
      </c>
      <c r="BN116" s="26">
        <v>10</v>
      </c>
      <c r="BO116" s="26" t="s">
        <v>741</v>
      </c>
      <c r="BP116" s="33">
        <v>9</v>
      </c>
      <c r="BQ116" s="26">
        <v>5</v>
      </c>
      <c r="BR116" s="26">
        <v>14</v>
      </c>
      <c r="BS116" s="26" t="s">
        <v>741</v>
      </c>
      <c r="BT116" s="33">
        <v>9</v>
      </c>
      <c r="BU116" s="26">
        <v>5</v>
      </c>
      <c r="BV116" s="26">
        <v>17</v>
      </c>
      <c r="BW116" s="26" t="s">
        <v>741</v>
      </c>
      <c r="BX116" s="33">
        <v>12</v>
      </c>
      <c r="BY116" s="26">
        <v>5</v>
      </c>
      <c r="BZ116" s="26">
        <v>3</v>
      </c>
      <c r="CA116" s="26" t="s">
        <v>741</v>
      </c>
      <c r="CB116" s="33">
        <v>7</v>
      </c>
      <c r="CC116" s="26">
        <v>7</v>
      </c>
      <c r="CD116" s="26">
        <v>9</v>
      </c>
      <c r="CE116" s="26" t="s">
        <v>741</v>
      </c>
      <c r="CF116" s="33"/>
      <c r="CG116" s="26"/>
      <c r="CH116" s="26"/>
      <c r="CI116" s="26"/>
      <c r="CJ116" s="44">
        <v>112</v>
      </c>
      <c r="CK116" s="5">
        <v>2</v>
      </c>
      <c r="CL116" s="5">
        <v>2</v>
      </c>
      <c r="CM116" s="69">
        <v>2</v>
      </c>
      <c r="CN116" s="5">
        <v>3.06</v>
      </c>
      <c r="CO116" s="5">
        <v>265</v>
      </c>
      <c r="CP116" s="18">
        <v>3897.7017486778241</v>
      </c>
      <c r="CQ116" s="69">
        <v>39</v>
      </c>
      <c r="CR116" s="8" t="s">
        <v>233</v>
      </c>
      <c r="CS116" s="9">
        <v>40322</v>
      </c>
      <c r="CT116" s="8">
        <v>40326</v>
      </c>
      <c r="CU116" s="69">
        <v>5</v>
      </c>
      <c r="CV116" s="26">
        <v>43</v>
      </c>
      <c r="CW116" s="26">
        <v>28</v>
      </c>
      <c r="CY116" s="26">
        <v>53</v>
      </c>
      <c r="CZ116" s="26"/>
      <c r="DA116" s="79"/>
    </row>
    <row r="117" spans="1:105" ht="15" x14ac:dyDescent="0.25">
      <c r="A117" s="10">
        <v>113</v>
      </c>
      <c r="B117" s="15"/>
      <c r="C117" s="42"/>
      <c r="D117" s="8">
        <v>40303</v>
      </c>
      <c r="E117" s="28">
        <v>1</v>
      </c>
      <c r="F117" s="28">
        <v>1</v>
      </c>
      <c r="G117" s="32">
        <v>1</v>
      </c>
      <c r="H117" s="5"/>
      <c r="I117" s="5">
        <v>1</v>
      </c>
      <c r="J117" s="5">
        <v>1</v>
      </c>
      <c r="K117" s="5">
        <v>1</v>
      </c>
      <c r="L117" s="5">
        <v>1</v>
      </c>
      <c r="M117" s="5">
        <v>1</v>
      </c>
      <c r="N117" s="299">
        <f t="shared" si="5"/>
        <v>1</v>
      </c>
      <c r="O117" s="5" t="s">
        <v>117</v>
      </c>
      <c r="P117" s="5"/>
      <c r="Q117" s="5" t="s">
        <v>111</v>
      </c>
      <c r="R117" s="5" t="s">
        <v>118</v>
      </c>
      <c r="S117" s="5"/>
      <c r="T117" s="5"/>
      <c r="U117" s="5"/>
      <c r="V117" s="32">
        <v>20</v>
      </c>
      <c r="W117" s="5"/>
      <c r="X117" s="5">
        <v>20</v>
      </c>
      <c r="Y117" s="5">
        <v>20</v>
      </c>
      <c r="Z117" s="5">
        <v>27</v>
      </c>
      <c r="AA117" s="5">
        <v>26</v>
      </c>
      <c r="AB117" s="5"/>
      <c r="AC117" s="32"/>
      <c r="AD117" s="5"/>
      <c r="AE117" s="5"/>
      <c r="AF117" s="5"/>
      <c r="AG117" s="5"/>
      <c r="AH117" s="5"/>
      <c r="AI117" s="5">
        <v>27</v>
      </c>
      <c r="AJ117" s="40" t="s">
        <v>233</v>
      </c>
      <c r="AK117" s="8" t="s">
        <v>237</v>
      </c>
      <c r="AL117" s="41">
        <v>40326</v>
      </c>
      <c r="AM117" s="28"/>
      <c r="AN117" s="28"/>
      <c r="AO117" s="28"/>
      <c r="AP117" s="28"/>
      <c r="AQ117" s="28"/>
      <c r="AR117" s="28"/>
      <c r="AS117" s="28"/>
      <c r="AT117" s="10" t="s">
        <v>298</v>
      </c>
      <c r="AU117" s="300">
        <f t="shared" si="6"/>
        <v>1</v>
      </c>
      <c r="AV117" s="5">
        <v>1</v>
      </c>
      <c r="AW117" s="5">
        <v>3.11</v>
      </c>
      <c r="AX117" s="5">
        <v>320</v>
      </c>
      <c r="AY117" s="20"/>
      <c r="AZ117" s="5"/>
      <c r="BA117" s="5"/>
      <c r="BB117" s="5"/>
      <c r="BC117" s="5"/>
      <c r="BD117" s="5"/>
      <c r="BE117" s="32">
        <v>5</v>
      </c>
      <c r="BF117" s="38"/>
      <c r="BG117" s="11">
        <f t="shared" si="7"/>
        <v>2430.8638643828667</v>
      </c>
      <c r="BH117" s="11"/>
      <c r="BI117" s="11">
        <f t="shared" si="9"/>
        <v>2430.8638643828667</v>
      </c>
      <c r="BJ117" s="44">
        <v>113</v>
      </c>
      <c r="BK117" s="26">
        <v>5</v>
      </c>
      <c r="BL117" s="26">
        <v>8</v>
      </c>
      <c r="BM117" s="26">
        <v>6</v>
      </c>
      <c r="BN117" s="26">
        <v>7</v>
      </c>
      <c r="BO117" s="26" t="s">
        <v>741</v>
      </c>
      <c r="BP117" s="33">
        <v>7</v>
      </c>
      <c r="BQ117" s="26">
        <v>7</v>
      </c>
      <c r="BR117" s="26">
        <v>8</v>
      </c>
      <c r="BS117" s="26" t="s">
        <v>741</v>
      </c>
      <c r="BT117" s="33">
        <v>11</v>
      </c>
      <c r="BU117" s="26">
        <v>3</v>
      </c>
      <c r="BV117" s="26">
        <v>8</v>
      </c>
      <c r="BW117" s="26" t="s">
        <v>741</v>
      </c>
      <c r="BX117" s="33">
        <v>13</v>
      </c>
      <c r="BY117" s="26">
        <v>2</v>
      </c>
      <c r="BZ117" s="26">
        <v>3</v>
      </c>
      <c r="CA117" s="26" t="s">
        <v>741</v>
      </c>
      <c r="CB117" s="33">
        <v>5</v>
      </c>
      <c r="CC117" s="26">
        <v>9</v>
      </c>
      <c r="CD117" s="26">
        <v>14</v>
      </c>
      <c r="CE117" s="26" t="s">
        <v>741</v>
      </c>
      <c r="CF117" s="33"/>
      <c r="CG117" s="26"/>
      <c r="CH117" s="26"/>
      <c r="CI117" s="26"/>
      <c r="CJ117" s="44">
        <v>113</v>
      </c>
      <c r="CK117" s="5">
        <v>1</v>
      </c>
      <c r="CL117" s="5">
        <v>1</v>
      </c>
      <c r="CM117" s="69">
        <v>1</v>
      </c>
      <c r="CN117" s="5">
        <v>3.11</v>
      </c>
      <c r="CO117" s="5">
        <v>320</v>
      </c>
      <c r="CP117" s="18">
        <v>2430.8638643828667</v>
      </c>
      <c r="CQ117" s="69">
        <v>27</v>
      </c>
      <c r="CR117" s="8" t="s">
        <v>233</v>
      </c>
      <c r="CS117" s="9">
        <v>40322</v>
      </c>
      <c r="CT117" s="8">
        <v>40326</v>
      </c>
      <c r="CU117" s="69">
        <v>5</v>
      </c>
      <c r="CV117" s="26">
        <v>44</v>
      </c>
      <c r="CW117" s="26">
        <v>27</v>
      </c>
      <c r="CY117" s="26">
        <v>40</v>
      </c>
      <c r="CZ117" s="26"/>
      <c r="DA117" s="79"/>
    </row>
    <row r="118" spans="1:105" ht="15" x14ac:dyDescent="0.25">
      <c r="A118" s="10">
        <v>114</v>
      </c>
      <c r="B118" s="15">
        <v>6</v>
      </c>
      <c r="C118" s="42">
        <v>1</v>
      </c>
      <c r="D118" s="16">
        <v>40303</v>
      </c>
      <c r="E118" s="48">
        <v>1</v>
      </c>
      <c r="F118" s="48">
        <v>1</v>
      </c>
      <c r="G118" s="42">
        <v>1</v>
      </c>
      <c r="H118" s="15"/>
      <c r="I118" s="15">
        <v>2</v>
      </c>
      <c r="J118" s="15">
        <v>2</v>
      </c>
      <c r="K118" s="15">
        <v>2</v>
      </c>
      <c r="L118" s="15">
        <v>2</v>
      </c>
      <c r="M118" s="15">
        <v>2</v>
      </c>
      <c r="N118" s="299">
        <f t="shared" si="5"/>
        <v>2</v>
      </c>
      <c r="O118" s="15" t="s">
        <v>117</v>
      </c>
      <c r="P118" s="15"/>
      <c r="Q118" s="15" t="s">
        <v>111</v>
      </c>
      <c r="R118" s="15" t="s">
        <v>111</v>
      </c>
      <c r="S118" s="15"/>
      <c r="T118" s="15"/>
      <c r="U118" s="15"/>
      <c r="V118" s="42">
        <v>10</v>
      </c>
      <c r="W118" s="15"/>
      <c r="X118" s="15">
        <v>20</v>
      </c>
      <c r="Y118" s="15">
        <v>15</v>
      </c>
      <c r="Z118" s="15">
        <v>21</v>
      </c>
      <c r="AA118" s="15">
        <v>23</v>
      </c>
      <c r="AB118" s="15"/>
      <c r="AC118" s="42"/>
      <c r="AD118" s="15"/>
      <c r="AE118" s="15"/>
      <c r="AF118" s="15"/>
      <c r="AG118" s="15"/>
      <c r="AH118" s="15"/>
      <c r="AI118" s="15">
        <v>23</v>
      </c>
      <c r="AJ118" s="52">
        <v>40317</v>
      </c>
      <c r="AK118" s="16" t="s">
        <v>237</v>
      </c>
      <c r="AL118" s="53"/>
      <c r="AM118" s="48"/>
      <c r="AN118" s="48"/>
      <c r="AO118" s="48"/>
      <c r="AP118" s="48">
        <v>0.5</v>
      </c>
      <c r="AQ118" s="48"/>
      <c r="AR118" s="48"/>
      <c r="AS118" s="48"/>
      <c r="AT118" s="17" t="s">
        <v>299</v>
      </c>
      <c r="AU118" s="300">
        <f t="shared" si="6"/>
        <v>1</v>
      </c>
      <c r="AV118" s="15">
        <v>1</v>
      </c>
      <c r="AW118" s="15">
        <v>2.89</v>
      </c>
      <c r="AX118" s="15">
        <v>290</v>
      </c>
      <c r="AY118" s="21"/>
      <c r="AZ118" s="15"/>
      <c r="BA118" s="15"/>
      <c r="BB118" s="15"/>
      <c r="BC118" s="15"/>
      <c r="BD118" s="15"/>
      <c r="BE118" s="42">
        <v>2</v>
      </c>
      <c r="BF118" s="262"/>
      <c r="BG118" s="11">
        <f t="shared" si="7"/>
        <v>1902.31996014843</v>
      </c>
      <c r="BH118" s="11"/>
      <c r="BI118" s="11">
        <f t="shared" si="9"/>
        <v>1902.31996014843</v>
      </c>
      <c r="BJ118" s="47">
        <v>114</v>
      </c>
      <c r="BK118" s="57">
        <v>2</v>
      </c>
      <c r="BL118" s="57">
        <v>13</v>
      </c>
      <c r="BM118" s="57">
        <v>2</v>
      </c>
      <c r="BN118" s="57">
        <v>6</v>
      </c>
      <c r="BO118" s="57" t="s">
        <v>741</v>
      </c>
      <c r="BP118" s="58">
        <v>14</v>
      </c>
      <c r="BQ118" s="57">
        <v>0</v>
      </c>
      <c r="BR118" s="57">
        <v>10</v>
      </c>
      <c r="BS118" s="57" t="s">
        <v>742</v>
      </c>
      <c r="BT118" s="58"/>
      <c r="BU118" s="57"/>
      <c r="BV118" s="57"/>
      <c r="BW118" s="57"/>
      <c r="BX118" s="58"/>
      <c r="BY118" s="57"/>
      <c r="BZ118" s="57"/>
      <c r="CA118" s="57"/>
      <c r="CB118" s="58"/>
      <c r="CC118" s="57"/>
      <c r="CD118" s="57"/>
      <c r="CE118" s="57"/>
      <c r="CF118" s="58"/>
      <c r="CG118" s="57"/>
      <c r="CH118" s="57"/>
      <c r="CI118" s="57"/>
      <c r="CJ118" s="47">
        <v>114</v>
      </c>
      <c r="CK118" s="15">
        <v>2</v>
      </c>
      <c r="CL118" s="15">
        <v>1</v>
      </c>
      <c r="CM118" s="71">
        <v>2</v>
      </c>
      <c r="CN118" s="15">
        <v>2.89</v>
      </c>
      <c r="CO118" s="15">
        <v>290</v>
      </c>
      <c r="CP118" s="18">
        <v>1902.31996014843</v>
      </c>
      <c r="CQ118" s="71">
        <v>23</v>
      </c>
      <c r="CR118" s="16">
        <v>40317</v>
      </c>
      <c r="CS118" s="97">
        <v>40322</v>
      </c>
      <c r="CT118" s="252">
        <v>40327</v>
      </c>
      <c r="CU118" s="71">
        <v>2</v>
      </c>
      <c r="CV118" s="57">
        <v>27</v>
      </c>
      <c r="CW118" s="57">
        <v>2</v>
      </c>
      <c r="CY118" s="57">
        <v>16</v>
      </c>
      <c r="CZ118" s="57">
        <v>0.5</v>
      </c>
      <c r="DA118" s="79"/>
    </row>
    <row r="119" spans="1:105" ht="15" x14ac:dyDescent="0.25">
      <c r="A119" s="10">
        <v>115</v>
      </c>
      <c r="B119" s="15"/>
      <c r="C119" s="42"/>
      <c r="D119" s="8">
        <v>40305</v>
      </c>
      <c r="E119" s="28">
        <v>1</v>
      </c>
      <c r="F119" s="28">
        <v>1</v>
      </c>
      <c r="G119" s="32"/>
      <c r="H119" s="5">
        <v>2</v>
      </c>
      <c r="I119" s="5">
        <v>2</v>
      </c>
      <c r="J119" s="5">
        <v>2</v>
      </c>
      <c r="K119" s="5">
        <v>2</v>
      </c>
      <c r="L119" s="5">
        <v>2</v>
      </c>
      <c r="M119" s="5">
        <v>2</v>
      </c>
      <c r="N119" s="299">
        <f t="shared" si="5"/>
        <v>2</v>
      </c>
      <c r="O119" s="5"/>
      <c r="P119" s="5" t="s">
        <v>117</v>
      </c>
      <c r="Q119" s="5" t="s">
        <v>117</v>
      </c>
      <c r="R119" s="5" t="s">
        <v>117</v>
      </c>
      <c r="S119" s="5" t="s">
        <v>118</v>
      </c>
      <c r="T119" s="5"/>
      <c r="U119" s="5"/>
      <c r="V119" s="32"/>
      <c r="W119" s="5">
        <v>10</v>
      </c>
      <c r="X119" s="5">
        <v>10</v>
      </c>
      <c r="Y119" s="5">
        <v>10</v>
      </c>
      <c r="Z119" s="5">
        <v>4</v>
      </c>
      <c r="AA119" s="5">
        <v>4</v>
      </c>
      <c r="AB119" s="5"/>
      <c r="AC119" s="32"/>
      <c r="AD119" s="5"/>
      <c r="AE119" s="5"/>
      <c r="AF119" s="5"/>
      <c r="AG119" s="5"/>
      <c r="AH119" s="5"/>
      <c r="AI119" s="5">
        <v>4</v>
      </c>
      <c r="AJ119" s="40" t="s">
        <v>231</v>
      </c>
      <c r="AK119" s="8">
        <v>40322</v>
      </c>
      <c r="AL119" s="41" t="s">
        <v>238</v>
      </c>
      <c r="AM119" s="28"/>
      <c r="AN119" s="28"/>
      <c r="AO119" s="28"/>
      <c r="AP119" s="28"/>
      <c r="AQ119" s="28"/>
      <c r="AR119" s="28"/>
      <c r="AS119" s="28"/>
      <c r="AT119" s="10" t="s">
        <v>300</v>
      </c>
      <c r="AU119" s="300">
        <f t="shared" si="6"/>
        <v>2</v>
      </c>
      <c r="AV119" s="5">
        <v>2</v>
      </c>
      <c r="AW119" s="5">
        <v>2.11</v>
      </c>
      <c r="AX119" s="5">
        <v>210</v>
      </c>
      <c r="AY119" s="20"/>
      <c r="AZ119" s="5"/>
      <c r="BA119" s="5"/>
      <c r="BB119" s="5"/>
      <c r="BC119" s="5"/>
      <c r="BD119" s="5"/>
      <c r="BE119" s="32"/>
      <c r="BF119" s="38"/>
      <c r="BG119" s="11">
        <f t="shared" si="7"/>
        <v>1468.6018885699473</v>
      </c>
      <c r="BH119" s="11"/>
      <c r="BI119" s="11">
        <f t="shared" si="9"/>
        <v>1468.6018885699473</v>
      </c>
      <c r="BJ119" s="44">
        <v>115</v>
      </c>
      <c r="BK119" s="26"/>
      <c r="BL119" s="26"/>
      <c r="BM119" s="26"/>
      <c r="BN119" s="26"/>
      <c r="BO119" s="26"/>
      <c r="BP119" s="33"/>
      <c r="BQ119" s="26"/>
      <c r="BR119" s="26"/>
      <c r="BS119" s="26"/>
      <c r="BT119" s="33"/>
      <c r="BU119" s="26"/>
      <c r="BV119" s="26"/>
      <c r="BW119" s="26"/>
      <c r="BX119" s="33"/>
      <c r="BY119" s="26"/>
      <c r="BZ119" s="26"/>
      <c r="CA119" s="26"/>
      <c r="CB119" s="33"/>
      <c r="CC119" s="26"/>
      <c r="CD119" s="26"/>
      <c r="CE119" s="26"/>
      <c r="CF119" s="33"/>
      <c r="CG119" s="26"/>
      <c r="CH119" s="26"/>
      <c r="CI119" s="26"/>
      <c r="CJ119" s="44">
        <v>115</v>
      </c>
      <c r="CK119" s="5">
        <v>2</v>
      </c>
      <c r="CL119" s="5">
        <v>2</v>
      </c>
      <c r="CM119" s="69">
        <v>2</v>
      </c>
      <c r="CN119" s="5">
        <v>2.11</v>
      </c>
      <c r="CO119" s="5">
        <v>210</v>
      </c>
      <c r="CP119" s="18">
        <v>1468.6018885699473</v>
      </c>
      <c r="CQ119" s="69">
        <v>4</v>
      </c>
      <c r="CR119" s="8" t="s">
        <v>231</v>
      </c>
      <c r="CS119" s="9">
        <v>40322</v>
      </c>
      <c r="CT119" s="8" t="s">
        <v>238</v>
      </c>
      <c r="CU119" s="69"/>
      <c r="CV119" s="26"/>
      <c r="CW119" s="26"/>
      <c r="CY119" s="26"/>
      <c r="CZ119" s="26"/>
      <c r="DA119" s="79"/>
    </row>
    <row r="120" spans="1:105" ht="15" x14ac:dyDescent="0.25">
      <c r="A120" s="10">
        <v>116</v>
      </c>
      <c r="B120" s="15"/>
      <c r="C120" s="42"/>
      <c r="D120" s="8">
        <v>40303</v>
      </c>
      <c r="E120" s="28">
        <v>1</v>
      </c>
      <c r="F120" s="28">
        <v>0</v>
      </c>
      <c r="G120" s="32">
        <v>1</v>
      </c>
      <c r="H120" s="5"/>
      <c r="I120" s="5">
        <v>1</v>
      </c>
      <c r="J120" s="5">
        <v>1</v>
      </c>
      <c r="K120" s="5">
        <v>1</v>
      </c>
      <c r="L120" s="5">
        <v>1</v>
      </c>
      <c r="M120" s="5"/>
      <c r="N120" s="299">
        <f t="shared" si="5"/>
        <v>1</v>
      </c>
      <c r="O120" s="5"/>
      <c r="P120" s="5"/>
      <c r="Q120" s="5"/>
      <c r="R120" s="5"/>
      <c r="S120" s="5"/>
      <c r="T120" s="5"/>
      <c r="U120" s="5"/>
      <c r="V120" s="32"/>
      <c r="W120" s="5"/>
      <c r="X120" s="5"/>
      <c r="Y120" s="5"/>
      <c r="Z120" s="5"/>
      <c r="AA120" s="5"/>
      <c r="AB120" s="5"/>
      <c r="AC120" s="32"/>
      <c r="AD120" s="5"/>
      <c r="AE120" s="5"/>
      <c r="AF120" s="5"/>
      <c r="AG120" s="5"/>
      <c r="AH120" s="5"/>
      <c r="AI120" s="5"/>
      <c r="AJ120" s="40"/>
      <c r="AK120" s="8"/>
      <c r="AL120" s="41"/>
      <c r="AM120" s="28"/>
      <c r="AN120" s="28"/>
      <c r="AO120" s="28"/>
      <c r="AP120" s="28"/>
      <c r="AQ120" s="28"/>
      <c r="AR120" s="28"/>
      <c r="AS120" s="28"/>
      <c r="AT120" s="10" t="s">
        <v>235</v>
      </c>
      <c r="AU120" s="300">
        <f t="shared" si="6"/>
        <v>0</v>
      </c>
      <c r="AV120" s="5"/>
      <c r="AW120" s="5"/>
      <c r="AX120" s="5"/>
      <c r="AY120" s="20"/>
      <c r="AZ120" s="5"/>
      <c r="BA120" s="5"/>
      <c r="BB120" s="5"/>
      <c r="BC120" s="5"/>
      <c r="BD120" s="5"/>
      <c r="BE120" s="32"/>
      <c r="BF120" s="38"/>
      <c r="BG120" s="11"/>
      <c r="BH120" s="11"/>
      <c r="BI120" s="11"/>
      <c r="BJ120" s="44">
        <v>116</v>
      </c>
      <c r="BK120" s="26"/>
      <c r="BL120" s="26"/>
      <c r="BM120" s="26"/>
      <c r="BN120" s="26"/>
      <c r="BO120" s="26"/>
      <c r="BP120" s="33"/>
      <c r="BQ120" s="26"/>
      <c r="BR120" s="26"/>
      <c r="BS120" s="26"/>
      <c r="BT120" s="33"/>
      <c r="BU120" s="26"/>
      <c r="BV120" s="26"/>
      <c r="BW120" s="26"/>
      <c r="BX120" s="33"/>
      <c r="BY120" s="26"/>
      <c r="BZ120" s="26"/>
      <c r="CA120" s="26"/>
      <c r="CB120" s="33"/>
      <c r="CC120" s="26"/>
      <c r="CD120" s="26"/>
      <c r="CE120" s="26"/>
      <c r="CF120" s="33"/>
      <c r="CG120" s="26"/>
      <c r="CH120" s="26"/>
      <c r="CI120" s="26"/>
      <c r="CJ120" s="44">
        <v>116</v>
      </c>
      <c r="CK120" s="5">
        <v>1</v>
      </c>
      <c r="CL120" s="5">
        <v>0</v>
      </c>
      <c r="CM120" s="69">
        <v>1</v>
      </c>
      <c r="CN120" s="5"/>
      <c r="CO120" s="5"/>
      <c r="CP120" s="18"/>
      <c r="CQ120" s="69"/>
      <c r="CR120" s="8"/>
      <c r="CS120" s="9"/>
      <c r="CT120" s="8"/>
      <c r="CU120" s="69"/>
      <c r="CV120" s="26"/>
      <c r="CW120" s="26"/>
      <c r="CY120" s="26"/>
      <c r="CZ120" s="26"/>
      <c r="DA120" s="79"/>
    </row>
    <row r="121" spans="1:105" ht="15" x14ac:dyDescent="0.25">
      <c r="A121" s="10">
        <v>117</v>
      </c>
      <c r="B121" s="15"/>
      <c r="C121" s="42"/>
      <c r="D121" s="8">
        <v>40308</v>
      </c>
      <c r="E121" s="28">
        <v>1</v>
      </c>
      <c r="F121" s="28">
        <v>1</v>
      </c>
      <c r="G121" s="32"/>
      <c r="H121" s="5"/>
      <c r="I121" s="5">
        <v>2</v>
      </c>
      <c r="J121" s="5">
        <v>2</v>
      </c>
      <c r="K121" s="5">
        <v>3</v>
      </c>
      <c r="L121" s="5">
        <v>3</v>
      </c>
      <c r="M121" s="5"/>
      <c r="N121" s="299">
        <f t="shared" si="5"/>
        <v>3</v>
      </c>
      <c r="O121" s="5"/>
      <c r="P121" s="5"/>
      <c r="Q121" s="5" t="s">
        <v>117</v>
      </c>
      <c r="R121" s="5" t="s">
        <v>111</v>
      </c>
      <c r="S121" s="5"/>
      <c r="T121" s="5"/>
      <c r="U121" s="5"/>
      <c r="V121" s="32"/>
      <c r="W121" s="5"/>
      <c r="X121" s="5">
        <v>15</v>
      </c>
      <c r="Y121" s="5">
        <v>15</v>
      </c>
      <c r="Z121" s="5">
        <v>16</v>
      </c>
      <c r="AA121" s="5"/>
      <c r="AB121" s="5"/>
      <c r="AC121" s="32"/>
      <c r="AD121" s="5"/>
      <c r="AE121" s="5"/>
      <c r="AF121" s="5"/>
      <c r="AG121" s="5"/>
      <c r="AH121" s="5">
        <v>18</v>
      </c>
      <c r="AI121" s="5"/>
      <c r="AJ121" s="40">
        <v>40317</v>
      </c>
      <c r="AK121" s="8"/>
      <c r="AL121" s="41">
        <v>40322</v>
      </c>
      <c r="AM121" s="28"/>
      <c r="AN121" s="28"/>
      <c r="AO121" s="28"/>
      <c r="AP121" s="28"/>
      <c r="AQ121" s="28"/>
      <c r="AR121" s="28"/>
      <c r="AS121" s="28"/>
      <c r="AT121" s="10" t="s">
        <v>301</v>
      </c>
      <c r="AU121" s="300">
        <f t="shared" si="6"/>
        <v>1</v>
      </c>
      <c r="AV121" s="5">
        <v>1</v>
      </c>
      <c r="AW121" s="5">
        <v>2.4700000000000002</v>
      </c>
      <c r="AX121" s="5">
        <v>225</v>
      </c>
      <c r="AY121" s="20"/>
      <c r="AZ121" s="5"/>
      <c r="BA121" s="5"/>
      <c r="BB121" s="5"/>
      <c r="BC121" s="5"/>
      <c r="BD121" s="5"/>
      <c r="BE121" s="32"/>
      <c r="BF121" s="38"/>
      <c r="BG121" s="11">
        <f t="shared" si="7"/>
        <v>1078.118022391086</v>
      </c>
      <c r="BH121" s="11"/>
      <c r="BI121" s="11">
        <f t="shared" si="9"/>
        <v>1078.118022391086</v>
      </c>
      <c r="BJ121" s="44">
        <v>117</v>
      </c>
      <c r="BK121" s="26"/>
      <c r="BL121" s="26"/>
      <c r="BM121" s="26"/>
      <c r="BN121" s="26"/>
      <c r="BO121" s="26"/>
      <c r="BP121" s="33"/>
      <c r="BQ121" s="26"/>
      <c r="BR121" s="26"/>
      <c r="BS121" s="26"/>
      <c r="BT121" s="33"/>
      <c r="BU121" s="26"/>
      <c r="BV121" s="26"/>
      <c r="BW121" s="26"/>
      <c r="BX121" s="33"/>
      <c r="BY121" s="26"/>
      <c r="BZ121" s="26"/>
      <c r="CA121" s="26"/>
      <c r="CB121" s="33"/>
      <c r="CC121" s="26"/>
      <c r="CD121" s="26"/>
      <c r="CE121" s="26"/>
      <c r="CF121" s="33"/>
      <c r="CG121" s="26"/>
      <c r="CH121" s="26"/>
      <c r="CI121" s="26"/>
      <c r="CJ121" s="44">
        <v>117</v>
      </c>
      <c r="CK121" s="5">
        <v>3</v>
      </c>
      <c r="CL121" s="5">
        <v>1</v>
      </c>
      <c r="CM121" s="69">
        <v>3</v>
      </c>
      <c r="CN121" s="5">
        <v>2.4700000000000002</v>
      </c>
      <c r="CO121" s="5">
        <v>225</v>
      </c>
      <c r="CP121" s="18">
        <v>1078.118022391086</v>
      </c>
      <c r="CQ121" s="69">
        <v>18</v>
      </c>
      <c r="CR121" s="8">
        <v>40317</v>
      </c>
      <c r="CS121" s="9"/>
      <c r="CT121" s="8">
        <v>40322</v>
      </c>
      <c r="CU121" s="69"/>
      <c r="CV121" s="26"/>
      <c r="CW121" s="26"/>
      <c r="CY121" s="26"/>
      <c r="CZ121" s="26"/>
      <c r="DA121" s="79"/>
    </row>
    <row r="122" spans="1:105" ht="15" x14ac:dyDescent="0.25">
      <c r="A122" s="10">
        <v>118</v>
      </c>
      <c r="B122" s="15"/>
      <c r="C122" s="42"/>
      <c r="D122" s="8">
        <v>40305</v>
      </c>
      <c r="E122" s="28">
        <v>1</v>
      </c>
      <c r="F122" s="28">
        <v>1</v>
      </c>
      <c r="G122" s="32"/>
      <c r="H122" s="5">
        <v>2</v>
      </c>
      <c r="I122" s="5">
        <v>2</v>
      </c>
      <c r="J122" s="5">
        <v>2</v>
      </c>
      <c r="K122" s="5">
        <v>2</v>
      </c>
      <c r="L122" s="5">
        <v>2</v>
      </c>
      <c r="M122" s="5">
        <v>2</v>
      </c>
      <c r="N122" s="299">
        <f t="shared" si="5"/>
        <v>2</v>
      </c>
      <c r="O122" s="5"/>
      <c r="P122" s="5" t="s">
        <v>117</v>
      </c>
      <c r="Q122" s="5" t="s">
        <v>111</v>
      </c>
      <c r="R122" s="5" t="s">
        <v>118</v>
      </c>
      <c r="S122" s="5"/>
      <c r="T122" s="5"/>
      <c r="U122" s="5"/>
      <c r="V122" s="32"/>
      <c r="W122" s="5">
        <v>20</v>
      </c>
      <c r="X122" s="5">
        <v>20</v>
      </c>
      <c r="Y122" s="5">
        <v>20</v>
      </c>
      <c r="Z122" s="5">
        <v>16</v>
      </c>
      <c r="AA122" s="5">
        <v>16</v>
      </c>
      <c r="AB122" s="5"/>
      <c r="AC122" s="32"/>
      <c r="AD122" s="5"/>
      <c r="AE122" s="5"/>
      <c r="AF122" s="5"/>
      <c r="AG122" s="5"/>
      <c r="AH122" s="5"/>
      <c r="AI122" s="5">
        <v>16</v>
      </c>
      <c r="AJ122" s="40" t="s">
        <v>233</v>
      </c>
      <c r="AK122" s="8">
        <v>40317</v>
      </c>
      <c r="AL122" s="41" t="s">
        <v>238</v>
      </c>
      <c r="AM122" s="28"/>
      <c r="AN122" s="28"/>
      <c r="AO122" s="28"/>
      <c r="AP122" s="28"/>
      <c r="AQ122" s="28"/>
      <c r="AR122" s="28"/>
      <c r="AS122" s="28"/>
      <c r="AT122" s="10" t="s">
        <v>302</v>
      </c>
      <c r="AU122" s="300">
        <f t="shared" si="6"/>
        <v>2</v>
      </c>
      <c r="AV122" s="5">
        <v>2</v>
      </c>
      <c r="AW122" s="5">
        <v>2.2999999999999998</v>
      </c>
      <c r="AX122" s="5">
        <v>190</v>
      </c>
      <c r="AY122" s="20">
        <v>20</v>
      </c>
      <c r="AZ122" s="5"/>
      <c r="BA122" s="5"/>
      <c r="BB122" s="5"/>
      <c r="BC122" s="5"/>
      <c r="BD122" s="5"/>
      <c r="BE122" s="32"/>
      <c r="BF122" s="38"/>
      <c r="BG122" s="11">
        <f t="shared" si="7"/>
        <v>1578.8073880615502</v>
      </c>
      <c r="BH122" s="11"/>
      <c r="BI122" s="11">
        <f t="shared" si="9"/>
        <v>1578.8073880615502</v>
      </c>
      <c r="BJ122" s="44">
        <v>118</v>
      </c>
      <c r="BK122" s="26"/>
      <c r="BL122" s="26"/>
      <c r="BM122" s="26"/>
      <c r="BN122" s="26"/>
      <c r="BO122" s="26"/>
      <c r="BP122" s="33"/>
      <c r="BQ122" s="26"/>
      <c r="BR122" s="26"/>
      <c r="BS122" s="26"/>
      <c r="BT122" s="33"/>
      <c r="BU122" s="26"/>
      <c r="BV122" s="26"/>
      <c r="BW122" s="26"/>
      <c r="BX122" s="33"/>
      <c r="BY122" s="26"/>
      <c r="BZ122" s="26"/>
      <c r="CA122" s="26"/>
      <c r="CB122" s="33"/>
      <c r="CC122" s="26"/>
      <c r="CD122" s="26"/>
      <c r="CE122" s="26"/>
      <c r="CF122" s="33"/>
      <c r="CG122" s="26"/>
      <c r="CH122" s="26"/>
      <c r="CI122" s="26"/>
      <c r="CJ122" s="44">
        <v>118</v>
      </c>
      <c r="CK122" s="5">
        <v>2</v>
      </c>
      <c r="CL122" s="5">
        <v>2</v>
      </c>
      <c r="CM122" s="69">
        <v>2</v>
      </c>
      <c r="CN122" s="5">
        <v>2.2999999999999998</v>
      </c>
      <c r="CO122" s="5">
        <v>190</v>
      </c>
      <c r="CP122" s="18">
        <v>1578.8073880615502</v>
      </c>
      <c r="CQ122" s="69">
        <v>16</v>
      </c>
      <c r="CR122" s="8" t="s">
        <v>233</v>
      </c>
      <c r="CS122" s="9">
        <v>40317</v>
      </c>
      <c r="CT122" s="8" t="s">
        <v>238</v>
      </c>
      <c r="CU122" s="69"/>
      <c r="CV122" s="26"/>
      <c r="CW122" s="26"/>
      <c r="CY122" s="26"/>
      <c r="CZ122" s="26"/>
      <c r="DA122" s="79"/>
    </row>
    <row r="123" spans="1:105" ht="15" x14ac:dyDescent="0.25">
      <c r="A123" s="10">
        <v>119</v>
      </c>
      <c r="B123" s="15"/>
      <c r="C123" s="42"/>
      <c r="D123" s="8">
        <v>40303</v>
      </c>
      <c r="E123" s="28">
        <v>1</v>
      </c>
      <c r="F123" s="28">
        <v>0</v>
      </c>
      <c r="G123" s="32">
        <v>1</v>
      </c>
      <c r="H123" s="5"/>
      <c r="I123" s="5">
        <v>1</v>
      </c>
      <c r="J123" s="5">
        <v>1</v>
      </c>
      <c r="K123" s="5">
        <v>2</v>
      </c>
      <c r="L123" s="5">
        <v>2</v>
      </c>
      <c r="M123" s="5"/>
      <c r="N123" s="299">
        <f t="shared" si="5"/>
        <v>2</v>
      </c>
      <c r="O123" s="5"/>
      <c r="P123" s="5"/>
      <c r="Q123" s="5"/>
      <c r="R123" s="5"/>
      <c r="S123" s="5"/>
      <c r="T123" s="5"/>
      <c r="U123" s="5"/>
      <c r="V123" s="32"/>
      <c r="W123" s="5"/>
      <c r="X123" s="5"/>
      <c r="Y123" s="5"/>
      <c r="Z123" s="5"/>
      <c r="AA123" s="5"/>
      <c r="AB123" s="5"/>
      <c r="AC123" s="32"/>
      <c r="AD123" s="5"/>
      <c r="AE123" s="5"/>
      <c r="AF123" s="5"/>
      <c r="AG123" s="5"/>
      <c r="AH123" s="5"/>
      <c r="AI123" s="5"/>
      <c r="AJ123" s="40"/>
      <c r="AK123" s="8"/>
      <c r="AL123" s="41"/>
      <c r="AM123" s="28"/>
      <c r="AN123" s="28"/>
      <c r="AO123" s="28"/>
      <c r="AP123" s="28"/>
      <c r="AQ123" s="28"/>
      <c r="AR123" s="28">
        <v>0.3</v>
      </c>
      <c r="AS123" s="28"/>
      <c r="AT123" s="10" t="s">
        <v>303</v>
      </c>
      <c r="AU123" s="300">
        <f t="shared" si="6"/>
        <v>0</v>
      </c>
      <c r="AV123" s="5"/>
      <c r="AW123" s="5"/>
      <c r="AX123" s="5"/>
      <c r="AY123" s="20"/>
      <c r="AZ123" s="5"/>
      <c r="BA123" s="5"/>
      <c r="BB123" s="5"/>
      <c r="BC123" s="5"/>
      <c r="BD123" s="5"/>
      <c r="BE123" s="32"/>
      <c r="BF123" s="38"/>
      <c r="BG123" s="11"/>
      <c r="BH123" s="11"/>
      <c r="BI123" s="11"/>
      <c r="BJ123" s="44">
        <v>119</v>
      </c>
      <c r="BK123" s="26"/>
      <c r="BL123" s="26"/>
      <c r="BM123" s="26"/>
      <c r="BN123" s="26"/>
      <c r="BO123" s="26"/>
      <c r="BP123" s="33"/>
      <c r="BQ123" s="26"/>
      <c r="BR123" s="26"/>
      <c r="BS123" s="26"/>
      <c r="BT123" s="33"/>
      <c r="BU123" s="26"/>
      <c r="BV123" s="26"/>
      <c r="BW123" s="26"/>
      <c r="BX123" s="33"/>
      <c r="BY123" s="26"/>
      <c r="BZ123" s="26"/>
      <c r="CA123" s="26"/>
      <c r="CB123" s="33"/>
      <c r="CC123" s="26"/>
      <c r="CD123" s="26"/>
      <c r="CE123" s="26"/>
      <c r="CF123" s="33"/>
      <c r="CG123" s="26"/>
      <c r="CH123" s="26"/>
      <c r="CI123" s="26"/>
      <c r="CJ123" s="44">
        <v>119</v>
      </c>
      <c r="CK123" s="5">
        <v>2</v>
      </c>
      <c r="CL123" s="5">
        <v>0</v>
      </c>
      <c r="CM123" s="69">
        <v>2</v>
      </c>
      <c r="CN123" s="5"/>
      <c r="CO123" s="5"/>
      <c r="CP123" s="18"/>
      <c r="CQ123" s="69"/>
      <c r="CR123" s="8"/>
      <c r="CS123" s="9"/>
      <c r="CT123" s="8"/>
      <c r="CU123" s="69"/>
      <c r="CV123" s="26"/>
      <c r="CW123" s="26"/>
      <c r="CY123" s="26"/>
      <c r="CZ123" s="26">
        <v>0.3</v>
      </c>
      <c r="DA123" s="79"/>
    </row>
    <row r="124" spans="1:105" ht="15" x14ac:dyDescent="0.25">
      <c r="A124" s="10">
        <v>120</v>
      </c>
      <c r="B124" s="15"/>
      <c r="C124" s="42"/>
      <c r="D124" s="8">
        <v>40305</v>
      </c>
      <c r="E124" s="28">
        <v>1</v>
      </c>
      <c r="F124" s="28">
        <v>1</v>
      </c>
      <c r="G124" s="32"/>
      <c r="H124" s="5">
        <v>1</v>
      </c>
      <c r="I124" s="5">
        <v>1</v>
      </c>
      <c r="J124" s="5">
        <v>1</v>
      </c>
      <c r="K124" s="5">
        <v>1</v>
      </c>
      <c r="L124" s="5">
        <v>1</v>
      </c>
      <c r="M124" s="5">
        <v>1</v>
      </c>
      <c r="N124" s="299">
        <f t="shared" si="5"/>
        <v>1</v>
      </c>
      <c r="O124" s="5"/>
      <c r="P124" s="5" t="s">
        <v>117</v>
      </c>
      <c r="Q124" s="5" t="s">
        <v>117</v>
      </c>
      <c r="R124" s="5" t="s">
        <v>117</v>
      </c>
      <c r="S124" s="5"/>
      <c r="T124" s="5"/>
      <c r="U124" s="5"/>
      <c r="V124" s="32"/>
      <c r="W124" s="5">
        <v>10</v>
      </c>
      <c r="X124" s="5">
        <v>10</v>
      </c>
      <c r="Y124" s="5">
        <v>10</v>
      </c>
      <c r="Z124" s="5">
        <v>9</v>
      </c>
      <c r="AA124" s="5">
        <v>10</v>
      </c>
      <c r="AB124" s="5"/>
      <c r="AC124" s="32"/>
      <c r="AD124" s="5"/>
      <c r="AE124" s="5"/>
      <c r="AF124" s="5"/>
      <c r="AG124" s="5"/>
      <c r="AH124" s="5"/>
      <c r="AI124" s="5">
        <v>10</v>
      </c>
      <c r="AJ124" s="40">
        <v>40317</v>
      </c>
      <c r="AK124" s="8" t="s">
        <v>237</v>
      </c>
      <c r="AL124" s="41">
        <v>40326</v>
      </c>
      <c r="AM124" s="28"/>
      <c r="AN124" s="28"/>
      <c r="AO124" s="28"/>
      <c r="AP124" s="28"/>
      <c r="AQ124" s="28"/>
      <c r="AR124" s="28"/>
      <c r="AS124" s="28"/>
      <c r="AT124" s="10" t="s">
        <v>304</v>
      </c>
      <c r="AU124" s="300">
        <f t="shared" si="6"/>
        <v>1</v>
      </c>
      <c r="AV124" s="5">
        <v>1</v>
      </c>
      <c r="AW124" s="5">
        <v>2.54</v>
      </c>
      <c r="AX124" s="5">
        <v>210</v>
      </c>
      <c r="AY124" s="20"/>
      <c r="AZ124" s="5"/>
      <c r="BA124" s="5"/>
      <c r="BB124" s="5"/>
      <c r="BC124" s="5"/>
      <c r="BD124" s="5"/>
      <c r="BE124" s="32"/>
      <c r="BF124" s="38"/>
      <c r="BG124" s="11">
        <f t="shared" si="7"/>
        <v>1064.0857061047452</v>
      </c>
      <c r="BH124" s="11"/>
      <c r="BI124" s="11">
        <f t="shared" si="9"/>
        <v>1064.0857061047452</v>
      </c>
      <c r="BJ124" s="44">
        <v>120</v>
      </c>
      <c r="BK124" s="26">
        <v>1</v>
      </c>
      <c r="BL124" s="26">
        <v>4</v>
      </c>
      <c r="BM124" s="26">
        <v>9</v>
      </c>
      <c r="BN124" s="26">
        <v>11</v>
      </c>
      <c r="BO124" s="26" t="s">
        <v>741</v>
      </c>
      <c r="BP124" s="33"/>
      <c r="BQ124" s="26"/>
      <c r="BR124" s="26"/>
      <c r="BS124" s="26"/>
      <c r="BT124" s="33"/>
      <c r="BU124" s="26"/>
      <c r="BV124" s="26"/>
      <c r="BW124" s="26"/>
      <c r="BX124" s="33"/>
      <c r="BY124" s="26"/>
      <c r="BZ124" s="26"/>
      <c r="CA124" s="26"/>
      <c r="CB124" s="33"/>
      <c r="CC124" s="26"/>
      <c r="CD124" s="26"/>
      <c r="CE124" s="26"/>
      <c r="CF124" s="33"/>
      <c r="CG124" s="26"/>
      <c r="CH124" s="26"/>
      <c r="CI124" s="26"/>
      <c r="CJ124" s="44">
        <v>120</v>
      </c>
      <c r="CK124" s="5">
        <v>1</v>
      </c>
      <c r="CL124" s="5">
        <v>1</v>
      </c>
      <c r="CM124" s="69">
        <v>1</v>
      </c>
      <c r="CN124" s="5">
        <v>2.54</v>
      </c>
      <c r="CO124" s="5">
        <v>210</v>
      </c>
      <c r="CP124" s="18">
        <v>1064.0857061047452</v>
      </c>
      <c r="CQ124" s="69">
        <v>10</v>
      </c>
      <c r="CR124" s="8">
        <v>40317</v>
      </c>
      <c r="CS124" s="9">
        <v>40322</v>
      </c>
      <c r="CT124" s="8">
        <v>40326</v>
      </c>
      <c r="CU124" s="69">
        <v>1</v>
      </c>
      <c r="CV124" s="26">
        <v>4</v>
      </c>
      <c r="CW124" s="26">
        <v>9</v>
      </c>
      <c r="CY124" s="26">
        <v>11</v>
      </c>
      <c r="CZ124" s="26"/>
      <c r="DA124" s="79"/>
    </row>
    <row r="125" spans="1:105" ht="15" x14ac:dyDescent="0.25">
      <c r="A125" s="10">
        <v>121</v>
      </c>
      <c r="B125" s="15" t="s">
        <v>200</v>
      </c>
      <c r="C125" s="42"/>
      <c r="D125" s="8">
        <v>40303</v>
      </c>
      <c r="E125" s="28">
        <v>1</v>
      </c>
      <c r="F125" s="28">
        <v>1</v>
      </c>
      <c r="G125" s="32">
        <v>2</v>
      </c>
      <c r="H125" s="5"/>
      <c r="I125" s="5">
        <v>2</v>
      </c>
      <c r="J125" s="5">
        <v>2</v>
      </c>
      <c r="K125" s="5">
        <v>2</v>
      </c>
      <c r="L125" s="5">
        <v>2</v>
      </c>
      <c r="M125" s="5"/>
      <c r="N125" s="299">
        <f t="shared" si="5"/>
        <v>2</v>
      </c>
      <c r="O125" s="5" t="s">
        <v>117</v>
      </c>
      <c r="P125" s="5"/>
      <c r="Q125" s="5" t="s">
        <v>117</v>
      </c>
      <c r="R125" s="5" t="s">
        <v>111</v>
      </c>
      <c r="S125" s="5"/>
      <c r="T125" s="5"/>
      <c r="U125" s="5"/>
      <c r="V125" s="32">
        <v>10</v>
      </c>
      <c r="W125" s="5"/>
      <c r="X125" s="5">
        <v>10</v>
      </c>
      <c r="Y125" s="5">
        <v>10</v>
      </c>
      <c r="Z125" s="5">
        <v>15</v>
      </c>
      <c r="AA125" s="5"/>
      <c r="AB125" s="5"/>
      <c r="AC125" s="32"/>
      <c r="AD125" s="5"/>
      <c r="AE125" s="5"/>
      <c r="AF125" s="5"/>
      <c r="AG125" s="5"/>
      <c r="AH125" s="5">
        <v>15</v>
      </c>
      <c r="AI125" s="5"/>
      <c r="AJ125" s="40">
        <v>40317</v>
      </c>
      <c r="AK125" s="8"/>
      <c r="AL125" s="41">
        <v>40322</v>
      </c>
      <c r="AM125" s="28"/>
      <c r="AN125" s="28"/>
      <c r="AO125" s="28"/>
      <c r="AP125" s="28"/>
      <c r="AQ125" s="28"/>
      <c r="AR125" s="28"/>
      <c r="AS125" s="28"/>
      <c r="AT125" s="10" t="s">
        <v>305</v>
      </c>
      <c r="AU125" s="300">
        <f t="shared" si="6"/>
        <v>2</v>
      </c>
      <c r="AV125" s="5">
        <v>2</v>
      </c>
      <c r="AW125" s="5">
        <v>1.91</v>
      </c>
      <c r="AX125" s="5">
        <v>210</v>
      </c>
      <c r="AY125" s="20"/>
      <c r="AZ125" s="5"/>
      <c r="BA125" s="5"/>
      <c r="BB125" s="5"/>
      <c r="BC125" s="5"/>
      <c r="BD125" s="5"/>
      <c r="BE125" s="32">
        <v>5</v>
      </c>
      <c r="BF125" s="38"/>
      <c r="BG125" s="11">
        <f t="shared" si="7"/>
        <v>1203.3886367538971</v>
      </c>
      <c r="BH125" s="11"/>
      <c r="BI125" s="11">
        <f t="shared" si="9"/>
        <v>1203.3886367538971</v>
      </c>
      <c r="BJ125" s="44">
        <v>121</v>
      </c>
      <c r="BK125" s="26">
        <v>5</v>
      </c>
      <c r="BL125" s="26">
        <v>6</v>
      </c>
      <c r="BM125" s="26">
        <v>4</v>
      </c>
      <c r="BN125" s="26">
        <v>3</v>
      </c>
      <c r="BO125" s="26" t="s">
        <v>741</v>
      </c>
      <c r="BP125" s="33">
        <v>10</v>
      </c>
      <c r="BQ125" s="26">
        <v>3</v>
      </c>
      <c r="BR125" s="26">
        <v>1</v>
      </c>
      <c r="BS125" s="26" t="s">
        <v>741</v>
      </c>
      <c r="BT125" s="33">
        <v>8</v>
      </c>
      <c r="BU125" s="26">
        <v>3</v>
      </c>
      <c r="BV125" s="26">
        <v>1</v>
      </c>
      <c r="BW125" s="26" t="s">
        <v>741</v>
      </c>
      <c r="BX125" s="33">
        <v>9</v>
      </c>
      <c r="BY125" s="26">
        <v>4</v>
      </c>
      <c r="BZ125" s="26">
        <v>6</v>
      </c>
      <c r="CA125" s="26" t="s">
        <v>741</v>
      </c>
      <c r="CB125" s="33">
        <v>8</v>
      </c>
      <c r="CC125" s="26">
        <v>5</v>
      </c>
      <c r="CD125" s="26">
        <v>1</v>
      </c>
      <c r="CE125" s="26" t="s">
        <v>741</v>
      </c>
      <c r="CF125" s="33"/>
      <c r="CG125" s="26"/>
      <c r="CH125" s="26"/>
      <c r="CI125" s="26"/>
      <c r="CJ125" s="44">
        <v>121</v>
      </c>
      <c r="CK125" s="5">
        <v>2</v>
      </c>
      <c r="CL125" s="5">
        <v>2</v>
      </c>
      <c r="CM125" s="69">
        <v>2</v>
      </c>
      <c r="CN125" s="5">
        <v>1.91</v>
      </c>
      <c r="CO125" s="5">
        <v>210</v>
      </c>
      <c r="CP125" s="18">
        <v>1203.3886367538971</v>
      </c>
      <c r="CQ125" s="69">
        <v>15</v>
      </c>
      <c r="CR125" s="8">
        <v>40317</v>
      </c>
      <c r="CS125" s="9"/>
      <c r="CT125" s="8">
        <v>40322</v>
      </c>
      <c r="CU125" s="69">
        <v>5</v>
      </c>
      <c r="CV125" s="26">
        <v>41</v>
      </c>
      <c r="CW125" s="26">
        <v>19</v>
      </c>
      <c r="CY125" s="26">
        <v>12</v>
      </c>
      <c r="CZ125" s="26"/>
      <c r="DA125" s="79"/>
    </row>
    <row r="126" spans="1:105" ht="15" x14ac:dyDescent="0.25">
      <c r="A126" s="10">
        <v>122</v>
      </c>
      <c r="B126" s="15" t="s">
        <v>202</v>
      </c>
      <c r="C126" s="42"/>
      <c r="D126" s="8">
        <v>40305</v>
      </c>
      <c r="E126" s="28">
        <v>1</v>
      </c>
      <c r="F126" s="28">
        <v>0</v>
      </c>
      <c r="G126" s="32"/>
      <c r="H126" s="5">
        <v>1</v>
      </c>
      <c r="I126" s="5">
        <v>1</v>
      </c>
      <c r="J126" s="5">
        <v>1</v>
      </c>
      <c r="K126" s="5">
        <v>1</v>
      </c>
      <c r="L126" s="5">
        <v>1</v>
      </c>
      <c r="M126" s="5"/>
      <c r="N126" s="299">
        <f t="shared" si="5"/>
        <v>1</v>
      </c>
      <c r="O126" s="5"/>
      <c r="P126" s="5"/>
      <c r="Q126" s="5"/>
      <c r="R126" s="5"/>
      <c r="S126" s="5"/>
      <c r="T126" s="5"/>
      <c r="U126" s="5"/>
      <c r="V126" s="32"/>
      <c r="W126" s="5"/>
      <c r="X126" s="5"/>
      <c r="Y126" s="5"/>
      <c r="Z126" s="5"/>
      <c r="AA126" s="5"/>
      <c r="AB126" s="5"/>
      <c r="AC126" s="32"/>
      <c r="AD126" s="5"/>
      <c r="AE126" s="5"/>
      <c r="AF126" s="5"/>
      <c r="AG126" s="5"/>
      <c r="AH126" s="5"/>
      <c r="AI126" s="5"/>
      <c r="AJ126" s="40"/>
      <c r="AK126" s="8"/>
      <c r="AL126" s="41"/>
      <c r="AM126" s="28"/>
      <c r="AN126" s="28"/>
      <c r="AO126" s="28"/>
      <c r="AP126" s="28"/>
      <c r="AQ126" s="28"/>
      <c r="AR126" s="28"/>
      <c r="AS126" s="28"/>
      <c r="AT126" s="10" t="s">
        <v>306</v>
      </c>
      <c r="AU126" s="300">
        <f t="shared" si="6"/>
        <v>0</v>
      </c>
      <c r="AV126" s="5"/>
      <c r="AW126" s="5"/>
      <c r="AX126" s="5"/>
      <c r="AY126" s="20"/>
      <c r="AZ126" s="5"/>
      <c r="BA126" s="5"/>
      <c r="BB126" s="5"/>
      <c r="BC126" s="5"/>
      <c r="BD126" s="5"/>
      <c r="BE126" s="32"/>
      <c r="BF126" s="38"/>
      <c r="BG126" s="11"/>
      <c r="BH126" s="11"/>
      <c r="BI126" s="11"/>
      <c r="BJ126" s="44">
        <v>122</v>
      </c>
      <c r="BK126" s="26"/>
      <c r="BL126" s="26"/>
      <c r="BM126" s="26"/>
      <c r="BN126" s="26"/>
      <c r="BO126" s="26"/>
      <c r="BP126" s="33"/>
      <c r="BQ126" s="26"/>
      <c r="BR126" s="26"/>
      <c r="BS126" s="26"/>
      <c r="BT126" s="33"/>
      <c r="BU126" s="26"/>
      <c r="BV126" s="26"/>
      <c r="BW126" s="26"/>
      <c r="BX126" s="33"/>
      <c r="BY126" s="26"/>
      <c r="BZ126" s="26"/>
      <c r="CA126" s="26"/>
      <c r="CB126" s="33"/>
      <c r="CC126" s="26"/>
      <c r="CD126" s="26"/>
      <c r="CE126" s="26"/>
      <c r="CF126" s="33"/>
      <c r="CG126" s="26"/>
      <c r="CH126" s="26"/>
      <c r="CI126" s="26"/>
      <c r="CJ126" s="44">
        <v>122</v>
      </c>
      <c r="CK126" s="5">
        <v>1</v>
      </c>
      <c r="CL126" s="5">
        <v>0</v>
      </c>
      <c r="CM126" s="69">
        <v>1</v>
      </c>
      <c r="CN126" s="5"/>
      <c r="CO126" s="5"/>
      <c r="CP126" s="18"/>
      <c r="CQ126" s="69"/>
      <c r="CR126" s="8"/>
      <c r="CS126" s="9"/>
      <c r="CT126" s="8"/>
      <c r="CU126" s="69"/>
      <c r="CV126" s="26"/>
      <c r="CW126" s="26"/>
      <c r="CY126" s="26"/>
      <c r="CZ126" s="26"/>
      <c r="DA126" s="79"/>
    </row>
    <row r="127" spans="1:105" ht="15" x14ac:dyDescent="0.25">
      <c r="A127" s="10">
        <v>123</v>
      </c>
      <c r="B127" s="15"/>
      <c r="C127" s="42"/>
      <c r="D127" s="8">
        <v>40311</v>
      </c>
      <c r="E127" s="28">
        <v>1</v>
      </c>
      <c r="F127" s="28">
        <v>1</v>
      </c>
      <c r="G127" s="32"/>
      <c r="H127" s="5"/>
      <c r="I127" s="5"/>
      <c r="J127" s="5">
        <v>1</v>
      </c>
      <c r="K127" s="5">
        <v>1</v>
      </c>
      <c r="L127" s="5">
        <v>1</v>
      </c>
      <c r="M127" s="5">
        <v>1</v>
      </c>
      <c r="N127" s="299">
        <f t="shared" si="5"/>
        <v>1</v>
      </c>
      <c r="O127" s="5"/>
      <c r="P127" s="5"/>
      <c r="Q127" s="5"/>
      <c r="R127" s="5" t="s">
        <v>117</v>
      </c>
      <c r="S127" s="5" t="s">
        <v>118</v>
      </c>
      <c r="T127" s="5"/>
      <c r="U127" s="5"/>
      <c r="V127" s="32"/>
      <c r="W127" s="5"/>
      <c r="X127" s="5"/>
      <c r="Y127" s="5">
        <v>10</v>
      </c>
      <c r="Z127" s="5">
        <v>4</v>
      </c>
      <c r="AA127" s="5">
        <v>4</v>
      </c>
      <c r="AB127" s="5"/>
      <c r="AC127" s="32"/>
      <c r="AD127" s="5"/>
      <c r="AE127" s="5"/>
      <c r="AF127" s="5"/>
      <c r="AG127" s="5"/>
      <c r="AH127" s="5"/>
      <c r="AI127" s="5">
        <v>4</v>
      </c>
      <c r="AJ127" s="40">
        <v>40322</v>
      </c>
      <c r="AK127" s="8">
        <v>40322</v>
      </c>
      <c r="AL127" s="41">
        <v>40326</v>
      </c>
      <c r="AM127" s="28"/>
      <c r="AN127" s="28"/>
      <c r="AO127" s="28"/>
      <c r="AP127" s="28"/>
      <c r="AQ127" s="28"/>
      <c r="AR127" s="28"/>
      <c r="AS127" s="28"/>
      <c r="AT127" s="10" t="s">
        <v>307</v>
      </c>
      <c r="AU127" s="300">
        <f t="shared" si="6"/>
        <v>1</v>
      </c>
      <c r="AV127" s="5">
        <v>1</v>
      </c>
      <c r="AW127" s="5">
        <v>2.0499999999999998</v>
      </c>
      <c r="AX127" s="5">
        <v>265</v>
      </c>
      <c r="AY127" s="20"/>
      <c r="AZ127" s="5"/>
      <c r="BA127" s="5"/>
      <c r="BB127" s="5"/>
      <c r="BC127" s="5"/>
      <c r="BD127" s="5"/>
      <c r="BE127" s="32"/>
      <c r="BF127" s="38"/>
      <c r="BG127" s="11">
        <f t="shared" si="7"/>
        <v>874.66848214461061</v>
      </c>
      <c r="BH127" s="11"/>
      <c r="BI127" s="11">
        <f t="shared" si="9"/>
        <v>874.66848214461061</v>
      </c>
      <c r="BJ127" s="44">
        <v>123</v>
      </c>
      <c r="BK127" s="26"/>
      <c r="BL127" s="26"/>
      <c r="BM127" s="26"/>
      <c r="BN127" s="26"/>
      <c r="BO127" s="26"/>
      <c r="BP127" s="33"/>
      <c r="BQ127" s="26"/>
      <c r="BR127" s="26"/>
      <c r="BS127" s="26"/>
      <c r="BT127" s="33"/>
      <c r="BU127" s="26"/>
      <c r="BV127" s="26"/>
      <c r="BW127" s="26"/>
      <c r="BX127" s="33"/>
      <c r="BY127" s="26"/>
      <c r="BZ127" s="26"/>
      <c r="CA127" s="26"/>
      <c r="CB127" s="33"/>
      <c r="CC127" s="26"/>
      <c r="CD127" s="26"/>
      <c r="CE127" s="26"/>
      <c r="CF127" s="33"/>
      <c r="CG127" s="26"/>
      <c r="CH127" s="26"/>
      <c r="CI127" s="26"/>
      <c r="CJ127" s="44">
        <v>123</v>
      </c>
      <c r="CK127" s="5">
        <v>1</v>
      </c>
      <c r="CL127" s="5">
        <v>1</v>
      </c>
      <c r="CM127" s="69">
        <v>1</v>
      </c>
      <c r="CN127" s="5">
        <v>2.0499999999999998</v>
      </c>
      <c r="CO127" s="5">
        <v>265</v>
      </c>
      <c r="CP127" s="18">
        <v>874.66848214461061</v>
      </c>
      <c r="CQ127" s="69">
        <v>4</v>
      </c>
      <c r="CR127" s="8">
        <v>40322</v>
      </c>
      <c r="CS127" s="9">
        <v>40322</v>
      </c>
      <c r="CT127" s="8">
        <v>40326</v>
      </c>
      <c r="CU127" s="69"/>
      <c r="CV127" s="26"/>
      <c r="CW127" s="26"/>
      <c r="CY127" s="26"/>
      <c r="CZ127" s="26"/>
      <c r="DA127" s="79"/>
    </row>
    <row r="128" spans="1:105" ht="15" x14ac:dyDescent="0.25">
      <c r="A128" s="10">
        <v>124</v>
      </c>
      <c r="B128" s="15"/>
      <c r="C128" s="42"/>
      <c r="D128" s="8">
        <v>40305</v>
      </c>
      <c r="E128" s="28">
        <v>1</v>
      </c>
      <c r="F128" s="28">
        <v>0</v>
      </c>
      <c r="G128" s="32"/>
      <c r="H128" s="5">
        <v>1</v>
      </c>
      <c r="I128" s="5">
        <v>1</v>
      </c>
      <c r="J128" s="5">
        <v>1</v>
      </c>
      <c r="K128" s="5">
        <v>1</v>
      </c>
      <c r="L128" s="5">
        <v>1</v>
      </c>
      <c r="M128" s="5"/>
      <c r="N128" s="299">
        <f t="shared" si="5"/>
        <v>1</v>
      </c>
      <c r="O128" s="5"/>
      <c r="P128" s="5" t="s">
        <v>117</v>
      </c>
      <c r="Q128" s="5" t="s">
        <v>117</v>
      </c>
      <c r="R128" s="5"/>
      <c r="S128" s="5"/>
      <c r="T128" s="5"/>
      <c r="U128" s="5"/>
      <c r="V128" s="32"/>
      <c r="W128" s="5">
        <v>10</v>
      </c>
      <c r="X128" s="5">
        <v>5</v>
      </c>
      <c r="Y128" s="5"/>
      <c r="Z128" s="5"/>
      <c r="AA128" s="5"/>
      <c r="AB128" s="5"/>
      <c r="AC128" s="32"/>
      <c r="AD128" s="5"/>
      <c r="AE128" s="5"/>
      <c r="AF128" s="5"/>
      <c r="AG128" s="5"/>
      <c r="AH128" s="5"/>
      <c r="AI128" s="5"/>
      <c r="AJ128" s="40"/>
      <c r="AK128" s="8"/>
      <c r="AL128" s="41"/>
      <c r="AM128" s="28"/>
      <c r="AN128" s="28"/>
      <c r="AO128" s="28"/>
      <c r="AP128" s="28"/>
      <c r="AQ128" s="28"/>
      <c r="AR128" s="28"/>
      <c r="AS128" s="28"/>
      <c r="AT128" s="10" t="s">
        <v>308</v>
      </c>
      <c r="AU128" s="300">
        <f t="shared" si="6"/>
        <v>0</v>
      </c>
      <c r="AV128" s="5"/>
      <c r="AW128" s="5"/>
      <c r="AX128" s="5"/>
      <c r="AY128" s="20"/>
      <c r="AZ128" s="5"/>
      <c r="BA128" s="5"/>
      <c r="BB128" s="5"/>
      <c r="BC128" s="5"/>
      <c r="BD128" s="5"/>
      <c r="BE128" s="32"/>
      <c r="BF128" s="38"/>
      <c r="BG128" s="11"/>
      <c r="BH128" s="11"/>
      <c r="BI128" s="11"/>
      <c r="BJ128" s="44">
        <v>124</v>
      </c>
      <c r="BK128" s="26"/>
      <c r="BL128" s="26"/>
      <c r="BM128" s="26"/>
      <c r="BN128" s="26"/>
      <c r="BO128" s="26"/>
      <c r="BP128" s="33"/>
      <c r="BQ128" s="26"/>
      <c r="BR128" s="26"/>
      <c r="BS128" s="26"/>
      <c r="BT128" s="33"/>
      <c r="BU128" s="26"/>
      <c r="BV128" s="26"/>
      <c r="BW128" s="26"/>
      <c r="BX128" s="33"/>
      <c r="BY128" s="26"/>
      <c r="BZ128" s="26"/>
      <c r="CA128" s="26"/>
      <c r="CB128" s="33"/>
      <c r="CC128" s="26"/>
      <c r="CD128" s="26"/>
      <c r="CE128" s="26"/>
      <c r="CF128" s="33"/>
      <c r="CG128" s="26"/>
      <c r="CH128" s="26"/>
      <c r="CI128" s="26"/>
      <c r="CJ128" s="44">
        <v>124</v>
      </c>
      <c r="CK128" s="5">
        <v>1</v>
      </c>
      <c r="CL128" s="5">
        <v>0</v>
      </c>
      <c r="CM128" s="69">
        <v>1</v>
      </c>
      <c r="CN128" s="5"/>
      <c r="CO128" s="5"/>
      <c r="CP128" s="18"/>
      <c r="CQ128" s="69"/>
      <c r="CR128" s="8"/>
      <c r="CS128" s="9"/>
      <c r="CT128" s="8"/>
      <c r="CU128" s="69"/>
      <c r="CV128" s="26"/>
      <c r="CW128" s="26"/>
      <c r="CY128" s="26"/>
      <c r="CZ128" s="26"/>
      <c r="DA128" s="79"/>
    </row>
    <row r="129" spans="1:105" ht="15" x14ac:dyDescent="0.25">
      <c r="A129" s="10">
        <v>125</v>
      </c>
      <c r="B129" s="15"/>
      <c r="C129" s="42"/>
      <c r="D129" s="8">
        <v>40305</v>
      </c>
      <c r="E129" s="28">
        <v>1</v>
      </c>
      <c r="F129" s="28">
        <v>1</v>
      </c>
      <c r="G129" s="32"/>
      <c r="H129" s="5">
        <v>2</v>
      </c>
      <c r="I129" s="5">
        <v>2</v>
      </c>
      <c r="J129" s="5">
        <v>2</v>
      </c>
      <c r="K129" s="5">
        <v>2</v>
      </c>
      <c r="L129" s="5">
        <v>2</v>
      </c>
      <c r="M129" s="5"/>
      <c r="N129" s="299">
        <f t="shared" si="5"/>
        <v>2</v>
      </c>
      <c r="O129" s="5"/>
      <c r="P129" s="5" t="s">
        <v>117</v>
      </c>
      <c r="Q129" s="5" t="s">
        <v>117</v>
      </c>
      <c r="R129" s="5" t="s">
        <v>117</v>
      </c>
      <c r="S129" s="5" t="s">
        <v>118</v>
      </c>
      <c r="T129" s="5"/>
      <c r="U129" s="5"/>
      <c r="V129" s="32"/>
      <c r="W129" s="5">
        <v>10</v>
      </c>
      <c r="X129" s="5">
        <v>5</v>
      </c>
      <c r="Y129" s="5">
        <v>5</v>
      </c>
      <c r="Z129" s="5">
        <v>3</v>
      </c>
      <c r="AA129" s="5"/>
      <c r="AB129" s="5"/>
      <c r="AC129" s="32"/>
      <c r="AD129" s="5"/>
      <c r="AE129" s="5"/>
      <c r="AF129" s="5"/>
      <c r="AG129" s="5"/>
      <c r="AH129" s="5">
        <v>3</v>
      </c>
      <c r="AI129" s="5"/>
      <c r="AJ129" s="40" t="s">
        <v>231</v>
      </c>
      <c r="AK129" s="8"/>
      <c r="AL129" s="41" t="s">
        <v>231</v>
      </c>
      <c r="AM129" s="28"/>
      <c r="AN129" s="28"/>
      <c r="AO129" s="28"/>
      <c r="AP129" s="28"/>
      <c r="AQ129" s="28"/>
      <c r="AR129" s="28"/>
      <c r="AS129" s="28"/>
      <c r="AT129" s="10" t="s">
        <v>309</v>
      </c>
      <c r="AU129" s="300">
        <f t="shared" si="6"/>
        <v>2</v>
      </c>
      <c r="AV129" s="5">
        <v>2</v>
      </c>
      <c r="AW129" s="5">
        <v>1.88</v>
      </c>
      <c r="AX129" s="5">
        <v>160</v>
      </c>
      <c r="AY129" s="20"/>
      <c r="AZ129" s="5"/>
      <c r="BA129" s="5"/>
      <c r="BB129" s="5"/>
      <c r="BC129" s="5"/>
      <c r="BD129" s="5"/>
      <c r="BE129" s="32"/>
      <c r="BF129" s="38" t="s">
        <v>736</v>
      </c>
      <c r="BG129" s="11">
        <f t="shared" si="7"/>
        <v>888.29160598782107</v>
      </c>
      <c r="BH129" s="11"/>
      <c r="BI129" s="11">
        <f t="shared" si="9"/>
        <v>888.29160598782107</v>
      </c>
      <c r="BJ129" s="44">
        <v>125</v>
      </c>
      <c r="BK129" s="26"/>
      <c r="BL129" s="26"/>
      <c r="BM129" s="26"/>
      <c r="BN129" s="26"/>
      <c r="BO129" s="26"/>
      <c r="BP129" s="33"/>
      <c r="BQ129" s="26"/>
      <c r="BR129" s="26"/>
      <c r="BS129" s="26"/>
      <c r="BT129" s="33"/>
      <c r="BU129" s="26"/>
      <c r="BV129" s="26"/>
      <c r="BW129" s="26"/>
      <c r="BX129" s="33"/>
      <c r="BY129" s="26"/>
      <c r="BZ129" s="26"/>
      <c r="CA129" s="26"/>
      <c r="CB129" s="33"/>
      <c r="CC129" s="26"/>
      <c r="CD129" s="26"/>
      <c r="CE129" s="26"/>
      <c r="CF129" s="33"/>
      <c r="CG129" s="26"/>
      <c r="CH129" s="26"/>
      <c r="CI129" s="26"/>
      <c r="CJ129" s="44">
        <v>125</v>
      </c>
      <c r="CK129" s="5">
        <v>2</v>
      </c>
      <c r="CL129" s="5">
        <v>2</v>
      </c>
      <c r="CM129" s="69">
        <v>2</v>
      </c>
      <c r="CN129" s="5">
        <v>1.88</v>
      </c>
      <c r="CO129" s="5">
        <v>160</v>
      </c>
      <c r="CP129" s="18">
        <v>888.29160598782107</v>
      </c>
      <c r="CQ129" s="69">
        <v>3</v>
      </c>
      <c r="CR129" s="8" t="s">
        <v>231</v>
      </c>
      <c r="CS129" s="9"/>
      <c r="CT129" s="8" t="s">
        <v>231</v>
      </c>
      <c r="CU129" s="69"/>
      <c r="CV129" s="26"/>
      <c r="CW129" s="26"/>
      <c r="CY129" s="26"/>
      <c r="CZ129" s="26"/>
      <c r="DA129" s="79"/>
    </row>
    <row r="130" spans="1:105" ht="15" x14ac:dyDescent="0.25">
      <c r="A130" s="10">
        <v>126</v>
      </c>
      <c r="B130" s="15"/>
      <c r="C130" s="42"/>
      <c r="D130" s="8">
        <v>40305</v>
      </c>
      <c r="E130" s="28">
        <v>1</v>
      </c>
      <c r="F130" s="28">
        <v>0</v>
      </c>
      <c r="G130" s="32"/>
      <c r="H130" s="5">
        <v>1</v>
      </c>
      <c r="I130" s="5">
        <v>1</v>
      </c>
      <c r="J130" s="5">
        <v>1</v>
      </c>
      <c r="K130" s="5">
        <v>1</v>
      </c>
      <c r="L130" s="5">
        <v>1</v>
      </c>
      <c r="M130" s="5"/>
      <c r="N130" s="299">
        <f t="shared" si="5"/>
        <v>1</v>
      </c>
      <c r="O130" s="5"/>
      <c r="P130" s="5"/>
      <c r="Q130" s="5"/>
      <c r="R130" s="5"/>
      <c r="S130" s="5"/>
      <c r="T130" s="5"/>
      <c r="U130" s="5"/>
      <c r="V130" s="32"/>
      <c r="W130" s="5"/>
      <c r="X130" s="5"/>
      <c r="Y130" s="5"/>
      <c r="Z130" s="5"/>
      <c r="AA130" s="5"/>
      <c r="AB130" s="5"/>
      <c r="AC130" s="32"/>
      <c r="AD130" s="5"/>
      <c r="AE130" s="5"/>
      <c r="AF130" s="5"/>
      <c r="AG130" s="5"/>
      <c r="AH130" s="5"/>
      <c r="AI130" s="5"/>
      <c r="AJ130" s="40"/>
      <c r="AK130" s="8"/>
      <c r="AL130" s="41"/>
      <c r="AM130" s="28"/>
      <c r="AN130" s="28"/>
      <c r="AO130" s="28"/>
      <c r="AP130" s="28"/>
      <c r="AQ130" s="28"/>
      <c r="AR130" s="28"/>
      <c r="AS130" s="28"/>
      <c r="AT130" s="10" t="s">
        <v>310</v>
      </c>
      <c r="AU130" s="300">
        <f t="shared" si="6"/>
        <v>0</v>
      </c>
      <c r="AV130" s="5"/>
      <c r="AW130" s="5"/>
      <c r="AX130" s="5"/>
      <c r="AY130" s="20"/>
      <c r="AZ130" s="5"/>
      <c r="BA130" s="5"/>
      <c r="BB130" s="5"/>
      <c r="BC130" s="5"/>
      <c r="BD130" s="5"/>
      <c r="BE130" s="32"/>
      <c r="BF130" s="38"/>
      <c r="BG130" s="11"/>
      <c r="BH130" s="11"/>
      <c r="BI130" s="11"/>
      <c r="BJ130" s="44">
        <v>126</v>
      </c>
      <c r="BK130" s="26"/>
      <c r="BL130" s="26"/>
      <c r="BM130" s="26"/>
      <c r="BN130" s="26"/>
      <c r="BO130" s="26"/>
      <c r="BP130" s="33"/>
      <c r="BQ130" s="26"/>
      <c r="BR130" s="26"/>
      <c r="BS130" s="26"/>
      <c r="BT130" s="33"/>
      <c r="BU130" s="26"/>
      <c r="BV130" s="26"/>
      <c r="BW130" s="26"/>
      <c r="BX130" s="33"/>
      <c r="BY130" s="26"/>
      <c r="BZ130" s="26"/>
      <c r="CA130" s="26"/>
      <c r="CB130" s="33"/>
      <c r="CC130" s="26"/>
      <c r="CD130" s="26"/>
      <c r="CE130" s="26"/>
      <c r="CF130" s="33"/>
      <c r="CG130" s="26"/>
      <c r="CH130" s="26"/>
      <c r="CI130" s="26"/>
      <c r="CJ130" s="44">
        <v>126</v>
      </c>
      <c r="CK130" s="5">
        <v>1</v>
      </c>
      <c r="CL130" s="5">
        <v>0</v>
      </c>
      <c r="CM130" s="69">
        <v>1</v>
      </c>
      <c r="CN130" s="5"/>
      <c r="CO130" s="5"/>
      <c r="CP130" s="18"/>
      <c r="CQ130" s="69"/>
      <c r="CR130" s="8"/>
      <c r="CS130" s="9"/>
      <c r="CT130" s="8"/>
      <c r="CU130" s="69"/>
      <c r="CV130" s="26"/>
      <c r="CW130" s="26"/>
      <c r="CY130" s="26"/>
      <c r="CZ130" s="26"/>
      <c r="DA130" s="79"/>
    </row>
    <row r="131" spans="1:105" ht="15" x14ac:dyDescent="0.25">
      <c r="A131" s="10">
        <v>127</v>
      </c>
      <c r="B131" s="15"/>
      <c r="C131" s="42"/>
      <c r="D131" s="8"/>
      <c r="E131" s="28"/>
      <c r="F131" s="28"/>
      <c r="G131" s="32"/>
      <c r="H131" s="5"/>
      <c r="I131" s="5"/>
      <c r="J131" s="5"/>
      <c r="K131" s="5"/>
      <c r="L131" s="5"/>
      <c r="M131" s="5"/>
      <c r="N131" s="299">
        <f t="shared" si="5"/>
        <v>0</v>
      </c>
      <c r="O131" s="5"/>
      <c r="P131" s="5"/>
      <c r="Q131" s="5"/>
      <c r="R131" s="5"/>
      <c r="S131" s="5"/>
      <c r="T131" s="5"/>
      <c r="U131" s="5"/>
      <c r="V131" s="32"/>
      <c r="W131" s="5"/>
      <c r="X131" s="5"/>
      <c r="Y131" s="5"/>
      <c r="Z131" s="5"/>
      <c r="AA131" s="5"/>
      <c r="AB131" s="5"/>
      <c r="AC131" s="32"/>
      <c r="AD131" s="5"/>
      <c r="AE131" s="5"/>
      <c r="AF131" s="5"/>
      <c r="AG131" s="5"/>
      <c r="AH131" s="5"/>
      <c r="AI131" s="5"/>
      <c r="AJ131" s="40"/>
      <c r="AK131" s="8"/>
      <c r="AL131" s="41"/>
      <c r="AM131" s="28"/>
      <c r="AN131" s="28"/>
      <c r="AO131" s="28"/>
      <c r="AP131" s="28"/>
      <c r="AQ131" s="28"/>
      <c r="AR131" s="28"/>
      <c r="AS131" s="28"/>
      <c r="AT131" s="10" t="s">
        <v>311</v>
      </c>
      <c r="AU131" s="300">
        <f t="shared" si="6"/>
        <v>0</v>
      </c>
      <c r="AV131" s="5"/>
      <c r="AW131" s="5"/>
      <c r="AX131" s="5"/>
      <c r="AY131" s="20"/>
      <c r="AZ131" s="5"/>
      <c r="BA131" s="5"/>
      <c r="BB131" s="5"/>
      <c r="BC131" s="5"/>
      <c r="BD131" s="5"/>
      <c r="BE131" s="32"/>
      <c r="BF131" s="38"/>
      <c r="BG131" s="11"/>
      <c r="BH131" s="11"/>
      <c r="BI131" s="11"/>
      <c r="BJ131" s="44">
        <v>127</v>
      </c>
      <c r="BK131" s="26"/>
      <c r="BL131" s="26"/>
      <c r="BM131" s="26"/>
      <c r="BN131" s="26"/>
      <c r="BO131" s="26"/>
      <c r="BP131" s="33"/>
      <c r="BQ131" s="26"/>
      <c r="BR131" s="26"/>
      <c r="BS131" s="26"/>
      <c r="BT131" s="33"/>
      <c r="BU131" s="26"/>
      <c r="BV131" s="26"/>
      <c r="BW131" s="26"/>
      <c r="BX131" s="33"/>
      <c r="BY131" s="26"/>
      <c r="BZ131" s="26"/>
      <c r="CA131" s="26"/>
      <c r="CB131" s="33"/>
      <c r="CC131" s="26"/>
      <c r="CD131" s="26"/>
      <c r="CE131" s="26"/>
      <c r="CF131" s="33"/>
      <c r="CG131" s="26"/>
      <c r="CH131" s="26"/>
      <c r="CI131" s="26"/>
      <c r="CJ131" s="44">
        <v>127</v>
      </c>
      <c r="CK131" s="5">
        <v>0</v>
      </c>
      <c r="CL131" s="5">
        <v>0</v>
      </c>
      <c r="CM131" s="69"/>
      <c r="CN131" s="5"/>
      <c r="CO131" s="5"/>
      <c r="CP131" s="18"/>
      <c r="CQ131" s="69"/>
      <c r="CR131" s="8"/>
      <c r="CS131" s="9"/>
      <c r="CT131" s="8"/>
      <c r="CU131" s="69"/>
      <c r="CV131" s="26"/>
      <c r="CW131" s="26"/>
      <c r="CY131" s="26"/>
      <c r="CZ131" s="26"/>
      <c r="DA131" s="79"/>
    </row>
    <row r="132" spans="1:105" ht="15" x14ac:dyDescent="0.25">
      <c r="A132" s="10">
        <v>128</v>
      </c>
      <c r="B132" s="15"/>
      <c r="C132" s="42">
        <v>1</v>
      </c>
      <c r="D132" s="8">
        <v>40303</v>
      </c>
      <c r="E132" s="28">
        <v>1</v>
      </c>
      <c r="F132" s="28">
        <v>1</v>
      </c>
      <c r="G132" s="32">
        <v>1</v>
      </c>
      <c r="H132" s="5"/>
      <c r="I132" s="5">
        <v>1</v>
      </c>
      <c r="J132" s="5">
        <v>1</v>
      </c>
      <c r="K132" s="5">
        <v>1</v>
      </c>
      <c r="L132" s="5">
        <v>1</v>
      </c>
      <c r="M132" s="5">
        <v>1</v>
      </c>
      <c r="N132" s="299">
        <f t="shared" si="5"/>
        <v>1</v>
      </c>
      <c r="O132" s="5" t="s">
        <v>117</v>
      </c>
      <c r="P132" s="5"/>
      <c r="Q132" s="5" t="s">
        <v>117</v>
      </c>
      <c r="R132" s="5" t="s">
        <v>117</v>
      </c>
      <c r="S132" s="5" t="s">
        <v>118</v>
      </c>
      <c r="T132" s="5"/>
      <c r="U132" s="5"/>
      <c r="V132" s="32">
        <v>10</v>
      </c>
      <c r="W132" s="5"/>
      <c r="X132" s="5">
        <v>10</v>
      </c>
      <c r="Y132" s="5">
        <v>10</v>
      </c>
      <c r="Z132" s="5">
        <v>10</v>
      </c>
      <c r="AA132" s="5">
        <v>9</v>
      </c>
      <c r="AB132" s="5"/>
      <c r="AC132" s="32"/>
      <c r="AD132" s="5"/>
      <c r="AE132" s="5"/>
      <c r="AF132" s="5"/>
      <c r="AG132" s="5"/>
      <c r="AH132" s="5"/>
      <c r="AI132" s="5">
        <v>9</v>
      </c>
      <c r="AJ132" s="40" t="s">
        <v>231</v>
      </c>
      <c r="AK132" s="8">
        <v>40322</v>
      </c>
      <c r="AL132" s="41"/>
      <c r="AM132" s="28"/>
      <c r="AN132" s="28"/>
      <c r="AO132" s="28"/>
      <c r="AP132" s="28"/>
      <c r="AQ132" s="28"/>
      <c r="AR132" s="28"/>
      <c r="AS132" s="28"/>
      <c r="AT132" s="10" t="s">
        <v>312</v>
      </c>
      <c r="AU132" s="300">
        <f t="shared" si="6"/>
        <v>1</v>
      </c>
      <c r="AV132" s="5">
        <v>1</v>
      </c>
      <c r="AW132" s="5">
        <v>2.54</v>
      </c>
      <c r="AX132" s="5">
        <v>235</v>
      </c>
      <c r="AY132" s="20"/>
      <c r="AZ132" s="5"/>
      <c r="BA132" s="5"/>
      <c r="BB132" s="5"/>
      <c r="BC132" s="5"/>
      <c r="BD132" s="5"/>
      <c r="BE132" s="32">
        <v>1</v>
      </c>
      <c r="BF132" s="38"/>
      <c r="BG132" s="11">
        <f t="shared" si="7"/>
        <v>1190.7625758791196</v>
      </c>
      <c r="BH132" s="11"/>
      <c r="BI132" s="11">
        <f t="shared" si="9"/>
        <v>1190.7625758791196</v>
      </c>
      <c r="BJ132" s="44">
        <v>128</v>
      </c>
      <c r="BK132" s="26">
        <v>1</v>
      </c>
      <c r="BL132" s="26">
        <v>9</v>
      </c>
      <c r="BM132" s="26">
        <v>2</v>
      </c>
      <c r="BN132" s="26">
        <v>19</v>
      </c>
      <c r="BO132" s="26" t="s">
        <v>741</v>
      </c>
      <c r="BP132" s="33"/>
      <c r="BQ132" s="26"/>
      <c r="BR132" s="26"/>
      <c r="BS132" s="26"/>
      <c r="BT132" s="33"/>
      <c r="BU132" s="26"/>
      <c r="BV132" s="26"/>
      <c r="BW132" s="26"/>
      <c r="BX132" s="33"/>
      <c r="BY132" s="26"/>
      <c r="BZ132" s="26"/>
      <c r="CA132" s="26"/>
      <c r="CB132" s="33"/>
      <c r="CC132" s="26"/>
      <c r="CD132" s="26"/>
      <c r="CE132" s="26"/>
      <c r="CF132" s="33"/>
      <c r="CG132" s="26"/>
      <c r="CH132" s="26"/>
      <c r="CI132" s="26"/>
      <c r="CJ132" s="44">
        <v>128</v>
      </c>
      <c r="CK132" s="5">
        <v>1</v>
      </c>
      <c r="CL132" s="5">
        <v>1</v>
      </c>
      <c r="CM132" s="69">
        <v>1</v>
      </c>
      <c r="CN132" s="5">
        <v>2.54</v>
      </c>
      <c r="CO132" s="5">
        <v>235</v>
      </c>
      <c r="CP132" s="18">
        <v>1190.7625758791196</v>
      </c>
      <c r="CQ132" s="69">
        <v>9</v>
      </c>
      <c r="CR132" s="8" t="s">
        <v>231</v>
      </c>
      <c r="CS132" s="9">
        <v>40322</v>
      </c>
      <c r="CT132" s="252">
        <v>40328</v>
      </c>
      <c r="CU132" s="69">
        <v>1</v>
      </c>
      <c r="CV132" s="26">
        <v>9</v>
      </c>
      <c r="CW132" s="26">
        <v>2</v>
      </c>
      <c r="CY132" s="26">
        <v>19</v>
      </c>
      <c r="CZ132" s="26"/>
      <c r="DA132" s="79"/>
    </row>
    <row r="133" spans="1:105" ht="15" x14ac:dyDescent="0.25">
      <c r="A133" s="10">
        <v>129</v>
      </c>
      <c r="B133" s="15"/>
      <c r="C133" s="42"/>
      <c r="D133" s="8">
        <v>40303</v>
      </c>
      <c r="E133" s="28">
        <v>1</v>
      </c>
      <c r="F133" s="28">
        <v>0</v>
      </c>
      <c r="G133" s="32">
        <v>1</v>
      </c>
      <c r="H133" s="5"/>
      <c r="I133" s="5">
        <v>1</v>
      </c>
      <c r="J133" s="5">
        <v>1</v>
      </c>
      <c r="K133" s="5">
        <v>1</v>
      </c>
      <c r="L133" s="5">
        <v>1</v>
      </c>
      <c r="M133" s="5"/>
      <c r="N133" s="299">
        <f t="shared" si="5"/>
        <v>1</v>
      </c>
      <c r="O133" s="5"/>
      <c r="P133" s="5"/>
      <c r="Q133" s="5"/>
      <c r="R133" s="5"/>
      <c r="S133" s="5"/>
      <c r="T133" s="5"/>
      <c r="U133" s="5"/>
      <c r="V133" s="32"/>
      <c r="W133" s="5"/>
      <c r="X133" s="5"/>
      <c r="Y133" s="5"/>
      <c r="Z133" s="5"/>
      <c r="AA133" s="5"/>
      <c r="AB133" s="5"/>
      <c r="AC133" s="32"/>
      <c r="AD133" s="5"/>
      <c r="AE133" s="5"/>
      <c r="AF133" s="5"/>
      <c r="AG133" s="5"/>
      <c r="AH133" s="5"/>
      <c r="AI133" s="5"/>
      <c r="AJ133" s="40"/>
      <c r="AK133" s="8"/>
      <c r="AL133" s="41"/>
      <c r="AM133" s="28"/>
      <c r="AN133" s="28"/>
      <c r="AO133" s="28"/>
      <c r="AP133" s="28"/>
      <c r="AQ133" s="28"/>
      <c r="AR133" s="28"/>
      <c r="AS133" s="28"/>
      <c r="AT133" s="10" t="s">
        <v>235</v>
      </c>
      <c r="AU133" s="300">
        <f t="shared" si="6"/>
        <v>0</v>
      </c>
      <c r="AV133" s="5"/>
      <c r="AW133" s="5"/>
      <c r="AX133" s="5"/>
      <c r="AY133" s="20"/>
      <c r="AZ133" s="5"/>
      <c r="BA133" s="5"/>
      <c r="BB133" s="5"/>
      <c r="BC133" s="5"/>
      <c r="BD133" s="5"/>
      <c r="BE133" s="32"/>
      <c r="BF133" s="38"/>
      <c r="BG133" s="11"/>
      <c r="BH133" s="11"/>
      <c r="BI133" s="11"/>
      <c r="BJ133" s="44">
        <v>129</v>
      </c>
      <c r="BK133" s="26"/>
      <c r="BL133" s="26"/>
      <c r="BM133" s="26"/>
      <c r="BN133" s="26"/>
      <c r="BO133" s="26"/>
      <c r="BP133" s="33"/>
      <c r="BQ133" s="26"/>
      <c r="BR133" s="26"/>
      <c r="BS133" s="26"/>
      <c r="BT133" s="33"/>
      <c r="BU133" s="26"/>
      <c r="BV133" s="26"/>
      <c r="BW133" s="26"/>
      <c r="BX133" s="33"/>
      <c r="BY133" s="26"/>
      <c r="BZ133" s="26"/>
      <c r="CA133" s="26"/>
      <c r="CB133" s="33"/>
      <c r="CC133" s="26"/>
      <c r="CD133" s="26"/>
      <c r="CE133" s="26"/>
      <c r="CF133" s="33"/>
      <c r="CG133" s="26"/>
      <c r="CH133" s="26"/>
      <c r="CI133" s="26"/>
      <c r="CJ133" s="44">
        <v>129</v>
      </c>
      <c r="CK133" s="5">
        <v>1</v>
      </c>
      <c r="CL133" s="5">
        <v>0</v>
      </c>
      <c r="CM133" s="69">
        <v>1</v>
      </c>
      <c r="CN133" s="5"/>
      <c r="CO133" s="5"/>
      <c r="CP133" s="18"/>
      <c r="CQ133" s="69"/>
      <c r="CR133" s="8"/>
      <c r="CS133" s="9"/>
      <c r="CT133" s="8"/>
      <c r="CU133" s="69"/>
      <c r="CV133" s="26"/>
      <c r="CW133" s="26"/>
      <c r="CY133" s="26"/>
      <c r="CZ133" s="26"/>
      <c r="DA133" s="79"/>
    </row>
    <row r="134" spans="1:105" ht="15" x14ac:dyDescent="0.25">
      <c r="A134" s="10">
        <v>130</v>
      </c>
      <c r="B134" s="15"/>
      <c r="C134" s="42"/>
      <c r="D134" s="8">
        <v>40303</v>
      </c>
      <c r="E134" s="28">
        <v>1</v>
      </c>
      <c r="F134" s="28">
        <v>1</v>
      </c>
      <c r="G134" s="32">
        <v>1</v>
      </c>
      <c r="H134" s="5"/>
      <c r="I134" s="5">
        <v>1</v>
      </c>
      <c r="J134" s="5">
        <v>1</v>
      </c>
      <c r="K134" s="5">
        <v>1</v>
      </c>
      <c r="L134" s="5">
        <v>1</v>
      </c>
      <c r="M134" s="5"/>
      <c r="N134" s="299">
        <f t="shared" ref="N134:N197" si="10">MAX(G134:M134)</f>
        <v>1</v>
      </c>
      <c r="O134" s="5" t="s">
        <v>117</v>
      </c>
      <c r="P134" s="5"/>
      <c r="Q134" s="5" t="s">
        <v>111</v>
      </c>
      <c r="R134" s="5" t="s">
        <v>118</v>
      </c>
      <c r="S134" s="5"/>
      <c r="T134" s="5"/>
      <c r="U134" s="5"/>
      <c r="V134" s="32">
        <v>20</v>
      </c>
      <c r="W134" s="5"/>
      <c r="X134" s="5">
        <v>20</v>
      </c>
      <c r="Y134" s="5">
        <v>15</v>
      </c>
      <c r="Z134" s="5">
        <v>20</v>
      </c>
      <c r="AA134" s="5"/>
      <c r="AB134" s="5"/>
      <c r="AC134" s="32"/>
      <c r="AD134" s="5"/>
      <c r="AE134" s="5"/>
      <c r="AF134" s="5"/>
      <c r="AG134" s="5"/>
      <c r="AH134" s="5">
        <v>20</v>
      </c>
      <c r="AI134" s="5"/>
      <c r="AJ134" s="40" t="s">
        <v>233</v>
      </c>
      <c r="AK134" s="8">
        <v>40317</v>
      </c>
      <c r="AL134" s="41" t="s">
        <v>231</v>
      </c>
      <c r="AM134" s="28"/>
      <c r="AN134" s="28"/>
      <c r="AO134" s="28"/>
      <c r="AP134" s="28"/>
      <c r="AQ134" s="28"/>
      <c r="AR134" s="28"/>
      <c r="AS134" s="28"/>
      <c r="AT134" s="10" t="s">
        <v>313</v>
      </c>
      <c r="AU134" s="300">
        <f t="shared" ref="AU134:AU197" si="11">AV134+AZ134</f>
        <v>1</v>
      </c>
      <c r="AV134" s="5">
        <v>1</v>
      </c>
      <c r="AW134" s="5">
        <v>2.97</v>
      </c>
      <c r="AX134" s="5">
        <v>310</v>
      </c>
      <c r="AY134" s="20"/>
      <c r="AZ134" s="5"/>
      <c r="BA134" s="5"/>
      <c r="BB134" s="5"/>
      <c r="BC134" s="5"/>
      <c r="BD134" s="5"/>
      <c r="BE134" s="32">
        <v>2</v>
      </c>
      <c r="BF134" s="38"/>
      <c r="BG134" s="11">
        <f t="shared" ref="BG134:BG142" si="12">(AW134^2*PI()*AX134*AV134)/4</f>
        <v>2147.6547844488914</v>
      </c>
      <c r="BH134" s="11"/>
      <c r="BI134" s="11">
        <f t="shared" ref="BI134:BI142" si="13">BG134+BH134</f>
        <v>2147.6547844488914</v>
      </c>
      <c r="BJ134" s="44">
        <v>130</v>
      </c>
      <c r="BK134" s="26">
        <v>2</v>
      </c>
      <c r="BL134" s="26">
        <v>8</v>
      </c>
      <c r="BM134" s="26">
        <v>3</v>
      </c>
      <c r="BN134" s="26">
        <v>4</v>
      </c>
      <c r="BO134" s="26" t="s">
        <v>742</v>
      </c>
      <c r="BP134" s="33">
        <v>11</v>
      </c>
      <c r="BQ134" s="26">
        <v>0</v>
      </c>
      <c r="BR134" s="26">
        <v>3</v>
      </c>
      <c r="BS134" s="26" t="s">
        <v>742</v>
      </c>
      <c r="BT134" s="33"/>
      <c r="BU134" s="26"/>
      <c r="BV134" s="26"/>
      <c r="BW134" s="26"/>
      <c r="BX134" s="33"/>
      <c r="BY134" s="26"/>
      <c r="BZ134" s="26"/>
      <c r="CA134" s="26"/>
      <c r="CB134" s="33"/>
      <c r="CC134" s="26"/>
      <c r="CD134" s="26"/>
      <c r="CE134" s="26"/>
      <c r="CF134" s="33"/>
      <c r="CG134" s="26"/>
      <c r="CH134" s="26"/>
      <c r="CI134" s="26"/>
      <c r="CJ134" s="44">
        <v>130</v>
      </c>
      <c r="CK134" s="5">
        <v>1</v>
      </c>
      <c r="CL134" s="5">
        <v>1</v>
      </c>
      <c r="CM134" s="69">
        <v>1</v>
      </c>
      <c r="CN134" s="5">
        <v>2.97</v>
      </c>
      <c r="CO134" s="5">
        <v>310</v>
      </c>
      <c r="CP134" s="18">
        <v>2147.6547844488914</v>
      </c>
      <c r="CQ134" s="69">
        <v>20</v>
      </c>
      <c r="CR134" s="8" t="s">
        <v>233</v>
      </c>
      <c r="CS134" s="9">
        <v>40317</v>
      </c>
      <c r="CT134" s="8" t="s">
        <v>231</v>
      </c>
      <c r="CU134" s="69">
        <v>2</v>
      </c>
      <c r="CV134" s="26">
        <v>19</v>
      </c>
      <c r="CW134" s="26">
        <v>3</v>
      </c>
      <c r="CY134" s="26">
        <v>7</v>
      </c>
      <c r="CZ134" s="26"/>
      <c r="DA134" s="79"/>
    </row>
    <row r="135" spans="1:105" ht="15" x14ac:dyDescent="0.25">
      <c r="A135" s="10">
        <v>131</v>
      </c>
      <c r="B135" s="15"/>
      <c r="C135" s="42">
        <v>1</v>
      </c>
      <c r="D135" s="8">
        <v>40305</v>
      </c>
      <c r="E135" s="28">
        <v>1</v>
      </c>
      <c r="F135" s="28">
        <v>1</v>
      </c>
      <c r="G135" s="32"/>
      <c r="H135" s="5">
        <v>2</v>
      </c>
      <c r="I135" s="5">
        <v>2</v>
      </c>
      <c r="J135" s="5">
        <v>2</v>
      </c>
      <c r="K135" s="5">
        <v>2</v>
      </c>
      <c r="L135" s="5">
        <v>2</v>
      </c>
      <c r="M135" s="5">
        <v>2</v>
      </c>
      <c r="N135" s="299">
        <f t="shared" si="10"/>
        <v>2</v>
      </c>
      <c r="O135" s="5"/>
      <c r="P135" s="5" t="s">
        <v>117</v>
      </c>
      <c r="Q135" s="5" t="s">
        <v>117</v>
      </c>
      <c r="R135" s="5" t="s">
        <v>117</v>
      </c>
      <c r="S135" s="5" t="s">
        <v>117</v>
      </c>
      <c r="T135" s="5" t="s">
        <v>118</v>
      </c>
      <c r="U135" s="5"/>
      <c r="V135" s="32"/>
      <c r="W135" s="5">
        <v>10</v>
      </c>
      <c r="X135" s="5">
        <v>10</v>
      </c>
      <c r="Y135" s="5">
        <v>10</v>
      </c>
      <c r="Z135" s="5">
        <v>6</v>
      </c>
      <c r="AA135" s="5">
        <v>7</v>
      </c>
      <c r="AB135" s="5"/>
      <c r="AC135" s="32"/>
      <c r="AD135" s="5"/>
      <c r="AE135" s="5"/>
      <c r="AF135" s="5"/>
      <c r="AG135" s="5"/>
      <c r="AH135" s="5"/>
      <c r="AI135" s="5">
        <v>7</v>
      </c>
      <c r="AJ135" s="40" t="s">
        <v>238</v>
      </c>
      <c r="AK135" s="8"/>
      <c r="AL135" s="41"/>
      <c r="AM135" s="28"/>
      <c r="AN135" s="28"/>
      <c r="AO135" s="28"/>
      <c r="AP135" s="28"/>
      <c r="AQ135" s="28"/>
      <c r="AR135" s="28"/>
      <c r="AS135" s="28"/>
      <c r="AT135" s="10" t="s">
        <v>314</v>
      </c>
      <c r="AU135" s="300">
        <f t="shared" si="11"/>
        <v>2</v>
      </c>
      <c r="AV135" s="5">
        <v>2</v>
      </c>
      <c r="AW135" s="5">
        <v>2.35</v>
      </c>
      <c r="AX135" s="5">
        <v>375</v>
      </c>
      <c r="AY135" s="20"/>
      <c r="AZ135" s="5"/>
      <c r="BA135" s="5"/>
      <c r="BB135" s="5"/>
      <c r="BC135" s="5"/>
      <c r="BD135" s="5"/>
      <c r="BE135" s="32"/>
      <c r="BF135" s="38"/>
      <c r="BG135" s="11">
        <f t="shared" si="12"/>
        <v>3253.0210180218064</v>
      </c>
      <c r="BH135" s="11"/>
      <c r="BI135" s="11">
        <f t="shared" si="13"/>
        <v>3253.0210180218064</v>
      </c>
      <c r="BJ135" s="44">
        <v>131</v>
      </c>
      <c r="BK135" s="26"/>
      <c r="BL135" s="26"/>
      <c r="BM135" s="26"/>
      <c r="BN135" s="26"/>
      <c r="BO135" s="26"/>
      <c r="BP135" s="33"/>
      <c r="BQ135" s="26"/>
      <c r="BR135" s="26"/>
      <c r="BS135" s="26"/>
      <c r="BT135" s="33"/>
      <c r="BU135" s="26"/>
      <c r="BV135" s="26"/>
      <c r="BW135" s="26"/>
      <c r="BX135" s="33"/>
      <c r="BY135" s="26"/>
      <c r="BZ135" s="26"/>
      <c r="CA135" s="26"/>
      <c r="CB135" s="33"/>
      <c r="CC135" s="26"/>
      <c r="CD135" s="26"/>
      <c r="CE135" s="26"/>
      <c r="CF135" s="33"/>
      <c r="CG135" s="26"/>
      <c r="CH135" s="26"/>
      <c r="CI135" s="26"/>
      <c r="CJ135" s="44">
        <v>131</v>
      </c>
      <c r="CK135" s="5">
        <v>2</v>
      </c>
      <c r="CL135" s="5">
        <v>2</v>
      </c>
      <c r="CM135" s="69">
        <v>2</v>
      </c>
      <c r="CN135" s="5">
        <v>2.35</v>
      </c>
      <c r="CO135" s="5">
        <v>375</v>
      </c>
      <c r="CP135" s="18">
        <v>3253.0210180218064</v>
      </c>
      <c r="CQ135" s="69">
        <v>7</v>
      </c>
      <c r="CR135" s="8" t="s">
        <v>238</v>
      </c>
      <c r="CS135" s="9"/>
      <c r="CT135" s="252">
        <v>40328</v>
      </c>
      <c r="CU135" s="69"/>
      <c r="CV135" s="26"/>
      <c r="CW135" s="26"/>
      <c r="CY135" s="26"/>
      <c r="CZ135" s="26"/>
      <c r="DA135" s="79"/>
    </row>
    <row r="136" spans="1:105" ht="15" x14ac:dyDescent="0.25">
      <c r="A136" s="10">
        <v>132</v>
      </c>
      <c r="B136" s="15"/>
      <c r="C136" s="42"/>
      <c r="D136" s="8">
        <v>40311</v>
      </c>
      <c r="E136" s="28">
        <v>1</v>
      </c>
      <c r="F136" s="28">
        <v>1</v>
      </c>
      <c r="G136" s="32"/>
      <c r="H136" s="5"/>
      <c r="I136" s="5"/>
      <c r="J136" s="5">
        <v>1</v>
      </c>
      <c r="K136" s="5">
        <v>1</v>
      </c>
      <c r="L136" s="5">
        <v>1</v>
      </c>
      <c r="M136" s="5"/>
      <c r="N136" s="299">
        <f t="shared" si="10"/>
        <v>1</v>
      </c>
      <c r="O136" s="5"/>
      <c r="P136" s="5"/>
      <c r="Q136" s="5"/>
      <c r="R136" s="5" t="s">
        <v>117</v>
      </c>
      <c r="S136" s="5" t="s">
        <v>112</v>
      </c>
      <c r="T136" s="5"/>
      <c r="U136" s="5"/>
      <c r="V136" s="32"/>
      <c r="W136" s="5"/>
      <c r="X136" s="5"/>
      <c r="Y136" s="5">
        <v>1</v>
      </c>
      <c r="Z136" s="5">
        <v>1</v>
      </c>
      <c r="AA136" s="5"/>
      <c r="AB136" s="5"/>
      <c r="AC136" s="32"/>
      <c r="AD136" s="5"/>
      <c r="AE136" s="5"/>
      <c r="AF136" s="5"/>
      <c r="AG136" s="5"/>
      <c r="AH136" s="5">
        <v>1</v>
      </c>
      <c r="AI136" s="5"/>
      <c r="AJ136" s="40" t="s">
        <v>231</v>
      </c>
      <c r="AK136" s="8"/>
      <c r="AL136" s="41" t="s">
        <v>231</v>
      </c>
      <c r="AM136" s="28"/>
      <c r="AN136" s="28"/>
      <c r="AO136" s="28"/>
      <c r="AP136" s="28"/>
      <c r="AQ136" s="28"/>
      <c r="AR136" s="28"/>
      <c r="AS136" s="28"/>
      <c r="AT136" s="10" t="s">
        <v>315</v>
      </c>
      <c r="AU136" s="300">
        <f t="shared" si="11"/>
        <v>1</v>
      </c>
      <c r="AV136" s="5">
        <v>1</v>
      </c>
      <c r="AW136" s="5">
        <v>1.71</v>
      </c>
      <c r="AX136" s="5">
        <v>195</v>
      </c>
      <c r="AY136" s="20"/>
      <c r="AZ136" s="5"/>
      <c r="BA136" s="5"/>
      <c r="BB136" s="5"/>
      <c r="BC136" s="5"/>
      <c r="BD136" s="5"/>
      <c r="BE136" s="32"/>
      <c r="BF136" s="38"/>
      <c r="BG136" s="11">
        <f t="shared" si="12"/>
        <v>447.8336400701433</v>
      </c>
      <c r="BH136" s="11"/>
      <c r="BI136" s="11">
        <f t="shared" si="13"/>
        <v>447.8336400701433</v>
      </c>
      <c r="BJ136" s="44">
        <v>132</v>
      </c>
      <c r="BK136" s="26"/>
      <c r="BL136" s="26"/>
      <c r="BM136" s="26"/>
      <c r="BN136" s="26"/>
      <c r="BO136" s="26"/>
      <c r="BP136" s="33"/>
      <c r="BQ136" s="26"/>
      <c r="BR136" s="26"/>
      <c r="BS136" s="26"/>
      <c r="BT136" s="33"/>
      <c r="BU136" s="26"/>
      <c r="BV136" s="26"/>
      <c r="BW136" s="26"/>
      <c r="BX136" s="33"/>
      <c r="BY136" s="26"/>
      <c r="BZ136" s="26"/>
      <c r="CA136" s="26"/>
      <c r="CB136" s="33"/>
      <c r="CC136" s="26"/>
      <c r="CD136" s="26"/>
      <c r="CE136" s="26"/>
      <c r="CF136" s="33"/>
      <c r="CG136" s="26"/>
      <c r="CH136" s="26"/>
      <c r="CI136" s="26"/>
      <c r="CJ136" s="44">
        <v>132</v>
      </c>
      <c r="CK136" s="5">
        <v>1</v>
      </c>
      <c r="CL136" s="5">
        <v>1</v>
      </c>
      <c r="CM136" s="69">
        <v>1</v>
      </c>
      <c r="CN136" s="5">
        <v>1.71</v>
      </c>
      <c r="CO136" s="5">
        <v>195</v>
      </c>
      <c r="CP136" s="18">
        <v>447.8336400701433</v>
      </c>
      <c r="CQ136" s="69">
        <v>1</v>
      </c>
      <c r="CR136" s="8" t="s">
        <v>231</v>
      </c>
      <c r="CS136" s="9"/>
      <c r="CT136" s="8" t="s">
        <v>231</v>
      </c>
      <c r="CU136" s="69"/>
      <c r="CV136" s="26"/>
      <c r="CW136" s="26"/>
      <c r="CY136" s="26"/>
      <c r="CZ136" s="26"/>
      <c r="DA136" s="79"/>
    </row>
    <row r="137" spans="1:105" ht="15" x14ac:dyDescent="0.25">
      <c r="A137" s="10">
        <v>133</v>
      </c>
      <c r="B137" s="15"/>
      <c r="C137" s="42"/>
      <c r="D137" s="8">
        <v>40305</v>
      </c>
      <c r="E137" s="28">
        <v>1</v>
      </c>
      <c r="F137" s="28">
        <v>1</v>
      </c>
      <c r="G137" s="32"/>
      <c r="H137" s="5">
        <v>1</v>
      </c>
      <c r="I137" s="5">
        <v>1</v>
      </c>
      <c r="J137" s="5">
        <v>1</v>
      </c>
      <c r="K137" s="5">
        <v>2</v>
      </c>
      <c r="L137" s="5">
        <v>2</v>
      </c>
      <c r="M137" s="5">
        <v>2</v>
      </c>
      <c r="N137" s="299">
        <f t="shared" si="10"/>
        <v>2</v>
      </c>
      <c r="O137" s="5"/>
      <c r="P137" s="5" t="s">
        <v>117</v>
      </c>
      <c r="Q137" s="5" t="s">
        <v>117</v>
      </c>
      <c r="R137" s="5" t="s">
        <v>117</v>
      </c>
      <c r="S137" s="5"/>
      <c r="T137" s="5"/>
      <c r="U137" s="5"/>
      <c r="V137" s="32"/>
      <c r="W137" s="5">
        <v>10</v>
      </c>
      <c r="X137" s="5">
        <v>10</v>
      </c>
      <c r="Y137" s="5">
        <v>5</v>
      </c>
      <c r="Z137" s="5">
        <v>4</v>
      </c>
      <c r="AA137" s="5">
        <v>4</v>
      </c>
      <c r="AB137" s="5"/>
      <c r="AC137" s="32"/>
      <c r="AD137" s="5"/>
      <c r="AE137" s="5"/>
      <c r="AF137" s="5"/>
      <c r="AG137" s="5"/>
      <c r="AH137" s="5"/>
      <c r="AI137" s="5">
        <v>4</v>
      </c>
      <c r="AJ137" s="40">
        <v>40317</v>
      </c>
      <c r="AK137" s="8">
        <v>40322</v>
      </c>
      <c r="AL137" s="41">
        <v>40326</v>
      </c>
      <c r="AM137" s="28"/>
      <c r="AN137" s="28"/>
      <c r="AO137" s="28"/>
      <c r="AP137" s="28"/>
      <c r="AQ137" s="28"/>
      <c r="AR137" s="28"/>
      <c r="AS137" s="28"/>
      <c r="AT137" s="10" t="s">
        <v>316</v>
      </c>
      <c r="AU137" s="300">
        <f t="shared" si="11"/>
        <v>2</v>
      </c>
      <c r="AV137" s="5">
        <v>2</v>
      </c>
      <c r="AW137" s="5">
        <v>1.87</v>
      </c>
      <c r="AX137" s="5">
        <v>180</v>
      </c>
      <c r="AY137" s="20"/>
      <c r="AZ137" s="5"/>
      <c r="BA137" s="5"/>
      <c r="BB137" s="5"/>
      <c r="BC137" s="5"/>
      <c r="BD137" s="5"/>
      <c r="BE137" s="32">
        <v>1</v>
      </c>
      <c r="BF137" s="38"/>
      <c r="BG137" s="11">
        <f t="shared" si="12"/>
        <v>988.72518153043347</v>
      </c>
      <c r="BH137" s="11"/>
      <c r="BI137" s="11">
        <f t="shared" si="13"/>
        <v>988.72518153043347</v>
      </c>
      <c r="BJ137" s="44">
        <v>133</v>
      </c>
      <c r="BK137" s="26">
        <v>1</v>
      </c>
      <c r="BL137" s="26">
        <v>6</v>
      </c>
      <c r="BM137" s="26">
        <v>6</v>
      </c>
      <c r="BN137" s="26">
        <v>12</v>
      </c>
      <c r="BO137" s="26" t="s">
        <v>741</v>
      </c>
      <c r="BP137" s="33"/>
      <c r="BQ137" s="26"/>
      <c r="BR137" s="26"/>
      <c r="BS137" s="26"/>
      <c r="BT137" s="33"/>
      <c r="BU137" s="26"/>
      <c r="BV137" s="26"/>
      <c r="BW137" s="26"/>
      <c r="BX137" s="33"/>
      <c r="BY137" s="26"/>
      <c r="BZ137" s="26"/>
      <c r="CA137" s="26"/>
      <c r="CB137" s="33"/>
      <c r="CC137" s="26"/>
      <c r="CD137" s="26"/>
      <c r="CE137" s="26"/>
      <c r="CF137" s="33"/>
      <c r="CG137" s="26"/>
      <c r="CH137" s="26"/>
      <c r="CI137" s="26"/>
      <c r="CJ137" s="44">
        <v>133</v>
      </c>
      <c r="CK137" s="5">
        <v>2</v>
      </c>
      <c r="CL137" s="5">
        <v>2</v>
      </c>
      <c r="CM137" s="69">
        <v>2</v>
      </c>
      <c r="CN137" s="5">
        <v>1.87</v>
      </c>
      <c r="CO137" s="5">
        <v>180</v>
      </c>
      <c r="CP137" s="18">
        <v>988.72518153043347</v>
      </c>
      <c r="CQ137" s="69">
        <v>4</v>
      </c>
      <c r="CR137" s="8">
        <v>40317</v>
      </c>
      <c r="CS137" s="9">
        <v>40322</v>
      </c>
      <c r="CT137" s="8">
        <v>40326</v>
      </c>
      <c r="CU137" s="69">
        <v>1</v>
      </c>
      <c r="CV137" s="26">
        <v>6</v>
      </c>
      <c r="CW137" s="26">
        <v>6</v>
      </c>
      <c r="CY137" s="26">
        <v>12</v>
      </c>
      <c r="CZ137" s="26"/>
      <c r="DA137" s="79"/>
    </row>
    <row r="138" spans="1:105" ht="15" x14ac:dyDescent="0.25">
      <c r="A138" s="10">
        <v>134</v>
      </c>
      <c r="B138" s="15"/>
      <c r="C138" s="42"/>
      <c r="D138" s="8">
        <v>40303</v>
      </c>
      <c r="E138" s="28">
        <v>1</v>
      </c>
      <c r="F138" s="28">
        <v>1</v>
      </c>
      <c r="G138" s="32">
        <v>1</v>
      </c>
      <c r="H138" s="5"/>
      <c r="I138" s="5">
        <v>1</v>
      </c>
      <c r="J138" s="5">
        <v>1</v>
      </c>
      <c r="K138" s="5">
        <v>1</v>
      </c>
      <c r="L138" s="5">
        <v>1</v>
      </c>
      <c r="M138" s="5">
        <v>1</v>
      </c>
      <c r="N138" s="299">
        <f t="shared" si="10"/>
        <v>1</v>
      </c>
      <c r="O138" s="5" t="s">
        <v>117</v>
      </c>
      <c r="P138" s="5"/>
      <c r="Q138" s="5" t="s">
        <v>111</v>
      </c>
      <c r="R138" s="5" t="s">
        <v>118</v>
      </c>
      <c r="S138" s="5"/>
      <c r="T138" s="5"/>
      <c r="U138" s="5"/>
      <c r="V138" s="32">
        <v>10</v>
      </c>
      <c r="W138" s="5"/>
      <c r="X138" s="5">
        <v>10</v>
      </c>
      <c r="Y138" s="5">
        <v>10</v>
      </c>
      <c r="Z138" s="5">
        <v>12</v>
      </c>
      <c r="AA138" s="5">
        <v>13</v>
      </c>
      <c r="AB138" s="5"/>
      <c r="AC138" s="32"/>
      <c r="AD138" s="5"/>
      <c r="AE138" s="5"/>
      <c r="AF138" s="5"/>
      <c r="AG138" s="5"/>
      <c r="AH138" s="5"/>
      <c r="AI138" s="5">
        <v>13</v>
      </c>
      <c r="AJ138" s="40" t="s">
        <v>233</v>
      </c>
      <c r="AK138" s="8">
        <v>40317</v>
      </c>
      <c r="AL138" s="41" t="s">
        <v>238</v>
      </c>
      <c r="AM138" s="28"/>
      <c r="AN138" s="28"/>
      <c r="AO138" s="28"/>
      <c r="AP138" s="28"/>
      <c r="AQ138" s="28"/>
      <c r="AR138" s="28"/>
      <c r="AS138" s="28"/>
      <c r="AT138" s="10" t="s">
        <v>317</v>
      </c>
      <c r="AU138" s="300">
        <f t="shared" si="11"/>
        <v>1</v>
      </c>
      <c r="AV138" s="5">
        <v>1</v>
      </c>
      <c r="AW138" s="5">
        <v>2.27</v>
      </c>
      <c r="AX138" s="5">
        <v>200</v>
      </c>
      <c r="AY138" s="20"/>
      <c r="AZ138" s="5"/>
      <c r="BA138" s="5"/>
      <c r="BB138" s="5"/>
      <c r="BC138" s="5"/>
      <c r="BD138" s="5"/>
      <c r="BE138" s="32">
        <v>5</v>
      </c>
      <c r="BF138" s="38"/>
      <c r="BG138" s="11">
        <f t="shared" si="12"/>
        <v>809.41563923414219</v>
      </c>
      <c r="BH138" s="11"/>
      <c r="BI138" s="11">
        <f t="shared" si="13"/>
        <v>809.41563923414219</v>
      </c>
      <c r="BJ138" s="44">
        <v>134</v>
      </c>
      <c r="BK138" s="26">
        <v>6</v>
      </c>
      <c r="BL138" s="26">
        <v>9</v>
      </c>
      <c r="BM138" s="26">
        <v>4</v>
      </c>
      <c r="BN138" s="26">
        <v>15</v>
      </c>
      <c r="BO138" s="26" t="s">
        <v>741</v>
      </c>
      <c r="BP138" s="33">
        <v>11</v>
      </c>
      <c r="BQ138" s="26">
        <v>3</v>
      </c>
      <c r="BR138" s="26">
        <v>7</v>
      </c>
      <c r="BS138" s="26" t="s">
        <v>741</v>
      </c>
      <c r="BT138" s="33">
        <v>11</v>
      </c>
      <c r="BU138" s="26">
        <v>2</v>
      </c>
      <c r="BV138" s="26">
        <v>7</v>
      </c>
      <c r="BW138" s="26" t="s">
        <v>741</v>
      </c>
      <c r="BX138" s="33">
        <v>12</v>
      </c>
      <c r="BY138" s="26">
        <v>0</v>
      </c>
      <c r="BZ138" s="26">
        <v>8</v>
      </c>
      <c r="CA138" s="26" t="s">
        <v>747</v>
      </c>
      <c r="CB138" s="33">
        <v>10</v>
      </c>
      <c r="CC138" s="26">
        <v>0</v>
      </c>
      <c r="CD138" s="26">
        <v>1</v>
      </c>
      <c r="CE138" s="26" t="s">
        <v>748</v>
      </c>
      <c r="CF138" s="33">
        <v>9</v>
      </c>
      <c r="CG138" s="26">
        <v>0</v>
      </c>
      <c r="CH138" s="26">
        <v>1</v>
      </c>
      <c r="CI138" s="26" t="s">
        <v>749</v>
      </c>
      <c r="CJ138" s="44">
        <v>134</v>
      </c>
      <c r="CK138" s="5">
        <v>1</v>
      </c>
      <c r="CL138" s="5">
        <v>1</v>
      </c>
      <c r="CM138" s="69">
        <v>1</v>
      </c>
      <c r="CN138" s="5">
        <v>2.27</v>
      </c>
      <c r="CO138" s="5">
        <v>200</v>
      </c>
      <c r="CP138" s="18">
        <v>809.41563923414219</v>
      </c>
      <c r="CQ138" s="69">
        <v>13</v>
      </c>
      <c r="CR138" s="8" t="s">
        <v>233</v>
      </c>
      <c r="CS138" s="9">
        <v>40317</v>
      </c>
      <c r="CT138" s="8" t="s">
        <v>238</v>
      </c>
      <c r="CU138" s="69">
        <v>6</v>
      </c>
      <c r="CV138" s="26">
        <v>53</v>
      </c>
      <c r="CW138" s="26">
        <v>9</v>
      </c>
      <c r="CY138" s="26">
        <v>38</v>
      </c>
      <c r="CZ138" s="26"/>
      <c r="DA138" s="79"/>
    </row>
    <row r="139" spans="1:105" ht="15" x14ac:dyDescent="0.25">
      <c r="A139" s="10">
        <v>135</v>
      </c>
      <c r="B139" s="15"/>
      <c r="C139" s="42"/>
      <c r="D139" s="8">
        <v>40305</v>
      </c>
      <c r="E139" s="28">
        <v>1</v>
      </c>
      <c r="F139" s="28">
        <v>1</v>
      </c>
      <c r="G139" s="32"/>
      <c r="H139" s="5">
        <v>1</v>
      </c>
      <c r="I139" s="5">
        <v>1</v>
      </c>
      <c r="J139" s="5">
        <v>1</v>
      </c>
      <c r="K139" s="5">
        <v>1</v>
      </c>
      <c r="L139" s="5">
        <v>1</v>
      </c>
      <c r="M139" s="5"/>
      <c r="N139" s="299">
        <f t="shared" si="10"/>
        <v>1</v>
      </c>
      <c r="O139" s="5"/>
      <c r="P139" s="5" t="s">
        <v>117</v>
      </c>
      <c r="Q139" s="5"/>
      <c r="R139" s="5"/>
      <c r="S139" s="5" t="s">
        <v>112</v>
      </c>
      <c r="T139" s="5"/>
      <c r="U139" s="5"/>
      <c r="V139" s="32"/>
      <c r="W139" s="5">
        <v>10</v>
      </c>
      <c r="X139" s="5"/>
      <c r="Y139" s="5"/>
      <c r="Z139" s="5">
        <v>6</v>
      </c>
      <c r="AA139" s="5"/>
      <c r="AB139" s="5"/>
      <c r="AC139" s="32"/>
      <c r="AD139" s="5"/>
      <c r="AE139" s="5"/>
      <c r="AF139" s="5"/>
      <c r="AG139" s="5"/>
      <c r="AH139" s="5">
        <v>6</v>
      </c>
      <c r="AI139" s="5"/>
      <c r="AJ139" s="40" t="s">
        <v>231</v>
      </c>
      <c r="AK139" s="8"/>
      <c r="AL139" s="41">
        <v>40322</v>
      </c>
      <c r="AM139" s="28"/>
      <c r="AN139" s="28"/>
      <c r="AO139" s="28"/>
      <c r="AP139" s="28"/>
      <c r="AQ139" s="28"/>
      <c r="AR139" s="28"/>
      <c r="AS139" s="28"/>
      <c r="AT139" s="10" t="s">
        <v>318</v>
      </c>
      <c r="AU139" s="300">
        <f t="shared" si="11"/>
        <v>1</v>
      </c>
      <c r="AV139" s="5">
        <v>1</v>
      </c>
      <c r="AW139" s="5">
        <v>2.14</v>
      </c>
      <c r="AX139" s="5">
        <v>250</v>
      </c>
      <c r="AY139" s="20"/>
      <c r="AZ139" s="5"/>
      <c r="BA139" s="5"/>
      <c r="BB139" s="5"/>
      <c r="BC139" s="5"/>
      <c r="BD139" s="5"/>
      <c r="BE139" s="32"/>
      <c r="BF139" s="38"/>
      <c r="BG139" s="11">
        <f t="shared" si="12"/>
        <v>899.20235727373858</v>
      </c>
      <c r="BH139" s="11"/>
      <c r="BI139" s="11">
        <f t="shared" si="13"/>
        <v>899.20235727373858</v>
      </c>
      <c r="BJ139" s="44">
        <v>135</v>
      </c>
      <c r="BK139" s="26"/>
      <c r="BL139" s="26"/>
      <c r="BM139" s="26"/>
      <c r="BN139" s="26"/>
      <c r="BO139" s="26"/>
      <c r="BP139" s="33"/>
      <c r="BQ139" s="26"/>
      <c r="BR139" s="26"/>
      <c r="BS139" s="26"/>
      <c r="BT139" s="33"/>
      <c r="BU139" s="26"/>
      <c r="BV139" s="26"/>
      <c r="BW139" s="26"/>
      <c r="BX139" s="33"/>
      <c r="BY139" s="26"/>
      <c r="BZ139" s="26"/>
      <c r="CA139" s="26"/>
      <c r="CB139" s="33"/>
      <c r="CC139" s="26"/>
      <c r="CD139" s="26"/>
      <c r="CE139" s="26"/>
      <c r="CF139" s="33"/>
      <c r="CG139" s="26"/>
      <c r="CH139" s="26"/>
      <c r="CI139" s="26"/>
      <c r="CJ139" s="44">
        <v>135</v>
      </c>
      <c r="CK139" s="5">
        <v>1</v>
      </c>
      <c r="CL139" s="5">
        <v>1</v>
      </c>
      <c r="CM139" s="69">
        <v>1</v>
      </c>
      <c r="CN139" s="5">
        <v>2.14</v>
      </c>
      <c r="CO139" s="5">
        <v>250</v>
      </c>
      <c r="CP139" s="18">
        <v>899.20235727373858</v>
      </c>
      <c r="CQ139" s="69">
        <v>6</v>
      </c>
      <c r="CR139" s="8" t="s">
        <v>231</v>
      </c>
      <c r="CS139" s="9"/>
      <c r="CT139" s="8">
        <v>40322</v>
      </c>
      <c r="CU139" s="69"/>
      <c r="CV139" s="26"/>
      <c r="CW139" s="26"/>
      <c r="CY139" s="26"/>
      <c r="CZ139" s="26"/>
      <c r="DA139" s="79"/>
    </row>
    <row r="140" spans="1:105" ht="15" x14ac:dyDescent="0.25">
      <c r="A140" s="10">
        <v>136</v>
      </c>
      <c r="B140" s="15"/>
      <c r="C140" s="42"/>
      <c r="D140" s="8">
        <v>40305</v>
      </c>
      <c r="E140" s="28">
        <v>1</v>
      </c>
      <c r="F140" s="28">
        <v>0</v>
      </c>
      <c r="G140" s="32"/>
      <c r="H140" s="5">
        <v>2</v>
      </c>
      <c r="I140" s="5">
        <v>2</v>
      </c>
      <c r="J140" s="5">
        <v>2</v>
      </c>
      <c r="K140" s="5">
        <v>2</v>
      </c>
      <c r="L140" s="5">
        <v>2</v>
      </c>
      <c r="M140" s="5"/>
      <c r="N140" s="299">
        <f t="shared" si="10"/>
        <v>2</v>
      </c>
      <c r="O140" s="5"/>
      <c r="P140" s="5"/>
      <c r="Q140" s="5"/>
      <c r="R140" s="5"/>
      <c r="S140" s="5"/>
      <c r="T140" s="5"/>
      <c r="U140" s="5"/>
      <c r="V140" s="32"/>
      <c r="W140" s="5"/>
      <c r="X140" s="5"/>
      <c r="Y140" s="5"/>
      <c r="Z140" s="5"/>
      <c r="AA140" s="5"/>
      <c r="AB140" s="5"/>
      <c r="AC140" s="32"/>
      <c r="AD140" s="5"/>
      <c r="AE140" s="5"/>
      <c r="AF140" s="5"/>
      <c r="AG140" s="5"/>
      <c r="AH140" s="5"/>
      <c r="AI140" s="5"/>
      <c r="AJ140" s="40"/>
      <c r="AK140" s="8"/>
      <c r="AL140" s="41"/>
      <c r="AM140" s="28"/>
      <c r="AN140" s="28"/>
      <c r="AO140" s="28"/>
      <c r="AP140" s="28"/>
      <c r="AQ140" s="28"/>
      <c r="AR140" s="28"/>
      <c r="AS140" s="28"/>
      <c r="AT140" s="10" t="s">
        <v>319</v>
      </c>
      <c r="AU140" s="300">
        <f t="shared" si="11"/>
        <v>0</v>
      </c>
      <c r="AV140" s="5"/>
      <c r="AW140" s="5"/>
      <c r="AX140" s="5"/>
      <c r="AY140" s="20"/>
      <c r="AZ140" s="5"/>
      <c r="BA140" s="5"/>
      <c r="BB140" s="5"/>
      <c r="BC140" s="5"/>
      <c r="BD140" s="5"/>
      <c r="BE140" s="32"/>
      <c r="BF140" s="38"/>
      <c r="BG140" s="11"/>
      <c r="BH140" s="11"/>
      <c r="BI140" s="11"/>
      <c r="BJ140" s="44">
        <v>136</v>
      </c>
      <c r="BK140" s="26"/>
      <c r="BL140" s="26"/>
      <c r="BM140" s="26"/>
      <c r="BN140" s="26"/>
      <c r="BO140" s="26"/>
      <c r="BP140" s="33"/>
      <c r="BQ140" s="26"/>
      <c r="BR140" s="26"/>
      <c r="BS140" s="26"/>
      <c r="BT140" s="33"/>
      <c r="BU140" s="26"/>
      <c r="BV140" s="26"/>
      <c r="BW140" s="26"/>
      <c r="BX140" s="33"/>
      <c r="BY140" s="26"/>
      <c r="BZ140" s="26"/>
      <c r="CA140" s="26"/>
      <c r="CB140" s="33"/>
      <c r="CC140" s="26"/>
      <c r="CD140" s="26"/>
      <c r="CE140" s="26"/>
      <c r="CF140" s="33"/>
      <c r="CG140" s="26"/>
      <c r="CH140" s="26"/>
      <c r="CI140" s="26"/>
      <c r="CJ140" s="44">
        <v>136</v>
      </c>
      <c r="CK140" s="5">
        <v>2</v>
      </c>
      <c r="CL140" s="5">
        <v>0</v>
      </c>
      <c r="CM140" s="69">
        <v>2</v>
      </c>
      <c r="CN140" s="5"/>
      <c r="CO140" s="5"/>
      <c r="CP140" s="18"/>
      <c r="CQ140" s="69"/>
      <c r="CR140" s="8"/>
      <c r="CS140" s="9"/>
      <c r="CT140" s="8"/>
      <c r="CU140" s="69"/>
      <c r="CV140" s="26"/>
      <c r="CW140" s="26"/>
      <c r="CY140" s="26"/>
      <c r="CZ140" s="26"/>
      <c r="DA140" s="79"/>
    </row>
    <row r="141" spans="1:105" ht="15" x14ac:dyDescent="0.25">
      <c r="A141" s="10">
        <v>137</v>
      </c>
      <c r="B141" s="15"/>
      <c r="C141" s="42">
        <v>1</v>
      </c>
      <c r="D141" s="8">
        <v>40305</v>
      </c>
      <c r="E141" s="28">
        <v>1</v>
      </c>
      <c r="F141" s="28">
        <v>1</v>
      </c>
      <c r="G141" s="32"/>
      <c r="H141" s="5">
        <v>1</v>
      </c>
      <c r="I141" s="5">
        <v>1</v>
      </c>
      <c r="J141" s="5">
        <v>1</v>
      </c>
      <c r="K141" s="5">
        <v>1</v>
      </c>
      <c r="L141" s="5">
        <v>1</v>
      </c>
      <c r="M141" s="5">
        <v>1</v>
      </c>
      <c r="N141" s="299">
        <f t="shared" si="10"/>
        <v>1</v>
      </c>
      <c r="O141" s="5"/>
      <c r="P141" s="5" t="s">
        <v>117</v>
      </c>
      <c r="Q141" s="5" t="s">
        <v>117</v>
      </c>
      <c r="R141" s="5" t="s">
        <v>111</v>
      </c>
      <c r="S141" s="5"/>
      <c r="T141" s="5"/>
      <c r="U141" s="5"/>
      <c r="V141" s="32"/>
      <c r="W141" s="5">
        <v>10</v>
      </c>
      <c r="X141" s="5">
        <v>10</v>
      </c>
      <c r="Y141" s="5">
        <v>10</v>
      </c>
      <c r="Z141" s="5">
        <v>19</v>
      </c>
      <c r="AA141" s="5">
        <v>21</v>
      </c>
      <c r="AB141" s="5"/>
      <c r="AC141" s="32"/>
      <c r="AD141" s="5"/>
      <c r="AE141" s="5"/>
      <c r="AF141" s="5"/>
      <c r="AG141" s="5"/>
      <c r="AH141" s="5"/>
      <c r="AI141" s="5">
        <v>21</v>
      </c>
      <c r="AJ141" s="40" t="s">
        <v>233</v>
      </c>
      <c r="AK141" s="8" t="s">
        <v>237</v>
      </c>
      <c r="AL141" s="41"/>
      <c r="AM141" s="28"/>
      <c r="AN141" s="28"/>
      <c r="AO141" s="28"/>
      <c r="AP141" s="28"/>
      <c r="AQ141" s="28"/>
      <c r="AR141" s="28"/>
      <c r="AS141" s="28"/>
      <c r="AT141" s="10" t="s">
        <v>320</v>
      </c>
      <c r="AU141" s="300">
        <f t="shared" si="11"/>
        <v>1</v>
      </c>
      <c r="AV141" s="5">
        <v>1</v>
      </c>
      <c r="AW141" s="5">
        <v>2.75</v>
      </c>
      <c r="AX141" s="5">
        <v>230</v>
      </c>
      <c r="AY141" s="20"/>
      <c r="AZ141" s="5"/>
      <c r="BA141" s="5"/>
      <c r="BB141" s="5"/>
      <c r="BC141" s="5"/>
      <c r="BD141" s="5"/>
      <c r="BE141" s="32"/>
      <c r="BF141" s="38"/>
      <c r="BG141" s="11">
        <f t="shared" si="12"/>
        <v>1366.1019304594367</v>
      </c>
      <c r="BH141" s="11"/>
      <c r="BI141" s="11">
        <f t="shared" si="13"/>
        <v>1366.1019304594367</v>
      </c>
      <c r="BJ141" s="44">
        <v>137</v>
      </c>
      <c r="BK141" s="26"/>
      <c r="BL141" s="26"/>
      <c r="BM141" s="26"/>
      <c r="BN141" s="26"/>
      <c r="BO141" s="26"/>
      <c r="BP141" s="33"/>
      <c r="BQ141" s="26"/>
      <c r="BR141" s="26"/>
      <c r="BS141" s="26"/>
      <c r="BT141" s="33"/>
      <c r="BU141" s="26"/>
      <c r="BV141" s="26"/>
      <c r="BW141" s="26"/>
      <c r="BX141" s="33"/>
      <c r="BY141" s="26"/>
      <c r="BZ141" s="26"/>
      <c r="CA141" s="26"/>
      <c r="CB141" s="33"/>
      <c r="CC141" s="26"/>
      <c r="CD141" s="26"/>
      <c r="CE141" s="26"/>
      <c r="CF141" s="33"/>
      <c r="CG141" s="26"/>
      <c r="CH141" s="26"/>
      <c r="CI141" s="26"/>
      <c r="CJ141" s="44">
        <v>137</v>
      </c>
      <c r="CK141" s="5">
        <v>1</v>
      </c>
      <c r="CL141" s="5">
        <v>1</v>
      </c>
      <c r="CM141" s="69">
        <v>1</v>
      </c>
      <c r="CN141" s="5">
        <v>2.75</v>
      </c>
      <c r="CO141" s="5">
        <v>230</v>
      </c>
      <c r="CP141" s="18">
        <v>1366.1019304594367</v>
      </c>
      <c r="CQ141" s="69">
        <v>21</v>
      </c>
      <c r="CR141" s="8" t="s">
        <v>233</v>
      </c>
      <c r="CS141" s="9">
        <v>40322</v>
      </c>
      <c r="CT141" s="252">
        <v>40328</v>
      </c>
      <c r="CU141" s="69"/>
      <c r="CV141" s="26"/>
      <c r="CW141" s="26"/>
      <c r="CY141" s="26"/>
      <c r="CZ141" s="26"/>
      <c r="DA141" s="79"/>
    </row>
    <row r="142" spans="1:105" ht="15" x14ac:dyDescent="0.25">
      <c r="A142" s="10">
        <v>138</v>
      </c>
      <c r="B142" s="15"/>
      <c r="C142" s="42"/>
      <c r="D142" s="8">
        <v>40305</v>
      </c>
      <c r="E142" s="28">
        <v>1</v>
      </c>
      <c r="F142" s="28">
        <v>1</v>
      </c>
      <c r="G142" s="32"/>
      <c r="H142" s="5">
        <v>1</v>
      </c>
      <c r="I142" s="5">
        <v>1</v>
      </c>
      <c r="J142" s="5">
        <v>1</v>
      </c>
      <c r="K142" s="5">
        <v>1</v>
      </c>
      <c r="L142" s="5">
        <v>1</v>
      </c>
      <c r="M142" s="5"/>
      <c r="N142" s="299">
        <f t="shared" si="10"/>
        <v>1</v>
      </c>
      <c r="O142" s="5"/>
      <c r="P142" s="5" t="s">
        <v>117</v>
      </c>
      <c r="Q142" s="5" t="s">
        <v>111</v>
      </c>
      <c r="R142" s="5" t="s">
        <v>111</v>
      </c>
      <c r="S142" s="5" t="s">
        <v>112</v>
      </c>
      <c r="T142" s="5"/>
      <c r="U142" s="5"/>
      <c r="V142" s="32"/>
      <c r="W142" s="5">
        <v>10</v>
      </c>
      <c r="X142" s="5">
        <v>10</v>
      </c>
      <c r="Y142" s="5">
        <v>5</v>
      </c>
      <c r="Z142" s="5">
        <v>4</v>
      </c>
      <c r="AA142" s="5"/>
      <c r="AB142" s="5"/>
      <c r="AC142" s="32"/>
      <c r="AD142" s="5"/>
      <c r="AE142" s="5"/>
      <c r="AF142" s="5"/>
      <c r="AG142" s="5"/>
      <c r="AH142" s="5">
        <v>4</v>
      </c>
      <c r="AI142" s="5"/>
      <c r="AJ142" s="40" t="s">
        <v>231</v>
      </c>
      <c r="AK142" s="8"/>
      <c r="AL142" s="41" t="s">
        <v>231</v>
      </c>
      <c r="AM142" s="28"/>
      <c r="AN142" s="28"/>
      <c r="AO142" s="28"/>
      <c r="AP142" s="28"/>
      <c r="AQ142" s="28"/>
      <c r="AR142" s="28"/>
      <c r="AS142" s="28"/>
      <c r="AT142" s="10" t="s">
        <v>321</v>
      </c>
      <c r="AU142" s="300">
        <f t="shared" si="11"/>
        <v>1</v>
      </c>
      <c r="AV142" s="5">
        <v>1</v>
      </c>
      <c r="AW142" s="5">
        <v>1.88</v>
      </c>
      <c r="AX142" s="5">
        <v>200</v>
      </c>
      <c r="AY142" s="20"/>
      <c r="AZ142" s="5"/>
      <c r="BA142" s="5"/>
      <c r="BB142" s="5"/>
      <c r="BC142" s="5"/>
      <c r="BD142" s="5"/>
      <c r="BE142" s="32"/>
      <c r="BF142" s="38"/>
      <c r="BG142" s="11">
        <f t="shared" si="12"/>
        <v>555.18225374238818</v>
      </c>
      <c r="BH142" s="11"/>
      <c r="BI142" s="11">
        <f t="shared" si="13"/>
        <v>555.18225374238818</v>
      </c>
      <c r="BJ142" s="44">
        <v>138</v>
      </c>
      <c r="BK142" s="26"/>
      <c r="BL142" s="26"/>
      <c r="BM142" s="26"/>
      <c r="BN142" s="26"/>
      <c r="BO142" s="26"/>
      <c r="BP142" s="33"/>
      <c r="BQ142" s="26"/>
      <c r="BR142" s="26"/>
      <c r="BS142" s="26"/>
      <c r="BT142" s="33"/>
      <c r="BU142" s="26"/>
      <c r="BV142" s="26"/>
      <c r="BW142" s="26"/>
      <c r="BX142" s="33"/>
      <c r="BY142" s="26"/>
      <c r="BZ142" s="26"/>
      <c r="CA142" s="26"/>
      <c r="CB142" s="33"/>
      <c r="CC142" s="26"/>
      <c r="CD142" s="26"/>
      <c r="CE142" s="26"/>
      <c r="CF142" s="33"/>
      <c r="CG142" s="26"/>
      <c r="CH142" s="26"/>
      <c r="CI142" s="26"/>
      <c r="CJ142" s="44">
        <v>138</v>
      </c>
      <c r="CK142" s="5">
        <v>1</v>
      </c>
      <c r="CL142" s="5">
        <v>1</v>
      </c>
      <c r="CM142" s="69">
        <v>1</v>
      </c>
      <c r="CN142" s="5">
        <v>1.88</v>
      </c>
      <c r="CO142" s="5">
        <v>200</v>
      </c>
      <c r="CP142" s="18">
        <v>555.18225374238818</v>
      </c>
      <c r="CQ142" s="69">
        <v>4</v>
      </c>
      <c r="CR142" s="8" t="s">
        <v>231</v>
      </c>
      <c r="CS142" s="9"/>
      <c r="CT142" s="8" t="s">
        <v>231</v>
      </c>
      <c r="CU142" s="69"/>
      <c r="CV142" s="26"/>
      <c r="CW142" s="26"/>
      <c r="CY142" s="26"/>
      <c r="CZ142" s="26"/>
      <c r="DA142" s="79"/>
    </row>
    <row r="143" spans="1:105" ht="15" x14ac:dyDescent="0.25">
      <c r="A143" s="10">
        <v>139</v>
      </c>
      <c r="B143" s="15" t="s">
        <v>542</v>
      </c>
      <c r="C143" s="42"/>
      <c r="D143" s="8"/>
      <c r="E143" s="28"/>
      <c r="F143" s="28"/>
      <c r="G143" s="32"/>
      <c r="H143" s="5"/>
      <c r="I143" s="5"/>
      <c r="J143" s="5"/>
      <c r="K143" s="5"/>
      <c r="L143" s="5"/>
      <c r="M143" s="5"/>
      <c r="N143" s="299">
        <f t="shared" si="10"/>
        <v>0</v>
      </c>
      <c r="O143" s="5"/>
      <c r="P143" s="5"/>
      <c r="Q143" s="5"/>
      <c r="R143" s="5"/>
      <c r="S143" s="5"/>
      <c r="T143" s="5"/>
      <c r="U143" s="5"/>
      <c r="V143" s="32"/>
      <c r="W143" s="5"/>
      <c r="X143" s="5"/>
      <c r="Y143" s="5"/>
      <c r="Z143" s="5"/>
      <c r="AA143" s="5"/>
      <c r="AB143" s="5"/>
      <c r="AC143" s="32"/>
      <c r="AD143" s="5"/>
      <c r="AE143" s="5"/>
      <c r="AF143" s="5"/>
      <c r="AG143" s="5"/>
      <c r="AH143" s="5"/>
      <c r="AI143" s="5"/>
      <c r="AJ143" s="40"/>
      <c r="AK143" s="8"/>
      <c r="AL143" s="41"/>
      <c r="AM143" s="28"/>
      <c r="AN143" s="28"/>
      <c r="AO143" s="28"/>
      <c r="AP143" s="28"/>
      <c r="AQ143" s="28"/>
      <c r="AR143" s="28"/>
      <c r="AS143" s="28"/>
      <c r="AT143" s="10"/>
      <c r="AU143" s="300">
        <f t="shared" si="11"/>
        <v>0</v>
      </c>
      <c r="AV143" s="5"/>
      <c r="AW143" s="5"/>
      <c r="AX143" s="5"/>
      <c r="AY143" s="20"/>
      <c r="AZ143" s="5"/>
      <c r="BA143" s="5"/>
      <c r="BB143" s="5"/>
      <c r="BC143" s="5"/>
      <c r="BD143" s="5"/>
      <c r="BE143" s="32"/>
      <c r="BF143" s="38"/>
      <c r="BG143" s="11"/>
      <c r="BH143" s="11"/>
      <c r="BI143" s="11"/>
      <c r="BJ143" s="44">
        <v>139</v>
      </c>
      <c r="BK143" s="26"/>
      <c r="BL143" s="26"/>
      <c r="BM143" s="26"/>
      <c r="BN143" s="26"/>
      <c r="BO143" s="26"/>
      <c r="BP143" s="33"/>
      <c r="BQ143" s="26"/>
      <c r="BR143" s="26"/>
      <c r="BS143" s="26"/>
      <c r="BT143" s="33"/>
      <c r="BU143" s="26"/>
      <c r="BV143" s="26"/>
      <c r="BW143" s="26"/>
      <c r="BX143" s="33"/>
      <c r="BY143" s="26"/>
      <c r="BZ143" s="26"/>
      <c r="CA143" s="26"/>
      <c r="CB143" s="33"/>
      <c r="CC143" s="26"/>
      <c r="CD143" s="26"/>
      <c r="CE143" s="26"/>
      <c r="CF143" s="33"/>
      <c r="CG143" s="26"/>
      <c r="CH143" s="26"/>
      <c r="CI143" s="26"/>
      <c r="CJ143" s="44">
        <v>139</v>
      </c>
      <c r="CK143" s="5">
        <v>0</v>
      </c>
      <c r="CL143" s="5">
        <v>0</v>
      </c>
      <c r="CM143" s="69"/>
      <c r="CN143" s="5"/>
      <c r="CO143" s="5"/>
      <c r="CP143" s="18"/>
      <c r="CQ143" s="69"/>
      <c r="CR143" s="8"/>
      <c r="CS143" s="9"/>
      <c r="CT143" s="8"/>
      <c r="CU143" s="69"/>
      <c r="CV143" s="26"/>
      <c r="CW143" s="26"/>
      <c r="CY143" s="26"/>
      <c r="CZ143" s="26"/>
      <c r="DA143" s="79" t="s">
        <v>655</v>
      </c>
    </row>
    <row r="144" spans="1:105" ht="15" x14ac:dyDescent="0.25">
      <c r="A144" s="10">
        <v>140</v>
      </c>
      <c r="B144" s="15" t="s">
        <v>543</v>
      </c>
      <c r="C144" s="42"/>
      <c r="D144" s="8"/>
      <c r="E144" s="28"/>
      <c r="F144" s="28"/>
      <c r="G144" s="32"/>
      <c r="H144" s="5"/>
      <c r="I144" s="5"/>
      <c r="J144" s="5"/>
      <c r="K144" s="5"/>
      <c r="L144" s="5"/>
      <c r="M144" s="5"/>
      <c r="N144" s="299">
        <f t="shared" si="10"/>
        <v>0</v>
      </c>
      <c r="O144" s="5"/>
      <c r="P144" s="5"/>
      <c r="Q144" s="5"/>
      <c r="R144" s="5"/>
      <c r="S144" s="5"/>
      <c r="T144" s="5"/>
      <c r="U144" s="5"/>
      <c r="V144" s="32"/>
      <c r="W144" s="5"/>
      <c r="X144" s="5"/>
      <c r="Y144" s="5"/>
      <c r="Z144" s="5"/>
      <c r="AA144" s="5"/>
      <c r="AB144" s="5"/>
      <c r="AC144" s="32"/>
      <c r="AD144" s="5"/>
      <c r="AE144" s="5"/>
      <c r="AF144" s="5"/>
      <c r="AG144" s="5"/>
      <c r="AH144" s="5"/>
      <c r="AI144" s="5"/>
      <c r="AJ144" s="40"/>
      <c r="AK144" s="8"/>
      <c r="AL144" s="41"/>
      <c r="AM144" s="28"/>
      <c r="AN144" s="28"/>
      <c r="AO144" s="28"/>
      <c r="AP144" s="28"/>
      <c r="AQ144" s="28"/>
      <c r="AR144" s="28"/>
      <c r="AS144" s="28"/>
      <c r="AT144" s="10"/>
      <c r="AU144" s="300">
        <f t="shared" si="11"/>
        <v>0</v>
      </c>
      <c r="AV144" s="5"/>
      <c r="AW144" s="5"/>
      <c r="AX144" s="5"/>
      <c r="AY144" s="20"/>
      <c r="AZ144" s="5"/>
      <c r="BA144" s="5"/>
      <c r="BB144" s="5"/>
      <c r="BC144" s="5"/>
      <c r="BD144" s="5"/>
      <c r="BE144" s="32"/>
      <c r="BF144" s="38"/>
      <c r="BG144" s="11"/>
      <c r="BH144" s="11"/>
      <c r="BI144" s="11"/>
      <c r="BJ144" s="44">
        <v>140</v>
      </c>
      <c r="BK144" s="26"/>
      <c r="BL144" s="26"/>
      <c r="BM144" s="26"/>
      <c r="BN144" s="26"/>
      <c r="BO144" s="26"/>
      <c r="BP144" s="33"/>
      <c r="BQ144" s="26"/>
      <c r="BR144" s="26"/>
      <c r="BS144" s="26"/>
      <c r="BT144" s="33"/>
      <c r="BU144" s="26"/>
      <c r="BV144" s="26"/>
      <c r="BW144" s="26"/>
      <c r="BX144" s="33"/>
      <c r="BY144" s="26"/>
      <c r="BZ144" s="26"/>
      <c r="CA144" s="26"/>
      <c r="CB144" s="33"/>
      <c r="CC144" s="26"/>
      <c r="CD144" s="26"/>
      <c r="CE144" s="26"/>
      <c r="CF144" s="33"/>
      <c r="CG144" s="26"/>
      <c r="CH144" s="26"/>
      <c r="CI144" s="26"/>
      <c r="CJ144" s="44">
        <v>140</v>
      </c>
      <c r="CK144" s="5">
        <v>0</v>
      </c>
      <c r="CL144" s="5">
        <v>0</v>
      </c>
      <c r="CM144" s="69"/>
      <c r="CN144" s="5"/>
      <c r="CO144" s="5"/>
      <c r="CP144" s="18"/>
      <c r="CQ144" s="69"/>
      <c r="CR144" s="8"/>
      <c r="CS144" s="9"/>
      <c r="CT144" s="8"/>
      <c r="CU144" s="69"/>
      <c r="CV144" s="26"/>
      <c r="CW144" s="26"/>
      <c r="CY144" s="26"/>
      <c r="CZ144" s="26"/>
      <c r="DA144" s="79" t="s">
        <v>657</v>
      </c>
    </row>
    <row r="145" spans="1:105" ht="15" x14ac:dyDescent="0.25">
      <c r="A145" s="10">
        <v>141</v>
      </c>
      <c r="B145" s="15" t="s">
        <v>544</v>
      </c>
      <c r="C145" s="42"/>
      <c r="D145" s="8"/>
      <c r="E145" s="28"/>
      <c r="F145" s="28"/>
      <c r="G145" s="32"/>
      <c r="H145" s="5"/>
      <c r="I145" s="5"/>
      <c r="J145" s="5"/>
      <c r="K145" s="5"/>
      <c r="L145" s="5"/>
      <c r="M145" s="5"/>
      <c r="N145" s="299">
        <f t="shared" si="10"/>
        <v>0</v>
      </c>
      <c r="O145" s="5"/>
      <c r="P145" s="5"/>
      <c r="Q145" s="5"/>
      <c r="R145" s="5"/>
      <c r="S145" s="5"/>
      <c r="T145" s="5"/>
      <c r="U145" s="5"/>
      <c r="V145" s="32"/>
      <c r="W145" s="5"/>
      <c r="X145" s="5"/>
      <c r="Y145" s="5"/>
      <c r="Z145" s="5"/>
      <c r="AA145" s="5"/>
      <c r="AB145" s="5"/>
      <c r="AC145" s="32"/>
      <c r="AD145" s="5"/>
      <c r="AE145" s="5"/>
      <c r="AF145" s="5"/>
      <c r="AG145" s="5"/>
      <c r="AH145" s="5"/>
      <c r="AI145" s="5"/>
      <c r="AJ145" s="40"/>
      <c r="AK145" s="8"/>
      <c r="AL145" s="41"/>
      <c r="AM145" s="28"/>
      <c r="AN145" s="28"/>
      <c r="AO145" s="28"/>
      <c r="AP145" s="28"/>
      <c r="AQ145" s="28"/>
      <c r="AR145" s="28"/>
      <c r="AS145" s="28"/>
      <c r="AT145" s="10"/>
      <c r="AU145" s="300">
        <f t="shared" si="11"/>
        <v>0</v>
      </c>
      <c r="AV145" s="5"/>
      <c r="AW145" s="5"/>
      <c r="AX145" s="5"/>
      <c r="AY145" s="20"/>
      <c r="AZ145" s="5"/>
      <c r="BA145" s="5"/>
      <c r="BB145" s="5"/>
      <c r="BC145" s="5"/>
      <c r="BD145" s="5"/>
      <c r="BE145" s="32"/>
      <c r="BF145" s="38"/>
      <c r="BG145" s="11"/>
      <c r="BH145" s="11"/>
      <c r="BI145" s="11"/>
      <c r="BJ145" s="44">
        <v>141</v>
      </c>
      <c r="BK145" s="26"/>
      <c r="BL145" s="26"/>
      <c r="BM145" s="26"/>
      <c r="BN145" s="26"/>
      <c r="BO145" s="26"/>
      <c r="BP145" s="33"/>
      <c r="BQ145" s="26"/>
      <c r="BR145" s="26"/>
      <c r="BS145" s="26"/>
      <c r="BT145" s="33"/>
      <c r="BU145" s="26"/>
      <c r="BV145" s="26"/>
      <c r="BW145" s="26"/>
      <c r="BX145" s="33"/>
      <c r="BY145" s="26"/>
      <c r="BZ145" s="26"/>
      <c r="CA145" s="26"/>
      <c r="CB145" s="33"/>
      <c r="CC145" s="26"/>
      <c r="CD145" s="26"/>
      <c r="CE145" s="26"/>
      <c r="CF145" s="33"/>
      <c r="CG145" s="26"/>
      <c r="CH145" s="26"/>
      <c r="CI145" s="26"/>
      <c r="CJ145" s="44">
        <v>141</v>
      </c>
      <c r="CK145" s="5">
        <v>0</v>
      </c>
      <c r="CL145" s="5">
        <v>0</v>
      </c>
      <c r="CM145" s="69"/>
      <c r="CN145" s="5"/>
      <c r="CO145" s="5"/>
      <c r="CP145" s="18"/>
      <c r="CQ145" s="69"/>
      <c r="CR145" s="8"/>
      <c r="CS145" s="9"/>
      <c r="CT145" s="8"/>
      <c r="CU145" s="69"/>
      <c r="CV145" s="26"/>
      <c r="CW145" s="26"/>
      <c r="CY145" s="26"/>
      <c r="CZ145" s="26"/>
      <c r="DA145" s="79" t="s">
        <v>658</v>
      </c>
    </row>
    <row r="146" spans="1:105" ht="15" x14ac:dyDescent="0.25">
      <c r="A146" s="10">
        <v>142</v>
      </c>
      <c r="B146" s="15" t="s">
        <v>545</v>
      </c>
      <c r="C146" s="42"/>
      <c r="D146" s="8"/>
      <c r="E146" s="28"/>
      <c r="F146" s="28"/>
      <c r="G146" s="32"/>
      <c r="H146" s="5"/>
      <c r="I146" s="5"/>
      <c r="J146" s="5"/>
      <c r="K146" s="5"/>
      <c r="L146" s="5"/>
      <c r="M146" s="5"/>
      <c r="N146" s="299">
        <f t="shared" si="10"/>
        <v>0</v>
      </c>
      <c r="O146" s="5"/>
      <c r="P146" s="5"/>
      <c r="Q146" s="5"/>
      <c r="R146" s="5"/>
      <c r="S146" s="5"/>
      <c r="T146" s="5"/>
      <c r="U146" s="5"/>
      <c r="V146" s="32"/>
      <c r="W146" s="5"/>
      <c r="X146" s="5"/>
      <c r="Y146" s="5"/>
      <c r="Z146" s="5"/>
      <c r="AA146" s="5"/>
      <c r="AB146" s="5"/>
      <c r="AC146" s="32"/>
      <c r="AD146" s="5"/>
      <c r="AE146" s="5"/>
      <c r="AF146" s="5"/>
      <c r="AG146" s="5"/>
      <c r="AH146" s="5"/>
      <c r="AI146" s="5"/>
      <c r="AJ146" s="40"/>
      <c r="AK146" s="8"/>
      <c r="AL146" s="41"/>
      <c r="AM146" s="28"/>
      <c r="AN146" s="28"/>
      <c r="AO146" s="28"/>
      <c r="AP146" s="28"/>
      <c r="AQ146" s="28"/>
      <c r="AR146" s="28"/>
      <c r="AS146" s="28"/>
      <c r="AT146" s="10"/>
      <c r="AU146" s="300">
        <f t="shared" si="11"/>
        <v>0</v>
      </c>
      <c r="AV146" s="5"/>
      <c r="AW146" s="5"/>
      <c r="AX146" s="5"/>
      <c r="AY146" s="20"/>
      <c r="AZ146" s="5"/>
      <c r="BA146" s="5"/>
      <c r="BB146" s="5"/>
      <c r="BC146" s="5"/>
      <c r="BD146" s="5"/>
      <c r="BE146" s="32"/>
      <c r="BF146" s="38"/>
      <c r="BG146" s="11"/>
      <c r="BH146" s="11"/>
      <c r="BI146" s="11"/>
      <c r="BJ146" s="44">
        <v>142</v>
      </c>
      <c r="BK146" s="26"/>
      <c r="BL146" s="26"/>
      <c r="BM146" s="26"/>
      <c r="BN146" s="26"/>
      <c r="BO146" s="26"/>
      <c r="BP146" s="33"/>
      <c r="BQ146" s="26"/>
      <c r="BR146" s="26"/>
      <c r="BS146" s="26"/>
      <c r="BT146" s="33"/>
      <c r="BU146" s="26"/>
      <c r="BV146" s="26"/>
      <c r="BW146" s="26"/>
      <c r="BX146" s="33"/>
      <c r="BY146" s="26"/>
      <c r="BZ146" s="26"/>
      <c r="CA146" s="26"/>
      <c r="CB146" s="33"/>
      <c r="CC146" s="26"/>
      <c r="CD146" s="26"/>
      <c r="CE146" s="26"/>
      <c r="CF146" s="33"/>
      <c r="CG146" s="26"/>
      <c r="CH146" s="26"/>
      <c r="CI146" s="26"/>
      <c r="CJ146" s="44">
        <v>142</v>
      </c>
      <c r="CK146" s="5">
        <v>0</v>
      </c>
      <c r="CL146" s="5">
        <v>0</v>
      </c>
      <c r="CM146" s="69"/>
      <c r="CN146" s="5"/>
      <c r="CO146" s="5"/>
      <c r="CP146" s="18"/>
      <c r="CQ146" s="69"/>
      <c r="CR146" s="8"/>
      <c r="CS146" s="9"/>
      <c r="CT146" s="8"/>
      <c r="CU146" s="69"/>
      <c r="CV146" s="26"/>
      <c r="CW146" s="26"/>
      <c r="CY146" s="26"/>
      <c r="CZ146" s="26"/>
      <c r="DA146" s="79" t="s">
        <v>659</v>
      </c>
    </row>
    <row r="147" spans="1:105" ht="15" x14ac:dyDescent="0.25">
      <c r="A147" s="10">
        <v>143</v>
      </c>
      <c r="B147" s="15" t="s">
        <v>546</v>
      </c>
      <c r="C147" s="42"/>
      <c r="D147" s="8"/>
      <c r="E147" s="28"/>
      <c r="F147" s="28"/>
      <c r="G147" s="32"/>
      <c r="H147" s="5"/>
      <c r="I147" s="5"/>
      <c r="J147" s="5"/>
      <c r="K147" s="5"/>
      <c r="L147" s="5"/>
      <c r="M147" s="5"/>
      <c r="N147" s="299">
        <f t="shared" si="10"/>
        <v>0</v>
      </c>
      <c r="O147" s="5"/>
      <c r="P147" s="5"/>
      <c r="Q147" s="5"/>
      <c r="R147" s="5"/>
      <c r="S147" s="5"/>
      <c r="T147" s="5"/>
      <c r="U147" s="5"/>
      <c r="V147" s="32"/>
      <c r="W147" s="5"/>
      <c r="X147" s="5"/>
      <c r="Y147" s="5"/>
      <c r="Z147" s="5"/>
      <c r="AA147" s="5"/>
      <c r="AB147" s="5"/>
      <c r="AC147" s="32"/>
      <c r="AD147" s="5"/>
      <c r="AE147" s="5"/>
      <c r="AF147" s="5"/>
      <c r="AG147" s="5"/>
      <c r="AH147" s="5"/>
      <c r="AI147" s="5"/>
      <c r="AJ147" s="40"/>
      <c r="AK147" s="8"/>
      <c r="AL147" s="41"/>
      <c r="AM147" s="28"/>
      <c r="AN147" s="28"/>
      <c r="AO147" s="28"/>
      <c r="AP147" s="28"/>
      <c r="AQ147" s="28"/>
      <c r="AR147" s="28"/>
      <c r="AS147" s="28"/>
      <c r="AT147" s="10"/>
      <c r="AU147" s="300">
        <f t="shared" si="11"/>
        <v>0</v>
      </c>
      <c r="AV147" s="5"/>
      <c r="AW147" s="5"/>
      <c r="AX147" s="5"/>
      <c r="AY147" s="20"/>
      <c r="AZ147" s="5"/>
      <c r="BA147" s="5"/>
      <c r="BB147" s="5"/>
      <c r="BC147" s="5"/>
      <c r="BD147" s="5"/>
      <c r="BE147" s="32"/>
      <c r="BF147" s="38"/>
      <c r="BG147" s="11"/>
      <c r="BH147" s="11"/>
      <c r="BI147" s="11"/>
      <c r="BJ147" s="44">
        <v>143</v>
      </c>
      <c r="BK147" s="26"/>
      <c r="BL147" s="26"/>
      <c r="BM147" s="26"/>
      <c r="BN147" s="26"/>
      <c r="BO147" s="26"/>
      <c r="BP147" s="33"/>
      <c r="BQ147" s="26"/>
      <c r="BR147" s="26"/>
      <c r="BS147" s="26"/>
      <c r="BT147" s="33"/>
      <c r="BU147" s="26"/>
      <c r="BV147" s="26"/>
      <c r="BW147" s="26"/>
      <c r="BX147" s="33"/>
      <c r="BY147" s="26"/>
      <c r="BZ147" s="26"/>
      <c r="CA147" s="26"/>
      <c r="CB147" s="33"/>
      <c r="CC147" s="26"/>
      <c r="CD147" s="26"/>
      <c r="CE147" s="26"/>
      <c r="CF147" s="33"/>
      <c r="CG147" s="26"/>
      <c r="CH147" s="26"/>
      <c r="CI147" s="26"/>
      <c r="CJ147" s="44">
        <v>143</v>
      </c>
      <c r="CK147" s="5">
        <v>0</v>
      </c>
      <c r="CL147" s="5">
        <v>0</v>
      </c>
      <c r="CM147" s="69"/>
      <c r="CN147" s="5"/>
      <c r="CO147" s="5"/>
      <c r="CP147" s="18"/>
      <c r="CQ147" s="69"/>
      <c r="CR147" s="8"/>
      <c r="CS147" s="9"/>
      <c r="CT147" s="8"/>
      <c r="CU147" s="69"/>
      <c r="CV147" s="26"/>
      <c r="CW147" s="26"/>
      <c r="CY147" s="26"/>
      <c r="CZ147" s="26"/>
      <c r="DA147" s="79" t="s">
        <v>659</v>
      </c>
    </row>
    <row r="148" spans="1:105" ht="15" x14ac:dyDescent="0.25">
      <c r="A148" s="10">
        <v>144</v>
      </c>
      <c r="B148" s="15" t="s">
        <v>547</v>
      </c>
      <c r="C148" s="42"/>
      <c r="D148" s="8"/>
      <c r="E148" s="28"/>
      <c r="F148" s="28"/>
      <c r="G148" s="32"/>
      <c r="H148" s="5"/>
      <c r="I148" s="5"/>
      <c r="J148" s="5"/>
      <c r="K148" s="5"/>
      <c r="L148" s="5"/>
      <c r="M148" s="5"/>
      <c r="N148" s="299">
        <f t="shared" si="10"/>
        <v>0</v>
      </c>
      <c r="O148" s="5"/>
      <c r="P148" s="5"/>
      <c r="Q148" s="5"/>
      <c r="R148" s="5"/>
      <c r="S148" s="5"/>
      <c r="T148" s="5"/>
      <c r="U148" s="5"/>
      <c r="V148" s="32"/>
      <c r="W148" s="5"/>
      <c r="X148" s="5"/>
      <c r="Y148" s="5"/>
      <c r="Z148" s="5"/>
      <c r="AA148" s="5"/>
      <c r="AB148" s="5"/>
      <c r="AC148" s="32"/>
      <c r="AD148" s="5"/>
      <c r="AE148" s="5"/>
      <c r="AF148" s="5"/>
      <c r="AG148" s="5"/>
      <c r="AH148" s="5"/>
      <c r="AI148" s="5"/>
      <c r="AJ148" s="40"/>
      <c r="AK148" s="8"/>
      <c r="AL148" s="41"/>
      <c r="AM148" s="28"/>
      <c r="AN148" s="28"/>
      <c r="AO148" s="28"/>
      <c r="AP148" s="28"/>
      <c r="AQ148" s="28"/>
      <c r="AR148" s="28"/>
      <c r="AS148" s="28"/>
      <c r="AT148" s="10"/>
      <c r="AU148" s="300">
        <f t="shared" si="11"/>
        <v>0</v>
      </c>
      <c r="AV148" s="5"/>
      <c r="AW148" s="5"/>
      <c r="AX148" s="5"/>
      <c r="AY148" s="20"/>
      <c r="AZ148" s="5"/>
      <c r="BA148" s="5"/>
      <c r="BB148" s="5"/>
      <c r="BC148" s="5"/>
      <c r="BD148" s="5"/>
      <c r="BE148" s="32"/>
      <c r="BF148" s="38"/>
      <c r="BG148" s="11"/>
      <c r="BH148" s="11"/>
      <c r="BI148" s="11"/>
      <c r="BJ148" s="44">
        <v>144</v>
      </c>
      <c r="BK148" s="26"/>
      <c r="BL148" s="26"/>
      <c r="BM148" s="26"/>
      <c r="BN148" s="26"/>
      <c r="BO148" s="26"/>
      <c r="BP148" s="33"/>
      <c r="BQ148" s="26"/>
      <c r="BR148" s="26"/>
      <c r="BS148" s="26"/>
      <c r="BT148" s="33"/>
      <c r="BU148" s="26"/>
      <c r="BV148" s="26"/>
      <c r="BW148" s="26"/>
      <c r="BX148" s="33"/>
      <c r="BY148" s="26"/>
      <c r="BZ148" s="26"/>
      <c r="CA148" s="26"/>
      <c r="CB148" s="33"/>
      <c r="CC148" s="26"/>
      <c r="CD148" s="26"/>
      <c r="CE148" s="26"/>
      <c r="CF148" s="33"/>
      <c r="CG148" s="26"/>
      <c r="CH148" s="26"/>
      <c r="CI148" s="26"/>
      <c r="CJ148" s="44">
        <v>144</v>
      </c>
      <c r="CK148" s="5">
        <v>0</v>
      </c>
      <c r="CL148" s="5">
        <v>0</v>
      </c>
      <c r="CM148" s="69"/>
      <c r="CN148" s="5"/>
      <c r="CO148" s="5"/>
      <c r="CP148" s="18"/>
      <c r="CQ148" s="69"/>
      <c r="CR148" s="8"/>
      <c r="CS148" s="9"/>
      <c r="CT148" s="8"/>
      <c r="CU148" s="69"/>
      <c r="CV148" s="26"/>
      <c r="CW148" s="26"/>
      <c r="CY148" s="26"/>
      <c r="CZ148" s="26"/>
      <c r="DA148" s="79" t="s">
        <v>659</v>
      </c>
    </row>
    <row r="149" spans="1:105" ht="15" x14ac:dyDescent="0.25">
      <c r="A149" s="10">
        <v>145</v>
      </c>
      <c r="B149" s="15" t="s">
        <v>548</v>
      </c>
      <c r="C149" s="42"/>
      <c r="D149" s="8"/>
      <c r="E149" s="28"/>
      <c r="F149" s="28"/>
      <c r="G149" s="32"/>
      <c r="H149" s="5"/>
      <c r="I149" s="5"/>
      <c r="J149" s="5"/>
      <c r="K149" s="5"/>
      <c r="L149" s="5"/>
      <c r="M149" s="5"/>
      <c r="N149" s="299">
        <f t="shared" si="10"/>
        <v>0</v>
      </c>
      <c r="O149" s="5"/>
      <c r="P149" s="5"/>
      <c r="Q149" s="5"/>
      <c r="R149" s="5"/>
      <c r="S149" s="5"/>
      <c r="T149" s="5"/>
      <c r="U149" s="5"/>
      <c r="V149" s="32"/>
      <c r="W149" s="5"/>
      <c r="X149" s="5"/>
      <c r="Y149" s="5"/>
      <c r="Z149" s="5"/>
      <c r="AA149" s="5"/>
      <c r="AB149" s="5"/>
      <c r="AC149" s="32"/>
      <c r="AD149" s="5"/>
      <c r="AE149" s="5"/>
      <c r="AF149" s="5"/>
      <c r="AG149" s="5"/>
      <c r="AH149" s="5"/>
      <c r="AI149" s="5"/>
      <c r="AJ149" s="40"/>
      <c r="AK149" s="8"/>
      <c r="AL149" s="41"/>
      <c r="AM149" s="28"/>
      <c r="AN149" s="28"/>
      <c r="AO149" s="28"/>
      <c r="AP149" s="28"/>
      <c r="AQ149" s="28"/>
      <c r="AR149" s="28"/>
      <c r="AS149" s="28"/>
      <c r="AT149" s="10"/>
      <c r="AU149" s="300">
        <f t="shared" si="11"/>
        <v>0</v>
      </c>
      <c r="AV149" s="5"/>
      <c r="AW149" s="5"/>
      <c r="AX149" s="5"/>
      <c r="AY149" s="20"/>
      <c r="AZ149" s="5"/>
      <c r="BA149" s="5"/>
      <c r="BB149" s="5"/>
      <c r="BC149" s="5"/>
      <c r="BD149" s="5"/>
      <c r="BE149" s="32"/>
      <c r="BF149" s="38"/>
      <c r="BG149" s="11"/>
      <c r="BH149" s="11"/>
      <c r="BI149" s="11"/>
      <c r="BJ149" s="44">
        <v>145</v>
      </c>
      <c r="BK149" s="26"/>
      <c r="BL149" s="26"/>
      <c r="BM149" s="26"/>
      <c r="BN149" s="26"/>
      <c r="BO149" s="26"/>
      <c r="BP149" s="33"/>
      <c r="BQ149" s="26"/>
      <c r="BR149" s="26"/>
      <c r="BS149" s="26"/>
      <c r="BT149" s="33"/>
      <c r="BU149" s="26"/>
      <c r="BV149" s="26"/>
      <c r="BW149" s="26"/>
      <c r="BX149" s="33"/>
      <c r="BY149" s="26"/>
      <c r="BZ149" s="26"/>
      <c r="CA149" s="26"/>
      <c r="CB149" s="33"/>
      <c r="CC149" s="26"/>
      <c r="CD149" s="26"/>
      <c r="CE149" s="26"/>
      <c r="CF149" s="33"/>
      <c r="CG149" s="26"/>
      <c r="CH149" s="26"/>
      <c r="CI149" s="26"/>
      <c r="CJ149" s="44">
        <v>145</v>
      </c>
      <c r="CK149" s="5">
        <v>0</v>
      </c>
      <c r="CL149" s="5">
        <v>0</v>
      </c>
      <c r="CM149" s="69"/>
      <c r="CN149" s="5"/>
      <c r="CO149" s="5"/>
      <c r="CP149" s="18"/>
      <c r="CQ149" s="69"/>
      <c r="CR149" s="8"/>
      <c r="CS149" s="9"/>
      <c r="CT149" s="8"/>
      <c r="CU149" s="69"/>
      <c r="CV149" s="26"/>
      <c r="CW149" s="26"/>
      <c r="CY149" s="26"/>
      <c r="CZ149" s="26"/>
      <c r="DA149" s="79" t="s">
        <v>659</v>
      </c>
    </row>
    <row r="150" spans="1:105" ht="15" x14ac:dyDescent="0.25">
      <c r="A150" s="10">
        <v>146</v>
      </c>
      <c r="B150" s="15" t="s">
        <v>549</v>
      </c>
      <c r="C150" s="42"/>
      <c r="D150" s="8"/>
      <c r="E150" s="28"/>
      <c r="F150" s="28"/>
      <c r="G150" s="32"/>
      <c r="H150" s="5"/>
      <c r="I150" s="5"/>
      <c r="J150" s="5"/>
      <c r="K150" s="5"/>
      <c r="L150" s="5"/>
      <c r="M150" s="5"/>
      <c r="N150" s="299">
        <f t="shared" si="10"/>
        <v>0</v>
      </c>
      <c r="O150" s="5"/>
      <c r="P150" s="5"/>
      <c r="Q150" s="5"/>
      <c r="R150" s="5"/>
      <c r="S150" s="5"/>
      <c r="T150" s="5"/>
      <c r="U150" s="5"/>
      <c r="V150" s="32"/>
      <c r="W150" s="5"/>
      <c r="X150" s="5"/>
      <c r="Y150" s="5"/>
      <c r="Z150" s="5"/>
      <c r="AA150" s="5"/>
      <c r="AB150" s="5"/>
      <c r="AC150" s="32"/>
      <c r="AD150" s="5"/>
      <c r="AE150" s="5"/>
      <c r="AF150" s="5"/>
      <c r="AG150" s="5"/>
      <c r="AH150" s="5"/>
      <c r="AI150" s="5"/>
      <c r="AJ150" s="40"/>
      <c r="AK150" s="8"/>
      <c r="AL150" s="41"/>
      <c r="AM150" s="28"/>
      <c r="AN150" s="28"/>
      <c r="AO150" s="28"/>
      <c r="AP150" s="28"/>
      <c r="AQ150" s="28"/>
      <c r="AR150" s="28"/>
      <c r="AS150" s="28"/>
      <c r="AT150" s="10"/>
      <c r="AU150" s="300">
        <f t="shared" si="11"/>
        <v>0</v>
      </c>
      <c r="AV150" s="5"/>
      <c r="AW150" s="5"/>
      <c r="AX150" s="5"/>
      <c r="AY150" s="20"/>
      <c r="AZ150" s="5"/>
      <c r="BA150" s="5"/>
      <c r="BB150" s="5"/>
      <c r="BC150" s="5"/>
      <c r="BD150" s="5"/>
      <c r="BE150" s="32"/>
      <c r="BF150" s="38"/>
      <c r="BG150" s="11"/>
      <c r="BH150" s="11"/>
      <c r="BI150" s="11"/>
      <c r="BJ150" s="44">
        <v>146</v>
      </c>
      <c r="BK150" s="26"/>
      <c r="BL150" s="26"/>
      <c r="BM150" s="26"/>
      <c r="BN150" s="26"/>
      <c r="BO150" s="26"/>
      <c r="BP150" s="33"/>
      <c r="BQ150" s="26"/>
      <c r="BR150" s="26"/>
      <c r="BS150" s="26"/>
      <c r="BT150" s="33"/>
      <c r="BU150" s="26"/>
      <c r="BV150" s="26"/>
      <c r="BW150" s="26"/>
      <c r="BX150" s="33"/>
      <c r="BY150" s="26"/>
      <c r="BZ150" s="26"/>
      <c r="CA150" s="26"/>
      <c r="CB150" s="33"/>
      <c r="CC150" s="26"/>
      <c r="CD150" s="26"/>
      <c r="CE150" s="26"/>
      <c r="CF150" s="33"/>
      <c r="CG150" s="26"/>
      <c r="CH150" s="26"/>
      <c r="CI150" s="26"/>
      <c r="CJ150" s="44">
        <v>146</v>
      </c>
      <c r="CK150" s="5">
        <v>0</v>
      </c>
      <c r="CL150" s="5">
        <v>0</v>
      </c>
      <c r="CM150" s="69"/>
      <c r="CN150" s="5"/>
      <c r="CO150" s="5"/>
      <c r="CP150" s="18"/>
      <c r="CQ150" s="69"/>
      <c r="CR150" s="8"/>
      <c r="CS150" s="9"/>
      <c r="CT150" s="8"/>
      <c r="CU150" s="69"/>
      <c r="CV150" s="26"/>
      <c r="CW150" s="26"/>
      <c r="CY150" s="26"/>
      <c r="CZ150" s="26"/>
      <c r="DA150" s="79" t="s">
        <v>659</v>
      </c>
    </row>
    <row r="151" spans="1:105" ht="15" x14ac:dyDescent="0.25">
      <c r="A151" s="10">
        <v>147</v>
      </c>
      <c r="B151" s="15" t="s">
        <v>550</v>
      </c>
      <c r="C151" s="42"/>
      <c r="D151" s="8"/>
      <c r="E151" s="28"/>
      <c r="F151" s="28"/>
      <c r="G151" s="32"/>
      <c r="H151" s="5"/>
      <c r="I151" s="5"/>
      <c r="J151" s="5"/>
      <c r="K151" s="5"/>
      <c r="L151" s="5"/>
      <c r="M151" s="5"/>
      <c r="N151" s="299">
        <f t="shared" si="10"/>
        <v>0</v>
      </c>
      <c r="O151" s="5"/>
      <c r="P151" s="5"/>
      <c r="Q151" s="5"/>
      <c r="R151" s="5"/>
      <c r="S151" s="5"/>
      <c r="T151" s="5"/>
      <c r="U151" s="5"/>
      <c r="V151" s="32"/>
      <c r="W151" s="5"/>
      <c r="X151" s="5"/>
      <c r="Y151" s="5"/>
      <c r="Z151" s="5"/>
      <c r="AA151" s="5"/>
      <c r="AB151" s="5"/>
      <c r="AC151" s="32"/>
      <c r="AD151" s="5"/>
      <c r="AE151" s="5"/>
      <c r="AF151" s="5"/>
      <c r="AG151" s="5"/>
      <c r="AH151" s="5"/>
      <c r="AI151" s="5"/>
      <c r="AJ151" s="40"/>
      <c r="AK151" s="8"/>
      <c r="AL151" s="41"/>
      <c r="AM151" s="28"/>
      <c r="AN151" s="28"/>
      <c r="AO151" s="28"/>
      <c r="AP151" s="28"/>
      <c r="AQ151" s="28"/>
      <c r="AR151" s="28"/>
      <c r="AS151" s="28"/>
      <c r="AT151" s="10"/>
      <c r="AU151" s="300">
        <f t="shared" si="11"/>
        <v>0</v>
      </c>
      <c r="AV151" s="5"/>
      <c r="AW151" s="5"/>
      <c r="AX151" s="5"/>
      <c r="AY151" s="20"/>
      <c r="AZ151" s="5"/>
      <c r="BA151" s="5"/>
      <c r="BB151" s="5"/>
      <c r="BC151" s="5"/>
      <c r="BD151" s="5"/>
      <c r="BE151" s="32"/>
      <c r="BF151" s="38"/>
      <c r="BG151" s="11"/>
      <c r="BH151" s="11"/>
      <c r="BI151" s="11"/>
      <c r="BJ151" s="44">
        <v>147</v>
      </c>
      <c r="BK151" s="26"/>
      <c r="BL151" s="26"/>
      <c r="BM151" s="26"/>
      <c r="BN151" s="26"/>
      <c r="BO151" s="26"/>
      <c r="BP151" s="33"/>
      <c r="BQ151" s="26"/>
      <c r="BR151" s="26"/>
      <c r="BS151" s="26"/>
      <c r="BT151" s="33"/>
      <c r="BU151" s="26"/>
      <c r="BV151" s="26"/>
      <c r="BW151" s="26"/>
      <c r="BX151" s="33"/>
      <c r="BY151" s="26"/>
      <c r="BZ151" s="26"/>
      <c r="CA151" s="26"/>
      <c r="CB151" s="33"/>
      <c r="CC151" s="26"/>
      <c r="CD151" s="26"/>
      <c r="CE151" s="26"/>
      <c r="CF151" s="33"/>
      <c r="CG151" s="26"/>
      <c r="CH151" s="26"/>
      <c r="CI151" s="26"/>
      <c r="CJ151" s="44">
        <v>147</v>
      </c>
      <c r="CK151" s="5">
        <v>0</v>
      </c>
      <c r="CL151" s="5">
        <v>0</v>
      </c>
      <c r="CM151" s="69"/>
      <c r="CN151" s="5"/>
      <c r="CO151" s="5"/>
      <c r="CP151" s="18"/>
      <c r="CQ151" s="69"/>
      <c r="CR151" s="8"/>
      <c r="CS151" s="9"/>
      <c r="CT151" s="8"/>
      <c r="CU151" s="69"/>
      <c r="CV151" s="26"/>
      <c r="CW151" s="26"/>
      <c r="CY151" s="26"/>
      <c r="CZ151" s="26"/>
      <c r="DA151" s="79" t="s">
        <v>659</v>
      </c>
    </row>
    <row r="152" spans="1:105" ht="15" x14ac:dyDescent="0.25">
      <c r="A152" s="10">
        <v>148</v>
      </c>
      <c r="B152" s="15" t="s">
        <v>551</v>
      </c>
      <c r="C152" s="42"/>
      <c r="D152" s="8"/>
      <c r="E152" s="28"/>
      <c r="F152" s="28"/>
      <c r="G152" s="32"/>
      <c r="H152" s="5"/>
      <c r="I152" s="5"/>
      <c r="J152" s="5"/>
      <c r="K152" s="5"/>
      <c r="L152" s="5"/>
      <c r="M152" s="5"/>
      <c r="N152" s="299">
        <f t="shared" si="10"/>
        <v>0</v>
      </c>
      <c r="O152" s="5"/>
      <c r="P152" s="5"/>
      <c r="Q152" s="5"/>
      <c r="R152" s="5"/>
      <c r="S152" s="5"/>
      <c r="T152" s="5"/>
      <c r="U152" s="5"/>
      <c r="V152" s="32"/>
      <c r="W152" s="5"/>
      <c r="X152" s="5"/>
      <c r="Y152" s="5"/>
      <c r="Z152" s="5"/>
      <c r="AA152" s="5"/>
      <c r="AB152" s="5"/>
      <c r="AC152" s="32"/>
      <c r="AD152" s="5"/>
      <c r="AE152" s="5"/>
      <c r="AF152" s="5"/>
      <c r="AG152" s="5"/>
      <c r="AH152" s="5"/>
      <c r="AI152" s="5"/>
      <c r="AJ152" s="40"/>
      <c r="AK152" s="8"/>
      <c r="AL152" s="41"/>
      <c r="AM152" s="28"/>
      <c r="AN152" s="28"/>
      <c r="AO152" s="28"/>
      <c r="AP152" s="28"/>
      <c r="AQ152" s="28"/>
      <c r="AR152" s="28"/>
      <c r="AS152" s="28"/>
      <c r="AT152" s="10"/>
      <c r="AU152" s="300">
        <f t="shared" si="11"/>
        <v>0</v>
      </c>
      <c r="AV152" s="5"/>
      <c r="AW152" s="5"/>
      <c r="AX152" s="5"/>
      <c r="AY152" s="20"/>
      <c r="AZ152" s="5"/>
      <c r="BA152" s="5"/>
      <c r="BB152" s="5"/>
      <c r="BC152" s="5"/>
      <c r="BD152" s="5"/>
      <c r="BE152" s="32"/>
      <c r="BF152" s="38"/>
      <c r="BG152" s="11"/>
      <c r="BH152" s="11"/>
      <c r="BI152" s="11"/>
      <c r="BJ152" s="44">
        <v>148</v>
      </c>
      <c r="BK152" s="26"/>
      <c r="BL152" s="26"/>
      <c r="BM152" s="26"/>
      <c r="BN152" s="26"/>
      <c r="BO152" s="26"/>
      <c r="BP152" s="33"/>
      <c r="BQ152" s="26"/>
      <c r="BR152" s="26"/>
      <c r="BS152" s="26"/>
      <c r="BT152" s="33"/>
      <c r="BU152" s="26"/>
      <c r="BV152" s="26"/>
      <c r="BW152" s="26"/>
      <c r="BX152" s="33"/>
      <c r="BY152" s="26"/>
      <c r="BZ152" s="26"/>
      <c r="CA152" s="26"/>
      <c r="CB152" s="33"/>
      <c r="CC152" s="26"/>
      <c r="CD152" s="26"/>
      <c r="CE152" s="26"/>
      <c r="CF152" s="33"/>
      <c r="CG152" s="26"/>
      <c r="CH152" s="26"/>
      <c r="CI152" s="26"/>
      <c r="CJ152" s="44">
        <v>148</v>
      </c>
      <c r="CK152" s="5">
        <v>0</v>
      </c>
      <c r="CL152" s="5">
        <v>0</v>
      </c>
      <c r="CM152" s="69"/>
      <c r="CN152" s="5"/>
      <c r="CO152" s="5"/>
      <c r="CP152" s="18"/>
      <c r="CQ152" s="69"/>
      <c r="CR152" s="8"/>
      <c r="CS152" s="9"/>
      <c r="CT152" s="8"/>
      <c r="CU152" s="69"/>
      <c r="CV152" s="26"/>
      <c r="CW152" s="26"/>
      <c r="CY152" s="26"/>
      <c r="CZ152" s="26"/>
      <c r="DA152" s="79" t="s">
        <v>659</v>
      </c>
    </row>
    <row r="153" spans="1:105" ht="15" x14ac:dyDescent="0.25">
      <c r="A153" s="10">
        <v>149</v>
      </c>
      <c r="B153" s="15" t="s">
        <v>552</v>
      </c>
      <c r="C153" s="42"/>
      <c r="D153" s="16"/>
      <c r="E153" s="48"/>
      <c r="F153" s="48"/>
      <c r="G153" s="42"/>
      <c r="H153" s="15"/>
      <c r="I153" s="15"/>
      <c r="J153" s="15"/>
      <c r="K153" s="15"/>
      <c r="L153" s="15"/>
      <c r="M153" s="15"/>
      <c r="N153" s="299">
        <f t="shared" si="10"/>
        <v>0</v>
      </c>
      <c r="O153" s="15"/>
      <c r="P153" s="15"/>
      <c r="Q153" s="15"/>
      <c r="R153" s="15"/>
      <c r="S153" s="15"/>
      <c r="T153" s="15"/>
      <c r="U153" s="15"/>
      <c r="V153" s="42"/>
      <c r="W153" s="15"/>
      <c r="X153" s="15"/>
      <c r="Y153" s="15"/>
      <c r="Z153" s="15"/>
      <c r="AA153" s="15"/>
      <c r="AB153" s="15"/>
      <c r="AC153" s="42"/>
      <c r="AD153" s="15"/>
      <c r="AE153" s="15"/>
      <c r="AF153" s="15"/>
      <c r="AG153" s="15"/>
      <c r="AH153" s="15"/>
      <c r="AI153" s="15"/>
      <c r="AJ153" s="52"/>
      <c r="AK153" s="16"/>
      <c r="AL153" s="53"/>
      <c r="AM153" s="48"/>
      <c r="AN153" s="48"/>
      <c r="AO153" s="48"/>
      <c r="AP153" s="48"/>
      <c r="AQ153" s="48"/>
      <c r="AR153" s="48"/>
      <c r="AS153" s="48"/>
      <c r="AT153" s="17"/>
      <c r="AU153" s="300">
        <f t="shared" si="11"/>
        <v>0</v>
      </c>
      <c r="AV153" s="15"/>
      <c r="AW153" s="15"/>
      <c r="AX153" s="15"/>
      <c r="AY153" s="21"/>
      <c r="AZ153" s="15"/>
      <c r="BA153" s="15"/>
      <c r="BB153" s="15"/>
      <c r="BC153" s="15"/>
      <c r="BD153" s="15"/>
      <c r="BE153" s="42"/>
      <c r="BF153" s="262"/>
      <c r="BG153" s="11"/>
      <c r="BH153" s="11"/>
      <c r="BI153" s="11"/>
      <c r="BJ153" s="47">
        <v>149</v>
      </c>
      <c r="BK153" s="26"/>
      <c r="BL153" s="26"/>
      <c r="BM153" s="26"/>
      <c r="BN153" s="26"/>
      <c r="BO153" s="26"/>
      <c r="BP153" s="33"/>
      <c r="BQ153" s="26"/>
      <c r="BR153" s="26"/>
      <c r="BS153" s="26"/>
      <c r="BT153" s="33"/>
      <c r="BU153" s="26"/>
      <c r="BV153" s="26"/>
      <c r="BW153" s="26"/>
      <c r="BX153" s="33"/>
      <c r="BY153" s="26"/>
      <c r="BZ153" s="26"/>
      <c r="CA153" s="26"/>
      <c r="CB153" s="33"/>
      <c r="CC153" s="26"/>
      <c r="CD153" s="26"/>
      <c r="CE153" s="26"/>
      <c r="CF153" s="33"/>
      <c r="CG153" s="26"/>
      <c r="CH153" s="26"/>
      <c r="CI153" s="26"/>
      <c r="CJ153" s="44">
        <v>149</v>
      </c>
      <c r="CK153" s="5">
        <v>0</v>
      </c>
      <c r="CL153" s="5">
        <v>0</v>
      </c>
      <c r="CM153" s="69"/>
      <c r="CN153" s="15"/>
      <c r="CO153" s="15"/>
      <c r="CP153" s="18"/>
      <c r="CQ153" s="69"/>
      <c r="CR153" s="16"/>
      <c r="CS153" s="9"/>
      <c r="CT153" s="16"/>
      <c r="CU153" s="69"/>
      <c r="CV153" s="26"/>
      <c r="CW153" s="26"/>
      <c r="CY153" s="26"/>
      <c r="CZ153" s="26"/>
      <c r="DA153" s="79" t="s">
        <v>659</v>
      </c>
    </row>
    <row r="154" spans="1:105" ht="15" x14ac:dyDescent="0.25">
      <c r="A154" s="10">
        <v>150</v>
      </c>
      <c r="B154" s="15" t="s">
        <v>553</v>
      </c>
      <c r="C154" s="42"/>
      <c r="D154" s="8"/>
      <c r="E154" s="28"/>
      <c r="F154" s="28"/>
      <c r="G154" s="32"/>
      <c r="H154" s="5"/>
      <c r="I154" s="5"/>
      <c r="J154" s="5"/>
      <c r="K154" s="5"/>
      <c r="L154" s="5"/>
      <c r="M154" s="5"/>
      <c r="N154" s="299">
        <f t="shared" si="10"/>
        <v>0</v>
      </c>
      <c r="O154" s="5"/>
      <c r="P154" s="5"/>
      <c r="Q154" s="5"/>
      <c r="R154" s="5"/>
      <c r="S154" s="5"/>
      <c r="T154" s="5"/>
      <c r="U154" s="5"/>
      <c r="V154" s="32"/>
      <c r="W154" s="5"/>
      <c r="X154" s="5"/>
      <c r="Y154" s="5"/>
      <c r="Z154" s="5"/>
      <c r="AA154" s="5"/>
      <c r="AB154" s="5"/>
      <c r="AC154" s="32"/>
      <c r="AD154" s="5"/>
      <c r="AE154" s="5"/>
      <c r="AF154" s="5"/>
      <c r="AG154" s="5"/>
      <c r="AH154" s="5"/>
      <c r="AI154" s="5"/>
      <c r="AJ154" s="40"/>
      <c r="AK154" s="8"/>
      <c r="AL154" s="41"/>
      <c r="AM154" s="28"/>
      <c r="AN154" s="28"/>
      <c r="AO154" s="28"/>
      <c r="AP154" s="28"/>
      <c r="AQ154" s="28"/>
      <c r="AR154" s="28"/>
      <c r="AS154" s="28"/>
      <c r="AT154" s="10"/>
      <c r="AU154" s="300">
        <f t="shared" si="11"/>
        <v>0</v>
      </c>
      <c r="AV154" s="5"/>
      <c r="AW154" s="5"/>
      <c r="AX154" s="5"/>
      <c r="AY154" s="20"/>
      <c r="AZ154" s="5"/>
      <c r="BA154" s="5"/>
      <c r="BB154" s="5"/>
      <c r="BC154" s="5"/>
      <c r="BD154" s="5"/>
      <c r="BE154" s="32"/>
      <c r="BF154" s="38"/>
      <c r="BG154" s="11"/>
      <c r="BH154" s="11"/>
      <c r="BI154" s="11"/>
      <c r="BJ154" s="44">
        <v>150</v>
      </c>
      <c r="BK154" s="26"/>
      <c r="BL154" s="26"/>
      <c r="BM154" s="26"/>
      <c r="BN154" s="26"/>
      <c r="BO154" s="26"/>
      <c r="BP154" s="33"/>
      <c r="BQ154" s="26"/>
      <c r="BR154" s="26"/>
      <c r="BS154" s="26"/>
      <c r="BT154" s="33"/>
      <c r="BU154" s="26"/>
      <c r="BV154" s="26"/>
      <c r="BW154" s="26"/>
      <c r="BX154" s="33"/>
      <c r="BY154" s="26"/>
      <c r="BZ154" s="26"/>
      <c r="CA154" s="26"/>
      <c r="CB154" s="33"/>
      <c r="CC154" s="26"/>
      <c r="CD154" s="26"/>
      <c r="CE154" s="26"/>
      <c r="CF154" s="33"/>
      <c r="CG154" s="26"/>
      <c r="CH154" s="26"/>
      <c r="CI154" s="26"/>
      <c r="CJ154" s="44">
        <v>150</v>
      </c>
      <c r="CK154" s="5">
        <v>0</v>
      </c>
      <c r="CL154" s="5">
        <v>0</v>
      </c>
      <c r="CM154" s="69"/>
      <c r="CN154" s="5"/>
      <c r="CO154" s="5"/>
      <c r="CP154" s="18"/>
      <c r="CQ154" s="69"/>
      <c r="CR154" s="8"/>
      <c r="CS154" s="9"/>
      <c r="CT154" s="8"/>
      <c r="CU154" s="69"/>
      <c r="CV154" s="26"/>
      <c r="CW154" s="26"/>
      <c r="CY154" s="26"/>
      <c r="CZ154" s="26"/>
      <c r="DA154" s="79" t="s">
        <v>659</v>
      </c>
    </row>
    <row r="155" spans="1:105" ht="15" x14ac:dyDescent="0.25">
      <c r="A155" s="10">
        <v>151</v>
      </c>
      <c r="B155" s="15" t="s">
        <v>554</v>
      </c>
      <c r="C155" s="42"/>
      <c r="D155" s="8"/>
      <c r="E155" s="28"/>
      <c r="F155" s="28"/>
      <c r="G155" s="32"/>
      <c r="H155" s="5"/>
      <c r="I155" s="5"/>
      <c r="J155" s="5"/>
      <c r="K155" s="5"/>
      <c r="L155" s="5"/>
      <c r="M155" s="5"/>
      <c r="N155" s="299">
        <f t="shared" si="10"/>
        <v>0</v>
      </c>
      <c r="O155" s="5"/>
      <c r="P155" s="5"/>
      <c r="Q155" s="5"/>
      <c r="R155" s="5"/>
      <c r="S155" s="5"/>
      <c r="T155" s="5"/>
      <c r="U155" s="5"/>
      <c r="V155" s="32"/>
      <c r="W155" s="5"/>
      <c r="X155" s="5"/>
      <c r="Y155" s="5"/>
      <c r="Z155" s="5"/>
      <c r="AA155" s="5"/>
      <c r="AB155" s="5"/>
      <c r="AC155" s="32"/>
      <c r="AD155" s="5"/>
      <c r="AE155" s="5"/>
      <c r="AF155" s="5"/>
      <c r="AG155" s="5"/>
      <c r="AH155" s="5"/>
      <c r="AI155" s="5"/>
      <c r="AJ155" s="40"/>
      <c r="AK155" s="8"/>
      <c r="AL155" s="41"/>
      <c r="AM155" s="28"/>
      <c r="AN155" s="28"/>
      <c r="AO155" s="28"/>
      <c r="AP155" s="28"/>
      <c r="AQ155" s="28"/>
      <c r="AR155" s="28"/>
      <c r="AS155" s="28"/>
      <c r="AT155" s="10"/>
      <c r="AU155" s="300">
        <f t="shared" si="11"/>
        <v>0</v>
      </c>
      <c r="AV155" s="5"/>
      <c r="AW155" s="5"/>
      <c r="AX155" s="5"/>
      <c r="AY155" s="20"/>
      <c r="AZ155" s="5"/>
      <c r="BA155" s="5"/>
      <c r="BB155" s="5"/>
      <c r="BC155" s="5"/>
      <c r="BD155" s="5"/>
      <c r="BE155" s="32"/>
      <c r="BF155" s="38"/>
      <c r="BG155" s="11"/>
      <c r="BH155" s="11"/>
      <c r="BI155" s="11"/>
      <c r="BJ155" s="44">
        <v>151</v>
      </c>
      <c r="BK155" s="26"/>
      <c r="BL155" s="26"/>
      <c r="BM155" s="26"/>
      <c r="BN155" s="26"/>
      <c r="BO155" s="26"/>
      <c r="BP155" s="33"/>
      <c r="BQ155" s="26"/>
      <c r="BR155" s="26"/>
      <c r="BS155" s="26"/>
      <c r="BT155" s="33"/>
      <c r="BU155" s="26"/>
      <c r="BV155" s="26"/>
      <c r="BW155" s="26"/>
      <c r="BX155" s="33"/>
      <c r="BY155" s="26"/>
      <c r="BZ155" s="26"/>
      <c r="CA155" s="26"/>
      <c r="CB155" s="33"/>
      <c r="CC155" s="26"/>
      <c r="CD155" s="26"/>
      <c r="CE155" s="26"/>
      <c r="CF155" s="33"/>
      <c r="CG155" s="26"/>
      <c r="CH155" s="26"/>
      <c r="CI155" s="26"/>
      <c r="CJ155" s="44">
        <v>151</v>
      </c>
      <c r="CK155" s="5">
        <v>0</v>
      </c>
      <c r="CL155" s="5">
        <v>0</v>
      </c>
      <c r="CM155" s="69"/>
      <c r="CN155" s="5"/>
      <c r="CO155" s="5"/>
      <c r="CP155" s="18"/>
      <c r="CQ155" s="69"/>
      <c r="CR155" s="8"/>
      <c r="CS155" s="9"/>
      <c r="CT155" s="8"/>
      <c r="CU155" s="69"/>
      <c r="CV155" s="26"/>
      <c r="CW155" s="26"/>
      <c r="CY155" s="26"/>
      <c r="CZ155" s="26"/>
      <c r="DA155" s="79" t="s">
        <v>659</v>
      </c>
    </row>
    <row r="156" spans="1:105" ht="15" x14ac:dyDescent="0.25">
      <c r="A156" s="10">
        <v>152</v>
      </c>
      <c r="B156" s="15" t="s">
        <v>555</v>
      </c>
      <c r="C156" s="42"/>
      <c r="D156" s="8"/>
      <c r="E156" s="28"/>
      <c r="F156" s="28"/>
      <c r="G156" s="32"/>
      <c r="H156" s="5"/>
      <c r="I156" s="5"/>
      <c r="J156" s="5"/>
      <c r="K156" s="5"/>
      <c r="L156" s="5"/>
      <c r="M156" s="5"/>
      <c r="N156" s="299">
        <f t="shared" si="10"/>
        <v>0</v>
      </c>
      <c r="O156" s="5"/>
      <c r="P156" s="5"/>
      <c r="Q156" s="5"/>
      <c r="R156" s="5"/>
      <c r="S156" s="5"/>
      <c r="T156" s="5"/>
      <c r="U156" s="5"/>
      <c r="V156" s="32"/>
      <c r="W156" s="5"/>
      <c r="X156" s="5"/>
      <c r="Y156" s="5"/>
      <c r="Z156" s="5"/>
      <c r="AA156" s="5"/>
      <c r="AB156" s="5"/>
      <c r="AC156" s="32"/>
      <c r="AD156" s="5"/>
      <c r="AE156" s="5"/>
      <c r="AF156" s="5"/>
      <c r="AG156" s="5"/>
      <c r="AH156" s="5"/>
      <c r="AI156" s="5"/>
      <c r="AJ156" s="40"/>
      <c r="AK156" s="8"/>
      <c r="AL156" s="41"/>
      <c r="AM156" s="28"/>
      <c r="AN156" s="28"/>
      <c r="AO156" s="28"/>
      <c r="AP156" s="28"/>
      <c r="AQ156" s="28"/>
      <c r="AR156" s="28"/>
      <c r="AS156" s="28"/>
      <c r="AT156" s="10"/>
      <c r="AU156" s="300">
        <f t="shared" si="11"/>
        <v>0</v>
      </c>
      <c r="AV156" s="5"/>
      <c r="AW156" s="5"/>
      <c r="AX156" s="5"/>
      <c r="AY156" s="20"/>
      <c r="AZ156" s="5"/>
      <c r="BA156" s="5"/>
      <c r="BB156" s="5"/>
      <c r="BC156" s="5"/>
      <c r="BD156" s="5"/>
      <c r="BE156" s="32"/>
      <c r="BF156" s="38"/>
      <c r="BG156" s="11"/>
      <c r="BH156" s="11"/>
      <c r="BI156" s="11"/>
      <c r="BJ156" s="44">
        <v>152</v>
      </c>
      <c r="BK156" s="26"/>
      <c r="BL156" s="26"/>
      <c r="BM156" s="26"/>
      <c r="BN156" s="26"/>
      <c r="BO156" s="26"/>
      <c r="BP156" s="33"/>
      <c r="BQ156" s="26"/>
      <c r="BR156" s="26"/>
      <c r="BS156" s="26"/>
      <c r="BT156" s="33"/>
      <c r="BU156" s="26"/>
      <c r="BV156" s="26"/>
      <c r="BW156" s="26"/>
      <c r="BX156" s="33"/>
      <c r="BY156" s="26"/>
      <c r="BZ156" s="26"/>
      <c r="CA156" s="26"/>
      <c r="CB156" s="33"/>
      <c r="CC156" s="26"/>
      <c r="CD156" s="26"/>
      <c r="CE156" s="26"/>
      <c r="CF156" s="33"/>
      <c r="CG156" s="26"/>
      <c r="CH156" s="26"/>
      <c r="CI156" s="26"/>
      <c r="CJ156" s="44">
        <v>152</v>
      </c>
      <c r="CK156" s="5">
        <v>0</v>
      </c>
      <c r="CL156" s="5">
        <v>0</v>
      </c>
      <c r="CM156" s="69"/>
      <c r="CN156" s="5"/>
      <c r="CO156" s="5"/>
      <c r="CP156" s="18"/>
      <c r="CQ156" s="69"/>
      <c r="CR156" s="8"/>
      <c r="CS156" s="9"/>
      <c r="CT156" s="8"/>
      <c r="CU156" s="69"/>
      <c r="CV156" s="26"/>
      <c r="CW156" s="26"/>
      <c r="CY156" s="26"/>
      <c r="CZ156" s="26"/>
      <c r="DA156" s="79" t="s">
        <v>659</v>
      </c>
    </row>
    <row r="157" spans="1:105" ht="15" x14ac:dyDescent="0.25">
      <c r="A157" s="10">
        <v>153</v>
      </c>
      <c r="B157" s="15" t="s">
        <v>556</v>
      </c>
      <c r="C157" s="42"/>
      <c r="D157" s="8"/>
      <c r="E157" s="28"/>
      <c r="F157" s="28"/>
      <c r="G157" s="32"/>
      <c r="H157" s="5"/>
      <c r="I157" s="5"/>
      <c r="J157" s="5"/>
      <c r="K157" s="5"/>
      <c r="L157" s="5"/>
      <c r="M157" s="5"/>
      <c r="N157" s="299">
        <f t="shared" si="10"/>
        <v>0</v>
      </c>
      <c r="O157" s="5"/>
      <c r="P157" s="5"/>
      <c r="Q157" s="5"/>
      <c r="R157" s="5"/>
      <c r="S157" s="5"/>
      <c r="T157" s="5"/>
      <c r="U157" s="5"/>
      <c r="V157" s="32"/>
      <c r="W157" s="5"/>
      <c r="X157" s="5"/>
      <c r="Y157" s="5"/>
      <c r="Z157" s="5"/>
      <c r="AA157" s="5"/>
      <c r="AB157" s="5"/>
      <c r="AC157" s="32"/>
      <c r="AD157" s="5"/>
      <c r="AE157" s="5"/>
      <c r="AF157" s="5"/>
      <c r="AG157" s="5"/>
      <c r="AH157" s="5"/>
      <c r="AI157" s="5"/>
      <c r="AJ157" s="40"/>
      <c r="AK157" s="8"/>
      <c r="AL157" s="41"/>
      <c r="AM157" s="28"/>
      <c r="AN157" s="28"/>
      <c r="AO157" s="28"/>
      <c r="AP157" s="28"/>
      <c r="AQ157" s="28"/>
      <c r="AR157" s="28"/>
      <c r="AS157" s="28"/>
      <c r="AT157" s="10"/>
      <c r="AU157" s="300">
        <f t="shared" si="11"/>
        <v>0</v>
      </c>
      <c r="AV157" s="5"/>
      <c r="AW157" s="5"/>
      <c r="AX157" s="5"/>
      <c r="AY157" s="20"/>
      <c r="AZ157" s="5"/>
      <c r="BA157" s="5"/>
      <c r="BB157" s="5"/>
      <c r="BC157" s="5"/>
      <c r="BD157" s="5"/>
      <c r="BE157" s="32"/>
      <c r="BF157" s="38"/>
      <c r="BG157" s="11"/>
      <c r="BH157" s="11"/>
      <c r="BI157" s="11"/>
      <c r="BJ157" s="44">
        <v>153</v>
      </c>
      <c r="BK157" s="26"/>
      <c r="BL157" s="26"/>
      <c r="BM157" s="26"/>
      <c r="BN157" s="26"/>
      <c r="BO157" s="26"/>
      <c r="BP157" s="33"/>
      <c r="BQ157" s="26"/>
      <c r="BR157" s="26"/>
      <c r="BS157" s="26"/>
      <c r="BT157" s="33"/>
      <c r="BU157" s="26"/>
      <c r="BV157" s="26"/>
      <c r="BW157" s="26"/>
      <c r="BX157" s="33"/>
      <c r="BY157" s="26"/>
      <c r="BZ157" s="26"/>
      <c r="CA157" s="26"/>
      <c r="CB157" s="33"/>
      <c r="CC157" s="26"/>
      <c r="CD157" s="26"/>
      <c r="CE157" s="26"/>
      <c r="CF157" s="33"/>
      <c r="CG157" s="26"/>
      <c r="CH157" s="26"/>
      <c r="CI157" s="26"/>
      <c r="CJ157" s="44">
        <v>153</v>
      </c>
      <c r="CK157" s="5">
        <v>0</v>
      </c>
      <c r="CL157" s="5">
        <v>0</v>
      </c>
      <c r="CM157" s="69"/>
      <c r="CN157" s="5"/>
      <c r="CO157" s="5"/>
      <c r="CP157" s="18"/>
      <c r="CQ157" s="69"/>
      <c r="CR157" s="8"/>
      <c r="CS157" s="9"/>
      <c r="CT157" s="8"/>
      <c r="CU157" s="69"/>
      <c r="CV157" s="26"/>
      <c r="CW157" s="26"/>
      <c r="CY157" s="26"/>
      <c r="CZ157" s="26"/>
      <c r="DA157" s="79" t="s">
        <v>659</v>
      </c>
    </row>
    <row r="158" spans="1:105" ht="15" x14ac:dyDescent="0.25">
      <c r="A158" s="10">
        <v>154</v>
      </c>
      <c r="B158" s="15" t="s">
        <v>557</v>
      </c>
      <c r="C158" s="42"/>
      <c r="D158" s="8"/>
      <c r="E158" s="28"/>
      <c r="F158" s="28"/>
      <c r="G158" s="32"/>
      <c r="H158" s="5"/>
      <c r="I158" s="5"/>
      <c r="J158" s="5"/>
      <c r="K158" s="5"/>
      <c r="L158" s="5"/>
      <c r="M158" s="5"/>
      <c r="N158" s="299">
        <f t="shared" si="10"/>
        <v>0</v>
      </c>
      <c r="O158" s="5"/>
      <c r="P158" s="5"/>
      <c r="Q158" s="5"/>
      <c r="R158" s="5"/>
      <c r="S158" s="5"/>
      <c r="T158" s="5"/>
      <c r="U158" s="5"/>
      <c r="V158" s="32"/>
      <c r="W158" s="5"/>
      <c r="X158" s="5"/>
      <c r="Y158" s="5"/>
      <c r="Z158" s="5"/>
      <c r="AA158" s="5"/>
      <c r="AB158" s="5"/>
      <c r="AC158" s="32"/>
      <c r="AD158" s="5"/>
      <c r="AE158" s="5"/>
      <c r="AF158" s="5"/>
      <c r="AG158" s="5"/>
      <c r="AH158" s="5"/>
      <c r="AI158" s="5"/>
      <c r="AJ158" s="40"/>
      <c r="AK158" s="8"/>
      <c r="AL158" s="41"/>
      <c r="AM158" s="28"/>
      <c r="AN158" s="28"/>
      <c r="AO158" s="28"/>
      <c r="AP158" s="28"/>
      <c r="AQ158" s="28"/>
      <c r="AR158" s="28"/>
      <c r="AS158" s="28"/>
      <c r="AT158" s="10"/>
      <c r="AU158" s="300">
        <f t="shared" si="11"/>
        <v>0</v>
      </c>
      <c r="AV158" s="5"/>
      <c r="AW158" s="5"/>
      <c r="AX158" s="5"/>
      <c r="AY158" s="20"/>
      <c r="AZ158" s="5"/>
      <c r="BA158" s="5"/>
      <c r="BB158" s="5"/>
      <c r="BC158" s="5"/>
      <c r="BD158" s="5"/>
      <c r="BE158" s="32"/>
      <c r="BF158" s="38"/>
      <c r="BG158" s="11"/>
      <c r="BH158" s="11"/>
      <c r="BI158" s="11"/>
      <c r="BJ158" s="44">
        <v>154</v>
      </c>
      <c r="BK158" s="26"/>
      <c r="BL158" s="26"/>
      <c r="BM158" s="26"/>
      <c r="BN158" s="26"/>
      <c r="BO158" s="26"/>
      <c r="BP158" s="33"/>
      <c r="BQ158" s="26"/>
      <c r="BR158" s="26"/>
      <c r="BS158" s="26"/>
      <c r="BT158" s="33"/>
      <c r="BU158" s="26"/>
      <c r="BV158" s="26"/>
      <c r="BW158" s="26"/>
      <c r="BX158" s="33"/>
      <c r="BY158" s="26"/>
      <c r="BZ158" s="26"/>
      <c r="CA158" s="26"/>
      <c r="CB158" s="33"/>
      <c r="CC158" s="26"/>
      <c r="CD158" s="26"/>
      <c r="CE158" s="26"/>
      <c r="CF158" s="33"/>
      <c r="CG158" s="26"/>
      <c r="CH158" s="26"/>
      <c r="CI158" s="26"/>
      <c r="CJ158" s="44">
        <v>154</v>
      </c>
      <c r="CK158" s="5">
        <v>0</v>
      </c>
      <c r="CL158" s="5">
        <v>0</v>
      </c>
      <c r="CM158" s="69"/>
      <c r="CN158" s="5"/>
      <c r="CO158" s="5"/>
      <c r="CP158" s="18"/>
      <c r="CQ158" s="69"/>
      <c r="CR158" s="8"/>
      <c r="CS158" s="9"/>
      <c r="CT158" s="8"/>
      <c r="CU158" s="69"/>
      <c r="CV158" s="26"/>
      <c r="CW158" s="26"/>
      <c r="CY158" s="26"/>
      <c r="CZ158" s="26"/>
      <c r="DA158" s="79" t="s">
        <v>659</v>
      </c>
    </row>
    <row r="159" spans="1:105" ht="15" x14ac:dyDescent="0.25">
      <c r="A159" s="10">
        <v>155</v>
      </c>
      <c r="B159" s="15" t="s">
        <v>558</v>
      </c>
      <c r="C159" s="42"/>
      <c r="D159" s="8"/>
      <c r="E159" s="28"/>
      <c r="F159" s="28"/>
      <c r="G159" s="32"/>
      <c r="H159" s="5"/>
      <c r="I159" s="5"/>
      <c r="J159" s="5"/>
      <c r="K159" s="5"/>
      <c r="L159" s="5"/>
      <c r="M159" s="5"/>
      <c r="N159" s="299">
        <f t="shared" si="10"/>
        <v>0</v>
      </c>
      <c r="O159" s="5"/>
      <c r="P159" s="5"/>
      <c r="Q159" s="5"/>
      <c r="R159" s="5"/>
      <c r="S159" s="5"/>
      <c r="T159" s="5"/>
      <c r="U159" s="5"/>
      <c r="V159" s="32"/>
      <c r="W159" s="5"/>
      <c r="X159" s="5"/>
      <c r="Y159" s="5"/>
      <c r="Z159" s="5"/>
      <c r="AA159" s="5"/>
      <c r="AB159" s="5"/>
      <c r="AC159" s="32"/>
      <c r="AD159" s="5"/>
      <c r="AE159" s="5"/>
      <c r="AF159" s="5"/>
      <c r="AG159" s="5"/>
      <c r="AH159" s="5"/>
      <c r="AI159" s="5"/>
      <c r="AJ159" s="40"/>
      <c r="AK159" s="8"/>
      <c r="AL159" s="41"/>
      <c r="AM159" s="28"/>
      <c r="AN159" s="28"/>
      <c r="AO159" s="28"/>
      <c r="AP159" s="28"/>
      <c r="AQ159" s="28"/>
      <c r="AR159" s="28"/>
      <c r="AS159" s="28"/>
      <c r="AT159" s="10"/>
      <c r="AU159" s="300">
        <f t="shared" si="11"/>
        <v>0</v>
      </c>
      <c r="AV159" s="5"/>
      <c r="AW159" s="5"/>
      <c r="AX159" s="5"/>
      <c r="AY159" s="20"/>
      <c r="AZ159" s="5"/>
      <c r="BA159" s="5"/>
      <c r="BB159" s="5"/>
      <c r="BC159" s="5"/>
      <c r="BD159" s="5"/>
      <c r="BE159" s="32"/>
      <c r="BF159" s="38"/>
      <c r="BG159" s="11"/>
      <c r="BH159" s="11"/>
      <c r="BI159" s="11"/>
      <c r="BJ159" s="44">
        <v>155</v>
      </c>
      <c r="BK159" s="26"/>
      <c r="BL159" s="26"/>
      <c r="BM159" s="26"/>
      <c r="BN159" s="26"/>
      <c r="BO159" s="26"/>
      <c r="BP159" s="33"/>
      <c r="BQ159" s="26"/>
      <c r="BR159" s="26"/>
      <c r="BS159" s="26"/>
      <c r="BT159" s="33"/>
      <c r="BU159" s="26"/>
      <c r="BV159" s="26"/>
      <c r="BW159" s="26"/>
      <c r="BX159" s="33"/>
      <c r="BY159" s="26"/>
      <c r="BZ159" s="26"/>
      <c r="CA159" s="26"/>
      <c r="CB159" s="33"/>
      <c r="CC159" s="26"/>
      <c r="CD159" s="26"/>
      <c r="CE159" s="26"/>
      <c r="CF159" s="33"/>
      <c r="CG159" s="26"/>
      <c r="CH159" s="26"/>
      <c r="CI159" s="26"/>
      <c r="CJ159" s="44">
        <v>155</v>
      </c>
      <c r="CK159" s="5">
        <v>0</v>
      </c>
      <c r="CL159" s="5">
        <v>0</v>
      </c>
      <c r="CM159" s="69"/>
      <c r="CN159" s="5"/>
      <c r="CO159" s="5"/>
      <c r="CP159" s="18"/>
      <c r="CQ159" s="69"/>
      <c r="CR159" s="8"/>
      <c r="CS159" s="9"/>
      <c r="CT159" s="8"/>
      <c r="CU159" s="69"/>
      <c r="CV159" s="26"/>
      <c r="CW159" s="26"/>
      <c r="CY159" s="26"/>
      <c r="CZ159" s="26"/>
      <c r="DA159" s="79" t="s">
        <v>659</v>
      </c>
    </row>
    <row r="160" spans="1:105" ht="15" x14ac:dyDescent="0.25">
      <c r="A160" s="10">
        <v>156</v>
      </c>
      <c r="B160" s="15" t="s">
        <v>559</v>
      </c>
      <c r="C160" s="42"/>
      <c r="D160" s="8"/>
      <c r="E160" s="28"/>
      <c r="F160" s="28"/>
      <c r="G160" s="32"/>
      <c r="H160" s="5"/>
      <c r="I160" s="5"/>
      <c r="J160" s="5"/>
      <c r="K160" s="5"/>
      <c r="L160" s="5"/>
      <c r="M160" s="5"/>
      <c r="N160" s="299">
        <f t="shared" si="10"/>
        <v>0</v>
      </c>
      <c r="O160" s="5"/>
      <c r="P160" s="5"/>
      <c r="Q160" s="5"/>
      <c r="R160" s="5"/>
      <c r="S160" s="5"/>
      <c r="T160" s="5"/>
      <c r="U160" s="5"/>
      <c r="V160" s="32"/>
      <c r="W160" s="5"/>
      <c r="X160" s="5"/>
      <c r="Y160" s="5"/>
      <c r="Z160" s="5"/>
      <c r="AA160" s="5"/>
      <c r="AB160" s="5"/>
      <c r="AC160" s="32"/>
      <c r="AD160" s="5"/>
      <c r="AE160" s="5"/>
      <c r="AF160" s="5"/>
      <c r="AG160" s="5"/>
      <c r="AH160" s="5"/>
      <c r="AI160" s="5"/>
      <c r="AJ160" s="40"/>
      <c r="AK160" s="8"/>
      <c r="AL160" s="41"/>
      <c r="AM160" s="28"/>
      <c r="AN160" s="28"/>
      <c r="AO160" s="28"/>
      <c r="AP160" s="28"/>
      <c r="AQ160" s="28"/>
      <c r="AR160" s="28"/>
      <c r="AS160" s="28"/>
      <c r="AT160" s="10"/>
      <c r="AU160" s="300">
        <f t="shared" si="11"/>
        <v>0</v>
      </c>
      <c r="AV160" s="5"/>
      <c r="AW160" s="5"/>
      <c r="AX160" s="5"/>
      <c r="AY160" s="20"/>
      <c r="AZ160" s="5"/>
      <c r="BA160" s="5"/>
      <c r="BB160" s="5"/>
      <c r="BC160" s="5"/>
      <c r="BD160" s="5"/>
      <c r="BE160" s="32"/>
      <c r="BF160" s="38"/>
      <c r="BG160" s="11"/>
      <c r="BH160" s="11"/>
      <c r="BI160" s="11"/>
      <c r="BJ160" s="44">
        <v>156</v>
      </c>
      <c r="BK160" s="26"/>
      <c r="BL160" s="26"/>
      <c r="BM160" s="26"/>
      <c r="BN160" s="26"/>
      <c r="BO160" s="26"/>
      <c r="BP160" s="33"/>
      <c r="BQ160" s="26"/>
      <c r="BR160" s="26"/>
      <c r="BS160" s="26"/>
      <c r="BT160" s="33"/>
      <c r="BU160" s="26"/>
      <c r="BV160" s="26"/>
      <c r="BW160" s="26"/>
      <c r="BX160" s="33"/>
      <c r="BY160" s="26"/>
      <c r="BZ160" s="26"/>
      <c r="CA160" s="26"/>
      <c r="CB160" s="33"/>
      <c r="CC160" s="26"/>
      <c r="CD160" s="26"/>
      <c r="CE160" s="26"/>
      <c r="CF160" s="33"/>
      <c r="CG160" s="26"/>
      <c r="CH160" s="26"/>
      <c r="CI160" s="26"/>
      <c r="CJ160" s="44">
        <v>156</v>
      </c>
      <c r="CK160" s="5">
        <v>0</v>
      </c>
      <c r="CL160" s="5">
        <v>0</v>
      </c>
      <c r="CM160" s="69"/>
      <c r="CN160" s="5"/>
      <c r="CO160" s="5"/>
      <c r="CP160" s="18"/>
      <c r="CQ160" s="69"/>
      <c r="CR160" s="8"/>
      <c r="CS160" s="9"/>
      <c r="CT160" s="8"/>
      <c r="CU160" s="69"/>
      <c r="CV160" s="26"/>
      <c r="CW160" s="26"/>
      <c r="CY160" s="26"/>
      <c r="CZ160" s="26"/>
      <c r="DA160" s="79" t="s">
        <v>659</v>
      </c>
    </row>
    <row r="161" spans="1:105" ht="15" x14ac:dyDescent="0.25">
      <c r="A161" s="10">
        <v>157</v>
      </c>
      <c r="B161" s="15"/>
      <c r="C161" s="42"/>
      <c r="D161" s="8"/>
      <c r="E161" s="28"/>
      <c r="F161" s="28"/>
      <c r="G161" s="32"/>
      <c r="H161" s="5"/>
      <c r="I161" s="5"/>
      <c r="J161" s="5"/>
      <c r="K161" s="5"/>
      <c r="L161" s="5"/>
      <c r="M161" s="5"/>
      <c r="N161" s="299">
        <f t="shared" si="10"/>
        <v>0</v>
      </c>
      <c r="O161" s="5"/>
      <c r="P161" s="5"/>
      <c r="Q161" s="5"/>
      <c r="R161" s="5"/>
      <c r="S161" s="5"/>
      <c r="T161" s="5"/>
      <c r="U161" s="5"/>
      <c r="V161" s="32"/>
      <c r="W161" s="5"/>
      <c r="X161" s="5"/>
      <c r="Y161" s="5"/>
      <c r="Z161" s="5"/>
      <c r="AA161" s="5"/>
      <c r="AB161" s="5"/>
      <c r="AC161" s="32"/>
      <c r="AD161" s="5"/>
      <c r="AE161" s="5"/>
      <c r="AF161" s="5"/>
      <c r="AG161" s="5"/>
      <c r="AH161" s="5"/>
      <c r="AI161" s="5"/>
      <c r="AJ161" s="40"/>
      <c r="AK161" s="8"/>
      <c r="AL161" s="41"/>
      <c r="AM161" s="28"/>
      <c r="AN161" s="28"/>
      <c r="AO161" s="28"/>
      <c r="AP161" s="28"/>
      <c r="AQ161" s="28"/>
      <c r="AR161" s="28"/>
      <c r="AS161" s="28"/>
      <c r="AT161" s="10"/>
      <c r="AU161" s="300">
        <f t="shared" si="11"/>
        <v>0</v>
      </c>
      <c r="AV161" s="5"/>
      <c r="AW161" s="5"/>
      <c r="AX161" s="5"/>
      <c r="AY161" s="20"/>
      <c r="AZ161" s="5"/>
      <c r="BA161" s="5"/>
      <c r="BB161" s="5"/>
      <c r="BC161" s="5"/>
      <c r="BD161" s="5"/>
      <c r="BE161" s="32"/>
      <c r="BF161" s="38"/>
      <c r="BG161" s="11"/>
      <c r="BH161" s="11"/>
      <c r="BI161" s="11"/>
      <c r="BJ161" s="44">
        <v>157</v>
      </c>
      <c r="BK161" s="26"/>
      <c r="BL161" s="26"/>
      <c r="BM161" s="26"/>
      <c r="BN161" s="26"/>
      <c r="BO161" s="26"/>
      <c r="BP161" s="33"/>
      <c r="BQ161" s="26"/>
      <c r="BR161" s="26"/>
      <c r="BS161" s="26"/>
      <c r="BT161" s="33"/>
      <c r="BU161" s="26"/>
      <c r="BV161" s="26"/>
      <c r="BW161" s="26"/>
      <c r="BX161" s="33"/>
      <c r="BY161" s="26"/>
      <c r="BZ161" s="26"/>
      <c r="CA161" s="26"/>
      <c r="CB161" s="33"/>
      <c r="CC161" s="26"/>
      <c r="CD161" s="26"/>
      <c r="CE161" s="26"/>
      <c r="CF161" s="33"/>
      <c r="CG161" s="26"/>
      <c r="CH161" s="26"/>
      <c r="CI161" s="26"/>
      <c r="CJ161" s="44">
        <v>157</v>
      </c>
      <c r="CK161" s="5">
        <v>0</v>
      </c>
      <c r="CL161" s="5">
        <v>0</v>
      </c>
      <c r="CM161" s="69"/>
      <c r="CN161" s="5"/>
      <c r="CO161" s="5"/>
      <c r="CP161" s="18"/>
      <c r="CQ161" s="69"/>
      <c r="CR161" s="8"/>
      <c r="CS161" s="9"/>
      <c r="CT161" s="8"/>
      <c r="CU161" s="69"/>
      <c r="CV161" s="26"/>
      <c r="CW161" s="26"/>
      <c r="CY161" s="26"/>
      <c r="CZ161" s="26"/>
      <c r="DA161" s="79" t="s">
        <v>656</v>
      </c>
    </row>
    <row r="162" spans="1:105" ht="15" x14ac:dyDescent="0.25">
      <c r="A162" s="10">
        <v>158</v>
      </c>
      <c r="B162" s="15"/>
      <c r="C162" s="42"/>
      <c r="D162" s="8"/>
      <c r="E162" s="28"/>
      <c r="F162" s="28"/>
      <c r="G162" s="32"/>
      <c r="H162" s="5"/>
      <c r="I162" s="5"/>
      <c r="J162" s="5"/>
      <c r="K162" s="5"/>
      <c r="L162" s="5"/>
      <c r="M162" s="5"/>
      <c r="N162" s="299">
        <f t="shared" si="10"/>
        <v>0</v>
      </c>
      <c r="O162" s="5"/>
      <c r="P162" s="5"/>
      <c r="Q162" s="5"/>
      <c r="R162" s="5"/>
      <c r="S162" s="5"/>
      <c r="T162" s="5"/>
      <c r="U162" s="5"/>
      <c r="V162" s="32"/>
      <c r="W162" s="5"/>
      <c r="X162" s="5"/>
      <c r="Y162" s="5"/>
      <c r="Z162" s="5"/>
      <c r="AA162" s="5"/>
      <c r="AB162" s="5"/>
      <c r="AC162" s="32"/>
      <c r="AD162" s="5"/>
      <c r="AE162" s="5"/>
      <c r="AF162" s="5"/>
      <c r="AG162" s="5"/>
      <c r="AH162" s="5"/>
      <c r="AI162" s="5"/>
      <c r="AJ162" s="40"/>
      <c r="AK162" s="8"/>
      <c r="AL162" s="41"/>
      <c r="AM162" s="28"/>
      <c r="AN162" s="28"/>
      <c r="AO162" s="28"/>
      <c r="AP162" s="28"/>
      <c r="AQ162" s="28"/>
      <c r="AR162" s="28"/>
      <c r="AS162" s="28"/>
      <c r="AT162" s="10"/>
      <c r="AU162" s="300">
        <f t="shared" si="11"/>
        <v>0</v>
      </c>
      <c r="AV162" s="5"/>
      <c r="AW162" s="5"/>
      <c r="AX162" s="5"/>
      <c r="AY162" s="20"/>
      <c r="AZ162" s="5"/>
      <c r="BA162" s="5"/>
      <c r="BB162" s="5"/>
      <c r="BC162" s="5"/>
      <c r="BD162" s="5"/>
      <c r="BE162" s="32"/>
      <c r="BF162" s="38"/>
      <c r="BG162" s="11"/>
      <c r="BH162" s="11"/>
      <c r="BI162" s="11"/>
      <c r="BJ162" s="44">
        <v>158</v>
      </c>
      <c r="BK162" s="26"/>
      <c r="BL162" s="26"/>
      <c r="BM162" s="26"/>
      <c r="BN162" s="26"/>
      <c r="BO162" s="26"/>
      <c r="BP162" s="33"/>
      <c r="BQ162" s="26"/>
      <c r="BR162" s="26"/>
      <c r="BS162" s="26"/>
      <c r="BT162" s="33"/>
      <c r="BU162" s="26"/>
      <c r="BV162" s="26"/>
      <c r="BW162" s="26"/>
      <c r="BX162" s="33"/>
      <c r="BY162" s="26"/>
      <c r="BZ162" s="26"/>
      <c r="CA162" s="26"/>
      <c r="CB162" s="33"/>
      <c r="CC162" s="26"/>
      <c r="CD162" s="26"/>
      <c r="CE162" s="26"/>
      <c r="CF162" s="33"/>
      <c r="CG162" s="26"/>
      <c r="CH162" s="26"/>
      <c r="CI162" s="26"/>
      <c r="CJ162" s="44">
        <v>158</v>
      </c>
      <c r="CK162" s="5">
        <v>0</v>
      </c>
      <c r="CL162" s="5">
        <v>0</v>
      </c>
      <c r="CM162" s="69"/>
      <c r="CN162" s="5"/>
      <c r="CO162" s="5"/>
      <c r="CP162" s="18"/>
      <c r="CQ162" s="69"/>
      <c r="CR162" s="8"/>
      <c r="CS162" s="9"/>
      <c r="CT162" s="8"/>
      <c r="CU162" s="69"/>
      <c r="CV162" s="26"/>
      <c r="CW162" s="26"/>
      <c r="CY162" s="26"/>
      <c r="CZ162" s="26"/>
      <c r="DA162" s="79" t="s">
        <v>656</v>
      </c>
    </row>
    <row r="163" spans="1:105" ht="15" x14ac:dyDescent="0.25">
      <c r="A163" s="10">
        <v>159</v>
      </c>
      <c r="B163" s="15"/>
      <c r="C163" s="42"/>
      <c r="D163" s="8"/>
      <c r="E163" s="28"/>
      <c r="F163" s="28"/>
      <c r="G163" s="32"/>
      <c r="H163" s="5"/>
      <c r="I163" s="5"/>
      <c r="J163" s="5"/>
      <c r="K163" s="5"/>
      <c r="L163" s="5"/>
      <c r="M163" s="5"/>
      <c r="N163" s="299">
        <f t="shared" si="10"/>
        <v>0</v>
      </c>
      <c r="O163" s="5"/>
      <c r="P163" s="5"/>
      <c r="Q163" s="5"/>
      <c r="R163" s="5"/>
      <c r="S163" s="5"/>
      <c r="T163" s="5"/>
      <c r="U163" s="5"/>
      <c r="V163" s="32"/>
      <c r="W163" s="5"/>
      <c r="X163" s="5"/>
      <c r="Y163" s="5"/>
      <c r="Z163" s="5"/>
      <c r="AA163" s="5"/>
      <c r="AB163" s="5"/>
      <c r="AC163" s="32"/>
      <c r="AD163" s="5"/>
      <c r="AE163" s="5"/>
      <c r="AF163" s="5"/>
      <c r="AG163" s="5"/>
      <c r="AH163" s="5"/>
      <c r="AI163" s="5"/>
      <c r="AJ163" s="40"/>
      <c r="AK163" s="8"/>
      <c r="AL163" s="41"/>
      <c r="AM163" s="28"/>
      <c r="AN163" s="28"/>
      <c r="AO163" s="28"/>
      <c r="AP163" s="28"/>
      <c r="AQ163" s="28"/>
      <c r="AR163" s="28"/>
      <c r="AS163" s="28"/>
      <c r="AT163" s="10"/>
      <c r="AU163" s="300">
        <f t="shared" si="11"/>
        <v>0</v>
      </c>
      <c r="AV163" s="5"/>
      <c r="AW163" s="5"/>
      <c r="AX163" s="5"/>
      <c r="AY163" s="20"/>
      <c r="AZ163" s="5"/>
      <c r="BA163" s="5"/>
      <c r="BB163" s="5"/>
      <c r="BC163" s="5"/>
      <c r="BD163" s="5"/>
      <c r="BE163" s="32"/>
      <c r="BF163" s="38"/>
      <c r="BG163" s="11"/>
      <c r="BH163" s="11"/>
      <c r="BI163" s="11"/>
      <c r="BJ163" s="44">
        <v>159</v>
      </c>
      <c r="BK163" s="26"/>
      <c r="BL163" s="26"/>
      <c r="BM163" s="26"/>
      <c r="BN163" s="26"/>
      <c r="BO163" s="26"/>
      <c r="BP163" s="33"/>
      <c r="BQ163" s="26"/>
      <c r="BR163" s="26"/>
      <c r="BS163" s="26"/>
      <c r="BT163" s="33"/>
      <c r="BU163" s="26"/>
      <c r="BV163" s="26"/>
      <c r="BW163" s="26"/>
      <c r="BX163" s="33"/>
      <c r="BY163" s="26"/>
      <c r="BZ163" s="26"/>
      <c r="CA163" s="26"/>
      <c r="CB163" s="33"/>
      <c r="CC163" s="26"/>
      <c r="CD163" s="26"/>
      <c r="CE163" s="26"/>
      <c r="CF163" s="33"/>
      <c r="CG163" s="26"/>
      <c r="CH163" s="26"/>
      <c r="CI163" s="26"/>
      <c r="CJ163" s="44">
        <v>159</v>
      </c>
      <c r="CK163" s="5">
        <v>0</v>
      </c>
      <c r="CL163" s="5">
        <v>0</v>
      </c>
      <c r="CM163" s="69"/>
      <c r="CN163" s="5"/>
      <c r="CO163" s="5"/>
      <c r="CP163" s="18"/>
      <c r="CQ163" s="69"/>
      <c r="CR163" s="8"/>
      <c r="CS163" s="9"/>
      <c r="CT163" s="8"/>
      <c r="CU163" s="69"/>
      <c r="CV163" s="26"/>
      <c r="CW163" s="26"/>
      <c r="CY163" s="26"/>
      <c r="CZ163" s="26"/>
      <c r="DA163" s="79" t="s">
        <v>656</v>
      </c>
    </row>
    <row r="164" spans="1:105" ht="15" x14ac:dyDescent="0.25">
      <c r="A164" s="10">
        <v>160</v>
      </c>
      <c r="B164" s="15"/>
      <c r="C164" s="42"/>
      <c r="D164" s="8"/>
      <c r="E164" s="28"/>
      <c r="F164" s="28"/>
      <c r="G164" s="32"/>
      <c r="H164" s="5"/>
      <c r="I164" s="5"/>
      <c r="J164" s="5"/>
      <c r="K164" s="5"/>
      <c r="L164" s="5"/>
      <c r="M164" s="5"/>
      <c r="N164" s="299">
        <f t="shared" si="10"/>
        <v>0</v>
      </c>
      <c r="O164" s="5"/>
      <c r="P164" s="5"/>
      <c r="Q164" s="5"/>
      <c r="R164" s="5"/>
      <c r="S164" s="5"/>
      <c r="T164" s="5"/>
      <c r="U164" s="5"/>
      <c r="V164" s="32"/>
      <c r="W164" s="5"/>
      <c r="X164" s="5"/>
      <c r="Y164" s="5"/>
      <c r="Z164" s="5"/>
      <c r="AA164" s="5"/>
      <c r="AB164" s="5"/>
      <c r="AC164" s="32"/>
      <c r="AD164" s="5"/>
      <c r="AE164" s="5"/>
      <c r="AF164" s="5"/>
      <c r="AG164" s="5"/>
      <c r="AH164" s="5"/>
      <c r="AI164" s="5"/>
      <c r="AJ164" s="40"/>
      <c r="AK164" s="8"/>
      <c r="AL164" s="41"/>
      <c r="AM164" s="28"/>
      <c r="AN164" s="28"/>
      <c r="AO164" s="28"/>
      <c r="AP164" s="28"/>
      <c r="AQ164" s="28"/>
      <c r="AR164" s="28"/>
      <c r="AS164" s="28"/>
      <c r="AT164" s="10"/>
      <c r="AU164" s="300">
        <f t="shared" si="11"/>
        <v>0</v>
      </c>
      <c r="AV164" s="5"/>
      <c r="AW164" s="5"/>
      <c r="AX164" s="5"/>
      <c r="AY164" s="20"/>
      <c r="AZ164" s="5"/>
      <c r="BA164" s="5"/>
      <c r="BB164" s="5"/>
      <c r="BC164" s="5"/>
      <c r="BD164" s="5"/>
      <c r="BE164" s="32"/>
      <c r="BF164" s="38"/>
      <c r="BG164" s="11"/>
      <c r="BH164" s="11"/>
      <c r="BI164" s="11"/>
      <c r="BJ164" s="44">
        <v>160</v>
      </c>
      <c r="BK164" s="26"/>
      <c r="BL164" s="26"/>
      <c r="BM164" s="26"/>
      <c r="BN164" s="26"/>
      <c r="BO164" s="26"/>
      <c r="BP164" s="33"/>
      <c r="BQ164" s="26"/>
      <c r="BR164" s="26"/>
      <c r="BS164" s="26"/>
      <c r="BT164" s="33"/>
      <c r="BU164" s="26"/>
      <c r="BV164" s="26"/>
      <c r="BW164" s="26"/>
      <c r="BX164" s="33"/>
      <c r="BY164" s="26"/>
      <c r="BZ164" s="26"/>
      <c r="CA164" s="26"/>
      <c r="CB164" s="33"/>
      <c r="CC164" s="26"/>
      <c r="CD164" s="26"/>
      <c r="CE164" s="26"/>
      <c r="CF164" s="33"/>
      <c r="CG164" s="26"/>
      <c r="CH164" s="26"/>
      <c r="CI164" s="26"/>
      <c r="CJ164" s="44">
        <v>160</v>
      </c>
      <c r="CK164" s="5">
        <v>0</v>
      </c>
      <c r="CL164" s="5">
        <v>0</v>
      </c>
      <c r="CM164" s="69"/>
      <c r="CN164" s="5"/>
      <c r="CO164" s="5"/>
      <c r="CP164" s="18"/>
      <c r="CQ164" s="69"/>
      <c r="CR164" s="8"/>
      <c r="CS164" s="9"/>
      <c r="CT164" s="8"/>
      <c r="CU164" s="69"/>
      <c r="CV164" s="26"/>
      <c r="CW164" s="26"/>
      <c r="CY164" s="26"/>
      <c r="CZ164" s="26"/>
      <c r="DA164" s="79" t="s">
        <v>656</v>
      </c>
    </row>
    <row r="165" spans="1:105" ht="15" x14ac:dyDescent="0.25">
      <c r="A165" s="10">
        <v>161</v>
      </c>
      <c r="B165" s="15"/>
      <c r="C165" s="42"/>
      <c r="D165" s="8"/>
      <c r="E165" s="28"/>
      <c r="F165" s="28"/>
      <c r="G165" s="32"/>
      <c r="H165" s="5"/>
      <c r="I165" s="5"/>
      <c r="J165" s="5"/>
      <c r="K165" s="5"/>
      <c r="L165" s="5"/>
      <c r="M165" s="5"/>
      <c r="N165" s="299">
        <f t="shared" si="10"/>
        <v>0</v>
      </c>
      <c r="O165" s="5"/>
      <c r="P165" s="5"/>
      <c r="Q165" s="5"/>
      <c r="R165" s="5"/>
      <c r="S165" s="5"/>
      <c r="T165" s="5"/>
      <c r="U165" s="5"/>
      <c r="V165" s="32"/>
      <c r="W165" s="5"/>
      <c r="X165" s="5"/>
      <c r="Y165" s="5"/>
      <c r="Z165" s="5"/>
      <c r="AA165" s="5"/>
      <c r="AB165" s="5"/>
      <c r="AC165" s="32"/>
      <c r="AD165" s="5"/>
      <c r="AE165" s="5"/>
      <c r="AF165" s="5"/>
      <c r="AG165" s="5"/>
      <c r="AH165" s="5"/>
      <c r="AI165" s="5"/>
      <c r="AJ165" s="40"/>
      <c r="AK165" s="8"/>
      <c r="AL165" s="41"/>
      <c r="AM165" s="28"/>
      <c r="AN165" s="28"/>
      <c r="AO165" s="28"/>
      <c r="AP165" s="28"/>
      <c r="AQ165" s="28"/>
      <c r="AR165" s="28"/>
      <c r="AS165" s="28"/>
      <c r="AT165" s="10"/>
      <c r="AU165" s="300">
        <f t="shared" si="11"/>
        <v>0</v>
      </c>
      <c r="AV165" s="5"/>
      <c r="AW165" s="5"/>
      <c r="AX165" s="5"/>
      <c r="AY165" s="20"/>
      <c r="AZ165" s="5"/>
      <c r="BA165" s="5"/>
      <c r="BB165" s="5"/>
      <c r="BC165" s="5"/>
      <c r="BD165" s="5"/>
      <c r="BE165" s="32"/>
      <c r="BF165" s="38"/>
      <c r="BG165" s="11"/>
      <c r="BH165" s="11"/>
      <c r="BI165" s="11"/>
      <c r="BJ165" s="44">
        <v>161</v>
      </c>
      <c r="BK165" s="26"/>
      <c r="BL165" s="26"/>
      <c r="BM165" s="26"/>
      <c r="BN165" s="26"/>
      <c r="BO165" s="26"/>
      <c r="BP165" s="33"/>
      <c r="BQ165" s="26"/>
      <c r="BR165" s="26"/>
      <c r="BS165" s="26"/>
      <c r="BT165" s="33"/>
      <c r="BU165" s="26"/>
      <c r="BV165" s="26"/>
      <c r="BW165" s="26"/>
      <c r="BX165" s="33"/>
      <c r="BY165" s="26"/>
      <c r="BZ165" s="26"/>
      <c r="CA165" s="26"/>
      <c r="CB165" s="33"/>
      <c r="CC165" s="26"/>
      <c r="CD165" s="26"/>
      <c r="CE165" s="26"/>
      <c r="CF165" s="33"/>
      <c r="CG165" s="26"/>
      <c r="CH165" s="26"/>
      <c r="CI165" s="26"/>
      <c r="CJ165" s="44">
        <v>161</v>
      </c>
      <c r="CK165" s="5">
        <v>0</v>
      </c>
      <c r="CL165" s="5">
        <v>0</v>
      </c>
      <c r="CM165" s="69"/>
      <c r="CN165" s="5"/>
      <c r="CO165" s="5"/>
      <c r="CP165" s="18"/>
      <c r="CQ165" s="69"/>
      <c r="CR165" s="8"/>
      <c r="CS165" s="9"/>
      <c r="CT165" s="8"/>
      <c r="CU165" s="69"/>
      <c r="CV165" s="26"/>
      <c r="CW165" s="26"/>
      <c r="CY165" s="26"/>
      <c r="CZ165" s="26"/>
      <c r="DA165" s="79" t="s">
        <v>656</v>
      </c>
    </row>
    <row r="166" spans="1:105" ht="15" x14ac:dyDescent="0.25">
      <c r="A166" s="10">
        <v>162</v>
      </c>
      <c r="B166" s="15"/>
      <c r="C166" s="42"/>
      <c r="D166" s="8"/>
      <c r="E166" s="28"/>
      <c r="F166" s="28"/>
      <c r="G166" s="32"/>
      <c r="H166" s="5"/>
      <c r="I166" s="5"/>
      <c r="J166" s="5"/>
      <c r="K166" s="5"/>
      <c r="L166" s="5"/>
      <c r="M166" s="5"/>
      <c r="N166" s="299">
        <f t="shared" si="10"/>
        <v>0</v>
      </c>
      <c r="O166" s="5"/>
      <c r="P166" s="5"/>
      <c r="Q166" s="5"/>
      <c r="R166" s="5"/>
      <c r="S166" s="5"/>
      <c r="T166" s="5"/>
      <c r="U166" s="5"/>
      <c r="V166" s="32"/>
      <c r="W166" s="5"/>
      <c r="X166" s="5"/>
      <c r="Y166" s="5"/>
      <c r="Z166" s="5"/>
      <c r="AA166" s="5"/>
      <c r="AB166" s="5"/>
      <c r="AC166" s="32"/>
      <c r="AD166" s="5"/>
      <c r="AE166" s="5"/>
      <c r="AF166" s="5"/>
      <c r="AG166" s="5"/>
      <c r="AH166" s="5"/>
      <c r="AI166" s="5"/>
      <c r="AJ166" s="40"/>
      <c r="AK166" s="8"/>
      <c r="AL166" s="41"/>
      <c r="AM166" s="28"/>
      <c r="AN166" s="28"/>
      <c r="AO166" s="28"/>
      <c r="AP166" s="28"/>
      <c r="AQ166" s="28"/>
      <c r="AR166" s="28"/>
      <c r="AS166" s="28"/>
      <c r="AT166" s="10"/>
      <c r="AU166" s="300">
        <f t="shared" si="11"/>
        <v>0</v>
      </c>
      <c r="AV166" s="5"/>
      <c r="AW166" s="5"/>
      <c r="AX166" s="5"/>
      <c r="AY166" s="20"/>
      <c r="AZ166" s="5"/>
      <c r="BA166" s="5"/>
      <c r="BB166" s="5"/>
      <c r="BC166" s="5"/>
      <c r="BD166" s="5"/>
      <c r="BE166" s="32"/>
      <c r="BF166" s="38"/>
      <c r="BG166" s="11"/>
      <c r="BH166" s="11"/>
      <c r="BI166" s="11"/>
      <c r="BJ166" s="44">
        <v>162</v>
      </c>
      <c r="BK166" s="26"/>
      <c r="BL166" s="26"/>
      <c r="BM166" s="26"/>
      <c r="BN166" s="26"/>
      <c r="BO166" s="26"/>
      <c r="BP166" s="33"/>
      <c r="BQ166" s="26"/>
      <c r="BR166" s="26"/>
      <c r="BS166" s="26"/>
      <c r="BT166" s="33"/>
      <c r="BU166" s="26"/>
      <c r="BV166" s="26"/>
      <c r="BW166" s="26"/>
      <c r="BX166" s="33"/>
      <c r="BY166" s="26"/>
      <c r="BZ166" s="26"/>
      <c r="CA166" s="26"/>
      <c r="CB166" s="33"/>
      <c r="CC166" s="26"/>
      <c r="CD166" s="26"/>
      <c r="CE166" s="26"/>
      <c r="CF166" s="33"/>
      <c r="CG166" s="26"/>
      <c r="CH166" s="26"/>
      <c r="CI166" s="26"/>
      <c r="CJ166" s="44">
        <v>162</v>
      </c>
      <c r="CK166" s="5">
        <v>0</v>
      </c>
      <c r="CL166" s="5">
        <v>0</v>
      </c>
      <c r="CM166" s="69"/>
      <c r="CN166" s="5"/>
      <c r="CO166" s="5"/>
      <c r="CP166" s="18"/>
      <c r="CQ166" s="69"/>
      <c r="CR166" s="8"/>
      <c r="CS166" s="9"/>
      <c r="CT166" s="8"/>
      <c r="CU166" s="69"/>
      <c r="CV166" s="26"/>
      <c r="CW166" s="26"/>
      <c r="CY166" s="26"/>
      <c r="CZ166" s="26"/>
      <c r="DA166" s="79" t="s">
        <v>656</v>
      </c>
    </row>
    <row r="167" spans="1:105" ht="15" x14ac:dyDescent="0.25">
      <c r="A167" s="10">
        <v>163</v>
      </c>
      <c r="B167" s="15"/>
      <c r="C167" s="42"/>
      <c r="D167" s="8"/>
      <c r="E167" s="28"/>
      <c r="F167" s="28"/>
      <c r="G167" s="32"/>
      <c r="H167" s="5"/>
      <c r="I167" s="5"/>
      <c r="J167" s="5"/>
      <c r="K167" s="5"/>
      <c r="L167" s="5"/>
      <c r="M167" s="5"/>
      <c r="N167" s="299">
        <f t="shared" si="10"/>
        <v>0</v>
      </c>
      <c r="O167" s="5"/>
      <c r="P167" s="5"/>
      <c r="Q167" s="5"/>
      <c r="R167" s="5"/>
      <c r="S167" s="5"/>
      <c r="T167" s="5"/>
      <c r="U167" s="5"/>
      <c r="V167" s="32"/>
      <c r="W167" s="5"/>
      <c r="X167" s="5"/>
      <c r="Y167" s="5"/>
      <c r="Z167" s="5"/>
      <c r="AA167" s="5"/>
      <c r="AB167" s="5"/>
      <c r="AC167" s="32"/>
      <c r="AD167" s="5"/>
      <c r="AE167" s="5"/>
      <c r="AF167" s="5"/>
      <c r="AG167" s="5"/>
      <c r="AH167" s="5"/>
      <c r="AI167" s="5"/>
      <c r="AJ167" s="40"/>
      <c r="AK167" s="8"/>
      <c r="AL167" s="41"/>
      <c r="AM167" s="28"/>
      <c r="AN167" s="28"/>
      <c r="AO167" s="28"/>
      <c r="AP167" s="28"/>
      <c r="AQ167" s="28"/>
      <c r="AR167" s="28"/>
      <c r="AS167" s="28"/>
      <c r="AT167" s="10"/>
      <c r="AU167" s="300">
        <f t="shared" si="11"/>
        <v>0</v>
      </c>
      <c r="AV167" s="5"/>
      <c r="AW167" s="5"/>
      <c r="AX167" s="5"/>
      <c r="AY167" s="20"/>
      <c r="AZ167" s="5"/>
      <c r="BA167" s="5"/>
      <c r="BB167" s="5"/>
      <c r="BC167" s="5"/>
      <c r="BD167" s="5"/>
      <c r="BE167" s="32"/>
      <c r="BF167" s="38"/>
      <c r="BG167" s="11"/>
      <c r="BH167" s="11"/>
      <c r="BI167" s="11"/>
      <c r="BJ167" s="44">
        <v>163</v>
      </c>
      <c r="BK167" s="26"/>
      <c r="BL167" s="26"/>
      <c r="BM167" s="26"/>
      <c r="BN167" s="26"/>
      <c r="BO167" s="26"/>
      <c r="BP167" s="33"/>
      <c r="BQ167" s="26"/>
      <c r="BR167" s="26"/>
      <c r="BS167" s="26"/>
      <c r="BT167" s="33"/>
      <c r="BU167" s="26"/>
      <c r="BV167" s="26"/>
      <c r="BW167" s="26"/>
      <c r="BX167" s="33"/>
      <c r="BY167" s="26"/>
      <c r="BZ167" s="26"/>
      <c r="CA167" s="26"/>
      <c r="CB167" s="33"/>
      <c r="CC167" s="26"/>
      <c r="CD167" s="26"/>
      <c r="CE167" s="26"/>
      <c r="CF167" s="33"/>
      <c r="CG167" s="26"/>
      <c r="CH167" s="26"/>
      <c r="CI167" s="26"/>
      <c r="CJ167" s="44">
        <v>163</v>
      </c>
      <c r="CK167" s="5">
        <v>0</v>
      </c>
      <c r="CL167" s="5">
        <v>0</v>
      </c>
      <c r="CM167" s="69"/>
      <c r="CN167" s="5"/>
      <c r="CO167" s="5"/>
      <c r="CP167" s="18"/>
      <c r="CQ167" s="69"/>
      <c r="CR167" s="8"/>
      <c r="CS167" s="9"/>
      <c r="CT167" s="8"/>
      <c r="CU167" s="69"/>
      <c r="CV167" s="26"/>
      <c r="CW167" s="26"/>
      <c r="CY167" s="26"/>
      <c r="CZ167" s="26"/>
      <c r="DA167" s="79" t="s">
        <v>656</v>
      </c>
    </row>
    <row r="168" spans="1:105" ht="15" x14ac:dyDescent="0.25">
      <c r="A168" s="10">
        <v>164</v>
      </c>
      <c r="B168" s="15"/>
      <c r="C168" s="42"/>
      <c r="D168" s="8"/>
      <c r="E168" s="28"/>
      <c r="F168" s="28"/>
      <c r="G168" s="32"/>
      <c r="H168" s="5"/>
      <c r="I168" s="5"/>
      <c r="J168" s="5"/>
      <c r="K168" s="5"/>
      <c r="L168" s="5"/>
      <c r="M168" s="5"/>
      <c r="N168" s="299">
        <f t="shared" si="10"/>
        <v>0</v>
      </c>
      <c r="O168" s="5"/>
      <c r="P168" s="5"/>
      <c r="Q168" s="5"/>
      <c r="R168" s="5"/>
      <c r="S168" s="5"/>
      <c r="T168" s="5"/>
      <c r="U168" s="5"/>
      <c r="V168" s="32"/>
      <c r="W168" s="5"/>
      <c r="X168" s="5"/>
      <c r="Y168" s="5"/>
      <c r="Z168" s="5"/>
      <c r="AA168" s="5"/>
      <c r="AB168" s="5"/>
      <c r="AC168" s="32"/>
      <c r="AD168" s="5"/>
      <c r="AE168" s="5"/>
      <c r="AF168" s="5"/>
      <c r="AG168" s="5"/>
      <c r="AH168" s="5"/>
      <c r="AI168" s="5"/>
      <c r="AJ168" s="40"/>
      <c r="AK168" s="8"/>
      <c r="AL168" s="41"/>
      <c r="AM168" s="28"/>
      <c r="AN168" s="28"/>
      <c r="AO168" s="28"/>
      <c r="AP168" s="28"/>
      <c r="AQ168" s="28"/>
      <c r="AR168" s="28"/>
      <c r="AS168" s="28"/>
      <c r="AT168" s="10"/>
      <c r="AU168" s="300">
        <f t="shared" si="11"/>
        <v>0</v>
      </c>
      <c r="AV168" s="5"/>
      <c r="AW168" s="5"/>
      <c r="AX168" s="5"/>
      <c r="AY168" s="20"/>
      <c r="AZ168" s="5"/>
      <c r="BA168" s="5"/>
      <c r="BB168" s="5"/>
      <c r="BC168" s="5"/>
      <c r="BD168" s="5"/>
      <c r="BE168" s="32"/>
      <c r="BF168" s="38"/>
      <c r="BG168" s="11"/>
      <c r="BH168" s="11"/>
      <c r="BI168" s="11"/>
      <c r="BJ168" s="44">
        <v>164</v>
      </c>
      <c r="BK168" s="26"/>
      <c r="BL168" s="26"/>
      <c r="BM168" s="26"/>
      <c r="BN168" s="26"/>
      <c r="BO168" s="26"/>
      <c r="BP168" s="33"/>
      <c r="BQ168" s="26"/>
      <c r="BR168" s="26"/>
      <c r="BS168" s="26"/>
      <c r="BT168" s="33"/>
      <c r="BU168" s="26"/>
      <c r="BV168" s="26"/>
      <c r="BW168" s="26"/>
      <c r="BX168" s="33"/>
      <c r="BY168" s="26"/>
      <c r="BZ168" s="26"/>
      <c r="CA168" s="26"/>
      <c r="CB168" s="33"/>
      <c r="CC168" s="26"/>
      <c r="CD168" s="26"/>
      <c r="CE168" s="26"/>
      <c r="CF168" s="33"/>
      <c r="CG168" s="26"/>
      <c r="CH168" s="26"/>
      <c r="CI168" s="26"/>
      <c r="CJ168" s="44">
        <v>164</v>
      </c>
      <c r="CK168" s="5">
        <v>0</v>
      </c>
      <c r="CL168" s="5">
        <v>0</v>
      </c>
      <c r="CM168" s="69"/>
      <c r="CN168" s="5"/>
      <c r="CO168" s="5"/>
      <c r="CP168" s="18"/>
      <c r="CQ168" s="69"/>
      <c r="CR168" s="8"/>
      <c r="CS168" s="9"/>
      <c r="CT168" s="8"/>
      <c r="CU168" s="69"/>
      <c r="CV168" s="26"/>
      <c r="CW168" s="26"/>
      <c r="CY168" s="26"/>
      <c r="CZ168" s="26"/>
      <c r="DA168" s="79" t="s">
        <v>656</v>
      </c>
    </row>
    <row r="169" spans="1:105" ht="15" x14ac:dyDescent="0.25">
      <c r="A169" s="10">
        <v>165</v>
      </c>
      <c r="B169" s="15"/>
      <c r="C169" s="42"/>
      <c r="D169" s="8"/>
      <c r="E169" s="28"/>
      <c r="F169" s="28"/>
      <c r="G169" s="32"/>
      <c r="H169" s="5"/>
      <c r="I169" s="5"/>
      <c r="J169" s="5"/>
      <c r="K169" s="5"/>
      <c r="L169" s="5"/>
      <c r="M169" s="5"/>
      <c r="N169" s="299">
        <f t="shared" si="10"/>
        <v>0</v>
      </c>
      <c r="O169" s="5"/>
      <c r="P169" s="5"/>
      <c r="Q169" s="5"/>
      <c r="R169" s="5"/>
      <c r="S169" s="5"/>
      <c r="T169" s="5"/>
      <c r="U169" s="5"/>
      <c r="V169" s="32"/>
      <c r="W169" s="5"/>
      <c r="X169" s="5"/>
      <c r="Y169" s="5"/>
      <c r="Z169" s="5"/>
      <c r="AA169" s="5"/>
      <c r="AB169" s="5"/>
      <c r="AC169" s="32"/>
      <c r="AD169" s="5"/>
      <c r="AE169" s="5"/>
      <c r="AF169" s="5"/>
      <c r="AG169" s="5"/>
      <c r="AH169" s="5"/>
      <c r="AI169" s="5"/>
      <c r="AJ169" s="40"/>
      <c r="AK169" s="8"/>
      <c r="AL169" s="41"/>
      <c r="AM169" s="28"/>
      <c r="AN169" s="28"/>
      <c r="AO169" s="28"/>
      <c r="AP169" s="28"/>
      <c r="AQ169" s="28"/>
      <c r="AR169" s="28"/>
      <c r="AS169" s="28"/>
      <c r="AT169" s="10"/>
      <c r="AU169" s="300">
        <f t="shared" si="11"/>
        <v>0</v>
      </c>
      <c r="AV169" s="5"/>
      <c r="AW169" s="5"/>
      <c r="AX169" s="5"/>
      <c r="AY169" s="20"/>
      <c r="AZ169" s="5"/>
      <c r="BA169" s="5"/>
      <c r="BB169" s="5"/>
      <c r="BC169" s="5"/>
      <c r="BD169" s="5"/>
      <c r="BE169" s="32"/>
      <c r="BF169" s="38"/>
      <c r="BG169" s="11"/>
      <c r="BH169" s="11"/>
      <c r="BI169" s="11"/>
      <c r="BJ169" s="44">
        <v>165</v>
      </c>
      <c r="BK169" s="26"/>
      <c r="BL169" s="26"/>
      <c r="BM169" s="26"/>
      <c r="BN169" s="26"/>
      <c r="BO169" s="26"/>
      <c r="BP169" s="33"/>
      <c r="BQ169" s="26"/>
      <c r="BR169" s="26"/>
      <c r="BS169" s="26"/>
      <c r="BT169" s="33"/>
      <c r="BU169" s="26"/>
      <c r="BV169" s="26"/>
      <c r="BW169" s="26"/>
      <c r="BX169" s="33"/>
      <c r="BY169" s="26"/>
      <c r="BZ169" s="26"/>
      <c r="CA169" s="26"/>
      <c r="CB169" s="33"/>
      <c r="CC169" s="26"/>
      <c r="CD169" s="26"/>
      <c r="CE169" s="26"/>
      <c r="CF169" s="33"/>
      <c r="CG169" s="26"/>
      <c r="CH169" s="26"/>
      <c r="CI169" s="26"/>
      <c r="CJ169" s="44">
        <v>165</v>
      </c>
      <c r="CK169" s="5">
        <v>0</v>
      </c>
      <c r="CL169" s="5">
        <v>0</v>
      </c>
      <c r="CM169" s="69"/>
      <c r="CN169" s="5"/>
      <c r="CO169" s="5"/>
      <c r="CP169" s="18"/>
      <c r="CQ169" s="69"/>
      <c r="CR169" s="8"/>
      <c r="CS169" s="9"/>
      <c r="CT169" s="8"/>
      <c r="CU169" s="69"/>
      <c r="CV169" s="26"/>
      <c r="CW169" s="26"/>
      <c r="CY169" s="26"/>
      <c r="CZ169" s="26"/>
      <c r="DA169" s="79" t="s">
        <v>656</v>
      </c>
    </row>
    <row r="170" spans="1:105" ht="15" x14ac:dyDescent="0.25">
      <c r="A170" s="10">
        <v>166</v>
      </c>
      <c r="B170" s="15"/>
      <c r="C170" s="42"/>
      <c r="D170" s="8"/>
      <c r="E170" s="28"/>
      <c r="F170" s="28"/>
      <c r="G170" s="32"/>
      <c r="H170" s="5"/>
      <c r="I170" s="5"/>
      <c r="J170" s="5"/>
      <c r="K170" s="5"/>
      <c r="L170" s="5"/>
      <c r="M170" s="5"/>
      <c r="N170" s="299">
        <f t="shared" si="10"/>
        <v>0</v>
      </c>
      <c r="O170" s="5"/>
      <c r="P170" s="5"/>
      <c r="Q170" s="5"/>
      <c r="R170" s="5"/>
      <c r="S170" s="5"/>
      <c r="T170" s="5"/>
      <c r="U170" s="5"/>
      <c r="V170" s="32"/>
      <c r="W170" s="5"/>
      <c r="X170" s="5"/>
      <c r="Y170" s="5"/>
      <c r="Z170" s="5"/>
      <c r="AA170" s="5"/>
      <c r="AB170" s="5"/>
      <c r="AC170" s="32"/>
      <c r="AD170" s="5"/>
      <c r="AE170" s="5"/>
      <c r="AF170" s="5"/>
      <c r="AG170" s="5"/>
      <c r="AH170" s="5"/>
      <c r="AI170" s="5"/>
      <c r="AJ170" s="40"/>
      <c r="AK170" s="8"/>
      <c r="AL170" s="41"/>
      <c r="AM170" s="28"/>
      <c r="AN170" s="28"/>
      <c r="AO170" s="28"/>
      <c r="AP170" s="28"/>
      <c r="AQ170" s="28"/>
      <c r="AR170" s="28"/>
      <c r="AS170" s="28"/>
      <c r="AT170" s="10"/>
      <c r="AU170" s="300">
        <f t="shared" si="11"/>
        <v>0</v>
      </c>
      <c r="AV170" s="5"/>
      <c r="AW170" s="5"/>
      <c r="AX170" s="5"/>
      <c r="AY170" s="20"/>
      <c r="AZ170" s="5"/>
      <c r="BA170" s="5"/>
      <c r="BB170" s="5"/>
      <c r="BC170" s="5"/>
      <c r="BD170" s="5"/>
      <c r="BE170" s="32"/>
      <c r="BF170" s="38"/>
      <c r="BG170" s="11"/>
      <c r="BH170" s="11"/>
      <c r="BI170" s="11"/>
      <c r="BJ170" s="44">
        <v>166</v>
      </c>
      <c r="BK170" s="26"/>
      <c r="BL170" s="26"/>
      <c r="BM170" s="26"/>
      <c r="BN170" s="26"/>
      <c r="BO170" s="26"/>
      <c r="BP170" s="33"/>
      <c r="BQ170" s="26"/>
      <c r="BR170" s="26"/>
      <c r="BS170" s="26"/>
      <c r="BT170" s="33"/>
      <c r="BU170" s="26"/>
      <c r="BV170" s="26"/>
      <c r="BW170" s="26"/>
      <c r="BX170" s="33"/>
      <c r="BY170" s="26"/>
      <c r="BZ170" s="26"/>
      <c r="CA170" s="26"/>
      <c r="CB170" s="33"/>
      <c r="CC170" s="26"/>
      <c r="CD170" s="26"/>
      <c r="CE170" s="26"/>
      <c r="CF170" s="33"/>
      <c r="CG170" s="26"/>
      <c r="CH170" s="26"/>
      <c r="CI170" s="26"/>
      <c r="CJ170" s="44">
        <v>166</v>
      </c>
      <c r="CK170" s="5">
        <v>0</v>
      </c>
      <c r="CL170" s="5">
        <v>0</v>
      </c>
      <c r="CM170" s="69"/>
      <c r="CN170" s="5"/>
      <c r="CO170" s="5"/>
      <c r="CP170" s="18"/>
      <c r="CQ170" s="69"/>
      <c r="CR170" s="8"/>
      <c r="CS170" s="9"/>
      <c r="CT170" s="8"/>
      <c r="CU170" s="69"/>
      <c r="CV170" s="26"/>
      <c r="CW170" s="26"/>
      <c r="CY170" s="26"/>
      <c r="CZ170" s="26"/>
      <c r="DA170" s="79" t="s">
        <v>656</v>
      </c>
    </row>
    <row r="171" spans="1:105" ht="15" x14ac:dyDescent="0.25">
      <c r="A171" s="10">
        <v>167</v>
      </c>
      <c r="B171" s="15"/>
      <c r="C171" s="42"/>
      <c r="D171" s="8"/>
      <c r="E171" s="28"/>
      <c r="F171" s="28"/>
      <c r="G171" s="32"/>
      <c r="H171" s="5"/>
      <c r="I171" s="5"/>
      <c r="J171" s="5"/>
      <c r="K171" s="5"/>
      <c r="L171" s="5"/>
      <c r="M171" s="5"/>
      <c r="N171" s="299">
        <f t="shared" si="10"/>
        <v>0</v>
      </c>
      <c r="O171" s="5"/>
      <c r="P171" s="5"/>
      <c r="Q171" s="5"/>
      <c r="R171" s="5"/>
      <c r="S171" s="5"/>
      <c r="T171" s="5"/>
      <c r="U171" s="5"/>
      <c r="V171" s="32"/>
      <c r="W171" s="5"/>
      <c r="X171" s="5"/>
      <c r="Y171" s="5"/>
      <c r="Z171" s="5"/>
      <c r="AA171" s="5"/>
      <c r="AB171" s="5"/>
      <c r="AC171" s="32"/>
      <c r="AD171" s="5"/>
      <c r="AE171" s="5"/>
      <c r="AF171" s="5"/>
      <c r="AG171" s="5"/>
      <c r="AH171" s="5"/>
      <c r="AI171" s="5"/>
      <c r="AJ171" s="40"/>
      <c r="AK171" s="8"/>
      <c r="AL171" s="41"/>
      <c r="AM171" s="28"/>
      <c r="AN171" s="28"/>
      <c r="AO171" s="28"/>
      <c r="AP171" s="28"/>
      <c r="AQ171" s="28"/>
      <c r="AR171" s="28"/>
      <c r="AS171" s="28"/>
      <c r="AT171" s="10"/>
      <c r="AU171" s="300">
        <f t="shared" si="11"/>
        <v>0</v>
      </c>
      <c r="AV171" s="5"/>
      <c r="AW171" s="5"/>
      <c r="AX171" s="5"/>
      <c r="AY171" s="20"/>
      <c r="AZ171" s="5"/>
      <c r="BA171" s="5"/>
      <c r="BB171" s="5"/>
      <c r="BC171" s="5"/>
      <c r="BD171" s="5"/>
      <c r="BE171" s="32"/>
      <c r="BF171" s="38"/>
      <c r="BG171" s="11"/>
      <c r="BH171" s="11"/>
      <c r="BI171" s="11"/>
      <c r="BJ171" s="44">
        <v>167</v>
      </c>
      <c r="BK171" s="26"/>
      <c r="BL171" s="26"/>
      <c r="BM171" s="26"/>
      <c r="BN171" s="26"/>
      <c r="BO171" s="26"/>
      <c r="BP171" s="33"/>
      <c r="BQ171" s="26"/>
      <c r="BR171" s="26"/>
      <c r="BS171" s="26"/>
      <c r="BT171" s="33"/>
      <c r="BU171" s="26"/>
      <c r="BV171" s="26"/>
      <c r="BW171" s="26"/>
      <c r="BX171" s="33"/>
      <c r="BY171" s="26"/>
      <c r="BZ171" s="26"/>
      <c r="CA171" s="26"/>
      <c r="CB171" s="33"/>
      <c r="CC171" s="26"/>
      <c r="CD171" s="26"/>
      <c r="CE171" s="26"/>
      <c r="CF171" s="33"/>
      <c r="CG171" s="26"/>
      <c r="CH171" s="26"/>
      <c r="CI171" s="26"/>
      <c r="CJ171" s="44">
        <v>167</v>
      </c>
      <c r="CK171" s="5">
        <v>0</v>
      </c>
      <c r="CL171" s="5">
        <v>0</v>
      </c>
      <c r="CM171" s="69"/>
      <c r="CN171" s="5"/>
      <c r="CO171" s="5"/>
      <c r="CP171" s="18"/>
      <c r="CQ171" s="69"/>
      <c r="CR171" s="8"/>
      <c r="CS171" s="9"/>
      <c r="CT171" s="8"/>
      <c r="CU171" s="69"/>
      <c r="CV171" s="26"/>
      <c r="CW171" s="26"/>
      <c r="CY171" s="26"/>
      <c r="CZ171" s="26"/>
      <c r="DA171" s="79" t="s">
        <v>656</v>
      </c>
    </row>
    <row r="172" spans="1:105" ht="15" x14ac:dyDescent="0.25">
      <c r="A172" s="10">
        <v>168</v>
      </c>
      <c r="B172" s="15"/>
      <c r="C172" s="42"/>
      <c r="D172" s="8"/>
      <c r="E172" s="28"/>
      <c r="F172" s="28"/>
      <c r="G172" s="32"/>
      <c r="H172" s="5"/>
      <c r="I172" s="5"/>
      <c r="J172" s="5"/>
      <c r="K172" s="5"/>
      <c r="L172" s="5"/>
      <c r="M172" s="5"/>
      <c r="N172" s="299">
        <f t="shared" si="10"/>
        <v>0</v>
      </c>
      <c r="O172" s="5"/>
      <c r="P172" s="5"/>
      <c r="Q172" s="5"/>
      <c r="R172" s="5"/>
      <c r="S172" s="5"/>
      <c r="T172" s="5"/>
      <c r="U172" s="5"/>
      <c r="V172" s="32"/>
      <c r="W172" s="5"/>
      <c r="X172" s="5"/>
      <c r="Y172" s="5"/>
      <c r="Z172" s="5"/>
      <c r="AA172" s="5"/>
      <c r="AB172" s="5"/>
      <c r="AC172" s="32"/>
      <c r="AD172" s="5"/>
      <c r="AE172" s="5"/>
      <c r="AF172" s="5"/>
      <c r="AG172" s="5"/>
      <c r="AH172" s="5"/>
      <c r="AI172" s="5"/>
      <c r="AJ172" s="40"/>
      <c r="AK172" s="8"/>
      <c r="AL172" s="41"/>
      <c r="AM172" s="28"/>
      <c r="AN172" s="28"/>
      <c r="AO172" s="28"/>
      <c r="AP172" s="28"/>
      <c r="AQ172" s="28"/>
      <c r="AR172" s="28"/>
      <c r="AS172" s="28"/>
      <c r="AT172" s="10"/>
      <c r="AU172" s="300">
        <f t="shared" si="11"/>
        <v>0</v>
      </c>
      <c r="AV172" s="5"/>
      <c r="AW172" s="5"/>
      <c r="AX172" s="5"/>
      <c r="AY172" s="20"/>
      <c r="AZ172" s="5"/>
      <c r="BA172" s="5"/>
      <c r="BB172" s="5"/>
      <c r="BC172" s="5"/>
      <c r="BD172" s="5"/>
      <c r="BE172" s="32"/>
      <c r="BF172" s="38"/>
      <c r="BG172" s="11"/>
      <c r="BH172" s="11"/>
      <c r="BI172" s="11"/>
      <c r="BJ172" s="44">
        <v>168</v>
      </c>
      <c r="BK172" s="26"/>
      <c r="BL172" s="26"/>
      <c r="BM172" s="26"/>
      <c r="BN172" s="26"/>
      <c r="BO172" s="26"/>
      <c r="BP172" s="33"/>
      <c r="BQ172" s="26"/>
      <c r="BR172" s="26"/>
      <c r="BS172" s="26"/>
      <c r="BT172" s="33"/>
      <c r="BU172" s="26"/>
      <c r="BV172" s="26"/>
      <c r="BW172" s="26"/>
      <c r="BX172" s="33"/>
      <c r="BY172" s="26"/>
      <c r="BZ172" s="26"/>
      <c r="CA172" s="26"/>
      <c r="CB172" s="33"/>
      <c r="CC172" s="26"/>
      <c r="CD172" s="26"/>
      <c r="CE172" s="26"/>
      <c r="CF172" s="33"/>
      <c r="CG172" s="26"/>
      <c r="CH172" s="26"/>
      <c r="CI172" s="26"/>
      <c r="CJ172" s="44">
        <v>168</v>
      </c>
      <c r="CK172" s="5">
        <v>0</v>
      </c>
      <c r="CL172" s="5">
        <v>0</v>
      </c>
      <c r="CM172" s="69"/>
      <c r="CN172" s="5"/>
      <c r="CO172" s="5"/>
      <c r="CP172" s="18"/>
      <c r="CQ172" s="69"/>
      <c r="CR172" s="8"/>
      <c r="CS172" s="9"/>
      <c r="CT172" s="8"/>
      <c r="CU172" s="69"/>
      <c r="CV172" s="26"/>
      <c r="CW172" s="26"/>
      <c r="CY172" s="26"/>
      <c r="CZ172" s="26"/>
      <c r="DA172" s="79" t="s">
        <v>656</v>
      </c>
    </row>
    <row r="173" spans="1:105" ht="15" x14ac:dyDescent="0.25">
      <c r="A173" s="10">
        <v>169</v>
      </c>
      <c r="B173" s="15"/>
      <c r="C173" s="42"/>
      <c r="D173" s="8"/>
      <c r="E173" s="28"/>
      <c r="F173" s="28"/>
      <c r="G173" s="32"/>
      <c r="H173" s="5"/>
      <c r="I173" s="5"/>
      <c r="J173" s="5"/>
      <c r="K173" s="5"/>
      <c r="L173" s="5"/>
      <c r="M173" s="5"/>
      <c r="N173" s="299">
        <f t="shared" si="10"/>
        <v>0</v>
      </c>
      <c r="O173" s="5"/>
      <c r="P173" s="5"/>
      <c r="Q173" s="5"/>
      <c r="R173" s="5"/>
      <c r="S173" s="5"/>
      <c r="T173" s="5"/>
      <c r="U173" s="5"/>
      <c r="V173" s="32"/>
      <c r="W173" s="5"/>
      <c r="X173" s="5"/>
      <c r="Y173" s="5"/>
      <c r="Z173" s="5"/>
      <c r="AA173" s="5"/>
      <c r="AB173" s="5"/>
      <c r="AC173" s="32"/>
      <c r="AD173" s="5"/>
      <c r="AE173" s="5"/>
      <c r="AF173" s="5"/>
      <c r="AG173" s="5"/>
      <c r="AH173" s="5"/>
      <c r="AI173" s="5"/>
      <c r="AJ173" s="40"/>
      <c r="AK173" s="8"/>
      <c r="AL173" s="41"/>
      <c r="AM173" s="28"/>
      <c r="AN173" s="28"/>
      <c r="AO173" s="28"/>
      <c r="AP173" s="28"/>
      <c r="AQ173" s="28"/>
      <c r="AR173" s="28"/>
      <c r="AS173" s="28"/>
      <c r="AT173" s="10"/>
      <c r="AU173" s="300">
        <f t="shared" si="11"/>
        <v>0</v>
      </c>
      <c r="AV173" s="5"/>
      <c r="AW173" s="5"/>
      <c r="AX173" s="5"/>
      <c r="AY173" s="20"/>
      <c r="AZ173" s="5"/>
      <c r="BA173" s="5"/>
      <c r="BB173" s="5"/>
      <c r="BC173" s="5"/>
      <c r="BD173" s="5"/>
      <c r="BE173" s="32"/>
      <c r="BF173" s="38"/>
      <c r="BG173" s="11"/>
      <c r="BH173" s="11"/>
      <c r="BI173" s="11"/>
      <c r="BJ173" s="44">
        <v>169</v>
      </c>
      <c r="BK173" s="26"/>
      <c r="BL173" s="26"/>
      <c r="BM173" s="26"/>
      <c r="BN173" s="26"/>
      <c r="BO173" s="26"/>
      <c r="BP173" s="33"/>
      <c r="BQ173" s="26"/>
      <c r="BR173" s="26"/>
      <c r="BS173" s="26"/>
      <c r="BT173" s="33"/>
      <c r="BU173" s="26"/>
      <c r="BV173" s="26"/>
      <c r="BW173" s="26"/>
      <c r="BX173" s="33"/>
      <c r="BY173" s="26"/>
      <c r="BZ173" s="26"/>
      <c r="CA173" s="26"/>
      <c r="CB173" s="33"/>
      <c r="CC173" s="26"/>
      <c r="CD173" s="26"/>
      <c r="CE173" s="26"/>
      <c r="CF173" s="33"/>
      <c r="CG173" s="26"/>
      <c r="CH173" s="26"/>
      <c r="CI173" s="26"/>
      <c r="CJ173" s="44">
        <v>169</v>
      </c>
      <c r="CK173" s="5">
        <v>0</v>
      </c>
      <c r="CL173" s="5">
        <v>0</v>
      </c>
      <c r="CM173" s="69"/>
      <c r="CN173" s="5"/>
      <c r="CO173" s="5"/>
      <c r="CP173" s="18"/>
      <c r="CQ173" s="69"/>
      <c r="CR173" s="8"/>
      <c r="CS173" s="9"/>
      <c r="CT173" s="8"/>
      <c r="CU173" s="69"/>
      <c r="CV173" s="26"/>
      <c r="CW173" s="26"/>
      <c r="CY173" s="26"/>
      <c r="CZ173" s="26"/>
      <c r="DA173" s="79" t="s">
        <v>656</v>
      </c>
    </row>
    <row r="174" spans="1:105" ht="15" x14ac:dyDescent="0.25">
      <c r="A174" s="10">
        <v>170</v>
      </c>
      <c r="B174" s="15"/>
      <c r="C174" s="42"/>
      <c r="D174" s="8"/>
      <c r="E174" s="28"/>
      <c r="F174" s="28"/>
      <c r="G174" s="32"/>
      <c r="H174" s="5"/>
      <c r="I174" s="5"/>
      <c r="J174" s="5"/>
      <c r="K174" s="5"/>
      <c r="L174" s="5"/>
      <c r="M174" s="5"/>
      <c r="N174" s="299">
        <f t="shared" si="10"/>
        <v>0</v>
      </c>
      <c r="O174" s="5"/>
      <c r="P174" s="5"/>
      <c r="Q174" s="5"/>
      <c r="R174" s="5"/>
      <c r="S174" s="5"/>
      <c r="T174" s="5"/>
      <c r="U174" s="5"/>
      <c r="V174" s="32"/>
      <c r="W174" s="5"/>
      <c r="X174" s="5"/>
      <c r="Y174" s="5"/>
      <c r="Z174" s="5"/>
      <c r="AA174" s="5"/>
      <c r="AB174" s="5"/>
      <c r="AC174" s="32"/>
      <c r="AD174" s="5"/>
      <c r="AE174" s="5"/>
      <c r="AF174" s="5"/>
      <c r="AG174" s="5"/>
      <c r="AH174" s="5"/>
      <c r="AI174" s="5"/>
      <c r="AJ174" s="40"/>
      <c r="AK174" s="8"/>
      <c r="AL174" s="41"/>
      <c r="AM174" s="28"/>
      <c r="AN174" s="28"/>
      <c r="AO174" s="28"/>
      <c r="AP174" s="28"/>
      <c r="AQ174" s="28"/>
      <c r="AR174" s="28"/>
      <c r="AS174" s="28"/>
      <c r="AT174" s="10"/>
      <c r="AU174" s="300">
        <f t="shared" si="11"/>
        <v>0</v>
      </c>
      <c r="AV174" s="5"/>
      <c r="AW174" s="5"/>
      <c r="AX174" s="5"/>
      <c r="AY174" s="20"/>
      <c r="AZ174" s="5"/>
      <c r="BA174" s="5"/>
      <c r="BB174" s="5"/>
      <c r="BC174" s="5"/>
      <c r="BD174" s="5"/>
      <c r="BE174" s="32"/>
      <c r="BF174" s="38"/>
      <c r="BG174" s="11"/>
      <c r="BH174" s="11"/>
      <c r="BI174" s="11"/>
      <c r="BJ174" s="44">
        <v>170</v>
      </c>
      <c r="BK174" s="26"/>
      <c r="BL174" s="26"/>
      <c r="BM174" s="26"/>
      <c r="BN174" s="26"/>
      <c r="BO174" s="26"/>
      <c r="BP174" s="33"/>
      <c r="BQ174" s="26"/>
      <c r="BR174" s="26"/>
      <c r="BS174" s="26"/>
      <c r="BT174" s="33"/>
      <c r="BU174" s="26"/>
      <c r="BV174" s="26"/>
      <c r="BW174" s="26"/>
      <c r="BX174" s="33"/>
      <c r="BY174" s="26"/>
      <c r="BZ174" s="26"/>
      <c r="CA174" s="26"/>
      <c r="CB174" s="33"/>
      <c r="CC174" s="26"/>
      <c r="CD174" s="26"/>
      <c r="CE174" s="26"/>
      <c r="CF174" s="33"/>
      <c r="CG174" s="26"/>
      <c r="CH174" s="26"/>
      <c r="CI174" s="26"/>
      <c r="CJ174" s="44">
        <v>170</v>
      </c>
      <c r="CK174" s="5">
        <v>0</v>
      </c>
      <c r="CL174" s="5">
        <v>0</v>
      </c>
      <c r="CM174" s="69"/>
      <c r="CN174" s="5"/>
      <c r="CO174" s="5"/>
      <c r="CP174" s="18"/>
      <c r="CQ174" s="69"/>
      <c r="CR174" s="8"/>
      <c r="CS174" s="9"/>
      <c r="CT174" s="8"/>
      <c r="CU174" s="69"/>
      <c r="CV174" s="26"/>
      <c r="CW174" s="26"/>
      <c r="CY174" s="26"/>
      <c r="CZ174" s="26"/>
      <c r="DA174" s="79" t="s">
        <v>656</v>
      </c>
    </row>
    <row r="175" spans="1:105" ht="15" x14ac:dyDescent="0.25">
      <c r="A175" s="10">
        <v>171</v>
      </c>
      <c r="B175" s="15"/>
      <c r="C175" s="42"/>
      <c r="D175" s="8"/>
      <c r="E175" s="28"/>
      <c r="F175" s="28"/>
      <c r="G175" s="32"/>
      <c r="H175" s="5"/>
      <c r="I175" s="5"/>
      <c r="J175" s="5"/>
      <c r="K175" s="5"/>
      <c r="L175" s="5"/>
      <c r="M175" s="5"/>
      <c r="N175" s="299">
        <f t="shared" si="10"/>
        <v>0</v>
      </c>
      <c r="O175" s="5"/>
      <c r="P175" s="5"/>
      <c r="Q175" s="5"/>
      <c r="R175" s="5"/>
      <c r="S175" s="5"/>
      <c r="T175" s="5"/>
      <c r="U175" s="5"/>
      <c r="V175" s="32"/>
      <c r="W175" s="5"/>
      <c r="X175" s="5"/>
      <c r="Y175" s="5"/>
      <c r="Z175" s="5"/>
      <c r="AA175" s="5"/>
      <c r="AB175" s="5"/>
      <c r="AC175" s="32"/>
      <c r="AD175" s="5"/>
      <c r="AE175" s="5"/>
      <c r="AF175" s="5"/>
      <c r="AG175" s="5"/>
      <c r="AH175" s="5"/>
      <c r="AI175" s="5"/>
      <c r="AJ175" s="40"/>
      <c r="AK175" s="8"/>
      <c r="AL175" s="41"/>
      <c r="AM175" s="28"/>
      <c r="AN175" s="28"/>
      <c r="AO175" s="28"/>
      <c r="AP175" s="28"/>
      <c r="AQ175" s="28"/>
      <c r="AR175" s="28"/>
      <c r="AS175" s="28"/>
      <c r="AT175" s="10"/>
      <c r="AU175" s="300">
        <f t="shared" si="11"/>
        <v>0</v>
      </c>
      <c r="AV175" s="5"/>
      <c r="AW175" s="5"/>
      <c r="AX175" s="5"/>
      <c r="AY175" s="20"/>
      <c r="AZ175" s="5"/>
      <c r="BA175" s="5"/>
      <c r="BB175" s="5"/>
      <c r="BC175" s="5"/>
      <c r="BD175" s="5"/>
      <c r="BE175" s="32"/>
      <c r="BF175" s="38"/>
      <c r="BG175" s="11"/>
      <c r="BH175" s="11"/>
      <c r="BI175" s="11"/>
      <c r="BJ175" s="44">
        <v>171</v>
      </c>
      <c r="BK175" s="26"/>
      <c r="BL175" s="26"/>
      <c r="BM175" s="26"/>
      <c r="BN175" s="26"/>
      <c r="BO175" s="26"/>
      <c r="BP175" s="33"/>
      <c r="BQ175" s="26"/>
      <c r="BR175" s="26"/>
      <c r="BS175" s="26"/>
      <c r="BT175" s="33"/>
      <c r="BU175" s="26"/>
      <c r="BV175" s="26"/>
      <c r="BW175" s="26"/>
      <c r="BX175" s="33"/>
      <c r="BY175" s="26"/>
      <c r="BZ175" s="26"/>
      <c r="CA175" s="26"/>
      <c r="CB175" s="33"/>
      <c r="CC175" s="26"/>
      <c r="CD175" s="26"/>
      <c r="CE175" s="26"/>
      <c r="CF175" s="33"/>
      <c r="CG175" s="26"/>
      <c r="CH175" s="26"/>
      <c r="CI175" s="26"/>
      <c r="CJ175" s="44">
        <v>171</v>
      </c>
      <c r="CK175" s="5">
        <v>0</v>
      </c>
      <c r="CL175" s="5">
        <v>0</v>
      </c>
      <c r="CM175" s="69"/>
      <c r="CN175" s="5"/>
      <c r="CO175" s="5"/>
      <c r="CP175" s="18"/>
      <c r="CQ175" s="69"/>
      <c r="CR175" s="8"/>
      <c r="CS175" s="9"/>
      <c r="CT175" s="8"/>
      <c r="CU175" s="69"/>
      <c r="CV175" s="26"/>
      <c r="CW175" s="26"/>
      <c r="CY175" s="26"/>
      <c r="CZ175" s="26"/>
      <c r="DA175" s="79" t="s">
        <v>656</v>
      </c>
    </row>
    <row r="176" spans="1:105" ht="15" x14ac:dyDescent="0.25">
      <c r="A176" s="10">
        <v>172</v>
      </c>
      <c r="B176" s="15"/>
      <c r="C176" s="42"/>
      <c r="D176" s="8"/>
      <c r="E176" s="28"/>
      <c r="F176" s="28"/>
      <c r="G176" s="32"/>
      <c r="H176" s="5"/>
      <c r="I176" s="5"/>
      <c r="J176" s="5"/>
      <c r="K176" s="5"/>
      <c r="L176" s="5"/>
      <c r="M176" s="5"/>
      <c r="N176" s="299">
        <f t="shared" si="10"/>
        <v>0</v>
      </c>
      <c r="O176" s="5"/>
      <c r="P176" s="5"/>
      <c r="Q176" s="5"/>
      <c r="R176" s="5"/>
      <c r="S176" s="5"/>
      <c r="T176" s="5"/>
      <c r="U176" s="5"/>
      <c r="V176" s="32"/>
      <c r="W176" s="5"/>
      <c r="X176" s="5"/>
      <c r="Y176" s="5"/>
      <c r="Z176" s="5"/>
      <c r="AA176" s="5"/>
      <c r="AB176" s="5"/>
      <c r="AC176" s="32"/>
      <c r="AD176" s="5"/>
      <c r="AE176" s="5"/>
      <c r="AF176" s="5"/>
      <c r="AG176" s="5"/>
      <c r="AH176" s="5"/>
      <c r="AI176" s="5"/>
      <c r="AJ176" s="40"/>
      <c r="AK176" s="8"/>
      <c r="AL176" s="41"/>
      <c r="AM176" s="28"/>
      <c r="AN176" s="28"/>
      <c r="AO176" s="28"/>
      <c r="AP176" s="28"/>
      <c r="AQ176" s="28"/>
      <c r="AR176" s="28"/>
      <c r="AS176" s="28"/>
      <c r="AT176" s="10"/>
      <c r="AU176" s="300">
        <f t="shared" si="11"/>
        <v>0</v>
      </c>
      <c r="AV176" s="5"/>
      <c r="AW176" s="5"/>
      <c r="AX176" s="5"/>
      <c r="AY176" s="20"/>
      <c r="AZ176" s="5"/>
      <c r="BA176" s="5"/>
      <c r="BB176" s="5"/>
      <c r="BC176" s="5"/>
      <c r="BD176" s="5"/>
      <c r="BE176" s="32"/>
      <c r="BF176" s="38"/>
      <c r="BG176" s="11"/>
      <c r="BH176" s="11"/>
      <c r="BI176" s="11"/>
      <c r="BJ176" s="44">
        <v>172</v>
      </c>
      <c r="BK176" s="26"/>
      <c r="BL176" s="26"/>
      <c r="BM176" s="26"/>
      <c r="BN176" s="26"/>
      <c r="BO176" s="26"/>
      <c r="BP176" s="33"/>
      <c r="BQ176" s="26"/>
      <c r="BR176" s="26"/>
      <c r="BS176" s="26"/>
      <c r="BT176" s="33"/>
      <c r="BU176" s="26"/>
      <c r="BV176" s="26"/>
      <c r="BW176" s="26"/>
      <c r="BX176" s="33"/>
      <c r="BY176" s="26"/>
      <c r="BZ176" s="26"/>
      <c r="CA176" s="26"/>
      <c r="CB176" s="33"/>
      <c r="CC176" s="26"/>
      <c r="CD176" s="26"/>
      <c r="CE176" s="26"/>
      <c r="CF176" s="33"/>
      <c r="CG176" s="26"/>
      <c r="CH176" s="26"/>
      <c r="CI176" s="26"/>
      <c r="CJ176" s="44">
        <v>172</v>
      </c>
      <c r="CK176" s="5">
        <v>0</v>
      </c>
      <c r="CL176" s="5">
        <v>0</v>
      </c>
      <c r="CM176" s="69"/>
      <c r="CN176" s="5"/>
      <c r="CO176" s="5"/>
      <c r="CP176" s="18"/>
      <c r="CQ176" s="69"/>
      <c r="CR176" s="8"/>
      <c r="CS176" s="9"/>
      <c r="CT176" s="8"/>
      <c r="CU176" s="69"/>
      <c r="CV176" s="26"/>
      <c r="CW176" s="26"/>
      <c r="CY176" s="26"/>
      <c r="CZ176" s="26"/>
      <c r="DA176" s="79" t="s">
        <v>656</v>
      </c>
    </row>
    <row r="177" spans="1:105" ht="15" x14ac:dyDescent="0.25">
      <c r="A177" s="10">
        <v>173</v>
      </c>
      <c r="B177" s="15"/>
      <c r="C177" s="42"/>
      <c r="D177" s="8"/>
      <c r="E177" s="28"/>
      <c r="F177" s="28"/>
      <c r="G177" s="32"/>
      <c r="H177" s="5"/>
      <c r="I177" s="5"/>
      <c r="J177" s="5"/>
      <c r="K177" s="5"/>
      <c r="L177" s="5"/>
      <c r="M177" s="5"/>
      <c r="N177" s="299">
        <f t="shared" si="10"/>
        <v>0</v>
      </c>
      <c r="O177" s="5"/>
      <c r="P177" s="5"/>
      <c r="Q177" s="5"/>
      <c r="R177" s="5"/>
      <c r="S177" s="5"/>
      <c r="T177" s="5"/>
      <c r="U177" s="5"/>
      <c r="V177" s="32"/>
      <c r="W177" s="5"/>
      <c r="X177" s="5"/>
      <c r="Y177" s="5"/>
      <c r="Z177" s="5"/>
      <c r="AA177" s="5"/>
      <c r="AB177" s="5"/>
      <c r="AC177" s="32"/>
      <c r="AD177" s="5"/>
      <c r="AE177" s="5"/>
      <c r="AF177" s="5"/>
      <c r="AG177" s="5"/>
      <c r="AH177" s="5"/>
      <c r="AI177" s="5"/>
      <c r="AJ177" s="40"/>
      <c r="AK177" s="8"/>
      <c r="AL177" s="41"/>
      <c r="AM177" s="28"/>
      <c r="AN177" s="28"/>
      <c r="AO177" s="28"/>
      <c r="AP177" s="28"/>
      <c r="AQ177" s="28"/>
      <c r="AR177" s="28"/>
      <c r="AS177" s="28"/>
      <c r="AT177" s="10"/>
      <c r="AU177" s="300">
        <f t="shared" si="11"/>
        <v>0</v>
      </c>
      <c r="AV177" s="5"/>
      <c r="AW177" s="5"/>
      <c r="AX177" s="5"/>
      <c r="AY177" s="20"/>
      <c r="AZ177" s="5"/>
      <c r="BA177" s="5"/>
      <c r="BB177" s="5"/>
      <c r="BC177" s="5"/>
      <c r="BD177" s="5"/>
      <c r="BE177" s="32"/>
      <c r="BF177" s="38"/>
      <c r="BG177" s="11"/>
      <c r="BH177" s="11"/>
      <c r="BI177" s="11"/>
      <c r="BJ177" s="44">
        <v>173</v>
      </c>
      <c r="BK177" s="26"/>
      <c r="BL177" s="26"/>
      <c r="BM177" s="26"/>
      <c r="BN177" s="26"/>
      <c r="BO177" s="26"/>
      <c r="BP177" s="33"/>
      <c r="BQ177" s="26"/>
      <c r="BR177" s="26"/>
      <c r="BS177" s="26"/>
      <c r="BT177" s="33"/>
      <c r="BU177" s="26"/>
      <c r="BV177" s="26"/>
      <c r="BW177" s="26"/>
      <c r="BX177" s="33"/>
      <c r="BY177" s="26"/>
      <c r="BZ177" s="26"/>
      <c r="CA177" s="26"/>
      <c r="CB177" s="33"/>
      <c r="CC177" s="26"/>
      <c r="CD177" s="26"/>
      <c r="CE177" s="26"/>
      <c r="CF177" s="33"/>
      <c r="CG177" s="26"/>
      <c r="CH177" s="26"/>
      <c r="CI177" s="26"/>
      <c r="CJ177" s="44">
        <v>173</v>
      </c>
      <c r="CK177" s="5">
        <v>0</v>
      </c>
      <c r="CL177" s="5">
        <v>0</v>
      </c>
      <c r="CM177" s="69"/>
      <c r="CN177" s="5"/>
      <c r="CO177" s="5"/>
      <c r="CP177" s="18"/>
      <c r="CQ177" s="69"/>
      <c r="CR177" s="8"/>
      <c r="CS177" s="9"/>
      <c r="CT177" s="8"/>
      <c r="CU177" s="69"/>
      <c r="CV177" s="26"/>
      <c r="CW177" s="26"/>
      <c r="CY177" s="26"/>
      <c r="CZ177" s="26"/>
      <c r="DA177" s="79" t="s">
        <v>656</v>
      </c>
    </row>
    <row r="178" spans="1:105" ht="15" x14ac:dyDescent="0.25">
      <c r="A178" s="10">
        <v>174</v>
      </c>
      <c r="B178" s="15"/>
      <c r="C178" s="42"/>
      <c r="D178" s="8"/>
      <c r="E178" s="28"/>
      <c r="F178" s="28"/>
      <c r="G178" s="32"/>
      <c r="H178" s="5"/>
      <c r="I178" s="5"/>
      <c r="J178" s="5"/>
      <c r="K178" s="5"/>
      <c r="L178" s="5"/>
      <c r="M178" s="5"/>
      <c r="N178" s="299">
        <f t="shared" si="10"/>
        <v>0</v>
      </c>
      <c r="O178" s="5"/>
      <c r="P178" s="5"/>
      <c r="Q178" s="5"/>
      <c r="R178" s="5"/>
      <c r="S178" s="5"/>
      <c r="T178" s="5"/>
      <c r="U178" s="5"/>
      <c r="V178" s="32"/>
      <c r="W178" s="5"/>
      <c r="X178" s="5"/>
      <c r="Y178" s="5"/>
      <c r="Z178" s="5"/>
      <c r="AA178" s="5"/>
      <c r="AB178" s="5"/>
      <c r="AC178" s="32"/>
      <c r="AD178" s="5"/>
      <c r="AE178" s="5"/>
      <c r="AF178" s="5"/>
      <c r="AG178" s="5"/>
      <c r="AH178" s="5"/>
      <c r="AI178" s="5"/>
      <c r="AJ178" s="40"/>
      <c r="AK178" s="8"/>
      <c r="AL178" s="41"/>
      <c r="AM178" s="28"/>
      <c r="AN178" s="28"/>
      <c r="AO178" s="28"/>
      <c r="AP178" s="28"/>
      <c r="AQ178" s="28"/>
      <c r="AR178" s="28"/>
      <c r="AS178" s="28"/>
      <c r="AT178" s="10"/>
      <c r="AU178" s="300">
        <f t="shared" si="11"/>
        <v>0</v>
      </c>
      <c r="AV178" s="5"/>
      <c r="AW178" s="5"/>
      <c r="AX178" s="5"/>
      <c r="AY178" s="20"/>
      <c r="AZ178" s="5"/>
      <c r="BA178" s="5"/>
      <c r="BB178" s="5"/>
      <c r="BC178" s="5"/>
      <c r="BD178" s="5"/>
      <c r="BE178" s="32"/>
      <c r="BF178" s="38"/>
      <c r="BG178" s="11"/>
      <c r="BH178" s="11"/>
      <c r="BI178" s="11"/>
      <c r="BJ178" s="44">
        <v>174</v>
      </c>
      <c r="BK178" s="26"/>
      <c r="BL178" s="26"/>
      <c r="BM178" s="26"/>
      <c r="BN178" s="26"/>
      <c r="BO178" s="26"/>
      <c r="BP178" s="33"/>
      <c r="BQ178" s="26"/>
      <c r="BR178" s="26"/>
      <c r="BS178" s="26"/>
      <c r="BT178" s="33"/>
      <c r="BU178" s="26"/>
      <c r="BV178" s="26"/>
      <c r="BW178" s="26"/>
      <c r="BX178" s="33"/>
      <c r="BY178" s="26"/>
      <c r="BZ178" s="26"/>
      <c r="CA178" s="26"/>
      <c r="CB178" s="33"/>
      <c r="CC178" s="26"/>
      <c r="CD178" s="26"/>
      <c r="CE178" s="26"/>
      <c r="CF178" s="33"/>
      <c r="CG178" s="26"/>
      <c r="CH178" s="26"/>
      <c r="CI178" s="26"/>
      <c r="CJ178" s="44">
        <v>174</v>
      </c>
      <c r="CK178" s="5">
        <v>0</v>
      </c>
      <c r="CL178" s="5">
        <v>0</v>
      </c>
      <c r="CM178" s="69"/>
      <c r="CN178" s="5"/>
      <c r="CO178" s="5"/>
      <c r="CP178" s="18"/>
      <c r="CQ178" s="69"/>
      <c r="CR178" s="8"/>
      <c r="CS178" s="9"/>
      <c r="CT178" s="8"/>
      <c r="CU178" s="69"/>
      <c r="CV178" s="26"/>
      <c r="CW178" s="26"/>
      <c r="CY178" s="26"/>
      <c r="CZ178" s="26"/>
      <c r="DA178" s="79" t="s">
        <v>656</v>
      </c>
    </row>
    <row r="179" spans="1:105" ht="15" x14ac:dyDescent="0.25">
      <c r="A179" s="10">
        <v>175</v>
      </c>
      <c r="B179" s="15"/>
      <c r="C179" s="42"/>
      <c r="D179" s="8"/>
      <c r="E179" s="28"/>
      <c r="F179" s="28"/>
      <c r="G179" s="32"/>
      <c r="H179" s="5"/>
      <c r="I179" s="5"/>
      <c r="J179" s="5"/>
      <c r="K179" s="5"/>
      <c r="L179" s="5"/>
      <c r="M179" s="5"/>
      <c r="N179" s="299">
        <f t="shared" si="10"/>
        <v>0</v>
      </c>
      <c r="O179" s="5"/>
      <c r="P179" s="5"/>
      <c r="Q179" s="5"/>
      <c r="R179" s="5"/>
      <c r="S179" s="5"/>
      <c r="T179" s="5"/>
      <c r="U179" s="5"/>
      <c r="V179" s="32"/>
      <c r="W179" s="5"/>
      <c r="X179" s="5"/>
      <c r="Y179" s="5"/>
      <c r="Z179" s="5"/>
      <c r="AA179" s="5"/>
      <c r="AB179" s="5"/>
      <c r="AC179" s="32"/>
      <c r="AD179" s="5"/>
      <c r="AE179" s="5"/>
      <c r="AF179" s="5"/>
      <c r="AG179" s="5"/>
      <c r="AH179" s="5"/>
      <c r="AI179" s="5"/>
      <c r="AJ179" s="40"/>
      <c r="AK179" s="8"/>
      <c r="AL179" s="41"/>
      <c r="AM179" s="28"/>
      <c r="AN179" s="28"/>
      <c r="AO179" s="28"/>
      <c r="AP179" s="28"/>
      <c r="AQ179" s="28"/>
      <c r="AR179" s="28"/>
      <c r="AS179" s="28"/>
      <c r="AT179" s="10"/>
      <c r="AU179" s="300">
        <f t="shared" si="11"/>
        <v>0</v>
      </c>
      <c r="AV179" s="5"/>
      <c r="AW179" s="5"/>
      <c r="AX179" s="5"/>
      <c r="AY179" s="20"/>
      <c r="AZ179" s="5"/>
      <c r="BA179" s="5"/>
      <c r="BB179" s="5"/>
      <c r="BC179" s="5"/>
      <c r="BD179" s="5"/>
      <c r="BE179" s="32"/>
      <c r="BF179" s="38"/>
      <c r="BG179" s="11"/>
      <c r="BH179" s="11"/>
      <c r="BI179" s="11"/>
      <c r="BJ179" s="44">
        <v>175</v>
      </c>
      <c r="BK179" s="26"/>
      <c r="BL179" s="26"/>
      <c r="BM179" s="26"/>
      <c r="BN179" s="26"/>
      <c r="BO179" s="26"/>
      <c r="BP179" s="33"/>
      <c r="BQ179" s="26"/>
      <c r="BR179" s="26"/>
      <c r="BS179" s="26"/>
      <c r="BT179" s="33"/>
      <c r="BU179" s="26"/>
      <c r="BV179" s="26"/>
      <c r="BW179" s="26"/>
      <c r="BX179" s="33"/>
      <c r="BY179" s="26"/>
      <c r="BZ179" s="26"/>
      <c r="CA179" s="26"/>
      <c r="CB179" s="33"/>
      <c r="CC179" s="26"/>
      <c r="CD179" s="26"/>
      <c r="CE179" s="26"/>
      <c r="CF179" s="33"/>
      <c r="CG179" s="26"/>
      <c r="CH179" s="26"/>
      <c r="CI179" s="26"/>
      <c r="CJ179" s="44">
        <v>175</v>
      </c>
      <c r="CK179" s="5">
        <v>0</v>
      </c>
      <c r="CL179" s="5">
        <v>0</v>
      </c>
      <c r="CM179" s="69"/>
      <c r="CN179" s="5"/>
      <c r="CO179" s="5"/>
      <c r="CP179" s="18"/>
      <c r="CQ179" s="69"/>
      <c r="CR179" s="8"/>
      <c r="CS179" s="9"/>
      <c r="CT179" s="8"/>
      <c r="CU179" s="69"/>
      <c r="CV179" s="26"/>
      <c r="CW179" s="26"/>
      <c r="CY179" s="26"/>
      <c r="CZ179" s="26"/>
      <c r="DA179" s="10" t="s">
        <v>656</v>
      </c>
    </row>
    <row r="180" spans="1:105" ht="15" x14ac:dyDescent="0.25">
      <c r="A180" s="10">
        <v>176</v>
      </c>
      <c r="B180" s="15"/>
      <c r="C180" s="42"/>
      <c r="D180" s="8"/>
      <c r="E180" s="28"/>
      <c r="F180" s="28"/>
      <c r="G180" s="32"/>
      <c r="H180" s="5"/>
      <c r="I180" s="5"/>
      <c r="J180" s="5"/>
      <c r="K180" s="5"/>
      <c r="L180" s="5"/>
      <c r="M180" s="5"/>
      <c r="N180" s="299">
        <f t="shared" si="10"/>
        <v>0</v>
      </c>
      <c r="O180" s="5"/>
      <c r="P180" s="5"/>
      <c r="Q180" s="5"/>
      <c r="R180" s="5"/>
      <c r="S180" s="5"/>
      <c r="T180" s="5"/>
      <c r="U180" s="5"/>
      <c r="V180" s="32"/>
      <c r="W180" s="5"/>
      <c r="X180" s="5"/>
      <c r="Y180" s="5"/>
      <c r="Z180" s="5"/>
      <c r="AA180" s="5"/>
      <c r="AB180" s="5"/>
      <c r="AC180" s="32"/>
      <c r="AD180" s="5"/>
      <c r="AE180" s="5"/>
      <c r="AF180" s="5"/>
      <c r="AG180" s="5"/>
      <c r="AH180" s="5"/>
      <c r="AI180" s="5"/>
      <c r="AJ180" s="40"/>
      <c r="AK180" s="8"/>
      <c r="AL180" s="41"/>
      <c r="AM180" s="28"/>
      <c r="AN180" s="28"/>
      <c r="AO180" s="28"/>
      <c r="AP180" s="28"/>
      <c r="AQ180" s="28"/>
      <c r="AR180" s="28"/>
      <c r="AS180" s="28"/>
      <c r="AT180" s="10"/>
      <c r="AU180" s="300">
        <f t="shared" si="11"/>
        <v>0</v>
      </c>
      <c r="AV180" s="5"/>
      <c r="AW180" s="5"/>
      <c r="AX180" s="5"/>
      <c r="AY180" s="20"/>
      <c r="AZ180" s="5"/>
      <c r="BA180" s="5"/>
      <c r="BB180" s="5"/>
      <c r="BC180" s="5"/>
      <c r="BD180" s="5"/>
      <c r="BE180" s="32"/>
      <c r="BF180" s="38"/>
      <c r="BG180" s="11"/>
      <c r="BH180" s="11"/>
      <c r="BI180" s="11"/>
      <c r="BJ180" s="44">
        <v>176</v>
      </c>
      <c r="BK180" s="26"/>
      <c r="BL180" s="26"/>
      <c r="BM180" s="26"/>
      <c r="BN180" s="26"/>
      <c r="BO180" s="26"/>
      <c r="BP180" s="33"/>
      <c r="BQ180" s="26"/>
      <c r="BR180" s="26"/>
      <c r="BS180" s="26"/>
      <c r="BT180" s="33"/>
      <c r="BU180" s="26"/>
      <c r="BV180" s="26"/>
      <c r="BW180" s="26"/>
      <c r="BX180" s="33"/>
      <c r="BY180" s="26"/>
      <c r="BZ180" s="26"/>
      <c r="CA180" s="26"/>
      <c r="CB180" s="33"/>
      <c r="CC180" s="26"/>
      <c r="CD180" s="26"/>
      <c r="CE180" s="26"/>
      <c r="CF180" s="33"/>
      <c r="CG180" s="26"/>
      <c r="CH180" s="26"/>
      <c r="CI180" s="26"/>
      <c r="CJ180" s="44">
        <v>176</v>
      </c>
      <c r="CK180" s="5">
        <v>0</v>
      </c>
      <c r="CL180" s="5">
        <v>0</v>
      </c>
      <c r="CM180" s="69"/>
      <c r="CN180" s="5"/>
      <c r="CO180" s="5"/>
      <c r="CP180" s="18"/>
      <c r="CQ180" s="69"/>
      <c r="CR180" s="8"/>
      <c r="CS180" s="9"/>
      <c r="CT180" s="8"/>
      <c r="CU180" s="69"/>
      <c r="CV180" s="26"/>
      <c r="CW180" s="26"/>
      <c r="CY180" s="26"/>
      <c r="CZ180" s="26"/>
      <c r="DA180" s="26" t="s">
        <v>656</v>
      </c>
    </row>
    <row r="181" spans="1:105" ht="15" x14ac:dyDescent="0.25">
      <c r="A181" s="10">
        <v>177</v>
      </c>
      <c r="B181" s="15"/>
      <c r="C181" s="42"/>
      <c r="D181" s="8"/>
      <c r="E181" s="28"/>
      <c r="F181" s="28"/>
      <c r="G181" s="32"/>
      <c r="H181" s="5"/>
      <c r="I181" s="5"/>
      <c r="J181" s="5"/>
      <c r="K181" s="5"/>
      <c r="L181" s="5"/>
      <c r="M181" s="5"/>
      <c r="N181" s="299">
        <f t="shared" si="10"/>
        <v>0</v>
      </c>
      <c r="O181" s="5"/>
      <c r="P181" s="5"/>
      <c r="Q181" s="5"/>
      <c r="R181" s="5"/>
      <c r="S181" s="5"/>
      <c r="T181" s="5"/>
      <c r="U181" s="5"/>
      <c r="V181" s="32"/>
      <c r="W181" s="5"/>
      <c r="X181" s="5"/>
      <c r="Y181" s="5"/>
      <c r="Z181" s="5"/>
      <c r="AA181" s="5"/>
      <c r="AB181" s="5"/>
      <c r="AC181" s="32"/>
      <c r="AD181" s="5"/>
      <c r="AE181" s="5"/>
      <c r="AF181" s="5"/>
      <c r="AG181" s="5"/>
      <c r="AH181" s="5"/>
      <c r="AI181" s="5"/>
      <c r="AJ181" s="40"/>
      <c r="AK181" s="8"/>
      <c r="AL181" s="41"/>
      <c r="AM181" s="28"/>
      <c r="AN181" s="28"/>
      <c r="AO181" s="28"/>
      <c r="AP181" s="28"/>
      <c r="AQ181" s="28"/>
      <c r="AR181" s="28"/>
      <c r="AS181" s="28"/>
      <c r="AT181" s="10"/>
      <c r="AU181" s="300">
        <f t="shared" si="11"/>
        <v>0</v>
      </c>
      <c r="AV181" s="5"/>
      <c r="AW181" s="5"/>
      <c r="AX181" s="5"/>
      <c r="AY181" s="20"/>
      <c r="AZ181" s="5"/>
      <c r="BA181" s="5"/>
      <c r="BB181" s="5"/>
      <c r="BC181" s="5"/>
      <c r="BD181" s="5"/>
      <c r="BE181" s="32"/>
      <c r="BF181" s="38"/>
      <c r="BG181" s="11"/>
      <c r="BH181" s="11"/>
      <c r="BI181" s="11"/>
      <c r="BJ181" s="44">
        <v>177</v>
      </c>
      <c r="BK181" s="26"/>
      <c r="BL181" s="26"/>
      <c r="BM181" s="26"/>
      <c r="BN181" s="26"/>
      <c r="BO181" s="26"/>
      <c r="BP181" s="33"/>
      <c r="BQ181" s="26"/>
      <c r="BR181" s="26"/>
      <c r="BS181" s="26"/>
      <c r="BT181" s="33"/>
      <c r="BU181" s="26"/>
      <c r="BV181" s="26"/>
      <c r="BW181" s="26"/>
      <c r="BX181" s="33"/>
      <c r="BY181" s="26"/>
      <c r="BZ181" s="26"/>
      <c r="CA181" s="26"/>
      <c r="CB181" s="33"/>
      <c r="CC181" s="26"/>
      <c r="CD181" s="26"/>
      <c r="CE181" s="26"/>
      <c r="CF181" s="33"/>
      <c r="CG181" s="26"/>
      <c r="CH181" s="26"/>
      <c r="CI181" s="26"/>
      <c r="CJ181" s="44">
        <v>177</v>
      </c>
      <c r="CK181" s="5">
        <v>0</v>
      </c>
      <c r="CL181" s="5">
        <v>0</v>
      </c>
      <c r="CM181" s="69"/>
      <c r="CN181" s="5"/>
      <c r="CO181" s="5"/>
      <c r="CP181" s="18"/>
      <c r="CQ181" s="69"/>
      <c r="CR181" s="8"/>
      <c r="CS181" s="9"/>
      <c r="CT181" s="8"/>
      <c r="CU181" s="69"/>
      <c r="CV181" s="26"/>
      <c r="CW181" s="26"/>
      <c r="CY181" s="26"/>
      <c r="CZ181" s="26"/>
      <c r="DA181" s="26" t="s">
        <v>656</v>
      </c>
    </row>
    <row r="182" spans="1:105" ht="15" x14ac:dyDescent="0.25">
      <c r="A182" s="10">
        <v>178</v>
      </c>
      <c r="B182" s="15"/>
      <c r="C182" s="42"/>
      <c r="D182" s="8"/>
      <c r="E182" s="28"/>
      <c r="F182" s="28"/>
      <c r="G182" s="32"/>
      <c r="H182" s="5"/>
      <c r="I182" s="5"/>
      <c r="J182" s="5"/>
      <c r="K182" s="5"/>
      <c r="L182" s="5"/>
      <c r="M182" s="5"/>
      <c r="N182" s="299">
        <f t="shared" si="10"/>
        <v>0</v>
      </c>
      <c r="O182" s="5"/>
      <c r="P182" s="5"/>
      <c r="Q182" s="5"/>
      <c r="R182" s="5"/>
      <c r="S182" s="5"/>
      <c r="T182" s="5"/>
      <c r="U182" s="5"/>
      <c r="V182" s="32"/>
      <c r="W182" s="5"/>
      <c r="X182" s="5"/>
      <c r="Y182" s="5"/>
      <c r="Z182" s="5"/>
      <c r="AA182" s="5"/>
      <c r="AB182" s="5"/>
      <c r="AC182" s="32"/>
      <c r="AD182" s="5"/>
      <c r="AE182" s="5"/>
      <c r="AF182" s="5"/>
      <c r="AG182" s="5"/>
      <c r="AH182" s="5"/>
      <c r="AI182" s="5"/>
      <c r="AJ182" s="40"/>
      <c r="AK182" s="8"/>
      <c r="AL182" s="41"/>
      <c r="AM182" s="28"/>
      <c r="AN182" s="28"/>
      <c r="AO182" s="28"/>
      <c r="AP182" s="28"/>
      <c r="AQ182" s="28"/>
      <c r="AR182" s="28"/>
      <c r="AS182" s="28"/>
      <c r="AT182" s="10"/>
      <c r="AU182" s="300">
        <f t="shared" si="11"/>
        <v>0</v>
      </c>
      <c r="AV182" s="5"/>
      <c r="AW182" s="5"/>
      <c r="AX182" s="5"/>
      <c r="AY182" s="20"/>
      <c r="AZ182" s="5"/>
      <c r="BA182" s="5"/>
      <c r="BB182" s="5"/>
      <c r="BC182" s="5"/>
      <c r="BD182" s="5"/>
      <c r="BE182" s="32"/>
      <c r="BF182" s="38"/>
      <c r="BG182" s="11"/>
      <c r="BH182" s="11"/>
      <c r="BI182" s="11"/>
      <c r="BJ182" s="44">
        <v>178</v>
      </c>
      <c r="BK182" s="26"/>
      <c r="BL182" s="26"/>
      <c r="BM182" s="26"/>
      <c r="BN182" s="26"/>
      <c r="BO182" s="26"/>
      <c r="BP182" s="33"/>
      <c r="BQ182" s="26"/>
      <c r="BR182" s="26"/>
      <c r="BS182" s="26"/>
      <c r="BT182" s="33"/>
      <c r="BU182" s="26"/>
      <c r="BV182" s="26"/>
      <c r="BW182" s="26"/>
      <c r="BX182" s="33"/>
      <c r="BY182" s="26"/>
      <c r="BZ182" s="26"/>
      <c r="CA182" s="26"/>
      <c r="CB182" s="33"/>
      <c r="CC182" s="26"/>
      <c r="CD182" s="26"/>
      <c r="CE182" s="26"/>
      <c r="CF182" s="33"/>
      <c r="CG182" s="26"/>
      <c r="CH182" s="26"/>
      <c r="CI182" s="26"/>
      <c r="CJ182" s="44">
        <v>178</v>
      </c>
      <c r="CK182" s="5">
        <v>0</v>
      </c>
      <c r="CL182" s="5">
        <v>0</v>
      </c>
      <c r="CM182" s="69"/>
      <c r="CN182" s="5"/>
      <c r="CO182" s="5"/>
      <c r="CP182" s="18"/>
      <c r="CQ182" s="69"/>
      <c r="CR182" s="8"/>
      <c r="CS182" s="9"/>
      <c r="CT182" s="8"/>
      <c r="CU182" s="69"/>
      <c r="CV182" s="26"/>
      <c r="CW182" s="26"/>
      <c r="CY182" s="26"/>
      <c r="CZ182" s="26"/>
      <c r="DA182" s="10" t="s">
        <v>656</v>
      </c>
    </row>
    <row r="183" spans="1:105" ht="15" x14ac:dyDescent="0.25">
      <c r="A183" s="10">
        <v>179</v>
      </c>
      <c r="B183" s="15"/>
      <c r="C183" s="42"/>
      <c r="D183" s="8"/>
      <c r="E183" s="28"/>
      <c r="F183" s="28"/>
      <c r="G183" s="32"/>
      <c r="H183" s="5"/>
      <c r="I183" s="5"/>
      <c r="J183" s="5"/>
      <c r="K183" s="5"/>
      <c r="L183" s="5"/>
      <c r="M183" s="5"/>
      <c r="N183" s="299">
        <f t="shared" si="10"/>
        <v>0</v>
      </c>
      <c r="O183" s="5"/>
      <c r="P183" s="5"/>
      <c r="Q183" s="5"/>
      <c r="R183" s="5"/>
      <c r="S183" s="5"/>
      <c r="T183" s="5"/>
      <c r="U183" s="5"/>
      <c r="V183" s="32"/>
      <c r="W183" s="5"/>
      <c r="X183" s="5"/>
      <c r="Y183" s="5"/>
      <c r="Z183" s="5"/>
      <c r="AA183" s="5"/>
      <c r="AB183" s="5"/>
      <c r="AC183" s="32"/>
      <c r="AD183" s="5"/>
      <c r="AE183" s="5"/>
      <c r="AF183" s="5"/>
      <c r="AG183" s="5"/>
      <c r="AH183" s="5"/>
      <c r="AI183" s="5"/>
      <c r="AJ183" s="40"/>
      <c r="AK183" s="8"/>
      <c r="AL183" s="41"/>
      <c r="AM183" s="28"/>
      <c r="AN183" s="28"/>
      <c r="AO183" s="28"/>
      <c r="AP183" s="28"/>
      <c r="AQ183" s="28"/>
      <c r="AR183" s="28"/>
      <c r="AS183" s="28"/>
      <c r="AT183" s="10"/>
      <c r="AU183" s="300">
        <f t="shared" si="11"/>
        <v>0</v>
      </c>
      <c r="AV183" s="5"/>
      <c r="AW183" s="5"/>
      <c r="AX183" s="5"/>
      <c r="AY183" s="20"/>
      <c r="AZ183" s="5"/>
      <c r="BA183" s="5"/>
      <c r="BB183" s="5"/>
      <c r="BC183" s="5"/>
      <c r="BD183" s="5"/>
      <c r="BE183" s="32"/>
      <c r="BF183" s="38"/>
      <c r="BG183" s="11"/>
      <c r="BH183" s="11"/>
      <c r="BI183" s="11"/>
      <c r="BJ183" s="44">
        <v>179</v>
      </c>
      <c r="BK183" s="26"/>
      <c r="BL183" s="26"/>
      <c r="BM183" s="26"/>
      <c r="BN183" s="26"/>
      <c r="BO183" s="26"/>
      <c r="BP183" s="33"/>
      <c r="BQ183" s="26"/>
      <c r="BR183" s="26"/>
      <c r="BS183" s="26"/>
      <c r="BT183" s="33"/>
      <c r="BU183" s="26"/>
      <c r="BV183" s="26"/>
      <c r="BW183" s="26"/>
      <c r="BX183" s="33"/>
      <c r="BY183" s="26"/>
      <c r="BZ183" s="26"/>
      <c r="CA183" s="26"/>
      <c r="CB183" s="33"/>
      <c r="CC183" s="26"/>
      <c r="CD183" s="26"/>
      <c r="CE183" s="26"/>
      <c r="CF183" s="33"/>
      <c r="CG183" s="26"/>
      <c r="CH183" s="26"/>
      <c r="CI183" s="26"/>
      <c r="CJ183" s="44">
        <v>179</v>
      </c>
      <c r="CK183" s="5">
        <v>0</v>
      </c>
      <c r="CL183" s="5">
        <v>0</v>
      </c>
      <c r="CM183" s="69"/>
      <c r="CN183" s="5"/>
      <c r="CO183" s="5"/>
      <c r="CP183" s="18"/>
      <c r="CQ183" s="69"/>
      <c r="CR183" s="8"/>
      <c r="CS183" s="9"/>
      <c r="CT183" s="8"/>
      <c r="CU183" s="69"/>
      <c r="CV183" s="26"/>
      <c r="CW183" s="26"/>
      <c r="CY183" s="26"/>
      <c r="CZ183" s="26"/>
      <c r="DA183" s="26" t="s">
        <v>656</v>
      </c>
    </row>
    <row r="184" spans="1:105" ht="15" x14ac:dyDescent="0.25">
      <c r="A184" s="10">
        <v>180</v>
      </c>
      <c r="B184" s="15"/>
      <c r="C184" s="42"/>
      <c r="D184" s="8"/>
      <c r="E184" s="28"/>
      <c r="F184" s="28"/>
      <c r="G184" s="32"/>
      <c r="H184" s="5"/>
      <c r="I184" s="5"/>
      <c r="J184" s="5"/>
      <c r="K184" s="5"/>
      <c r="L184" s="5"/>
      <c r="M184" s="5"/>
      <c r="N184" s="299">
        <f t="shared" si="10"/>
        <v>0</v>
      </c>
      <c r="O184" s="5"/>
      <c r="P184" s="5"/>
      <c r="Q184" s="5"/>
      <c r="R184" s="5"/>
      <c r="S184" s="5"/>
      <c r="T184" s="5"/>
      <c r="U184" s="5"/>
      <c r="V184" s="32"/>
      <c r="W184" s="5"/>
      <c r="X184" s="5"/>
      <c r="Y184" s="5"/>
      <c r="Z184" s="5"/>
      <c r="AA184" s="5"/>
      <c r="AB184" s="5"/>
      <c r="AC184" s="32"/>
      <c r="AD184" s="5"/>
      <c r="AE184" s="5"/>
      <c r="AF184" s="5"/>
      <c r="AG184" s="5"/>
      <c r="AH184" s="5"/>
      <c r="AI184" s="5"/>
      <c r="AJ184" s="40"/>
      <c r="AK184" s="8"/>
      <c r="AL184" s="41"/>
      <c r="AM184" s="28"/>
      <c r="AN184" s="28"/>
      <c r="AO184" s="28"/>
      <c r="AP184" s="28"/>
      <c r="AQ184" s="28"/>
      <c r="AR184" s="28"/>
      <c r="AS184" s="28"/>
      <c r="AT184" s="10"/>
      <c r="AU184" s="300">
        <f t="shared" si="11"/>
        <v>0</v>
      </c>
      <c r="AV184" s="5"/>
      <c r="AW184" s="5"/>
      <c r="AX184" s="5"/>
      <c r="AY184" s="20"/>
      <c r="AZ184" s="5"/>
      <c r="BA184" s="5"/>
      <c r="BB184" s="5"/>
      <c r="BC184" s="5"/>
      <c r="BD184" s="5"/>
      <c r="BE184" s="32"/>
      <c r="BF184" s="38"/>
      <c r="BG184" s="11"/>
      <c r="BH184" s="11"/>
      <c r="BI184" s="11"/>
      <c r="BJ184" s="44">
        <v>180</v>
      </c>
      <c r="BK184" s="26"/>
      <c r="BL184" s="26"/>
      <c r="BM184" s="26"/>
      <c r="BN184" s="26"/>
      <c r="BO184" s="26"/>
      <c r="BP184" s="33"/>
      <c r="BQ184" s="26"/>
      <c r="BR184" s="26"/>
      <c r="BS184" s="26"/>
      <c r="BT184" s="33"/>
      <c r="BU184" s="26"/>
      <c r="BV184" s="26"/>
      <c r="BW184" s="26"/>
      <c r="BX184" s="33"/>
      <c r="BY184" s="26"/>
      <c r="BZ184" s="26"/>
      <c r="CA184" s="26"/>
      <c r="CB184" s="33"/>
      <c r="CC184" s="26"/>
      <c r="CD184" s="26"/>
      <c r="CE184" s="26"/>
      <c r="CF184" s="33"/>
      <c r="CG184" s="26"/>
      <c r="CH184" s="26"/>
      <c r="CI184" s="26"/>
      <c r="CJ184" s="44">
        <v>180</v>
      </c>
      <c r="CK184" s="5">
        <v>0</v>
      </c>
      <c r="CL184" s="5">
        <v>0</v>
      </c>
      <c r="CM184" s="69"/>
      <c r="CN184" s="5"/>
      <c r="CO184" s="5"/>
      <c r="CP184" s="18"/>
      <c r="CQ184" s="69"/>
      <c r="CR184" s="8"/>
      <c r="CS184" s="9"/>
      <c r="CT184" s="8"/>
      <c r="CU184" s="69"/>
      <c r="CV184" s="26"/>
      <c r="CW184" s="26"/>
      <c r="CY184" s="26"/>
      <c r="CZ184" s="26"/>
      <c r="DA184" s="26" t="s">
        <v>656</v>
      </c>
    </row>
    <row r="185" spans="1:105" ht="15" x14ac:dyDescent="0.25">
      <c r="A185" s="10">
        <v>181</v>
      </c>
      <c r="B185" s="15"/>
      <c r="C185" s="42"/>
      <c r="D185" s="8"/>
      <c r="E185" s="28"/>
      <c r="F185" s="28"/>
      <c r="G185" s="32"/>
      <c r="H185" s="5"/>
      <c r="I185" s="5"/>
      <c r="J185" s="5"/>
      <c r="K185" s="5"/>
      <c r="L185" s="5"/>
      <c r="M185" s="5"/>
      <c r="N185" s="299">
        <f t="shared" si="10"/>
        <v>0</v>
      </c>
      <c r="O185" s="5"/>
      <c r="P185" s="5"/>
      <c r="Q185" s="5"/>
      <c r="R185" s="5"/>
      <c r="S185" s="5"/>
      <c r="T185" s="5"/>
      <c r="U185" s="5"/>
      <c r="V185" s="32"/>
      <c r="W185" s="5"/>
      <c r="X185" s="5"/>
      <c r="Y185" s="5"/>
      <c r="Z185" s="5"/>
      <c r="AA185" s="5"/>
      <c r="AB185" s="5"/>
      <c r="AC185" s="32"/>
      <c r="AD185" s="5"/>
      <c r="AE185" s="5"/>
      <c r="AF185" s="5"/>
      <c r="AG185" s="5"/>
      <c r="AH185" s="5"/>
      <c r="AI185" s="5"/>
      <c r="AJ185" s="40"/>
      <c r="AK185" s="8"/>
      <c r="AL185" s="41"/>
      <c r="AM185" s="28"/>
      <c r="AN185" s="28"/>
      <c r="AO185" s="28"/>
      <c r="AP185" s="28"/>
      <c r="AQ185" s="28"/>
      <c r="AR185" s="28"/>
      <c r="AS185" s="28"/>
      <c r="AT185" s="10"/>
      <c r="AU185" s="300">
        <f t="shared" si="11"/>
        <v>0</v>
      </c>
      <c r="AV185" s="5"/>
      <c r="AW185" s="5"/>
      <c r="AX185" s="5"/>
      <c r="AY185" s="20"/>
      <c r="AZ185" s="5"/>
      <c r="BA185" s="5"/>
      <c r="BB185" s="5"/>
      <c r="BC185" s="5"/>
      <c r="BD185" s="5"/>
      <c r="BE185" s="32"/>
      <c r="BF185" s="38"/>
      <c r="BG185" s="11"/>
      <c r="BH185" s="11"/>
      <c r="BI185" s="11"/>
      <c r="BJ185" s="44">
        <v>181</v>
      </c>
      <c r="BK185" s="26"/>
      <c r="BL185" s="26"/>
      <c r="BM185" s="26"/>
      <c r="BN185" s="26"/>
      <c r="BO185" s="26"/>
      <c r="BP185" s="33"/>
      <c r="BQ185" s="26"/>
      <c r="BR185" s="26"/>
      <c r="BS185" s="26"/>
      <c r="BT185" s="33"/>
      <c r="BU185" s="26"/>
      <c r="BV185" s="26"/>
      <c r="BW185" s="26"/>
      <c r="BX185" s="33"/>
      <c r="BY185" s="26"/>
      <c r="BZ185" s="26"/>
      <c r="CA185" s="26"/>
      <c r="CB185" s="33"/>
      <c r="CC185" s="26"/>
      <c r="CD185" s="26"/>
      <c r="CE185" s="26"/>
      <c r="CF185" s="33"/>
      <c r="CG185" s="26"/>
      <c r="CH185" s="26"/>
      <c r="CI185" s="26"/>
      <c r="CJ185" s="44">
        <v>181</v>
      </c>
      <c r="CK185" s="5">
        <v>0</v>
      </c>
      <c r="CL185" s="5">
        <v>0</v>
      </c>
      <c r="CM185" s="69"/>
      <c r="CN185" s="5"/>
      <c r="CO185" s="5"/>
      <c r="CP185" s="18"/>
      <c r="CQ185" s="69"/>
      <c r="CR185" s="8"/>
      <c r="CS185" s="9"/>
      <c r="CT185" s="8"/>
      <c r="CU185" s="69"/>
      <c r="CV185" s="26"/>
      <c r="CW185" s="26"/>
      <c r="CY185" s="26"/>
      <c r="CZ185" s="26"/>
      <c r="DA185" s="26" t="s">
        <v>656</v>
      </c>
    </row>
    <row r="186" spans="1:105" ht="15" x14ac:dyDescent="0.25">
      <c r="A186" s="10">
        <v>182</v>
      </c>
      <c r="B186" s="15"/>
      <c r="C186" s="42"/>
      <c r="D186" s="8"/>
      <c r="E186" s="28"/>
      <c r="F186" s="28"/>
      <c r="G186" s="32"/>
      <c r="H186" s="5"/>
      <c r="I186" s="5"/>
      <c r="J186" s="5"/>
      <c r="K186" s="5"/>
      <c r="L186" s="5"/>
      <c r="M186" s="5"/>
      <c r="N186" s="299">
        <f t="shared" si="10"/>
        <v>0</v>
      </c>
      <c r="O186" s="5"/>
      <c r="P186" s="5"/>
      <c r="Q186" s="5"/>
      <c r="R186" s="5"/>
      <c r="S186" s="5"/>
      <c r="T186" s="5"/>
      <c r="U186" s="5"/>
      <c r="V186" s="32"/>
      <c r="W186" s="5"/>
      <c r="X186" s="5"/>
      <c r="Y186" s="5"/>
      <c r="Z186" s="5"/>
      <c r="AA186" s="5"/>
      <c r="AB186" s="5"/>
      <c r="AC186" s="32"/>
      <c r="AD186" s="5"/>
      <c r="AE186" s="5"/>
      <c r="AF186" s="5"/>
      <c r="AG186" s="5"/>
      <c r="AH186" s="5"/>
      <c r="AI186" s="5"/>
      <c r="AJ186" s="40"/>
      <c r="AK186" s="8"/>
      <c r="AL186" s="41"/>
      <c r="AM186" s="28"/>
      <c r="AN186" s="28"/>
      <c r="AO186" s="28"/>
      <c r="AP186" s="28"/>
      <c r="AQ186" s="28"/>
      <c r="AR186" s="28"/>
      <c r="AS186" s="28"/>
      <c r="AT186" s="10"/>
      <c r="AU186" s="300">
        <f t="shared" si="11"/>
        <v>0</v>
      </c>
      <c r="AV186" s="5"/>
      <c r="AW186" s="5"/>
      <c r="AX186" s="5"/>
      <c r="AY186" s="20"/>
      <c r="AZ186" s="5"/>
      <c r="BA186" s="5"/>
      <c r="BB186" s="5"/>
      <c r="BC186" s="5"/>
      <c r="BD186" s="5"/>
      <c r="BE186" s="32"/>
      <c r="BF186" s="38"/>
      <c r="BG186" s="11"/>
      <c r="BH186" s="11"/>
      <c r="BI186" s="11"/>
      <c r="BJ186" s="44">
        <v>182</v>
      </c>
      <c r="BK186" s="26"/>
      <c r="BL186" s="26"/>
      <c r="BM186" s="26"/>
      <c r="BN186" s="26"/>
      <c r="BO186" s="26"/>
      <c r="BP186" s="33"/>
      <c r="BQ186" s="26"/>
      <c r="BR186" s="26"/>
      <c r="BS186" s="26"/>
      <c r="BT186" s="33"/>
      <c r="BU186" s="26"/>
      <c r="BV186" s="26"/>
      <c r="BW186" s="26"/>
      <c r="BX186" s="33"/>
      <c r="BY186" s="26"/>
      <c r="BZ186" s="26"/>
      <c r="CA186" s="26"/>
      <c r="CB186" s="33"/>
      <c r="CC186" s="26"/>
      <c r="CD186" s="26"/>
      <c r="CE186" s="26"/>
      <c r="CF186" s="33"/>
      <c r="CG186" s="26"/>
      <c r="CH186" s="26"/>
      <c r="CI186" s="26"/>
      <c r="CJ186" s="44">
        <v>182</v>
      </c>
      <c r="CK186" s="5">
        <v>0</v>
      </c>
      <c r="CL186" s="5">
        <v>0</v>
      </c>
      <c r="CM186" s="69"/>
      <c r="CN186" s="5"/>
      <c r="CO186" s="5"/>
      <c r="CP186" s="18"/>
      <c r="CQ186" s="69"/>
      <c r="CR186" s="8"/>
      <c r="CS186" s="9"/>
      <c r="CT186" s="8"/>
      <c r="CU186" s="69"/>
      <c r="CV186" s="26"/>
      <c r="CW186" s="26"/>
      <c r="CY186" s="26"/>
      <c r="CZ186" s="26"/>
      <c r="DA186" s="10" t="s">
        <v>656</v>
      </c>
    </row>
    <row r="187" spans="1:105" ht="15" x14ac:dyDescent="0.25">
      <c r="A187" s="10">
        <v>183</v>
      </c>
      <c r="B187" s="15"/>
      <c r="C187" s="42"/>
      <c r="D187" s="8"/>
      <c r="E187" s="28"/>
      <c r="F187" s="28"/>
      <c r="G187" s="32"/>
      <c r="H187" s="5"/>
      <c r="I187" s="5"/>
      <c r="J187" s="5"/>
      <c r="K187" s="5"/>
      <c r="L187" s="5"/>
      <c r="M187" s="5"/>
      <c r="N187" s="299">
        <f t="shared" si="10"/>
        <v>0</v>
      </c>
      <c r="O187" s="5"/>
      <c r="P187" s="5"/>
      <c r="Q187" s="5"/>
      <c r="R187" s="5"/>
      <c r="S187" s="5"/>
      <c r="T187" s="5"/>
      <c r="U187" s="5"/>
      <c r="V187" s="32"/>
      <c r="W187" s="5"/>
      <c r="X187" s="5"/>
      <c r="Y187" s="5"/>
      <c r="Z187" s="5"/>
      <c r="AA187" s="5"/>
      <c r="AB187" s="5"/>
      <c r="AC187" s="32"/>
      <c r="AD187" s="5"/>
      <c r="AE187" s="5"/>
      <c r="AF187" s="5"/>
      <c r="AG187" s="5"/>
      <c r="AH187" s="5"/>
      <c r="AI187" s="5"/>
      <c r="AJ187" s="40"/>
      <c r="AK187" s="8"/>
      <c r="AL187" s="41"/>
      <c r="AM187" s="28"/>
      <c r="AN187" s="28"/>
      <c r="AO187" s="28"/>
      <c r="AP187" s="28"/>
      <c r="AQ187" s="28"/>
      <c r="AR187" s="28"/>
      <c r="AS187" s="28"/>
      <c r="AT187" s="10"/>
      <c r="AU187" s="300">
        <f t="shared" si="11"/>
        <v>0</v>
      </c>
      <c r="AV187" s="5"/>
      <c r="AW187" s="5"/>
      <c r="AX187" s="5"/>
      <c r="AY187" s="20"/>
      <c r="AZ187" s="5"/>
      <c r="BA187" s="5"/>
      <c r="BB187" s="5"/>
      <c r="BC187" s="5"/>
      <c r="BD187" s="5"/>
      <c r="BE187" s="32"/>
      <c r="BF187" s="38"/>
      <c r="BG187" s="11"/>
      <c r="BH187" s="11"/>
      <c r="BI187" s="11"/>
      <c r="BJ187" s="44">
        <v>183</v>
      </c>
      <c r="BK187" s="26"/>
      <c r="BL187" s="26"/>
      <c r="BM187" s="26"/>
      <c r="BN187" s="26"/>
      <c r="BO187" s="26"/>
      <c r="BP187" s="33"/>
      <c r="BQ187" s="26"/>
      <c r="BR187" s="26"/>
      <c r="BS187" s="26"/>
      <c r="BT187" s="33"/>
      <c r="BU187" s="26"/>
      <c r="BV187" s="26"/>
      <c r="BW187" s="26"/>
      <c r="BX187" s="33"/>
      <c r="BY187" s="26"/>
      <c r="BZ187" s="26"/>
      <c r="CA187" s="26"/>
      <c r="CB187" s="33"/>
      <c r="CC187" s="26"/>
      <c r="CD187" s="26"/>
      <c r="CE187" s="26"/>
      <c r="CF187" s="33"/>
      <c r="CG187" s="26"/>
      <c r="CH187" s="26"/>
      <c r="CI187" s="26"/>
      <c r="CJ187" s="44">
        <v>183</v>
      </c>
      <c r="CK187" s="5">
        <v>0</v>
      </c>
      <c r="CL187" s="5">
        <v>0</v>
      </c>
      <c r="CM187" s="69"/>
      <c r="CN187" s="5"/>
      <c r="CO187" s="5"/>
      <c r="CP187" s="18"/>
      <c r="CQ187" s="69"/>
      <c r="CR187" s="8"/>
      <c r="CS187" s="9"/>
      <c r="CT187" s="8"/>
      <c r="CU187" s="69"/>
      <c r="CV187" s="26"/>
      <c r="CW187" s="26"/>
      <c r="CY187" s="26"/>
      <c r="CZ187" s="26"/>
      <c r="DA187" s="26" t="s">
        <v>656</v>
      </c>
    </row>
    <row r="188" spans="1:105" ht="15" x14ac:dyDescent="0.25">
      <c r="A188" s="10">
        <v>184</v>
      </c>
      <c r="B188" s="15"/>
      <c r="C188" s="42"/>
      <c r="D188" s="8"/>
      <c r="E188" s="28"/>
      <c r="F188" s="28"/>
      <c r="G188" s="32"/>
      <c r="H188" s="5"/>
      <c r="I188" s="5"/>
      <c r="J188" s="5"/>
      <c r="K188" s="5"/>
      <c r="L188" s="5"/>
      <c r="M188" s="5"/>
      <c r="N188" s="299">
        <f t="shared" si="10"/>
        <v>0</v>
      </c>
      <c r="O188" s="5"/>
      <c r="P188" s="5"/>
      <c r="Q188" s="5"/>
      <c r="R188" s="5"/>
      <c r="S188" s="5"/>
      <c r="T188" s="5"/>
      <c r="U188" s="5"/>
      <c r="V188" s="32"/>
      <c r="W188" s="5"/>
      <c r="X188" s="5"/>
      <c r="Y188" s="5"/>
      <c r="Z188" s="5"/>
      <c r="AA188" s="5"/>
      <c r="AB188" s="5"/>
      <c r="AC188" s="32"/>
      <c r="AD188" s="5"/>
      <c r="AE188" s="5"/>
      <c r="AF188" s="5"/>
      <c r="AG188" s="5"/>
      <c r="AH188" s="5"/>
      <c r="AI188" s="5"/>
      <c r="AJ188" s="40"/>
      <c r="AK188" s="8"/>
      <c r="AL188" s="41"/>
      <c r="AM188" s="28"/>
      <c r="AN188" s="28"/>
      <c r="AO188" s="28"/>
      <c r="AP188" s="28"/>
      <c r="AQ188" s="28"/>
      <c r="AR188" s="28"/>
      <c r="AS188" s="28"/>
      <c r="AT188" s="10"/>
      <c r="AU188" s="300">
        <f t="shared" si="11"/>
        <v>0</v>
      </c>
      <c r="AV188" s="5"/>
      <c r="AW188" s="5"/>
      <c r="AX188" s="5"/>
      <c r="AY188" s="20"/>
      <c r="AZ188" s="5"/>
      <c r="BA188" s="5"/>
      <c r="BB188" s="5"/>
      <c r="BC188" s="5"/>
      <c r="BD188" s="5"/>
      <c r="BE188" s="32"/>
      <c r="BF188" s="38"/>
      <c r="BG188" s="11"/>
      <c r="BH188" s="11"/>
      <c r="BI188" s="11"/>
      <c r="BJ188" s="44">
        <v>184</v>
      </c>
      <c r="BK188" s="26"/>
      <c r="BL188" s="26"/>
      <c r="BM188" s="26"/>
      <c r="BN188" s="26"/>
      <c r="BO188" s="26"/>
      <c r="BP188" s="33"/>
      <c r="BQ188" s="26"/>
      <c r="BR188" s="26"/>
      <c r="BS188" s="26"/>
      <c r="BT188" s="33"/>
      <c r="BU188" s="26"/>
      <c r="BV188" s="26"/>
      <c r="BW188" s="26"/>
      <c r="BX188" s="33"/>
      <c r="BY188" s="26"/>
      <c r="BZ188" s="26"/>
      <c r="CA188" s="26"/>
      <c r="CB188" s="33"/>
      <c r="CC188" s="26"/>
      <c r="CD188" s="26"/>
      <c r="CE188" s="26"/>
      <c r="CF188" s="33"/>
      <c r="CG188" s="26"/>
      <c r="CH188" s="26"/>
      <c r="CI188" s="26"/>
      <c r="CJ188" s="44">
        <v>184</v>
      </c>
      <c r="CK188" s="5">
        <v>0</v>
      </c>
      <c r="CL188" s="5">
        <v>0</v>
      </c>
      <c r="CM188" s="69"/>
      <c r="CN188" s="5"/>
      <c r="CO188" s="5"/>
      <c r="CP188" s="18"/>
      <c r="CQ188" s="69"/>
      <c r="CR188" s="8"/>
      <c r="CS188" s="9"/>
      <c r="CT188" s="8"/>
      <c r="CU188" s="69"/>
      <c r="CV188" s="26"/>
      <c r="CW188" s="26"/>
      <c r="CY188" s="26"/>
      <c r="CZ188" s="26"/>
      <c r="DA188" s="26" t="s">
        <v>656</v>
      </c>
    </row>
    <row r="189" spans="1:105" ht="15" x14ac:dyDescent="0.25">
      <c r="A189" s="10">
        <v>185</v>
      </c>
      <c r="B189" s="15"/>
      <c r="C189" s="42"/>
      <c r="D189" s="8"/>
      <c r="E189" s="28"/>
      <c r="F189" s="28"/>
      <c r="G189" s="32"/>
      <c r="H189" s="5"/>
      <c r="I189" s="5"/>
      <c r="J189" s="5"/>
      <c r="K189" s="5"/>
      <c r="L189" s="5"/>
      <c r="M189" s="5"/>
      <c r="N189" s="299">
        <f t="shared" si="10"/>
        <v>0</v>
      </c>
      <c r="O189" s="5"/>
      <c r="P189" s="5"/>
      <c r="Q189" s="5"/>
      <c r="R189" s="5"/>
      <c r="S189" s="5"/>
      <c r="T189" s="5"/>
      <c r="U189" s="5"/>
      <c r="V189" s="32"/>
      <c r="W189" s="5"/>
      <c r="X189" s="5"/>
      <c r="Y189" s="5"/>
      <c r="Z189" s="5"/>
      <c r="AA189" s="5"/>
      <c r="AB189" s="5"/>
      <c r="AC189" s="32"/>
      <c r="AD189" s="5"/>
      <c r="AE189" s="5"/>
      <c r="AF189" s="5"/>
      <c r="AG189" s="5"/>
      <c r="AH189" s="5"/>
      <c r="AI189" s="5"/>
      <c r="AJ189" s="40"/>
      <c r="AK189" s="8"/>
      <c r="AL189" s="41"/>
      <c r="AM189" s="28"/>
      <c r="AN189" s="28"/>
      <c r="AO189" s="28"/>
      <c r="AP189" s="28"/>
      <c r="AQ189" s="28"/>
      <c r="AR189" s="28"/>
      <c r="AS189" s="28"/>
      <c r="AT189" s="10"/>
      <c r="AU189" s="300">
        <f t="shared" si="11"/>
        <v>0</v>
      </c>
      <c r="AV189" s="5"/>
      <c r="AW189" s="5"/>
      <c r="AX189" s="5"/>
      <c r="AY189" s="20"/>
      <c r="AZ189" s="5"/>
      <c r="BA189" s="5"/>
      <c r="BB189" s="5"/>
      <c r="BC189" s="5"/>
      <c r="BD189" s="5"/>
      <c r="BE189" s="32"/>
      <c r="BF189" s="38"/>
      <c r="BG189" s="11"/>
      <c r="BH189" s="11"/>
      <c r="BI189" s="11"/>
      <c r="BJ189" s="44">
        <v>185</v>
      </c>
      <c r="BK189" s="26"/>
      <c r="BL189" s="26"/>
      <c r="BM189" s="26"/>
      <c r="BN189" s="26"/>
      <c r="BO189" s="26"/>
      <c r="BP189" s="33"/>
      <c r="BQ189" s="26"/>
      <c r="BR189" s="26"/>
      <c r="BS189" s="26"/>
      <c r="BT189" s="33"/>
      <c r="BU189" s="26"/>
      <c r="BV189" s="26"/>
      <c r="BW189" s="26"/>
      <c r="BX189" s="33"/>
      <c r="BY189" s="26"/>
      <c r="BZ189" s="26"/>
      <c r="CA189" s="26"/>
      <c r="CB189" s="33"/>
      <c r="CC189" s="26"/>
      <c r="CD189" s="26"/>
      <c r="CE189" s="26"/>
      <c r="CF189" s="33"/>
      <c r="CG189" s="26"/>
      <c r="CH189" s="26"/>
      <c r="CI189" s="26"/>
      <c r="CJ189" s="44">
        <v>185</v>
      </c>
      <c r="CK189" s="5">
        <v>0</v>
      </c>
      <c r="CL189" s="5">
        <v>0</v>
      </c>
      <c r="CM189" s="69"/>
      <c r="CN189" s="5"/>
      <c r="CO189" s="5"/>
      <c r="CP189" s="18"/>
      <c r="CQ189" s="69"/>
      <c r="CR189" s="8"/>
      <c r="CS189" s="9"/>
      <c r="CT189" s="8"/>
      <c r="CU189" s="69"/>
      <c r="CV189" s="26"/>
      <c r="CW189" s="26"/>
      <c r="CY189" s="26"/>
      <c r="CZ189" s="26"/>
      <c r="DA189" s="26" t="s">
        <v>656</v>
      </c>
    </row>
    <row r="190" spans="1:105" ht="15" x14ac:dyDescent="0.25">
      <c r="A190" s="10">
        <v>186</v>
      </c>
      <c r="B190" s="15"/>
      <c r="C190" s="42"/>
      <c r="D190" s="8"/>
      <c r="E190" s="28"/>
      <c r="F190" s="28"/>
      <c r="G190" s="32"/>
      <c r="H190" s="5"/>
      <c r="I190" s="5"/>
      <c r="J190" s="5"/>
      <c r="K190" s="5"/>
      <c r="L190" s="5"/>
      <c r="M190" s="5"/>
      <c r="N190" s="299">
        <f t="shared" si="10"/>
        <v>0</v>
      </c>
      <c r="O190" s="5"/>
      <c r="P190" s="5"/>
      <c r="Q190" s="5"/>
      <c r="R190" s="5"/>
      <c r="S190" s="5"/>
      <c r="T190" s="5"/>
      <c r="U190" s="5"/>
      <c r="V190" s="32"/>
      <c r="W190" s="5"/>
      <c r="X190" s="5"/>
      <c r="Y190" s="5"/>
      <c r="Z190" s="5"/>
      <c r="AA190" s="5"/>
      <c r="AB190" s="5"/>
      <c r="AC190" s="32"/>
      <c r="AD190" s="5"/>
      <c r="AE190" s="5"/>
      <c r="AF190" s="5"/>
      <c r="AG190" s="5"/>
      <c r="AH190" s="5"/>
      <c r="AI190" s="5"/>
      <c r="AJ190" s="40"/>
      <c r="AK190" s="8"/>
      <c r="AL190" s="41"/>
      <c r="AM190" s="28"/>
      <c r="AN190" s="28"/>
      <c r="AO190" s="28"/>
      <c r="AP190" s="28"/>
      <c r="AQ190" s="28"/>
      <c r="AR190" s="28"/>
      <c r="AS190" s="28"/>
      <c r="AT190" s="10"/>
      <c r="AU190" s="300">
        <f t="shared" si="11"/>
        <v>0</v>
      </c>
      <c r="AV190" s="5"/>
      <c r="AW190" s="5"/>
      <c r="AX190" s="5"/>
      <c r="AY190" s="20"/>
      <c r="AZ190" s="5"/>
      <c r="BA190" s="5"/>
      <c r="BB190" s="5"/>
      <c r="BC190" s="5"/>
      <c r="BD190" s="5"/>
      <c r="BE190" s="32"/>
      <c r="BF190" s="38"/>
      <c r="BG190" s="11"/>
      <c r="BH190" s="11"/>
      <c r="BI190" s="11"/>
      <c r="BJ190" s="44">
        <v>186</v>
      </c>
      <c r="BK190" s="26"/>
      <c r="BL190" s="26"/>
      <c r="BM190" s="26"/>
      <c r="BN190" s="26"/>
      <c r="BO190" s="26"/>
      <c r="BP190" s="33"/>
      <c r="BQ190" s="26"/>
      <c r="BR190" s="26"/>
      <c r="BS190" s="26"/>
      <c r="BT190" s="33"/>
      <c r="BU190" s="26"/>
      <c r="BV190" s="26"/>
      <c r="BW190" s="26"/>
      <c r="BX190" s="33"/>
      <c r="BY190" s="26"/>
      <c r="BZ190" s="26"/>
      <c r="CA190" s="26"/>
      <c r="CB190" s="33"/>
      <c r="CC190" s="26"/>
      <c r="CD190" s="26"/>
      <c r="CE190" s="26"/>
      <c r="CF190" s="33"/>
      <c r="CG190" s="26"/>
      <c r="CH190" s="26"/>
      <c r="CI190" s="26"/>
      <c r="CJ190" s="44">
        <v>186</v>
      </c>
      <c r="CK190" s="5">
        <v>0</v>
      </c>
      <c r="CL190" s="5">
        <v>0</v>
      </c>
      <c r="CM190" s="69"/>
      <c r="CN190" s="5"/>
      <c r="CO190" s="5"/>
      <c r="CP190" s="18"/>
      <c r="CQ190" s="69"/>
      <c r="CR190" s="8"/>
      <c r="CS190" s="9"/>
      <c r="CT190" s="8"/>
      <c r="CU190" s="69"/>
      <c r="CV190" s="26"/>
      <c r="CW190" s="26"/>
      <c r="CY190" s="26"/>
      <c r="CZ190" s="26"/>
      <c r="DA190" s="26" t="s">
        <v>656</v>
      </c>
    </row>
    <row r="191" spans="1:105" ht="15" x14ac:dyDescent="0.25">
      <c r="A191" s="10">
        <v>187</v>
      </c>
      <c r="B191" s="15"/>
      <c r="C191" s="42"/>
      <c r="D191" s="8"/>
      <c r="E191" s="28"/>
      <c r="F191" s="28"/>
      <c r="G191" s="32"/>
      <c r="H191" s="5"/>
      <c r="I191" s="5"/>
      <c r="J191" s="5"/>
      <c r="K191" s="5"/>
      <c r="L191" s="5"/>
      <c r="M191" s="5"/>
      <c r="N191" s="299">
        <f t="shared" si="10"/>
        <v>0</v>
      </c>
      <c r="O191" s="5"/>
      <c r="P191" s="5"/>
      <c r="Q191" s="5"/>
      <c r="R191" s="5"/>
      <c r="S191" s="5"/>
      <c r="T191" s="5"/>
      <c r="U191" s="5"/>
      <c r="V191" s="32"/>
      <c r="W191" s="5"/>
      <c r="X191" s="5"/>
      <c r="Y191" s="5"/>
      <c r="Z191" s="5"/>
      <c r="AA191" s="5"/>
      <c r="AB191" s="5"/>
      <c r="AC191" s="32"/>
      <c r="AD191" s="5"/>
      <c r="AE191" s="5"/>
      <c r="AF191" s="5"/>
      <c r="AG191" s="5"/>
      <c r="AH191" s="5"/>
      <c r="AI191" s="5"/>
      <c r="AJ191" s="40"/>
      <c r="AK191" s="8"/>
      <c r="AL191" s="41"/>
      <c r="AM191" s="28"/>
      <c r="AN191" s="28"/>
      <c r="AO191" s="28"/>
      <c r="AP191" s="28"/>
      <c r="AQ191" s="28"/>
      <c r="AR191" s="28"/>
      <c r="AS191" s="28"/>
      <c r="AT191" s="10"/>
      <c r="AU191" s="300">
        <f t="shared" si="11"/>
        <v>0</v>
      </c>
      <c r="AV191" s="5"/>
      <c r="AW191" s="5"/>
      <c r="AX191" s="5"/>
      <c r="AY191" s="20"/>
      <c r="AZ191" s="5"/>
      <c r="BA191" s="5"/>
      <c r="BB191" s="5"/>
      <c r="BC191" s="5"/>
      <c r="BD191" s="5"/>
      <c r="BE191" s="32"/>
      <c r="BF191" s="38"/>
      <c r="BG191" s="11"/>
      <c r="BH191" s="11"/>
      <c r="BI191" s="11"/>
      <c r="BJ191" s="44">
        <v>187</v>
      </c>
      <c r="BK191" s="26"/>
      <c r="BL191" s="26"/>
      <c r="BM191" s="26"/>
      <c r="BN191" s="26"/>
      <c r="BO191" s="26"/>
      <c r="BP191" s="33"/>
      <c r="BQ191" s="26"/>
      <c r="BR191" s="26"/>
      <c r="BS191" s="26"/>
      <c r="BT191" s="33"/>
      <c r="BU191" s="26"/>
      <c r="BV191" s="26"/>
      <c r="BW191" s="26"/>
      <c r="BX191" s="33"/>
      <c r="BY191" s="26"/>
      <c r="BZ191" s="26"/>
      <c r="CA191" s="26"/>
      <c r="CB191" s="33"/>
      <c r="CC191" s="26"/>
      <c r="CD191" s="26"/>
      <c r="CE191" s="26"/>
      <c r="CF191" s="33"/>
      <c r="CG191" s="26"/>
      <c r="CH191" s="26"/>
      <c r="CI191" s="26"/>
      <c r="CJ191" s="44">
        <v>187</v>
      </c>
      <c r="CK191" s="5">
        <v>0</v>
      </c>
      <c r="CL191" s="5">
        <v>0</v>
      </c>
      <c r="CM191" s="69"/>
      <c r="CN191" s="5"/>
      <c r="CO191" s="5"/>
      <c r="CP191" s="18"/>
      <c r="CQ191" s="69"/>
      <c r="CR191" s="8"/>
      <c r="CS191" s="9"/>
      <c r="CT191" s="8"/>
      <c r="CU191" s="69"/>
      <c r="CV191" s="26"/>
      <c r="CW191" s="26"/>
      <c r="CY191" s="26"/>
      <c r="CZ191" s="26"/>
      <c r="DA191" s="10" t="s">
        <v>656</v>
      </c>
    </row>
    <row r="192" spans="1:105" ht="15" x14ac:dyDescent="0.25">
      <c r="A192" s="10">
        <v>188</v>
      </c>
      <c r="B192" s="15"/>
      <c r="C192" s="42"/>
      <c r="D192" s="8"/>
      <c r="E192" s="28"/>
      <c r="F192" s="28"/>
      <c r="G192" s="32"/>
      <c r="H192" s="5"/>
      <c r="I192" s="5"/>
      <c r="J192" s="5"/>
      <c r="K192" s="5"/>
      <c r="L192" s="5"/>
      <c r="M192" s="5"/>
      <c r="N192" s="299">
        <f t="shared" si="10"/>
        <v>0</v>
      </c>
      <c r="O192" s="5"/>
      <c r="P192" s="5"/>
      <c r="Q192" s="5"/>
      <c r="R192" s="5"/>
      <c r="S192" s="5"/>
      <c r="T192" s="5"/>
      <c r="U192" s="5"/>
      <c r="V192" s="32"/>
      <c r="W192" s="5"/>
      <c r="X192" s="5"/>
      <c r="Y192" s="5"/>
      <c r="Z192" s="5"/>
      <c r="AA192" s="5"/>
      <c r="AB192" s="5"/>
      <c r="AC192" s="32"/>
      <c r="AD192" s="5"/>
      <c r="AE192" s="5"/>
      <c r="AF192" s="5"/>
      <c r="AG192" s="5"/>
      <c r="AH192" s="5"/>
      <c r="AI192" s="5"/>
      <c r="AJ192" s="40"/>
      <c r="AK192" s="8"/>
      <c r="AL192" s="41"/>
      <c r="AM192" s="28"/>
      <c r="AN192" s="28"/>
      <c r="AO192" s="28"/>
      <c r="AP192" s="28"/>
      <c r="AQ192" s="28"/>
      <c r="AR192" s="28"/>
      <c r="AS192" s="28"/>
      <c r="AT192" s="10"/>
      <c r="AU192" s="300">
        <f t="shared" si="11"/>
        <v>0</v>
      </c>
      <c r="AV192" s="5"/>
      <c r="AW192" s="5"/>
      <c r="AX192" s="5"/>
      <c r="AY192" s="20"/>
      <c r="AZ192" s="5"/>
      <c r="BA192" s="5"/>
      <c r="BB192" s="5"/>
      <c r="BC192" s="5"/>
      <c r="BD192" s="5"/>
      <c r="BE192" s="32"/>
      <c r="BF192" s="38"/>
      <c r="BG192" s="11"/>
      <c r="BH192" s="11"/>
      <c r="BI192" s="11"/>
      <c r="BJ192" s="44">
        <v>188</v>
      </c>
      <c r="BK192" s="26"/>
      <c r="BL192" s="26"/>
      <c r="BM192" s="26"/>
      <c r="BN192" s="26"/>
      <c r="BO192" s="26"/>
      <c r="BP192" s="33"/>
      <c r="BQ192" s="26"/>
      <c r="BR192" s="26"/>
      <c r="BS192" s="26"/>
      <c r="BT192" s="33"/>
      <c r="BU192" s="26"/>
      <c r="BV192" s="26"/>
      <c r="BW192" s="26"/>
      <c r="BX192" s="33"/>
      <c r="BY192" s="26"/>
      <c r="BZ192" s="26"/>
      <c r="CA192" s="26"/>
      <c r="CB192" s="33"/>
      <c r="CC192" s="26"/>
      <c r="CD192" s="26"/>
      <c r="CE192" s="26"/>
      <c r="CF192" s="33"/>
      <c r="CG192" s="26"/>
      <c r="CH192" s="26"/>
      <c r="CI192" s="26"/>
      <c r="CJ192" s="44">
        <v>188</v>
      </c>
      <c r="CK192" s="5">
        <v>0</v>
      </c>
      <c r="CL192" s="5">
        <v>0</v>
      </c>
      <c r="CM192" s="69"/>
      <c r="CN192" s="5"/>
      <c r="CO192" s="5"/>
      <c r="CP192" s="18"/>
      <c r="CQ192" s="69"/>
      <c r="CR192" s="8"/>
      <c r="CS192" s="9"/>
      <c r="CT192" s="8"/>
      <c r="CU192" s="69"/>
      <c r="CV192" s="26"/>
      <c r="CW192" s="26"/>
      <c r="CY192" s="26"/>
      <c r="CZ192" s="26"/>
      <c r="DA192" s="26" t="s">
        <v>656</v>
      </c>
    </row>
    <row r="193" spans="1:105" ht="15" x14ac:dyDescent="0.25">
      <c r="A193" s="10">
        <v>189</v>
      </c>
      <c r="B193" s="15"/>
      <c r="C193" s="42"/>
      <c r="D193" s="8"/>
      <c r="E193" s="28"/>
      <c r="F193" s="28"/>
      <c r="G193" s="32"/>
      <c r="H193" s="5"/>
      <c r="I193" s="5"/>
      <c r="J193" s="5"/>
      <c r="K193" s="5"/>
      <c r="L193" s="5"/>
      <c r="M193" s="5"/>
      <c r="N193" s="299">
        <f t="shared" si="10"/>
        <v>0</v>
      </c>
      <c r="O193" s="5"/>
      <c r="P193" s="5"/>
      <c r="Q193" s="5"/>
      <c r="R193" s="5"/>
      <c r="S193" s="5"/>
      <c r="T193" s="5"/>
      <c r="U193" s="5"/>
      <c r="V193" s="32"/>
      <c r="W193" s="5"/>
      <c r="X193" s="5"/>
      <c r="Y193" s="5"/>
      <c r="Z193" s="5"/>
      <c r="AA193" s="5"/>
      <c r="AB193" s="5"/>
      <c r="AC193" s="32"/>
      <c r="AD193" s="5"/>
      <c r="AE193" s="5"/>
      <c r="AF193" s="5"/>
      <c r="AG193" s="5"/>
      <c r="AH193" s="5"/>
      <c r="AI193" s="5"/>
      <c r="AJ193" s="40"/>
      <c r="AK193" s="8"/>
      <c r="AL193" s="41"/>
      <c r="AM193" s="28"/>
      <c r="AN193" s="28"/>
      <c r="AO193" s="28"/>
      <c r="AP193" s="28"/>
      <c r="AQ193" s="28"/>
      <c r="AR193" s="28"/>
      <c r="AS193" s="28"/>
      <c r="AT193" s="10"/>
      <c r="AU193" s="300">
        <f t="shared" si="11"/>
        <v>0</v>
      </c>
      <c r="AV193" s="5"/>
      <c r="AW193" s="5"/>
      <c r="AX193" s="5"/>
      <c r="AY193" s="20"/>
      <c r="AZ193" s="5"/>
      <c r="BA193" s="5"/>
      <c r="BB193" s="5"/>
      <c r="BC193" s="5"/>
      <c r="BD193" s="5"/>
      <c r="BE193" s="32"/>
      <c r="BF193" s="38"/>
      <c r="BG193" s="11"/>
      <c r="BH193" s="11"/>
      <c r="BI193" s="11"/>
      <c r="BJ193" s="44">
        <v>189</v>
      </c>
      <c r="BK193" s="26"/>
      <c r="BL193" s="26"/>
      <c r="BM193" s="26"/>
      <c r="BN193" s="26"/>
      <c r="BO193" s="26"/>
      <c r="BP193" s="33"/>
      <c r="BQ193" s="26"/>
      <c r="BR193" s="26"/>
      <c r="BS193" s="26"/>
      <c r="BT193" s="33"/>
      <c r="BU193" s="26"/>
      <c r="BV193" s="26"/>
      <c r="BW193" s="26"/>
      <c r="BX193" s="33"/>
      <c r="BY193" s="26"/>
      <c r="BZ193" s="26"/>
      <c r="CA193" s="26"/>
      <c r="CB193" s="33"/>
      <c r="CC193" s="26"/>
      <c r="CD193" s="26"/>
      <c r="CE193" s="26"/>
      <c r="CF193" s="33"/>
      <c r="CG193" s="26"/>
      <c r="CH193" s="26"/>
      <c r="CI193" s="26"/>
      <c r="CJ193" s="44">
        <v>189</v>
      </c>
      <c r="CK193" s="5">
        <v>0</v>
      </c>
      <c r="CL193" s="5">
        <v>0</v>
      </c>
      <c r="CM193" s="69"/>
      <c r="CN193" s="5"/>
      <c r="CO193" s="5"/>
      <c r="CP193" s="18"/>
      <c r="CQ193" s="69"/>
      <c r="CR193" s="8"/>
      <c r="CS193" s="9"/>
      <c r="CT193" s="8"/>
      <c r="CU193" s="69"/>
      <c r="CV193" s="26"/>
      <c r="CW193" s="26"/>
      <c r="CY193" s="26"/>
      <c r="CZ193" s="26"/>
      <c r="DA193" s="26" t="s">
        <v>656</v>
      </c>
    </row>
    <row r="194" spans="1:105" ht="15" x14ac:dyDescent="0.25">
      <c r="A194" s="10">
        <v>190</v>
      </c>
      <c r="B194" s="15"/>
      <c r="C194" s="42"/>
      <c r="D194" s="8"/>
      <c r="E194" s="28"/>
      <c r="F194" s="28"/>
      <c r="G194" s="32"/>
      <c r="H194" s="5"/>
      <c r="I194" s="5"/>
      <c r="J194" s="5"/>
      <c r="K194" s="5"/>
      <c r="L194" s="5"/>
      <c r="M194" s="5"/>
      <c r="N194" s="299">
        <f t="shared" si="10"/>
        <v>0</v>
      </c>
      <c r="O194" s="5"/>
      <c r="P194" s="5"/>
      <c r="Q194" s="5"/>
      <c r="R194" s="5"/>
      <c r="S194" s="5"/>
      <c r="T194" s="5"/>
      <c r="U194" s="5"/>
      <c r="V194" s="32"/>
      <c r="W194" s="5"/>
      <c r="X194" s="5"/>
      <c r="Y194" s="5"/>
      <c r="Z194" s="5"/>
      <c r="AA194" s="5"/>
      <c r="AB194" s="5"/>
      <c r="AC194" s="32"/>
      <c r="AD194" s="5"/>
      <c r="AE194" s="5"/>
      <c r="AF194" s="5"/>
      <c r="AG194" s="5"/>
      <c r="AH194" s="5"/>
      <c r="AI194" s="5"/>
      <c r="AJ194" s="40"/>
      <c r="AK194" s="8"/>
      <c r="AL194" s="41"/>
      <c r="AM194" s="28"/>
      <c r="AN194" s="28"/>
      <c r="AO194" s="28"/>
      <c r="AP194" s="28"/>
      <c r="AQ194" s="28"/>
      <c r="AR194" s="28"/>
      <c r="AS194" s="28"/>
      <c r="AT194" s="10"/>
      <c r="AU194" s="300">
        <f t="shared" si="11"/>
        <v>0</v>
      </c>
      <c r="AV194" s="5"/>
      <c r="AW194" s="5"/>
      <c r="AX194" s="5"/>
      <c r="AY194" s="20"/>
      <c r="AZ194" s="5"/>
      <c r="BA194" s="5"/>
      <c r="BB194" s="5"/>
      <c r="BC194" s="5"/>
      <c r="BD194" s="5"/>
      <c r="BE194" s="32"/>
      <c r="BF194" s="38"/>
      <c r="BG194" s="11"/>
      <c r="BH194" s="11"/>
      <c r="BI194" s="11"/>
      <c r="BJ194" s="44">
        <v>190</v>
      </c>
      <c r="BK194" s="26"/>
      <c r="BL194" s="26"/>
      <c r="BM194" s="26"/>
      <c r="BN194" s="26"/>
      <c r="BO194" s="26"/>
      <c r="BP194" s="33"/>
      <c r="BQ194" s="26"/>
      <c r="BR194" s="26"/>
      <c r="BS194" s="26"/>
      <c r="BT194" s="33"/>
      <c r="BU194" s="26"/>
      <c r="BV194" s="26"/>
      <c r="BW194" s="26"/>
      <c r="BX194" s="33"/>
      <c r="BY194" s="26"/>
      <c r="BZ194" s="26"/>
      <c r="CA194" s="26"/>
      <c r="CB194" s="33"/>
      <c r="CC194" s="26"/>
      <c r="CD194" s="26"/>
      <c r="CE194" s="26"/>
      <c r="CF194" s="33"/>
      <c r="CG194" s="26"/>
      <c r="CH194" s="26"/>
      <c r="CI194" s="26"/>
      <c r="CJ194" s="44">
        <v>190</v>
      </c>
      <c r="CK194" s="5">
        <v>0</v>
      </c>
      <c r="CL194" s="5">
        <v>0</v>
      </c>
      <c r="CM194" s="69"/>
      <c r="CN194" s="5"/>
      <c r="CO194" s="5"/>
      <c r="CP194" s="18"/>
      <c r="CQ194" s="69"/>
      <c r="CR194" s="8"/>
      <c r="CS194" s="9"/>
      <c r="CT194" s="8"/>
      <c r="CU194" s="69"/>
      <c r="CV194" s="26"/>
      <c r="CW194" s="26"/>
      <c r="CY194" s="26"/>
      <c r="CZ194" s="26"/>
      <c r="DA194" s="10" t="s">
        <v>656</v>
      </c>
    </row>
    <row r="195" spans="1:105" ht="15" x14ac:dyDescent="0.25">
      <c r="A195" s="10">
        <v>191</v>
      </c>
      <c r="B195" s="15"/>
      <c r="C195" s="42"/>
      <c r="D195" s="8"/>
      <c r="E195" s="28"/>
      <c r="F195" s="28"/>
      <c r="G195" s="32"/>
      <c r="H195" s="5"/>
      <c r="I195" s="5"/>
      <c r="J195" s="5"/>
      <c r="K195" s="5"/>
      <c r="L195" s="5"/>
      <c r="M195" s="5"/>
      <c r="N195" s="299">
        <f t="shared" si="10"/>
        <v>0</v>
      </c>
      <c r="O195" s="5"/>
      <c r="P195" s="5"/>
      <c r="Q195" s="5"/>
      <c r="R195" s="5"/>
      <c r="S195" s="5"/>
      <c r="T195" s="5"/>
      <c r="U195" s="5"/>
      <c r="V195" s="32"/>
      <c r="W195" s="5"/>
      <c r="X195" s="5"/>
      <c r="Y195" s="5"/>
      <c r="Z195" s="5"/>
      <c r="AA195" s="5"/>
      <c r="AB195" s="5"/>
      <c r="AC195" s="32"/>
      <c r="AD195" s="5"/>
      <c r="AE195" s="5"/>
      <c r="AF195" s="5"/>
      <c r="AG195" s="5"/>
      <c r="AH195" s="5"/>
      <c r="AI195" s="5"/>
      <c r="AJ195" s="40"/>
      <c r="AK195" s="8"/>
      <c r="AL195" s="41"/>
      <c r="AM195" s="28"/>
      <c r="AN195" s="28"/>
      <c r="AO195" s="28"/>
      <c r="AP195" s="28"/>
      <c r="AQ195" s="28"/>
      <c r="AR195" s="28"/>
      <c r="AS195" s="28"/>
      <c r="AT195" s="10"/>
      <c r="AU195" s="300">
        <f t="shared" si="11"/>
        <v>0</v>
      </c>
      <c r="AV195" s="5"/>
      <c r="AW195" s="5"/>
      <c r="AX195" s="5"/>
      <c r="AY195" s="20"/>
      <c r="AZ195" s="5"/>
      <c r="BA195" s="5"/>
      <c r="BB195" s="5"/>
      <c r="BC195" s="5"/>
      <c r="BD195" s="5"/>
      <c r="BE195" s="32"/>
      <c r="BF195" s="38"/>
      <c r="BG195" s="11"/>
      <c r="BH195" s="11"/>
      <c r="BI195" s="11"/>
      <c r="BJ195" s="44">
        <v>191</v>
      </c>
      <c r="BK195" s="26"/>
      <c r="BL195" s="26"/>
      <c r="BM195" s="26"/>
      <c r="BN195" s="26"/>
      <c r="BO195" s="26"/>
      <c r="BP195" s="33"/>
      <c r="BQ195" s="26"/>
      <c r="BR195" s="26"/>
      <c r="BS195" s="26"/>
      <c r="BT195" s="33"/>
      <c r="BU195" s="26"/>
      <c r="BV195" s="26"/>
      <c r="BW195" s="26"/>
      <c r="BX195" s="33"/>
      <c r="BY195" s="26"/>
      <c r="BZ195" s="26"/>
      <c r="CA195" s="26"/>
      <c r="CB195" s="33"/>
      <c r="CC195" s="26"/>
      <c r="CD195" s="26"/>
      <c r="CE195" s="26"/>
      <c r="CF195" s="33"/>
      <c r="CG195" s="26"/>
      <c r="CH195" s="26"/>
      <c r="CI195" s="26"/>
      <c r="CJ195" s="44">
        <v>191</v>
      </c>
      <c r="CK195" s="5">
        <v>0</v>
      </c>
      <c r="CL195" s="5">
        <v>0</v>
      </c>
      <c r="CM195" s="69"/>
      <c r="CN195" s="5"/>
      <c r="CO195" s="5"/>
      <c r="CP195" s="18"/>
      <c r="CQ195" s="69"/>
      <c r="CR195" s="8"/>
      <c r="CS195" s="9"/>
      <c r="CT195" s="8"/>
      <c r="CU195" s="69"/>
      <c r="CV195" s="26"/>
      <c r="CW195" s="26"/>
      <c r="CY195" s="26"/>
      <c r="CZ195" s="26"/>
      <c r="DA195" s="26" t="s">
        <v>656</v>
      </c>
    </row>
    <row r="196" spans="1:105" ht="15" x14ac:dyDescent="0.25">
      <c r="A196" s="10">
        <v>192</v>
      </c>
      <c r="B196" s="15"/>
      <c r="C196" s="42"/>
      <c r="D196" s="8"/>
      <c r="E196" s="28"/>
      <c r="F196" s="28"/>
      <c r="G196" s="32"/>
      <c r="H196" s="5"/>
      <c r="I196" s="5"/>
      <c r="J196" s="5"/>
      <c r="K196" s="5"/>
      <c r="L196" s="5"/>
      <c r="M196" s="5"/>
      <c r="N196" s="299">
        <f t="shared" si="10"/>
        <v>0</v>
      </c>
      <c r="O196" s="5"/>
      <c r="P196" s="5"/>
      <c r="Q196" s="5"/>
      <c r="R196" s="5"/>
      <c r="S196" s="5"/>
      <c r="T196" s="5"/>
      <c r="U196" s="5"/>
      <c r="V196" s="32"/>
      <c r="W196" s="5"/>
      <c r="X196" s="5"/>
      <c r="Y196" s="5"/>
      <c r="Z196" s="5"/>
      <c r="AA196" s="5"/>
      <c r="AB196" s="5"/>
      <c r="AC196" s="32"/>
      <c r="AD196" s="5"/>
      <c r="AE196" s="5"/>
      <c r="AF196" s="5"/>
      <c r="AG196" s="5"/>
      <c r="AH196" s="5"/>
      <c r="AI196" s="5"/>
      <c r="AJ196" s="40"/>
      <c r="AK196" s="8"/>
      <c r="AL196" s="41"/>
      <c r="AM196" s="28"/>
      <c r="AN196" s="28"/>
      <c r="AO196" s="28"/>
      <c r="AP196" s="28"/>
      <c r="AQ196" s="28"/>
      <c r="AR196" s="28"/>
      <c r="AS196" s="28"/>
      <c r="AT196" s="10"/>
      <c r="AU196" s="300">
        <f t="shared" si="11"/>
        <v>0</v>
      </c>
      <c r="AV196" s="5"/>
      <c r="AW196" s="5"/>
      <c r="AX196" s="5"/>
      <c r="AY196" s="20"/>
      <c r="AZ196" s="5"/>
      <c r="BA196" s="5"/>
      <c r="BB196" s="5"/>
      <c r="BC196" s="5"/>
      <c r="BD196" s="5"/>
      <c r="BE196" s="32"/>
      <c r="BF196" s="38"/>
      <c r="BG196" s="11"/>
      <c r="BH196" s="11"/>
      <c r="BI196" s="11"/>
      <c r="BJ196" s="44">
        <v>192</v>
      </c>
      <c r="BK196" s="26"/>
      <c r="BL196" s="26"/>
      <c r="BM196" s="26"/>
      <c r="BN196" s="26"/>
      <c r="BO196" s="26"/>
      <c r="BP196" s="33"/>
      <c r="BQ196" s="26"/>
      <c r="BR196" s="26"/>
      <c r="BS196" s="26"/>
      <c r="BT196" s="33"/>
      <c r="BU196" s="26"/>
      <c r="BV196" s="26"/>
      <c r="BW196" s="26"/>
      <c r="BX196" s="33"/>
      <c r="BY196" s="26"/>
      <c r="BZ196" s="26"/>
      <c r="CA196" s="26"/>
      <c r="CB196" s="33"/>
      <c r="CC196" s="26"/>
      <c r="CD196" s="26"/>
      <c r="CE196" s="26"/>
      <c r="CF196" s="33"/>
      <c r="CG196" s="26"/>
      <c r="CH196" s="26"/>
      <c r="CI196" s="26"/>
      <c r="CJ196" s="44">
        <v>192</v>
      </c>
      <c r="CK196" s="5">
        <v>0</v>
      </c>
      <c r="CL196" s="5">
        <v>0</v>
      </c>
      <c r="CM196" s="69"/>
      <c r="CN196" s="5"/>
      <c r="CO196" s="5"/>
      <c r="CP196" s="18"/>
      <c r="CQ196" s="69"/>
      <c r="CR196" s="8"/>
      <c r="CS196" s="9"/>
      <c r="CT196" s="8"/>
      <c r="CU196" s="69"/>
      <c r="CV196" s="26"/>
      <c r="CW196" s="26"/>
      <c r="CY196" s="26"/>
      <c r="CZ196" s="26"/>
      <c r="DA196" s="26" t="s">
        <v>656</v>
      </c>
    </row>
    <row r="197" spans="1:105" ht="15" x14ac:dyDescent="0.25">
      <c r="A197" s="10">
        <v>193</v>
      </c>
      <c r="B197" s="15"/>
      <c r="C197" s="42"/>
      <c r="D197" s="8"/>
      <c r="E197" s="28"/>
      <c r="F197" s="28"/>
      <c r="G197" s="32"/>
      <c r="H197" s="5"/>
      <c r="I197" s="5"/>
      <c r="J197" s="5"/>
      <c r="K197" s="5"/>
      <c r="L197" s="5"/>
      <c r="M197" s="5"/>
      <c r="N197" s="299">
        <f t="shared" si="10"/>
        <v>0</v>
      </c>
      <c r="O197" s="5"/>
      <c r="P197" s="5"/>
      <c r="Q197" s="5"/>
      <c r="R197" s="5"/>
      <c r="S197" s="5"/>
      <c r="T197" s="5"/>
      <c r="U197" s="5"/>
      <c r="V197" s="32"/>
      <c r="W197" s="5"/>
      <c r="X197" s="5"/>
      <c r="Y197" s="5"/>
      <c r="Z197" s="5"/>
      <c r="AA197" s="5"/>
      <c r="AB197" s="5"/>
      <c r="AC197" s="32"/>
      <c r="AD197" s="5"/>
      <c r="AE197" s="5"/>
      <c r="AF197" s="5"/>
      <c r="AG197" s="5"/>
      <c r="AH197" s="5"/>
      <c r="AI197" s="5"/>
      <c r="AJ197" s="40"/>
      <c r="AK197" s="8"/>
      <c r="AL197" s="41"/>
      <c r="AM197" s="28"/>
      <c r="AN197" s="28"/>
      <c r="AO197" s="28"/>
      <c r="AP197" s="28"/>
      <c r="AQ197" s="28"/>
      <c r="AR197" s="28"/>
      <c r="AS197" s="28"/>
      <c r="AT197" s="10"/>
      <c r="AU197" s="300">
        <f t="shared" si="11"/>
        <v>0</v>
      </c>
      <c r="AV197" s="5"/>
      <c r="AW197" s="5"/>
      <c r="AX197" s="5"/>
      <c r="AY197" s="20"/>
      <c r="AZ197" s="5"/>
      <c r="BA197" s="5"/>
      <c r="BB197" s="5"/>
      <c r="BC197" s="5"/>
      <c r="BD197" s="5"/>
      <c r="BE197" s="32"/>
      <c r="BF197" s="38"/>
      <c r="BG197" s="11"/>
      <c r="BH197" s="11"/>
      <c r="BI197" s="11"/>
      <c r="BJ197" s="44">
        <v>193</v>
      </c>
      <c r="BK197" s="26"/>
      <c r="BL197" s="26"/>
      <c r="BM197" s="26"/>
      <c r="BN197" s="26"/>
      <c r="BO197" s="26"/>
      <c r="BP197" s="33"/>
      <c r="BQ197" s="26"/>
      <c r="BR197" s="26"/>
      <c r="BS197" s="26"/>
      <c r="BT197" s="33"/>
      <c r="BU197" s="26"/>
      <c r="BV197" s="26"/>
      <c r="BW197" s="26"/>
      <c r="BX197" s="33"/>
      <c r="BY197" s="26"/>
      <c r="BZ197" s="26"/>
      <c r="CA197" s="26"/>
      <c r="CB197" s="33"/>
      <c r="CC197" s="26"/>
      <c r="CD197" s="26"/>
      <c r="CE197" s="26"/>
      <c r="CF197" s="33"/>
      <c r="CG197" s="26"/>
      <c r="CH197" s="26"/>
      <c r="CI197" s="26"/>
      <c r="CJ197" s="44">
        <v>193</v>
      </c>
      <c r="CK197" s="5">
        <v>0</v>
      </c>
      <c r="CL197" s="5">
        <v>0</v>
      </c>
      <c r="CM197" s="69"/>
      <c r="CN197" s="5"/>
      <c r="CO197" s="5"/>
      <c r="CP197" s="18"/>
      <c r="CQ197" s="69"/>
      <c r="CR197" s="8"/>
      <c r="CS197" s="9"/>
      <c r="CT197" s="8"/>
      <c r="CU197" s="69"/>
      <c r="CV197" s="26"/>
      <c r="CW197" s="26"/>
      <c r="CY197" s="26"/>
      <c r="CZ197" s="26"/>
      <c r="DA197" s="26" t="s">
        <v>656</v>
      </c>
    </row>
    <row r="198" spans="1:105" ht="15" x14ac:dyDescent="0.25">
      <c r="A198" s="10">
        <v>194</v>
      </c>
      <c r="B198" s="15"/>
      <c r="C198" s="42"/>
      <c r="D198" s="8"/>
      <c r="E198" s="28"/>
      <c r="F198" s="28"/>
      <c r="G198" s="32"/>
      <c r="H198" s="5"/>
      <c r="I198" s="5"/>
      <c r="J198" s="5"/>
      <c r="K198" s="5"/>
      <c r="L198" s="5"/>
      <c r="M198" s="5"/>
      <c r="N198" s="299">
        <f t="shared" ref="N198:N249" si="14">MAX(G198:M198)</f>
        <v>0</v>
      </c>
      <c r="O198" s="5"/>
      <c r="P198" s="5"/>
      <c r="Q198" s="5"/>
      <c r="R198" s="5"/>
      <c r="S198" s="5"/>
      <c r="T198" s="5"/>
      <c r="U198" s="5"/>
      <c r="V198" s="32"/>
      <c r="W198" s="5"/>
      <c r="X198" s="5"/>
      <c r="Y198" s="5"/>
      <c r="Z198" s="5"/>
      <c r="AA198" s="5"/>
      <c r="AB198" s="5"/>
      <c r="AC198" s="32"/>
      <c r="AD198" s="5"/>
      <c r="AE198" s="5"/>
      <c r="AF198" s="5"/>
      <c r="AG198" s="5"/>
      <c r="AH198" s="5"/>
      <c r="AI198" s="5"/>
      <c r="AJ198" s="40"/>
      <c r="AK198" s="8"/>
      <c r="AL198" s="41"/>
      <c r="AM198" s="28"/>
      <c r="AN198" s="28"/>
      <c r="AO198" s="28"/>
      <c r="AP198" s="28"/>
      <c r="AQ198" s="28"/>
      <c r="AR198" s="28"/>
      <c r="AS198" s="28"/>
      <c r="AT198" s="10"/>
      <c r="AU198" s="300">
        <f t="shared" ref="AU198:AU249" si="15">AV198+AZ198</f>
        <v>0</v>
      </c>
      <c r="AV198" s="5"/>
      <c r="AW198" s="5"/>
      <c r="AX198" s="5"/>
      <c r="AY198" s="20"/>
      <c r="AZ198" s="5"/>
      <c r="BA198" s="5"/>
      <c r="BB198" s="5"/>
      <c r="BC198" s="5"/>
      <c r="BD198" s="5"/>
      <c r="BE198" s="32"/>
      <c r="BF198" s="38"/>
      <c r="BG198" s="11"/>
      <c r="BH198" s="11"/>
      <c r="BI198" s="11"/>
      <c r="BJ198" s="44">
        <v>194</v>
      </c>
      <c r="BK198" s="26"/>
      <c r="BL198" s="26"/>
      <c r="BM198" s="26"/>
      <c r="BN198" s="26"/>
      <c r="BO198" s="26"/>
      <c r="BP198" s="33"/>
      <c r="BQ198" s="26"/>
      <c r="BR198" s="26"/>
      <c r="BS198" s="26"/>
      <c r="BT198" s="33"/>
      <c r="BU198" s="26"/>
      <c r="BV198" s="26"/>
      <c r="BW198" s="26"/>
      <c r="BX198" s="33"/>
      <c r="BY198" s="26"/>
      <c r="BZ198" s="26"/>
      <c r="CA198" s="26"/>
      <c r="CB198" s="33"/>
      <c r="CC198" s="26"/>
      <c r="CD198" s="26"/>
      <c r="CE198" s="26"/>
      <c r="CF198" s="33"/>
      <c r="CG198" s="26"/>
      <c r="CH198" s="26"/>
      <c r="CI198" s="26"/>
      <c r="CJ198" s="44">
        <v>194</v>
      </c>
      <c r="CK198" s="5">
        <v>0</v>
      </c>
      <c r="CL198" s="5">
        <v>0</v>
      </c>
      <c r="CM198" s="69"/>
      <c r="CN198" s="5"/>
      <c r="CO198" s="5"/>
      <c r="CP198" s="18"/>
      <c r="CQ198" s="69"/>
      <c r="CR198" s="8"/>
      <c r="CS198" s="9"/>
      <c r="CT198" s="8"/>
      <c r="CU198" s="69"/>
      <c r="CV198" s="26"/>
      <c r="CW198" s="26"/>
      <c r="CY198" s="26"/>
      <c r="CZ198" s="26"/>
      <c r="DA198" s="26" t="s">
        <v>656</v>
      </c>
    </row>
    <row r="199" spans="1:105" ht="15" x14ac:dyDescent="0.25">
      <c r="A199" s="10">
        <v>195</v>
      </c>
      <c r="B199" s="15"/>
      <c r="C199" s="42"/>
      <c r="D199" s="8"/>
      <c r="E199" s="28"/>
      <c r="F199" s="28"/>
      <c r="G199" s="32"/>
      <c r="H199" s="5"/>
      <c r="I199" s="5"/>
      <c r="J199" s="5"/>
      <c r="K199" s="5"/>
      <c r="L199" s="5"/>
      <c r="M199" s="5"/>
      <c r="N199" s="299">
        <f t="shared" si="14"/>
        <v>0</v>
      </c>
      <c r="O199" s="5"/>
      <c r="P199" s="5"/>
      <c r="Q199" s="5"/>
      <c r="R199" s="5"/>
      <c r="S199" s="5"/>
      <c r="T199" s="5"/>
      <c r="U199" s="5"/>
      <c r="V199" s="32"/>
      <c r="W199" s="5"/>
      <c r="X199" s="5"/>
      <c r="Y199" s="5"/>
      <c r="Z199" s="5"/>
      <c r="AA199" s="5"/>
      <c r="AB199" s="5"/>
      <c r="AC199" s="32"/>
      <c r="AD199" s="5"/>
      <c r="AE199" s="5"/>
      <c r="AF199" s="5"/>
      <c r="AG199" s="5"/>
      <c r="AH199" s="5"/>
      <c r="AI199" s="5"/>
      <c r="AJ199" s="40"/>
      <c r="AK199" s="8"/>
      <c r="AL199" s="41"/>
      <c r="AM199" s="28"/>
      <c r="AN199" s="28"/>
      <c r="AO199" s="28"/>
      <c r="AP199" s="28"/>
      <c r="AQ199" s="28"/>
      <c r="AR199" s="28"/>
      <c r="AS199" s="28"/>
      <c r="AT199" s="10"/>
      <c r="AU199" s="300">
        <f t="shared" si="15"/>
        <v>0</v>
      </c>
      <c r="AV199" s="5"/>
      <c r="AW199" s="5"/>
      <c r="AX199" s="5"/>
      <c r="AY199" s="20"/>
      <c r="AZ199" s="5"/>
      <c r="BA199" s="5"/>
      <c r="BB199" s="5"/>
      <c r="BC199" s="5"/>
      <c r="BD199" s="5"/>
      <c r="BE199" s="32"/>
      <c r="BF199" s="38"/>
      <c r="BG199" s="11"/>
      <c r="BH199" s="11"/>
      <c r="BI199" s="11"/>
      <c r="BJ199" s="44">
        <v>195</v>
      </c>
      <c r="BK199" s="26"/>
      <c r="BL199" s="26"/>
      <c r="BM199" s="26"/>
      <c r="BN199" s="26"/>
      <c r="BO199" s="26"/>
      <c r="BP199" s="33"/>
      <c r="BQ199" s="26"/>
      <c r="BR199" s="26"/>
      <c r="BS199" s="26"/>
      <c r="BT199" s="33"/>
      <c r="BU199" s="26"/>
      <c r="BV199" s="26"/>
      <c r="BW199" s="26"/>
      <c r="BX199" s="33"/>
      <c r="BY199" s="26"/>
      <c r="BZ199" s="26"/>
      <c r="CA199" s="26"/>
      <c r="CB199" s="33"/>
      <c r="CC199" s="26"/>
      <c r="CD199" s="26"/>
      <c r="CE199" s="26"/>
      <c r="CF199" s="33"/>
      <c r="CG199" s="26"/>
      <c r="CH199" s="26"/>
      <c r="CI199" s="26"/>
      <c r="CJ199" s="44">
        <v>195</v>
      </c>
      <c r="CK199" s="5">
        <v>0</v>
      </c>
      <c r="CL199" s="5">
        <v>0</v>
      </c>
      <c r="CM199" s="69"/>
      <c r="CN199" s="5"/>
      <c r="CO199" s="5"/>
      <c r="CP199" s="18"/>
      <c r="CQ199" s="69"/>
      <c r="CR199" s="8"/>
      <c r="CS199" s="9"/>
      <c r="CT199" s="8"/>
      <c r="CU199" s="69"/>
      <c r="CV199" s="26"/>
      <c r="CW199" s="26"/>
      <c r="CY199" s="26"/>
      <c r="CZ199" s="26"/>
      <c r="DA199" s="26" t="s">
        <v>656</v>
      </c>
    </row>
    <row r="200" spans="1:105" ht="15" x14ac:dyDescent="0.25">
      <c r="A200" s="10">
        <v>196</v>
      </c>
      <c r="B200" s="15"/>
      <c r="C200" s="42"/>
      <c r="D200" s="8"/>
      <c r="E200" s="28"/>
      <c r="F200" s="28"/>
      <c r="G200" s="32"/>
      <c r="H200" s="5"/>
      <c r="I200" s="5"/>
      <c r="J200" s="5"/>
      <c r="K200" s="5"/>
      <c r="L200" s="5"/>
      <c r="M200" s="5"/>
      <c r="N200" s="299">
        <f t="shared" si="14"/>
        <v>0</v>
      </c>
      <c r="O200" s="5"/>
      <c r="P200" s="5"/>
      <c r="Q200" s="5"/>
      <c r="R200" s="5"/>
      <c r="S200" s="5"/>
      <c r="T200" s="5"/>
      <c r="U200" s="5"/>
      <c r="V200" s="32"/>
      <c r="W200" s="5"/>
      <c r="X200" s="5"/>
      <c r="Y200" s="5"/>
      <c r="Z200" s="5"/>
      <c r="AA200" s="5"/>
      <c r="AB200" s="5"/>
      <c r="AC200" s="32"/>
      <c r="AD200" s="5"/>
      <c r="AE200" s="5"/>
      <c r="AF200" s="5"/>
      <c r="AG200" s="5"/>
      <c r="AH200" s="5"/>
      <c r="AI200" s="5"/>
      <c r="AJ200" s="40"/>
      <c r="AK200" s="8"/>
      <c r="AL200" s="41"/>
      <c r="AM200" s="28"/>
      <c r="AN200" s="28"/>
      <c r="AO200" s="28"/>
      <c r="AP200" s="28"/>
      <c r="AQ200" s="28"/>
      <c r="AR200" s="28"/>
      <c r="AS200" s="28"/>
      <c r="AT200" s="10"/>
      <c r="AU200" s="300">
        <f t="shared" si="15"/>
        <v>0</v>
      </c>
      <c r="AV200" s="5"/>
      <c r="AW200" s="5"/>
      <c r="AX200" s="5"/>
      <c r="AY200" s="20"/>
      <c r="AZ200" s="5"/>
      <c r="BA200" s="5"/>
      <c r="BB200" s="5"/>
      <c r="BC200" s="5"/>
      <c r="BD200" s="5"/>
      <c r="BE200" s="32"/>
      <c r="BF200" s="38"/>
      <c r="BG200" s="11"/>
      <c r="BH200" s="11"/>
      <c r="BI200" s="11"/>
      <c r="BJ200" s="44">
        <v>196</v>
      </c>
      <c r="BK200" s="26"/>
      <c r="BL200" s="26"/>
      <c r="BM200" s="26"/>
      <c r="BN200" s="26"/>
      <c r="BO200" s="26"/>
      <c r="BP200" s="33"/>
      <c r="BQ200" s="26"/>
      <c r="BR200" s="26"/>
      <c r="BS200" s="26"/>
      <c r="BT200" s="33"/>
      <c r="BU200" s="26"/>
      <c r="BV200" s="26"/>
      <c r="BW200" s="26"/>
      <c r="BX200" s="33"/>
      <c r="BY200" s="26"/>
      <c r="BZ200" s="26"/>
      <c r="CA200" s="26"/>
      <c r="CB200" s="33"/>
      <c r="CC200" s="26"/>
      <c r="CD200" s="26"/>
      <c r="CE200" s="26"/>
      <c r="CF200" s="33"/>
      <c r="CG200" s="26"/>
      <c r="CH200" s="26"/>
      <c r="CI200" s="26"/>
      <c r="CJ200" s="44">
        <v>196</v>
      </c>
      <c r="CK200" s="5">
        <v>0</v>
      </c>
      <c r="CL200" s="5">
        <v>0</v>
      </c>
      <c r="CM200" s="69"/>
      <c r="CN200" s="5"/>
      <c r="CO200" s="5"/>
      <c r="CP200" s="18"/>
      <c r="CQ200" s="69"/>
      <c r="CR200" s="8"/>
      <c r="CS200" s="9"/>
      <c r="CT200" s="8"/>
      <c r="CU200" s="69"/>
      <c r="CV200" s="26"/>
      <c r="CW200" s="26"/>
      <c r="CY200" s="26"/>
      <c r="CZ200" s="26"/>
      <c r="DA200" s="26" t="s">
        <v>656</v>
      </c>
    </row>
    <row r="201" spans="1:105" ht="15" x14ac:dyDescent="0.25">
      <c r="A201" s="10">
        <v>197</v>
      </c>
      <c r="B201" s="15"/>
      <c r="C201" s="42"/>
      <c r="D201" s="8"/>
      <c r="E201" s="28"/>
      <c r="F201" s="28"/>
      <c r="G201" s="32"/>
      <c r="H201" s="5"/>
      <c r="I201" s="5"/>
      <c r="J201" s="5"/>
      <c r="K201" s="5"/>
      <c r="L201" s="5"/>
      <c r="M201" s="5"/>
      <c r="N201" s="299">
        <f t="shared" si="14"/>
        <v>0</v>
      </c>
      <c r="O201" s="5"/>
      <c r="P201" s="5"/>
      <c r="Q201" s="5"/>
      <c r="R201" s="5"/>
      <c r="S201" s="5"/>
      <c r="T201" s="5"/>
      <c r="U201" s="5"/>
      <c r="V201" s="32"/>
      <c r="W201" s="5"/>
      <c r="X201" s="5"/>
      <c r="Y201" s="5"/>
      <c r="Z201" s="5"/>
      <c r="AA201" s="5"/>
      <c r="AB201" s="5"/>
      <c r="AC201" s="32"/>
      <c r="AD201" s="5"/>
      <c r="AE201" s="5"/>
      <c r="AF201" s="5"/>
      <c r="AG201" s="5"/>
      <c r="AH201" s="5"/>
      <c r="AI201" s="5"/>
      <c r="AJ201" s="40"/>
      <c r="AK201" s="8"/>
      <c r="AL201" s="41"/>
      <c r="AM201" s="28"/>
      <c r="AN201" s="28"/>
      <c r="AO201" s="28"/>
      <c r="AP201" s="28"/>
      <c r="AQ201" s="28"/>
      <c r="AR201" s="28"/>
      <c r="AS201" s="28"/>
      <c r="AT201" s="10"/>
      <c r="AU201" s="300">
        <f t="shared" si="15"/>
        <v>0</v>
      </c>
      <c r="AV201" s="5"/>
      <c r="AW201" s="5"/>
      <c r="AX201" s="5"/>
      <c r="AY201" s="20"/>
      <c r="AZ201" s="5"/>
      <c r="BA201" s="5"/>
      <c r="BB201" s="5"/>
      <c r="BC201" s="5"/>
      <c r="BD201" s="5"/>
      <c r="BE201" s="32"/>
      <c r="BF201" s="38"/>
      <c r="BG201" s="11"/>
      <c r="BH201" s="11"/>
      <c r="BI201" s="11"/>
      <c r="BJ201" s="44">
        <v>197</v>
      </c>
      <c r="BK201" s="26"/>
      <c r="BL201" s="26"/>
      <c r="BM201" s="26"/>
      <c r="BN201" s="26"/>
      <c r="BO201" s="26"/>
      <c r="BP201" s="33"/>
      <c r="BQ201" s="26"/>
      <c r="BR201" s="26"/>
      <c r="BS201" s="26"/>
      <c r="BT201" s="33"/>
      <c r="BU201" s="26"/>
      <c r="BV201" s="26"/>
      <c r="BW201" s="26"/>
      <c r="BX201" s="33"/>
      <c r="BY201" s="26"/>
      <c r="BZ201" s="26"/>
      <c r="CA201" s="26"/>
      <c r="CB201" s="33"/>
      <c r="CC201" s="26"/>
      <c r="CD201" s="26"/>
      <c r="CE201" s="26"/>
      <c r="CF201" s="33"/>
      <c r="CG201" s="26"/>
      <c r="CH201" s="26"/>
      <c r="CI201" s="26"/>
      <c r="CJ201" s="44">
        <v>197</v>
      </c>
      <c r="CK201" s="5">
        <v>0</v>
      </c>
      <c r="CL201" s="5">
        <v>0</v>
      </c>
      <c r="CM201" s="69"/>
      <c r="CN201" s="5"/>
      <c r="CO201" s="5"/>
      <c r="CP201" s="18"/>
      <c r="CQ201" s="69"/>
      <c r="CR201" s="8"/>
      <c r="CS201" s="9"/>
      <c r="CT201" s="8"/>
      <c r="CU201" s="69"/>
      <c r="CV201" s="26"/>
      <c r="CW201" s="26"/>
      <c r="CY201" s="26"/>
      <c r="CZ201" s="26"/>
      <c r="DA201" s="26" t="s">
        <v>656</v>
      </c>
    </row>
    <row r="202" spans="1:105" ht="15" x14ac:dyDescent="0.25">
      <c r="A202" s="10">
        <v>198</v>
      </c>
      <c r="B202" s="15"/>
      <c r="C202" s="42"/>
      <c r="D202" s="8"/>
      <c r="E202" s="28"/>
      <c r="F202" s="28"/>
      <c r="G202" s="32"/>
      <c r="H202" s="5"/>
      <c r="I202" s="5"/>
      <c r="J202" s="5"/>
      <c r="K202" s="5"/>
      <c r="L202" s="5"/>
      <c r="M202" s="5"/>
      <c r="N202" s="299">
        <f t="shared" si="14"/>
        <v>0</v>
      </c>
      <c r="O202" s="5"/>
      <c r="P202" s="5"/>
      <c r="Q202" s="5"/>
      <c r="R202" s="5"/>
      <c r="S202" s="5"/>
      <c r="T202" s="5"/>
      <c r="U202" s="5"/>
      <c r="V202" s="5"/>
      <c r="W202" s="5"/>
      <c r="X202" s="5"/>
      <c r="Y202" s="5"/>
      <c r="Z202" s="5"/>
      <c r="AA202" s="5"/>
      <c r="AB202" s="5"/>
      <c r="AC202" s="5"/>
      <c r="AD202" s="5"/>
      <c r="AE202" s="5"/>
      <c r="AF202" s="5"/>
      <c r="AG202" s="5"/>
      <c r="AH202" s="5"/>
      <c r="AI202" s="5"/>
      <c r="AJ202" s="9"/>
      <c r="AK202" s="9"/>
      <c r="AL202" s="73"/>
      <c r="AM202" s="28"/>
      <c r="AN202" s="28"/>
      <c r="AO202" s="28"/>
      <c r="AP202" s="28"/>
      <c r="AQ202" s="28"/>
      <c r="AR202" s="28"/>
      <c r="AS202" s="28"/>
      <c r="AT202" s="10"/>
      <c r="AU202" s="300">
        <f t="shared" si="15"/>
        <v>0</v>
      </c>
      <c r="AV202" s="5"/>
      <c r="AW202" s="5"/>
      <c r="AX202" s="5"/>
      <c r="AY202" s="20"/>
      <c r="AZ202" s="5"/>
      <c r="BA202" s="5"/>
      <c r="BB202" s="5"/>
      <c r="BC202" s="5"/>
      <c r="BD202" s="5"/>
      <c r="BE202" s="32"/>
      <c r="BF202" s="38"/>
      <c r="BG202" s="11"/>
      <c r="BH202" s="11"/>
      <c r="BI202" s="11"/>
      <c r="BJ202" s="44">
        <v>198</v>
      </c>
      <c r="BK202" s="26"/>
      <c r="BL202" s="26"/>
      <c r="BM202" s="26"/>
      <c r="BN202" s="26"/>
      <c r="BO202" s="43"/>
      <c r="BP202" s="26"/>
      <c r="BQ202" s="26"/>
      <c r="BR202" s="26"/>
      <c r="BS202" s="43"/>
      <c r="BT202" s="26"/>
      <c r="BU202" s="26"/>
      <c r="BV202" s="26"/>
      <c r="BW202" s="43"/>
      <c r="BX202" s="26"/>
      <c r="BY202" s="26"/>
      <c r="BZ202" s="26"/>
      <c r="CA202" s="4"/>
      <c r="CB202" s="26"/>
      <c r="CC202" s="26"/>
      <c r="CD202" s="26"/>
      <c r="CE202" s="4"/>
      <c r="CF202" s="26"/>
      <c r="CG202" s="26"/>
      <c r="CH202" s="26"/>
      <c r="CI202" s="4"/>
      <c r="CJ202" s="44">
        <v>198</v>
      </c>
      <c r="CK202" s="5">
        <v>0</v>
      </c>
      <c r="CL202" s="5">
        <v>0</v>
      </c>
      <c r="CM202" s="69"/>
      <c r="CN202" s="69"/>
      <c r="CO202" s="69"/>
      <c r="CP202" s="246"/>
      <c r="CQ202" s="69"/>
      <c r="CR202" s="9"/>
      <c r="CS202" s="9"/>
      <c r="CT202" s="9"/>
      <c r="CU202" s="69"/>
      <c r="CV202" s="26"/>
      <c r="CW202" s="26"/>
      <c r="CY202" s="26"/>
      <c r="CZ202" s="26"/>
      <c r="DA202" s="26" t="s">
        <v>656</v>
      </c>
    </row>
    <row r="203" spans="1:105" ht="15" x14ac:dyDescent="0.25">
      <c r="A203" s="10">
        <v>199</v>
      </c>
      <c r="B203" s="15"/>
      <c r="C203" s="42"/>
      <c r="D203" s="8"/>
      <c r="E203" s="28"/>
      <c r="F203" s="28"/>
      <c r="G203" s="32"/>
      <c r="H203" s="5"/>
      <c r="I203" s="5"/>
      <c r="J203" s="5"/>
      <c r="K203" s="5"/>
      <c r="L203" s="5"/>
      <c r="M203" s="5"/>
      <c r="N203" s="299">
        <f t="shared" si="14"/>
        <v>0</v>
      </c>
      <c r="O203" s="5"/>
      <c r="P203" s="5"/>
      <c r="Q203" s="5"/>
      <c r="R203" s="5"/>
      <c r="S203" s="5"/>
      <c r="T203" s="5"/>
      <c r="U203" s="5"/>
      <c r="V203" s="32"/>
      <c r="W203" s="5"/>
      <c r="X203" s="5"/>
      <c r="Y203" s="5"/>
      <c r="Z203" s="5"/>
      <c r="AA203" s="5"/>
      <c r="AB203" s="5"/>
      <c r="AC203" s="32"/>
      <c r="AD203" s="5"/>
      <c r="AE203" s="5"/>
      <c r="AF203" s="5"/>
      <c r="AG203" s="5"/>
      <c r="AH203" s="5"/>
      <c r="AI203" s="5"/>
      <c r="AJ203" s="76"/>
      <c r="AK203" s="9"/>
      <c r="AL203" s="9"/>
      <c r="AM203" s="114"/>
      <c r="AN203" s="28"/>
      <c r="AO203" s="28"/>
      <c r="AP203" s="28"/>
      <c r="AQ203" s="28"/>
      <c r="AR203" s="28"/>
      <c r="AS203" s="28"/>
      <c r="AT203" s="10"/>
      <c r="AU203" s="300">
        <f t="shared" si="15"/>
        <v>0</v>
      </c>
      <c r="AV203" s="5"/>
      <c r="AW203" s="5"/>
      <c r="AX203" s="5"/>
      <c r="AY203" s="20"/>
      <c r="AZ203" s="5"/>
      <c r="BA203" s="5"/>
      <c r="BB203" s="5"/>
      <c r="BC203" s="5"/>
      <c r="BD203" s="5"/>
      <c r="BE203" s="32"/>
      <c r="BF203" s="38"/>
      <c r="BG203" s="11"/>
      <c r="BH203" s="11"/>
      <c r="BI203" s="11"/>
      <c r="BJ203" s="44">
        <v>199</v>
      </c>
      <c r="BK203" s="26"/>
      <c r="BL203" s="26"/>
      <c r="BM203" s="26"/>
      <c r="BN203" s="26"/>
      <c r="BO203" s="4"/>
      <c r="BP203" s="33"/>
      <c r="BQ203" s="26"/>
      <c r="BR203" s="26"/>
      <c r="BS203" s="4"/>
      <c r="BT203" s="33"/>
      <c r="BU203" s="26"/>
      <c r="BV203" s="26"/>
      <c r="BW203" s="4"/>
      <c r="BX203" s="33"/>
      <c r="BY203" s="26"/>
      <c r="BZ203" s="26"/>
      <c r="CA203" s="4"/>
      <c r="CB203" s="33"/>
      <c r="CC203" s="26"/>
      <c r="CD203" s="26"/>
      <c r="CE203" s="4"/>
      <c r="CF203" s="33"/>
      <c r="CG203" s="26"/>
      <c r="CH203" s="26"/>
      <c r="CI203" s="4"/>
      <c r="CJ203" s="44">
        <v>199</v>
      </c>
      <c r="CK203" s="5">
        <v>0</v>
      </c>
      <c r="CL203" s="5">
        <v>0</v>
      </c>
      <c r="CM203" s="69"/>
      <c r="CN203" s="69"/>
      <c r="CO203" s="69"/>
      <c r="CP203" s="246"/>
      <c r="CQ203" s="69"/>
      <c r="CR203" s="9"/>
      <c r="CS203" s="9"/>
      <c r="CT203" s="9"/>
      <c r="CU203" s="69"/>
      <c r="CV203" s="26"/>
      <c r="CW203" s="26"/>
      <c r="CY203" s="26"/>
      <c r="CZ203" s="26"/>
      <c r="DA203" s="26" t="s">
        <v>656</v>
      </c>
    </row>
    <row r="204" spans="1:105" ht="15" x14ac:dyDescent="0.25">
      <c r="A204" s="10">
        <v>200</v>
      </c>
      <c r="B204" s="15"/>
      <c r="C204" s="42"/>
      <c r="D204" s="8"/>
      <c r="E204" s="28"/>
      <c r="F204" s="28"/>
      <c r="G204" s="32"/>
      <c r="H204" s="5"/>
      <c r="I204" s="5"/>
      <c r="J204" s="5"/>
      <c r="K204" s="5"/>
      <c r="L204" s="5"/>
      <c r="M204" s="5"/>
      <c r="N204" s="299">
        <f t="shared" si="14"/>
        <v>0</v>
      </c>
      <c r="O204" s="5"/>
      <c r="P204" s="5"/>
      <c r="Q204" s="5"/>
      <c r="R204" s="5"/>
      <c r="S204" s="5"/>
      <c r="T204" s="5"/>
      <c r="U204" s="5"/>
      <c r="V204" s="32"/>
      <c r="W204" s="5"/>
      <c r="X204" s="5"/>
      <c r="Y204" s="5"/>
      <c r="Z204" s="5"/>
      <c r="AA204" s="5"/>
      <c r="AB204" s="5"/>
      <c r="AC204" s="32"/>
      <c r="AD204" s="5"/>
      <c r="AE204" s="5"/>
      <c r="AF204" s="5"/>
      <c r="AG204" s="5"/>
      <c r="AH204" s="5"/>
      <c r="AI204" s="5"/>
      <c r="AJ204" s="76"/>
      <c r="AK204" s="9"/>
      <c r="AL204" s="9"/>
      <c r="AM204" s="114"/>
      <c r="AN204" s="28"/>
      <c r="AO204" s="28"/>
      <c r="AP204" s="28"/>
      <c r="AQ204" s="28"/>
      <c r="AR204" s="28"/>
      <c r="AS204" s="28"/>
      <c r="AT204" s="10"/>
      <c r="AU204" s="300">
        <f t="shared" si="15"/>
        <v>0</v>
      </c>
      <c r="AV204" s="5"/>
      <c r="AW204" s="5"/>
      <c r="AX204" s="5"/>
      <c r="AY204" s="20"/>
      <c r="AZ204" s="5"/>
      <c r="BA204" s="5"/>
      <c r="BB204" s="5"/>
      <c r="BC204" s="5"/>
      <c r="BD204" s="5"/>
      <c r="BE204" s="32"/>
      <c r="BF204" s="38"/>
      <c r="BG204" s="11"/>
      <c r="BH204" s="11"/>
      <c r="BI204" s="11"/>
      <c r="BJ204" s="44">
        <v>200</v>
      </c>
      <c r="BK204" s="26"/>
      <c r="BL204" s="26"/>
      <c r="BM204" s="26"/>
      <c r="BN204" s="26"/>
      <c r="BO204" s="4"/>
      <c r="BP204" s="33"/>
      <c r="BQ204" s="26"/>
      <c r="BR204" s="26"/>
      <c r="BS204" s="4"/>
      <c r="BT204" s="33"/>
      <c r="BU204" s="26"/>
      <c r="BV204" s="26"/>
      <c r="BW204" s="4"/>
      <c r="BX204" s="33"/>
      <c r="BY204" s="26"/>
      <c r="BZ204" s="26"/>
      <c r="CA204" s="4"/>
      <c r="CB204" s="33"/>
      <c r="CC204" s="26"/>
      <c r="CD204" s="26"/>
      <c r="CE204" s="4"/>
      <c r="CF204" s="33"/>
      <c r="CG204" s="26"/>
      <c r="CH204" s="26"/>
      <c r="CI204" s="4"/>
      <c r="CJ204" s="44">
        <v>200</v>
      </c>
      <c r="CK204" s="5">
        <v>0</v>
      </c>
      <c r="CL204" s="5">
        <v>0</v>
      </c>
      <c r="CM204" s="69"/>
      <c r="CN204" s="69"/>
      <c r="CO204" s="69"/>
      <c r="CP204" s="246"/>
      <c r="CQ204" s="69"/>
      <c r="CR204" s="9"/>
      <c r="CS204" s="9"/>
      <c r="CT204" s="9"/>
      <c r="CU204" s="69"/>
      <c r="CV204" s="26"/>
      <c r="CW204" s="26"/>
      <c r="CY204" s="26"/>
      <c r="CZ204" s="26"/>
      <c r="DA204" s="26" t="s">
        <v>656</v>
      </c>
    </row>
    <row r="205" spans="1:105" ht="15" x14ac:dyDescent="0.25">
      <c r="A205" s="10">
        <v>201</v>
      </c>
      <c r="B205" s="15"/>
      <c r="C205" s="42"/>
      <c r="D205" s="8"/>
      <c r="E205" s="28"/>
      <c r="F205" s="28"/>
      <c r="G205" s="32"/>
      <c r="H205" s="5"/>
      <c r="I205" s="5"/>
      <c r="J205" s="5"/>
      <c r="K205" s="5"/>
      <c r="L205" s="5"/>
      <c r="M205" s="5"/>
      <c r="N205" s="299">
        <f t="shared" si="14"/>
        <v>0</v>
      </c>
      <c r="O205" s="5"/>
      <c r="P205" s="5"/>
      <c r="Q205" s="5"/>
      <c r="R205" s="5"/>
      <c r="S205" s="5"/>
      <c r="T205" s="5"/>
      <c r="U205" s="5"/>
      <c r="V205" s="32"/>
      <c r="W205" s="5"/>
      <c r="X205" s="5"/>
      <c r="Y205" s="5"/>
      <c r="Z205" s="5"/>
      <c r="AA205" s="5"/>
      <c r="AB205" s="5"/>
      <c r="AC205" s="32"/>
      <c r="AD205" s="5"/>
      <c r="AE205" s="5"/>
      <c r="AF205" s="5"/>
      <c r="AG205" s="5"/>
      <c r="AH205" s="5"/>
      <c r="AI205" s="5"/>
      <c r="AJ205" s="76"/>
      <c r="AK205" s="9"/>
      <c r="AL205" s="9"/>
      <c r="AM205" s="114"/>
      <c r="AN205" s="28"/>
      <c r="AO205" s="28"/>
      <c r="AP205" s="28"/>
      <c r="AQ205" s="28"/>
      <c r="AR205" s="28"/>
      <c r="AS205" s="28"/>
      <c r="AT205" s="10"/>
      <c r="AU205" s="300">
        <f t="shared" si="15"/>
        <v>0</v>
      </c>
      <c r="AV205" s="5"/>
      <c r="AW205" s="5"/>
      <c r="AX205" s="5"/>
      <c r="AY205" s="20"/>
      <c r="AZ205" s="5"/>
      <c r="BA205" s="5"/>
      <c r="BB205" s="5"/>
      <c r="BC205" s="5"/>
      <c r="BD205" s="5"/>
      <c r="BE205" s="32"/>
      <c r="BF205" s="38"/>
      <c r="BG205" s="11"/>
      <c r="BH205" s="11"/>
      <c r="BI205" s="11"/>
      <c r="BJ205" s="44">
        <v>201</v>
      </c>
      <c r="BK205" s="26"/>
      <c r="BL205" s="26"/>
      <c r="BM205" s="26"/>
      <c r="BN205" s="26"/>
      <c r="BO205" s="4"/>
      <c r="BP205" s="33"/>
      <c r="BQ205" s="26"/>
      <c r="BR205" s="26"/>
      <c r="BS205" s="4"/>
      <c r="BT205" s="33"/>
      <c r="BU205" s="26"/>
      <c r="BV205" s="26"/>
      <c r="BW205" s="4"/>
      <c r="BX205" s="33"/>
      <c r="BY205" s="26"/>
      <c r="BZ205" s="26"/>
      <c r="CA205" s="4"/>
      <c r="CB205" s="33"/>
      <c r="CC205" s="26"/>
      <c r="CD205" s="26"/>
      <c r="CE205" s="4"/>
      <c r="CF205" s="33"/>
      <c r="CG205" s="26"/>
      <c r="CH205" s="26"/>
      <c r="CI205" s="4"/>
      <c r="CJ205" s="44">
        <v>201</v>
      </c>
      <c r="CK205" s="5">
        <v>0</v>
      </c>
      <c r="CL205" s="5">
        <v>0</v>
      </c>
      <c r="CM205" s="69"/>
      <c r="CN205" s="69"/>
      <c r="CO205" s="69"/>
      <c r="CP205" s="246"/>
      <c r="CQ205" s="69"/>
      <c r="CR205" s="9"/>
      <c r="CS205" s="9"/>
      <c r="CT205" s="9"/>
      <c r="CU205" s="69"/>
      <c r="CV205" s="26"/>
      <c r="CW205" s="26"/>
      <c r="CY205" s="26"/>
      <c r="CZ205" s="26"/>
      <c r="DA205" s="26" t="s">
        <v>656</v>
      </c>
    </row>
    <row r="206" spans="1:105" ht="15" x14ac:dyDescent="0.25">
      <c r="A206" s="10">
        <v>202</v>
      </c>
      <c r="B206" s="15"/>
      <c r="C206" s="42"/>
      <c r="D206" s="8"/>
      <c r="E206" s="28"/>
      <c r="F206" s="28"/>
      <c r="G206" s="32"/>
      <c r="H206" s="5"/>
      <c r="I206" s="5"/>
      <c r="J206" s="5"/>
      <c r="K206" s="5"/>
      <c r="L206" s="5"/>
      <c r="M206" s="5"/>
      <c r="N206" s="299">
        <f t="shared" si="14"/>
        <v>0</v>
      </c>
      <c r="O206" s="5"/>
      <c r="P206" s="5"/>
      <c r="Q206" s="5"/>
      <c r="R206" s="5"/>
      <c r="S206" s="5"/>
      <c r="T206" s="5"/>
      <c r="U206" s="5"/>
      <c r="V206" s="32"/>
      <c r="W206" s="5"/>
      <c r="X206" s="5"/>
      <c r="Y206" s="5"/>
      <c r="Z206" s="5"/>
      <c r="AA206" s="5"/>
      <c r="AB206" s="5"/>
      <c r="AC206" s="32"/>
      <c r="AD206" s="5"/>
      <c r="AE206" s="5"/>
      <c r="AF206" s="5"/>
      <c r="AG206" s="5"/>
      <c r="AH206" s="5"/>
      <c r="AI206" s="5"/>
      <c r="AJ206" s="76"/>
      <c r="AK206" s="9"/>
      <c r="AL206" s="9"/>
      <c r="AM206" s="114"/>
      <c r="AN206" s="28"/>
      <c r="AO206" s="28"/>
      <c r="AP206" s="28"/>
      <c r="AQ206" s="28"/>
      <c r="AR206" s="28"/>
      <c r="AS206" s="28"/>
      <c r="AT206" s="10"/>
      <c r="AU206" s="300">
        <f t="shared" si="15"/>
        <v>0</v>
      </c>
      <c r="AV206" s="5"/>
      <c r="AW206" s="5"/>
      <c r="AX206" s="5"/>
      <c r="AY206" s="20"/>
      <c r="AZ206" s="5"/>
      <c r="BA206" s="5"/>
      <c r="BB206" s="5"/>
      <c r="BC206" s="5"/>
      <c r="BD206" s="5"/>
      <c r="BE206" s="32"/>
      <c r="BF206" s="38"/>
      <c r="BG206" s="11"/>
      <c r="BH206" s="11"/>
      <c r="BI206" s="11"/>
      <c r="BJ206" s="44">
        <v>202</v>
      </c>
      <c r="BK206" s="26"/>
      <c r="BL206" s="26"/>
      <c r="BM206" s="26"/>
      <c r="BN206" s="26"/>
      <c r="BO206" s="4"/>
      <c r="BP206" s="33"/>
      <c r="BQ206" s="26"/>
      <c r="BR206" s="26"/>
      <c r="BS206" s="4"/>
      <c r="BT206" s="33"/>
      <c r="BU206" s="26"/>
      <c r="BV206" s="26"/>
      <c r="BW206" s="4"/>
      <c r="BX206" s="33"/>
      <c r="BY206" s="26"/>
      <c r="BZ206" s="26"/>
      <c r="CA206" s="4"/>
      <c r="CB206" s="33"/>
      <c r="CC206" s="26"/>
      <c r="CD206" s="26"/>
      <c r="CE206" s="4"/>
      <c r="CF206" s="33"/>
      <c r="CG206" s="26"/>
      <c r="CH206" s="26"/>
      <c r="CI206" s="4"/>
      <c r="CJ206" s="44">
        <v>202</v>
      </c>
      <c r="CK206" s="5">
        <v>0</v>
      </c>
      <c r="CL206" s="5">
        <v>0</v>
      </c>
      <c r="CM206" s="69"/>
      <c r="CN206" s="69"/>
      <c r="CO206" s="69"/>
      <c r="CP206" s="246"/>
      <c r="CQ206" s="69"/>
      <c r="CR206" s="9"/>
      <c r="CS206" s="9"/>
      <c r="CT206" s="9"/>
      <c r="CU206" s="69"/>
      <c r="CV206" s="26"/>
      <c r="CW206" s="26"/>
      <c r="CY206" s="26"/>
      <c r="CZ206" s="26"/>
      <c r="DA206" s="26" t="s">
        <v>656</v>
      </c>
    </row>
    <row r="207" spans="1:105" ht="15" x14ac:dyDescent="0.25">
      <c r="A207" s="10">
        <v>203</v>
      </c>
      <c r="B207" s="15"/>
      <c r="C207" s="42"/>
      <c r="D207" s="8"/>
      <c r="E207" s="28"/>
      <c r="F207" s="28"/>
      <c r="G207" s="32"/>
      <c r="H207" s="5"/>
      <c r="I207" s="5"/>
      <c r="J207" s="5"/>
      <c r="K207" s="5"/>
      <c r="L207" s="5"/>
      <c r="M207" s="5"/>
      <c r="N207" s="299">
        <f t="shared" si="14"/>
        <v>0</v>
      </c>
      <c r="O207" s="5"/>
      <c r="P207" s="5"/>
      <c r="Q207" s="5"/>
      <c r="R207" s="5"/>
      <c r="S207" s="5"/>
      <c r="T207" s="5"/>
      <c r="U207" s="5"/>
      <c r="V207" s="32"/>
      <c r="W207" s="5"/>
      <c r="X207" s="5"/>
      <c r="Y207" s="5"/>
      <c r="Z207" s="5"/>
      <c r="AA207" s="5"/>
      <c r="AB207" s="5"/>
      <c r="AC207" s="32"/>
      <c r="AD207" s="5"/>
      <c r="AE207" s="5"/>
      <c r="AF207" s="5"/>
      <c r="AG207" s="5"/>
      <c r="AH207" s="5"/>
      <c r="AI207" s="5"/>
      <c r="AJ207" s="76"/>
      <c r="AK207" s="9"/>
      <c r="AL207" s="9"/>
      <c r="AM207" s="114"/>
      <c r="AN207" s="28"/>
      <c r="AO207" s="28"/>
      <c r="AP207" s="28"/>
      <c r="AQ207" s="28"/>
      <c r="AR207" s="28"/>
      <c r="AS207" s="28"/>
      <c r="AT207" s="10"/>
      <c r="AU207" s="300">
        <f t="shared" si="15"/>
        <v>0</v>
      </c>
      <c r="AV207" s="5"/>
      <c r="AW207" s="5"/>
      <c r="AX207" s="5"/>
      <c r="AY207" s="20"/>
      <c r="AZ207" s="5"/>
      <c r="BA207" s="5"/>
      <c r="BB207" s="5"/>
      <c r="BC207" s="5"/>
      <c r="BD207" s="5"/>
      <c r="BE207" s="32"/>
      <c r="BF207" s="38"/>
      <c r="BG207" s="11"/>
      <c r="BH207" s="11"/>
      <c r="BI207" s="11"/>
      <c r="BJ207" s="44">
        <v>203</v>
      </c>
      <c r="BK207" s="26"/>
      <c r="BL207" s="26"/>
      <c r="BM207" s="26"/>
      <c r="BN207" s="26"/>
      <c r="BO207" s="4"/>
      <c r="BP207" s="33"/>
      <c r="BQ207" s="26"/>
      <c r="BR207" s="26"/>
      <c r="BS207" s="4"/>
      <c r="BT207" s="33"/>
      <c r="BU207" s="26"/>
      <c r="BV207" s="26"/>
      <c r="BW207" s="4"/>
      <c r="BX207" s="33"/>
      <c r="BY207" s="26"/>
      <c r="BZ207" s="26"/>
      <c r="CA207" s="4"/>
      <c r="CB207" s="33"/>
      <c r="CC207" s="26"/>
      <c r="CD207" s="26"/>
      <c r="CE207" s="4"/>
      <c r="CF207" s="33"/>
      <c r="CG207" s="26"/>
      <c r="CH207" s="26"/>
      <c r="CI207" s="4"/>
      <c r="CJ207" s="44">
        <v>203</v>
      </c>
      <c r="CK207" s="5">
        <v>0</v>
      </c>
      <c r="CL207" s="5">
        <v>0</v>
      </c>
      <c r="CM207" s="69"/>
      <c r="CN207" s="69"/>
      <c r="CO207" s="69"/>
      <c r="CP207" s="246"/>
      <c r="CQ207" s="69"/>
      <c r="CR207" s="9"/>
      <c r="CS207" s="9"/>
      <c r="CT207" s="9"/>
      <c r="CU207" s="69"/>
      <c r="CV207" s="26"/>
      <c r="CW207" s="26"/>
      <c r="CY207" s="26"/>
      <c r="CZ207" s="26"/>
      <c r="DA207" s="26" t="s">
        <v>656</v>
      </c>
    </row>
    <row r="208" spans="1:105" ht="15" x14ac:dyDescent="0.25">
      <c r="A208" s="10">
        <v>204</v>
      </c>
      <c r="B208" s="15"/>
      <c r="C208" s="42"/>
      <c r="D208" s="8"/>
      <c r="E208" s="28"/>
      <c r="F208" s="28"/>
      <c r="G208" s="32"/>
      <c r="H208" s="5"/>
      <c r="I208" s="5"/>
      <c r="J208" s="5"/>
      <c r="K208" s="5"/>
      <c r="L208" s="5"/>
      <c r="M208" s="5"/>
      <c r="N208" s="299">
        <f t="shared" si="14"/>
        <v>0</v>
      </c>
      <c r="O208" s="5"/>
      <c r="P208" s="5"/>
      <c r="Q208" s="5"/>
      <c r="R208" s="5"/>
      <c r="S208" s="5"/>
      <c r="T208" s="5"/>
      <c r="U208" s="5"/>
      <c r="V208" s="32"/>
      <c r="W208" s="5"/>
      <c r="X208" s="5"/>
      <c r="Y208" s="5"/>
      <c r="Z208" s="5"/>
      <c r="AA208" s="5"/>
      <c r="AB208" s="5"/>
      <c r="AC208" s="32"/>
      <c r="AD208" s="5"/>
      <c r="AE208" s="5"/>
      <c r="AF208" s="5"/>
      <c r="AG208" s="5"/>
      <c r="AH208" s="5"/>
      <c r="AI208" s="5"/>
      <c r="AJ208" s="76"/>
      <c r="AK208" s="9"/>
      <c r="AL208" s="9"/>
      <c r="AM208" s="114"/>
      <c r="AN208" s="28"/>
      <c r="AO208" s="28"/>
      <c r="AP208" s="28"/>
      <c r="AQ208" s="28"/>
      <c r="AR208" s="28"/>
      <c r="AS208" s="28"/>
      <c r="AT208" s="10"/>
      <c r="AU208" s="300">
        <f t="shared" si="15"/>
        <v>0</v>
      </c>
      <c r="AV208" s="5"/>
      <c r="AW208" s="5"/>
      <c r="AX208" s="5"/>
      <c r="AY208" s="20"/>
      <c r="AZ208" s="5"/>
      <c r="BA208" s="5"/>
      <c r="BB208" s="5"/>
      <c r="BC208" s="5"/>
      <c r="BD208" s="5"/>
      <c r="BE208" s="32"/>
      <c r="BF208" s="38"/>
      <c r="BG208" s="11"/>
      <c r="BH208" s="11"/>
      <c r="BI208" s="11"/>
      <c r="BJ208" s="44">
        <v>204</v>
      </c>
      <c r="BK208" s="26"/>
      <c r="BL208" s="26"/>
      <c r="BM208" s="26"/>
      <c r="BN208" s="26"/>
      <c r="BO208" s="4"/>
      <c r="BP208" s="33"/>
      <c r="BQ208" s="26"/>
      <c r="BR208" s="26"/>
      <c r="BS208" s="4"/>
      <c r="BT208" s="33"/>
      <c r="BU208" s="26"/>
      <c r="BV208" s="26"/>
      <c r="BW208" s="4"/>
      <c r="BX208" s="33"/>
      <c r="BY208" s="26"/>
      <c r="BZ208" s="26"/>
      <c r="CA208" s="4"/>
      <c r="CB208" s="33"/>
      <c r="CC208" s="26"/>
      <c r="CD208" s="26"/>
      <c r="CE208" s="4"/>
      <c r="CF208" s="33"/>
      <c r="CG208" s="26"/>
      <c r="CH208" s="26"/>
      <c r="CI208" s="4"/>
      <c r="CJ208" s="44">
        <v>204</v>
      </c>
      <c r="CK208" s="5">
        <v>0</v>
      </c>
      <c r="CL208" s="5">
        <v>0</v>
      </c>
      <c r="CM208" s="69"/>
      <c r="CN208" s="69"/>
      <c r="CO208" s="69"/>
      <c r="CP208" s="246"/>
      <c r="CQ208" s="69"/>
      <c r="CR208" s="9"/>
      <c r="CS208" s="9"/>
      <c r="CT208" s="9"/>
      <c r="CU208" s="69"/>
      <c r="CV208" s="26"/>
      <c r="CW208" s="26"/>
      <c r="CY208" s="26"/>
      <c r="CZ208" s="26"/>
      <c r="DA208" s="26" t="s">
        <v>656</v>
      </c>
    </row>
    <row r="209" spans="1:105" ht="15" x14ac:dyDescent="0.25">
      <c r="A209" s="10">
        <v>205</v>
      </c>
      <c r="B209" s="15"/>
      <c r="C209" s="42"/>
      <c r="D209" s="8"/>
      <c r="E209" s="28"/>
      <c r="F209" s="28"/>
      <c r="G209" s="32"/>
      <c r="H209" s="5"/>
      <c r="I209" s="5"/>
      <c r="J209" s="5"/>
      <c r="K209" s="5"/>
      <c r="L209" s="5"/>
      <c r="M209" s="5"/>
      <c r="N209" s="299">
        <f t="shared" si="14"/>
        <v>0</v>
      </c>
      <c r="O209" s="5"/>
      <c r="P209" s="5"/>
      <c r="Q209" s="5"/>
      <c r="R209" s="5"/>
      <c r="S209" s="5"/>
      <c r="T209" s="5"/>
      <c r="U209" s="5"/>
      <c r="V209" s="32"/>
      <c r="W209" s="5"/>
      <c r="X209" s="5"/>
      <c r="Y209" s="5"/>
      <c r="Z209" s="5"/>
      <c r="AA209" s="5"/>
      <c r="AB209" s="5"/>
      <c r="AC209" s="32"/>
      <c r="AD209" s="5"/>
      <c r="AE209" s="5"/>
      <c r="AF209" s="5"/>
      <c r="AG209" s="5"/>
      <c r="AH209" s="5"/>
      <c r="AI209" s="5"/>
      <c r="AJ209" s="76"/>
      <c r="AK209" s="9"/>
      <c r="AL209" s="9"/>
      <c r="AM209" s="114"/>
      <c r="AN209" s="28"/>
      <c r="AO209" s="28"/>
      <c r="AP209" s="28"/>
      <c r="AQ209" s="28"/>
      <c r="AR209" s="28"/>
      <c r="AS209" s="28"/>
      <c r="AT209" s="10"/>
      <c r="AU209" s="300">
        <f t="shared" si="15"/>
        <v>0</v>
      </c>
      <c r="AV209" s="5"/>
      <c r="AW209" s="5"/>
      <c r="AX209" s="5"/>
      <c r="AY209" s="20"/>
      <c r="AZ209" s="5"/>
      <c r="BA209" s="5"/>
      <c r="BB209" s="5"/>
      <c r="BC209" s="5"/>
      <c r="BD209" s="5"/>
      <c r="BE209" s="32"/>
      <c r="BF209" s="38"/>
      <c r="BG209" s="11"/>
      <c r="BH209" s="11"/>
      <c r="BI209" s="11"/>
      <c r="BJ209" s="44">
        <v>205</v>
      </c>
      <c r="BK209" s="26"/>
      <c r="BL209" s="26"/>
      <c r="BM209" s="26"/>
      <c r="BN209" s="26"/>
      <c r="BO209" s="4"/>
      <c r="BP209" s="33"/>
      <c r="BQ209" s="26"/>
      <c r="BR209" s="26"/>
      <c r="BS209" s="4"/>
      <c r="BT209" s="33"/>
      <c r="BU209" s="26"/>
      <c r="BV209" s="26"/>
      <c r="BW209" s="4"/>
      <c r="BX209" s="33"/>
      <c r="BY209" s="26"/>
      <c r="BZ209" s="26"/>
      <c r="CA209" s="4"/>
      <c r="CB209" s="33"/>
      <c r="CC209" s="26"/>
      <c r="CD209" s="26"/>
      <c r="CE209" s="4"/>
      <c r="CF209" s="33"/>
      <c r="CG209" s="26"/>
      <c r="CH209" s="26"/>
      <c r="CI209" s="4"/>
      <c r="CJ209" s="44">
        <v>205</v>
      </c>
      <c r="CK209" s="5">
        <v>0</v>
      </c>
      <c r="CL209" s="5">
        <v>0</v>
      </c>
      <c r="CM209" s="69"/>
      <c r="CN209" s="69"/>
      <c r="CO209" s="69"/>
      <c r="CP209" s="246"/>
      <c r="CQ209" s="69"/>
      <c r="CR209" s="9"/>
      <c r="CS209" s="9"/>
      <c r="CT209" s="9"/>
      <c r="CU209" s="69"/>
      <c r="CV209" s="26"/>
      <c r="CW209" s="26"/>
      <c r="CY209" s="26"/>
      <c r="CZ209" s="26"/>
      <c r="DA209" s="26" t="s">
        <v>656</v>
      </c>
    </row>
    <row r="210" spans="1:105" ht="15" x14ac:dyDescent="0.25">
      <c r="A210" s="10">
        <v>206</v>
      </c>
      <c r="B210" s="15"/>
      <c r="C210" s="42"/>
      <c r="D210" s="8"/>
      <c r="E210" s="28"/>
      <c r="F210" s="28"/>
      <c r="G210" s="32"/>
      <c r="H210" s="5"/>
      <c r="I210" s="5"/>
      <c r="J210" s="5"/>
      <c r="K210" s="5"/>
      <c r="L210" s="5"/>
      <c r="M210" s="5"/>
      <c r="N210" s="299">
        <f t="shared" si="14"/>
        <v>0</v>
      </c>
      <c r="O210" s="5"/>
      <c r="P210" s="5"/>
      <c r="Q210" s="5"/>
      <c r="R210" s="5"/>
      <c r="S210" s="5"/>
      <c r="T210" s="5"/>
      <c r="U210" s="5"/>
      <c r="V210" s="32"/>
      <c r="W210" s="5"/>
      <c r="X210" s="5"/>
      <c r="Y210" s="5"/>
      <c r="Z210" s="5"/>
      <c r="AA210" s="5"/>
      <c r="AB210" s="5"/>
      <c r="AC210" s="32"/>
      <c r="AD210" s="5"/>
      <c r="AE210" s="5"/>
      <c r="AF210" s="5"/>
      <c r="AG210" s="5"/>
      <c r="AH210" s="5"/>
      <c r="AI210" s="5"/>
      <c r="AJ210" s="76"/>
      <c r="AK210" s="9"/>
      <c r="AL210" s="9"/>
      <c r="AM210" s="114"/>
      <c r="AN210" s="28"/>
      <c r="AO210" s="28"/>
      <c r="AP210" s="28"/>
      <c r="AQ210" s="28"/>
      <c r="AR210" s="28"/>
      <c r="AS210" s="28"/>
      <c r="AT210" s="10"/>
      <c r="AU210" s="300">
        <f t="shared" si="15"/>
        <v>0</v>
      </c>
      <c r="AV210" s="5"/>
      <c r="AW210" s="5"/>
      <c r="AX210" s="5"/>
      <c r="AY210" s="20"/>
      <c r="AZ210" s="5"/>
      <c r="BA210" s="5"/>
      <c r="BB210" s="5"/>
      <c r="BC210" s="5"/>
      <c r="BD210" s="5"/>
      <c r="BE210" s="32"/>
      <c r="BF210" s="38"/>
      <c r="BG210" s="11"/>
      <c r="BH210" s="11"/>
      <c r="BI210" s="11"/>
      <c r="BJ210" s="44">
        <v>206</v>
      </c>
      <c r="BK210" s="26"/>
      <c r="BL210" s="26"/>
      <c r="BM210" s="26"/>
      <c r="BN210" s="26"/>
      <c r="BO210" s="4"/>
      <c r="BP210" s="33"/>
      <c r="BQ210" s="26"/>
      <c r="BR210" s="26"/>
      <c r="BS210" s="4"/>
      <c r="BT210" s="33"/>
      <c r="BU210" s="26"/>
      <c r="BV210" s="26"/>
      <c r="BW210" s="4"/>
      <c r="BX210" s="33"/>
      <c r="BY210" s="26"/>
      <c r="BZ210" s="26"/>
      <c r="CA210" s="4"/>
      <c r="CB210" s="33"/>
      <c r="CC210" s="26"/>
      <c r="CD210" s="26"/>
      <c r="CE210" s="4"/>
      <c r="CF210" s="33"/>
      <c r="CG210" s="26"/>
      <c r="CH210" s="26"/>
      <c r="CI210" s="4"/>
      <c r="CJ210" s="44">
        <v>206</v>
      </c>
      <c r="CK210" s="5">
        <v>0</v>
      </c>
      <c r="CL210" s="5">
        <v>0</v>
      </c>
      <c r="CM210" s="69"/>
      <c r="CN210" s="69"/>
      <c r="CO210" s="69"/>
      <c r="CP210" s="246"/>
      <c r="CQ210" s="69"/>
      <c r="CR210" s="9"/>
      <c r="CS210" s="9"/>
      <c r="CT210" s="9"/>
      <c r="CU210" s="69"/>
      <c r="CV210" s="26"/>
      <c r="CW210" s="26"/>
      <c r="CY210" s="26"/>
      <c r="CZ210" s="26"/>
      <c r="DA210" s="26" t="s">
        <v>656</v>
      </c>
    </row>
    <row r="211" spans="1:105" ht="15" x14ac:dyDescent="0.25">
      <c r="A211" s="10">
        <v>207</v>
      </c>
      <c r="B211" s="15"/>
      <c r="C211" s="42"/>
      <c r="D211" s="8"/>
      <c r="E211" s="28"/>
      <c r="F211" s="28"/>
      <c r="G211" s="32"/>
      <c r="H211" s="5"/>
      <c r="I211" s="5"/>
      <c r="J211" s="5"/>
      <c r="K211" s="5"/>
      <c r="L211" s="5"/>
      <c r="M211" s="5"/>
      <c r="N211" s="299">
        <f t="shared" si="14"/>
        <v>0</v>
      </c>
      <c r="O211" s="5"/>
      <c r="P211" s="5"/>
      <c r="Q211" s="5"/>
      <c r="R211" s="5"/>
      <c r="S211" s="5"/>
      <c r="T211" s="5"/>
      <c r="U211" s="5"/>
      <c r="V211" s="32"/>
      <c r="W211" s="5"/>
      <c r="X211" s="5"/>
      <c r="Y211" s="5"/>
      <c r="Z211" s="5"/>
      <c r="AA211" s="5"/>
      <c r="AB211" s="5"/>
      <c r="AC211" s="32"/>
      <c r="AD211" s="5"/>
      <c r="AE211" s="5"/>
      <c r="AF211" s="5"/>
      <c r="AG211" s="5"/>
      <c r="AH211" s="5"/>
      <c r="AI211" s="5"/>
      <c r="AJ211" s="76"/>
      <c r="AK211" s="9"/>
      <c r="AL211" s="9"/>
      <c r="AM211" s="114"/>
      <c r="AN211" s="28"/>
      <c r="AO211" s="28"/>
      <c r="AP211" s="28"/>
      <c r="AQ211" s="28"/>
      <c r="AR211" s="28"/>
      <c r="AS211" s="28"/>
      <c r="AT211" s="10"/>
      <c r="AU211" s="300">
        <f t="shared" si="15"/>
        <v>0</v>
      </c>
      <c r="AV211" s="5"/>
      <c r="AW211" s="5"/>
      <c r="AX211" s="5"/>
      <c r="AY211" s="20"/>
      <c r="AZ211" s="5"/>
      <c r="BA211" s="5"/>
      <c r="BB211" s="5"/>
      <c r="BC211" s="5"/>
      <c r="BD211" s="5"/>
      <c r="BE211" s="32"/>
      <c r="BF211" s="38"/>
      <c r="BG211" s="11"/>
      <c r="BH211" s="11"/>
      <c r="BI211" s="11"/>
      <c r="BJ211" s="44">
        <v>207</v>
      </c>
      <c r="BK211" s="26"/>
      <c r="BL211" s="26"/>
      <c r="BM211" s="26"/>
      <c r="BN211" s="26"/>
      <c r="BO211" s="4"/>
      <c r="BP211" s="33"/>
      <c r="BQ211" s="26"/>
      <c r="BR211" s="26"/>
      <c r="BS211" s="4"/>
      <c r="BT211" s="33"/>
      <c r="BU211" s="26"/>
      <c r="BV211" s="26"/>
      <c r="BW211" s="4"/>
      <c r="BX211" s="33"/>
      <c r="BY211" s="26"/>
      <c r="BZ211" s="26"/>
      <c r="CA211" s="4"/>
      <c r="CB211" s="33"/>
      <c r="CC211" s="26"/>
      <c r="CD211" s="26"/>
      <c r="CE211" s="4"/>
      <c r="CF211" s="33"/>
      <c r="CG211" s="26"/>
      <c r="CH211" s="26"/>
      <c r="CI211" s="4"/>
      <c r="CJ211" s="44">
        <v>207</v>
      </c>
      <c r="CK211" s="5">
        <v>0</v>
      </c>
      <c r="CL211" s="5">
        <v>0</v>
      </c>
      <c r="CM211" s="69"/>
      <c r="CN211" s="69"/>
      <c r="CO211" s="69"/>
      <c r="CP211" s="246"/>
      <c r="CQ211" s="69"/>
      <c r="CR211" s="9"/>
      <c r="CS211" s="9"/>
      <c r="CT211" s="9"/>
      <c r="CU211" s="69"/>
      <c r="CV211" s="26"/>
      <c r="CW211" s="26"/>
      <c r="CY211" s="26"/>
      <c r="CZ211" s="26"/>
      <c r="DA211" s="26" t="s">
        <v>656</v>
      </c>
    </row>
    <row r="212" spans="1:105" ht="15" x14ac:dyDescent="0.25">
      <c r="A212" s="10">
        <v>208</v>
      </c>
      <c r="B212" s="15"/>
      <c r="C212" s="42"/>
      <c r="D212" s="8"/>
      <c r="E212" s="28"/>
      <c r="F212" s="28"/>
      <c r="G212" s="32"/>
      <c r="H212" s="5"/>
      <c r="I212" s="5"/>
      <c r="J212" s="5"/>
      <c r="K212" s="5"/>
      <c r="L212" s="5"/>
      <c r="M212" s="5"/>
      <c r="N212" s="299">
        <f t="shared" si="14"/>
        <v>0</v>
      </c>
      <c r="O212" s="5"/>
      <c r="P212" s="5"/>
      <c r="Q212" s="5"/>
      <c r="R212" s="5"/>
      <c r="S212" s="5"/>
      <c r="T212" s="5"/>
      <c r="U212" s="5"/>
      <c r="V212" s="32"/>
      <c r="W212" s="5"/>
      <c r="X212" s="5"/>
      <c r="Y212" s="5"/>
      <c r="Z212" s="5"/>
      <c r="AA212" s="5"/>
      <c r="AB212" s="5"/>
      <c r="AC212" s="32"/>
      <c r="AD212" s="5"/>
      <c r="AE212" s="5"/>
      <c r="AF212" s="5"/>
      <c r="AG212" s="5"/>
      <c r="AH212" s="5"/>
      <c r="AI212" s="5"/>
      <c r="AJ212" s="76"/>
      <c r="AK212" s="9"/>
      <c r="AL212" s="9"/>
      <c r="AM212" s="114"/>
      <c r="AN212" s="28"/>
      <c r="AO212" s="28"/>
      <c r="AP212" s="28"/>
      <c r="AQ212" s="28"/>
      <c r="AR212" s="28"/>
      <c r="AS212" s="28"/>
      <c r="AT212" s="10"/>
      <c r="AU212" s="300">
        <f t="shared" si="15"/>
        <v>0</v>
      </c>
      <c r="AV212" s="5"/>
      <c r="AW212" s="5"/>
      <c r="AX212" s="5"/>
      <c r="AY212" s="20"/>
      <c r="AZ212" s="5"/>
      <c r="BA212" s="5"/>
      <c r="BB212" s="5"/>
      <c r="BC212" s="5"/>
      <c r="BD212" s="5"/>
      <c r="BE212" s="32"/>
      <c r="BF212" s="38"/>
      <c r="BG212" s="11"/>
      <c r="BH212" s="11"/>
      <c r="BI212" s="11"/>
      <c r="BJ212" s="44">
        <v>208</v>
      </c>
      <c r="BK212" s="26"/>
      <c r="BL212" s="26"/>
      <c r="BM212" s="26"/>
      <c r="BN212" s="26"/>
      <c r="BO212" s="4"/>
      <c r="BP212" s="33"/>
      <c r="BQ212" s="26"/>
      <c r="BR212" s="26"/>
      <c r="BS212" s="4"/>
      <c r="BT212" s="33"/>
      <c r="BU212" s="26"/>
      <c r="BV212" s="26"/>
      <c r="BW212" s="4"/>
      <c r="BX212" s="33"/>
      <c r="BY212" s="26"/>
      <c r="BZ212" s="26"/>
      <c r="CA212" s="4"/>
      <c r="CB212" s="33"/>
      <c r="CC212" s="26"/>
      <c r="CD212" s="26"/>
      <c r="CE212" s="4"/>
      <c r="CF212" s="33"/>
      <c r="CG212" s="26"/>
      <c r="CH212" s="26"/>
      <c r="CI212" s="4"/>
      <c r="CJ212" s="44">
        <v>208</v>
      </c>
      <c r="CK212" s="5">
        <v>0</v>
      </c>
      <c r="CL212" s="5">
        <v>0</v>
      </c>
      <c r="CM212" s="69"/>
      <c r="CN212" s="69"/>
      <c r="CO212" s="69"/>
      <c r="CP212" s="246"/>
      <c r="CQ212" s="69"/>
      <c r="CR212" s="9"/>
      <c r="CS212" s="9"/>
      <c r="CT212" s="9"/>
      <c r="CU212" s="69"/>
      <c r="CV212" s="26"/>
      <c r="CW212" s="26"/>
      <c r="CY212" s="26"/>
      <c r="CZ212" s="26"/>
      <c r="DA212" s="26" t="s">
        <v>656</v>
      </c>
    </row>
    <row r="213" spans="1:105" ht="15" x14ac:dyDescent="0.25">
      <c r="A213" s="10">
        <v>209</v>
      </c>
      <c r="B213" s="15"/>
      <c r="C213" s="42"/>
      <c r="D213" s="8"/>
      <c r="E213" s="28"/>
      <c r="F213" s="28"/>
      <c r="G213" s="32"/>
      <c r="H213" s="5"/>
      <c r="I213" s="5"/>
      <c r="J213" s="5"/>
      <c r="K213" s="5"/>
      <c r="L213" s="5"/>
      <c r="M213" s="5"/>
      <c r="N213" s="299">
        <f t="shared" si="14"/>
        <v>0</v>
      </c>
      <c r="O213" s="5"/>
      <c r="P213" s="5"/>
      <c r="Q213" s="5"/>
      <c r="R213" s="5"/>
      <c r="S213" s="5"/>
      <c r="T213" s="5"/>
      <c r="U213" s="5"/>
      <c r="V213" s="32"/>
      <c r="W213" s="5"/>
      <c r="X213" s="5"/>
      <c r="Y213" s="5"/>
      <c r="Z213" s="5"/>
      <c r="AA213" s="5"/>
      <c r="AB213" s="5"/>
      <c r="AC213" s="32"/>
      <c r="AD213" s="5"/>
      <c r="AE213" s="5"/>
      <c r="AF213" s="5"/>
      <c r="AG213" s="5"/>
      <c r="AH213" s="5"/>
      <c r="AI213" s="5"/>
      <c r="AJ213" s="76"/>
      <c r="AK213" s="9"/>
      <c r="AL213" s="9"/>
      <c r="AM213" s="114"/>
      <c r="AN213" s="28"/>
      <c r="AO213" s="28"/>
      <c r="AP213" s="28"/>
      <c r="AQ213" s="28"/>
      <c r="AR213" s="28"/>
      <c r="AS213" s="28"/>
      <c r="AT213" s="10"/>
      <c r="AU213" s="300">
        <f t="shared" si="15"/>
        <v>0</v>
      </c>
      <c r="AV213" s="5"/>
      <c r="AW213" s="5"/>
      <c r="AX213" s="5"/>
      <c r="AY213" s="20"/>
      <c r="AZ213" s="5"/>
      <c r="BA213" s="5"/>
      <c r="BB213" s="5"/>
      <c r="BC213" s="5"/>
      <c r="BD213" s="5"/>
      <c r="BE213" s="32"/>
      <c r="BF213" s="38"/>
      <c r="BG213" s="11"/>
      <c r="BH213" s="11"/>
      <c r="BI213" s="11"/>
      <c r="BJ213" s="44">
        <v>209</v>
      </c>
      <c r="BK213" s="26"/>
      <c r="BL213" s="26"/>
      <c r="BM213" s="26"/>
      <c r="BN213" s="26"/>
      <c r="BO213" s="4"/>
      <c r="BP213" s="33"/>
      <c r="BQ213" s="26"/>
      <c r="BR213" s="26"/>
      <c r="BS213" s="4"/>
      <c r="BT213" s="33"/>
      <c r="BU213" s="26"/>
      <c r="BV213" s="26"/>
      <c r="BW213" s="4"/>
      <c r="BX213" s="33"/>
      <c r="BY213" s="26"/>
      <c r="BZ213" s="26"/>
      <c r="CA213" s="4"/>
      <c r="CB213" s="33"/>
      <c r="CC213" s="26"/>
      <c r="CD213" s="26"/>
      <c r="CE213" s="4"/>
      <c r="CF213" s="33"/>
      <c r="CG213" s="26"/>
      <c r="CH213" s="26"/>
      <c r="CI213" s="4"/>
      <c r="CJ213" s="44">
        <v>209</v>
      </c>
      <c r="CK213" s="5">
        <v>0</v>
      </c>
      <c r="CL213" s="5">
        <v>0</v>
      </c>
      <c r="CM213" s="69"/>
      <c r="CN213" s="69"/>
      <c r="CO213" s="69"/>
      <c r="CP213" s="246"/>
      <c r="CQ213" s="69"/>
      <c r="CR213" s="9"/>
      <c r="CS213" s="9"/>
      <c r="CT213" s="9"/>
      <c r="CU213" s="69"/>
      <c r="CV213" s="26"/>
      <c r="CW213" s="26"/>
      <c r="CY213" s="26"/>
      <c r="CZ213" s="26"/>
      <c r="DA213" s="26" t="s">
        <v>656</v>
      </c>
    </row>
    <row r="214" spans="1:105" ht="15" x14ac:dyDescent="0.25">
      <c r="A214" s="10">
        <v>210</v>
      </c>
      <c r="B214" s="15"/>
      <c r="C214" s="42"/>
      <c r="D214" s="8"/>
      <c r="E214" s="28"/>
      <c r="F214" s="28"/>
      <c r="G214" s="32"/>
      <c r="H214" s="5"/>
      <c r="I214" s="5"/>
      <c r="J214" s="5"/>
      <c r="K214" s="5"/>
      <c r="L214" s="5"/>
      <c r="M214" s="5"/>
      <c r="N214" s="299">
        <f t="shared" si="14"/>
        <v>0</v>
      </c>
      <c r="O214" s="5"/>
      <c r="P214" s="5"/>
      <c r="Q214" s="5"/>
      <c r="R214" s="5"/>
      <c r="S214" s="5"/>
      <c r="T214" s="5"/>
      <c r="U214" s="5"/>
      <c r="V214" s="32"/>
      <c r="W214" s="5"/>
      <c r="X214" s="5"/>
      <c r="Y214" s="5"/>
      <c r="Z214" s="5"/>
      <c r="AA214" s="5"/>
      <c r="AB214" s="5"/>
      <c r="AC214" s="32"/>
      <c r="AD214" s="5"/>
      <c r="AE214" s="5"/>
      <c r="AF214" s="5"/>
      <c r="AG214" s="5"/>
      <c r="AH214" s="5"/>
      <c r="AI214" s="5"/>
      <c r="AJ214" s="76"/>
      <c r="AK214" s="9"/>
      <c r="AL214" s="9"/>
      <c r="AM214" s="114"/>
      <c r="AN214" s="28"/>
      <c r="AO214" s="28"/>
      <c r="AP214" s="28"/>
      <c r="AQ214" s="28"/>
      <c r="AR214" s="28"/>
      <c r="AS214" s="28"/>
      <c r="AT214" s="10"/>
      <c r="AU214" s="300">
        <f t="shared" si="15"/>
        <v>0</v>
      </c>
      <c r="AV214" s="5"/>
      <c r="AW214" s="5"/>
      <c r="AX214" s="5"/>
      <c r="AY214" s="20"/>
      <c r="AZ214" s="5"/>
      <c r="BA214" s="5"/>
      <c r="BB214" s="5"/>
      <c r="BC214" s="5"/>
      <c r="BD214" s="5"/>
      <c r="BE214" s="32"/>
      <c r="BF214" s="38"/>
      <c r="BG214" s="11"/>
      <c r="BH214" s="11"/>
      <c r="BI214" s="11"/>
      <c r="BJ214" s="44">
        <v>210</v>
      </c>
      <c r="BK214" s="26"/>
      <c r="BL214" s="26"/>
      <c r="BM214" s="26"/>
      <c r="BN214" s="26"/>
      <c r="BO214" s="4"/>
      <c r="BP214" s="33"/>
      <c r="BQ214" s="26"/>
      <c r="BR214" s="26"/>
      <c r="BS214" s="4"/>
      <c r="BT214" s="33"/>
      <c r="BU214" s="26"/>
      <c r="BV214" s="26"/>
      <c r="BW214" s="4"/>
      <c r="BX214" s="33"/>
      <c r="BY214" s="26"/>
      <c r="BZ214" s="26"/>
      <c r="CA214" s="4"/>
      <c r="CB214" s="33"/>
      <c r="CC214" s="26"/>
      <c r="CD214" s="26"/>
      <c r="CE214" s="4"/>
      <c r="CF214" s="33"/>
      <c r="CG214" s="26"/>
      <c r="CH214" s="26"/>
      <c r="CI214" s="4"/>
      <c r="CJ214" s="44">
        <v>210</v>
      </c>
      <c r="CK214" s="5">
        <v>0</v>
      </c>
      <c r="CL214" s="5">
        <v>0</v>
      </c>
      <c r="CM214" s="69"/>
      <c r="CN214" s="69"/>
      <c r="CO214" s="69"/>
      <c r="CP214" s="246"/>
      <c r="CQ214" s="69"/>
      <c r="CR214" s="9"/>
      <c r="CS214" s="9"/>
      <c r="CT214" s="9"/>
      <c r="CU214" s="69"/>
      <c r="CV214" s="26"/>
      <c r="CW214" s="26"/>
      <c r="CY214" s="26"/>
      <c r="CZ214" s="26"/>
      <c r="DA214" s="26" t="s">
        <v>656</v>
      </c>
    </row>
    <row r="215" spans="1:105" ht="15" x14ac:dyDescent="0.25">
      <c r="A215" s="10">
        <v>211</v>
      </c>
      <c r="B215" s="15"/>
      <c r="C215" s="42"/>
      <c r="D215" s="8">
        <v>40305</v>
      </c>
      <c r="E215" s="28">
        <v>1</v>
      </c>
      <c r="F215" s="28">
        <v>0</v>
      </c>
      <c r="G215" s="32"/>
      <c r="H215" s="5">
        <v>2</v>
      </c>
      <c r="I215" s="5">
        <v>2</v>
      </c>
      <c r="J215" s="5">
        <v>2</v>
      </c>
      <c r="K215" s="5"/>
      <c r="L215" s="5"/>
      <c r="M215" s="5">
        <v>2</v>
      </c>
      <c r="N215" s="299">
        <f t="shared" si="14"/>
        <v>2</v>
      </c>
      <c r="O215" s="5"/>
      <c r="P215" s="5"/>
      <c r="Q215" s="5"/>
      <c r="R215" s="5"/>
      <c r="S215" s="5"/>
      <c r="T215" s="5"/>
      <c r="U215" s="5"/>
      <c r="V215" s="32"/>
      <c r="W215" s="5"/>
      <c r="X215" s="5"/>
      <c r="Y215" s="5"/>
      <c r="Z215" s="5"/>
      <c r="AA215" s="5"/>
      <c r="AB215" s="5"/>
      <c r="AC215" s="32"/>
      <c r="AD215" s="5"/>
      <c r="AE215" s="5"/>
      <c r="AF215" s="5"/>
      <c r="AG215" s="5"/>
      <c r="AH215" s="5"/>
      <c r="AI215" s="5"/>
      <c r="AJ215" s="76"/>
      <c r="AK215" s="9"/>
      <c r="AL215" s="9"/>
      <c r="AM215" s="114"/>
      <c r="AN215" s="28"/>
      <c r="AO215" s="28"/>
      <c r="AP215" s="28"/>
      <c r="AQ215" s="28"/>
      <c r="AR215" s="28"/>
      <c r="AS215" s="28"/>
      <c r="AT215" s="10" t="s">
        <v>235</v>
      </c>
      <c r="AU215" s="300">
        <f t="shared" si="15"/>
        <v>0</v>
      </c>
      <c r="AV215" s="5"/>
      <c r="AW215" s="5"/>
      <c r="AX215" s="5"/>
      <c r="AY215" s="20"/>
      <c r="AZ215" s="5"/>
      <c r="BA215" s="5"/>
      <c r="BB215" s="5"/>
      <c r="BC215" s="5"/>
      <c r="BD215" s="5"/>
      <c r="BE215" s="32"/>
      <c r="BF215" s="38"/>
      <c r="BG215" s="11"/>
      <c r="BH215" s="11"/>
      <c r="BI215" s="11"/>
      <c r="BJ215" s="44">
        <v>211</v>
      </c>
      <c r="BK215" s="26"/>
      <c r="BL215" s="26"/>
      <c r="BM215" s="26"/>
      <c r="BN215" s="26"/>
      <c r="BO215" s="4"/>
      <c r="BP215" s="33"/>
      <c r="BQ215" s="26"/>
      <c r="BR215" s="26"/>
      <c r="BS215" s="4"/>
      <c r="BT215" s="33"/>
      <c r="BU215" s="26"/>
      <c r="BV215" s="26"/>
      <c r="BW215" s="4"/>
      <c r="BX215" s="33"/>
      <c r="BY215" s="26"/>
      <c r="BZ215" s="26"/>
      <c r="CA215" s="4"/>
      <c r="CB215" s="33"/>
      <c r="CC215" s="26"/>
      <c r="CD215" s="26"/>
      <c r="CE215" s="4"/>
      <c r="CF215" s="33"/>
      <c r="CG215" s="26"/>
      <c r="CH215" s="26"/>
      <c r="CI215" s="4"/>
      <c r="CJ215" s="44">
        <v>211</v>
      </c>
      <c r="CK215" s="5">
        <v>2</v>
      </c>
      <c r="CL215" s="5">
        <v>0</v>
      </c>
      <c r="CM215" s="69">
        <v>2</v>
      </c>
      <c r="CN215" s="69"/>
      <c r="CO215" s="69"/>
      <c r="CP215" s="246"/>
      <c r="CQ215" s="69"/>
      <c r="CR215" s="9"/>
      <c r="CS215" s="9"/>
      <c r="CT215" s="9"/>
      <c r="CU215" s="69"/>
      <c r="CV215" s="26"/>
      <c r="CW215" s="26"/>
      <c r="CY215" s="26"/>
      <c r="CZ215" s="26"/>
      <c r="DA215" s="26"/>
    </row>
    <row r="216" spans="1:105" ht="15" x14ac:dyDescent="0.25">
      <c r="A216" s="10">
        <v>212</v>
      </c>
      <c r="B216" s="15"/>
      <c r="C216" s="42"/>
      <c r="D216" s="8"/>
      <c r="E216" s="28"/>
      <c r="F216" s="28"/>
      <c r="G216" s="32"/>
      <c r="H216" s="5"/>
      <c r="I216" s="5"/>
      <c r="J216" s="5"/>
      <c r="K216" s="5"/>
      <c r="L216" s="5"/>
      <c r="M216" s="5"/>
      <c r="N216" s="299">
        <f t="shared" si="14"/>
        <v>0</v>
      </c>
      <c r="O216" s="5"/>
      <c r="P216" s="5"/>
      <c r="Q216" s="5"/>
      <c r="R216" s="5"/>
      <c r="S216" s="5"/>
      <c r="T216" s="5"/>
      <c r="U216" s="5"/>
      <c r="V216" s="32"/>
      <c r="W216" s="5"/>
      <c r="X216" s="5"/>
      <c r="Y216" s="5"/>
      <c r="Z216" s="5"/>
      <c r="AA216" s="5"/>
      <c r="AB216" s="5"/>
      <c r="AC216" s="32"/>
      <c r="AD216" s="5"/>
      <c r="AE216" s="5"/>
      <c r="AF216" s="5"/>
      <c r="AG216" s="5"/>
      <c r="AH216" s="5"/>
      <c r="AI216" s="5"/>
      <c r="AJ216" s="76"/>
      <c r="AK216" s="9"/>
      <c r="AL216" s="9"/>
      <c r="AM216" s="114"/>
      <c r="AN216" s="28"/>
      <c r="AO216" s="28"/>
      <c r="AP216" s="28"/>
      <c r="AQ216" s="28"/>
      <c r="AR216" s="28"/>
      <c r="AS216" s="28"/>
      <c r="AT216" s="10"/>
      <c r="AU216" s="300">
        <f t="shared" si="15"/>
        <v>0</v>
      </c>
      <c r="AV216" s="5"/>
      <c r="AW216" s="5"/>
      <c r="AX216" s="5"/>
      <c r="AY216" s="20"/>
      <c r="AZ216" s="5"/>
      <c r="BA216" s="5"/>
      <c r="BB216" s="5"/>
      <c r="BC216" s="5"/>
      <c r="BD216" s="5"/>
      <c r="BE216" s="32"/>
      <c r="BF216" s="38"/>
      <c r="BG216" s="11"/>
      <c r="BH216" s="11"/>
      <c r="BI216" s="11"/>
      <c r="BJ216" s="44">
        <v>212</v>
      </c>
      <c r="BK216" s="26"/>
      <c r="BL216" s="26"/>
      <c r="BM216" s="26"/>
      <c r="BN216" s="26"/>
      <c r="BO216" s="4"/>
      <c r="BP216" s="33"/>
      <c r="BQ216" s="26"/>
      <c r="BR216" s="26"/>
      <c r="BS216" s="4"/>
      <c r="BT216" s="33"/>
      <c r="BU216" s="26"/>
      <c r="BV216" s="26"/>
      <c r="BW216" s="4"/>
      <c r="BX216" s="33"/>
      <c r="BY216" s="26"/>
      <c r="BZ216" s="26"/>
      <c r="CA216" s="4"/>
      <c r="CB216" s="33"/>
      <c r="CC216" s="26"/>
      <c r="CD216" s="26"/>
      <c r="CE216" s="4"/>
      <c r="CF216" s="33"/>
      <c r="CG216" s="26"/>
      <c r="CH216" s="26"/>
      <c r="CI216" s="4"/>
      <c r="CJ216" s="44">
        <v>212</v>
      </c>
      <c r="CK216" s="5">
        <v>0</v>
      </c>
      <c r="CL216" s="5">
        <v>0</v>
      </c>
      <c r="CM216" s="69"/>
      <c r="CN216" s="69"/>
      <c r="CO216" s="69"/>
      <c r="CP216" s="246"/>
      <c r="CQ216" s="69"/>
      <c r="CR216" s="9"/>
      <c r="CS216" s="9"/>
      <c r="CT216" s="9"/>
      <c r="CU216" s="69"/>
      <c r="CV216" s="26"/>
      <c r="CW216" s="26"/>
      <c r="CY216" s="26"/>
      <c r="CZ216" s="26"/>
      <c r="DA216" s="26"/>
    </row>
    <row r="217" spans="1:105" ht="15" x14ac:dyDescent="0.25">
      <c r="A217" s="10">
        <v>213</v>
      </c>
      <c r="B217" s="15"/>
      <c r="C217" s="42"/>
      <c r="D217" s="8"/>
      <c r="E217" s="28"/>
      <c r="F217" s="28"/>
      <c r="G217" s="32"/>
      <c r="H217" s="5"/>
      <c r="I217" s="5"/>
      <c r="J217" s="5"/>
      <c r="K217" s="5"/>
      <c r="L217" s="5"/>
      <c r="M217" s="5"/>
      <c r="N217" s="299">
        <f t="shared" si="14"/>
        <v>0</v>
      </c>
      <c r="O217" s="5"/>
      <c r="P217" s="5"/>
      <c r="Q217" s="5"/>
      <c r="R217" s="5"/>
      <c r="S217" s="5"/>
      <c r="T217" s="5"/>
      <c r="U217" s="5"/>
      <c r="V217" s="32"/>
      <c r="W217" s="5"/>
      <c r="X217" s="5"/>
      <c r="Y217" s="5"/>
      <c r="Z217" s="5"/>
      <c r="AA217" s="5"/>
      <c r="AB217" s="5"/>
      <c r="AC217" s="32"/>
      <c r="AD217" s="5"/>
      <c r="AE217" s="5"/>
      <c r="AF217" s="5"/>
      <c r="AG217" s="5"/>
      <c r="AH217" s="5"/>
      <c r="AI217" s="5"/>
      <c r="AJ217" s="76"/>
      <c r="AK217" s="9"/>
      <c r="AL217" s="9"/>
      <c r="AM217" s="114"/>
      <c r="AN217" s="28"/>
      <c r="AO217" s="28"/>
      <c r="AP217" s="28"/>
      <c r="AQ217" s="28"/>
      <c r="AR217" s="28"/>
      <c r="AS217" s="28"/>
      <c r="AT217" s="10"/>
      <c r="AU217" s="300">
        <f t="shared" si="15"/>
        <v>0</v>
      </c>
      <c r="AV217" s="5"/>
      <c r="AW217" s="5"/>
      <c r="AX217" s="5"/>
      <c r="AY217" s="20"/>
      <c r="AZ217" s="5"/>
      <c r="BA217" s="5"/>
      <c r="BB217" s="5"/>
      <c r="BC217" s="5"/>
      <c r="BD217" s="5"/>
      <c r="BE217" s="32"/>
      <c r="BF217" s="38"/>
      <c r="BG217" s="11"/>
      <c r="BH217" s="11"/>
      <c r="BI217" s="11"/>
      <c r="BJ217" s="44">
        <v>213</v>
      </c>
      <c r="BK217" s="26"/>
      <c r="BL217" s="26"/>
      <c r="BM217" s="26"/>
      <c r="BN217" s="26"/>
      <c r="BO217" s="4"/>
      <c r="BP217" s="33"/>
      <c r="BQ217" s="26"/>
      <c r="BR217" s="26"/>
      <c r="BS217" s="4"/>
      <c r="BT217" s="33"/>
      <c r="BU217" s="26"/>
      <c r="BV217" s="26"/>
      <c r="BW217" s="4"/>
      <c r="BX217" s="33"/>
      <c r="BY217" s="26"/>
      <c r="BZ217" s="26"/>
      <c r="CA217" s="4"/>
      <c r="CB217" s="33"/>
      <c r="CC217" s="26"/>
      <c r="CD217" s="26"/>
      <c r="CE217" s="4"/>
      <c r="CF217" s="33"/>
      <c r="CG217" s="26"/>
      <c r="CH217" s="26"/>
      <c r="CI217" s="4"/>
      <c r="CJ217" s="44">
        <v>213</v>
      </c>
      <c r="CK217" s="5">
        <v>0</v>
      </c>
      <c r="CL217" s="5">
        <v>0</v>
      </c>
      <c r="CM217" s="69"/>
      <c r="CN217" s="69"/>
      <c r="CO217" s="69"/>
      <c r="CP217" s="246"/>
      <c r="CQ217" s="69"/>
      <c r="CR217" s="9"/>
      <c r="CS217" s="9"/>
      <c r="CT217" s="9"/>
      <c r="CU217" s="69"/>
      <c r="CV217" s="26"/>
      <c r="CW217" s="26"/>
      <c r="CY217" s="26"/>
      <c r="CZ217" s="26"/>
      <c r="DA217" s="26"/>
    </row>
    <row r="218" spans="1:105" ht="15" x14ac:dyDescent="0.25">
      <c r="A218" s="10">
        <v>214</v>
      </c>
      <c r="B218" s="15"/>
      <c r="C218" s="42"/>
      <c r="D218" s="8"/>
      <c r="E218" s="28"/>
      <c r="F218" s="28"/>
      <c r="G218" s="32"/>
      <c r="H218" s="5"/>
      <c r="I218" s="5"/>
      <c r="J218" s="5"/>
      <c r="K218" s="5"/>
      <c r="L218" s="5"/>
      <c r="M218" s="5"/>
      <c r="N218" s="299">
        <f t="shared" si="14"/>
        <v>0</v>
      </c>
      <c r="O218" s="5"/>
      <c r="P218" s="5"/>
      <c r="Q218" s="5"/>
      <c r="R218" s="5"/>
      <c r="S218" s="5"/>
      <c r="T218" s="5"/>
      <c r="U218" s="5"/>
      <c r="V218" s="32"/>
      <c r="W218" s="5"/>
      <c r="X218" s="5"/>
      <c r="Y218" s="5"/>
      <c r="Z218" s="5"/>
      <c r="AA218" s="5"/>
      <c r="AB218" s="5"/>
      <c r="AC218" s="32"/>
      <c r="AD218" s="5"/>
      <c r="AE218" s="5"/>
      <c r="AF218" s="5"/>
      <c r="AG218" s="5"/>
      <c r="AH218" s="5"/>
      <c r="AI218" s="5"/>
      <c r="AJ218" s="76"/>
      <c r="AK218" s="9"/>
      <c r="AL218" s="9"/>
      <c r="AM218" s="114"/>
      <c r="AN218" s="28"/>
      <c r="AO218" s="28"/>
      <c r="AP218" s="28"/>
      <c r="AQ218" s="28"/>
      <c r="AR218" s="28"/>
      <c r="AS218" s="28"/>
      <c r="AT218" s="10"/>
      <c r="AU218" s="300">
        <f t="shared" si="15"/>
        <v>0</v>
      </c>
      <c r="AV218" s="5"/>
      <c r="AW218" s="5"/>
      <c r="AX218" s="5"/>
      <c r="AY218" s="20"/>
      <c r="AZ218" s="5"/>
      <c r="BA218" s="5"/>
      <c r="BB218" s="5"/>
      <c r="BC218" s="5"/>
      <c r="BD218" s="5"/>
      <c r="BE218" s="32"/>
      <c r="BF218" s="38"/>
      <c r="BG218" s="11"/>
      <c r="BH218" s="11"/>
      <c r="BI218" s="11"/>
      <c r="BJ218" s="44">
        <v>214</v>
      </c>
      <c r="BK218" s="26"/>
      <c r="BL218" s="26"/>
      <c r="BM218" s="26"/>
      <c r="BN218" s="26"/>
      <c r="BO218" s="4"/>
      <c r="BP218" s="33"/>
      <c r="BQ218" s="26"/>
      <c r="BR218" s="26"/>
      <c r="BS218" s="4"/>
      <c r="BT218" s="33"/>
      <c r="BU218" s="26"/>
      <c r="BV218" s="26"/>
      <c r="BW218" s="4"/>
      <c r="BX218" s="33"/>
      <c r="BY218" s="26"/>
      <c r="BZ218" s="26"/>
      <c r="CA218" s="4"/>
      <c r="CB218" s="33"/>
      <c r="CC218" s="26"/>
      <c r="CD218" s="26"/>
      <c r="CE218" s="4"/>
      <c r="CF218" s="33"/>
      <c r="CG218" s="26"/>
      <c r="CH218" s="26"/>
      <c r="CI218" s="4"/>
      <c r="CJ218" s="44">
        <v>214</v>
      </c>
      <c r="CK218" s="5">
        <v>0</v>
      </c>
      <c r="CL218" s="5">
        <v>0</v>
      </c>
      <c r="CM218" s="69"/>
      <c r="CN218" s="69"/>
      <c r="CO218" s="69"/>
      <c r="CP218" s="246"/>
      <c r="CQ218" s="69"/>
      <c r="CR218" s="9"/>
      <c r="CS218" s="9"/>
      <c r="CT218" s="9"/>
      <c r="CU218" s="69"/>
      <c r="CV218" s="26"/>
      <c r="CW218" s="26"/>
      <c r="CY218" s="26"/>
      <c r="CZ218" s="26"/>
      <c r="DA218" s="26"/>
    </row>
    <row r="219" spans="1:105" ht="15" x14ac:dyDescent="0.25">
      <c r="A219" s="10">
        <v>215</v>
      </c>
      <c r="B219" s="15"/>
      <c r="C219" s="42"/>
      <c r="D219" s="8"/>
      <c r="E219" s="28"/>
      <c r="F219" s="28"/>
      <c r="G219" s="32"/>
      <c r="H219" s="5"/>
      <c r="I219" s="5"/>
      <c r="J219" s="5"/>
      <c r="K219" s="5"/>
      <c r="L219" s="5"/>
      <c r="M219" s="5"/>
      <c r="N219" s="299">
        <f t="shared" si="14"/>
        <v>0</v>
      </c>
      <c r="O219" s="5"/>
      <c r="P219" s="5"/>
      <c r="Q219" s="5"/>
      <c r="R219" s="5"/>
      <c r="S219" s="5"/>
      <c r="T219" s="5"/>
      <c r="U219" s="5"/>
      <c r="V219" s="32"/>
      <c r="W219" s="5"/>
      <c r="X219" s="5"/>
      <c r="Y219" s="5"/>
      <c r="Z219" s="5"/>
      <c r="AA219" s="5"/>
      <c r="AB219" s="5"/>
      <c r="AC219" s="32"/>
      <c r="AD219" s="5"/>
      <c r="AE219" s="5"/>
      <c r="AF219" s="5"/>
      <c r="AG219" s="5"/>
      <c r="AH219" s="5"/>
      <c r="AI219" s="5"/>
      <c r="AJ219" s="76"/>
      <c r="AK219" s="9"/>
      <c r="AL219" s="9"/>
      <c r="AM219" s="114"/>
      <c r="AN219" s="28"/>
      <c r="AO219" s="28"/>
      <c r="AP219" s="28"/>
      <c r="AQ219" s="28"/>
      <c r="AR219" s="28"/>
      <c r="AS219" s="28"/>
      <c r="AT219" s="10"/>
      <c r="AU219" s="300">
        <f t="shared" si="15"/>
        <v>0</v>
      </c>
      <c r="AV219" s="5"/>
      <c r="AW219" s="5"/>
      <c r="AX219" s="5"/>
      <c r="AY219" s="20"/>
      <c r="AZ219" s="5"/>
      <c r="BA219" s="5"/>
      <c r="BB219" s="5"/>
      <c r="BC219" s="5"/>
      <c r="BD219" s="5"/>
      <c r="BE219" s="32"/>
      <c r="BF219" s="38"/>
      <c r="BG219" s="11"/>
      <c r="BH219" s="11"/>
      <c r="BI219" s="11"/>
      <c r="BJ219" s="44">
        <v>215</v>
      </c>
      <c r="BK219" s="26"/>
      <c r="BL219" s="26"/>
      <c r="BM219" s="26"/>
      <c r="BN219" s="26"/>
      <c r="BO219" s="4"/>
      <c r="BP219" s="33"/>
      <c r="BQ219" s="26"/>
      <c r="BR219" s="26"/>
      <c r="BS219" s="4"/>
      <c r="BT219" s="33"/>
      <c r="BU219" s="26"/>
      <c r="BV219" s="26"/>
      <c r="BW219" s="4"/>
      <c r="BX219" s="33"/>
      <c r="BY219" s="26"/>
      <c r="BZ219" s="26"/>
      <c r="CA219" s="4"/>
      <c r="CB219" s="33"/>
      <c r="CC219" s="26"/>
      <c r="CD219" s="26"/>
      <c r="CE219" s="4"/>
      <c r="CF219" s="33"/>
      <c r="CG219" s="26"/>
      <c r="CH219" s="26"/>
      <c r="CI219" s="4"/>
      <c r="CJ219" s="44">
        <v>215</v>
      </c>
      <c r="CK219" s="5">
        <v>0</v>
      </c>
      <c r="CL219" s="5">
        <v>0</v>
      </c>
      <c r="CM219" s="69"/>
      <c r="CN219" s="69"/>
      <c r="CO219" s="69"/>
      <c r="CP219" s="246"/>
      <c r="CQ219" s="69"/>
      <c r="CR219" s="9"/>
      <c r="CS219" s="9"/>
      <c r="CT219" s="9"/>
      <c r="CU219" s="69"/>
      <c r="CV219" s="26"/>
      <c r="CW219" s="26"/>
      <c r="CY219" s="26"/>
      <c r="CZ219" s="26"/>
      <c r="DA219" s="26"/>
    </row>
    <row r="220" spans="1:105" ht="15" x14ac:dyDescent="0.25">
      <c r="A220" s="10">
        <v>216</v>
      </c>
      <c r="B220" s="15"/>
      <c r="C220" s="42"/>
      <c r="D220" s="8"/>
      <c r="E220" s="28"/>
      <c r="F220" s="28"/>
      <c r="G220" s="32"/>
      <c r="H220" s="5"/>
      <c r="I220" s="5"/>
      <c r="J220" s="5"/>
      <c r="K220" s="5"/>
      <c r="L220" s="5"/>
      <c r="M220" s="5"/>
      <c r="N220" s="299">
        <f t="shared" si="14"/>
        <v>0</v>
      </c>
      <c r="O220" s="5"/>
      <c r="P220" s="5"/>
      <c r="Q220" s="5"/>
      <c r="R220" s="5"/>
      <c r="S220" s="5"/>
      <c r="T220" s="5"/>
      <c r="U220" s="5"/>
      <c r="V220" s="32"/>
      <c r="W220" s="5"/>
      <c r="X220" s="5"/>
      <c r="Y220" s="5"/>
      <c r="Z220" s="5"/>
      <c r="AA220" s="5"/>
      <c r="AB220" s="5"/>
      <c r="AC220" s="32"/>
      <c r="AD220" s="5"/>
      <c r="AE220" s="5"/>
      <c r="AF220" s="5"/>
      <c r="AG220" s="5"/>
      <c r="AH220" s="5"/>
      <c r="AI220" s="5"/>
      <c r="AJ220" s="76"/>
      <c r="AK220" s="9"/>
      <c r="AL220" s="9"/>
      <c r="AM220" s="114"/>
      <c r="AN220" s="28"/>
      <c r="AO220" s="28"/>
      <c r="AP220" s="28"/>
      <c r="AQ220" s="28"/>
      <c r="AR220" s="28"/>
      <c r="AS220" s="28"/>
      <c r="AT220" s="10"/>
      <c r="AU220" s="300">
        <f t="shared" si="15"/>
        <v>0</v>
      </c>
      <c r="AV220" s="5"/>
      <c r="AW220" s="5"/>
      <c r="AX220" s="5"/>
      <c r="AY220" s="20"/>
      <c r="AZ220" s="5"/>
      <c r="BA220" s="5"/>
      <c r="BB220" s="5"/>
      <c r="BC220" s="5"/>
      <c r="BD220" s="5"/>
      <c r="BE220" s="32"/>
      <c r="BF220" s="38"/>
      <c r="BG220" s="11"/>
      <c r="BH220" s="11"/>
      <c r="BI220" s="11"/>
      <c r="BJ220" s="44">
        <v>216</v>
      </c>
      <c r="BK220" s="26"/>
      <c r="BL220" s="26"/>
      <c r="BM220" s="26"/>
      <c r="BN220" s="26"/>
      <c r="BO220" s="4"/>
      <c r="BP220" s="33"/>
      <c r="BQ220" s="26"/>
      <c r="BR220" s="26"/>
      <c r="BS220" s="4"/>
      <c r="BT220" s="33"/>
      <c r="BU220" s="26"/>
      <c r="BV220" s="26"/>
      <c r="BW220" s="4"/>
      <c r="BX220" s="33"/>
      <c r="BY220" s="26"/>
      <c r="BZ220" s="26"/>
      <c r="CA220" s="4"/>
      <c r="CB220" s="33"/>
      <c r="CC220" s="26"/>
      <c r="CD220" s="26"/>
      <c r="CE220" s="4"/>
      <c r="CF220" s="33"/>
      <c r="CG220" s="26"/>
      <c r="CH220" s="26"/>
      <c r="CI220" s="4"/>
      <c r="CJ220" s="44">
        <v>216</v>
      </c>
      <c r="CK220" s="5">
        <v>0</v>
      </c>
      <c r="CL220" s="5">
        <v>0</v>
      </c>
      <c r="CM220" s="69"/>
      <c r="CN220" s="69"/>
      <c r="CO220" s="69"/>
      <c r="CP220" s="246"/>
      <c r="CQ220" s="69"/>
      <c r="CR220" s="9"/>
      <c r="CS220" s="9"/>
      <c r="CT220" s="9"/>
      <c r="CU220" s="69"/>
      <c r="CV220" s="26"/>
      <c r="CW220" s="26"/>
      <c r="CY220" s="26"/>
      <c r="CZ220" s="26"/>
      <c r="DA220" s="26"/>
    </row>
    <row r="221" spans="1:105" ht="15" x14ac:dyDescent="0.25">
      <c r="A221" s="10">
        <v>217</v>
      </c>
      <c r="B221" s="15"/>
      <c r="C221" s="42"/>
      <c r="D221" s="8"/>
      <c r="E221" s="28"/>
      <c r="F221" s="28"/>
      <c r="G221" s="32"/>
      <c r="H221" s="5"/>
      <c r="I221" s="5"/>
      <c r="J221" s="5"/>
      <c r="K221" s="5"/>
      <c r="L221" s="5"/>
      <c r="M221" s="5"/>
      <c r="N221" s="299">
        <f t="shared" si="14"/>
        <v>0</v>
      </c>
      <c r="O221" s="5"/>
      <c r="P221" s="5"/>
      <c r="Q221" s="5"/>
      <c r="R221" s="5"/>
      <c r="S221" s="5"/>
      <c r="T221" s="5"/>
      <c r="U221" s="5"/>
      <c r="V221" s="32"/>
      <c r="W221" s="5"/>
      <c r="X221" s="5"/>
      <c r="Y221" s="5"/>
      <c r="Z221" s="5"/>
      <c r="AA221" s="5"/>
      <c r="AB221" s="5"/>
      <c r="AC221" s="32"/>
      <c r="AD221" s="5"/>
      <c r="AE221" s="5"/>
      <c r="AF221" s="5"/>
      <c r="AG221" s="5"/>
      <c r="AH221" s="5"/>
      <c r="AI221" s="5"/>
      <c r="AJ221" s="76"/>
      <c r="AK221" s="9"/>
      <c r="AL221" s="9"/>
      <c r="AM221" s="114"/>
      <c r="AN221" s="28"/>
      <c r="AO221" s="28"/>
      <c r="AP221" s="28"/>
      <c r="AQ221" s="28"/>
      <c r="AR221" s="28"/>
      <c r="AS221" s="28"/>
      <c r="AT221" s="10"/>
      <c r="AU221" s="300">
        <f t="shared" si="15"/>
        <v>0</v>
      </c>
      <c r="AV221" s="5"/>
      <c r="AW221" s="5"/>
      <c r="AX221" s="5"/>
      <c r="AY221" s="20"/>
      <c r="AZ221" s="5"/>
      <c r="BA221" s="5"/>
      <c r="BB221" s="5"/>
      <c r="BC221" s="5"/>
      <c r="BD221" s="5"/>
      <c r="BE221" s="32"/>
      <c r="BF221" s="38"/>
      <c r="BG221" s="11"/>
      <c r="BH221" s="11"/>
      <c r="BI221" s="11"/>
      <c r="BJ221" s="44">
        <v>217</v>
      </c>
      <c r="BK221" s="26"/>
      <c r="BL221" s="26"/>
      <c r="BM221" s="26"/>
      <c r="BN221" s="26"/>
      <c r="BO221" s="4"/>
      <c r="BP221" s="33"/>
      <c r="BQ221" s="26"/>
      <c r="BR221" s="26"/>
      <c r="BS221" s="4"/>
      <c r="BT221" s="33"/>
      <c r="BU221" s="26"/>
      <c r="BV221" s="26"/>
      <c r="BW221" s="4"/>
      <c r="BX221" s="33"/>
      <c r="BY221" s="26"/>
      <c r="BZ221" s="26"/>
      <c r="CA221" s="4"/>
      <c r="CB221" s="33"/>
      <c r="CC221" s="26"/>
      <c r="CD221" s="26"/>
      <c r="CE221" s="4"/>
      <c r="CF221" s="33"/>
      <c r="CG221" s="26"/>
      <c r="CH221" s="26"/>
      <c r="CI221" s="4"/>
      <c r="CJ221" s="44">
        <v>217</v>
      </c>
      <c r="CK221" s="5">
        <v>0</v>
      </c>
      <c r="CL221" s="5">
        <v>0</v>
      </c>
      <c r="CM221" s="69"/>
      <c r="CN221" s="69"/>
      <c r="CO221" s="69"/>
      <c r="CP221" s="246"/>
      <c r="CQ221" s="69"/>
      <c r="CR221" s="9"/>
      <c r="CS221" s="9"/>
      <c r="CT221" s="9"/>
      <c r="CU221" s="69"/>
      <c r="CV221" s="26"/>
      <c r="CW221" s="26"/>
      <c r="CY221" s="26"/>
      <c r="CZ221" s="26"/>
      <c r="DA221" s="26"/>
    </row>
    <row r="222" spans="1:105" ht="15" x14ac:dyDescent="0.25">
      <c r="A222" s="10">
        <v>219</v>
      </c>
      <c r="B222" s="15"/>
      <c r="C222" s="42"/>
      <c r="D222" s="8"/>
      <c r="E222" s="28"/>
      <c r="F222" s="28"/>
      <c r="G222" s="32"/>
      <c r="H222" s="5"/>
      <c r="I222" s="5"/>
      <c r="J222" s="5"/>
      <c r="K222" s="5"/>
      <c r="L222" s="5"/>
      <c r="M222" s="5"/>
      <c r="N222" s="299">
        <f t="shared" si="14"/>
        <v>0</v>
      </c>
      <c r="O222" s="5"/>
      <c r="P222" s="5"/>
      <c r="Q222" s="5"/>
      <c r="R222" s="5"/>
      <c r="S222" s="5"/>
      <c r="T222" s="5"/>
      <c r="U222" s="5"/>
      <c r="V222" s="32"/>
      <c r="W222" s="5"/>
      <c r="X222" s="5"/>
      <c r="Y222" s="5"/>
      <c r="Z222" s="5"/>
      <c r="AA222" s="5"/>
      <c r="AB222" s="5"/>
      <c r="AC222" s="32"/>
      <c r="AD222" s="5"/>
      <c r="AE222" s="5"/>
      <c r="AF222" s="5"/>
      <c r="AG222" s="5"/>
      <c r="AH222" s="5"/>
      <c r="AI222" s="5"/>
      <c r="AJ222" s="76"/>
      <c r="AK222" s="9"/>
      <c r="AL222" s="9"/>
      <c r="AM222" s="114"/>
      <c r="AN222" s="28"/>
      <c r="AO222" s="28"/>
      <c r="AP222" s="28"/>
      <c r="AQ222" s="28"/>
      <c r="AR222" s="28"/>
      <c r="AS222" s="28"/>
      <c r="AT222" s="10"/>
      <c r="AU222" s="300">
        <f t="shared" si="15"/>
        <v>0</v>
      </c>
      <c r="AV222" s="5"/>
      <c r="AW222" s="5"/>
      <c r="AX222" s="5"/>
      <c r="AY222" s="20"/>
      <c r="AZ222" s="5"/>
      <c r="BA222" s="5"/>
      <c r="BB222" s="5"/>
      <c r="BC222" s="5"/>
      <c r="BD222" s="5"/>
      <c r="BE222" s="32"/>
      <c r="BF222" s="38"/>
      <c r="BG222" s="11"/>
      <c r="BH222" s="11"/>
      <c r="BI222" s="11"/>
      <c r="BJ222" s="44">
        <v>219</v>
      </c>
      <c r="BK222" s="26"/>
      <c r="BL222" s="26"/>
      <c r="BM222" s="26"/>
      <c r="BN222" s="26"/>
      <c r="BO222" s="4"/>
      <c r="BP222" s="33"/>
      <c r="BQ222" s="26"/>
      <c r="BR222" s="26"/>
      <c r="BS222" s="4"/>
      <c r="BT222" s="33"/>
      <c r="BU222" s="26"/>
      <c r="BV222" s="26"/>
      <c r="BW222" s="4"/>
      <c r="BX222" s="33"/>
      <c r="BY222" s="26"/>
      <c r="BZ222" s="26"/>
      <c r="CA222" s="4"/>
      <c r="CB222" s="33"/>
      <c r="CC222" s="26"/>
      <c r="CD222" s="26"/>
      <c r="CE222" s="4"/>
      <c r="CF222" s="33"/>
      <c r="CG222" s="26"/>
      <c r="CH222" s="26"/>
      <c r="CI222" s="4"/>
      <c r="CJ222" s="44">
        <v>219</v>
      </c>
      <c r="CK222" s="5">
        <v>0</v>
      </c>
      <c r="CL222" s="5">
        <v>0</v>
      </c>
      <c r="CM222" s="69"/>
      <c r="CN222" s="69"/>
      <c r="CO222" s="69"/>
      <c r="CP222" s="246"/>
      <c r="CQ222" s="69"/>
      <c r="CR222" s="9"/>
      <c r="CS222" s="9"/>
      <c r="CT222" s="9"/>
      <c r="CU222" s="69"/>
      <c r="CV222" s="26"/>
      <c r="CW222" s="26"/>
      <c r="CY222" s="26"/>
      <c r="CZ222" s="26"/>
      <c r="DA222" s="26"/>
    </row>
    <row r="223" spans="1:105" ht="15" x14ac:dyDescent="0.25">
      <c r="A223" s="10">
        <v>220</v>
      </c>
      <c r="B223" s="15"/>
      <c r="C223" s="42"/>
      <c r="D223" s="8"/>
      <c r="E223" s="28"/>
      <c r="F223" s="28"/>
      <c r="G223" s="32"/>
      <c r="H223" s="5"/>
      <c r="I223" s="5"/>
      <c r="J223" s="5"/>
      <c r="K223" s="5"/>
      <c r="L223" s="5"/>
      <c r="M223" s="5"/>
      <c r="N223" s="299">
        <f t="shared" si="14"/>
        <v>0</v>
      </c>
      <c r="O223" s="5"/>
      <c r="P223" s="5"/>
      <c r="Q223" s="5"/>
      <c r="R223" s="5"/>
      <c r="S223" s="5"/>
      <c r="T223" s="5"/>
      <c r="U223" s="5"/>
      <c r="V223" s="32"/>
      <c r="W223" s="5"/>
      <c r="X223" s="5"/>
      <c r="Y223" s="5"/>
      <c r="Z223" s="5"/>
      <c r="AA223" s="5"/>
      <c r="AB223" s="5"/>
      <c r="AC223" s="32"/>
      <c r="AD223" s="5"/>
      <c r="AE223" s="5"/>
      <c r="AF223" s="5"/>
      <c r="AG223" s="5"/>
      <c r="AH223" s="5"/>
      <c r="AI223" s="5"/>
      <c r="AJ223" s="76"/>
      <c r="AK223" s="9"/>
      <c r="AL223" s="9"/>
      <c r="AM223" s="114"/>
      <c r="AN223" s="28"/>
      <c r="AO223" s="28"/>
      <c r="AP223" s="28"/>
      <c r="AQ223" s="28"/>
      <c r="AR223" s="28"/>
      <c r="AS223" s="28"/>
      <c r="AT223" s="10"/>
      <c r="AU223" s="300">
        <f t="shared" si="15"/>
        <v>0</v>
      </c>
      <c r="AV223" s="5"/>
      <c r="AW223" s="5"/>
      <c r="AX223" s="5"/>
      <c r="AY223" s="20"/>
      <c r="AZ223" s="5"/>
      <c r="BA223" s="5"/>
      <c r="BB223" s="5"/>
      <c r="BC223" s="5"/>
      <c r="BD223" s="5"/>
      <c r="BE223" s="32"/>
      <c r="BF223" s="38"/>
      <c r="BG223" s="11"/>
      <c r="BH223" s="11"/>
      <c r="BI223" s="11"/>
      <c r="BJ223" s="44">
        <v>220</v>
      </c>
      <c r="BK223" s="26"/>
      <c r="BL223" s="26"/>
      <c r="BM223" s="26"/>
      <c r="BN223" s="26"/>
      <c r="BO223" s="4"/>
      <c r="BP223" s="33"/>
      <c r="BQ223" s="26"/>
      <c r="BR223" s="26"/>
      <c r="BS223" s="4"/>
      <c r="BT223" s="33"/>
      <c r="BU223" s="26"/>
      <c r="BV223" s="26"/>
      <c r="BW223" s="4"/>
      <c r="BX223" s="33"/>
      <c r="BY223" s="26"/>
      <c r="BZ223" s="26"/>
      <c r="CA223" s="4"/>
      <c r="CB223" s="33"/>
      <c r="CC223" s="26"/>
      <c r="CD223" s="26"/>
      <c r="CE223" s="4"/>
      <c r="CF223" s="33"/>
      <c r="CG223" s="26"/>
      <c r="CH223" s="26"/>
      <c r="CI223" s="4"/>
      <c r="CJ223" s="44">
        <v>220</v>
      </c>
      <c r="CK223" s="5">
        <v>0</v>
      </c>
      <c r="CL223" s="5">
        <v>0</v>
      </c>
      <c r="CM223" s="69"/>
      <c r="CN223" s="69"/>
      <c r="CO223" s="69"/>
      <c r="CP223" s="246"/>
      <c r="CQ223" s="69"/>
      <c r="CR223" s="9"/>
      <c r="CS223" s="9"/>
      <c r="CT223" s="9"/>
      <c r="CU223" s="69"/>
      <c r="CV223" s="26"/>
      <c r="CW223" s="26"/>
      <c r="CY223" s="26"/>
      <c r="CZ223" s="26"/>
      <c r="DA223" s="26"/>
    </row>
    <row r="224" spans="1:105" ht="15" x14ac:dyDescent="0.25">
      <c r="A224" s="10">
        <v>221</v>
      </c>
      <c r="B224" s="15"/>
      <c r="C224" s="42"/>
      <c r="D224" s="8"/>
      <c r="E224" s="28"/>
      <c r="F224" s="28"/>
      <c r="G224" s="32"/>
      <c r="H224" s="5"/>
      <c r="I224" s="5"/>
      <c r="J224" s="5"/>
      <c r="K224" s="5"/>
      <c r="L224" s="5"/>
      <c r="M224" s="5"/>
      <c r="N224" s="299">
        <f t="shared" si="14"/>
        <v>0</v>
      </c>
      <c r="O224" s="5"/>
      <c r="P224" s="5"/>
      <c r="Q224" s="5"/>
      <c r="R224" s="5"/>
      <c r="S224" s="5"/>
      <c r="T224" s="5"/>
      <c r="U224" s="5"/>
      <c r="V224" s="32"/>
      <c r="W224" s="5"/>
      <c r="X224" s="5"/>
      <c r="Y224" s="5"/>
      <c r="Z224" s="5"/>
      <c r="AA224" s="5"/>
      <c r="AB224" s="5"/>
      <c r="AC224" s="32"/>
      <c r="AD224" s="5"/>
      <c r="AE224" s="5"/>
      <c r="AF224" s="5"/>
      <c r="AG224" s="5"/>
      <c r="AH224" s="5"/>
      <c r="AI224" s="5"/>
      <c r="AJ224" s="76"/>
      <c r="AK224" s="9"/>
      <c r="AL224" s="9"/>
      <c r="AM224" s="114"/>
      <c r="AN224" s="28"/>
      <c r="AO224" s="28"/>
      <c r="AP224" s="28"/>
      <c r="AQ224" s="28"/>
      <c r="AR224" s="28"/>
      <c r="AS224" s="28"/>
      <c r="AT224" s="10"/>
      <c r="AU224" s="300">
        <f t="shared" si="15"/>
        <v>0</v>
      </c>
      <c r="AV224" s="5"/>
      <c r="AW224" s="5"/>
      <c r="AX224" s="5"/>
      <c r="AY224" s="20"/>
      <c r="AZ224" s="5"/>
      <c r="BA224" s="5"/>
      <c r="BB224" s="5"/>
      <c r="BC224" s="5"/>
      <c r="BD224" s="5"/>
      <c r="BE224" s="32"/>
      <c r="BF224" s="38"/>
      <c r="BG224" s="11"/>
      <c r="BH224" s="11"/>
      <c r="BI224" s="11"/>
      <c r="BJ224" s="44">
        <v>221</v>
      </c>
      <c r="BK224" s="26"/>
      <c r="BL224" s="26"/>
      <c r="BM224" s="26"/>
      <c r="BN224" s="26"/>
      <c r="BO224" s="4"/>
      <c r="BP224" s="33"/>
      <c r="BQ224" s="26"/>
      <c r="BR224" s="26"/>
      <c r="BS224" s="4"/>
      <c r="BT224" s="33"/>
      <c r="BU224" s="26"/>
      <c r="BV224" s="26"/>
      <c r="BW224" s="4"/>
      <c r="BX224" s="33"/>
      <c r="BY224" s="26"/>
      <c r="BZ224" s="26"/>
      <c r="CA224" s="4"/>
      <c r="CB224" s="33"/>
      <c r="CC224" s="26"/>
      <c r="CD224" s="26"/>
      <c r="CE224" s="4"/>
      <c r="CF224" s="33"/>
      <c r="CG224" s="26"/>
      <c r="CH224" s="26"/>
      <c r="CI224" s="4"/>
      <c r="CJ224" s="44">
        <v>221</v>
      </c>
      <c r="CK224" s="5">
        <v>0</v>
      </c>
      <c r="CL224" s="5">
        <v>0</v>
      </c>
      <c r="CM224" s="69"/>
      <c r="CN224" s="69"/>
      <c r="CO224" s="69"/>
      <c r="CP224" s="246"/>
      <c r="CQ224" s="69"/>
      <c r="CR224" s="9"/>
      <c r="CS224" s="9"/>
      <c r="CT224" s="9"/>
      <c r="CU224" s="69"/>
      <c r="CV224" s="26"/>
      <c r="CW224" s="26"/>
      <c r="CY224" s="26"/>
      <c r="CZ224" s="26"/>
      <c r="DA224" s="26"/>
    </row>
    <row r="225" spans="1:105" ht="15" x14ac:dyDescent="0.25">
      <c r="A225" s="10">
        <v>222</v>
      </c>
      <c r="B225" s="15"/>
      <c r="C225" s="42"/>
      <c r="D225" s="8"/>
      <c r="E225" s="28"/>
      <c r="F225" s="28"/>
      <c r="G225" s="32"/>
      <c r="H225" s="5"/>
      <c r="I225" s="5"/>
      <c r="J225" s="5"/>
      <c r="K225" s="5"/>
      <c r="L225" s="5"/>
      <c r="M225" s="5"/>
      <c r="N225" s="299">
        <f t="shared" si="14"/>
        <v>0</v>
      </c>
      <c r="O225" s="5"/>
      <c r="P225" s="5"/>
      <c r="Q225" s="5"/>
      <c r="R225" s="5"/>
      <c r="S225" s="5"/>
      <c r="T225" s="5"/>
      <c r="U225" s="5"/>
      <c r="V225" s="32"/>
      <c r="W225" s="5"/>
      <c r="X225" s="5"/>
      <c r="Y225" s="5"/>
      <c r="Z225" s="5"/>
      <c r="AA225" s="5"/>
      <c r="AB225" s="5"/>
      <c r="AC225" s="32"/>
      <c r="AD225" s="5"/>
      <c r="AE225" s="5"/>
      <c r="AF225" s="5"/>
      <c r="AG225" s="5"/>
      <c r="AH225" s="5"/>
      <c r="AI225" s="5"/>
      <c r="AJ225" s="76"/>
      <c r="AK225" s="9"/>
      <c r="AL225" s="9"/>
      <c r="AM225" s="114"/>
      <c r="AN225" s="28"/>
      <c r="AO225" s="28"/>
      <c r="AP225" s="28"/>
      <c r="AQ225" s="28"/>
      <c r="AR225" s="28"/>
      <c r="AS225" s="28"/>
      <c r="AT225" s="10"/>
      <c r="AU225" s="300">
        <f t="shared" si="15"/>
        <v>0</v>
      </c>
      <c r="AV225" s="5"/>
      <c r="AW225" s="5"/>
      <c r="AX225" s="5"/>
      <c r="AY225" s="20"/>
      <c r="AZ225" s="5"/>
      <c r="BA225" s="5"/>
      <c r="BB225" s="5"/>
      <c r="BC225" s="5"/>
      <c r="BD225" s="5"/>
      <c r="BE225" s="32"/>
      <c r="BF225" s="38"/>
      <c r="BG225" s="11"/>
      <c r="BH225" s="11"/>
      <c r="BI225" s="11"/>
      <c r="BJ225" s="44">
        <v>222</v>
      </c>
      <c r="BK225" s="26"/>
      <c r="BL225" s="26"/>
      <c r="BM225" s="26"/>
      <c r="BN225" s="26"/>
      <c r="BO225" s="4"/>
      <c r="BP225" s="33"/>
      <c r="BQ225" s="26"/>
      <c r="BR225" s="26"/>
      <c r="BS225" s="4"/>
      <c r="BT225" s="33"/>
      <c r="BU225" s="26"/>
      <c r="BV225" s="26"/>
      <c r="BW225" s="4"/>
      <c r="BX225" s="33"/>
      <c r="BY225" s="26"/>
      <c r="BZ225" s="26"/>
      <c r="CA225" s="4"/>
      <c r="CB225" s="33"/>
      <c r="CC225" s="26"/>
      <c r="CD225" s="26"/>
      <c r="CE225" s="4"/>
      <c r="CF225" s="33"/>
      <c r="CG225" s="26"/>
      <c r="CH225" s="26"/>
      <c r="CI225" s="4"/>
      <c r="CJ225" s="44">
        <v>222</v>
      </c>
      <c r="CK225" s="5">
        <v>0</v>
      </c>
      <c r="CL225" s="5">
        <v>0</v>
      </c>
      <c r="CM225" s="69"/>
      <c r="CN225" s="69"/>
      <c r="CO225" s="69"/>
      <c r="CP225" s="246"/>
      <c r="CQ225" s="69"/>
      <c r="CR225" s="9"/>
      <c r="CS225" s="9"/>
      <c r="CT225" s="9"/>
      <c r="CU225" s="69"/>
      <c r="CV225" s="26"/>
      <c r="CW225" s="26"/>
      <c r="CY225" s="26"/>
      <c r="CZ225" s="26"/>
      <c r="DA225" s="26"/>
    </row>
    <row r="226" spans="1:105" ht="15" x14ac:dyDescent="0.25">
      <c r="A226" s="10">
        <v>223</v>
      </c>
      <c r="B226" s="15"/>
      <c r="C226" s="42"/>
      <c r="D226" s="8"/>
      <c r="E226" s="28"/>
      <c r="F226" s="28"/>
      <c r="G226" s="32"/>
      <c r="H226" s="5"/>
      <c r="I226" s="5"/>
      <c r="J226" s="5"/>
      <c r="K226" s="5"/>
      <c r="L226" s="5"/>
      <c r="M226" s="5"/>
      <c r="N226" s="299">
        <f t="shared" si="14"/>
        <v>0</v>
      </c>
      <c r="O226" s="5"/>
      <c r="P226" s="5"/>
      <c r="Q226" s="5"/>
      <c r="R226" s="5"/>
      <c r="S226" s="5"/>
      <c r="T226" s="5"/>
      <c r="U226" s="5"/>
      <c r="V226" s="32"/>
      <c r="W226" s="5"/>
      <c r="X226" s="5"/>
      <c r="Y226" s="5"/>
      <c r="Z226" s="5"/>
      <c r="AA226" s="5"/>
      <c r="AB226" s="5"/>
      <c r="AC226" s="32"/>
      <c r="AD226" s="5"/>
      <c r="AE226" s="5"/>
      <c r="AF226" s="5"/>
      <c r="AG226" s="5"/>
      <c r="AH226" s="5"/>
      <c r="AI226" s="5"/>
      <c r="AJ226" s="76"/>
      <c r="AK226" s="9"/>
      <c r="AL226" s="9"/>
      <c r="AM226" s="114"/>
      <c r="AN226" s="28"/>
      <c r="AO226" s="28"/>
      <c r="AP226" s="28"/>
      <c r="AQ226" s="28"/>
      <c r="AR226" s="28"/>
      <c r="AS226" s="28"/>
      <c r="AT226" s="10"/>
      <c r="AU226" s="300">
        <f t="shared" si="15"/>
        <v>0</v>
      </c>
      <c r="AV226" s="5"/>
      <c r="AW226" s="5"/>
      <c r="AX226" s="5"/>
      <c r="AY226" s="20"/>
      <c r="AZ226" s="5"/>
      <c r="BA226" s="5"/>
      <c r="BB226" s="5"/>
      <c r="BC226" s="5"/>
      <c r="BD226" s="5"/>
      <c r="BE226" s="32"/>
      <c r="BF226" s="38"/>
      <c r="BG226" s="11"/>
      <c r="BH226" s="11"/>
      <c r="BI226" s="11"/>
      <c r="BJ226" s="44">
        <v>223</v>
      </c>
      <c r="BK226" s="26"/>
      <c r="BL226" s="26"/>
      <c r="BM226" s="26"/>
      <c r="BN226" s="26"/>
      <c r="BO226" s="4"/>
      <c r="BP226" s="33"/>
      <c r="BQ226" s="26"/>
      <c r="BR226" s="26"/>
      <c r="BS226" s="4"/>
      <c r="BT226" s="33"/>
      <c r="BU226" s="26"/>
      <c r="BV226" s="26"/>
      <c r="BW226" s="4"/>
      <c r="BX226" s="33"/>
      <c r="BY226" s="26"/>
      <c r="BZ226" s="26"/>
      <c r="CA226" s="4"/>
      <c r="CB226" s="33"/>
      <c r="CC226" s="26"/>
      <c r="CD226" s="26"/>
      <c r="CE226" s="4"/>
      <c r="CF226" s="33"/>
      <c r="CG226" s="26"/>
      <c r="CH226" s="26"/>
      <c r="CI226" s="4"/>
      <c r="CJ226" s="44">
        <v>223</v>
      </c>
      <c r="CK226" s="5">
        <v>0</v>
      </c>
      <c r="CL226" s="5">
        <v>0</v>
      </c>
      <c r="CM226" s="69"/>
      <c r="CN226" s="69"/>
      <c r="CO226" s="69"/>
      <c r="CP226" s="246"/>
      <c r="CQ226" s="69"/>
      <c r="CR226" s="9"/>
      <c r="CS226" s="9"/>
      <c r="CT226" s="9"/>
      <c r="CU226" s="69"/>
      <c r="CV226" s="26"/>
      <c r="CW226" s="26"/>
      <c r="CY226" s="26"/>
      <c r="CZ226" s="26"/>
      <c r="DA226" s="26"/>
    </row>
    <row r="227" spans="1:105" ht="15" x14ac:dyDescent="0.25">
      <c r="A227" s="10">
        <v>224</v>
      </c>
      <c r="B227" s="15"/>
      <c r="C227" s="42"/>
      <c r="D227" s="8"/>
      <c r="E227" s="28"/>
      <c r="F227" s="28"/>
      <c r="G227" s="32"/>
      <c r="H227" s="5"/>
      <c r="I227" s="5"/>
      <c r="J227" s="5"/>
      <c r="K227" s="5"/>
      <c r="L227" s="5"/>
      <c r="M227" s="5"/>
      <c r="N227" s="299">
        <f t="shared" si="14"/>
        <v>0</v>
      </c>
      <c r="O227" s="5"/>
      <c r="P227" s="5"/>
      <c r="Q227" s="5"/>
      <c r="R227" s="5"/>
      <c r="S227" s="5"/>
      <c r="T227" s="5"/>
      <c r="U227" s="5"/>
      <c r="V227" s="32"/>
      <c r="W227" s="5"/>
      <c r="X227" s="5"/>
      <c r="Y227" s="5"/>
      <c r="Z227" s="5"/>
      <c r="AA227" s="5"/>
      <c r="AB227" s="5"/>
      <c r="AC227" s="32"/>
      <c r="AD227" s="5"/>
      <c r="AE227" s="5"/>
      <c r="AF227" s="5"/>
      <c r="AG227" s="5"/>
      <c r="AH227" s="5"/>
      <c r="AI227" s="5"/>
      <c r="AJ227" s="76"/>
      <c r="AK227" s="9"/>
      <c r="AL227" s="9"/>
      <c r="AM227" s="114"/>
      <c r="AN227" s="28"/>
      <c r="AO227" s="28"/>
      <c r="AP227" s="28"/>
      <c r="AQ227" s="28"/>
      <c r="AR227" s="28"/>
      <c r="AS227" s="28"/>
      <c r="AT227" s="10"/>
      <c r="AU227" s="300">
        <f t="shared" si="15"/>
        <v>0</v>
      </c>
      <c r="AV227" s="5"/>
      <c r="AW227" s="5"/>
      <c r="AX227" s="5"/>
      <c r="AY227" s="20"/>
      <c r="AZ227" s="5"/>
      <c r="BA227" s="5"/>
      <c r="BB227" s="5"/>
      <c r="BC227" s="5"/>
      <c r="BD227" s="5"/>
      <c r="BE227" s="32"/>
      <c r="BF227" s="38"/>
      <c r="BG227" s="11"/>
      <c r="BH227" s="11"/>
      <c r="BI227" s="11"/>
      <c r="BJ227" s="44">
        <v>224</v>
      </c>
      <c r="BK227" s="26"/>
      <c r="BL227" s="26"/>
      <c r="BM227" s="26"/>
      <c r="BN227" s="26"/>
      <c r="BO227" s="4"/>
      <c r="BP227" s="33"/>
      <c r="BQ227" s="26"/>
      <c r="BR227" s="26"/>
      <c r="BS227" s="4"/>
      <c r="BT227" s="33"/>
      <c r="BU227" s="26"/>
      <c r="BV227" s="26"/>
      <c r="BW227" s="4"/>
      <c r="BX227" s="33"/>
      <c r="BY227" s="26"/>
      <c r="BZ227" s="26"/>
      <c r="CA227" s="4"/>
      <c r="CB227" s="33"/>
      <c r="CC227" s="26"/>
      <c r="CD227" s="26"/>
      <c r="CE227" s="4"/>
      <c r="CF227" s="33"/>
      <c r="CG227" s="26"/>
      <c r="CH227" s="26"/>
      <c r="CI227" s="4"/>
      <c r="CJ227" s="44">
        <v>224</v>
      </c>
      <c r="CK227" s="5">
        <v>0</v>
      </c>
      <c r="CL227" s="5">
        <v>0</v>
      </c>
      <c r="CM227" s="69"/>
      <c r="CN227" s="69"/>
      <c r="CO227" s="69"/>
      <c r="CP227" s="246"/>
      <c r="CQ227" s="69"/>
      <c r="CR227" s="9"/>
      <c r="CS227" s="9"/>
      <c r="CT227" s="9"/>
      <c r="CU227" s="69"/>
      <c r="CV227" s="26"/>
      <c r="CW227" s="26"/>
      <c r="CY227" s="26"/>
      <c r="CZ227" s="26"/>
      <c r="DA227" s="26"/>
    </row>
    <row r="228" spans="1:105" ht="15" x14ac:dyDescent="0.25">
      <c r="A228" s="10">
        <v>225</v>
      </c>
      <c r="B228" s="15"/>
      <c r="C228" s="42"/>
      <c r="D228" s="8"/>
      <c r="E228" s="28"/>
      <c r="F228" s="28"/>
      <c r="G228" s="32"/>
      <c r="H228" s="5"/>
      <c r="I228" s="5"/>
      <c r="J228" s="5"/>
      <c r="K228" s="5"/>
      <c r="L228" s="5"/>
      <c r="M228" s="5"/>
      <c r="N228" s="299">
        <f t="shared" si="14"/>
        <v>0</v>
      </c>
      <c r="O228" s="5"/>
      <c r="P228" s="5"/>
      <c r="Q228" s="5"/>
      <c r="R228" s="5"/>
      <c r="S228" s="5"/>
      <c r="T228" s="5"/>
      <c r="U228" s="5"/>
      <c r="V228" s="32"/>
      <c r="W228" s="5"/>
      <c r="X228" s="5"/>
      <c r="Y228" s="5"/>
      <c r="Z228" s="5"/>
      <c r="AA228" s="5"/>
      <c r="AB228" s="5"/>
      <c r="AC228" s="32"/>
      <c r="AD228" s="5"/>
      <c r="AE228" s="5"/>
      <c r="AF228" s="5"/>
      <c r="AG228" s="5"/>
      <c r="AH228" s="5"/>
      <c r="AI228" s="5"/>
      <c r="AJ228" s="76"/>
      <c r="AK228" s="9"/>
      <c r="AL228" s="9"/>
      <c r="AM228" s="114"/>
      <c r="AN228" s="28"/>
      <c r="AO228" s="28"/>
      <c r="AP228" s="28"/>
      <c r="AQ228" s="28"/>
      <c r="AR228" s="28"/>
      <c r="AS228" s="28"/>
      <c r="AT228" s="10"/>
      <c r="AU228" s="300">
        <f t="shared" si="15"/>
        <v>0</v>
      </c>
      <c r="AV228" s="5"/>
      <c r="AW228" s="5"/>
      <c r="AX228" s="5"/>
      <c r="AY228" s="20"/>
      <c r="AZ228" s="5"/>
      <c r="BA228" s="5"/>
      <c r="BB228" s="5"/>
      <c r="BC228" s="5"/>
      <c r="BD228" s="5"/>
      <c r="BE228" s="32"/>
      <c r="BF228" s="38"/>
      <c r="BG228" s="11"/>
      <c r="BH228" s="11"/>
      <c r="BI228" s="11"/>
      <c r="BJ228" s="44">
        <v>225</v>
      </c>
      <c r="BK228" s="26"/>
      <c r="BL228" s="26"/>
      <c r="BM228" s="26"/>
      <c r="BN228" s="26"/>
      <c r="BO228" s="4"/>
      <c r="BP228" s="33"/>
      <c r="BQ228" s="26"/>
      <c r="BR228" s="26"/>
      <c r="BS228" s="4"/>
      <c r="BT228" s="33"/>
      <c r="BU228" s="26"/>
      <c r="BV228" s="26"/>
      <c r="BW228" s="4"/>
      <c r="BX228" s="33"/>
      <c r="BY228" s="26"/>
      <c r="BZ228" s="26"/>
      <c r="CA228" s="4"/>
      <c r="CB228" s="33"/>
      <c r="CC228" s="26"/>
      <c r="CD228" s="26"/>
      <c r="CE228" s="4"/>
      <c r="CF228" s="33"/>
      <c r="CG228" s="26"/>
      <c r="CH228" s="26"/>
      <c r="CI228" s="4"/>
      <c r="CJ228" s="44">
        <v>225</v>
      </c>
      <c r="CK228" s="5">
        <v>0</v>
      </c>
      <c r="CL228" s="5">
        <v>0</v>
      </c>
      <c r="CM228" s="69"/>
      <c r="CN228" s="69"/>
      <c r="CO228" s="69"/>
      <c r="CP228" s="246"/>
      <c r="CQ228" s="69"/>
      <c r="CR228" s="9"/>
      <c r="CS228" s="9"/>
      <c r="CT228" s="9"/>
      <c r="CU228" s="69"/>
      <c r="CV228" s="26"/>
      <c r="CW228" s="26"/>
      <c r="CY228" s="26"/>
      <c r="CZ228" s="26"/>
      <c r="DA228" s="26"/>
    </row>
    <row r="229" spans="1:105" ht="15" x14ac:dyDescent="0.25">
      <c r="A229" s="10">
        <v>226</v>
      </c>
      <c r="B229" s="15"/>
      <c r="C229" s="42"/>
      <c r="D229" s="8"/>
      <c r="E229" s="28"/>
      <c r="F229" s="28"/>
      <c r="G229" s="32"/>
      <c r="H229" s="5"/>
      <c r="I229" s="5"/>
      <c r="J229" s="5"/>
      <c r="K229" s="5"/>
      <c r="L229" s="5"/>
      <c r="M229" s="5"/>
      <c r="N229" s="299">
        <f t="shared" si="14"/>
        <v>0</v>
      </c>
      <c r="O229" s="5"/>
      <c r="P229" s="5"/>
      <c r="Q229" s="5"/>
      <c r="R229" s="5"/>
      <c r="S229" s="5"/>
      <c r="T229" s="5"/>
      <c r="U229" s="5"/>
      <c r="V229" s="32"/>
      <c r="W229" s="5"/>
      <c r="X229" s="5"/>
      <c r="Y229" s="5"/>
      <c r="Z229" s="5"/>
      <c r="AA229" s="5"/>
      <c r="AB229" s="5"/>
      <c r="AC229" s="32"/>
      <c r="AD229" s="5"/>
      <c r="AE229" s="5"/>
      <c r="AF229" s="5"/>
      <c r="AG229" s="5"/>
      <c r="AH229" s="5"/>
      <c r="AI229" s="5"/>
      <c r="AJ229" s="76"/>
      <c r="AK229" s="9"/>
      <c r="AL229" s="9"/>
      <c r="AM229" s="114"/>
      <c r="AN229" s="28"/>
      <c r="AO229" s="28"/>
      <c r="AP229" s="28"/>
      <c r="AQ229" s="28"/>
      <c r="AR229" s="28"/>
      <c r="AS229" s="28"/>
      <c r="AT229" s="10"/>
      <c r="AU229" s="300">
        <f t="shared" si="15"/>
        <v>0</v>
      </c>
      <c r="AV229" s="5"/>
      <c r="AW229" s="5"/>
      <c r="AX229" s="5"/>
      <c r="AY229" s="20"/>
      <c r="AZ229" s="5"/>
      <c r="BA229" s="5"/>
      <c r="BB229" s="5"/>
      <c r="BC229" s="5"/>
      <c r="BD229" s="5"/>
      <c r="BE229" s="32"/>
      <c r="BF229" s="38"/>
      <c r="BG229" s="11"/>
      <c r="BH229" s="11"/>
      <c r="BI229" s="11"/>
      <c r="BJ229" s="44">
        <v>226</v>
      </c>
      <c r="BK229" s="26"/>
      <c r="BL229" s="26"/>
      <c r="BM229" s="26"/>
      <c r="BN229" s="26"/>
      <c r="BO229" s="4"/>
      <c r="BP229" s="33"/>
      <c r="BQ229" s="26"/>
      <c r="BR229" s="26"/>
      <c r="BS229" s="4"/>
      <c r="BT229" s="33"/>
      <c r="BU229" s="26"/>
      <c r="BV229" s="26"/>
      <c r="BW229" s="4"/>
      <c r="BX229" s="33"/>
      <c r="BY229" s="26"/>
      <c r="BZ229" s="26"/>
      <c r="CA229" s="4"/>
      <c r="CB229" s="33"/>
      <c r="CC229" s="26"/>
      <c r="CD229" s="26"/>
      <c r="CE229" s="4"/>
      <c r="CF229" s="33"/>
      <c r="CG229" s="26"/>
      <c r="CH229" s="26"/>
      <c r="CI229" s="4"/>
      <c r="CJ229" s="44">
        <v>226</v>
      </c>
      <c r="CK229" s="5">
        <v>0</v>
      </c>
      <c r="CL229" s="5">
        <v>0</v>
      </c>
      <c r="CM229" s="69"/>
      <c r="CN229" s="69"/>
      <c r="CO229" s="69"/>
      <c r="CP229" s="246"/>
      <c r="CQ229" s="69"/>
      <c r="CR229" s="9"/>
      <c r="CS229" s="9"/>
      <c r="CT229" s="9"/>
      <c r="CU229" s="69"/>
      <c r="CV229" s="26"/>
      <c r="CW229" s="26"/>
      <c r="CY229" s="26"/>
      <c r="CZ229" s="26"/>
      <c r="DA229" s="26"/>
    </row>
    <row r="230" spans="1:105" ht="15" x14ac:dyDescent="0.25">
      <c r="A230" s="10">
        <v>227</v>
      </c>
      <c r="B230" s="15"/>
      <c r="C230" s="42"/>
      <c r="D230" s="8"/>
      <c r="E230" s="28"/>
      <c r="F230" s="28"/>
      <c r="G230" s="32"/>
      <c r="H230" s="5"/>
      <c r="I230" s="5"/>
      <c r="J230" s="5"/>
      <c r="K230" s="5"/>
      <c r="L230" s="5"/>
      <c r="M230" s="5"/>
      <c r="N230" s="299">
        <f t="shared" si="14"/>
        <v>0</v>
      </c>
      <c r="O230" s="5"/>
      <c r="P230" s="5"/>
      <c r="Q230" s="5"/>
      <c r="R230" s="5"/>
      <c r="S230" s="5"/>
      <c r="T230" s="5"/>
      <c r="U230" s="5"/>
      <c r="V230" s="32"/>
      <c r="W230" s="5"/>
      <c r="X230" s="5"/>
      <c r="Y230" s="5"/>
      <c r="Z230" s="5"/>
      <c r="AA230" s="5"/>
      <c r="AB230" s="5"/>
      <c r="AC230" s="32"/>
      <c r="AD230" s="5"/>
      <c r="AE230" s="5"/>
      <c r="AF230" s="5"/>
      <c r="AG230" s="5"/>
      <c r="AH230" s="5"/>
      <c r="AI230" s="5"/>
      <c r="AJ230" s="76"/>
      <c r="AK230" s="9"/>
      <c r="AL230" s="9"/>
      <c r="AM230" s="114"/>
      <c r="AN230" s="28"/>
      <c r="AO230" s="28"/>
      <c r="AP230" s="28"/>
      <c r="AQ230" s="28"/>
      <c r="AR230" s="28"/>
      <c r="AS230" s="28"/>
      <c r="AT230" s="10"/>
      <c r="AU230" s="300">
        <f t="shared" si="15"/>
        <v>0</v>
      </c>
      <c r="AV230" s="5"/>
      <c r="AW230" s="5"/>
      <c r="AX230" s="5"/>
      <c r="AY230" s="20"/>
      <c r="AZ230" s="5"/>
      <c r="BA230" s="5"/>
      <c r="BB230" s="5"/>
      <c r="BC230" s="5"/>
      <c r="BD230" s="5"/>
      <c r="BE230" s="32"/>
      <c r="BF230" s="38"/>
      <c r="BG230" s="11"/>
      <c r="BH230" s="11"/>
      <c r="BI230" s="11"/>
      <c r="BJ230" s="44">
        <v>227</v>
      </c>
      <c r="BK230" s="26"/>
      <c r="BL230" s="26"/>
      <c r="BM230" s="26"/>
      <c r="BN230" s="26"/>
      <c r="BO230" s="4"/>
      <c r="BP230" s="33"/>
      <c r="BQ230" s="26"/>
      <c r="BR230" s="26"/>
      <c r="BS230" s="4"/>
      <c r="BT230" s="33"/>
      <c r="BU230" s="26"/>
      <c r="BV230" s="26"/>
      <c r="BW230" s="4"/>
      <c r="BX230" s="33"/>
      <c r="BY230" s="26"/>
      <c r="BZ230" s="26"/>
      <c r="CA230" s="4"/>
      <c r="CB230" s="33"/>
      <c r="CC230" s="26"/>
      <c r="CD230" s="26"/>
      <c r="CE230" s="4"/>
      <c r="CF230" s="33"/>
      <c r="CG230" s="26"/>
      <c r="CH230" s="26"/>
      <c r="CI230" s="4"/>
      <c r="CJ230" s="44">
        <v>227</v>
      </c>
      <c r="CK230" s="5">
        <v>0</v>
      </c>
      <c r="CL230" s="5">
        <v>0</v>
      </c>
      <c r="CM230" s="69"/>
      <c r="CN230" s="69"/>
      <c r="CO230" s="69"/>
      <c r="CP230" s="246"/>
      <c r="CQ230" s="69"/>
      <c r="CR230" s="9"/>
      <c r="CS230" s="9"/>
      <c r="CT230" s="9"/>
      <c r="CU230" s="69"/>
      <c r="CV230" s="26"/>
      <c r="CW230" s="26"/>
      <c r="CY230" s="26"/>
      <c r="CZ230" s="26"/>
      <c r="DA230" s="26"/>
    </row>
    <row r="231" spans="1:105" ht="15" x14ac:dyDescent="0.25">
      <c r="A231" s="10">
        <v>228</v>
      </c>
      <c r="B231" s="15"/>
      <c r="C231" s="42"/>
      <c r="D231" s="8"/>
      <c r="E231" s="28"/>
      <c r="F231" s="28"/>
      <c r="G231" s="32"/>
      <c r="H231" s="5"/>
      <c r="I231" s="5"/>
      <c r="J231" s="5"/>
      <c r="K231" s="5"/>
      <c r="L231" s="5"/>
      <c r="M231" s="5"/>
      <c r="N231" s="299">
        <f t="shared" si="14"/>
        <v>0</v>
      </c>
      <c r="O231" s="5"/>
      <c r="P231" s="5"/>
      <c r="Q231" s="5"/>
      <c r="R231" s="5"/>
      <c r="S231" s="5"/>
      <c r="T231" s="5"/>
      <c r="U231" s="5"/>
      <c r="V231" s="32"/>
      <c r="W231" s="5"/>
      <c r="X231" s="5"/>
      <c r="Y231" s="5"/>
      <c r="Z231" s="5"/>
      <c r="AA231" s="5"/>
      <c r="AB231" s="5"/>
      <c r="AC231" s="32"/>
      <c r="AD231" s="5"/>
      <c r="AE231" s="5"/>
      <c r="AF231" s="5"/>
      <c r="AG231" s="5"/>
      <c r="AH231" s="5"/>
      <c r="AI231" s="5"/>
      <c r="AJ231" s="76"/>
      <c r="AK231" s="9"/>
      <c r="AL231" s="9"/>
      <c r="AM231" s="114"/>
      <c r="AN231" s="28"/>
      <c r="AO231" s="28"/>
      <c r="AP231" s="28"/>
      <c r="AQ231" s="28"/>
      <c r="AR231" s="28"/>
      <c r="AS231" s="28"/>
      <c r="AT231" s="10"/>
      <c r="AU231" s="300">
        <f t="shared" si="15"/>
        <v>0</v>
      </c>
      <c r="AV231" s="5"/>
      <c r="AW231" s="5"/>
      <c r="AX231" s="5"/>
      <c r="AY231" s="20"/>
      <c r="AZ231" s="5"/>
      <c r="BA231" s="5"/>
      <c r="BB231" s="5"/>
      <c r="BC231" s="5"/>
      <c r="BD231" s="5"/>
      <c r="BE231" s="32"/>
      <c r="BF231" s="38"/>
      <c r="BG231" s="11"/>
      <c r="BH231" s="11"/>
      <c r="BI231" s="11"/>
      <c r="BJ231" s="44">
        <v>228</v>
      </c>
      <c r="BK231" s="26"/>
      <c r="BL231" s="26"/>
      <c r="BM231" s="26"/>
      <c r="BN231" s="26"/>
      <c r="BO231" s="4"/>
      <c r="BP231" s="33"/>
      <c r="BQ231" s="26"/>
      <c r="BR231" s="26"/>
      <c r="BS231" s="4"/>
      <c r="BT231" s="33"/>
      <c r="BU231" s="26"/>
      <c r="BV231" s="26"/>
      <c r="BW231" s="4"/>
      <c r="BX231" s="33"/>
      <c r="BY231" s="26"/>
      <c r="BZ231" s="26"/>
      <c r="CA231" s="4"/>
      <c r="CB231" s="33"/>
      <c r="CC231" s="26"/>
      <c r="CD231" s="26"/>
      <c r="CE231" s="4"/>
      <c r="CF231" s="33"/>
      <c r="CG231" s="26"/>
      <c r="CH231" s="26"/>
      <c r="CI231" s="4"/>
      <c r="CJ231" s="44">
        <v>228</v>
      </c>
      <c r="CK231" s="5">
        <v>0</v>
      </c>
      <c r="CL231" s="5">
        <v>0</v>
      </c>
      <c r="CM231" s="69"/>
      <c r="CN231" s="69"/>
      <c r="CO231" s="69"/>
      <c r="CP231" s="246"/>
      <c r="CQ231" s="69"/>
      <c r="CR231" s="9"/>
      <c r="CS231" s="9"/>
      <c r="CT231" s="9"/>
      <c r="CU231" s="69"/>
      <c r="CV231" s="26"/>
      <c r="CW231" s="26"/>
      <c r="CY231" s="26"/>
      <c r="CZ231" s="26"/>
      <c r="DA231" s="26"/>
    </row>
    <row r="232" spans="1:105" ht="15" x14ac:dyDescent="0.25">
      <c r="A232" s="152">
        <v>229</v>
      </c>
      <c r="B232" s="4"/>
      <c r="C232" s="33"/>
      <c r="D232" s="22"/>
      <c r="E232" s="22"/>
      <c r="F232" s="22"/>
      <c r="G232" s="33"/>
      <c r="H232" s="4"/>
      <c r="I232" s="4"/>
      <c r="J232" s="4"/>
      <c r="K232" s="4"/>
      <c r="L232" s="4"/>
      <c r="M232" s="4"/>
      <c r="N232" s="299">
        <f t="shared" si="14"/>
        <v>0</v>
      </c>
      <c r="O232" s="4"/>
      <c r="P232" s="4"/>
      <c r="Q232" s="4"/>
      <c r="R232" s="4"/>
      <c r="S232" s="4"/>
      <c r="T232" s="4"/>
      <c r="U232" s="4"/>
      <c r="V232" s="33"/>
      <c r="W232" s="5"/>
      <c r="X232" s="5"/>
      <c r="Y232" s="5"/>
      <c r="Z232" s="5"/>
      <c r="AA232" s="5"/>
      <c r="AB232" s="46"/>
      <c r="AC232" s="4"/>
      <c r="AD232" s="4"/>
      <c r="AE232" s="4"/>
      <c r="AF232" s="4"/>
      <c r="AG232" s="4"/>
      <c r="AH232" s="4"/>
      <c r="AI232" s="4"/>
      <c r="AJ232" s="33"/>
      <c r="AK232" s="4"/>
      <c r="AL232" s="43"/>
      <c r="AM232" s="4"/>
      <c r="AN232" s="4"/>
      <c r="AO232" s="4"/>
      <c r="AP232" s="4"/>
      <c r="AQ232" s="4"/>
      <c r="AR232" s="4"/>
      <c r="AS232" s="4"/>
      <c r="AT232" s="4"/>
      <c r="AU232" s="300">
        <f t="shared" si="15"/>
        <v>0</v>
      </c>
      <c r="AV232" s="4"/>
      <c r="AW232" s="4"/>
      <c r="AX232" s="4"/>
      <c r="AY232" s="4"/>
      <c r="AZ232" s="7"/>
      <c r="BA232" s="4"/>
      <c r="BB232" s="4"/>
      <c r="BC232" s="4"/>
      <c r="BD232" s="4"/>
      <c r="BE232" s="33"/>
      <c r="BF232" s="43"/>
      <c r="BG232" s="11"/>
      <c r="BH232" s="11"/>
      <c r="BI232" s="11"/>
      <c r="BJ232" s="155">
        <v>229</v>
      </c>
      <c r="BK232" s="4"/>
      <c r="BL232" s="4"/>
      <c r="BM232" s="4"/>
      <c r="BN232" s="4"/>
      <c r="BO232" s="4"/>
      <c r="BP232" s="33"/>
      <c r="BQ232" s="4"/>
      <c r="BR232" s="4"/>
      <c r="BS232" s="43"/>
      <c r="BT232" s="4"/>
      <c r="BU232" s="4"/>
      <c r="BV232" s="4"/>
      <c r="BW232" s="4"/>
      <c r="BX232" s="33"/>
      <c r="BY232" s="4"/>
      <c r="BZ232" s="4"/>
      <c r="CA232" s="43"/>
      <c r="CB232" s="4"/>
      <c r="CC232" s="26"/>
      <c r="CD232" s="26"/>
      <c r="CE232" s="26"/>
      <c r="CF232" s="33"/>
      <c r="CG232" s="4"/>
      <c r="CH232" s="4"/>
      <c r="CI232" s="4"/>
      <c r="CJ232" s="155">
        <v>229</v>
      </c>
      <c r="CK232" s="282">
        <v>0</v>
      </c>
      <c r="CL232" s="282">
        <v>0</v>
      </c>
      <c r="CM232" s="26"/>
      <c r="CN232" s="26"/>
      <c r="CO232" s="26"/>
      <c r="CP232" s="247"/>
      <c r="CQ232" s="26"/>
      <c r="CR232" s="4"/>
      <c r="CS232" s="4"/>
      <c r="CT232" s="4"/>
      <c r="CU232" s="26"/>
      <c r="CV232" s="26"/>
      <c r="CW232" s="26"/>
      <c r="CX232" s="26"/>
      <c r="CY232" s="26"/>
      <c r="CZ232" s="26"/>
    </row>
    <row r="233" spans="1:105" ht="15" x14ac:dyDescent="0.25">
      <c r="A233" s="152">
        <v>230</v>
      </c>
      <c r="B233" s="23"/>
      <c r="C233" s="266"/>
      <c r="D233" s="22"/>
      <c r="E233" s="22"/>
      <c r="F233" s="22"/>
      <c r="G233" s="33"/>
      <c r="H233" s="4"/>
      <c r="I233" s="4"/>
      <c r="J233" s="4"/>
      <c r="K233" s="4"/>
      <c r="L233" s="4"/>
      <c r="M233" s="4"/>
      <c r="N233" s="299">
        <f t="shared" si="14"/>
        <v>0</v>
      </c>
      <c r="O233" s="4"/>
      <c r="P233" s="4"/>
      <c r="Q233" s="4"/>
      <c r="R233" s="4"/>
      <c r="S233" s="4"/>
      <c r="T233" s="4"/>
      <c r="U233" s="4"/>
      <c r="V233" s="32"/>
      <c r="W233" s="5"/>
      <c r="X233" s="5"/>
      <c r="Y233" s="5"/>
      <c r="Z233" s="5"/>
      <c r="AA233" s="5"/>
      <c r="AB233" s="46"/>
      <c r="AC233" s="4"/>
      <c r="AD233" s="4"/>
      <c r="AE233" s="4"/>
      <c r="AF233" s="4"/>
      <c r="AG233" s="4"/>
      <c r="AH233" s="4"/>
      <c r="AI233" s="4"/>
      <c r="AJ233" s="33"/>
      <c r="AK233" s="4"/>
      <c r="AL233" s="43"/>
      <c r="AM233" s="4"/>
      <c r="AN233" s="4"/>
      <c r="AO233" s="4"/>
      <c r="AP233" s="4"/>
      <c r="AQ233" s="4"/>
      <c r="AR233" s="4"/>
      <c r="AS233" s="4"/>
      <c r="AT233" s="4"/>
      <c r="AU233" s="300">
        <f t="shared" si="15"/>
        <v>0</v>
      </c>
      <c r="AV233" s="1"/>
      <c r="AW233" s="1"/>
      <c r="AX233" s="1"/>
      <c r="AY233" s="4"/>
      <c r="AZ233" s="7"/>
      <c r="BA233" s="4"/>
      <c r="BB233" s="4"/>
      <c r="BC233" s="4"/>
      <c r="BD233" s="4"/>
      <c r="BE233" s="33"/>
      <c r="BF233" s="43"/>
      <c r="BG233" s="11"/>
      <c r="BH233" s="11"/>
      <c r="BI233" s="11"/>
      <c r="BJ233" s="155">
        <v>230</v>
      </c>
      <c r="BK233" s="26"/>
      <c r="BL233" s="26"/>
      <c r="BM233" s="26"/>
      <c r="BN233" s="26"/>
      <c r="BO233" s="26"/>
      <c r="BP233" s="33"/>
      <c r="BQ233" s="4"/>
      <c r="BR233" s="4"/>
      <c r="BS233" s="43"/>
      <c r="BT233" s="26"/>
      <c r="BU233" s="26"/>
      <c r="BV233" s="26"/>
      <c r="BW233" s="26"/>
      <c r="BX233" s="33"/>
      <c r="BY233" s="4"/>
      <c r="BZ233" s="4"/>
      <c r="CA233" s="43"/>
      <c r="CB233" s="26"/>
      <c r="CC233" s="26"/>
      <c r="CD233" s="26"/>
      <c r="CE233" s="26"/>
      <c r="CF233" s="33"/>
      <c r="CG233" s="4"/>
      <c r="CH233" s="4"/>
      <c r="CI233" s="4"/>
      <c r="CJ233" s="155">
        <v>230</v>
      </c>
      <c r="CK233" s="282">
        <v>0</v>
      </c>
      <c r="CL233" s="282">
        <v>0</v>
      </c>
      <c r="CM233" s="26"/>
      <c r="CN233" s="26"/>
      <c r="CO233" s="26"/>
      <c r="CP233" s="247"/>
      <c r="CQ233" s="26"/>
      <c r="CR233" s="4"/>
      <c r="CS233" s="4"/>
      <c r="CT233" s="4"/>
      <c r="CU233" s="26"/>
      <c r="CV233" s="26"/>
      <c r="CW233" s="26"/>
      <c r="CX233" s="26"/>
      <c r="CY233" s="26"/>
      <c r="CZ233" s="26"/>
    </row>
    <row r="234" spans="1:105" ht="15" x14ac:dyDescent="0.25">
      <c r="A234" s="152">
        <v>231</v>
      </c>
      <c r="B234" s="23"/>
      <c r="C234" s="266"/>
      <c r="D234" s="22"/>
      <c r="E234" s="22"/>
      <c r="F234" s="22"/>
      <c r="G234" s="33"/>
      <c r="H234" s="4"/>
      <c r="I234" s="4"/>
      <c r="J234" s="4"/>
      <c r="K234" s="4"/>
      <c r="L234" s="4"/>
      <c r="M234" s="4"/>
      <c r="N234" s="299">
        <f t="shared" si="14"/>
        <v>0</v>
      </c>
      <c r="O234" s="4"/>
      <c r="P234" s="4"/>
      <c r="Q234" s="4"/>
      <c r="R234" s="4"/>
      <c r="S234" s="4"/>
      <c r="T234" s="4"/>
      <c r="U234" s="4"/>
      <c r="V234" s="32"/>
      <c r="W234" s="5"/>
      <c r="X234" s="5"/>
      <c r="Y234" s="5"/>
      <c r="Z234" s="5"/>
      <c r="AA234" s="5"/>
      <c r="AB234" s="46"/>
      <c r="AC234" s="4"/>
      <c r="AD234" s="4"/>
      <c r="AE234" s="4"/>
      <c r="AF234" s="4"/>
      <c r="AG234" s="4"/>
      <c r="AH234" s="4"/>
      <c r="AI234" s="4"/>
      <c r="AJ234" s="33"/>
      <c r="AK234" s="4"/>
      <c r="AL234" s="43"/>
      <c r="AM234" s="4"/>
      <c r="AN234" s="4"/>
      <c r="AO234" s="4"/>
      <c r="AP234" s="4"/>
      <c r="AQ234" s="4"/>
      <c r="AR234" s="4"/>
      <c r="AS234" s="4"/>
      <c r="AT234" s="4"/>
      <c r="AU234" s="300">
        <f t="shared" si="15"/>
        <v>0</v>
      </c>
      <c r="AV234" s="1"/>
      <c r="AW234" s="1"/>
      <c r="AX234" s="1"/>
      <c r="AY234" s="4"/>
      <c r="AZ234" s="7"/>
      <c r="BA234" s="4"/>
      <c r="BB234" s="4"/>
      <c r="BC234" s="4"/>
      <c r="BD234" s="4"/>
      <c r="BE234" s="33"/>
      <c r="BF234" s="43"/>
      <c r="BG234" s="11"/>
      <c r="BH234" s="11"/>
      <c r="BI234" s="11"/>
      <c r="BJ234" s="155">
        <v>231</v>
      </c>
      <c r="BK234" s="26"/>
      <c r="BL234" s="26"/>
      <c r="BM234" s="26"/>
      <c r="BN234" s="26"/>
      <c r="BO234" s="26"/>
      <c r="BP234" s="33"/>
      <c r="BQ234" s="4"/>
      <c r="BR234" s="4"/>
      <c r="BS234" s="43"/>
      <c r="BT234" s="26"/>
      <c r="BU234" s="26"/>
      <c r="BV234" s="26"/>
      <c r="BW234" s="26"/>
      <c r="BX234" s="33"/>
      <c r="BY234" s="4"/>
      <c r="BZ234" s="4"/>
      <c r="CA234" s="43"/>
      <c r="CB234" s="26"/>
      <c r="CC234" s="26"/>
      <c r="CD234" s="26"/>
      <c r="CE234" s="26"/>
      <c r="CF234" s="33"/>
      <c r="CG234" s="4"/>
      <c r="CH234" s="4"/>
      <c r="CI234" s="4"/>
      <c r="CJ234" s="155">
        <v>231</v>
      </c>
      <c r="CK234" s="282">
        <v>0</v>
      </c>
      <c r="CL234" s="282">
        <v>0</v>
      </c>
      <c r="CM234" s="26"/>
      <c r="CN234" s="26"/>
      <c r="CO234" s="26"/>
      <c r="CP234" s="247"/>
      <c r="CQ234" s="26"/>
      <c r="CR234" s="4"/>
      <c r="CS234" s="4"/>
      <c r="CT234" s="4"/>
      <c r="CU234" s="26"/>
      <c r="CV234" s="26"/>
      <c r="CW234" s="26"/>
      <c r="CX234" s="26"/>
      <c r="CY234" s="26"/>
      <c r="CZ234" s="26"/>
    </row>
    <row r="235" spans="1:105" ht="15" x14ac:dyDescent="0.25">
      <c r="A235" s="152">
        <v>232</v>
      </c>
      <c r="B235" s="24"/>
      <c r="C235" s="239"/>
      <c r="D235" s="22"/>
      <c r="E235" s="22"/>
      <c r="F235" s="22"/>
      <c r="G235" s="33"/>
      <c r="H235" s="4"/>
      <c r="I235" s="4"/>
      <c r="J235" s="4"/>
      <c r="K235" s="4"/>
      <c r="L235" s="4"/>
      <c r="M235" s="4"/>
      <c r="N235" s="299">
        <f t="shared" si="14"/>
        <v>0</v>
      </c>
      <c r="O235" s="4"/>
      <c r="P235" s="4"/>
      <c r="Q235" s="4"/>
      <c r="R235" s="4"/>
      <c r="S235" s="4"/>
      <c r="T235" s="4"/>
      <c r="U235" s="4"/>
      <c r="V235" s="32"/>
      <c r="W235" s="5"/>
      <c r="X235" s="5"/>
      <c r="Y235" s="5"/>
      <c r="Z235" s="5"/>
      <c r="AA235" s="5"/>
      <c r="AB235" s="46"/>
      <c r="AC235" s="4"/>
      <c r="AD235" s="4"/>
      <c r="AE235" s="4"/>
      <c r="AF235" s="4"/>
      <c r="AG235" s="4"/>
      <c r="AH235" s="4"/>
      <c r="AI235" s="4"/>
      <c r="AJ235" s="33"/>
      <c r="AK235" s="4"/>
      <c r="AL235" s="43"/>
      <c r="AM235" s="4"/>
      <c r="AN235" s="4"/>
      <c r="AO235" s="4"/>
      <c r="AP235" s="4"/>
      <c r="AQ235" s="4"/>
      <c r="AR235" s="4"/>
      <c r="AS235" s="4"/>
      <c r="AT235" s="4"/>
      <c r="AU235" s="300">
        <f t="shared" si="15"/>
        <v>0</v>
      </c>
      <c r="AV235" s="10"/>
      <c r="AW235" s="4"/>
      <c r="AX235" s="4"/>
      <c r="AY235" s="4"/>
      <c r="AZ235" s="7"/>
      <c r="BA235" s="4"/>
      <c r="BB235" s="4"/>
      <c r="BC235" s="4"/>
      <c r="BD235" s="4"/>
      <c r="BE235" s="33"/>
      <c r="BF235" s="43"/>
      <c r="BG235" s="11"/>
      <c r="BH235" s="11"/>
      <c r="BI235" s="11"/>
      <c r="BJ235" s="155">
        <v>232</v>
      </c>
      <c r="BK235" s="26"/>
      <c r="BL235" s="26"/>
      <c r="BM235" s="26"/>
      <c r="BN235" s="26"/>
      <c r="BO235" s="26"/>
      <c r="BP235" s="33"/>
      <c r="BQ235" s="4"/>
      <c r="BR235" s="4"/>
      <c r="BS235" s="43"/>
      <c r="BT235" s="26"/>
      <c r="BU235" s="26"/>
      <c r="BV235" s="26"/>
      <c r="BW235" s="26"/>
      <c r="BX235" s="33"/>
      <c r="BY235" s="4"/>
      <c r="BZ235" s="4"/>
      <c r="CA235" s="43"/>
      <c r="CB235" s="26"/>
      <c r="CC235" s="26"/>
      <c r="CD235" s="26"/>
      <c r="CE235" s="26"/>
      <c r="CF235" s="33"/>
      <c r="CG235" s="4"/>
      <c r="CH235" s="4"/>
      <c r="CI235" s="4"/>
      <c r="CJ235" s="155">
        <v>232</v>
      </c>
      <c r="CK235" s="282">
        <v>0</v>
      </c>
      <c r="CL235" s="282">
        <v>0</v>
      </c>
      <c r="CM235" s="26"/>
      <c r="CN235" s="26"/>
      <c r="CO235" s="26"/>
      <c r="CP235" s="247"/>
      <c r="CQ235" s="26"/>
      <c r="CR235" s="4"/>
      <c r="CS235" s="4"/>
      <c r="CT235" s="4"/>
      <c r="CU235" s="26"/>
      <c r="CV235" s="26"/>
      <c r="CW235" s="26"/>
      <c r="CX235" s="26"/>
      <c r="CY235" s="26"/>
      <c r="CZ235" s="26"/>
    </row>
    <row r="236" spans="1:105" ht="15" x14ac:dyDescent="0.25">
      <c r="A236" s="152">
        <v>233</v>
      </c>
      <c r="B236" s="23"/>
      <c r="C236" s="266"/>
      <c r="D236" s="22"/>
      <c r="E236" s="22"/>
      <c r="F236" s="22"/>
      <c r="G236" s="33"/>
      <c r="H236" s="4"/>
      <c r="I236" s="4"/>
      <c r="J236" s="4"/>
      <c r="K236" s="4"/>
      <c r="L236" s="4"/>
      <c r="M236" s="4"/>
      <c r="N236" s="299">
        <f t="shared" si="14"/>
        <v>0</v>
      </c>
      <c r="O236" s="4"/>
      <c r="P236" s="4"/>
      <c r="Q236" s="4"/>
      <c r="R236" s="4"/>
      <c r="S236" s="4"/>
      <c r="T236" s="4"/>
      <c r="U236" s="4"/>
      <c r="V236" s="32"/>
      <c r="W236" s="5"/>
      <c r="X236" s="5"/>
      <c r="Y236" s="5"/>
      <c r="Z236" s="5"/>
      <c r="AA236" s="5"/>
      <c r="AB236" s="46"/>
      <c r="AC236" s="4"/>
      <c r="AD236" s="4"/>
      <c r="AE236" s="4"/>
      <c r="AF236" s="4"/>
      <c r="AG236" s="4"/>
      <c r="AH236" s="4"/>
      <c r="AI236" s="4"/>
      <c r="AJ236" s="33"/>
      <c r="AK236" s="4"/>
      <c r="AL236" s="43"/>
      <c r="AM236" s="4"/>
      <c r="AN236" s="4"/>
      <c r="AO236" s="4"/>
      <c r="AP236" s="4"/>
      <c r="AQ236" s="4"/>
      <c r="AR236" s="4"/>
      <c r="AS236" s="4"/>
      <c r="AT236" s="4"/>
      <c r="AU236" s="300">
        <f t="shared" si="15"/>
        <v>0</v>
      </c>
      <c r="AV236" s="10"/>
      <c r="AW236" s="4"/>
      <c r="AX236" s="4"/>
      <c r="AY236" s="4"/>
      <c r="AZ236" s="7"/>
      <c r="BA236" s="4"/>
      <c r="BB236" s="4"/>
      <c r="BC236" s="4"/>
      <c r="BD236" s="4"/>
      <c r="BE236" s="33"/>
      <c r="BF236" s="43"/>
      <c r="BG236" s="11"/>
      <c r="BH236" s="11"/>
      <c r="BI236" s="11"/>
      <c r="BJ236" s="155">
        <v>233</v>
      </c>
      <c r="BK236" s="26"/>
      <c r="BL236" s="26"/>
      <c r="BM236" s="26"/>
      <c r="BN236" s="26"/>
      <c r="BO236" s="26"/>
      <c r="BP236" s="33"/>
      <c r="BQ236" s="4"/>
      <c r="BR236" s="4"/>
      <c r="BS236" s="43"/>
      <c r="BT236" s="26"/>
      <c r="BU236" s="26"/>
      <c r="BV236" s="26"/>
      <c r="BW236" s="26"/>
      <c r="BX236" s="33"/>
      <c r="BY236" s="4"/>
      <c r="BZ236" s="4"/>
      <c r="CA236" s="43"/>
      <c r="CB236" s="26"/>
      <c r="CC236" s="26"/>
      <c r="CD236" s="26"/>
      <c r="CE236" s="26"/>
      <c r="CF236" s="33"/>
      <c r="CG236" s="4"/>
      <c r="CH236" s="4"/>
      <c r="CI236" s="4"/>
      <c r="CJ236" s="155">
        <v>233</v>
      </c>
      <c r="CK236" s="282">
        <v>0</v>
      </c>
      <c r="CL236" s="282">
        <v>0</v>
      </c>
      <c r="CM236" s="26"/>
      <c r="CN236" s="26"/>
      <c r="CO236" s="26"/>
      <c r="CP236" s="247"/>
      <c r="CQ236" s="26"/>
      <c r="CR236" s="4"/>
      <c r="CS236" s="4"/>
      <c r="CT236" s="4"/>
      <c r="CU236" s="26"/>
      <c r="CV236" s="26"/>
      <c r="CW236" s="26"/>
      <c r="CX236" s="26"/>
      <c r="CY236" s="26"/>
      <c r="CZ236" s="26"/>
    </row>
    <row r="237" spans="1:105" ht="15" x14ac:dyDescent="0.25">
      <c r="A237" s="152">
        <v>234</v>
      </c>
      <c r="B237" s="4"/>
      <c r="C237" s="33"/>
      <c r="D237" s="4"/>
      <c r="E237" s="4"/>
      <c r="F237" s="4"/>
      <c r="G237" s="33"/>
      <c r="H237" s="4"/>
      <c r="I237" s="4"/>
      <c r="J237" s="4"/>
      <c r="K237" s="4"/>
      <c r="L237" s="4"/>
      <c r="M237" s="4"/>
      <c r="N237" s="299">
        <f t="shared" si="14"/>
        <v>0</v>
      </c>
      <c r="O237" s="4"/>
      <c r="P237" s="4"/>
      <c r="Q237" s="4"/>
      <c r="R237" s="4"/>
      <c r="S237" s="4"/>
      <c r="T237" s="4"/>
      <c r="U237" s="4"/>
      <c r="V237" s="33"/>
      <c r="W237" s="4"/>
      <c r="X237" s="4"/>
      <c r="Y237" s="4"/>
      <c r="Z237" s="4"/>
      <c r="AA237" s="4"/>
      <c r="AB237" s="43"/>
      <c r="AC237" s="4"/>
      <c r="AD237" s="4"/>
      <c r="AE237" s="4"/>
      <c r="AF237" s="4"/>
      <c r="AG237" s="4"/>
      <c r="AH237" s="4"/>
      <c r="AI237" s="4"/>
      <c r="AJ237" s="33"/>
      <c r="AK237" s="4"/>
      <c r="AL237" s="43"/>
      <c r="AM237" s="4"/>
      <c r="AN237" s="4"/>
      <c r="AO237" s="4"/>
      <c r="AP237" s="4"/>
      <c r="AQ237" s="4"/>
      <c r="AR237" s="4"/>
      <c r="AS237" s="4"/>
      <c r="AT237" s="4"/>
      <c r="AU237" s="300">
        <f t="shared" si="15"/>
        <v>0</v>
      </c>
      <c r="AV237" s="4"/>
      <c r="AW237" s="4"/>
      <c r="AX237" s="4"/>
      <c r="AY237" s="4"/>
      <c r="AZ237" s="4"/>
      <c r="BA237" s="4"/>
      <c r="BB237" s="4"/>
      <c r="BC237" s="4"/>
      <c r="BD237" s="4"/>
      <c r="BE237" s="33"/>
      <c r="BF237" s="43"/>
      <c r="BG237" s="11"/>
      <c r="BH237" s="11"/>
      <c r="BI237" s="11"/>
      <c r="BJ237" s="155">
        <v>234</v>
      </c>
      <c r="BK237" s="26"/>
      <c r="BL237" s="26"/>
      <c r="BM237" s="26"/>
      <c r="BN237" s="26"/>
      <c r="BO237" s="26"/>
      <c r="BP237" s="33"/>
      <c r="BQ237" s="4"/>
      <c r="BR237" s="4"/>
      <c r="BS237" s="43"/>
      <c r="BT237" s="26"/>
      <c r="BU237" s="26"/>
      <c r="BV237" s="26"/>
      <c r="BW237" s="26"/>
      <c r="BX237" s="33"/>
      <c r="BY237" s="4"/>
      <c r="BZ237" s="4"/>
      <c r="CA237" s="43"/>
      <c r="CB237" s="26"/>
      <c r="CC237" s="26"/>
      <c r="CD237" s="26"/>
      <c r="CE237" s="26"/>
      <c r="CF237" s="33"/>
      <c r="CG237" s="4"/>
      <c r="CH237" s="4"/>
      <c r="CI237" s="4"/>
      <c r="CJ237" s="155">
        <v>234</v>
      </c>
      <c r="CK237" s="282">
        <v>0</v>
      </c>
      <c r="CL237" s="282">
        <v>0</v>
      </c>
      <c r="CM237" s="26"/>
      <c r="CN237" s="26"/>
      <c r="CO237" s="26"/>
      <c r="CP237" s="247"/>
      <c r="CQ237" s="26"/>
      <c r="CR237" s="4"/>
      <c r="CS237" s="4"/>
      <c r="CT237" s="4"/>
      <c r="CU237" s="26"/>
      <c r="CV237" s="26"/>
      <c r="CW237" s="26"/>
      <c r="CX237" s="26"/>
      <c r="CY237" s="26"/>
      <c r="CZ237" s="26"/>
    </row>
    <row r="238" spans="1:105" ht="15" x14ac:dyDescent="0.25">
      <c r="A238" s="152">
        <v>235</v>
      </c>
      <c r="B238" s="4"/>
      <c r="C238" s="33"/>
      <c r="D238" s="4"/>
      <c r="E238" s="4"/>
      <c r="F238" s="4"/>
      <c r="G238" s="33"/>
      <c r="H238" s="4"/>
      <c r="I238" s="4"/>
      <c r="J238" s="4"/>
      <c r="K238" s="4"/>
      <c r="L238" s="4"/>
      <c r="M238" s="4"/>
      <c r="N238" s="299">
        <f t="shared" si="14"/>
        <v>0</v>
      </c>
      <c r="O238" s="4"/>
      <c r="P238" s="4"/>
      <c r="Q238" s="4"/>
      <c r="R238" s="4"/>
      <c r="S238" s="4"/>
      <c r="T238" s="4"/>
      <c r="U238" s="4"/>
      <c r="V238" s="33"/>
      <c r="W238" s="4"/>
      <c r="X238" s="4"/>
      <c r="Y238" s="4"/>
      <c r="Z238" s="4"/>
      <c r="AA238" s="4"/>
      <c r="AB238" s="43"/>
      <c r="AC238" s="4"/>
      <c r="AD238" s="4"/>
      <c r="AE238" s="4"/>
      <c r="AF238" s="4"/>
      <c r="AG238" s="4"/>
      <c r="AH238" s="4"/>
      <c r="AI238" s="4"/>
      <c r="AJ238" s="33"/>
      <c r="AK238" s="4"/>
      <c r="AL238" s="43"/>
      <c r="AM238" s="4"/>
      <c r="AN238" s="4"/>
      <c r="AO238" s="4"/>
      <c r="AP238" s="4"/>
      <c r="AQ238" s="4"/>
      <c r="AR238" s="4"/>
      <c r="AS238" s="4"/>
      <c r="AT238" s="4"/>
      <c r="AU238" s="300">
        <f t="shared" si="15"/>
        <v>0</v>
      </c>
      <c r="AV238" s="4"/>
      <c r="AW238" s="4"/>
      <c r="AX238" s="4"/>
      <c r="AY238" s="4"/>
      <c r="AZ238" s="4"/>
      <c r="BA238" s="4"/>
      <c r="BB238" s="4"/>
      <c r="BC238" s="4"/>
      <c r="BD238" s="4"/>
      <c r="BE238" s="33"/>
      <c r="BF238" s="43"/>
      <c r="BG238" s="11"/>
      <c r="BH238" s="11"/>
      <c r="BI238" s="11"/>
      <c r="BJ238" s="155">
        <v>235</v>
      </c>
      <c r="BK238" s="26"/>
      <c r="BL238" s="26"/>
      <c r="BM238" s="26"/>
      <c r="BN238" s="26"/>
      <c r="BO238" s="26"/>
      <c r="BP238" s="33"/>
      <c r="BQ238" s="4"/>
      <c r="BR238" s="4"/>
      <c r="BS238" s="43"/>
      <c r="BT238" s="26"/>
      <c r="BU238" s="26"/>
      <c r="BV238" s="26"/>
      <c r="BW238" s="26"/>
      <c r="BX238" s="33"/>
      <c r="BY238" s="4"/>
      <c r="BZ238" s="4"/>
      <c r="CA238" s="43"/>
      <c r="CB238" s="26"/>
      <c r="CC238" s="26"/>
      <c r="CD238" s="26"/>
      <c r="CE238" s="26"/>
      <c r="CF238" s="33"/>
      <c r="CG238" s="4"/>
      <c r="CH238" s="4"/>
      <c r="CI238" s="4"/>
      <c r="CJ238" s="155">
        <v>235</v>
      </c>
      <c r="CK238" s="282">
        <v>0</v>
      </c>
      <c r="CL238" s="282">
        <v>0</v>
      </c>
      <c r="CM238" s="26"/>
      <c r="CN238" s="26"/>
      <c r="CO238" s="26"/>
      <c r="CP238" s="247"/>
      <c r="CQ238" s="26"/>
      <c r="CR238" s="4"/>
      <c r="CS238" s="4"/>
      <c r="CT238" s="4"/>
      <c r="CU238" s="26"/>
      <c r="CV238" s="26"/>
      <c r="CW238" s="26"/>
      <c r="CX238" s="26"/>
      <c r="CY238" s="26"/>
      <c r="CZ238" s="26"/>
    </row>
    <row r="239" spans="1:105" ht="15" x14ac:dyDescent="0.25">
      <c r="A239" s="152">
        <v>236</v>
      </c>
      <c r="C239" s="31"/>
      <c r="G239" s="31"/>
      <c r="H239" s="1"/>
      <c r="I239" s="1"/>
      <c r="J239" s="1"/>
      <c r="K239" s="1"/>
      <c r="L239" s="1"/>
      <c r="M239" s="1"/>
      <c r="N239" s="299">
        <f t="shared" si="14"/>
        <v>0</v>
      </c>
      <c r="V239" s="31"/>
      <c r="W239" s="1"/>
      <c r="X239" s="1"/>
      <c r="Y239" s="1"/>
      <c r="Z239" s="1"/>
      <c r="AA239" s="1"/>
      <c r="AB239" s="125"/>
      <c r="AJ239" s="31"/>
      <c r="AK239" s="1"/>
      <c r="AL239" s="125"/>
      <c r="AU239" s="300">
        <f t="shared" si="15"/>
        <v>0</v>
      </c>
      <c r="AV239" s="1"/>
      <c r="AW239" s="1"/>
      <c r="AX239" s="1"/>
      <c r="AY239" s="1"/>
      <c r="AZ239" s="1"/>
      <c r="BA239" s="1"/>
      <c r="BB239" s="1"/>
      <c r="BC239" s="1"/>
      <c r="BD239" s="1"/>
      <c r="BE239" s="31"/>
      <c r="BF239" s="125"/>
      <c r="BG239" s="11"/>
      <c r="BH239" s="11"/>
      <c r="BI239" s="11"/>
      <c r="BJ239" s="155">
        <v>236</v>
      </c>
      <c r="BP239" s="31"/>
      <c r="BQ239" s="1"/>
      <c r="BR239" s="1"/>
      <c r="BS239" s="125"/>
      <c r="BX239" s="31"/>
      <c r="BY239" s="1"/>
      <c r="BZ239" s="1"/>
      <c r="CA239" s="125"/>
      <c r="CF239" s="31"/>
      <c r="CG239" s="1"/>
      <c r="CH239" s="1"/>
      <c r="CI239" s="1"/>
      <c r="CJ239" s="155">
        <v>236</v>
      </c>
      <c r="CK239" s="282">
        <v>0</v>
      </c>
      <c r="CL239" s="282">
        <v>0</v>
      </c>
      <c r="CR239" s="1"/>
      <c r="CS239" s="1"/>
      <c r="CT239" s="1"/>
    </row>
    <row r="240" spans="1:105" ht="15" x14ac:dyDescent="0.25">
      <c r="A240" s="152">
        <v>237</v>
      </c>
      <c r="C240" s="31"/>
      <c r="G240" s="31"/>
      <c r="H240" s="1"/>
      <c r="I240" s="1"/>
      <c r="J240" s="1"/>
      <c r="K240" s="1"/>
      <c r="L240" s="1"/>
      <c r="M240" s="1"/>
      <c r="N240" s="299">
        <f t="shared" si="14"/>
        <v>0</v>
      </c>
      <c r="V240" s="31"/>
      <c r="W240" s="1"/>
      <c r="X240" s="1"/>
      <c r="Y240" s="1"/>
      <c r="Z240" s="1"/>
      <c r="AA240" s="1"/>
      <c r="AB240" s="125"/>
      <c r="AJ240" s="31"/>
      <c r="AK240" s="1"/>
      <c r="AL240" s="125"/>
      <c r="AU240" s="300">
        <f t="shared" si="15"/>
        <v>0</v>
      </c>
      <c r="AV240" s="1"/>
      <c r="AW240" s="1"/>
      <c r="AX240" s="1"/>
      <c r="AY240" s="1"/>
      <c r="AZ240" s="1"/>
      <c r="BA240" s="1"/>
      <c r="BB240" s="1"/>
      <c r="BC240" s="1"/>
      <c r="BD240" s="1"/>
      <c r="BE240" s="31"/>
      <c r="BF240" s="125"/>
      <c r="BG240" s="11"/>
      <c r="BH240" s="11"/>
      <c r="BI240" s="11"/>
      <c r="BJ240" s="155">
        <v>237</v>
      </c>
      <c r="BP240" s="31"/>
      <c r="BQ240" s="1"/>
      <c r="BR240" s="1"/>
      <c r="BS240" s="125"/>
      <c r="BX240" s="31"/>
      <c r="BY240" s="1"/>
      <c r="BZ240" s="1"/>
      <c r="CA240" s="125"/>
      <c r="CF240" s="31"/>
      <c r="CG240" s="1"/>
      <c r="CH240" s="1"/>
      <c r="CI240" s="1"/>
      <c r="CJ240" s="155">
        <v>237</v>
      </c>
      <c r="CK240" s="282">
        <v>0</v>
      </c>
      <c r="CL240" s="282">
        <v>0</v>
      </c>
      <c r="CR240" s="1"/>
      <c r="CS240" s="1"/>
      <c r="CT240" s="1"/>
    </row>
    <row r="241" spans="1:98" ht="15" x14ac:dyDescent="0.25">
      <c r="A241" s="152">
        <v>238</v>
      </c>
      <c r="C241" s="31"/>
      <c r="G241" s="31"/>
      <c r="H241" s="1"/>
      <c r="I241" s="1"/>
      <c r="J241" s="1"/>
      <c r="K241" s="1"/>
      <c r="L241" s="1"/>
      <c r="M241" s="1"/>
      <c r="N241" s="299">
        <f t="shared" si="14"/>
        <v>0</v>
      </c>
      <c r="V241" s="31"/>
      <c r="W241" s="1"/>
      <c r="X241" s="1"/>
      <c r="Y241" s="1"/>
      <c r="Z241" s="1"/>
      <c r="AA241" s="1"/>
      <c r="AB241" s="125"/>
      <c r="AJ241" s="31"/>
      <c r="AK241" s="1"/>
      <c r="AL241" s="125"/>
      <c r="AU241" s="300">
        <f t="shared" si="15"/>
        <v>0</v>
      </c>
      <c r="AV241" s="1"/>
      <c r="AW241" s="1"/>
      <c r="AX241" s="1"/>
      <c r="AY241" s="1"/>
      <c r="AZ241" s="1"/>
      <c r="BA241" s="1"/>
      <c r="BB241" s="1"/>
      <c r="BC241" s="1"/>
      <c r="BD241" s="1"/>
      <c r="BE241" s="31"/>
      <c r="BF241" s="125"/>
      <c r="BG241" s="11"/>
      <c r="BH241" s="11"/>
      <c r="BI241" s="11"/>
      <c r="BJ241" s="155">
        <v>238</v>
      </c>
      <c r="BP241" s="31"/>
      <c r="BQ241" s="1"/>
      <c r="BR241" s="1"/>
      <c r="BS241" s="125"/>
      <c r="BX241" s="31"/>
      <c r="BY241" s="1"/>
      <c r="BZ241" s="1"/>
      <c r="CA241" s="125"/>
      <c r="CF241" s="31"/>
      <c r="CG241" s="1"/>
      <c r="CH241" s="1"/>
      <c r="CI241" s="1"/>
      <c r="CJ241" s="155">
        <v>238</v>
      </c>
      <c r="CK241" s="282">
        <v>0</v>
      </c>
      <c r="CL241" s="282">
        <v>0</v>
      </c>
      <c r="CR241" s="1"/>
      <c r="CS241" s="1"/>
      <c r="CT241" s="1"/>
    </row>
    <row r="242" spans="1:98" ht="15" x14ac:dyDescent="0.25">
      <c r="A242" s="152">
        <v>239</v>
      </c>
      <c r="C242" s="31"/>
      <c r="G242" s="31"/>
      <c r="H242" s="1"/>
      <c r="I242" s="1"/>
      <c r="J242" s="1"/>
      <c r="K242" s="1"/>
      <c r="L242" s="1"/>
      <c r="M242" s="1"/>
      <c r="N242" s="299">
        <f t="shared" si="14"/>
        <v>0</v>
      </c>
      <c r="V242" s="31"/>
      <c r="W242" s="1"/>
      <c r="X242" s="1"/>
      <c r="Y242" s="1"/>
      <c r="Z242" s="1"/>
      <c r="AA242" s="1"/>
      <c r="AB242" s="125"/>
      <c r="AJ242" s="31"/>
      <c r="AK242" s="1"/>
      <c r="AL242" s="125"/>
      <c r="AU242" s="300">
        <f t="shared" si="15"/>
        <v>0</v>
      </c>
      <c r="AV242" s="1"/>
      <c r="AW242" s="1"/>
      <c r="AX242" s="1"/>
      <c r="AY242" s="1"/>
      <c r="AZ242" s="1"/>
      <c r="BA242" s="1"/>
      <c r="BB242" s="1"/>
      <c r="BC242" s="1"/>
      <c r="BD242" s="1"/>
      <c r="BE242" s="31"/>
      <c r="BF242" s="125"/>
      <c r="BG242" s="11"/>
      <c r="BH242" s="11"/>
      <c r="BI242" s="11"/>
      <c r="BJ242" s="155">
        <v>239</v>
      </c>
      <c r="BP242" s="31"/>
      <c r="BQ242" s="1"/>
      <c r="BR242" s="1"/>
      <c r="BS242" s="125"/>
      <c r="BX242" s="31"/>
      <c r="BY242" s="1"/>
      <c r="BZ242" s="1"/>
      <c r="CA242" s="125"/>
      <c r="CF242" s="31"/>
      <c r="CG242" s="1"/>
      <c r="CH242" s="1"/>
      <c r="CI242" s="1"/>
      <c r="CJ242" s="155">
        <v>239</v>
      </c>
      <c r="CK242" s="282">
        <v>0</v>
      </c>
      <c r="CL242" s="282">
        <v>0</v>
      </c>
      <c r="CR242" s="1"/>
      <c r="CS242" s="1"/>
      <c r="CT242" s="1"/>
    </row>
    <row r="243" spans="1:98" ht="15" x14ac:dyDescent="0.25">
      <c r="A243" s="152">
        <v>240</v>
      </c>
      <c r="C243" s="31"/>
      <c r="G243" s="31"/>
      <c r="H243" s="1"/>
      <c r="I243" s="1"/>
      <c r="J243" s="1"/>
      <c r="K243" s="1"/>
      <c r="L243" s="1"/>
      <c r="M243" s="1"/>
      <c r="N243" s="299">
        <f t="shared" si="14"/>
        <v>0</v>
      </c>
      <c r="V243" s="31"/>
      <c r="W243" s="1"/>
      <c r="X243" s="1"/>
      <c r="Y243" s="1"/>
      <c r="Z243" s="1"/>
      <c r="AA243" s="1"/>
      <c r="AB243" s="125"/>
      <c r="AJ243" s="31"/>
      <c r="AK243" s="1"/>
      <c r="AL243" s="125"/>
      <c r="AU243" s="300">
        <f t="shared" si="15"/>
        <v>0</v>
      </c>
      <c r="AV243" s="1"/>
      <c r="AW243" s="1"/>
      <c r="AX243" s="1"/>
      <c r="AY243" s="1"/>
      <c r="AZ243" s="1"/>
      <c r="BA243" s="1"/>
      <c r="BB243" s="1"/>
      <c r="BC243" s="1"/>
      <c r="BD243" s="1"/>
      <c r="BE243" s="31"/>
      <c r="BF243" s="125"/>
      <c r="BG243" s="11"/>
      <c r="BH243" s="11"/>
      <c r="BI243" s="11"/>
      <c r="BJ243" s="155">
        <v>240</v>
      </c>
      <c r="BP243" s="31"/>
      <c r="BQ243" s="1"/>
      <c r="BR243" s="1"/>
      <c r="BS243" s="125"/>
      <c r="BX243" s="31"/>
      <c r="BY243" s="1"/>
      <c r="BZ243" s="1"/>
      <c r="CA243" s="125"/>
      <c r="CF243" s="31"/>
      <c r="CG243" s="1"/>
      <c r="CH243" s="1"/>
      <c r="CI243" s="1"/>
      <c r="CJ243" s="155">
        <v>240</v>
      </c>
      <c r="CK243" s="282">
        <v>0</v>
      </c>
      <c r="CL243" s="282">
        <v>0</v>
      </c>
      <c r="CR243" s="1"/>
      <c r="CS243" s="1"/>
      <c r="CT243" s="1"/>
    </row>
    <row r="244" spans="1:98" ht="15" x14ac:dyDescent="0.25">
      <c r="A244" s="152">
        <v>241</v>
      </c>
      <c r="C244" s="31"/>
      <c r="G244" s="31"/>
      <c r="H244" s="1"/>
      <c r="I244" s="1"/>
      <c r="J244" s="1"/>
      <c r="K244" s="1"/>
      <c r="L244" s="1"/>
      <c r="M244" s="1"/>
      <c r="N244" s="299">
        <f t="shared" si="14"/>
        <v>0</v>
      </c>
      <c r="V244" s="31"/>
      <c r="W244" s="1"/>
      <c r="X244" s="1"/>
      <c r="Y244" s="1"/>
      <c r="Z244" s="1"/>
      <c r="AA244" s="1"/>
      <c r="AB244" s="125"/>
      <c r="AJ244" s="31"/>
      <c r="AK244" s="1"/>
      <c r="AL244" s="125"/>
      <c r="AU244" s="300">
        <f t="shared" si="15"/>
        <v>0</v>
      </c>
      <c r="AV244" s="1"/>
      <c r="AW244" s="1"/>
      <c r="AX244" s="1"/>
      <c r="AY244" s="1"/>
      <c r="AZ244" s="1"/>
      <c r="BA244" s="1"/>
      <c r="BB244" s="1"/>
      <c r="BC244" s="1"/>
      <c r="BD244" s="1"/>
      <c r="BE244" s="31"/>
      <c r="BF244" s="125"/>
      <c r="BG244" s="11"/>
      <c r="BH244" s="11"/>
      <c r="BI244" s="11"/>
      <c r="BJ244" s="155">
        <v>241</v>
      </c>
      <c r="BP244" s="31"/>
      <c r="BQ244" s="1"/>
      <c r="BR244" s="1"/>
      <c r="BS244" s="125"/>
      <c r="BX244" s="31"/>
      <c r="BY244" s="1"/>
      <c r="BZ244" s="1"/>
      <c r="CA244" s="125"/>
      <c r="CF244" s="31"/>
      <c r="CG244" s="1"/>
      <c r="CH244" s="1"/>
      <c r="CI244" s="1"/>
      <c r="CJ244" s="155">
        <v>241</v>
      </c>
      <c r="CK244" s="282">
        <v>0</v>
      </c>
      <c r="CL244" s="282">
        <v>0</v>
      </c>
      <c r="CR244" s="1"/>
      <c r="CS244" s="1"/>
      <c r="CT244" s="1"/>
    </row>
    <row r="245" spans="1:98" ht="15" x14ac:dyDescent="0.25">
      <c r="A245" s="152">
        <v>242</v>
      </c>
      <c r="C245" s="31"/>
      <c r="G245" s="31"/>
      <c r="H245" s="1"/>
      <c r="I245" s="1"/>
      <c r="J245" s="1"/>
      <c r="K245" s="1"/>
      <c r="L245" s="1"/>
      <c r="M245" s="1"/>
      <c r="N245" s="299">
        <f t="shared" si="14"/>
        <v>0</v>
      </c>
      <c r="V245" s="31"/>
      <c r="W245" s="1"/>
      <c r="X245" s="1"/>
      <c r="Y245" s="1"/>
      <c r="Z245" s="1"/>
      <c r="AA245" s="1"/>
      <c r="AB245" s="125"/>
      <c r="AJ245" s="31"/>
      <c r="AK245" s="1"/>
      <c r="AL245" s="125"/>
      <c r="AU245" s="300">
        <f t="shared" si="15"/>
        <v>0</v>
      </c>
      <c r="AV245" s="1"/>
      <c r="AW245" s="1"/>
      <c r="AX245" s="1"/>
      <c r="AY245" s="1"/>
      <c r="AZ245" s="1"/>
      <c r="BA245" s="1"/>
      <c r="BB245" s="1"/>
      <c r="BC245" s="1"/>
      <c r="BD245" s="1"/>
      <c r="BE245" s="31"/>
      <c r="BF245" s="125"/>
      <c r="BG245" s="11"/>
      <c r="BH245" s="11"/>
      <c r="BI245" s="11"/>
      <c r="BJ245" s="155">
        <v>242</v>
      </c>
      <c r="BP245" s="31"/>
      <c r="BQ245" s="1"/>
      <c r="BR245" s="1"/>
      <c r="BS245" s="125"/>
      <c r="BX245" s="31"/>
      <c r="BY245" s="1"/>
      <c r="BZ245" s="1"/>
      <c r="CA245" s="125"/>
      <c r="CF245" s="31"/>
      <c r="CG245" s="1"/>
      <c r="CH245" s="1"/>
      <c r="CI245" s="1"/>
      <c r="CJ245" s="155">
        <v>242</v>
      </c>
      <c r="CK245" s="282">
        <v>0</v>
      </c>
      <c r="CL245" s="282">
        <v>0</v>
      </c>
      <c r="CR245" s="1"/>
      <c r="CS245" s="1"/>
      <c r="CT245" s="1"/>
    </row>
    <row r="246" spans="1:98" ht="15" x14ac:dyDescent="0.25">
      <c r="A246" s="152">
        <v>243</v>
      </c>
      <c r="C246" s="31"/>
      <c r="G246" s="31"/>
      <c r="H246" s="1"/>
      <c r="I246" s="1"/>
      <c r="J246" s="1"/>
      <c r="K246" s="1"/>
      <c r="L246" s="1"/>
      <c r="M246" s="1"/>
      <c r="N246" s="299">
        <f t="shared" si="14"/>
        <v>0</v>
      </c>
      <c r="V246" s="31"/>
      <c r="W246" s="1"/>
      <c r="X246" s="1"/>
      <c r="Y246" s="1"/>
      <c r="Z246" s="1"/>
      <c r="AA246" s="1"/>
      <c r="AB246" s="125"/>
      <c r="AJ246" s="31"/>
      <c r="AK246" s="1"/>
      <c r="AL246" s="125"/>
      <c r="AU246" s="300">
        <f t="shared" si="15"/>
        <v>0</v>
      </c>
      <c r="AV246" s="1"/>
      <c r="AW246" s="1"/>
      <c r="AX246" s="1"/>
      <c r="AY246" s="1"/>
      <c r="AZ246" s="1"/>
      <c r="BA246" s="1"/>
      <c r="BB246" s="1"/>
      <c r="BC246" s="1"/>
      <c r="BD246" s="1"/>
      <c r="BE246" s="31"/>
      <c r="BF246" s="125"/>
      <c r="BG246" s="11"/>
      <c r="BH246" s="11"/>
      <c r="BI246" s="11"/>
      <c r="BJ246" s="155">
        <v>243</v>
      </c>
      <c r="BP246" s="31"/>
      <c r="BQ246" s="1"/>
      <c r="BR246" s="1"/>
      <c r="BS246" s="125"/>
      <c r="BX246" s="31"/>
      <c r="BY246" s="1"/>
      <c r="BZ246" s="1"/>
      <c r="CA246" s="125"/>
      <c r="CF246" s="31"/>
      <c r="CG246" s="1"/>
      <c r="CH246" s="1"/>
      <c r="CI246" s="1"/>
      <c r="CJ246" s="155">
        <v>243</v>
      </c>
      <c r="CK246" s="282">
        <v>0</v>
      </c>
      <c r="CL246" s="282">
        <v>0</v>
      </c>
      <c r="CR246" s="1"/>
      <c r="CS246" s="1"/>
      <c r="CT246" s="1"/>
    </row>
    <row r="247" spans="1:98" ht="15" x14ac:dyDescent="0.25">
      <c r="A247" s="152">
        <v>244</v>
      </c>
      <c r="C247" s="31"/>
      <c r="G247" s="31"/>
      <c r="H247" s="1"/>
      <c r="I247" s="1"/>
      <c r="J247" s="1"/>
      <c r="K247" s="1"/>
      <c r="L247" s="1"/>
      <c r="M247" s="1"/>
      <c r="N247" s="299">
        <f t="shared" si="14"/>
        <v>0</v>
      </c>
      <c r="V247" s="31"/>
      <c r="W247" s="1"/>
      <c r="X247" s="1"/>
      <c r="Y247" s="1"/>
      <c r="Z247" s="1"/>
      <c r="AA247" s="1"/>
      <c r="AB247" s="125"/>
      <c r="AJ247" s="31"/>
      <c r="AK247" s="1"/>
      <c r="AL247" s="125"/>
      <c r="AU247" s="300">
        <f t="shared" si="15"/>
        <v>0</v>
      </c>
      <c r="AV247" s="1"/>
      <c r="AW247" s="1"/>
      <c r="AX247" s="1"/>
      <c r="AY247" s="1"/>
      <c r="AZ247" s="1"/>
      <c r="BA247" s="1"/>
      <c r="BB247" s="1"/>
      <c r="BC247" s="1"/>
      <c r="BD247" s="1"/>
      <c r="BE247" s="31"/>
      <c r="BF247" s="125"/>
      <c r="BG247" s="11"/>
      <c r="BH247" s="11"/>
      <c r="BI247" s="11"/>
      <c r="BJ247" s="155">
        <v>244</v>
      </c>
      <c r="BP247" s="31"/>
      <c r="BQ247" s="1"/>
      <c r="BR247" s="1"/>
      <c r="BS247" s="125"/>
      <c r="BX247" s="31"/>
      <c r="BY247" s="1"/>
      <c r="BZ247" s="1"/>
      <c r="CA247" s="125"/>
      <c r="CF247" s="31"/>
      <c r="CG247" s="1"/>
      <c r="CH247" s="1"/>
      <c r="CI247" s="1"/>
      <c r="CJ247" s="155">
        <v>244</v>
      </c>
      <c r="CK247" s="282">
        <v>0</v>
      </c>
      <c r="CL247" s="282">
        <v>0</v>
      </c>
      <c r="CR247" s="1"/>
      <c r="CS247" s="1"/>
      <c r="CT247" s="1"/>
    </row>
    <row r="248" spans="1:98" ht="15" x14ac:dyDescent="0.25">
      <c r="A248" s="152">
        <v>245</v>
      </c>
      <c r="C248" s="31"/>
      <c r="G248" s="31"/>
      <c r="H248" s="1"/>
      <c r="I248" s="1"/>
      <c r="J248" s="1"/>
      <c r="K248" s="1"/>
      <c r="L248" s="1"/>
      <c r="M248" s="1"/>
      <c r="N248" s="299">
        <f t="shared" si="14"/>
        <v>0</v>
      </c>
      <c r="V248" s="31"/>
      <c r="W248" s="1"/>
      <c r="X248" s="1"/>
      <c r="Y248" s="1"/>
      <c r="Z248" s="1"/>
      <c r="AA248" s="1"/>
      <c r="AB248" s="125"/>
      <c r="AJ248" s="31"/>
      <c r="AK248" s="1"/>
      <c r="AL248" s="125"/>
      <c r="AU248" s="300">
        <f t="shared" si="15"/>
        <v>0</v>
      </c>
      <c r="AV248" s="1"/>
      <c r="AW248" s="1"/>
      <c r="AX248" s="1"/>
      <c r="AY248" s="1"/>
      <c r="AZ248" s="1"/>
      <c r="BA248" s="1"/>
      <c r="BB248" s="1"/>
      <c r="BC248" s="1"/>
      <c r="BD248" s="1"/>
      <c r="BE248" s="31"/>
      <c r="BF248" s="125"/>
      <c r="BG248" s="11"/>
      <c r="BH248" s="11"/>
      <c r="BI248" s="11"/>
      <c r="BJ248" s="155">
        <v>245</v>
      </c>
      <c r="BP248" s="31"/>
      <c r="BQ248" s="1"/>
      <c r="BR248" s="1"/>
      <c r="BS248" s="125"/>
      <c r="BX248" s="31"/>
      <c r="BY248" s="1"/>
      <c r="BZ248" s="1"/>
      <c r="CA248" s="125"/>
      <c r="CF248" s="31"/>
      <c r="CG248" s="1"/>
      <c r="CH248" s="1"/>
      <c r="CI248" s="1"/>
      <c r="CJ248" s="155">
        <v>245</v>
      </c>
      <c r="CK248" s="282">
        <v>0</v>
      </c>
      <c r="CL248" s="282">
        <v>0</v>
      </c>
      <c r="CR248" s="1"/>
      <c r="CS248" s="1"/>
      <c r="CT248" s="1"/>
    </row>
    <row r="249" spans="1:98" ht="15" x14ac:dyDescent="0.25">
      <c r="A249" s="152">
        <v>246</v>
      </c>
      <c r="C249" s="31"/>
      <c r="G249" s="31"/>
      <c r="H249" s="1"/>
      <c r="I249" s="1"/>
      <c r="J249" s="1"/>
      <c r="K249" s="1"/>
      <c r="L249" s="1"/>
      <c r="M249" s="1"/>
      <c r="N249" s="299">
        <f t="shared" si="14"/>
        <v>0</v>
      </c>
      <c r="V249" s="31"/>
      <c r="W249" s="1"/>
      <c r="X249" s="1"/>
      <c r="Y249" s="1"/>
      <c r="Z249" s="1"/>
      <c r="AA249" s="1"/>
      <c r="AB249" s="125"/>
      <c r="AJ249" s="31"/>
      <c r="AK249" s="1"/>
      <c r="AL249" s="125"/>
      <c r="AU249" s="300">
        <f t="shared" si="15"/>
        <v>0</v>
      </c>
      <c r="AV249" s="1"/>
      <c r="AW249" s="1"/>
      <c r="AX249" s="1"/>
      <c r="AY249" s="1"/>
      <c r="AZ249" s="1"/>
      <c r="BA249" s="1"/>
      <c r="BB249" s="1"/>
      <c r="BC249" s="1"/>
      <c r="BD249" s="1"/>
      <c r="BE249" s="31"/>
      <c r="BF249" s="125"/>
      <c r="BG249" s="11"/>
      <c r="BH249" s="11"/>
      <c r="BI249" s="11"/>
      <c r="BJ249" s="155">
        <v>246</v>
      </c>
      <c r="BP249" s="31"/>
      <c r="BQ249" s="1"/>
      <c r="BR249" s="1"/>
      <c r="BS249" s="125"/>
      <c r="BX249" s="31"/>
      <c r="BY249" s="1"/>
      <c r="BZ249" s="1"/>
      <c r="CA249" s="125"/>
      <c r="CF249" s="31"/>
      <c r="CG249" s="1"/>
      <c r="CH249" s="1"/>
      <c r="CI249" s="1"/>
      <c r="CJ249" s="155">
        <v>246</v>
      </c>
      <c r="CK249" s="282">
        <v>0</v>
      </c>
      <c r="CL249" s="282">
        <v>0</v>
      </c>
      <c r="CR249" s="1"/>
      <c r="CS249" s="1"/>
      <c r="CT249" s="1"/>
    </row>
    <row r="250" spans="1:98" ht="15" x14ac:dyDescent="0.25">
      <c r="A250" s="152">
        <v>247</v>
      </c>
      <c r="C250" s="31"/>
      <c r="D250" s="1"/>
      <c r="E250" s="1"/>
      <c r="F250" s="125"/>
      <c r="N250" s="325"/>
      <c r="V250" s="31"/>
      <c r="W250" s="1"/>
      <c r="X250" s="1"/>
      <c r="Y250" s="1"/>
      <c r="Z250" s="1"/>
      <c r="AA250" s="1"/>
      <c r="AB250" s="125"/>
      <c r="AJ250" s="31"/>
      <c r="AK250" s="1"/>
      <c r="AL250" s="125"/>
      <c r="AU250" s="325"/>
      <c r="BE250" s="31"/>
      <c r="BF250" s="125"/>
      <c r="BG250" s="11"/>
      <c r="BH250" s="11"/>
      <c r="BI250" s="11"/>
      <c r="BJ250" s="155">
        <v>247</v>
      </c>
      <c r="BP250" s="31"/>
      <c r="BQ250" s="1"/>
      <c r="BR250" s="1"/>
      <c r="BS250" s="125"/>
      <c r="BX250" s="31"/>
      <c r="BY250" s="1"/>
      <c r="BZ250" s="1"/>
      <c r="CA250" s="125"/>
      <c r="CF250" s="31"/>
      <c r="CG250" s="1"/>
      <c r="CH250" s="1"/>
      <c r="CI250" s="125"/>
      <c r="CJ250" s="155">
        <v>247</v>
      </c>
    </row>
    <row r="251" spans="1:98" ht="15" x14ac:dyDescent="0.25">
      <c r="A251" s="152">
        <v>248</v>
      </c>
      <c r="C251" s="266"/>
      <c r="D251" s="1"/>
      <c r="E251" s="1"/>
      <c r="F251" s="125"/>
      <c r="N251" s="325"/>
      <c r="V251" s="31"/>
      <c r="W251" s="1"/>
      <c r="X251" s="1"/>
      <c r="Y251" s="1"/>
      <c r="Z251" s="1"/>
      <c r="AA251" s="1"/>
      <c r="AB251" s="125"/>
      <c r="AJ251" s="31"/>
      <c r="AK251" s="1"/>
      <c r="AL251" s="125"/>
      <c r="AU251" s="325"/>
      <c r="BE251" s="31"/>
      <c r="BF251" s="125"/>
      <c r="BG251" s="11"/>
      <c r="BH251" s="11"/>
      <c r="BI251" s="11"/>
      <c r="BJ251" s="155">
        <v>248</v>
      </c>
      <c r="BP251" s="31"/>
      <c r="BQ251" s="1"/>
      <c r="BR251" s="1"/>
      <c r="BS251" s="125"/>
      <c r="BX251" s="31"/>
      <c r="BY251" s="1"/>
      <c r="BZ251" s="1"/>
      <c r="CA251" s="125"/>
      <c r="CF251" s="31"/>
      <c r="CG251" s="1"/>
      <c r="CH251" s="1"/>
      <c r="CI251" s="125"/>
      <c r="CJ251" s="155">
        <v>248</v>
      </c>
    </row>
    <row r="252" spans="1:98" ht="15" x14ac:dyDescent="0.25">
      <c r="A252" s="152">
        <v>249</v>
      </c>
      <c r="C252" s="266"/>
      <c r="D252" s="1"/>
      <c r="E252" s="1"/>
      <c r="F252" s="125"/>
      <c r="N252" s="325"/>
      <c r="V252" s="31"/>
      <c r="W252" s="1"/>
      <c r="X252" s="1"/>
      <c r="Y252" s="1"/>
      <c r="Z252" s="1"/>
      <c r="AA252" s="1"/>
      <c r="AB252" s="125"/>
      <c r="AJ252" s="31"/>
      <c r="AK252" s="1"/>
      <c r="AL252" s="125"/>
      <c r="AU252" s="325"/>
      <c r="BE252" s="31"/>
      <c r="BF252" s="125"/>
      <c r="BG252" s="11"/>
      <c r="BH252" s="11"/>
      <c r="BI252" s="11"/>
      <c r="BJ252" s="155">
        <v>249</v>
      </c>
      <c r="BP252" s="31"/>
      <c r="BQ252" s="1"/>
      <c r="BR252" s="1"/>
      <c r="BS252" s="125"/>
      <c r="BX252" s="31"/>
      <c r="BY252" s="1"/>
      <c r="BZ252" s="1"/>
      <c r="CA252" s="125"/>
      <c r="CF252" s="31"/>
      <c r="CG252" s="1"/>
      <c r="CH252" s="1"/>
      <c r="CI252" s="125"/>
      <c r="CJ252" s="155">
        <v>249</v>
      </c>
    </row>
    <row r="253" spans="1:98" ht="15" x14ac:dyDescent="0.25">
      <c r="A253" s="152">
        <v>250</v>
      </c>
      <c r="C253" s="297"/>
      <c r="D253" s="1"/>
      <c r="E253" s="1"/>
      <c r="F253" s="125"/>
      <c r="N253" s="325"/>
      <c r="V253" s="31"/>
      <c r="W253" s="1"/>
      <c r="X253" s="1"/>
      <c r="Y253" s="1"/>
      <c r="Z253" s="1"/>
      <c r="AA253" s="1"/>
      <c r="AB253" s="125"/>
      <c r="AJ253" s="31"/>
      <c r="AK253" s="1"/>
      <c r="AL253" s="125"/>
      <c r="AU253" s="325"/>
      <c r="BE253" s="31"/>
      <c r="BF253" s="125"/>
      <c r="BG253" s="11"/>
      <c r="BH253" s="11"/>
      <c r="BI253" s="11"/>
      <c r="BJ253" s="155">
        <v>250</v>
      </c>
      <c r="BP253" s="31"/>
      <c r="BQ253" s="1"/>
      <c r="BR253" s="1"/>
      <c r="BS253" s="125"/>
      <c r="BX253" s="31"/>
      <c r="BY253" s="1"/>
      <c r="BZ253" s="1"/>
      <c r="CA253" s="125"/>
      <c r="CF253" s="31"/>
      <c r="CG253" s="1"/>
      <c r="CH253" s="1"/>
      <c r="CI253" s="125"/>
      <c r="CJ253" s="155">
        <v>250</v>
      </c>
    </row>
    <row r="254" spans="1:98" ht="15" x14ac:dyDescent="0.25">
      <c r="A254" s="152">
        <v>251</v>
      </c>
      <c r="C254" s="31"/>
      <c r="D254" s="1"/>
      <c r="E254" s="1"/>
      <c r="F254" s="125"/>
      <c r="N254" s="325"/>
      <c r="V254" s="31"/>
      <c r="W254" s="1"/>
      <c r="X254" s="1"/>
      <c r="Y254" s="1"/>
      <c r="Z254" s="1"/>
      <c r="AA254" s="1"/>
      <c r="AB254" s="125"/>
      <c r="AJ254" s="31"/>
      <c r="AK254" s="1"/>
      <c r="AL254" s="125"/>
      <c r="AU254" s="325"/>
      <c r="BE254" s="31"/>
      <c r="BF254" s="125"/>
      <c r="BJ254" s="155">
        <v>251</v>
      </c>
      <c r="BP254" s="31"/>
      <c r="BQ254" s="1"/>
      <c r="BR254" s="1"/>
      <c r="BS254" s="125"/>
      <c r="BX254" s="31"/>
      <c r="BY254" s="1"/>
      <c r="BZ254" s="1"/>
      <c r="CA254" s="125"/>
      <c r="CF254" s="31"/>
      <c r="CG254" s="1"/>
      <c r="CH254" s="1"/>
      <c r="CI254" s="125"/>
      <c r="CJ254" s="155">
        <v>251</v>
      </c>
    </row>
    <row r="255" spans="1:98" ht="15" x14ac:dyDescent="0.25">
      <c r="A255" s="152">
        <v>252</v>
      </c>
      <c r="C255" s="31"/>
      <c r="D255" s="1"/>
      <c r="E255" s="1"/>
      <c r="F255" s="125"/>
      <c r="N255" s="325"/>
      <c r="V255" s="31"/>
      <c r="W255" s="1"/>
      <c r="X255" s="1"/>
      <c r="Y255" s="1"/>
      <c r="Z255" s="1"/>
      <c r="AA255" s="1"/>
      <c r="AB255" s="125"/>
      <c r="AJ255" s="31"/>
      <c r="AK255" s="1"/>
      <c r="AL255" s="125"/>
      <c r="AU255" s="325"/>
      <c r="BE255" s="31"/>
      <c r="BF255" s="125"/>
      <c r="BJ255" s="155">
        <v>252</v>
      </c>
      <c r="BP255" s="31"/>
      <c r="BQ255" s="1"/>
      <c r="BR255" s="1"/>
      <c r="BS255" s="125"/>
      <c r="BX255" s="31"/>
      <c r="BY255" s="1"/>
      <c r="BZ255" s="1"/>
      <c r="CA255" s="125"/>
      <c r="CF255" s="31"/>
      <c r="CG255" s="1"/>
      <c r="CH255" s="1"/>
      <c r="CI255" s="125"/>
      <c r="CJ255" s="155">
        <v>252</v>
      </c>
    </row>
    <row r="256" spans="1:98" ht="15" x14ac:dyDescent="0.25">
      <c r="A256" s="152">
        <v>253</v>
      </c>
      <c r="C256" s="31"/>
      <c r="D256" s="1"/>
      <c r="E256" s="1"/>
      <c r="F256" s="125"/>
      <c r="N256" s="325"/>
      <c r="V256" s="31"/>
      <c r="W256" s="1"/>
      <c r="X256" s="1"/>
      <c r="Y256" s="1"/>
      <c r="Z256" s="1"/>
      <c r="AA256" s="1"/>
      <c r="AB256" s="125"/>
      <c r="AJ256" s="31"/>
      <c r="AK256" s="1"/>
      <c r="AL256" s="125"/>
      <c r="AU256" s="325"/>
      <c r="BE256" s="31"/>
      <c r="BF256" s="125"/>
      <c r="BJ256" s="155">
        <v>253</v>
      </c>
      <c r="BP256" s="31"/>
      <c r="BQ256" s="1"/>
      <c r="BR256" s="1"/>
      <c r="BS256" s="125"/>
      <c r="BX256" s="31"/>
      <c r="BY256" s="1"/>
      <c r="BZ256" s="1"/>
      <c r="CA256" s="125"/>
      <c r="CF256" s="31"/>
      <c r="CG256" s="1"/>
      <c r="CH256" s="1"/>
      <c r="CI256" s="125"/>
      <c r="CJ256" s="155">
        <v>253</v>
      </c>
    </row>
    <row r="257" spans="2:50" ht="15" x14ac:dyDescent="0.25">
      <c r="AV257" s="777" t="s">
        <v>13</v>
      </c>
      <c r="AW257" s="777"/>
      <c r="AX257" s="777"/>
    </row>
    <row r="258" spans="2:50" ht="15" x14ac:dyDescent="0.25">
      <c r="B258" s="23" t="s">
        <v>12</v>
      </c>
      <c r="AV258" s="25" t="s">
        <v>15</v>
      </c>
      <c r="AW258" s="25"/>
      <c r="AX258" s="25"/>
    </row>
    <row r="259" spans="2:50" ht="15" x14ac:dyDescent="0.25">
      <c r="B259" s="23" t="s">
        <v>14</v>
      </c>
    </row>
    <row r="260" spans="2:50" ht="15" x14ac:dyDescent="0.25">
      <c r="B260" s="132" t="s">
        <v>90</v>
      </c>
    </row>
  </sheetData>
  <mergeCells count="69">
    <mergeCell ref="AU3:AU4"/>
    <mergeCell ref="CK3:CK4"/>
    <mergeCell ref="CL3:CL4"/>
    <mergeCell ref="CP3:CP4"/>
    <mergeCell ref="BV3:BV4"/>
    <mergeCell ref="BX3:BX4"/>
    <mergeCell ref="BZ3:BZ4"/>
    <mergeCell ref="BW3:BW4"/>
    <mergeCell ref="BP3:BP4"/>
    <mergeCell ref="BO3:BO4"/>
    <mergeCell ref="BQ3:BQ4"/>
    <mergeCell ref="CI3:CI4"/>
    <mergeCell ref="CN3:CN4"/>
    <mergeCell ref="CE3:CE4"/>
    <mergeCell ref="CG3:CG4"/>
    <mergeCell ref="CH3:CH4"/>
    <mergeCell ref="DA3:DA4"/>
    <mergeCell ref="CC3:CC4"/>
    <mergeCell ref="CD3:CD4"/>
    <mergeCell ref="CQ3:CQ4"/>
    <mergeCell ref="CO3:CO4"/>
    <mergeCell ref="CJ3:CJ4"/>
    <mergeCell ref="CM3:CM4"/>
    <mergeCell ref="CT3:CT4"/>
    <mergeCell ref="CS3:CS4"/>
    <mergeCell ref="CR3:CR4"/>
    <mergeCell ref="CV3:CV4"/>
    <mergeCell ref="CW3:CW4"/>
    <mergeCell ref="CY3:CY4"/>
    <mergeCell ref="CZ3:CZ4"/>
    <mergeCell ref="CX3:CX4"/>
    <mergeCell ref="CU3:CU4"/>
    <mergeCell ref="AV257:AX257"/>
    <mergeCell ref="AX3:AX4"/>
    <mergeCell ref="AY3:AY4"/>
    <mergeCell ref="AZ3:AZ4"/>
    <mergeCell ref="BU3:BU4"/>
    <mergeCell ref="BF3:BF4"/>
    <mergeCell ref="BL3:BL4"/>
    <mergeCell ref="BK3:BK4"/>
    <mergeCell ref="BS3:BS4"/>
    <mergeCell ref="BC3:BC4"/>
    <mergeCell ref="BD3:BD4"/>
    <mergeCell ref="BG3:BG4"/>
    <mergeCell ref="BH3:BH4"/>
    <mergeCell ref="BI3:BI4"/>
    <mergeCell ref="BR3:BR4"/>
    <mergeCell ref="BN3:BN4"/>
    <mergeCell ref="CF3:CF4"/>
    <mergeCell ref="CB3:CB4"/>
    <mergeCell ref="BT3:BT4"/>
    <mergeCell ref="CA3:CA4"/>
    <mergeCell ref="BY3:BY4"/>
    <mergeCell ref="AT3:AT4"/>
    <mergeCell ref="A3:A4"/>
    <mergeCell ref="B3:B4"/>
    <mergeCell ref="D3:D4"/>
    <mergeCell ref="F3:F4"/>
    <mergeCell ref="E3:E4"/>
    <mergeCell ref="C3:C4"/>
    <mergeCell ref="N3:N4"/>
    <mergeCell ref="AV2:AX2"/>
    <mergeCell ref="AV3:AV4"/>
    <mergeCell ref="AW3:AW4"/>
    <mergeCell ref="BA3:BA4"/>
    <mergeCell ref="BM3:BM4"/>
    <mergeCell ref="BJ3:BJ4"/>
    <mergeCell ref="BE3:BE4"/>
    <mergeCell ref="BB3:BB4"/>
  </mergeCells>
  <phoneticPr fontId="6" type="noConversion"/>
  <pageMargins left="0.75" right="0.75" top="1" bottom="1" header="0.5" footer="0.5"/>
  <pageSetup paperSize="9" orientation="portrait" verticalDpi="0"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260"/>
  <sheetViews>
    <sheetView workbookViewId="0">
      <pane xSplit="3" ySplit="4" topLeftCell="D5" activePane="bottomRight" state="frozenSplit"/>
      <selection pane="topRight" activeCell="D1" sqref="D1"/>
      <selection pane="bottomLeft" activeCell="A5" sqref="A5"/>
      <selection pane="bottomRight"/>
    </sheetView>
  </sheetViews>
  <sheetFormatPr defaultColWidth="8.85546875" defaultRowHeight="12.75" x14ac:dyDescent="0.2"/>
  <cols>
    <col min="4" max="4" width="10.140625" bestFit="1" customWidth="1"/>
    <col min="5" max="5" width="10.140625" customWidth="1"/>
    <col min="6" max="6" width="10.7109375" customWidth="1"/>
    <col min="7" max="14" width="10.42578125" bestFit="1" customWidth="1"/>
    <col min="15" max="15" width="10.42578125" customWidth="1"/>
    <col min="16" max="20" width="10.5703125" bestFit="1" customWidth="1"/>
    <col min="21" max="37" width="10.42578125" bestFit="1" customWidth="1"/>
    <col min="38" max="39" width="10.5703125" bestFit="1" customWidth="1"/>
    <col min="40" max="40" width="13.28515625" customWidth="1"/>
    <col min="41" max="41" width="10.42578125" bestFit="1" customWidth="1"/>
    <col min="42" max="42" width="14" customWidth="1"/>
    <col min="43" max="50" width="10.5703125" bestFit="1" customWidth="1"/>
    <col min="68" max="74" width="7" customWidth="1"/>
    <col min="75" max="80" width="6" customWidth="1"/>
    <col min="81" max="92" width="7" customWidth="1"/>
    <col min="93" max="128" width="7.28515625" customWidth="1"/>
    <col min="132" max="135" width="9.140625" style="78"/>
    <col min="137" max="137" width="14.28515625" style="1" bestFit="1" customWidth="1"/>
    <col min="138" max="138" width="10.42578125" style="1" bestFit="1" customWidth="1"/>
    <col min="139" max="139" width="13.85546875" style="1" bestFit="1" customWidth="1"/>
    <col min="140" max="140" width="14.7109375" style="78" customWidth="1"/>
    <col min="141" max="144" width="9.140625" style="78"/>
  </cols>
  <sheetData>
    <row r="1" spans="1:147" ht="15" x14ac:dyDescent="0.25">
      <c r="A1" s="35" t="s">
        <v>108</v>
      </c>
      <c r="B1" s="26"/>
      <c r="C1" s="26"/>
      <c r="D1" s="36" t="s">
        <v>51</v>
      </c>
      <c r="E1" s="36"/>
      <c r="F1" s="26"/>
      <c r="G1" s="33"/>
      <c r="H1" s="4"/>
      <c r="I1" s="4"/>
      <c r="J1" s="4"/>
      <c r="K1" s="4"/>
      <c r="L1" s="4"/>
      <c r="M1" s="4"/>
      <c r="N1" s="4"/>
      <c r="O1" s="298"/>
      <c r="P1" s="4"/>
      <c r="Q1" s="4"/>
      <c r="R1" s="4"/>
      <c r="S1" s="4"/>
      <c r="T1" s="4"/>
      <c r="U1" s="4"/>
      <c r="V1" s="4"/>
      <c r="W1" s="4"/>
      <c r="X1" s="33"/>
      <c r="Y1" s="4"/>
      <c r="Z1" s="4"/>
      <c r="AA1" s="4"/>
      <c r="AB1" s="4"/>
      <c r="AC1" s="4"/>
      <c r="AD1" s="4"/>
      <c r="AE1" s="4"/>
      <c r="AF1" s="33"/>
      <c r="AG1" s="4"/>
      <c r="AH1" s="4"/>
      <c r="AI1" s="4"/>
      <c r="AJ1" s="4"/>
      <c r="AK1" s="4"/>
      <c r="AL1" s="4"/>
      <c r="AM1" s="4"/>
      <c r="AN1" s="33"/>
      <c r="AO1" s="4"/>
      <c r="AP1" s="43"/>
      <c r="AQ1" s="26"/>
      <c r="AR1" s="26"/>
      <c r="AS1" s="26"/>
      <c r="AT1" s="26"/>
      <c r="AU1" s="26"/>
      <c r="AV1" s="26"/>
      <c r="AW1" s="26"/>
      <c r="AX1" s="26"/>
      <c r="AY1" s="26"/>
      <c r="AZ1" s="298"/>
      <c r="BA1" s="36" t="s">
        <v>761</v>
      </c>
      <c r="BB1" s="4"/>
      <c r="BC1" s="4"/>
      <c r="BD1" s="26"/>
      <c r="BE1" s="26"/>
      <c r="BF1" s="26"/>
      <c r="BG1" s="26"/>
      <c r="BH1" s="26"/>
      <c r="BI1" s="26"/>
      <c r="BJ1" s="26"/>
      <c r="BK1" s="26"/>
      <c r="BL1" s="26"/>
      <c r="BM1" s="26"/>
      <c r="BN1" s="26"/>
      <c r="BO1" s="30" t="s">
        <v>43</v>
      </c>
      <c r="BP1" s="26"/>
      <c r="BQ1" s="26"/>
      <c r="BR1" s="26"/>
      <c r="BS1" s="26"/>
      <c r="BT1" s="26"/>
      <c r="BU1" s="26"/>
      <c r="BV1" s="26"/>
      <c r="BW1" s="33"/>
      <c r="BX1" s="26"/>
      <c r="BY1" s="26"/>
      <c r="BZ1" s="26"/>
      <c r="CA1" s="26"/>
      <c r="CB1" s="26"/>
      <c r="CC1" s="33"/>
      <c r="CD1" s="26"/>
      <c r="CE1" s="26"/>
      <c r="CF1" s="26"/>
      <c r="CG1" s="26"/>
      <c r="CH1" s="26"/>
      <c r="CI1" s="33"/>
      <c r="CJ1" s="26"/>
      <c r="CK1" s="26"/>
      <c r="CL1" s="26"/>
      <c r="CM1" s="26"/>
      <c r="CN1" s="26"/>
      <c r="CO1" s="33"/>
      <c r="CP1" s="26"/>
      <c r="CQ1" s="26"/>
      <c r="CR1" s="26"/>
      <c r="CS1" s="26"/>
      <c r="CT1" s="26"/>
      <c r="CU1" s="26"/>
      <c r="CV1" s="26"/>
      <c r="CW1" s="26"/>
      <c r="CX1" s="26"/>
      <c r="CY1" s="26"/>
      <c r="CZ1" s="26"/>
      <c r="DA1" s="26"/>
      <c r="DB1" s="26"/>
      <c r="DC1" s="26"/>
      <c r="DD1" s="26"/>
      <c r="DE1" s="26"/>
      <c r="DF1" s="26"/>
      <c r="DG1" s="26"/>
      <c r="DH1" s="26"/>
      <c r="DI1" s="26"/>
      <c r="DJ1" s="26"/>
      <c r="DK1" s="26"/>
      <c r="DL1" s="26"/>
      <c r="DM1" s="26"/>
      <c r="DN1" s="26"/>
      <c r="DO1" s="26"/>
      <c r="DP1" s="26"/>
      <c r="DQ1" s="26"/>
      <c r="DR1" s="26"/>
      <c r="DS1" s="4"/>
      <c r="DT1" s="26"/>
      <c r="DU1" s="26"/>
      <c r="DV1" s="26"/>
      <c r="DW1" s="26"/>
      <c r="DX1" s="26"/>
      <c r="DY1" s="30" t="s">
        <v>109</v>
      </c>
      <c r="DZ1" s="36"/>
      <c r="EA1" s="36"/>
      <c r="EB1" s="69"/>
      <c r="EC1" s="69"/>
      <c r="ED1" s="69"/>
      <c r="EE1" s="69"/>
      <c r="EF1" s="26"/>
      <c r="EG1" s="4"/>
      <c r="EH1" s="4"/>
      <c r="EI1" s="4"/>
      <c r="EJ1" s="69"/>
      <c r="EK1" s="69"/>
      <c r="EL1" s="69"/>
      <c r="EM1" s="69"/>
      <c r="EN1" s="69"/>
      <c r="EO1" s="26"/>
      <c r="EP1" s="26"/>
    </row>
    <row r="2" spans="1:147" ht="15" x14ac:dyDescent="0.25">
      <c r="A2" s="26"/>
      <c r="B2" s="2"/>
      <c r="C2" s="2"/>
      <c r="D2" s="3"/>
      <c r="E2" s="3"/>
      <c r="F2" s="3"/>
      <c r="G2" s="34"/>
      <c r="H2" s="4"/>
      <c r="I2" s="4"/>
      <c r="J2" s="4"/>
      <c r="K2" s="4"/>
      <c r="L2" s="4"/>
      <c r="M2" s="4"/>
      <c r="N2" s="4"/>
      <c r="O2" s="298"/>
      <c r="P2" s="4"/>
      <c r="Q2" s="4"/>
      <c r="R2" s="4"/>
      <c r="S2" s="4"/>
      <c r="T2" s="4"/>
      <c r="U2" s="4"/>
      <c r="V2" s="4"/>
      <c r="W2" s="4"/>
      <c r="X2" s="32"/>
      <c r="Y2" s="5"/>
      <c r="Z2" s="5"/>
      <c r="AA2" s="5"/>
      <c r="AB2" s="5"/>
      <c r="AC2" s="5"/>
      <c r="AD2" s="5"/>
      <c r="AE2" s="5"/>
      <c r="AF2" s="33"/>
      <c r="AG2" s="4"/>
      <c r="AH2" s="4"/>
      <c r="AI2" s="4"/>
      <c r="AJ2" s="4"/>
      <c r="AK2" s="4"/>
      <c r="AL2" s="4"/>
      <c r="AM2" s="4"/>
      <c r="AN2" s="33"/>
      <c r="AO2" s="4"/>
      <c r="AP2" s="43"/>
      <c r="AQ2" s="4"/>
      <c r="AR2" s="4"/>
      <c r="AS2" s="4"/>
      <c r="AT2" s="4"/>
      <c r="AU2" s="4"/>
      <c r="AV2" s="4"/>
      <c r="AW2" s="4"/>
      <c r="AX2" s="4"/>
      <c r="AY2" s="4"/>
      <c r="AZ2" s="298"/>
      <c r="BA2" s="774"/>
      <c r="BB2" s="774"/>
      <c r="BC2" s="774"/>
      <c r="BD2" s="4"/>
      <c r="BE2" s="7"/>
      <c r="BF2" s="4"/>
      <c r="BG2" s="4"/>
      <c r="BH2" s="4"/>
      <c r="BI2" s="4"/>
      <c r="BJ2" s="4"/>
      <c r="BK2" s="4"/>
      <c r="BL2" s="4"/>
      <c r="BM2" s="4"/>
      <c r="BN2" s="4"/>
      <c r="BO2" s="33"/>
      <c r="BP2" s="26"/>
      <c r="BQ2" s="26" t="s">
        <v>39</v>
      </c>
      <c r="BR2" s="26"/>
      <c r="BS2" s="26"/>
      <c r="BT2" s="26"/>
      <c r="BU2" s="26"/>
      <c r="BV2" s="26"/>
      <c r="BW2" s="33" t="s">
        <v>40</v>
      </c>
      <c r="BX2" s="26"/>
      <c r="BY2" s="26"/>
      <c r="BZ2" s="26"/>
      <c r="CA2" s="26"/>
      <c r="CB2" s="26"/>
      <c r="CC2" s="33" t="s">
        <v>41</v>
      </c>
      <c r="CD2" s="26"/>
      <c r="CE2" s="26"/>
      <c r="CF2" s="26"/>
      <c r="CG2" s="26"/>
      <c r="CH2" s="26"/>
      <c r="CI2" s="33" t="s">
        <v>42</v>
      </c>
      <c r="CJ2" s="26"/>
      <c r="CK2" s="26"/>
      <c r="CL2" s="26"/>
      <c r="CM2" s="26"/>
      <c r="CN2" s="26"/>
      <c r="CO2" s="33" t="s">
        <v>620</v>
      </c>
      <c r="CP2" s="26"/>
      <c r="CQ2" s="26"/>
      <c r="CR2" s="26"/>
      <c r="CS2" s="26"/>
      <c r="CT2" s="26"/>
      <c r="CU2" s="33" t="s">
        <v>621</v>
      </c>
      <c r="CV2" s="26"/>
      <c r="CW2" s="26"/>
      <c r="CX2" s="26"/>
      <c r="CY2" s="26"/>
      <c r="CZ2" s="26"/>
      <c r="DA2" s="33" t="s">
        <v>622</v>
      </c>
      <c r="DB2" s="26"/>
      <c r="DC2" s="26"/>
      <c r="DD2" s="26"/>
      <c r="DE2" s="26"/>
      <c r="DF2" s="26"/>
      <c r="DG2" s="33" t="s">
        <v>623</v>
      </c>
      <c r="DH2" s="26"/>
      <c r="DI2" s="26"/>
      <c r="DJ2" s="26"/>
      <c r="DK2" s="26"/>
      <c r="DL2" s="26"/>
      <c r="DM2" s="33" t="s">
        <v>624</v>
      </c>
      <c r="DN2" s="26"/>
      <c r="DO2" s="26"/>
      <c r="DP2" s="26"/>
      <c r="DQ2" s="26"/>
      <c r="DR2" s="26"/>
      <c r="DS2" s="33" t="s">
        <v>625</v>
      </c>
      <c r="DT2" s="26"/>
      <c r="DU2" s="26"/>
      <c r="DV2" s="26"/>
      <c r="DW2" s="26"/>
      <c r="DX2" s="26"/>
      <c r="DY2" s="33"/>
      <c r="DZ2" s="4"/>
      <c r="EA2" s="4"/>
      <c r="EB2" s="5"/>
      <c r="EC2" s="5"/>
      <c r="ED2" s="5"/>
      <c r="EE2" s="5"/>
      <c r="EF2" s="26"/>
      <c r="EG2" s="4"/>
      <c r="EH2" s="4"/>
      <c r="EI2" s="4"/>
      <c r="EJ2" s="69"/>
      <c r="EK2" s="69"/>
      <c r="EL2" s="69"/>
      <c r="EM2" s="69"/>
      <c r="EN2" s="69"/>
      <c r="EO2" s="26"/>
      <c r="EP2" s="26"/>
    </row>
    <row r="3" spans="1:147" ht="23.25" customHeight="1" x14ac:dyDescent="0.25">
      <c r="A3" s="746" t="s">
        <v>78</v>
      </c>
      <c r="B3" s="747" t="s">
        <v>18</v>
      </c>
      <c r="C3" s="749" t="s">
        <v>966</v>
      </c>
      <c r="D3" s="748" t="s">
        <v>0</v>
      </c>
      <c r="E3" s="748" t="s">
        <v>79</v>
      </c>
      <c r="F3" s="776" t="s">
        <v>77</v>
      </c>
      <c r="G3" s="37" t="s">
        <v>45</v>
      </c>
      <c r="H3" s="13"/>
      <c r="I3" s="13"/>
      <c r="J3" s="13"/>
      <c r="K3" s="13"/>
      <c r="L3" s="13"/>
      <c r="M3" s="13"/>
      <c r="N3" s="13"/>
      <c r="O3" s="751" t="s">
        <v>993</v>
      </c>
      <c r="P3" s="13" t="s">
        <v>1</v>
      </c>
      <c r="Q3" s="13"/>
      <c r="R3" s="13"/>
      <c r="S3" s="13"/>
      <c r="T3" s="13"/>
      <c r="U3" s="13"/>
      <c r="V3" s="13"/>
      <c r="W3" s="13"/>
      <c r="X3" s="37" t="s">
        <v>64</v>
      </c>
      <c r="Y3" s="10"/>
      <c r="Z3" s="10"/>
      <c r="AA3" s="10"/>
      <c r="AB3" s="10"/>
      <c r="AC3" s="10"/>
      <c r="AD3" s="10"/>
      <c r="AE3" s="10"/>
      <c r="AF3" s="37" t="s">
        <v>65</v>
      </c>
      <c r="AG3" s="10"/>
      <c r="AH3" s="10"/>
      <c r="AI3" s="10"/>
      <c r="AJ3" s="10"/>
      <c r="AK3" s="10"/>
      <c r="AL3" s="10"/>
      <c r="AM3" s="10"/>
      <c r="AN3" s="44" t="s">
        <v>2</v>
      </c>
      <c r="AO3" s="10"/>
      <c r="AP3" s="45"/>
      <c r="AQ3" s="37" t="s">
        <v>3</v>
      </c>
      <c r="AR3" s="13"/>
      <c r="AS3" s="13"/>
      <c r="AT3" s="13"/>
      <c r="AU3" s="13"/>
      <c r="AV3" s="13"/>
      <c r="AW3" s="13"/>
      <c r="AX3" s="13"/>
      <c r="AY3" s="746" t="s">
        <v>4</v>
      </c>
      <c r="AZ3" s="753" t="s">
        <v>994</v>
      </c>
      <c r="BA3" s="744" t="s">
        <v>45</v>
      </c>
      <c r="BB3" s="744" t="s">
        <v>5</v>
      </c>
      <c r="BC3" s="744" t="s">
        <v>52</v>
      </c>
      <c r="BD3" s="747" t="s">
        <v>6</v>
      </c>
      <c r="BE3" s="744" t="s">
        <v>66</v>
      </c>
      <c r="BF3" s="747" t="s">
        <v>7</v>
      </c>
      <c r="BG3" s="747" t="s">
        <v>8</v>
      </c>
      <c r="BH3" s="747" t="s">
        <v>981</v>
      </c>
      <c r="BI3" s="747" t="s">
        <v>986</v>
      </c>
      <c r="BJ3" s="784" t="s">
        <v>67</v>
      </c>
      <c r="BK3" s="779" t="s">
        <v>4</v>
      </c>
      <c r="BL3" s="747" t="s">
        <v>976</v>
      </c>
      <c r="BM3" s="747" t="s">
        <v>977</v>
      </c>
      <c r="BN3" s="747" t="s">
        <v>978</v>
      </c>
      <c r="BO3" s="749" t="s">
        <v>38</v>
      </c>
      <c r="BP3" s="747" t="s">
        <v>59</v>
      </c>
      <c r="BQ3" s="747" t="s">
        <v>53</v>
      </c>
      <c r="BR3" s="747" t="s">
        <v>54</v>
      </c>
      <c r="BS3" s="747" t="s">
        <v>55</v>
      </c>
      <c r="BT3" s="747" t="s">
        <v>56</v>
      </c>
      <c r="BU3" s="747" t="s">
        <v>57</v>
      </c>
      <c r="BV3" s="747" t="s">
        <v>58</v>
      </c>
      <c r="BW3" s="749" t="s">
        <v>53</v>
      </c>
      <c r="BX3" s="747" t="s">
        <v>54</v>
      </c>
      <c r="BY3" s="747" t="s">
        <v>55</v>
      </c>
      <c r="BZ3" s="747" t="s">
        <v>56</v>
      </c>
      <c r="CA3" s="747" t="s">
        <v>57</v>
      </c>
      <c r="CB3" s="747" t="s">
        <v>58</v>
      </c>
      <c r="CC3" s="749" t="s">
        <v>53</v>
      </c>
      <c r="CD3" s="747" t="s">
        <v>54</v>
      </c>
      <c r="CE3" s="747" t="s">
        <v>55</v>
      </c>
      <c r="CF3" s="747" t="s">
        <v>56</v>
      </c>
      <c r="CG3" s="747" t="s">
        <v>57</v>
      </c>
      <c r="CH3" s="747" t="s">
        <v>58</v>
      </c>
      <c r="CI3" s="749" t="s">
        <v>53</v>
      </c>
      <c r="CJ3" s="747" t="s">
        <v>54</v>
      </c>
      <c r="CK3" s="747" t="s">
        <v>55</v>
      </c>
      <c r="CL3" s="747" t="s">
        <v>56</v>
      </c>
      <c r="CM3" s="747" t="s">
        <v>57</v>
      </c>
      <c r="CN3" s="747" t="s">
        <v>58</v>
      </c>
      <c r="CO3" s="749" t="s">
        <v>53</v>
      </c>
      <c r="CP3" s="747" t="s">
        <v>54</v>
      </c>
      <c r="CQ3" s="747" t="s">
        <v>55</v>
      </c>
      <c r="CR3" s="747" t="s">
        <v>56</v>
      </c>
      <c r="CS3" s="747" t="s">
        <v>57</v>
      </c>
      <c r="CT3" s="747" t="s">
        <v>58</v>
      </c>
      <c r="CU3" s="749" t="s">
        <v>53</v>
      </c>
      <c r="CV3" s="747" t="s">
        <v>54</v>
      </c>
      <c r="CW3" s="747" t="s">
        <v>55</v>
      </c>
      <c r="CX3" s="747" t="s">
        <v>56</v>
      </c>
      <c r="CY3" s="747" t="s">
        <v>57</v>
      </c>
      <c r="CZ3" s="747" t="s">
        <v>58</v>
      </c>
      <c r="DA3" s="749" t="s">
        <v>53</v>
      </c>
      <c r="DB3" s="747" t="s">
        <v>54</v>
      </c>
      <c r="DC3" s="747" t="s">
        <v>55</v>
      </c>
      <c r="DD3" s="747" t="s">
        <v>56</v>
      </c>
      <c r="DE3" s="747" t="s">
        <v>57</v>
      </c>
      <c r="DF3" s="747" t="s">
        <v>58</v>
      </c>
      <c r="DG3" s="749" t="s">
        <v>53</v>
      </c>
      <c r="DH3" s="747" t="s">
        <v>54</v>
      </c>
      <c r="DI3" s="747" t="s">
        <v>55</v>
      </c>
      <c r="DJ3" s="747" t="s">
        <v>56</v>
      </c>
      <c r="DK3" s="747" t="s">
        <v>57</v>
      </c>
      <c r="DL3" s="747" t="s">
        <v>58</v>
      </c>
      <c r="DM3" s="749" t="s">
        <v>53</v>
      </c>
      <c r="DN3" s="747" t="s">
        <v>54</v>
      </c>
      <c r="DO3" s="747" t="s">
        <v>55</v>
      </c>
      <c r="DP3" s="747" t="s">
        <v>56</v>
      </c>
      <c r="DQ3" s="747" t="s">
        <v>57</v>
      </c>
      <c r="DR3" s="747" t="s">
        <v>58</v>
      </c>
      <c r="DS3" s="749" t="s">
        <v>53</v>
      </c>
      <c r="DT3" s="747" t="s">
        <v>54</v>
      </c>
      <c r="DU3" s="747" t="s">
        <v>55</v>
      </c>
      <c r="DV3" s="747" t="s">
        <v>56</v>
      </c>
      <c r="DW3" s="747" t="s">
        <v>57</v>
      </c>
      <c r="DX3" s="747" t="s">
        <v>58</v>
      </c>
      <c r="DY3" s="749" t="s">
        <v>38</v>
      </c>
      <c r="DZ3" s="757" t="s">
        <v>993</v>
      </c>
      <c r="EA3" s="757" t="s">
        <v>994</v>
      </c>
      <c r="EB3" s="747" t="s">
        <v>995</v>
      </c>
      <c r="EC3" s="744" t="s">
        <v>5</v>
      </c>
      <c r="ED3" s="744" t="s">
        <v>52</v>
      </c>
      <c r="EE3" s="747" t="s">
        <v>978</v>
      </c>
      <c r="EF3" s="760" t="s">
        <v>46</v>
      </c>
      <c r="EG3" s="747" t="s">
        <v>9</v>
      </c>
      <c r="EH3" s="746" t="s">
        <v>10</v>
      </c>
      <c r="EI3" s="746" t="s">
        <v>11</v>
      </c>
      <c r="EJ3" s="760" t="s">
        <v>779</v>
      </c>
      <c r="EK3" s="760" t="s">
        <v>63</v>
      </c>
      <c r="EL3" s="760" t="s">
        <v>74</v>
      </c>
      <c r="EM3" s="760" t="s">
        <v>62</v>
      </c>
      <c r="EN3" s="760" t="s">
        <v>61</v>
      </c>
      <c r="EO3" s="773" t="s">
        <v>979</v>
      </c>
      <c r="EP3" s="759" t="s">
        <v>58</v>
      </c>
    </row>
    <row r="4" spans="1:147" ht="22.5" customHeight="1" x14ac:dyDescent="0.25">
      <c r="A4" s="746"/>
      <c r="B4" s="747"/>
      <c r="C4" s="749"/>
      <c r="D4" s="748"/>
      <c r="E4" s="748"/>
      <c r="F4" s="776"/>
      <c r="G4" s="40">
        <v>40661</v>
      </c>
      <c r="H4" s="8">
        <v>40667</v>
      </c>
      <c r="I4" s="8">
        <v>40669</v>
      </c>
      <c r="J4" s="8">
        <v>40674</v>
      </c>
      <c r="K4" s="8">
        <v>40676</v>
      </c>
      <c r="L4" s="8">
        <v>40682</v>
      </c>
      <c r="M4" s="8">
        <v>40688</v>
      </c>
      <c r="N4" s="8">
        <v>40693</v>
      </c>
      <c r="O4" s="752"/>
      <c r="P4" s="8">
        <v>40661</v>
      </c>
      <c r="Q4" s="8">
        <v>40667</v>
      </c>
      <c r="R4" s="8">
        <v>40669</v>
      </c>
      <c r="S4" s="8">
        <v>40674</v>
      </c>
      <c r="T4" s="8">
        <v>40676</v>
      </c>
      <c r="U4" s="8">
        <v>40682</v>
      </c>
      <c r="V4" s="8">
        <v>40688</v>
      </c>
      <c r="W4" s="8">
        <v>40693</v>
      </c>
      <c r="X4" s="40">
        <v>40661</v>
      </c>
      <c r="Y4" s="8">
        <v>40667</v>
      </c>
      <c r="Z4" s="8">
        <v>40669</v>
      </c>
      <c r="AA4" s="8">
        <v>40674</v>
      </c>
      <c r="AB4" s="8">
        <v>40676</v>
      </c>
      <c r="AC4" s="8">
        <v>40682</v>
      </c>
      <c r="AD4" s="8">
        <v>40688</v>
      </c>
      <c r="AE4" s="8">
        <v>40693</v>
      </c>
      <c r="AF4" s="40">
        <v>40661</v>
      </c>
      <c r="AG4" s="8">
        <v>40667</v>
      </c>
      <c r="AH4" s="8">
        <v>40669</v>
      </c>
      <c r="AI4" s="8">
        <v>40674</v>
      </c>
      <c r="AJ4" s="8">
        <v>40676</v>
      </c>
      <c r="AK4" s="8">
        <v>40682</v>
      </c>
      <c r="AL4" s="8">
        <v>40688</v>
      </c>
      <c r="AM4" s="8">
        <v>40693</v>
      </c>
      <c r="AN4" s="32" t="s">
        <v>9</v>
      </c>
      <c r="AO4" s="5" t="s">
        <v>10</v>
      </c>
      <c r="AP4" s="46" t="s">
        <v>11</v>
      </c>
      <c r="AQ4" s="40">
        <v>40661</v>
      </c>
      <c r="AR4" s="8">
        <v>40667</v>
      </c>
      <c r="AS4" s="8">
        <v>40669</v>
      </c>
      <c r="AT4" s="8">
        <v>40674</v>
      </c>
      <c r="AU4" s="8">
        <v>40676</v>
      </c>
      <c r="AV4" s="8">
        <v>40682</v>
      </c>
      <c r="AW4" s="8">
        <v>40688</v>
      </c>
      <c r="AX4" s="8">
        <v>40693</v>
      </c>
      <c r="AY4" s="746"/>
      <c r="AZ4" s="754"/>
      <c r="BA4" s="744"/>
      <c r="BB4" s="744"/>
      <c r="BC4" s="744"/>
      <c r="BD4" s="747"/>
      <c r="BE4" s="744"/>
      <c r="BF4" s="747"/>
      <c r="BG4" s="747"/>
      <c r="BH4" s="747"/>
      <c r="BI4" s="747"/>
      <c r="BJ4" s="784"/>
      <c r="BK4" s="779"/>
      <c r="BL4" s="747"/>
      <c r="BM4" s="747"/>
      <c r="BN4" s="747"/>
      <c r="BO4" s="749"/>
      <c r="BP4" s="747"/>
      <c r="BQ4" s="747"/>
      <c r="BR4" s="747"/>
      <c r="BS4" s="747"/>
      <c r="BT4" s="747"/>
      <c r="BU4" s="747"/>
      <c r="BV4" s="747"/>
      <c r="BW4" s="749"/>
      <c r="BX4" s="747"/>
      <c r="BY4" s="747"/>
      <c r="BZ4" s="747"/>
      <c r="CA4" s="747"/>
      <c r="CB4" s="747"/>
      <c r="CC4" s="749"/>
      <c r="CD4" s="747"/>
      <c r="CE4" s="747"/>
      <c r="CF4" s="747"/>
      <c r="CG4" s="747"/>
      <c r="CH4" s="747"/>
      <c r="CI4" s="749"/>
      <c r="CJ4" s="747"/>
      <c r="CK4" s="747"/>
      <c r="CL4" s="747"/>
      <c r="CM4" s="747"/>
      <c r="CN4" s="747"/>
      <c r="CO4" s="749"/>
      <c r="CP4" s="747"/>
      <c r="CQ4" s="747"/>
      <c r="CR4" s="747"/>
      <c r="CS4" s="747"/>
      <c r="CT4" s="747"/>
      <c r="CU4" s="749"/>
      <c r="CV4" s="747"/>
      <c r="CW4" s="747"/>
      <c r="CX4" s="747"/>
      <c r="CY4" s="747"/>
      <c r="CZ4" s="747"/>
      <c r="DA4" s="749"/>
      <c r="DB4" s="747"/>
      <c r="DC4" s="747"/>
      <c r="DD4" s="747"/>
      <c r="DE4" s="747"/>
      <c r="DF4" s="747"/>
      <c r="DG4" s="749"/>
      <c r="DH4" s="747"/>
      <c r="DI4" s="747"/>
      <c r="DJ4" s="747"/>
      <c r="DK4" s="747"/>
      <c r="DL4" s="747"/>
      <c r="DM4" s="749"/>
      <c r="DN4" s="747"/>
      <c r="DO4" s="747"/>
      <c r="DP4" s="747"/>
      <c r="DQ4" s="747"/>
      <c r="DR4" s="747"/>
      <c r="DS4" s="749"/>
      <c r="DT4" s="747"/>
      <c r="DU4" s="747"/>
      <c r="DV4" s="747"/>
      <c r="DW4" s="747"/>
      <c r="DX4" s="747"/>
      <c r="DY4" s="749"/>
      <c r="DZ4" s="758"/>
      <c r="EA4" s="758"/>
      <c r="EB4" s="755"/>
      <c r="EC4" s="761"/>
      <c r="ED4" s="761"/>
      <c r="EE4" s="755"/>
      <c r="EF4" s="760"/>
      <c r="EG4" s="747"/>
      <c r="EH4" s="746"/>
      <c r="EI4" s="746"/>
      <c r="EJ4" s="760"/>
      <c r="EK4" s="760"/>
      <c r="EL4" s="760"/>
      <c r="EM4" s="760"/>
      <c r="EN4" s="760"/>
      <c r="EO4" s="773"/>
      <c r="EP4" s="759"/>
    </row>
    <row r="5" spans="1:147" ht="15" x14ac:dyDescent="0.25">
      <c r="A5" s="10">
        <v>1</v>
      </c>
      <c r="B5" s="15" t="s">
        <v>540</v>
      </c>
      <c r="C5" s="42"/>
      <c r="D5" s="8"/>
      <c r="E5" s="28"/>
      <c r="F5" s="28"/>
      <c r="G5" s="32"/>
      <c r="H5" s="5"/>
      <c r="I5" s="5"/>
      <c r="J5" s="5"/>
      <c r="K5" s="5"/>
      <c r="L5" s="5"/>
      <c r="M5" s="5"/>
      <c r="N5" s="5"/>
      <c r="O5" s="299">
        <f>MAX(G5:N5)</f>
        <v>0</v>
      </c>
      <c r="P5" s="5"/>
      <c r="Q5" s="5"/>
      <c r="R5" s="5"/>
      <c r="S5" s="5"/>
      <c r="T5" s="5"/>
      <c r="U5" s="5"/>
      <c r="V5" s="5"/>
      <c r="W5" s="5"/>
      <c r="X5" s="32"/>
      <c r="Y5" s="5"/>
      <c r="Z5" s="5"/>
      <c r="AA5" s="5"/>
      <c r="AB5" s="5"/>
      <c r="AC5" s="5"/>
      <c r="AD5" s="5"/>
      <c r="AE5" s="5"/>
      <c r="AF5" s="32"/>
      <c r="AG5" s="5"/>
      <c r="AH5" s="5"/>
      <c r="AI5" s="5"/>
      <c r="AJ5" s="5"/>
      <c r="AK5" s="5"/>
      <c r="AL5" s="5"/>
      <c r="AM5" s="5"/>
      <c r="AN5" s="40"/>
      <c r="AO5" s="8"/>
      <c r="AP5" s="41"/>
      <c r="AQ5" s="28"/>
      <c r="AR5" s="28"/>
      <c r="AS5" s="28"/>
      <c r="AT5" s="28"/>
      <c r="AU5" s="28"/>
      <c r="AV5" s="28"/>
      <c r="AW5" s="28"/>
      <c r="AX5" s="28"/>
      <c r="AY5" s="10" t="s">
        <v>753</v>
      </c>
      <c r="AZ5" s="300">
        <f>BA5+BE5</f>
        <v>0</v>
      </c>
      <c r="BA5" s="5"/>
      <c r="BB5" s="11"/>
      <c r="BC5" s="11"/>
      <c r="BD5" s="12"/>
      <c r="BE5" s="5"/>
      <c r="BF5" s="5"/>
      <c r="BG5" s="5"/>
      <c r="BH5" s="5"/>
      <c r="BI5" s="5"/>
      <c r="BJ5" s="32"/>
      <c r="BK5" s="38"/>
      <c r="BL5" s="11"/>
      <c r="BM5" s="11"/>
      <c r="BN5" s="11"/>
      <c r="BO5" s="44">
        <v>1</v>
      </c>
      <c r="BP5" s="26"/>
      <c r="BQ5" s="26"/>
      <c r="BR5" s="26"/>
      <c r="BS5" s="26"/>
      <c r="BT5" s="26"/>
      <c r="BU5" s="26"/>
      <c r="BV5" s="26"/>
      <c r="BW5" s="33"/>
      <c r="BX5" s="26"/>
      <c r="BY5" s="26"/>
      <c r="BZ5" s="26"/>
      <c r="CA5" s="26"/>
      <c r="CB5" s="26"/>
      <c r="CC5" s="33"/>
      <c r="CD5" s="26"/>
      <c r="CE5" s="26"/>
      <c r="CF5" s="26"/>
      <c r="CG5" s="26"/>
      <c r="CH5" s="26"/>
      <c r="CI5" s="33"/>
      <c r="CJ5" s="26"/>
      <c r="CK5" s="26"/>
      <c r="CL5" s="26"/>
      <c r="CM5" s="26"/>
      <c r="CN5" s="26"/>
      <c r="CO5" s="33"/>
      <c r="CP5" s="26"/>
      <c r="CQ5" s="26"/>
      <c r="CR5" s="26"/>
      <c r="CS5" s="26"/>
      <c r="CT5" s="26"/>
      <c r="CU5" s="33"/>
      <c r="CV5" s="4"/>
      <c r="CW5" s="4"/>
      <c r="CX5" s="4"/>
      <c r="CY5" s="4"/>
      <c r="CZ5" s="43"/>
      <c r="DA5" s="26"/>
      <c r="DB5" s="26"/>
      <c r="DC5" s="26"/>
      <c r="DD5" s="26"/>
      <c r="DE5" s="26"/>
      <c r="DF5" s="26"/>
      <c r="DG5" s="33"/>
      <c r="DH5" s="4"/>
      <c r="DI5" s="4"/>
      <c r="DJ5" s="4"/>
      <c r="DK5" s="4"/>
      <c r="DL5" s="43"/>
      <c r="DM5" s="26"/>
      <c r="DN5" s="26"/>
      <c r="DO5" s="26"/>
      <c r="DP5" s="26"/>
      <c r="DQ5" s="26"/>
      <c r="DR5" s="26"/>
      <c r="DS5" s="33"/>
      <c r="DT5" s="26"/>
      <c r="DU5" s="26"/>
      <c r="DV5" s="26"/>
      <c r="DW5" s="26"/>
      <c r="DX5" s="26"/>
      <c r="DY5" s="44">
        <v>1</v>
      </c>
      <c r="DZ5" s="5">
        <v>0</v>
      </c>
      <c r="EA5" s="5">
        <v>0</v>
      </c>
      <c r="EB5" s="69"/>
      <c r="EC5" s="11"/>
      <c r="ED5" s="11"/>
      <c r="EE5" s="11"/>
      <c r="EF5" s="69"/>
      <c r="EG5" s="8"/>
      <c r="EH5" s="8"/>
      <c r="EI5" s="8"/>
      <c r="EJ5" s="71"/>
      <c r="EK5" s="69"/>
      <c r="EL5" s="69"/>
      <c r="EM5" s="69"/>
      <c r="EN5" s="69"/>
      <c r="EO5" s="69"/>
      <c r="EP5" s="26" t="s">
        <v>655</v>
      </c>
      <c r="EQ5" s="10"/>
    </row>
    <row r="6" spans="1:147" ht="15" x14ac:dyDescent="0.25">
      <c r="A6" s="10">
        <v>2</v>
      </c>
      <c r="B6" s="15" t="s">
        <v>110</v>
      </c>
      <c r="C6" s="42"/>
      <c r="D6" s="8">
        <v>40661</v>
      </c>
      <c r="E6" s="28">
        <v>1</v>
      </c>
      <c r="F6" s="28">
        <v>1</v>
      </c>
      <c r="G6" s="32">
        <v>1</v>
      </c>
      <c r="H6" s="5">
        <v>1</v>
      </c>
      <c r="I6" s="5">
        <v>1</v>
      </c>
      <c r="J6" s="5">
        <v>1</v>
      </c>
      <c r="K6" s="5">
        <v>1</v>
      </c>
      <c r="L6" s="5">
        <v>2</v>
      </c>
      <c r="M6" s="5">
        <v>2</v>
      </c>
      <c r="N6" s="5"/>
      <c r="O6" s="299">
        <f t="shared" ref="O6:O69" si="0">MAX(G6:N6)</f>
        <v>2</v>
      </c>
      <c r="P6" s="5" t="s">
        <v>111</v>
      </c>
      <c r="Q6" s="5" t="s">
        <v>112</v>
      </c>
      <c r="R6" s="5" t="s">
        <v>112</v>
      </c>
      <c r="S6" s="5"/>
      <c r="T6" s="5"/>
      <c r="U6" s="5"/>
      <c r="V6" s="5"/>
      <c r="W6" s="5"/>
      <c r="X6" s="32">
        <v>10</v>
      </c>
      <c r="Y6" s="5">
        <v>20</v>
      </c>
      <c r="Z6" s="5">
        <v>20</v>
      </c>
      <c r="AA6" s="5">
        <v>20</v>
      </c>
      <c r="AB6" s="5">
        <v>21</v>
      </c>
      <c r="AC6" s="5">
        <v>21</v>
      </c>
      <c r="AD6" s="5"/>
      <c r="AE6" s="5"/>
      <c r="AF6" s="32"/>
      <c r="AG6" s="5"/>
      <c r="AH6" s="5"/>
      <c r="AI6" s="5"/>
      <c r="AJ6" s="5"/>
      <c r="AK6" s="5"/>
      <c r="AL6" s="5">
        <v>21</v>
      </c>
      <c r="AM6" s="5"/>
      <c r="AN6" s="40" t="s">
        <v>113</v>
      </c>
      <c r="AO6" s="8">
        <v>40674</v>
      </c>
      <c r="AP6" s="41" t="s">
        <v>114</v>
      </c>
      <c r="AQ6" s="28"/>
      <c r="AR6" s="28"/>
      <c r="AS6" s="28"/>
      <c r="AT6" s="28"/>
      <c r="AU6" s="28"/>
      <c r="AV6" s="28"/>
      <c r="AW6" s="28"/>
      <c r="AX6" s="28"/>
      <c r="AY6" s="4" t="s">
        <v>115</v>
      </c>
      <c r="AZ6" s="300">
        <f t="shared" ref="AZ6:AZ69" si="1">BA6+BE6</f>
        <v>1</v>
      </c>
      <c r="BA6" s="5">
        <v>1</v>
      </c>
      <c r="BB6" s="11">
        <v>2.1</v>
      </c>
      <c r="BC6" s="87">
        <v>320</v>
      </c>
      <c r="BD6" s="12"/>
      <c r="BE6" s="5"/>
      <c r="BF6" s="5"/>
      <c r="BG6" s="5"/>
      <c r="BH6" s="5"/>
      <c r="BI6" s="5"/>
      <c r="BJ6" s="32">
        <v>5</v>
      </c>
      <c r="BK6" s="38" t="s">
        <v>762</v>
      </c>
      <c r="BL6" s="11">
        <f t="shared" ref="BL6:BL65" si="2">(BB6^2*PI()*BC6*BA6)/4</f>
        <v>1108.353888186479</v>
      </c>
      <c r="BM6" s="11"/>
      <c r="BN6" s="11">
        <f t="shared" ref="BN6:BN65" si="3">BL6+BM6</f>
        <v>1108.353888186479</v>
      </c>
      <c r="BO6" s="44">
        <v>2</v>
      </c>
      <c r="BP6" s="26">
        <v>5</v>
      </c>
      <c r="BQ6" s="26">
        <v>9</v>
      </c>
      <c r="BR6" s="26">
        <v>3</v>
      </c>
      <c r="BS6" s="26"/>
      <c r="BT6" s="26"/>
      <c r="BU6" s="26">
        <v>7</v>
      </c>
      <c r="BV6" s="26"/>
      <c r="BW6" s="33">
        <v>9</v>
      </c>
      <c r="BX6" s="26">
        <v>4</v>
      </c>
      <c r="BY6" s="26"/>
      <c r="BZ6" s="26"/>
      <c r="CA6" s="26">
        <v>7</v>
      </c>
      <c r="CB6" s="26"/>
      <c r="CC6" s="33">
        <v>8</v>
      </c>
      <c r="CD6" s="26">
        <v>5</v>
      </c>
      <c r="CE6" s="26"/>
      <c r="CF6" s="26"/>
      <c r="CG6" s="26">
        <v>7</v>
      </c>
      <c r="CH6" s="26"/>
      <c r="CI6" s="33">
        <v>7</v>
      </c>
      <c r="CJ6" s="26">
        <v>7</v>
      </c>
      <c r="CK6" s="26"/>
      <c r="CL6" s="26"/>
      <c r="CM6" s="26">
        <v>13</v>
      </c>
      <c r="CN6" s="26"/>
      <c r="CO6" s="33">
        <v>7</v>
      </c>
      <c r="CP6" s="26">
        <v>6</v>
      </c>
      <c r="CQ6" s="26"/>
      <c r="CR6" s="26"/>
      <c r="CS6" s="26">
        <v>13</v>
      </c>
      <c r="CT6" s="26"/>
      <c r="CU6" s="33"/>
      <c r="CV6" s="4"/>
      <c r="CW6" s="4"/>
      <c r="CX6" s="4"/>
      <c r="CY6" s="4"/>
      <c r="CZ6" s="43"/>
      <c r="DA6" s="26"/>
      <c r="DB6" s="26"/>
      <c r="DC6" s="26"/>
      <c r="DD6" s="26"/>
      <c r="DE6" s="26"/>
      <c r="DF6" s="26"/>
      <c r="DG6" s="33"/>
      <c r="DH6" s="4"/>
      <c r="DI6" s="4"/>
      <c r="DJ6" s="4"/>
      <c r="DK6" s="4"/>
      <c r="DL6" s="43"/>
      <c r="DM6" s="26"/>
      <c r="DN6" s="26"/>
      <c r="DO6" s="26"/>
      <c r="DP6" s="26"/>
      <c r="DQ6" s="26"/>
      <c r="DR6" s="26"/>
      <c r="DS6" s="33"/>
      <c r="DT6" s="26"/>
      <c r="DU6" s="26"/>
      <c r="DV6" s="26"/>
      <c r="DW6" s="26"/>
      <c r="DX6" s="26"/>
      <c r="DY6" s="44">
        <v>2</v>
      </c>
      <c r="DZ6" s="5">
        <v>2</v>
      </c>
      <c r="EA6" s="5">
        <v>1</v>
      </c>
      <c r="EB6" s="69">
        <v>2</v>
      </c>
      <c r="EC6" s="11">
        <v>2.1</v>
      </c>
      <c r="ED6" s="87">
        <v>320</v>
      </c>
      <c r="EE6" s="11">
        <v>1108.353888186479</v>
      </c>
      <c r="EF6" s="69">
        <v>21</v>
      </c>
      <c r="EG6" s="8" t="s">
        <v>113</v>
      </c>
      <c r="EH6" s="8">
        <v>40674</v>
      </c>
      <c r="EI6" s="8" t="s">
        <v>114</v>
      </c>
      <c r="EJ6" s="71">
        <v>5</v>
      </c>
      <c r="EK6" s="69">
        <f>BQ6+BW6+CC6+CI6+CO6</f>
        <v>40</v>
      </c>
      <c r="EL6" s="69">
        <f>BR6+BX6+CD6+CJ6+CP6</f>
        <v>25</v>
      </c>
      <c r="EM6" s="69"/>
      <c r="EN6" s="69">
        <f>BU6+CA6+CG6+CM6+CS6</f>
        <v>47</v>
      </c>
      <c r="EO6" s="69"/>
      <c r="EP6" s="26"/>
      <c r="EQ6" s="4"/>
    </row>
    <row r="7" spans="1:147" ht="15" x14ac:dyDescent="0.25">
      <c r="A7" s="10">
        <v>3</v>
      </c>
      <c r="B7" s="15" t="s">
        <v>116</v>
      </c>
      <c r="C7" s="42"/>
      <c r="D7" s="8">
        <v>40661</v>
      </c>
      <c r="E7" s="28">
        <v>1</v>
      </c>
      <c r="F7" s="28">
        <v>1</v>
      </c>
      <c r="G7" s="32">
        <v>3</v>
      </c>
      <c r="H7" s="5">
        <v>3</v>
      </c>
      <c r="I7" s="5">
        <v>3</v>
      </c>
      <c r="J7" s="5">
        <v>3</v>
      </c>
      <c r="K7" s="5">
        <v>3</v>
      </c>
      <c r="L7" s="5">
        <v>3</v>
      </c>
      <c r="M7" s="5">
        <v>3</v>
      </c>
      <c r="N7" s="5">
        <v>3</v>
      </c>
      <c r="O7" s="299">
        <f t="shared" si="0"/>
        <v>3</v>
      </c>
      <c r="P7" s="5" t="s">
        <v>117</v>
      </c>
      <c r="Q7" s="5" t="s">
        <v>111</v>
      </c>
      <c r="R7" s="5" t="s">
        <v>118</v>
      </c>
      <c r="S7" s="5" t="s">
        <v>112</v>
      </c>
      <c r="T7" s="5"/>
      <c r="U7" s="5"/>
      <c r="V7" s="5"/>
      <c r="W7" s="5"/>
      <c r="X7" s="32">
        <v>20</v>
      </c>
      <c r="Y7" s="5">
        <v>20</v>
      </c>
      <c r="Z7" s="5">
        <v>20</v>
      </c>
      <c r="AA7" s="5">
        <v>39</v>
      </c>
      <c r="AB7" s="5">
        <v>39</v>
      </c>
      <c r="AC7" s="5">
        <v>43</v>
      </c>
      <c r="AD7" s="5"/>
      <c r="AE7" s="5"/>
      <c r="AF7" s="32"/>
      <c r="AG7" s="5"/>
      <c r="AH7" s="5"/>
      <c r="AI7" s="5"/>
      <c r="AJ7" s="5"/>
      <c r="AK7" s="5"/>
      <c r="AL7" s="5">
        <v>39</v>
      </c>
      <c r="AM7" s="5">
        <v>39</v>
      </c>
      <c r="AN7" s="40" t="s">
        <v>119</v>
      </c>
      <c r="AO7" s="8">
        <v>40682</v>
      </c>
      <c r="AP7" s="41">
        <v>40689</v>
      </c>
      <c r="AQ7" s="28"/>
      <c r="AR7" s="28"/>
      <c r="AS7" s="28"/>
      <c r="AT7" s="28"/>
      <c r="AU7" s="28"/>
      <c r="AV7" s="28"/>
      <c r="AW7" s="28"/>
      <c r="AX7" s="28"/>
      <c r="AY7" s="10" t="s">
        <v>120</v>
      </c>
      <c r="AZ7" s="300">
        <f t="shared" si="1"/>
        <v>3</v>
      </c>
      <c r="BA7" s="5">
        <v>3</v>
      </c>
      <c r="BB7" s="11">
        <v>3.21</v>
      </c>
      <c r="BC7" s="87">
        <v>370</v>
      </c>
      <c r="BD7" s="12"/>
      <c r="BE7" s="5"/>
      <c r="BF7" s="5"/>
      <c r="BG7" s="5"/>
      <c r="BH7" s="5"/>
      <c r="BI7" s="5"/>
      <c r="BJ7" s="32">
        <v>5</v>
      </c>
      <c r="BK7" s="38" t="s">
        <v>763</v>
      </c>
      <c r="BL7" s="11">
        <f t="shared" si="2"/>
        <v>8983.0315491646488</v>
      </c>
      <c r="BM7" s="11"/>
      <c r="BN7" s="11">
        <f t="shared" si="3"/>
        <v>8983.0315491646488</v>
      </c>
      <c r="BO7" s="44">
        <v>3</v>
      </c>
      <c r="BP7" s="26">
        <v>5</v>
      </c>
      <c r="BQ7" s="26">
        <v>5</v>
      </c>
      <c r="BR7" s="26">
        <v>4</v>
      </c>
      <c r="BS7" s="26"/>
      <c r="BT7" s="26"/>
      <c r="BU7" s="26">
        <v>10</v>
      </c>
      <c r="BV7" s="26"/>
      <c r="BW7" s="33">
        <v>5</v>
      </c>
      <c r="BX7" s="26">
        <v>4</v>
      </c>
      <c r="BY7" s="26"/>
      <c r="BZ7" s="26"/>
      <c r="CA7" s="26">
        <v>10</v>
      </c>
      <c r="CB7" s="26"/>
      <c r="CC7" s="33">
        <v>10</v>
      </c>
      <c r="CD7" s="26">
        <v>3</v>
      </c>
      <c r="CE7" s="26"/>
      <c r="CF7" s="26"/>
      <c r="CG7" s="26">
        <v>14</v>
      </c>
      <c r="CH7" s="26"/>
      <c r="CI7" s="33">
        <v>9</v>
      </c>
      <c r="CJ7" s="26">
        <v>3</v>
      </c>
      <c r="CK7" s="26"/>
      <c r="CL7" s="26"/>
      <c r="CM7" s="26">
        <v>19</v>
      </c>
      <c r="CN7" s="26"/>
      <c r="CO7" s="33">
        <v>4</v>
      </c>
      <c r="CP7" s="26">
        <v>4</v>
      </c>
      <c r="CQ7" s="26"/>
      <c r="CR7" s="26"/>
      <c r="CS7" s="26">
        <v>8</v>
      </c>
      <c r="CT7" s="26"/>
      <c r="CU7" s="33"/>
      <c r="CV7" s="4"/>
      <c r="CW7" s="4"/>
      <c r="CX7" s="4"/>
      <c r="CY7" s="4"/>
      <c r="CZ7" s="43"/>
      <c r="DA7" s="26"/>
      <c r="DB7" s="26"/>
      <c r="DC7" s="26"/>
      <c r="DD7" s="26"/>
      <c r="DE7" s="26"/>
      <c r="DF7" s="26"/>
      <c r="DG7" s="33"/>
      <c r="DH7" s="4"/>
      <c r="DI7" s="4"/>
      <c r="DJ7" s="4"/>
      <c r="DK7" s="4"/>
      <c r="DL7" s="43"/>
      <c r="DM7" s="26"/>
      <c r="DN7" s="26"/>
      <c r="DO7" s="26"/>
      <c r="DP7" s="26"/>
      <c r="DQ7" s="26"/>
      <c r="DR7" s="26"/>
      <c r="DS7" s="33"/>
      <c r="DT7" s="26"/>
      <c r="DU7" s="26"/>
      <c r="DV7" s="26"/>
      <c r="DW7" s="26"/>
      <c r="DX7" s="26"/>
      <c r="DY7" s="44">
        <v>3</v>
      </c>
      <c r="DZ7" s="5">
        <v>3</v>
      </c>
      <c r="EA7" s="5">
        <v>3</v>
      </c>
      <c r="EB7" s="69">
        <v>3</v>
      </c>
      <c r="EC7" s="11">
        <v>3.21</v>
      </c>
      <c r="ED7" s="87">
        <v>370</v>
      </c>
      <c r="EE7" s="11">
        <v>8983.0315491646488</v>
      </c>
      <c r="EF7" s="69">
        <v>39</v>
      </c>
      <c r="EG7" s="8" t="s">
        <v>119</v>
      </c>
      <c r="EH7" s="8">
        <v>40682</v>
      </c>
      <c r="EI7" s="8">
        <v>40689</v>
      </c>
      <c r="EJ7" s="71">
        <v>5</v>
      </c>
      <c r="EK7" s="69">
        <f>BQ7+BW7+CC7+CI7+CO7</f>
        <v>33</v>
      </c>
      <c r="EL7" s="69">
        <f>BR7+BX7+CD7+CJ7+CP7</f>
        <v>18</v>
      </c>
      <c r="EM7" s="69"/>
      <c r="EN7" s="69">
        <f>BU7+CA7+CG7+CM7+CS7</f>
        <v>61</v>
      </c>
      <c r="EO7" s="69"/>
      <c r="EP7" s="26"/>
      <c r="EQ7" s="10"/>
    </row>
    <row r="8" spans="1:147" ht="15" x14ac:dyDescent="0.25">
      <c r="A8" s="10">
        <v>4</v>
      </c>
      <c r="B8" s="15">
        <v>4</v>
      </c>
      <c r="C8" s="42"/>
      <c r="D8" s="8">
        <v>40661</v>
      </c>
      <c r="E8" s="28">
        <v>1</v>
      </c>
      <c r="F8" s="28">
        <v>1</v>
      </c>
      <c r="G8" s="32">
        <v>1</v>
      </c>
      <c r="H8" s="5">
        <v>1</v>
      </c>
      <c r="I8" s="5">
        <v>2</v>
      </c>
      <c r="J8" s="5">
        <v>2</v>
      </c>
      <c r="K8" s="5">
        <v>2</v>
      </c>
      <c r="L8" s="5">
        <v>2</v>
      </c>
      <c r="M8" s="5"/>
      <c r="N8" s="5"/>
      <c r="O8" s="299">
        <f t="shared" si="0"/>
        <v>2</v>
      </c>
      <c r="P8" s="5" t="s">
        <v>117</v>
      </c>
      <c r="Q8" s="5" t="s">
        <v>117</v>
      </c>
      <c r="R8" s="5" t="s">
        <v>111</v>
      </c>
      <c r="S8" s="5" t="s">
        <v>112</v>
      </c>
      <c r="T8" s="5"/>
      <c r="U8" s="5"/>
      <c r="V8" s="5"/>
      <c r="W8" s="5"/>
      <c r="X8" s="32">
        <v>10</v>
      </c>
      <c r="Y8" s="5">
        <v>5</v>
      </c>
      <c r="Z8" s="5">
        <v>10</v>
      </c>
      <c r="AA8" s="5">
        <v>5</v>
      </c>
      <c r="AB8" s="5">
        <v>3</v>
      </c>
      <c r="AC8" s="5"/>
      <c r="AD8" s="5"/>
      <c r="AE8" s="5"/>
      <c r="AF8" s="32"/>
      <c r="AG8" s="5"/>
      <c r="AH8" s="5"/>
      <c r="AI8" s="5"/>
      <c r="AJ8" s="5"/>
      <c r="AK8" s="5">
        <v>4</v>
      </c>
      <c r="AL8" s="5"/>
      <c r="AM8" s="5"/>
      <c r="AN8" s="40">
        <v>40676</v>
      </c>
      <c r="AO8" s="8">
        <v>40682</v>
      </c>
      <c r="AP8" s="41">
        <v>40682</v>
      </c>
      <c r="AQ8" s="28"/>
      <c r="AR8" s="28"/>
      <c r="AS8" s="28"/>
      <c r="AT8" s="28"/>
      <c r="AU8" s="28"/>
      <c r="AV8" s="28"/>
      <c r="AW8" s="28"/>
      <c r="AX8" s="28"/>
      <c r="AY8" s="10" t="s">
        <v>121</v>
      </c>
      <c r="AZ8" s="300">
        <f t="shared" si="1"/>
        <v>2</v>
      </c>
      <c r="BA8" s="5">
        <v>2</v>
      </c>
      <c r="BB8" s="11">
        <v>1.76</v>
      </c>
      <c r="BC8" s="87">
        <v>200</v>
      </c>
      <c r="BD8" s="12"/>
      <c r="BE8" s="5"/>
      <c r="BF8" s="5"/>
      <c r="BG8" s="5"/>
      <c r="BH8" s="5"/>
      <c r="BI8" s="5"/>
      <c r="BJ8" s="32">
        <v>0</v>
      </c>
      <c r="BK8" s="38"/>
      <c r="BL8" s="11">
        <f t="shared" si="2"/>
        <v>973.13974037597427</v>
      </c>
      <c r="BM8" s="11"/>
      <c r="BN8" s="11">
        <f t="shared" si="3"/>
        <v>973.13974037597427</v>
      </c>
      <c r="BO8" s="44">
        <v>4</v>
      </c>
      <c r="BP8" s="26"/>
      <c r="BQ8" s="26"/>
      <c r="BR8" s="26"/>
      <c r="BS8" s="26"/>
      <c r="BT8" s="26"/>
      <c r="BU8" s="26"/>
      <c r="BV8" s="26"/>
      <c r="BW8" s="33"/>
      <c r="BX8" s="26"/>
      <c r="BY8" s="26"/>
      <c r="BZ8" s="26"/>
      <c r="CA8" s="26"/>
      <c r="CB8" s="26"/>
      <c r="CC8" s="33"/>
      <c r="CD8" s="26"/>
      <c r="CE8" s="26"/>
      <c r="CF8" s="26"/>
      <c r="CG8" s="26"/>
      <c r="CH8" s="26"/>
      <c r="CI8" s="33"/>
      <c r="CJ8" s="26"/>
      <c r="CK8" s="26"/>
      <c r="CL8" s="26"/>
      <c r="CM8" s="26"/>
      <c r="CN8" s="26"/>
      <c r="CO8" s="33"/>
      <c r="CP8" s="26"/>
      <c r="CQ8" s="26"/>
      <c r="CR8" s="26"/>
      <c r="CS8" s="26"/>
      <c r="CT8" s="26"/>
      <c r="CU8" s="33"/>
      <c r="CV8" s="4"/>
      <c r="CW8" s="4"/>
      <c r="CX8" s="4"/>
      <c r="CY8" s="4"/>
      <c r="CZ8" s="43"/>
      <c r="DA8" s="26"/>
      <c r="DB8" s="26"/>
      <c r="DC8" s="26"/>
      <c r="DD8" s="26"/>
      <c r="DE8" s="26"/>
      <c r="DF8" s="26"/>
      <c r="DG8" s="33"/>
      <c r="DH8" s="4"/>
      <c r="DI8" s="4"/>
      <c r="DJ8" s="4"/>
      <c r="DK8" s="4"/>
      <c r="DL8" s="43"/>
      <c r="DM8" s="26"/>
      <c r="DN8" s="26"/>
      <c r="DO8" s="26"/>
      <c r="DP8" s="26"/>
      <c r="DQ8" s="26"/>
      <c r="DR8" s="26"/>
      <c r="DS8" s="33"/>
      <c r="DT8" s="26"/>
      <c r="DU8" s="26"/>
      <c r="DV8" s="26"/>
      <c r="DW8" s="26"/>
      <c r="DX8" s="26"/>
      <c r="DY8" s="44">
        <v>4</v>
      </c>
      <c r="DZ8" s="5">
        <v>2</v>
      </c>
      <c r="EA8" s="5">
        <v>2</v>
      </c>
      <c r="EB8" s="69">
        <v>2</v>
      </c>
      <c r="EC8" s="11">
        <v>1.76</v>
      </c>
      <c r="ED8" s="87">
        <v>200</v>
      </c>
      <c r="EE8" s="11">
        <v>973.13974037597427</v>
      </c>
      <c r="EF8" s="69">
        <v>4</v>
      </c>
      <c r="EG8" s="8">
        <v>40676</v>
      </c>
      <c r="EH8" s="8">
        <v>40682</v>
      </c>
      <c r="EI8" s="8">
        <v>40682</v>
      </c>
      <c r="EJ8" s="71">
        <v>0</v>
      </c>
      <c r="EK8" s="69"/>
      <c r="EL8" s="69"/>
      <c r="EM8" s="69"/>
      <c r="EN8" s="69"/>
      <c r="EO8" s="69"/>
      <c r="EP8" s="26"/>
      <c r="EQ8" s="10"/>
    </row>
    <row r="9" spans="1:147" ht="15" x14ac:dyDescent="0.25">
      <c r="A9" s="10">
        <v>5</v>
      </c>
      <c r="B9" s="15" t="s">
        <v>541</v>
      </c>
      <c r="C9" s="42"/>
      <c r="D9" s="8"/>
      <c r="E9" s="28"/>
      <c r="F9" s="28"/>
      <c r="G9" s="32"/>
      <c r="H9" s="5"/>
      <c r="I9" s="5"/>
      <c r="J9" s="5"/>
      <c r="K9" s="5"/>
      <c r="L9" s="5"/>
      <c r="M9" s="5"/>
      <c r="N9" s="5"/>
      <c r="O9" s="299">
        <f t="shared" si="0"/>
        <v>0</v>
      </c>
      <c r="P9" s="5"/>
      <c r="Q9" s="5"/>
      <c r="R9" s="5"/>
      <c r="S9" s="5"/>
      <c r="T9" s="5"/>
      <c r="U9" s="5"/>
      <c r="V9" s="5"/>
      <c r="W9" s="5"/>
      <c r="X9" s="32"/>
      <c r="Y9" s="5"/>
      <c r="Z9" s="5"/>
      <c r="AA9" s="5"/>
      <c r="AB9" s="5"/>
      <c r="AC9" s="5"/>
      <c r="AD9" s="5"/>
      <c r="AE9" s="5"/>
      <c r="AF9" s="32"/>
      <c r="AG9" s="5"/>
      <c r="AH9" s="5"/>
      <c r="AI9" s="5"/>
      <c r="AJ9" s="5"/>
      <c r="AK9" s="5"/>
      <c r="AL9" s="5"/>
      <c r="AM9" s="5"/>
      <c r="AN9" s="40"/>
      <c r="AO9" s="8"/>
      <c r="AP9" s="41"/>
      <c r="AQ9" s="28"/>
      <c r="AR9" s="28"/>
      <c r="AS9" s="28"/>
      <c r="AT9" s="28"/>
      <c r="AU9" s="28"/>
      <c r="AV9" s="28"/>
      <c r="AW9" s="28"/>
      <c r="AX9" s="28"/>
      <c r="AY9" s="10" t="s">
        <v>754</v>
      </c>
      <c r="AZ9" s="300">
        <f t="shared" si="1"/>
        <v>0</v>
      </c>
      <c r="BA9" s="5"/>
      <c r="BB9" s="11"/>
      <c r="BC9" s="87"/>
      <c r="BD9" s="12"/>
      <c r="BE9" s="5"/>
      <c r="BF9" s="5"/>
      <c r="BG9" s="5"/>
      <c r="BH9" s="5"/>
      <c r="BI9" s="5"/>
      <c r="BJ9" s="32"/>
      <c r="BK9" s="38"/>
      <c r="BL9" s="11"/>
      <c r="BM9" s="11"/>
      <c r="BN9" s="11"/>
      <c r="BO9" s="44">
        <v>5</v>
      </c>
      <c r="BP9" s="26"/>
      <c r="BQ9" s="26"/>
      <c r="BR9" s="26"/>
      <c r="BS9" s="26"/>
      <c r="BT9" s="26"/>
      <c r="BU9" s="26"/>
      <c r="BV9" s="26"/>
      <c r="BW9" s="33"/>
      <c r="BX9" s="26"/>
      <c r="BY9" s="26"/>
      <c r="BZ9" s="26"/>
      <c r="CA9" s="26"/>
      <c r="CB9" s="26"/>
      <c r="CC9" s="33"/>
      <c r="CD9" s="26"/>
      <c r="CE9" s="26"/>
      <c r="CF9" s="26"/>
      <c r="CG9" s="26"/>
      <c r="CH9" s="26"/>
      <c r="CI9" s="33"/>
      <c r="CJ9" s="26"/>
      <c r="CK9" s="26"/>
      <c r="CL9" s="26"/>
      <c r="CM9" s="26"/>
      <c r="CN9" s="26"/>
      <c r="CO9" s="33"/>
      <c r="CP9" s="26"/>
      <c r="CQ9" s="26"/>
      <c r="CR9" s="26"/>
      <c r="CS9" s="26"/>
      <c r="CT9" s="26"/>
      <c r="CU9" s="33"/>
      <c r="CV9" s="4"/>
      <c r="CW9" s="4"/>
      <c r="CX9" s="4"/>
      <c r="CY9" s="4"/>
      <c r="CZ9" s="43"/>
      <c r="DA9" s="26"/>
      <c r="DB9" s="26"/>
      <c r="DC9" s="26"/>
      <c r="DD9" s="26"/>
      <c r="DE9" s="26"/>
      <c r="DF9" s="26"/>
      <c r="DG9" s="33"/>
      <c r="DH9" s="4"/>
      <c r="DI9" s="4"/>
      <c r="DJ9" s="4"/>
      <c r="DK9" s="4"/>
      <c r="DL9" s="43"/>
      <c r="DM9" s="26"/>
      <c r="DN9" s="26"/>
      <c r="DO9" s="26"/>
      <c r="DP9" s="26"/>
      <c r="DQ9" s="26"/>
      <c r="DR9" s="26"/>
      <c r="DS9" s="33"/>
      <c r="DT9" s="26"/>
      <c r="DU9" s="26"/>
      <c r="DV9" s="26"/>
      <c r="DW9" s="26"/>
      <c r="DX9" s="26"/>
      <c r="DY9" s="44">
        <v>5</v>
      </c>
      <c r="DZ9" s="5">
        <v>0</v>
      </c>
      <c r="EA9" s="5">
        <v>0</v>
      </c>
      <c r="EB9" s="69"/>
      <c r="EC9" s="11"/>
      <c r="ED9" s="87"/>
      <c r="EE9" s="11"/>
      <c r="EF9" s="69"/>
      <c r="EG9" s="8"/>
      <c r="EH9" s="8"/>
      <c r="EI9" s="8"/>
      <c r="EJ9" s="71"/>
      <c r="EK9" s="69"/>
      <c r="EL9" s="69"/>
      <c r="EM9" s="69"/>
      <c r="EN9" s="69"/>
      <c r="EO9" s="69"/>
      <c r="EP9" s="26"/>
      <c r="EQ9" s="10"/>
    </row>
    <row r="10" spans="1:147" ht="15" x14ac:dyDescent="0.25">
      <c r="A10" s="10">
        <v>6</v>
      </c>
      <c r="B10" s="15" t="s">
        <v>123</v>
      </c>
      <c r="C10" s="42"/>
      <c r="D10" s="8">
        <v>40667</v>
      </c>
      <c r="E10" s="28">
        <v>1</v>
      </c>
      <c r="F10" s="28">
        <v>1</v>
      </c>
      <c r="G10" s="32"/>
      <c r="H10" s="5">
        <v>1</v>
      </c>
      <c r="I10" s="5"/>
      <c r="J10" s="5">
        <v>1</v>
      </c>
      <c r="K10" s="5">
        <v>1</v>
      </c>
      <c r="L10" s="5">
        <v>1</v>
      </c>
      <c r="M10" s="5">
        <v>1</v>
      </c>
      <c r="N10" s="5"/>
      <c r="O10" s="299">
        <f t="shared" si="0"/>
        <v>1</v>
      </c>
      <c r="P10" s="5"/>
      <c r="Q10" s="5" t="s">
        <v>117</v>
      </c>
      <c r="R10" s="5"/>
      <c r="S10" s="5" t="s">
        <v>111</v>
      </c>
      <c r="T10" s="5" t="s">
        <v>118</v>
      </c>
      <c r="U10" s="5"/>
      <c r="V10" s="5"/>
      <c r="W10" s="5"/>
      <c r="X10" s="32"/>
      <c r="Y10" s="5">
        <v>5</v>
      </c>
      <c r="Z10" s="5"/>
      <c r="AA10" s="5">
        <v>3</v>
      </c>
      <c r="AB10" s="5">
        <v>5</v>
      </c>
      <c r="AC10" s="5">
        <v>4</v>
      </c>
      <c r="AD10" s="5"/>
      <c r="AE10" s="5"/>
      <c r="AF10" s="32"/>
      <c r="AG10" s="5"/>
      <c r="AH10" s="5"/>
      <c r="AI10" s="5"/>
      <c r="AJ10" s="5"/>
      <c r="AK10" s="5"/>
      <c r="AL10" s="5">
        <v>4</v>
      </c>
      <c r="AM10" s="5"/>
      <c r="AN10" s="40">
        <v>40682</v>
      </c>
      <c r="AO10" s="8"/>
      <c r="AP10" s="41">
        <v>40688</v>
      </c>
      <c r="AQ10" s="28"/>
      <c r="AR10" s="28">
        <v>0.4</v>
      </c>
      <c r="AS10" s="28"/>
      <c r="AT10" s="28"/>
      <c r="AU10" s="28"/>
      <c r="AV10" s="28"/>
      <c r="AW10" s="28"/>
      <c r="AX10" s="28"/>
      <c r="AY10" s="10" t="s">
        <v>124</v>
      </c>
      <c r="AZ10" s="300">
        <f t="shared" si="1"/>
        <v>1</v>
      </c>
      <c r="BA10" s="5">
        <v>1</v>
      </c>
      <c r="BB10" s="11">
        <v>2.4300000000000002</v>
      </c>
      <c r="BC10" s="87">
        <v>310</v>
      </c>
      <c r="BD10" s="12"/>
      <c r="BE10" s="5"/>
      <c r="BF10" s="5"/>
      <c r="BG10" s="5"/>
      <c r="BH10" s="5"/>
      <c r="BI10" s="5"/>
      <c r="BJ10" s="32">
        <v>0</v>
      </c>
      <c r="BK10" s="38"/>
      <c r="BL10" s="11">
        <f t="shared" si="2"/>
        <v>1437.6862606641337</v>
      </c>
      <c r="BM10" s="11"/>
      <c r="BN10" s="11">
        <f t="shared" si="3"/>
        <v>1437.6862606641337</v>
      </c>
      <c r="BO10" s="44">
        <v>6</v>
      </c>
      <c r="BP10" s="26"/>
      <c r="BQ10" s="26"/>
      <c r="BR10" s="26"/>
      <c r="BS10" s="26"/>
      <c r="BT10" s="26"/>
      <c r="BU10" s="26"/>
      <c r="BV10" s="26"/>
      <c r="BW10" s="33"/>
      <c r="BX10" s="26"/>
      <c r="BY10" s="26"/>
      <c r="BZ10" s="26"/>
      <c r="CA10" s="26"/>
      <c r="CB10" s="26"/>
      <c r="CC10" s="33"/>
      <c r="CD10" s="26"/>
      <c r="CE10" s="26"/>
      <c r="CF10" s="26"/>
      <c r="CG10" s="26"/>
      <c r="CH10" s="26"/>
      <c r="CI10" s="33"/>
      <c r="CJ10" s="26"/>
      <c r="CK10" s="26"/>
      <c r="CL10" s="26"/>
      <c r="CM10" s="26"/>
      <c r="CN10" s="26"/>
      <c r="CO10" s="33"/>
      <c r="CP10" s="26"/>
      <c r="CQ10" s="26"/>
      <c r="CR10" s="26"/>
      <c r="CS10" s="26"/>
      <c r="CT10" s="26"/>
      <c r="CU10" s="33"/>
      <c r="CV10" s="4"/>
      <c r="CW10" s="4"/>
      <c r="CX10" s="4"/>
      <c r="CY10" s="4"/>
      <c r="CZ10" s="43"/>
      <c r="DA10" s="26"/>
      <c r="DB10" s="26"/>
      <c r="DC10" s="26"/>
      <c r="DD10" s="26"/>
      <c r="DE10" s="26"/>
      <c r="DF10" s="26"/>
      <c r="DG10" s="33"/>
      <c r="DH10" s="4"/>
      <c r="DI10" s="4"/>
      <c r="DJ10" s="4"/>
      <c r="DK10" s="4"/>
      <c r="DL10" s="43"/>
      <c r="DM10" s="26"/>
      <c r="DN10" s="26"/>
      <c r="DO10" s="26"/>
      <c r="DP10" s="26"/>
      <c r="DQ10" s="26"/>
      <c r="DR10" s="26"/>
      <c r="DS10" s="33"/>
      <c r="DT10" s="26"/>
      <c r="DU10" s="26"/>
      <c r="DV10" s="26"/>
      <c r="DW10" s="26"/>
      <c r="DX10" s="26"/>
      <c r="DY10" s="44">
        <v>6</v>
      </c>
      <c r="DZ10" s="5">
        <v>1</v>
      </c>
      <c r="EA10" s="5">
        <v>1</v>
      </c>
      <c r="EB10" s="69">
        <v>1</v>
      </c>
      <c r="EC10" s="11">
        <v>2.4300000000000002</v>
      </c>
      <c r="ED10" s="87">
        <v>310</v>
      </c>
      <c r="EE10" s="11">
        <v>1437.6862606641337</v>
      </c>
      <c r="EF10" s="69">
        <v>4</v>
      </c>
      <c r="EG10" s="8">
        <v>40682</v>
      </c>
      <c r="EH10" s="8"/>
      <c r="EI10" s="8">
        <v>40688</v>
      </c>
      <c r="EJ10" s="71">
        <v>0</v>
      </c>
      <c r="EK10" s="69"/>
      <c r="EL10" s="69"/>
      <c r="EM10" s="69"/>
      <c r="EN10" s="69"/>
      <c r="EO10" s="69">
        <v>0.4</v>
      </c>
      <c r="EP10" s="26"/>
      <c r="EQ10" s="10"/>
    </row>
    <row r="11" spans="1:147" ht="15" x14ac:dyDescent="0.25">
      <c r="A11" s="10">
        <v>7</v>
      </c>
      <c r="B11" s="15">
        <v>7</v>
      </c>
      <c r="C11" s="42"/>
      <c r="D11" s="8">
        <v>40661</v>
      </c>
      <c r="E11" s="28">
        <v>1</v>
      </c>
      <c r="F11" s="28">
        <v>1</v>
      </c>
      <c r="G11" s="32">
        <v>2</v>
      </c>
      <c r="H11" s="5">
        <v>3</v>
      </c>
      <c r="I11" s="5">
        <v>3</v>
      </c>
      <c r="J11" s="5">
        <v>3</v>
      </c>
      <c r="K11" s="5">
        <v>3</v>
      </c>
      <c r="L11" s="5">
        <v>3</v>
      </c>
      <c r="M11" s="5">
        <v>3</v>
      </c>
      <c r="N11" s="5">
        <v>3</v>
      </c>
      <c r="O11" s="299">
        <f t="shared" si="0"/>
        <v>3</v>
      </c>
      <c r="P11" s="5" t="s">
        <v>117</v>
      </c>
      <c r="Q11" s="5" t="s">
        <v>117</v>
      </c>
      <c r="R11" s="5" t="s">
        <v>117</v>
      </c>
      <c r="S11" s="5" t="s">
        <v>112</v>
      </c>
      <c r="T11" s="5"/>
      <c r="U11" s="5"/>
      <c r="V11" s="5"/>
      <c r="W11" s="5"/>
      <c r="X11" s="32">
        <v>10</v>
      </c>
      <c r="Y11" s="5">
        <v>15</v>
      </c>
      <c r="Z11" s="5">
        <v>15</v>
      </c>
      <c r="AA11" s="5">
        <v>20</v>
      </c>
      <c r="AB11" s="5">
        <v>22</v>
      </c>
      <c r="AC11" s="5">
        <v>22</v>
      </c>
      <c r="AD11" s="5"/>
      <c r="AE11" s="5"/>
      <c r="AF11" s="32"/>
      <c r="AG11" s="5"/>
      <c r="AH11" s="5"/>
      <c r="AI11" s="5"/>
      <c r="AJ11" s="5"/>
      <c r="AK11" s="5"/>
      <c r="AL11" s="5">
        <v>22</v>
      </c>
      <c r="AM11" s="5">
        <v>22</v>
      </c>
      <c r="AN11" s="40">
        <v>40676</v>
      </c>
      <c r="AO11" s="8">
        <v>40682</v>
      </c>
      <c r="AP11" s="41">
        <v>40689</v>
      </c>
      <c r="AQ11" s="28"/>
      <c r="AR11" s="28"/>
      <c r="AS11" s="28"/>
      <c r="AT11" s="28"/>
      <c r="AU11" s="28"/>
      <c r="AV11" s="28"/>
      <c r="AW11" s="28"/>
      <c r="AX11" s="28"/>
      <c r="AY11" s="10" t="s">
        <v>125</v>
      </c>
      <c r="AZ11" s="300">
        <f t="shared" si="1"/>
        <v>3</v>
      </c>
      <c r="BA11" s="5">
        <v>3</v>
      </c>
      <c r="BB11" s="11">
        <v>2.14</v>
      </c>
      <c r="BC11" s="87">
        <v>260</v>
      </c>
      <c r="BD11" s="12"/>
      <c r="BE11" s="5"/>
      <c r="BF11" s="5"/>
      <c r="BG11" s="5"/>
      <c r="BH11" s="5"/>
      <c r="BI11" s="5"/>
      <c r="BJ11" s="32">
        <v>3</v>
      </c>
      <c r="BK11" s="38"/>
      <c r="BL11" s="11">
        <f t="shared" si="2"/>
        <v>2805.5113546940643</v>
      </c>
      <c r="BM11" s="11"/>
      <c r="BN11" s="11">
        <f t="shared" si="3"/>
        <v>2805.5113546940643</v>
      </c>
      <c r="BO11" s="44">
        <v>7</v>
      </c>
      <c r="BP11" s="26">
        <v>3</v>
      </c>
      <c r="BQ11" s="26">
        <v>6</v>
      </c>
      <c r="BR11" s="26">
        <v>6</v>
      </c>
      <c r="BS11" s="26"/>
      <c r="BT11" s="26"/>
      <c r="BU11" s="26">
        <v>11</v>
      </c>
      <c r="BV11" s="26"/>
      <c r="BW11" s="33">
        <v>7</v>
      </c>
      <c r="BX11" s="26">
        <v>3</v>
      </c>
      <c r="BY11" s="26"/>
      <c r="BZ11" s="26"/>
      <c r="CA11" s="26">
        <v>1</v>
      </c>
      <c r="CB11" s="26"/>
      <c r="CC11" s="33">
        <v>9</v>
      </c>
      <c r="CD11" s="26">
        <v>4</v>
      </c>
      <c r="CE11" s="26"/>
      <c r="CF11" s="26"/>
      <c r="CG11" s="26">
        <v>9</v>
      </c>
      <c r="CH11" s="26"/>
      <c r="CI11" s="33"/>
      <c r="CJ11" s="26"/>
      <c r="CK11" s="26"/>
      <c r="CL11" s="26"/>
      <c r="CM11" s="26"/>
      <c r="CN11" s="26"/>
      <c r="CO11" s="33"/>
      <c r="CP11" s="26"/>
      <c r="CQ11" s="26"/>
      <c r="CR11" s="26"/>
      <c r="CS11" s="26"/>
      <c r="CT11" s="26"/>
      <c r="CU11" s="33"/>
      <c r="CV11" s="4"/>
      <c r="CW11" s="4"/>
      <c r="CX11" s="4"/>
      <c r="CY11" s="4"/>
      <c r="CZ11" s="43"/>
      <c r="DA11" s="26"/>
      <c r="DB11" s="26"/>
      <c r="DC11" s="26"/>
      <c r="DD11" s="26"/>
      <c r="DE11" s="26"/>
      <c r="DF11" s="26"/>
      <c r="DG11" s="33"/>
      <c r="DH11" s="4"/>
      <c r="DI11" s="4"/>
      <c r="DJ11" s="4"/>
      <c r="DK11" s="4"/>
      <c r="DL11" s="43"/>
      <c r="DM11" s="26"/>
      <c r="DN11" s="26"/>
      <c r="DO11" s="26"/>
      <c r="DP11" s="26"/>
      <c r="DQ11" s="26"/>
      <c r="DR11" s="26"/>
      <c r="DS11" s="33"/>
      <c r="DT11" s="26"/>
      <c r="DU11" s="26"/>
      <c r="DV11" s="26"/>
      <c r="DW11" s="26"/>
      <c r="DX11" s="26"/>
      <c r="DY11" s="44">
        <v>7</v>
      </c>
      <c r="DZ11" s="5">
        <v>3</v>
      </c>
      <c r="EA11" s="5">
        <v>3</v>
      </c>
      <c r="EB11" s="69">
        <v>3</v>
      </c>
      <c r="EC11" s="11">
        <v>2.14</v>
      </c>
      <c r="ED11" s="87">
        <v>260</v>
      </c>
      <c r="EE11" s="11">
        <v>2805.5113546940643</v>
      </c>
      <c r="EF11" s="69">
        <v>22</v>
      </c>
      <c r="EG11" s="8">
        <v>40676</v>
      </c>
      <c r="EH11" s="8">
        <v>40682</v>
      </c>
      <c r="EI11" s="8">
        <v>40689</v>
      </c>
      <c r="EJ11" s="71">
        <v>3</v>
      </c>
      <c r="EK11" s="69">
        <f>BQ11+BW11+CC11</f>
        <v>22</v>
      </c>
      <c r="EL11" s="69">
        <f>BR11+BX11+CD11</f>
        <v>13</v>
      </c>
      <c r="EM11" s="69"/>
      <c r="EN11" s="69">
        <f>BU11+CA11+CG11</f>
        <v>21</v>
      </c>
      <c r="EO11" s="69"/>
      <c r="EP11" s="26"/>
      <c r="EQ11" s="10"/>
    </row>
    <row r="12" spans="1:147" ht="15" x14ac:dyDescent="0.25">
      <c r="A12" s="10">
        <v>8</v>
      </c>
      <c r="B12" s="15" t="s">
        <v>126</v>
      </c>
      <c r="C12" s="42"/>
      <c r="D12" s="8">
        <v>40661</v>
      </c>
      <c r="E12" s="28">
        <v>1</v>
      </c>
      <c r="F12" s="28">
        <v>1</v>
      </c>
      <c r="G12" s="32">
        <v>1</v>
      </c>
      <c r="H12" s="5">
        <v>2</v>
      </c>
      <c r="I12" s="5">
        <v>2</v>
      </c>
      <c r="J12" s="5">
        <v>2</v>
      </c>
      <c r="K12" s="5">
        <v>2</v>
      </c>
      <c r="L12" s="5">
        <v>2</v>
      </c>
      <c r="M12" s="5"/>
      <c r="N12" s="5"/>
      <c r="O12" s="299">
        <f t="shared" si="0"/>
        <v>2</v>
      </c>
      <c r="P12" s="5" t="s">
        <v>117</v>
      </c>
      <c r="Q12" s="5" t="s">
        <v>111</v>
      </c>
      <c r="R12" s="5" t="s">
        <v>111</v>
      </c>
      <c r="S12" s="5" t="s">
        <v>112</v>
      </c>
      <c r="T12" s="5"/>
      <c r="U12" s="5"/>
      <c r="V12" s="5"/>
      <c r="W12" s="5"/>
      <c r="X12" s="32">
        <v>10</v>
      </c>
      <c r="Y12" s="5">
        <v>10</v>
      </c>
      <c r="Z12" s="5">
        <v>10</v>
      </c>
      <c r="AA12" s="5">
        <v>8</v>
      </c>
      <c r="AB12" s="5">
        <v>8</v>
      </c>
      <c r="AC12" s="5"/>
      <c r="AD12" s="5"/>
      <c r="AE12" s="5"/>
      <c r="AF12" s="32"/>
      <c r="AG12" s="5"/>
      <c r="AH12" s="5"/>
      <c r="AI12" s="5"/>
      <c r="AJ12" s="5"/>
      <c r="AK12" s="5">
        <v>8</v>
      </c>
      <c r="AL12" s="5"/>
      <c r="AM12" s="5"/>
      <c r="AN12" s="40">
        <v>40676</v>
      </c>
      <c r="AO12" s="8">
        <v>40676</v>
      </c>
      <c r="AP12" s="41">
        <v>40682</v>
      </c>
      <c r="AQ12" s="28"/>
      <c r="AR12" s="28"/>
      <c r="AS12" s="28"/>
      <c r="AT12" s="28"/>
      <c r="AU12" s="28"/>
      <c r="AV12" s="28"/>
      <c r="AW12" s="28"/>
      <c r="AX12" s="28"/>
      <c r="AY12" s="10" t="s">
        <v>127</v>
      </c>
      <c r="AZ12" s="300">
        <f t="shared" si="1"/>
        <v>2</v>
      </c>
      <c r="BA12" s="5">
        <v>2</v>
      </c>
      <c r="BB12" s="11">
        <v>1.78</v>
      </c>
      <c r="BC12" s="87">
        <v>230</v>
      </c>
      <c r="BD12" s="12"/>
      <c r="BE12" s="5"/>
      <c r="BF12" s="5"/>
      <c r="BG12" s="5"/>
      <c r="BH12" s="5"/>
      <c r="BI12" s="5"/>
      <c r="BJ12" s="32">
        <v>1</v>
      </c>
      <c r="BK12" s="38"/>
      <c r="BL12" s="11">
        <f t="shared" si="2"/>
        <v>1144.6895488178986</v>
      </c>
      <c r="BM12" s="11"/>
      <c r="BN12" s="11">
        <f t="shared" si="3"/>
        <v>1144.6895488178986</v>
      </c>
      <c r="BO12" s="44">
        <v>8</v>
      </c>
      <c r="BP12" s="26">
        <v>1</v>
      </c>
      <c r="BQ12" s="26">
        <v>7</v>
      </c>
      <c r="BR12" s="26">
        <v>6</v>
      </c>
      <c r="BS12" s="26"/>
      <c r="BT12" s="26"/>
      <c r="BU12" s="26">
        <v>14</v>
      </c>
      <c r="BV12" s="26"/>
      <c r="BW12" s="33"/>
      <c r="BX12" s="26"/>
      <c r="BY12" s="26"/>
      <c r="BZ12" s="26"/>
      <c r="CA12" s="26"/>
      <c r="CB12" s="26"/>
      <c r="CC12" s="33"/>
      <c r="CD12" s="26"/>
      <c r="CE12" s="26"/>
      <c r="CF12" s="26"/>
      <c r="CG12" s="26"/>
      <c r="CH12" s="26"/>
      <c r="CI12" s="33"/>
      <c r="CJ12" s="26"/>
      <c r="CK12" s="26"/>
      <c r="CL12" s="26"/>
      <c r="CM12" s="26"/>
      <c r="CN12" s="26"/>
      <c r="CO12" s="33"/>
      <c r="CP12" s="26"/>
      <c r="CQ12" s="26"/>
      <c r="CR12" s="26"/>
      <c r="CS12" s="26"/>
      <c r="CT12" s="26"/>
      <c r="CU12" s="33"/>
      <c r="CV12" s="4"/>
      <c r="CW12" s="4"/>
      <c r="CX12" s="4"/>
      <c r="CY12" s="4"/>
      <c r="CZ12" s="43"/>
      <c r="DA12" s="26"/>
      <c r="DB12" s="26"/>
      <c r="DC12" s="26"/>
      <c r="DD12" s="26"/>
      <c r="DE12" s="26"/>
      <c r="DF12" s="26"/>
      <c r="DG12" s="33"/>
      <c r="DH12" s="4"/>
      <c r="DI12" s="4"/>
      <c r="DJ12" s="4"/>
      <c r="DK12" s="4"/>
      <c r="DL12" s="43"/>
      <c r="DM12" s="26"/>
      <c r="DN12" s="26"/>
      <c r="DO12" s="26"/>
      <c r="DP12" s="26"/>
      <c r="DQ12" s="26"/>
      <c r="DR12" s="26"/>
      <c r="DS12" s="33"/>
      <c r="DT12" s="26"/>
      <c r="DU12" s="26"/>
      <c r="DV12" s="26"/>
      <c r="DW12" s="26"/>
      <c r="DX12" s="26"/>
      <c r="DY12" s="44">
        <v>8</v>
      </c>
      <c r="DZ12" s="5">
        <v>2</v>
      </c>
      <c r="EA12" s="5">
        <v>2</v>
      </c>
      <c r="EB12" s="69">
        <v>2</v>
      </c>
      <c r="EC12" s="11">
        <v>1.78</v>
      </c>
      <c r="ED12" s="87">
        <v>230</v>
      </c>
      <c r="EE12" s="11">
        <v>1144.6895488178986</v>
      </c>
      <c r="EF12" s="69">
        <v>8</v>
      </c>
      <c r="EG12" s="8">
        <v>40676</v>
      </c>
      <c r="EH12" s="8">
        <v>40676</v>
      </c>
      <c r="EI12" s="8">
        <v>40682</v>
      </c>
      <c r="EJ12" s="71">
        <v>1</v>
      </c>
      <c r="EK12" s="69">
        <v>7</v>
      </c>
      <c r="EL12" s="69">
        <v>6</v>
      </c>
      <c r="EM12" s="69"/>
      <c r="EN12" s="69">
        <v>14</v>
      </c>
      <c r="EO12" s="69"/>
      <c r="EP12" s="10"/>
    </row>
    <row r="13" spans="1:147" ht="15" x14ac:dyDescent="0.25">
      <c r="A13" s="10">
        <v>9</v>
      </c>
      <c r="B13" s="15">
        <v>9</v>
      </c>
      <c r="C13" s="42"/>
      <c r="D13" s="8">
        <v>40661</v>
      </c>
      <c r="E13" s="28">
        <v>1</v>
      </c>
      <c r="F13" s="28">
        <v>1</v>
      </c>
      <c r="G13" s="32">
        <v>6</v>
      </c>
      <c r="H13" s="5">
        <v>6</v>
      </c>
      <c r="I13" s="5">
        <v>6</v>
      </c>
      <c r="J13" s="5">
        <v>6</v>
      </c>
      <c r="K13" s="5">
        <v>6</v>
      </c>
      <c r="L13" s="5">
        <v>6</v>
      </c>
      <c r="M13" s="5">
        <v>6</v>
      </c>
      <c r="N13" s="5"/>
      <c r="O13" s="299">
        <f t="shared" si="0"/>
        <v>6</v>
      </c>
      <c r="P13" s="5" t="s">
        <v>117</v>
      </c>
      <c r="Q13" s="5" t="s">
        <v>118</v>
      </c>
      <c r="R13" s="5" t="s">
        <v>118</v>
      </c>
      <c r="S13" s="5"/>
      <c r="T13" s="5"/>
      <c r="U13" s="5"/>
      <c r="V13" s="5"/>
      <c r="W13" s="5"/>
      <c r="X13" s="32">
        <v>50</v>
      </c>
      <c r="Y13" s="5">
        <v>50</v>
      </c>
      <c r="Z13" s="5">
        <v>50</v>
      </c>
      <c r="AA13" s="5">
        <v>68</v>
      </c>
      <c r="AB13" s="5">
        <v>69</v>
      </c>
      <c r="AC13" s="5">
        <v>69</v>
      </c>
      <c r="AD13" s="5"/>
      <c r="AE13" s="5"/>
      <c r="AF13" s="32"/>
      <c r="AG13" s="5"/>
      <c r="AH13" s="5"/>
      <c r="AI13" s="5"/>
      <c r="AJ13" s="5"/>
      <c r="AK13" s="5"/>
      <c r="AL13" s="5">
        <v>68</v>
      </c>
      <c r="AM13" s="5"/>
      <c r="AN13" s="40" t="s">
        <v>113</v>
      </c>
      <c r="AO13" s="8">
        <v>40676</v>
      </c>
      <c r="AP13" s="41">
        <v>40688</v>
      </c>
      <c r="AQ13" s="28"/>
      <c r="AR13" s="28"/>
      <c r="AS13" s="28"/>
      <c r="AT13" s="28"/>
      <c r="AU13" s="28"/>
      <c r="AV13" s="28"/>
      <c r="AW13" s="28"/>
      <c r="AX13" s="28"/>
      <c r="AY13" s="10" t="s">
        <v>128</v>
      </c>
      <c r="AZ13" s="300">
        <f t="shared" si="1"/>
        <v>6</v>
      </c>
      <c r="BA13" s="5">
        <v>6</v>
      </c>
      <c r="BB13" s="11">
        <v>2.38</v>
      </c>
      <c r="BC13" s="87">
        <v>280</v>
      </c>
      <c r="BD13" s="12"/>
      <c r="BE13" s="5"/>
      <c r="BF13" s="5"/>
      <c r="BG13" s="5"/>
      <c r="BH13" s="5"/>
      <c r="BI13" s="5"/>
      <c r="BJ13" s="32">
        <v>9</v>
      </c>
      <c r="BK13" s="38"/>
      <c r="BL13" s="11">
        <f t="shared" si="2"/>
        <v>7473.9997193374893</v>
      </c>
      <c r="BM13" s="11"/>
      <c r="BN13" s="11">
        <f t="shared" si="3"/>
        <v>7473.9997193374893</v>
      </c>
      <c r="BO13" s="44">
        <v>9</v>
      </c>
      <c r="BP13" s="26">
        <v>9</v>
      </c>
      <c r="BQ13" s="26">
        <v>0</v>
      </c>
      <c r="BR13" s="26">
        <v>0</v>
      </c>
      <c r="BS13" s="26"/>
      <c r="BT13" s="26"/>
      <c r="BU13" s="26">
        <v>0</v>
      </c>
      <c r="BV13" s="26"/>
      <c r="BW13" s="33">
        <v>0</v>
      </c>
      <c r="BX13" s="26">
        <v>0</v>
      </c>
      <c r="BY13" s="26"/>
      <c r="BZ13" s="26"/>
      <c r="CA13" s="26">
        <v>0</v>
      </c>
      <c r="CB13" s="26"/>
      <c r="CC13" s="33">
        <v>6</v>
      </c>
      <c r="CD13" s="26">
        <v>3</v>
      </c>
      <c r="CE13" s="26"/>
      <c r="CF13" s="26"/>
      <c r="CG13" s="26">
        <v>9</v>
      </c>
      <c r="CH13" s="26" t="s">
        <v>771</v>
      </c>
      <c r="CI13" s="33">
        <v>4</v>
      </c>
      <c r="CJ13" s="26">
        <v>5</v>
      </c>
      <c r="CK13" s="26"/>
      <c r="CL13" s="26"/>
      <c r="CM13" s="26">
        <v>12</v>
      </c>
      <c r="CN13" s="26"/>
      <c r="CO13" s="127">
        <v>7</v>
      </c>
      <c r="CP13" s="126">
        <v>4</v>
      </c>
      <c r="CQ13" s="126"/>
      <c r="CR13" s="126"/>
      <c r="CS13" s="126">
        <v>14</v>
      </c>
      <c r="CT13" s="126" t="s">
        <v>775</v>
      </c>
      <c r="CU13" s="127">
        <v>8</v>
      </c>
      <c r="CV13" s="128">
        <v>3</v>
      </c>
      <c r="CW13" s="128"/>
      <c r="CX13" s="128"/>
      <c r="CY13" s="128">
        <v>6</v>
      </c>
      <c r="CZ13" s="129" t="s">
        <v>772</v>
      </c>
      <c r="DA13" s="126">
        <v>5</v>
      </c>
      <c r="DB13" s="126">
        <v>5</v>
      </c>
      <c r="DC13" s="126"/>
      <c r="DD13" s="126"/>
      <c r="DE13" s="126">
        <v>12</v>
      </c>
      <c r="DF13" s="126" t="s">
        <v>772</v>
      </c>
      <c r="DG13" s="127">
        <v>5</v>
      </c>
      <c r="DH13" s="128">
        <v>6</v>
      </c>
      <c r="DI13" s="128"/>
      <c r="DJ13" s="128"/>
      <c r="DK13" s="128">
        <v>9</v>
      </c>
      <c r="DL13" s="129" t="s">
        <v>772</v>
      </c>
      <c r="DM13" s="126">
        <v>3</v>
      </c>
      <c r="DN13" s="126">
        <v>6</v>
      </c>
      <c r="DO13" s="126"/>
      <c r="DP13" s="126"/>
      <c r="DQ13" s="126">
        <v>9</v>
      </c>
      <c r="DR13" s="126" t="s">
        <v>772</v>
      </c>
      <c r="DS13" s="58"/>
      <c r="DT13" s="57"/>
      <c r="DU13" s="57"/>
      <c r="DV13" s="57"/>
      <c r="DW13" s="57"/>
      <c r="DX13" s="57"/>
      <c r="DY13" s="44">
        <v>9</v>
      </c>
      <c r="DZ13" s="5">
        <v>6</v>
      </c>
      <c r="EA13" s="5">
        <v>6</v>
      </c>
      <c r="EB13" s="69">
        <v>6</v>
      </c>
      <c r="EC13" s="11">
        <v>2.38</v>
      </c>
      <c r="ED13" s="87">
        <v>280</v>
      </c>
      <c r="EE13" s="11">
        <v>7473.9997193374893</v>
      </c>
      <c r="EF13" s="69">
        <v>68</v>
      </c>
      <c r="EG13" s="8" t="s">
        <v>113</v>
      </c>
      <c r="EH13" s="8">
        <v>40676</v>
      </c>
      <c r="EI13" s="8">
        <v>40688</v>
      </c>
      <c r="EJ13" s="71">
        <v>9</v>
      </c>
      <c r="EK13" s="69">
        <f>BQ13+BW13+CC13+CI13+CO13+CU13+DA13+DG13+DM13</f>
        <v>38</v>
      </c>
      <c r="EL13" s="69">
        <f>BR13+BX13+CD13+CJ13+CP13+CV13+DB13+DH13+DN13</f>
        <v>32</v>
      </c>
      <c r="EM13" s="69"/>
      <c r="EN13" s="69">
        <f>BU13+CA13+CG13+CM13+CS13+CY13+DE13+DK13+DQ13</f>
        <v>71</v>
      </c>
      <c r="EO13" s="69"/>
      <c r="EP13" s="26"/>
      <c r="EQ13" s="10"/>
    </row>
    <row r="14" spans="1:147" ht="15" x14ac:dyDescent="0.25">
      <c r="A14" s="10">
        <v>10</v>
      </c>
      <c r="B14" s="15">
        <v>10</v>
      </c>
      <c r="C14" s="42"/>
      <c r="D14" s="8">
        <v>40661</v>
      </c>
      <c r="E14" s="28">
        <v>1</v>
      </c>
      <c r="F14" s="28">
        <v>1</v>
      </c>
      <c r="G14" s="32">
        <v>10</v>
      </c>
      <c r="H14" s="5">
        <v>10</v>
      </c>
      <c r="I14" s="5">
        <v>10</v>
      </c>
      <c r="J14" s="5">
        <v>10</v>
      </c>
      <c r="K14" s="5">
        <v>10</v>
      </c>
      <c r="L14" s="5">
        <v>10</v>
      </c>
      <c r="M14" s="5">
        <v>10</v>
      </c>
      <c r="N14" s="5"/>
      <c r="O14" s="299">
        <f t="shared" si="0"/>
        <v>10</v>
      </c>
      <c r="P14" s="5" t="s">
        <v>117</v>
      </c>
      <c r="Q14" s="5" t="s">
        <v>118</v>
      </c>
      <c r="R14" s="5" t="s">
        <v>112</v>
      </c>
      <c r="S14" s="5"/>
      <c r="T14" s="5"/>
      <c r="U14" s="5"/>
      <c r="V14" s="5"/>
      <c r="W14" s="5"/>
      <c r="X14" s="32">
        <v>60</v>
      </c>
      <c r="Y14" s="5">
        <v>60</v>
      </c>
      <c r="Z14" s="5">
        <v>60</v>
      </c>
      <c r="AA14" s="5">
        <v>63</v>
      </c>
      <c r="AB14" s="5">
        <v>75</v>
      </c>
      <c r="AC14" s="5">
        <v>75</v>
      </c>
      <c r="AD14" s="5"/>
      <c r="AE14" s="5"/>
      <c r="AF14" s="32"/>
      <c r="AG14" s="5"/>
      <c r="AH14" s="5"/>
      <c r="AI14" s="5"/>
      <c r="AJ14" s="5"/>
      <c r="AK14" s="5"/>
      <c r="AL14" s="5">
        <v>75</v>
      </c>
      <c r="AM14" s="5"/>
      <c r="AN14" s="40">
        <v>40674</v>
      </c>
      <c r="AO14" s="8">
        <v>40682</v>
      </c>
      <c r="AP14" s="41">
        <v>40688</v>
      </c>
      <c r="AQ14" s="28"/>
      <c r="AR14" s="28"/>
      <c r="AS14" s="28"/>
      <c r="AT14" s="28"/>
      <c r="AU14" s="28"/>
      <c r="AV14" s="28"/>
      <c r="AW14" s="28"/>
      <c r="AX14" s="28"/>
      <c r="AY14" s="10" t="s">
        <v>129</v>
      </c>
      <c r="AZ14" s="300">
        <f t="shared" si="1"/>
        <v>9</v>
      </c>
      <c r="BA14" s="5">
        <v>9</v>
      </c>
      <c r="BB14" s="11">
        <v>2.16</v>
      </c>
      <c r="BC14" s="87">
        <v>250</v>
      </c>
      <c r="BD14" s="12"/>
      <c r="BE14" s="5"/>
      <c r="BF14" s="5"/>
      <c r="BG14" s="5"/>
      <c r="BH14" s="5"/>
      <c r="BI14" s="5"/>
      <c r="BJ14" s="42">
        <v>5</v>
      </c>
      <c r="BK14" s="38" t="s">
        <v>764</v>
      </c>
      <c r="BL14" s="11">
        <f t="shared" si="2"/>
        <v>8244.7957600810551</v>
      </c>
      <c r="BM14" s="11"/>
      <c r="BN14" s="11">
        <f t="shared" si="3"/>
        <v>8244.7957600810551</v>
      </c>
      <c r="BO14" s="44">
        <v>10</v>
      </c>
      <c r="BP14" s="126">
        <v>5</v>
      </c>
      <c r="BQ14" s="126">
        <v>7</v>
      </c>
      <c r="BR14" s="126">
        <v>3</v>
      </c>
      <c r="BS14" s="126"/>
      <c r="BT14" s="126"/>
      <c r="BU14" s="126">
        <v>9</v>
      </c>
      <c r="BV14" s="126" t="s">
        <v>772</v>
      </c>
      <c r="BW14" s="127">
        <v>8</v>
      </c>
      <c r="BX14" s="126">
        <v>4</v>
      </c>
      <c r="BY14" s="126"/>
      <c r="BZ14" s="126"/>
      <c r="CA14" s="126">
        <v>10</v>
      </c>
      <c r="CB14" s="126" t="s">
        <v>772</v>
      </c>
      <c r="CC14" s="127">
        <v>0</v>
      </c>
      <c r="CD14" s="126">
        <v>0</v>
      </c>
      <c r="CE14" s="126"/>
      <c r="CF14" s="126"/>
      <c r="CG14" s="126">
        <v>0</v>
      </c>
      <c r="CH14" s="126" t="s">
        <v>772</v>
      </c>
      <c r="CI14" s="127">
        <v>8</v>
      </c>
      <c r="CJ14" s="126">
        <v>3</v>
      </c>
      <c r="CK14" s="126"/>
      <c r="CL14" s="126"/>
      <c r="CM14" s="126">
        <v>15</v>
      </c>
      <c r="CN14" s="126" t="s">
        <v>772</v>
      </c>
      <c r="CO14" s="127">
        <v>11</v>
      </c>
      <c r="CP14" s="126">
        <v>2</v>
      </c>
      <c r="CQ14" s="126"/>
      <c r="CR14" s="126"/>
      <c r="CS14" s="126">
        <v>19</v>
      </c>
      <c r="CT14" s="126" t="s">
        <v>772</v>
      </c>
      <c r="CU14" s="58"/>
      <c r="CV14" s="89"/>
      <c r="CW14" s="89"/>
      <c r="CX14" s="89"/>
      <c r="CY14" s="89"/>
      <c r="CZ14" s="130"/>
      <c r="DA14" s="57"/>
      <c r="DB14" s="57"/>
      <c r="DC14" s="57"/>
      <c r="DD14" s="57"/>
      <c r="DE14" s="57"/>
      <c r="DF14" s="57"/>
      <c r="DG14" s="58"/>
      <c r="DH14" s="89"/>
      <c r="DI14" s="89"/>
      <c r="DJ14" s="89"/>
      <c r="DK14" s="89"/>
      <c r="DL14" s="130"/>
      <c r="DM14" s="57"/>
      <c r="DN14" s="57"/>
      <c r="DO14" s="57"/>
      <c r="DP14" s="57"/>
      <c r="DQ14" s="57"/>
      <c r="DR14" s="57"/>
      <c r="DS14" s="58"/>
      <c r="DT14" s="57"/>
      <c r="DU14" s="57"/>
      <c r="DV14" s="57"/>
      <c r="DW14" s="57"/>
      <c r="DX14" s="57"/>
      <c r="DY14" s="44">
        <v>10</v>
      </c>
      <c r="DZ14" s="5">
        <v>10</v>
      </c>
      <c r="EA14" s="5">
        <v>9</v>
      </c>
      <c r="EB14" s="69">
        <v>10</v>
      </c>
      <c r="EC14" s="11">
        <v>2.16</v>
      </c>
      <c r="ED14" s="87">
        <v>250</v>
      </c>
      <c r="EE14" s="11">
        <v>8244.7957600810551</v>
      </c>
      <c r="EF14" s="69">
        <v>75</v>
      </c>
      <c r="EG14" s="8">
        <v>40674</v>
      </c>
      <c r="EH14" s="8">
        <v>40682</v>
      </c>
      <c r="EI14" s="8">
        <v>40688</v>
      </c>
      <c r="EJ14" s="71">
        <v>5</v>
      </c>
      <c r="EK14" s="69">
        <f>BQ14+BW14+CC14+CI14+CO14</f>
        <v>34</v>
      </c>
      <c r="EL14" s="69">
        <f>BR14+BX14+CJ14+CP14</f>
        <v>12</v>
      </c>
      <c r="EM14" s="69"/>
      <c r="EN14" s="69">
        <f>BU14+CA14+CG14+CM14+CS14</f>
        <v>53</v>
      </c>
      <c r="EO14" s="69"/>
      <c r="EP14" s="10"/>
    </row>
    <row r="15" spans="1:147" ht="15" x14ac:dyDescent="0.25">
      <c r="A15" s="10">
        <v>11</v>
      </c>
      <c r="B15" s="15" t="s">
        <v>130</v>
      </c>
      <c r="C15" s="42"/>
      <c r="D15" s="8">
        <v>40661</v>
      </c>
      <c r="E15" s="28">
        <v>1</v>
      </c>
      <c r="F15" s="28">
        <v>0</v>
      </c>
      <c r="G15" s="32">
        <v>1</v>
      </c>
      <c r="H15" s="5">
        <v>1</v>
      </c>
      <c r="I15" s="5">
        <v>1</v>
      </c>
      <c r="J15" s="5">
        <v>1</v>
      </c>
      <c r="K15" s="5">
        <v>1</v>
      </c>
      <c r="L15" s="5">
        <v>1</v>
      </c>
      <c r="M15" s="5"/>
      <c r="N15" s="5"/>
      <c r="O15" s="299">
        <f t="shared" si="0"/>
        <v>1</v>
      </c>
      <c r="P15" s="5"/>
      <c r="Q15" s="5"/>
      <c r="R15" s="5"/>
      <c r="S15" s="5"/>
      <c r="T15" s="5"/>
      <c r="U15" s="5"/>
      <c r="V15" s="5"/>
      <c r="W15" s="5"/>
      <c r="X15" s="32"/>
      <c r="Y15" s="5"/>
      <c r="Z15" s="5"/>
      <c r="AA15" s="5"/>
      <c r="AB15" s="5"/>
      <c r="AC15" s="5"/>
      <c r="AD15" s="5"/>
      <c r="AE15" s="5"/>
      <c r="AF15" s="32"/>
      <c r="AG15" s="5"/>
      <c r="AH15" s="5"/>
      <c r="AI15" s="5"/>
      <c r="AJ15" s="5"/>
      <c r="AK15" s="5"/>
      <c r="AL15" s="5"/>
      <c r="AM15" s="5"/>
      <c r="AN15" s="40"/>
      <c r="AO15" s="8"/>
      <c r="AP15" s="41"/>
      <c r="AQ15" s="28"/>
      <c r="AR15" s="28"/>
      <c r="AS15" s="28"/>
      <c r="AT15" s="28"/>
      <c r="AU15" s="28"/>
      <c r="AV15" s="28"/>
      <c r="AW15" s="28"/>
      <c r="AX15" s="28"/>
      <c r="AY15" s="10"/>
      <c r="AZ15" s="300">
        <f t="shared" si="1"/>
        <v>0</v>
      </c>
      <c r="BA15" s="5"/>
      <c r="BB15" s="11"/>
      <c r="BC15" s="87"/>
      <c r="BD15" s="12"/>
      <c r="BE15" s="5"/>
      <c r="BF15" s="5"/>
      <c r="BG15" s="5"/>
      <c r="BH15" s="5"/>
      <c r="BI15" s="5"/>
      <c r="BJ15" s="32"/>
      <c r="BK15" s="38"/>
      <c r="BL15" s="11"/>
      <c r="BM15" s="11"/>
      <c r="BN15" s="11"/>
      <c r="BO15" s="44">
        <v>11</v>
      </c>
      <c r="BP15" s="26"/>
      <c r="BQ15" s="26"/>
      <c r="BR15" s="26"/>
      <c r="BS15" s="26"/>
      <c r="BT15" s="26"/>
      <c r="BU15" s="26"/>
      <c r="BV15" s="26"/>
      <c r="BW15" s="33"/>
      <c r="BX15" s="26"/>
      <c r="BY15" s="26"/>
      <c r="BZ15" s="26"/>
      <c r="CA15" s="26"/>
      <c r="CB15" s="26"/>
      <c r="CC15" s="33"/>
      <c r="CD15" s="26"/>
      <c r="CE15" s="26"/>
      <c r="CF15" s="26"/>
      <c r="CG15" s="26"/>
      <c r="CH15" s="26"/>
      <c r="CI15" s="33"/>
      <c r="CJ15" s="26"/>
      <c r="CK15" s="26"/>
      <c r="CL15" s="26"/>
      <c r="CM15" s="26"/>
      <c r="CN15" s="26"/>
      <c r="CO15" s="33"/>
      <c r="CP15" s="26"/>
      <c r="CQ15" s="26"/>
      <c r="CR15" s="26"/>
      <c r="CS15" s="26"/>
      <c r="CT15" s="26"/>
      <c r="CU15" s="33"/>
      <c r="CV15" s="4"/>
      <c r="CW15" s="4"/>
      <c r="CX15" s="4"/>
      <c r="CY15" s="4"/>
      <c r="CZ15" s="43"/>
      <c r="DA15" s="26"/>
      <c r="DB15" s="26"/>
      <c r="DC15" s="26"/>
      <c r="DD15" s="26"/>
      <c r="DE15" s="26"/>
      <c r="DF15" s="26"/>
      <c r="DG15" s="33"/>
      <c r="DH15" s="4"/>
      <c r="DI15" s="4"/>
      <c r="DJ15" s="4"/>
      <c r="DK15" s="4"/>
      <c r="DL15" s="43"/>
      <c r="DM15" s="26"/>
      <c r="DN15" s="26"/>
      <c r="DO15" s="26"/>
      <c r="DP15" s="26"/>
      <c r="DQ15" s="26"/>
      <c r="DR15" s="26"/>
      <c r="DS15" s="33"/>
      <c r="DT15" s="26"/>
      <c r="DU15" s="26"/>
      <c r="DV15" s="26"/>
      <c r="DW15" s="26"/>
      <c r="DX15" s="26"/>
      <c r="DY15" s="44">
        <v>11</v>
      </c>
      <c r="DZ15" s="5">
        <v>1</v>
      </c>
      <c r="EA15" s="5">
        <v>0</v>
      </c>
      <c r="EB15" s="69">
        <v>1</v>
      </c>
      <c r="EC15" s="11"/>
      <c r="ED15" s="87"/>
      <c r="EE15" s="11"/>
      <c r="EF15" s="69"/>
      <c r="EG15" s="8"/>
      <c r="EH15" s="8"/>
      <c r="EI15" s="8"/>
      <c r="EJ15" s="71"/>
      <c r="EK15" s="69"/>
      <c r="EL15" s="69"/>
      <c r="EM15" s="69"/>
      <c r="EN15" s="69"/>
      <c r="EO15" s="69"/>
      <c r="EP15" s="26"/>
      <c r="EQ15" s="10"/>
    </row>
    <row r="16" spans="1:147" ht="15" x14ac:dyDescent="0.25">
      <c r="A16" s="10">
        <v>12</v>
      </c>
      <c r="B16" s="15" t="s">
        <v>131</v>
      </c>
      <c r="C16" s="42"/>
      <c r="D16" s="8">
        <v>40661</v>
      </c>
      <c r="E16" s="28">
        <v>1</v>
      </c>
      <c r="F16" s="28">
        <v>1</v>
      </c>
      <c r="G16" s="32">
        <v>1</v>
      </c>
      <c r="H16" s="5">
        <v>2</v>
      </c>
      <c r="I16" s="5">
        <v>2</v>
      </c>
      <c r="J16" s="5">
        <v>2</v>
      </c>
      <c r="K16" s="5">
        <v>2</v>
      </c>
      <c r="L16" s="5">
        <v>2</v>
      </c>
      <c r="M16" s="5">
        <v>2</v>
      </c>
      <c r="N16" s="5">
        <v>2</v>
      </c>
      <c r="O16" s="299">
        <f t="shared" si="0"/>
        <v>2</v>
      </c>
      <c r="P16" s="5" t="s">
        <v>117</v>
      </c>
      <c r="Q16" s="5" t="s">
        <v>111</v>
      </c>
      <c r="R16" s="5" t="s">
        <v>111</v>
      </c>
      <c r="S16" s="5" t="s">
        <v>112</v>
      </c>
      <c r="T16" s="5"/>
      <c r="U16" s="5"/>
      <c r="V16" s="5"/>
      <c r="W16" s="5"/>
      <c r="X16" s="32">
        <v>5</v>
      </c>
      <c r="Y16" s="5">
        <v>10</v>
      </c>
      <c r="Z16" s="5">
        <v>10</v>
      </c>
      <c r="AA16" s="5">
        <v>19</v>
      </c>
      <c r="AB16" s="5">
        <v>19</v>
      </c>
      <c r="AC16" s="5">
        <v>19</v>
      </c>
      <c r="AD16" s="5"/>
      <c r="AE16" s="5"/>
      <c r="AF16" s="32"/>
      <c r="AG16" s="5"/>
      <c r="AH16" s="5"/>
      <c r="AI16" s="5"/>
      <c r="AJ16" s="5"/>
      <c r="AK16" s="5"/>
      <c r="AL16" s="5">
        <v>19</v>
      </c>
      <c r="AM16" s="5">
        <v>19</v>
      </c>
      <c r="AN16" s="40">
        <v>40676</v>
      </c>
      <c r="AO16" s="8">
        <v>40682</v>
      </c>
      <c r="AP16" s="41">
        <v>40689</v>
      </c>
      <c r="AQ16" s="28"/>
      <c r="AR16" s="28"/>
      <c r="AS16" s="28"/>
      <c r="AT16" s="28"/>
      <c r="AU16" s="28"/>
      <c r="AV16" s="28"/>
      <c r="AW16" s="28"/>
      <c r="AX16" s="28"/>
      <c r="AY16" s="10" t="s">
        <v>132</v>
      </c>
      <c r="AZ16" s="300">
        <f t="shared" si="1"/>
        <v>2</v>
      </c>
      <c r="BA16" s="5">
        <v>2</v>
      </c>
      <c r="BB16" s="11">
        <v>2.19</v>
      </c>
      <c r="BC16" s="87">
        <v>250</v>
      </c>
      <c r="BD16" s="12"/>
      <c r="BE16" s="5"/>
      <c r="BF16" s="5"/>
      <c r="BG16" s="5"/>
      <c r="BH16" s="5"/>
      <c r="BI16" s="5"/>
      <c r="BJ16" s="32">
        <v>1</v>
      </c>
      <c r="BK16" s="38"/>
      <c r="BL16" s="11">
        <f t="shared" si="2"/>
        <v>1883.4240657352507</v>
      </c>
      <c r="BM16" s="11"/>
      <c r="BN16" s="11">
        <f t="shared" si="3"/>
        <v>1883.4240657352507</v>
      </c>
      <c r="BO16" s="44">
        <v>12</v>
      </c>
      <c r="BP16" s="26">
        <v>1</v>
      </c>
      <c r="BQ16" s="26">
        <v>7</v>
      </c>
      <c r="BR16" s="26">
        <v>4</v>
      </c>
      <c r="BS16" s="26"/>
      <c r="BT16" s="26"/>
      <c r="BU16" s="26">
        <v>6</v>
      </c>
      <c r="BV16" s="26" t="s">
        <v>760</v>
      </c>
      <c r="BW16" s="33"/>
      <c r="BX16" s="26"/>
      <c r="BY16" s="26"/>
      <c r="BZ16" s="26"/>
      <c r="CA16" s="26"/>
      <c r="CB16" s="26"/>
      <c r="CC16" s="33"/>
      <c r="CD16" s="26"/>
      <c r="CE16" s="26"/>
      <c r="CF16" s="26"/>
      <c r="CG16" s="26"/>
      <c r="CH16" s="26"/>
      <c r="CI16" s="33"/>
      <c r="CJ16" s="26"/>
      <c r="CK16" s="26"/>
      <c r="CL16" s="26"/>
      <c r="CM16" s="26"/>
      <c r="CN16" s="26"/>
      <c r="CO16" s="33"/>
      <c r="CP16" s="26"/>
      <c r="CQ16" s="26"/>
      <c r="CR16" s="26"/>
      <c r="CS16" s="26"/>
      <c r="CT16" s="26"/>
      <c r="CU16" s="33"/>
      <c r="CV16" s="4"/>
      <c r="CW16" s="4"/>
      <c r="CX16" s="4"/>
      <c r="CY16" s="4"/>
      <c r="CZ16" s="43"/>
      <c r="DA16" s="26"/>
      <c r="DB16" s="26"/>
      <c r="DC16" s="26"/>
      <c r="DD16" s="26"/>
      <c r="DE16" s="26"/>
      <c r="DF16" s="26"/>
      <c r="DG16" s="33"/>
      <c r="DH16" s="4"/>
      <c r="DI16" s="4"/>
      <c r="DJ16" s="4"/>
      <c r="DK16" s="4"/>
      <c r="DL16" s="43"/>
      <c r="DM16" s="26"/>
      <c r="DN16" s="26"/>
      <c r="DO16" s="26"/>
      <c r="DP16" s="26"/>
      <c r="DQ16" s="26"/>
      <c r="DR16" s="26"/>
      <c r="DS16" s="33"/>
      <c r="DT16" s="26"/>
      <c r="DU16" s="26"/>
      <c r="DV16" s="26"/>
      <c r="DW16" s="26"/>
      <c r="DX16" s="26"/>
      <c r="DY16" s="44">
        <v>12</v>
      </c>
      <c r="DZ16" s="5">
        <v>2</v>
      </c>
      <c r="EA16" s="5">
        <v>2</v>
      </c>
      <c r="EB16" s="69">
        <v>2</v>
      </c>
      <c r="EC16" s="11">
        <v>2.19</v>
      </c>
      <c r="ED16" s="87">
        <v>250</v>
      </c>
      <c r="EE16" s="11">
        <v>1883.4240657352507</v>
      </c>
      <c r="EF16" s="69">
        <v>19</v>
      </c>
      <c r="EG16" s="8">
        <v>40676</v>
      </c>
      <c r="EH16" s="8">
        <v>40682</v>
      </c>
      <c r="EI16" s="8">
        <v>40689</v>
      </c>
      <c r="EJ16" s="71">
        <v>1</v>
      </c>
      <c r="EK16" s="69">
        <v>7</v>
      </c>
      <c r="EL16" s="69">
        <v>4</v>
      </c>
      <c r="EM16" s="69"/>
      <c r="EN16" s="69">
        <v>6</v>
      </c>
      <c r="EO16" s="69"/>
      <c r="EP16" s="26"/>
      <c r="EQ16" s="10"/>
    </row>
    <row r="17" spans="1:147" ht="15" x14ac:dyDescent="0.25">
      <c r="A17" s="10">
        <v>13</v>
      </c>
      <c r="B17" s="15" t="s">
        <v>133</v>
      </c>
      <c r="C17" s="42"/>
      <c r="D17" s="8">
        <v>40661</v>
      </c>
      <c r="E17" s="28">
        <v>1</v>
      </c>
      <c r="F17" s="28">
        <v>1</v>
      </c>
      <c r="G17" s="32">
        <v>5</v>
      </c>
      <c r="H17" s="5">
        <v>5</v>
      </c>
      <c r="I17" s="5">
        <v>5</v>
      </c>
      <c r="J17" s="5">
        <v>5</v>
      </c>
      <c r="K17" s="5">
        <v>5</v>
      </c>
      <c r="L17" s="5">
        <v>5</v>
      </c>
      <c r="M17" s="5">
        <v>5</v>
      </c>
      <c r="N17" s="5"/>
      <c r="O17" s="299">
        <f t="shared" si="0"/>
        <v>5</v>
      </c>
      <c r="P17" s="5" t="s">
        <v>117</v>
      </c>
      <c r="Q17" s="5" t="s">
        <v>111</v>
      </c>
      <c r="R17" s="5" t="s">
        <v>118</v>
      </c>
      <c r="S17" s="5" t="s">
        <v>112</v>
      </c>
      <c r="T17" s="5"/>
      <c r="U17" s="5"/>
      <c r="V17" s="5"/>
      <c r="W17" s="5"/>
      <c r="X17" s="32">
        <v>25</v>
      </c>
      <c r="Y17" s="5">
        <v>25</v>
      </c>
      <c r="Z17" s="5">
        <v>30</v>
      </c>
      <c r="AA17" s="5">
        <v>37</v>
      </c>
      <c r="AB17" s="5">
        <v>33</v>
      </c>
      <c r="AC17" s="5">
        <v>31</v>
      </c>
      <c r="AD17" s="5"/>
      <c r="AE17" s="5"/>
      <c r="AF17" s="32"/>
      <c r="AG17" s="5"/>
      <c r="AH17" s="5"/>
      <c r="AI17" s="5"/>
      <c r="AJ17" s="5"/>
      <c r="AK17" s="5"/>
      <c r="AL17" s="5">
        <v>31</v>
      </c>
      <c r="AM17" s="5"/>
      <c r="AN17" s="40">
        <v>40676</v>
      </c>
      <c r="AO17" s="8">
        <v>40682</v>
      </c>
      <c r="AP17" s="41" t="s">
        <v>114</v>
      </c>
      <c r="AQ17" s="28"/>
      <c r="AR17" s="28"/>
      <c r="AS17" s="28"/>
      <c r="AT17" s="28"/>
      <c r="AU17" s="28"/>
      <c r="AV17" s="28"/>
      <c r="AW17" s="28"/>
      <c r="AX17" s="28"/>
      <c r="AY17" s="10" t="s">
        <v>134</v>
      </c>
      <c r="AZ17" s="300">
        <f t="shared" si="1"/>
        <v>5</v>
      </c>
      <c r="BA17" s="5">
        <v>5</v>
      </c>
      <c r="BB17" s="11">
        <v>1.89</v>
      </c>
      <c r="BC17" s="87">
        <v>300</v>
      </c>
      <c r="BD17" s="12"/>
      <c r="BE17" s="5"/>
      <c r="BF17" s="5"/>
      <c r="BG17" s="5"/>
      <c r="BH17" s="5"/>
      <c r="BI17" s="5"/>
      <c r="BJ17" s="32">
        <v>4</v>
      </c>
      <c r="BK17" s="38"/>
      <c r="BL17" s="11">
        <f t="shared" si="2"/>
        <v>4208.2811692080377</v>
      </c>
      <c r="BM17" s="11"/>
      <c r="BN17" s="11">
        <f t="shared" si="3"/>
        <v>4208.2811692080377</v>
      </c>
      <c r="BO17" s="44">
        <v>13</v>
      </c>
      <c r="BP17" s="57">
        <v>4</v>
      </c>
      <c r="BQ17" s="57">
        <v>8</v>
      </c>
      <c r="BR17" s="57">
        <v>6</v>
      </c>
      <c r="BS17" s="57"/>
      <c r="BT17" s="57"/>
      <c r="BU17" s="57">
        <v>21</v>
      </c>
      <c r="BV17" s="57"/>
      <c r="BW17" s="58">
        <v>10</v>
      </c>
      <c r="BX17" s="57">
        <v>7</v>
      </c>
      <c r="BY17" s="57"/>
      <c r="BZ17" s="57"/>
      <c r="CA17" s="57">
        <v>30</v>
      </c>
      <c r="CB17" s="57"/>
      <c r="CC17" s="127">
        <v>9</v>
      </c>
      <c r="CD17" s="126">
        <v>7</v>
      </c>
      <c r="CE17" s="126"/>
      <c r="CF17" s="126"/>
      <c r="CG17" s="126">
        <v>33</v>
      </c>
      <c r="CH17" s="126" t="s">
        <v>772</v>
      </c>
      <c r="CI17" s="127">
        <v>10</v>
      </c>
      <c r="CJ17" s="126">
        <v>6</v>
      </c>
      <c r="CK17" s="126"/>
      <c r="CL17" s="126"/>
      <c r="CM17" s="126">
        <v>20</v>
      </c>
      <c r="CN17" s="126" t="s">
        <v>772</v>
      </c>
      <c r="CO17" s="58"/>
      <c r="CP17" s="57"/>
      <c r="CQ17" s="57"/>
      <c r="CR17" s="57"/>
      <c r="CS17" s="57"/>
      <c r="CT17" s="57"/>
      <c r="CU17" s="58"/>
      <c r="CV17" s="89"/>
      <c r="CW17" s="89"/>
      <c r="CX17" s="89"/>
      <c r="CY17" s="89"/>
      <c r="CZ17" s="130"/>
      <c r="DA17" s="57"/>
      <c r="DB17" s="57"/>
      <c r="DC17" s="57"/>
      <c r="DD17" s="57"/>
      <c r="DE17" s="57"/>
      <c r="DF17" s="57"/>
      <c r="DG17" s="58"/>
      <c r="DH17" s="89"/>
      <c r="DI17" s="89"/>
      <c r="DJ17" s="89"/>
      <c r="DK17" s="89"/>
      <c r="DL17" s="130"/>
      <c r="DM17" s="57"/>
      <c r="DN17" s="57"/>
      <c r="DO17" s="57"/>
      <c r="DP17" s="57"/>
      <c r="DQ17" s="57"/>
      <c r="DR17" s="57"/>
      <c r="DS17" s="58"/>
      <c r="DT17" s="57"/>
      <c r="DU17" s="57"/>
      <c r="DV17" s="57"/>
      <c r="DW17" s="57"/>
      <c r="DX17" s="57"/>
      <c r="DY17" s="44">
        <v>13</v>
      </c>
      <c r="DZ17" s="5">
        <v>5</v>
      </c>
      <c r="EA17" s="5">
        <v>5</v>
      </c>
      <c r="EB17" s="69">
        <v>5</v>
      </c>
      <c r="EC17" s="11">
        <v>1.89</v>
      </c>
      <c r="ED17" s="87">
        <v>300</v>
      </c>
      <c r="EE17" s="11">
        <v>4208.2811692080377</v>
      </c>
      <c r="EF17" s="69">
        <v>31</v>
      </c>
      <c r="EG17" s="8">
        <v>40676</v>
      </c>
      <c r="EH17" s="8">
        <v>40682</v>
      </c>
      <c r="EI17" s="8" t="s">
        <v>114</v>
      </c>
      <c r="EJ17" s="71">
        <v>4</v>
      </c>
      <c r="EK17" s="69">
        <f>BQ17+BW17+CC17+CI17</f>
        <v>37</v>
      </c>
      <c r="EL17" s="69">
        <f>BR17+BX17+CD17+CJ17</f>
        <v>26</v>
      </c>
      <c r="EM17" s="69"/>
      <c r="EN17" s="69">
        <f>BU17+CA17+CG17+CM17</f>
        <v>104</v>
      </c>
      <c r="EO17" s="69"/>
      <c r="EP17" s="10"/>
    </row>
    <row r="18" spans="1:147" ht="15" x14ac:dyDescent="0.25">
      <c r="A18" s="10">
        <v>14</v>
      </c>
      <c r="B18" s="15">
        <v>14</v>
      </c>
      <c r="C18" s="42"/>
      <c r="D18" s="8">
        <v>40661</v>
      </c>
      <c r="E18" s="28">
        <v>1</v>
      </c>
      <c r="F18" s="28">
        <v>1</v>
      </c>
      <c r="G18" s="32">
        <v>1</v>
      </c>
      <c r="H18" s="5">
        <v>1</v>
      </c>
      <c r="I18" s="5">
        <v>1</v>
      </c>
      <c r="J18" s="5">
        <v>1</v>
      </c>
      <c r="K18" s="5">
        <v>1</v>
      </c>
      <c r="L18" s="5">
        <v>1</v>
      </c>
      <c r="M18" s="5"/>
      <c r="N18" s="5"/>
      <c r="O18" s="299">
        <f t="shared" si="0"/>
        <v>1</v>
      </c>
      <c r="P18" s="5" t="s">
        <v>117</v>
      </c>
      <c r="Q18" s="5" t="s">
        <v>117</v>
      </c>
      <c r="R18" s="5" t="s">
        <v>117</v>
      </c>
      <c r="S18" s="5" t="s">
        <v>112</v>
      </c>
      <c r="T18" s="5" t="s">
        <v>112</v>
      </c>
      <c r="U18" s="5"/>
      <c r="V18" s="5"/>
      <c r="W18" s="5"/>
      <c r="X18" s="32">
        <v>10</v>
      </c>
      <c r="Y18" s="5">
        <v>10</v>
      </c>
      <c r="Z18" s="5">
        <v>10</v>
      </c>
      <c r="AA18" s="5">
        <v>4</v>
      </c>
      <c r="AB18" s="5">
        <v>4</v>
      </c>
      <c r="AC18" s="5"/>
      <c r="AD18" s="5"/>
      <c r="AE18" s="5"/>
      <c r="AF18" s="32"/>
      <c r="AG18" s="5"/>
      <c r="AH18" s="5"/>
      <c r="AI18" s="5"/>
      <c r="AJ18" s="5"/>
      <c r="AK18" s="5">
        <v>4</v>
      </c>
      <c r="AL18" s="5"/>
      <c r="AM18" s="5"/>
      <c r="AN18" s="40">
        <v>40677</v>
      </c>
      <c r="AO18" s="8">
        <v>40682</v>
      </c>
      <c r="AP18" s="41" t="s">
        <v>135</v>
      </c>
      <c r="AQ18" s="28"/>
      <c r="AR18" s="28"/>
      <c r="AS18" s="28"/>
      <c r="AT18" s="28"/>
      <c r="AU18" s="28"/>
      <c r="AV18" s="28"/>
      <c r="AW18" s="28"/>
      <c r="AX18" s="28"/>
      <c r="AY18" s="10" t="s">
        <v>136</v>
      </c>
      <c r="AZ18" s="300">
        <f t="shared" si="1"/>
        <v>1</v>
      </c>
      <c r="BA18" s="5">
        <v>1</v>
      </c>
      <c r="BB18" s="11">
        <v>2.4300000000000002</v>
      </c>
      <c r="BC18" s="87">
        <v>280</v>
      </c>
      <c r="BD18" s="12"/>
      <c r="BE18" s="5"/>
      <c r="BF18" s="5"/>
      <c r="BG18" s="5"/>
      <c r="BH18" s="5"/>
      <c r="BI18" s="5"/>
      <c r="BJ18" s="42">
        <v>1</v>
      </c>
      <c r="BK18" s="38"/>
      <c r="BL18" s="11">
        <f t="shared" si="2"/>
        <v>1298.555332212766</v>
      </c>
      <c r="BM18" s="11"/>
      <c r="BN18" s="11">
        <f t="shared" si="3"/>
        <v>1298.555332212766</v>
      </c>
      <c r="BO18" s="44">
        <v>14</v>
      </c>
      <c r="BP18" s="126">
        <v>1</v>
      </c>
      <c r="BQ18" s="126">
        <v>8</v>
      </c>
      <c r="BR18" s="126">
        <v>6</v>
      </c>
      <c r="BS18" s="126"/>
      <c r="BT18" s="126"/>
      <c r="BU18" s="126">
        <v>21</v>
      </c>
      <c r="BV18" s="126" t="s">
        <v>772</v>
      </c>
      <c r="BW18" s="33"/>
      <c r="BX18" s="26"/>
      <c r="BY18" s="26"/>
      <c r="BZ18" s="26"/>
      <c r="CA18" s="26"/>
      <c r="CB18" s="26"/>
      <c r="CC18" s="33"/>
      <c r="CD18" s="26"/>
      <c r="CE18" s="26"/>
      <c r="CF18" s="26"/>
      <c r="CG18" s="26"/>
      <c r="CH18" s="26"/>
      <c r="CI18" s="33"/>
      <c r="CJ18" s="26"/>
      <c r="CK18" s="26"/>
      <c r="CL18" s="26"/>
      <c r="CM18" s="26"/>
      <c r="CN18" s="26"/>
      <c r="CO18" s="33"/>
      <c r="CP18" s="26"/>
      <c r="CQ18" s="26"/>
      <c r="CR18" s="26"/>
      <c r="CS18" s="26"/>
      <c r="CT18" s="26"/>
      <c r="CU18" s="33"/>
      <c r="CV18" s="4"/>
      <c r="CW18" s="4"/>
      <c r="CX18" s="4"/>
      <c r="CY18" s="4"/>
      <c r="CZ18" s="43"/>
      <c r="DA18" s="26"/>
      <c r="DB18" s="26"/>
      <c r="DC18" s="26"/>
      <c r="DD18" s="26"/>
      <c r="DE18" s="26"/>
      <c r="DF18" s="26"/>
      <c r="DG18" s="33"/>
      <c r="DH18" s="4"/>
      <c r="DI18" s="4"/>
      <c r="DJ18" s="4"/>
      <c r="DK18" s="4"/>
      <c r="DL18" s="43"/>
      <c r="DM18" s="26"/>
      <c r="DN18" s="26"/>
      <c r="DO18" s="26"/>
      <c r="DP18" s="26"/>
      <c r="DQ18" s="26"/>
      <c r="DR18" s="26"/>
      <c r="DS18" s="33"/>
      <c r="DT18" s="26"/>
      <c r="DU18" s="26"/>
      <c r="DV18" s="26"/>
      <c r="DW18" s="26"/>
      <c r="DX18" s="26"/>
      <c r="DY18" s="44">
        <v>14</v>
      </c>
      <c r="DZ18" s="5">
        <v>1</v>
      </c>
      <c r="EA18" s="5">
        <v>1</v>
      </c>
      <c r="EB18" s="69">
        <v>1</v>
      </c>
      <c r="EC18" s="11">
        <v>2.4300000000000002</v>
      </c>
      <c r="ED18" s="87">
        <v>280</v>
      </c>
      <c r="EE18" s="11">
        <v>1298.555332212766</v>
      </c>
      <c r="EF18" s="69">
        <v>4</v>
      </c>
      <c r="EG18" s="8">
        <v>40677</v>
      </c>
      <c r="EH18" s="8">
        <v>40682</v>
      </c>
      <c r="EI18" s="8" t="s">
        <v>135</v>
      </c>
      <c r="EJ18" s="71">
        <v>1</v>
      </c>
      <c r="EK18" s="69">
        <v>8</v>
      </c>
      <c r="EL18" s="69">
        <v>6</v>
      </c>
      <c r="EM18" s="69"/>
      <c r="EN18" s="69">
        <v>21</v>
      </c>
      <c r="EO18" s="69"/>
      <c r="EP18" s="10"/>
    </row>
    <row r="19" spans="1:147" ht="15" x14ac:dyDescent="0.25">
      <c r="A19" s="10">
        <v>15</v>
      </c>
      <c r="B19" s="15">
        <v>15</v>
      </c>
      <c r="C19" s="42"/>
      <c r="D19" s="8">
        <v>40661</v>
      </c>
      <c r="E19" s="28">
        <v>1</v>
      </c>
      <c r="F19" s="28">
        <v>1</v>
      </c>
      <c r="G19" s="32">
        <v>2</v>
      </c>
      <c r="H19" s="5">
        <v>2</v>
      </c>
      <c r="I19" s="5">
        <v>2</v>
      </c>
      <c r="J19" s="5">
        <v>2</v>
      </c>
      <c r="K19" s="5">
        <v>2</v>
      </c>
      <c r="L19" s="5">
        <v>2</v>
      </c>
      <c r="M19" s="5">
        <v>2</v>
      </c>
      <c r="N19" s="5">
        <v>2</v>
      </c>
      <c r="O19" s="299">
        <f t="shared" si="0"/>
        <v>2</v>
      </c>
      <c r="P19" s="5" t="s">
        <v>117</v>
      </c>
      <c r="Q19" s="5" t="s">
        <v>117</v>
      </c>
      <c r="R19" s="5" t="s">
        <v>117</v>
      </c>
      <c r="S19" s="5" t="s">
        <v>111</v>
      </c>
      <c r="T19" s="5" t="s">
        <v>112</v>
      </c>
      <c r="U19" s="5"/>
      <c r="V19" s="5"/>
      <c r="W19" s="5"/>
      <c r="X19" s="32">
        <v>10</v>
      </c>
      <c r="Y19" s="5">
        <v>10</v>
      </c>
      <c r="Z19" s="5">
        <v>10</v>
      </c>
      <c r="AA19" s="5">
        <v>10</v>
      </c>
      <c r="AB19" s="5">
        <v>11</v>
      </c>
      <c r="AC19" s="5">
        <v>11</v>
      </c>
      <c r="AD19" s="5"/>
      <c r="AE19" s="5"/>
      <c r="AF19" s="32"/>
      <c r="AG19" s="5"/>
      <c r="AH19" s="5"/>
      <c r="AI19" s="5"/>
      <c r="AJ19" s="5"/>
      <c r="AK19" s="5"/>
      <c r="AL19" s="5">
        <v>11</v>
      </c>
      <c r="AM19" s="5">
        <v>11</v>
      </c>
      <c r="AN19" s="40" t="s">
        <v>135</v>
      </c>
      <c r="AO19" s="8">
        <v>40682</v>
      </c>
      <c r="AP19" s="41">
        <v>40689</v>
      </c>
      <c r="AQ19" s="28"/>
      <c r="AR19" s="28"/>
      <c r="AS19" s="28"/>
      <c r="AT19" s="28"/>
      <c r="AU19" s="28"/>
      <c r="AV19" s="28"/>
      <c r="AW19" s="28"/>
      <c r="AX19" s="28"/>
      <c r="AY19" s="10" t="s">
        <v>137</v>
      </c>
      <c r="AZ19" s="300">
        <f t="shared" si="1"/>
        <v>2</v>
      </c>
      <c r="BA19" s="5">
        <v>2</v>
      </c>
      <c r="BB19" s="11">
        <v>2.23</v>
      </c>
      <c r="BC19" s="87">
        <v>230</v>
      </c>
      <c r="BD19" s="12"/>
      <c r="BE19" s="5"/>
      <c r="BF19" s="5"/>
      <c r="BG19" s="5"/>
      <c r="BH19" s="5"/>
      <c r="BI19" s="5"/>
      <c r="BJ19" s="32">
        <v>1</v>
      </c>
      <c r="BK19" s="38"/>
      <c r="BL19" s="11">
        <f t="shared" si="2"/>
        <v>1796.6250023092184</v>
      </c>
      <c r="BM19" s="11"/>
      <c r="BN19" s="11">
        <f t="shared" si="3"/>
        <v>1796.6250023092184</v>
      </c>
      <c r="BO19" s="44">
        <v>15</v>
      </c>
      <c r="BP19" s="26">
        <v>1</v>
      </c>
      <c r="BQ19" s="26">
        <v>6</v>
      </c>
      <c r="BR19" s="26">
        <v>5</v>
      </c>
      <c r="BS19" s="26"/>
      <c r="BT19" s="26"/>
      <c r="BU19" s="26">
        <v>17</v>
      </c>
      <c r="BV19" s="26" t="s">
        <v>759</v>
      </c>
      <c r="BW19" s="33"/>
      <c r="BX19" s="26"/>
      <c r="BY19" s="26"/>
      <c r="BZ19" s="26"/>
      <c r="CA19" s="26"/>
      <c r="CB19" s="26"/>
      <c r="CC19" s="33"/>
      <c r="CD19" s="26"/>
      <c r="CE19" s="26"/>
      <c r="CF19" s="26"/>
      <c r="CG19" s="26"/>
      <c r="CH19" s="26"/>
      <c r="CI19" s="33"/>
      <c r="CJ19" s="26"/>
      <c r="CK19" s="26"/>
      <c r="CL19" s="26"/>
      <c r="CM19" s="26"/>
      <c r="CN19" s="26"/>
      <c r="CO19" s="33"/>
      <c r="CP19" s="26"/>
      <c r="CQ19" s="26"/>
      <c r="CR19" s="26"/>
      <c r="CS19" s="26"/>
      <c r="CT19" s="26"/>
      <c r="CU19" s="33"/>
      <c r="CV19" s="4"/>
      <c r="CW19" s="4"/>
      <c r="CX19" s="4"/>
      <c r="CY19" s="4"/>
      <c r="CZ19" s="43"/>
      <c r="DA19" s="26"/>
      <c r="DB19" s="26"/>
      <c r="DC19" s="26"/>
      <c r="DD19" s="26"/>
      <c r="DE19" s="26"/>
      <c r="DF19" s="26"/>
      <c r="DG19" s="33"/>
      <c r="DH19" s="4"/>
      <c r="DI19" s="4"/>
      <c r="DJ19" s="4"/>
      <c r="DK19" s="4"/>
      <c r="DL19" s="43"/>
      <c r="DM19" s="26"/>
      <c r="DN19" s="26"/>
      <c r="DO19" s="26"/>
      <c r="DP19" s="26"/>
      <c r="DQ19" s="26"/>
      <c r="DR19" s="26"/>
      <c r="DS19" s="33"/>
      <c r="DT19" s="26"/>
      <c r="DU19" s="26"/>
      <c r="DV19" s="26"/>
      <c r="DW19" s="26"/>
      <c r="DX19" s="26"/>
      <c r="DY19" s="44">
        <v>15</v>
      </c>
      <c r="DZ19" s="5">
        <v>2</v>
      </c>
      <c r="EA19" s="5">
        <v>2</v>
      </c>
      <c r="EB19" s="69">
        <v>2</v>
      </c>
      <c r="EC19" s="11">
        <v>2.23</v>
      </c>
      <c r="ED19" s="87">
        <v>230</v>
      </c>
      <c r="EE19" s="11">
        <v>1796.6250023092184</v>
      </c>
      <c r="EF19" s="69">
        <v>11</v>
      </c>
      <c r="EG19" s="8" t="s">
        <v>135</v>
      </c>
      <c r="EH19" s="8">
        <v>40682</v>
      </c>
      <c r="EI19" s="8">
        <v>40689</v>
      </c>
      <c r="EJ19" s="71">
        <v>1</v>
      </c>
      <c r="EK19" s="69">
        <v>6</v>
      </c>
      <c r="EL19" s="69">
        <v>5</v>
      </c>
      <c r="EM19" s="69"/>
      <c r="EN19" s="69">
        <v>17</v>
      </c>
      <c r="EO19" s="69"/>
      <c r="EP19" s="26"/>
      <c r="EQ19" s="10"/>
    </row>
    <row r="20" spans="1:147" ht="15" x14ac:dyDescent="0.25">
      <c r="A20" s="10">
        <v>16</v>
      </c>
      <c r="B20" s="15">
        <v>16</v>
      </c>
      <c r="C20" s="42"/>
      <c r="D20" s="8">
        <v>40661</v>
      </c>
      <c r="E20" s="28">
        <v>1</v>
      </c>
      <c r="F20" s="28">
        <v>1</v>
      </c>
      <c r="G20" s="32">
        <v>1</v>
      </c>
      <c r="H20" s="5">
        <v>1</v>
      </c>
      <c r="I20" s="5">
        <v>1</v>
      </c>
      <c r="J20" s="5">
        <v>1</v>
      </c>
      <c r="K20" s="5">
        <v>1</v>
      </c>
      <c r="L20" s="5">
        <v>1</v>
      </c>
      <c r="M20" s="5">
        <v>1</v>
      </c>
      <c r="N20" s="5"/>
      <c r="O20" s="299">
        <f t="shared" si="0"/>
        <v>1</v>
      </c>
      <c r="P20" s="5" t="s">
        <v>117</v>
      </c>
      <c r="Q20" s="5" t="s">
        <v>117</v>
      </c>
      <c r="R20" s="5" t="s">
        <v>117</v>
      </c>
      <c r="S20" s="5" t="s">
        <v>117</v>
      </c>
      <c r="T20" s="5" t="s">
        <v>117</v>
      </c>
      <c r="U20" s="5" t="s">
        <v>112</v>
      </c>
      <c r="V20" s="5"/>
      <c r="W20" s="5"/>
      <c r="X20" s="32">
        <v>5</v>
      </c>
      <c r="Y20" s="5">
        <v>5</v>
      </c>
      <c r="Z20" s="5">
        <v>5</v>
      </c>
      <c r="AA20" s="5">
        <v>3</v>
      </c>
      <c r="AB20" s="5">
        <v>2</v>
      </c>
      <c r="AC20" s="5">
        <v>1</v>
      </c>
      <c r="AD20" s="5"/>
      <c r="AE20" s="5"/>
      <c r="AF20" s="32"/>
      <c r="AG20" s="5"/>
      <c r="AH20" s="5"/>
      <c r="AI20" s="5"/>
      <c r="AJ20" s="5"/>
      <c r="AK20" s="5"/>
      <c r="AL20" s="5">
        <v>0</v>
      </c>
      <c r="AM20" s="5"/>
      <c r="AN20" s="40"/>
      <c r="AO20" s="8"/>
      <c r="AP20" s="41"/>
      <c r="AQ20" s="28"/>
      <c r="AR20" s="28"/>
      <c r="AS20" s="28"/>
      <c r="AT20" s="28"/>
      <c r="AU20" s="28"/>
      <c r="AV20" s="28"/>
      <c r="AW20" s="28"/>
      <c r="AX20" s="28"/>
      <c r="AY20" s="10" t="s">
        <v>138</v>
      </c>
      <c r="AZ20" s="300">
        <f t="shared" si="1"/>
        <v>1</v>
      </c>
      <c r="BA20" s="5">
        <v>1</v>
      </c>
      <c r="BB20" s="11">
        <v>2.2999999999999998</v>
      </c>
      <c r="BC20" s="87">
        <v>180</v>
      </c>
      <c r="BD20" s="12"/>
      <c r="BE20" s="5"/>
      <c r="BF20" s="5"/>
      <c r="BG20" s="5"/>
      <c r="BH20" s="5"/>
      <c r="BI20" s="5"/>
      <c r="BJ20" s="42"/>
      <c r="BK20" s="262"/>
      <c r="BL20" s="11">
        <f t="shared" si="2"/>
        <v>747.8561311870501</v>
      </c>
      <c r="BM20" s="11"/>
      <c r="BN20" s="11">
        <f t="shared" si="3"/>
        <v>747.8561311870501</v>
      </c>
      <c r="BO20" s="47">
        <v>16</v>
      </c>
      <c r="BP20" s="57"/>
      <c r="BQ20" s="57"/>
      <c r="BR20" s="57"/>
      <c r="BS20" s="57"/>
      <c r="BT20" s="57"/>
      <c r="BU20" s="57"/>
      <c r="BV20" s="57"/>
      <c r="BW20" s="58"/>
      <c r="BX20" s="57"/>
      <c r="BY20" s="57"/>
      <c r="BZ20" s="57"/>
      <c r="CA20" s="26"/>
      <c r="CB20" s="26"/>
      <c r="CC20" s="33"/>
      <c r="CD20" s="26"/>
      <c r="CE20" s="26"/>
      <c r="CF20" s="26"/>
      <c r="CG20" s="26"/>
      <c r="CH20" s="26"/>
      <c r="CI20" s="33"/>
      <c r="CJ20" s="26"/>
      <c r="CK20" s="26"/>
      <c r="CL20" s="26"/>
      <c r="CM20" s="26"/>
      <c r="CN20" s="26"/>
      <c r="CO20" s="33"/>
      <c r="CP20" s="26"/>
      <c r="CQ20" s="26"/>
      <c r="CR20" s="26"/>
      <c r="CS20" s="26"/>
      <c r="CT20" s="26"/>
      <c r="CU20" s="33"/>
      <c r="CV20" s="4"/>
      <c r="CW20" s="4"/>
      <c r="CX20" s="4"/>
      <c r="CY20" s="4"/>
      <c r="CZ20" s="43"/>
      <c r="DA20" s="26"/>
      <c r="DB20" s="26"/>
      <c r="DC20" s="26"/>
      <c r="DD20" s="26"/>
      <c r="DE20" s="26"/>
      <c r="DF20" s="26"/>
      <c r="DG20" s="33"/>
      <c r="DH20" s="4"/>
      <c r="DI20" s="4"/>
      <c r="DJ20" s="4"/>
      <c r="DK20" s="4"/>
      <c r="DL20" s="43"/>
      <c r="DM20" s="26"/>
      <c r="DN20" s="26"/>
      <c r="DO20" s="26"/>
      <c r="DP20" s="26"/>
      <c r="DQ20" s="26"/>
      <c r="DR20" s="26"/>
      <c r="DS20" s="33"/>
      <c r="DT20" s="26"/>
      <c r="DU20" s="26"/>
      <c r="DV20" s="26"/>
      <c r="DW20" s="26"/>
      <c r="DX20" s="26"/>
      <c r="DY20" s="44">
        <v>16</v>
      </c>
      <c r="DZ20" s="5">
        <v>1</v>
      </c>
      <c r="EA20" s="5">
        <v>1</v>
      </c>
      <c r="EB20" s="69">
        <v>1</v>
      </c>
      <c r="EC20" s="11">
        <v>2.2999999999999998</v>
      </c>
      <c r="ED20" s="87">
        <v>180</v>
      </c>
      <c r="EE20" s="11">
        <v>747.8561311870501</v>
      </c>
      <c r="EF20" s="69"/>
      <c r="EG20" s="8"/>
      <c r="EH20" s="8"/>
      <c r="EI20" s="8"/>
      <c r="EJ20" s="71"/>
      <c r="EK20" s="69"/>
      <c r="EL20" s="69"/>
      <c r="EM20" s="69"/>
      <c r="EN20" s="69"/>
      <c r="EO20" s="69"/>
      <c r="EP20" s="10"/>
    </row>
    <row r="21" spans="1:147" ht="15" x14ac:dyDescent="0.25">
      <c r="A21" s="10">
        <v>17</v>
      </c>
      <c r="B21" s="15">
        <v>17</v>
      </c>
      <c r="C21" s="42"/>
      <c r="D21" s="8">
        <v>40661</v>
      </c>
      <c r="E21" s="28">
        <v>1</v>
      </c>
      <c r="F21" s="28">
        <v>0</v>
      </c>
      <c r="G21" s="32">
        <v>1</v>
      </c>
      <c r="H21" s="5">
        <v>1</v>
      </c>
      <c r="I21" s="5">
        <v>1</v>
      </c>
      <c r="J21" s="5">
        <v>1</v>
      </c>
      <c r="K21" s="5">
        <v>1</v>
      </c>
      <c r="L21" s="5">
        <v>1</v>
      </c>
      <c r="M21" s="5"/>
      <c r="N21" s="5"/>
      <c r="O21" s="299">
        <f t="shared" si="0"/>
        <v>1</v>
      </c>
      <c r="P21" s="5"/>
      <c r="Q21" s="5"/>
      <c r="R21" s="5"/>
      <c r="S21" s="5"/>
      <c r="T21" s="5"/>
      <c r="U21" s="5"/>
      <c r="V21" s="5"/>
      <c r="W21" s="5"/>
      <c r="X21" s="32"/>
      <c r="Y21" s="5"/>
      <c r="Z21" s="5"/>
      <c r="AA21" s="5"/>
      <c r="AB21" s="5"/>
      <c r="AC21" s="5"/>
      <c r="AD21" s="5"/>
      <c r="AE21" s="5"/>
      <c r="AF21" s="32"/>
      <c r="AG21" s="5"/>
      <c r="AH21" s="5"/>
      <c r="AI21" s="5"/>
      <c r="AJ21" s="5"/>
      <c r="AK21" s="5"/>
      <c r="AL21" s="5"/>
      <c r="AM21" s="5"/>
      <c r="AN21" s="40"/>
      <c r="AO21" s="8"/>
      <c r="AP21" s="41"/>
      <c r="AQ21" s="28"/>
      <c r="AR21" s="28"/>
      <c r="AS21" s="28"/>
      <c r="AT21" s="28"/>
      <c r="AU21" s="28"/>
      <c r="AV21" s="28"/>
      <c r="AW21" s="28"/>
      <c r="AX21" s="28"/>
      <c r="AY21" s="10"/>
      <c r="AZ21" s="300">
        <f t="shared" si="1"/>
        <v>0</v>
      </c>
      <c r="BA21" s="5"/>
      <c r="BB21" s="11"/>
      <c r="BC21" s="87"/>
      <c r="BD21" s="12"/>
      <c r="BE21" s="5"/>
      <c r="BF21" s="5"/>
      <c r="BG21" s="5"/>
      <c r="BH21" s="5"/>
      <c r="BI21" s="5"/>
      <c r="BJ21" s="32"/>
      <c r="BK21" s="38"/>
      <c r="BL21" s="11"/>
      <c r="BM21" s="11"/>
      <c r="BN21" s="11"/>
      <c r="BO21" s="44">
        <v>17</v>
      </c>
      <c r="BP21" s="26"/>
      <c r="BQ21" s="26"/>
      <c r="BR21" s="26"/>
      <c r="BS21" s="26"/>
      <c r="BT21" s="26"/>
      <c r="BU21" s="26"/>
      <c r="BV21" s="26"/>
      <c r="BW21" s="33"/>
      <c r="BX21" s="26"/>
      <c r="BY21" s="26"/>
      <c r="BZ21" s="26"/>
      <c r="CA21" s="26"/>
      <c r="CB21" s="26"/>
      <c r="CC21" s="33"/>
      <c r="CD21" s="26"/>
      <c r="CE21" s="26"/>
      <c r="CF21" s="26"/>
      <c r="CG21" s="26"/>
      <c r="CH21" s="26"/>
      <c r="CI21" s="33"/>
      <c r="CJ21" s="26"/>
      <c r="CK21" s="26"/>
      <c r="CL21" s="26"/>
      <c r="CM21" s="26"/>
      <c r="CN21" s="26"/>
      <c r="CO21" s="33"/>
      <c r="CP21" s="26"/>
      <c r="CQ21" s="26"/>
      <c r="CR21" s="26"/>
      <c r="CS21" s="26"/>
      <c r="CT21" s="26"/>
      <c r="CU21" s="33"/>
      <c r="CV21" s="4"/>
      <c r="CW21" s="4"/>
      <c r="CX21" s="4"/>
      <c r="CY21" s="4"/>
      <c r="CZ21" s="43"/>
      <c r="DA21" s="26"/>
      <c r="DB21" s="26"/>
      <c r="DC21" s="26"/>
      <c r="DD21" s="26"/>
      <c r="DE21" s="26"/>
      <c r="DF21" s="26"/>
      <c r="DG21" s="33"/>
      <c r="DH21" s="4"/>
      <c r="DI21" s="4"/>
      <c r="DJ21" s="4"/>
      <c r="DK21" s="4"/>
      <c r="DL21" s="43"/>
      <c r="DM21" s="26"/>
      <c r="DN21" s="26"/>
      <c r="DO21" s="26"/>
      <c r="DP21" s="26"/>
      <c r="DQ21" s="26"/>
      <c r="DR21" s="26"/>
      <c r="DS21" s="33"/>
      <c r="DT21" s="26"/>
      <c r="DU21" s="26"/>
      <c r="DV21" s="26"/>
      <c r="DW21" s="26"/>
      <c r="DX21" s="26"/>
      <c r="DY21" s="44">
        <v>17</v>
      </c>
      <c r="DZ21" s="5">
        <v>1</v>
      </c>
      <c r="EA21" s="5">
        <v>0</v>
      </c>
      <c r="EB21" s="69">
        <v>1</v>
      </c>
      <c r="EC21" s="11"/>
      <c r="ED21" s="87"/>
      <c r="EE21" s="11"/>
      <c r="EF21" s="69"/>
      <c r="EG21" s="8"/>
      <c r="EH21" s="8"/>
      <c r="EI21" s="8"/>
      <c r="EJ21" s="71"/>
      <c r="EK21" s="69"/>
      <c r="EL21" s="69"/>
      <c r="EM21" s="69"/>
      <c r="EN21" s="69"/>
      <c r="EO21" s="69"/>
      <c r="EP21" s="26"/>
      <c r="EQ21" s="10"/>
    </row>
    <row r="22" spans="1:147" ht="15" x14ac:dyDescent="0.25">
      <c r="A22" s="10">
        <v>18</v>
      </c>
      <c r="B22" s="15">
        <v>18</v>
      </c>
      <c r="C22" s="42"/>
      <c r="D22" s="8">
        <v>40661</v>
      </c>
      <c r="E22" s="28">
        <v>1</v>
      </c>
      <c r="F22" s="28">
        <v>1</v>
      </c>
      <c r="G22" s="32">
        <v>1</v>
      </c>
      <c r="H22" s="5">
        <v>1</v>
      </c>
      <c r="I22" s="5">
        <v>1</v>
      </c>
      <c r="J22" s="5">
        <v>1</v>
      </c>
      <c r="K22" s="5">
        <v>1</v>
      </c>
      <c r="L22" s="5">
        <v>1</v>
      </c>
      <c r="M22" s="5"/>
      <c r="N22" s="5"/>
      <c r="O22" s="299">
        <f t="shared" si="0"/>
        <v>1</v>
      </c>
      <c r="P22" s="5" t="s">
        <v>117</v>
      </c>
      <c r="Q22" s="5" t="s">
        <v>112</v>
      </c>
      <c r="R22" s="5" t="s">
        <v>112</v>
      </c>
      <c r="S22" s="5"/>
      <c r="T22" s="5"/>
      <c r="U22" s="5"/>
      <c r="V22" s="5"/>
      <c r="W22" s="5"/>
      <c r="X22" s="32">
        <v>10</v>
      </c>
      <c r="Y22" s="5">
        <v>20</v>
      </c>
      <c r="Z22" s="5">
        <v>20</v>
      </c>
      <c r="AA22" s="5">
        <v>23</v>
      </c>
      <c r="AB22" s="5">
        <v>23</v>
      </c>
      <c r="AC22" s="5"/>
      <c r="AD22" s="5"/>
      <c r="AE22" s="5"/>
      <c r="AF22" s="32"/>
      <c r="AG22" s="5"/>
      <c r="AH22" s="5"/>
      <c r="AI22" s="5"/>
      <c r="AJ22" s="5"/>
      <c r="AK22" s="5">
        <v>23</v>
      </c>
      <c r="AL22" s="5"/>
      <c r="AM22" s="5"/>
      <c r="AN22" s="40" t="s">
        <v>113</v>
      </c>
      <c r="AO22" s="8">
        <v>40676</v>
      </c>
      <c r="AP22" s="41">
        <v>40682</v>
      </c>
      <c r="AQ22" s="28"/>
      <c r="AR22" s="28"/>
      <c r="AS22" s="28"/>
      <c r="AT22" s="28"/>
      <c r="AU22" s="28"/>
      <c r="AV22" s="28"/>
      <c r="AW22" s="28"/>
      <c r="AX22" s="28"/>
      <c r="AY22" s="10" t="s">
        <v>139</v>
      </c>
      <c r="AZ22" s="300">
        <f t="shared" si="1"/>
        <v>1</v>
      </c>
      <c r="BA22" s="5">
        <v>1</v>
      </c>
      <c r="BB22" s="11">
        <v>2.06</v>
      </c>
      <c r="BC22" s="87">
        <v>230</v>
      </c>
      <c r="BD22" s="12"/>
      <c r="BE22" s="5"/>
      <c r="BF22" s="5"/>
      <c r="BG22" s="5"/>
      <c r="BH22" s="5"/>
      <c r="BI22" s="5"/>
      <c r="BJ22" s="32">
        <v>1</v>
      </c>
      <c r="BK22" s="38"/>
      <c r="BL22" s="11">
        <f t="shared" si="2"/>
        <v>766.57059862448466</v>
      </c>
      <c r="BM22" s="11"/>
      <c r="BN22" s="11">
        <f t="shared" si="3"/>
        <v>766.57059862448466</v>
      </c>
      <c r="BO22" s="44">
        <v>18</v>
      </c>
      <c r="BP22" s="26">
        <v>1</v>
      </c>
      <c r="BQ22" s="26">
        <v>0</v>
      </c>
      <c r="BR22" s="26">
        <v>0</v>
      </c>
      <c r="BS22" s="26"/>
      <c r="BT22" s="26"/>
      <c r="BU22" s="26">
        <v>0</v>
      </c>
      <c r="BV22" s="26"/>
      <c r="BW22" s="33"/>
      <c r="BX22" s="26"/>
      <c r="BY22" s="26"/>
      <c r="BZ22" s="26"/>
      <c r="CA22" s="26"/>
      <c r="CB22" s="26"/>
      <c r="CC22" s="33"/>
      <c r="CD22" s="26"/>
      <c r="CE22" s="26"/>
      <c r="CF22" s="26"/>
      <c r="CG22" s="26"/>
      <c r="CH22" s="26"/>
      <c r="CI22" s="33"/>
      <c r="CJ22" s="26"/>
      <c r="CK22" s="26"/>
      <c r="CL22" s="26"/>
      <c r="CM22" s="26"/>
      <c r="CN22" s="26"/>
      <c r="CO22" s="33"/>
      <c r="CP22" s="26"/>
      <c r="CQ22" s="26"/>
      <c r="CR22" s="26"/>
      <c r="CS22" s="26"/>
      <c r="CT22" s="26"/>
      <c r="CU22" s="33"/>
      <c r="CV22" s="4"/>
      <c r="CW22" s="4"/>
      <c r="CX22" s="4"/>
      <c r="CY22" s="4"/>
      <c r="CZ22" s="43"/>
      <c r="DA22" s="26"/>
      <c r="DB22" s="26"/>
      <c r="DC22" s="26"/>
      <c r="DD22" s="26"/>
      <c r="DE22" s="26"/>
      <c r="DF22" s="26"/>
      <c r="DG22" s="33"/>
      <c r="DH22" s="4"/>
      <c r="DI22" s="4"/>
      <c r="DJ22" s="4"/>
      <c r="DK22" s="4"/>
      <c r="DL22" s="43"/>
      <c r="DM22" s="26"/>
      <c r="DN22" s="26"/>
      <c r="DO22" s="26"/>
      <c r="DP22" s="26"/>
      <c r="DQ22" s="26"/>
      <c r="DR22" s="26"/>
      <c r="DS22" s="33"/>
      <c r="DT22" s="26"/>
      <c r="DU22" s="26"/>
      <c r="DV22" s="26"/>
      <c r="DW22" s="26"/>
      <c r="DX22" s="26"/>
      <c r="DY22" s="44">
        <v>18</v>
      </c>
      <c r="DZ22" s="5">
        <v>1</v>
      </c>
      <c r="EA22" s="5">
        <v>1</v>
      </c>
      <c r="EB22" s="69">
        <v>1</v>
      </c>
      <c r="EC22" s="11">
        <v>2.06</v>
      </c>
      <c r="ED22" s="87">
        <v>230</v>
      </c>
      <c r="EE22" s="11">
        <v>766.57059862448466</v>
      </c>
      <c r="EF22" s="69">
        <v>23</v>
      </c>
      <c r="EG22" s="8" t="s">
        <v>113</v>
      </c>
      <c r="EH22" s="8">
        <v>40676</v>
      </c>
      <c r="EI22" s="8">
        <v>40682</v>
      </c>
      <c r="EJ22" s="71">
        <v>1</v>
      </c>
      <c r="EK22" s="69">
        <v>0</v>
      </c>
      <c r="EL22" s="69">
        <v>0</v>
      </c>
      <c r="EM22" s="69"/>
      <c r="EN22" s="69">
        <v>0</v>
      </c>
      <c r="EO22" s="69"/>
      <c r="EP22" s="10"/>
    </row>
    <row r="23" spans="1:147" ht="15" x14ac:dyDescent="0.25">
      <c r="A23" s="10">
        <v>19</v>
      </c>
      <c r="B23" s="15">
        <v>19</v>
      </c>
      <c r="C23" s="42"/>
      <c r="D23" s="8"/>
      <c r="E23" s="28"/>
      <c r="F23" s="28"/>
      <c r="G23" s="32"/>
      <c r="H23" s="5"/>
      <c r="I23" s="5"/>
      <c r="J23" s="5"/>
      <c r="K23" s="5"/>
      <c r="L23" s="5"/>
      <c r="M23" s="5"/>
      <c r="N23" s="5"/>
      <c r="O23" s="299">
        <f t="shared" si="0"/>
        <v>0</v>
      </c>
      <c r="P23" s="5"/>
      <c r="Q23" s="5"/>
      <c r="R23" s="5"/>
      <c r="S23" s="5"/>
      <c r="T23" s="5"/>
      <c r="U23" s="5"/>
      <c r="V23" s="5"/>
      <c r="W23" s="5"/>
      <c r="X23" s="32"/>
      <c r="Y23" s="5"/>
      <c r="Z23" s="5"/>
      <c r="AA23" s="5"/>
      <c r="AB23" s="5"/>
      <c r="AC23" s="5"/>
      <c r="AD23" s="5"/>
      <c r="AE23" s="5"/>
      <c r="AF23" s="32"/>
      <c r="AG23" s="5"/>
      <c r="AH23" s="5"/>
      <c r="AI23" s="5"/>
      <c r="AJ23" s="5"/>
      <c r="AK23" s="5"/>
      <c r="AL23" s="5"/>
      <c r="AM23" s="5"/>
      <c r="AN23" s="40"/>
      <c r="AO23" s="8"/>
      <c r="AP23" s="41"/>
      <c r="AQ23" s="28"/>
      <c r="AR23" s="28"/>
      <c r="AS23" s="28"/>
      <c r="AT23" s="28"/>
      <c r="AU23" s="28"/>
      <c r="AV23" s="28"/>
      <c r="AW23" s="28"/>
      <c r="AX23" s="28"/>
      <c r="AY23" s="10" t="s">
        <v>140</v>
      </c>
      <c r="AZ23" s="300">
        <f t="shared" si="1"/>
        <v>0</v>
      </c>
      <c r="BA23" s="5"/>
      <c r="BB23" s="11"/>
      <c r="BC23" s="87"/>
      <c r="BD23" s="12"/>
      <c r="BE23" s="5"/>
      <c r="BF23" s="5"/>
      <c r="BG23" s="5"/>
      <c r="BH23" s="5"/>
      <c r="BI23" s="5"/>
      <c r="BJ23" s="32"/>
      <c r="BK23" s="38"/>
      <c r="BL23" s="11"/>
      <c r="BM23" s="11"/>
      <c r="BN23" s="11"/>
      <c r="BO23" s="44">
        <v>19</v>
      </c>
      <c r="BP23" s="26"/>
      <c r="BQ23" s="26"/>
      <c r="BR23" s="26"/>
      <c r="BS23" s="26"/>
      <c r="BT23" s="26"/>
      <c r="BU23" s="26"/>
      <c r="BV23" s="26"/>
      <c r="BW23" s="33"/>
      <c r="BX23" s="26"/>
      <c r="BY23" s="26"/>
      <c r="BZ23" s="26"/>
      <c r="CA23" s="26"/>
      <c r="CB23" s="26"/>
      <c r="CC23" s="33"/>
      <c r="CD23" s="26"/>
      <c r="CE23" s="26"/>
      <c r="CF23" s="26"/>
      <c r="CG23" s="26"/>
      <c r="CH23" s="26"/>
      <c r="CI23" s="33"/>
      <c r="CJ23" s="26"/>
      <c r="CK23" s="26"/>
      <c r="CL23" s="26"/>
      <c r="CM23" s="26"/>
      <c r="CN23" s="26"/>
      <c r="CO23" s="33"/>
      <c r="CP23" s="26"/>
      <c r="CQ23" s="26"/>
      <c r="CR23" s="26"/>
      <c r="CS23" s="26"/>
      <c r="CT23" s="26"/>
      <c r="CU23" s="33"/>
      <c r="CV23" s="4"/>
      <c r="CW23" s="4"/>
      <c r="CX23" s="4"/>
      <c r="CY23" s="4"/>
      <c r="CZ23" s="43"/>
      <c r="DA23" s="26"/>
      <c r="DB23" s="26"/>
      <c r="DC23" s="26"/>
      <c r="DD23" s="26"/>
      <c r="DE23" s="26"/>
      <c r="DF23" s="26"/>
      <c r="DG23" s="33"/>
      <c r="DH23" s="4"/>
      <c r="DI23" s="4"/>
      <c r="DJ23" s="4"/>
      <c r="DK23" s="4"/>
      <c r="DL23" s="43"/>
      <c r="DM23" s="26"/>
      <c r="DN23" s="26"/>
      <c r="DO23" s="26"/>
      <c r="DP23" s="26"/>
      <c r="DQ23" s="26"/>
      <c r="DR23" s="26"/>
      <c r="DS23" s="33"/>
      <c r="DT23" s="26"/>
      <c r="DU23" s="26"/>
      <c r="DV23" s="26"/>
      <c r="DW23" s="26"/>
      <c r="DX23" s="26"/>
      <c r="DY23" s="44">
        <v>19</v>
      </c>
      <c r="DZ23" s="5">
        <v>0</v>
      </c>
      <c r="EA23" s="5">
        <v>0</v>
      </c>
      <c r="EB23" s="69"/>
      <c r="EC23" s="11"/>
      <c r="ED23" s="87"/>
      <c r="EE23" s="11"/>
      <c r="EF23" s="69"/>
      <c r="EG23" s="8"/>
      <c r="EH23" s="8"/>
      <c r="EI23" s="8"/>
      <c r="EJ23" s="71"/>
      <c r="EK23" s="69"/>
      <c r="EL23" s="69"/>
      <c r="EM23" s="69"/>
      <c r="EN23" s="69"/>
      <c r="EO23" s="69"/>
      <c r="EP23" s="26"/>
      <c r="EQ23" s="10"/>
    </row>
    <row r="24" spans="1:147" ht="15" x14ac:dyDescent="0.25">
      <c r="A24" s="10">
        <v>20</v>
      </c>
      <c r="B24" s="15">
        <v>20</v>
      </c>
      <c r="C24" s="42"/>
      <c r="D24" s="8">
        <v>40661</v>
      </c>
      <c r="E24" s="28">
        <v>1</v>
      </c>
      <c r="F24" s="28">
        <v>1</v>
      </c>
      <c r="G24" s="32">
        <v>1</v>
      </c>
      <c r="H24" s="5">
        <v>1</v>
      </c>
      <c r="I24" s="5">
        <v>1</v>
      </c>
      <c r="J24" s="5">
        <v>1</v>
      </c>
      <c r="K24" s="5">
        <v>1</v>
      </c>
      <c r="L24" s="5">
        <v>1</v>
      </c>
      <c r="M24" s="5">
        <v>1</v>
      </c>
      <c r="N24" s="5"/>
      <c r="O24" s="299">
        <f t="shared" si="0"/>
        <v>1</v>
      </c>
      <c r="P24" s="5" t="s">
        <v>117</v>
      </c>
      <c r="Q24" s="5" t="s">
        <v>117</v>
      </c>
      <c r="R24" s="5" t="s">
        <v>111</v>
      </c>
      <c r="S24" s="5"/>
      <c r="T24" s="5"/>
      <c r="U24" s="5"/>
      <c r="V24" s="5"/>
      <c r="W24" s="5"/>
      <c r="X24" s="32">
        <v>10</v>
      </c>
      <c r="Y24" s="5">
        <v>10</v>
      </c>
      <c r="Z24" s="5">
        <v>10</v>
      </c>
      <c r="AA24" s="5">
        <v>12</v>
      </c>
      <c r="AB24" s="5">
        <v>14</v>
      </c>
      <c r="AC24" s="5">
        <v>14</v>
      </c>
      <c r="AD24" s="5"/>
      <c r="AE24" s="5"/>
      <c r="AF24" s="32"/>
      <c r="AG24" s="5"/>
      <c r="AH24" s="5"/>
      <c r="AI24" s="5"/>
      <c r="AJ24" s="5"/>
      <c r="AK24" s="5"/>
      <c r="AL24" s="5">
        <v>14</v>
      </c>
      <c r="AM24" s="5"/>
      <c r="AN24" s="40">
        <v>40674</v>
      </c>
      <c r="AO24" s="8">
        <v>40682</v>
      </c>
      <c r="AP24" s="41" t="s">
        <v>114</v>
      </c>
      <c r="AQ24" s="28"/>
      <c r="AR24" s="28"/>
      <c r="AS24" s="28"/>
      <c r="AT24" s="28"/>
      <c r="AU24" s="28"/>
      <c r="AV24" s="28"/>
      <c r="AW24" s="28"/>
      <c r="AX24" s="28"/>
      <c r="AY24" s="10" t="s">
        <v>141</v>
      </c>
      <c r="AZ24" s="300">
        <f t="shared" si="1"/>
        <v>1</v>
      </c>
      <c r="BA24" s="5">
        <v>1</v>
      </c>
      <c r="BB24" s="11">
        <v>2.73</v>
      </c>
      <c r="BC24" s="87">
        <v>330</v>
      </c>
      <c r="BD24" s="12"/>
      <c r="BE24" s="5"/>
      <c r="BF24" s="5"/>
      <c r="BG24" s="5"/>
      <c r="BH24" s="5"/>
      <c r="BI24" s="5"/>
      <c r="BJ24" s="42">
        <v>4</v>
      </c>
      <c r="BK24" s="38"/>
      <c r="BL24" s="11">
        <f t="shared" si="2"/>
        <v>1931.6530107549979</v>
      </c>
      <c r="BM24" s="11"/>
      <c r="BN24" s="11">
        <f t="shared" si="3"/>
        <v>1931.6530107549979</v>
      </c>
      <c r="BO24" s="44">
        <v>20</v>
      </c>
      <c r="BP24" s="126">
        <v>4</v>
      </c>
      <c r="BQ24" s="126">
        <v>7</v>
      </c>
      <c r="BR24" s="126">
        <v>4</v>
      </c>
      <c r="BS24" s="126"/>
      <c r="BT24" s="126"/>
      <c r="BU24" s="126">
        <v>14</v>
      </c>
      <c r="BV24" s="126" t="s">
        <v>772</v>
      </c>
      <c r="BW24" s="127">
        <v>11</v>
      </c>
      <c r="BX24" s="126">
        <v>5</v>
      </c>
      <c r="BY24" s="126"/>
      <c r="BZ24" s="126"/>
      <c r="CA24" s="126">
        <v>7</v>
      </c>
      <c r="CB24" s="126" t="s">
        <v>773</v>
      </c>
      <c r="CC24" s="127">
        <v>10</v>
      </c>
      <c r="CD24" s="126">
        <v>5</v>
      </c>
      <c r="CE24" s="126"/>
      <c r="CF24" s="126"/>
      <c r="CG24" s="126">
        <v>12</v>
      </c>
      <c r="CH24" s="126" t="s">
        <v>772</v>
      </c>
      <c r="CI24" s="127">
        <v>9</v>
      </c>
      <c r="CJ24" s="126">
        <v>6</v>
      </c>
      <c r="CK24" s="126"/>
      <c r="CL24" s="126"/>
      <c r="CM24" s="126">
        <v>21</v>
      </c>
      <c r="CN24" s="126" t="s">
        <v>772</v>
      </c>
      <c r="CO24" s="33"/>
      <c r="CP24" s="26"/>
      <c r="CQ24" s="26"/>
      <c r="CR24" s="26"/>
      <c r="CS24" s="26"/>
      <c r="CT24" s="26"/>
      <c r="CU24" s="33"/>
      <c r="CV24" s="4"/>
      <c r="CW24" s="4"/>
      <c r="CX24" s="4"/>
      <c r="CY24" s="4"/>
      <c r="CZ24" s="43"/>
      <c r="DA24" s="26"/>
      <c r="DB24" s="26"/>
      <c r="DC24" s="26"/>
      <c r="DD24" s="26"/>
      <c r="DE24" s="26"/>
      <c r="DF24" s="26"/>
      <c r="DG24" s="33"/>
      <c r="DH24" s="4"/>
      <c r="DI24" s="4"/>
      <c r="DJ24" s="4"/>
      <c r="DK24" s="4"/>
      <c r="DL24" s="43"/>
      <c r="DM24" s="26"/>
      <c r="DN24" s="26"/>
      <c r="DO24" s="26"/>
      <c r="DP24" s="26"/>
      <c r="DQ24" s="26"/>
      <c r="DR24" s="26"/>
      <c r="DS24" s="33"/>
      <c r="DT24" s="26"/>
      <c r="DU24" s="26"/>
      <c r="DV24" s="26"/>
      <c r="DW24" s="26"/>
      <c r="DX24" s="26"/>
      <c r="DY24" s="44">
        <v>20</v>
      </c>
      <c r="DZ24" s="5">
        <v>1</v>
      </c>
      <c r="EA24" s="5">
        <v>1</v>
      </c>
      <c r="EB24" s="69">
        <v>1</v>
      </c>
      <c r="EC24" s="11">
        <v>2.73</v>
      </c>
      <c r="ED24" s="87">
        <v>330</v>
      </c>
      <c r="EE24" s="11">
        <v>1931.6530107549979</v>
      </c>
      <c r="EF24" s="69">
        <v>14</v>
      </c>
      <c r="EG24" s="8">
        <v>40674</v>
      </c>
      <c r="EH24" s="8">
        <v>40682</v>
      </c>
      <c r="EI24" s="8" t="s">
        <v>114</v>
      </c>
      <c r="EJ24" s="71">
        <v>4</v>
      </c>
      <c r="EK24" s="69">
        <f>BQ24+BW24+CC24+CI24</f>
        <v>37</v>
      </c>
      <c r="EL24" s="69">
        <f>BR24+BX24+CD24+CJ24</f>
        <v>20</v>
      </c>
      <c r="EM24" s="69"/>
      <c r="EN24" s="69">
        <f>BU24+CA24+CG24+CM24</f>
        <v>54</v>
      </c>
      <c r="EO24" s="69"/>
      <c r="EP24" s="26"/>
      <c r="EQ24" s="10"/>
    </row>
    <row r="25" spans="1:147" ht="15" x14ac:dyDescent="0.25">
      <c r="A25" s="10">
        <v>21</v>
      </c>
      <c r="B25" s="15">
        <v>21</v>
      </c>
      <c r="C25" s="42"/>
      <c r="D25" s="8">
        <v>40661</v>
      </c>
      <c r="E25" s="28">
        <v>1</v>
      </c>
      <c r="F25" s="28">
        <v>1</v>
      </c>
      <c r="G25" s="32">
        <v>4</v>
      </c>
      <c r="H25" s="5">
        <v>5</v>
      </c>
      <c r="I25" s="5">
        <v>5</v>
      </c>
      <c r="J25" s="5">
        <v>5</v>
      </c>
      <c r="K25" s="5">
        <v>5</v>
      </c>
      <c r="L25" s="5">
        <v>5</v>
      </c>
      <c r="M25" s="5">
        <v>5</v>
      </c>
      <c r="N25" s="5">
        <v>5</v>
      </c>
      <c r="O25" s="299">
        <f t="shared" si="0"/>
        <v>5</v>
      </c>
      <c r="P25" s="5" t="s">
        <v>117</v>
      </c>
      <c r="Q25" s="5" t="s">
        <v>118</v>
      </c>
      <c r="R25" s="5" t="s">
        <v>118</v>
      </c>
      <c r="S25" s="5"/>
      <c r="T25" s="5"/>
      <c r="U25" s="5"/>
      <c r="V25" s="5"/>
      <c r="W25" s="5"/>
      <c r="X25" s="32">
        <v>20</v>
      </c>
      <c r="Y25" s="5">
        <v>20</v>
      </c>
      <c r="Z25" s="5">
        <v>20</v>
      </c>
      <c r="AA25" s="5">
        <v>32</v>
      </c>
      <c r="AB25" s="5">
        <v>34</v>
      </c>
      <c r="AC25" s="5">
        <v>35</v>
      </c>
      <c r="AD25" s="5"/>
      <c r="AE25" s="5"/>
      <c r="AF25" s="32"/>
      <c r="AG25" s="5"/>
      <c r="AH25" s="5"/>
      <c r="AI25" s="5"/>
      <c r="AJ25" s="5"/>
      <c r="AK25" s="5"/>
      <c r="AL25" s="5">
        <v>35</v>
      </c>
      <c r="AM25" s="5">
        <v>35</v>
      </c>
      <c r="AN25" s="40">
        <v>40674</v>
      </c>
      <c r="AO25" s="8">
        <v>40682</v>
      </c>
      <c r="AP25" s="41">
        <v>40689</v>
      </c>
      <c r="AQ25" s="28"/>
      <c r="AR25" s="28"/>
      <c r="AS25" s="28"/>
      <c r="AT25" s="28"/>
      <c r="AU25" s="28"/>
      <c r="AV25" s="28"/>
      <c r="AW25" s="28"/>
      <c r="AX25" s="28"/>
      <c r="AY25" s="10" t="s">
        <v>142</v>
      </c>
      <c r="AZ25" s="300">
        <f t="shared" si="1"/>
        <v>5</v>
      </c>
      <c r="BA25" s="5">
        <v>5</v>
      </c>
      <c r="BB25" s="11">
        <v>3.33</v>
      </c>
      <c r="BC25" s="87">
        <v>320</v>
      </c>
      <c r="BD25" s="12"/>
      <c r="BE25" s="5"/>
      <c r="BF25" s="5"/>
      <c r="BG25" s="5"/>
      <c r="BH25" s="5"/>
      <c r="BI25" s="5"/>
      <c r="BJ25" s="32">
        <v>5</v>
      </c>
      <c r="BK25" s="38" t="s">
        <v>765</v>
      </c>
      <c r="BL25" s="11">
        <f t="shared" si="2"/>
        <v>13934.722710556744</v>
      </c>
      <c r="BM25" s="11"/>
      <c r="BN25" s="11">
        <f t="shared" si="3"/>
        <v>13934.722710556744</v>
      </c>
      <c r="BO25" s="44">
        <v>21</v>
      </c>
      <c r="BP25" s="57">
        <v>5</v>
      </c>
      <c r="BQ25" s="57">
        <v>7</v>
      </c>
      <c r="BR25" s="57">
        <v>7</v>
      </c>
      <c r="BS25" s="57"/>
      <c r="BT25" s="57"/>
      <c r="BU25" s="57">
        <v>23</v>
      </c>
      <c r="BV25" s="57"/>
      <c r="BW25" s="58">
        <v>10</v>
      </c>
      <c r="BX25" s="57">
        <v>5</v>
      </c>
      <c r="BY25" s="57"/>
      <c r="BZ25" s="57"/>
      <c r="CA25" s="57">
        <v>20</v>
      </c>
      <c r="CB25" s="57"/>
      <c r="CC25" s="58">
        <v>7</v>
      </c>
      <c r="CD25" s="57">
        <v>8</v>
      </c>
      <c r="CE25" s="57"/>
      <c r="CF25" s="57"/>
      <c r="CG25" s="57">
        <v>12</v>
      </c>
      <c r="CH25" s="57"/>
      <c r="CI25" s="58">
        <v>8</v>
      </c>
      <c r="CJ25" s="57">
        <v>7</v>
      </c>
      <c r="CK25" s="57"/>
      <c r="CL25" s="57"/>
      <c r="CM25" s="57">
        <v>16</v>
      </c>
      <c r="CN25" s="57"/>
      <c r="CO25" s="58">
        <v>9</v>
      </c>
      <c r="CP25" s="57">
        <v>6</v>
      </c>
      <c r="CQ25" s="57"/>
      <c r="CR25" s="57"/>
      <c r="CS25" s="57">
        <v>13</v>
      </c>
      <c r="CT25" s="57"/>
      <c r="CU25" s="58"/>
      <c r="CV25" s="89"/>
      <c r="CW25" s="89"/>
      <c r="CX25" s="89"/>
      <c r="CY25" s="89"/>
      <c r="CZ25" s="130"/>
      <c r="DA25" s="57"/>
      <c r="DB25" s="57"/>
      <c r="DC25" s="57"/>
      <c r="DD25" s="57"/>
      <c r="DE25" s="57"/>
      <c r="DF25" s="57"/>
      <c r="DG25" s="58"/>
      <c r="DH25" s="89"/>
      <c r="DI25" s="89"/>
      <c r="DJ25" s="89"/>
      <c r="DK25" s="89"/>
      <c r="DL25" s="130"/>
      <c r="DM25" s="57"/>
      <c r="DN25" s="57"/>
      <c r="DO25" s="57"/>
      <c r="DP25" s="57"/>
      <c r="DQ25" s="57"/>
      <c r="DR25" s="57"/>
      <c r="DS25" s="58"/>
      <c r="DT25" s="57"/>
      <c r="DU25" s="57"/>
      <c r="DV25" s="57"/>
      <c r="DW25" s="57"/>
      <c r="DX25" s="57"/>
      <c r="DY25" s="44">
        <v>21</v>
      </c>
      <c r="DZ25" s="5">
        <v>5</v>
      </c>
      <c r="EA25" s="5">
        <v>5</v>
      </c>
      <c r="EB25" s="69">
        <v>5</v>
      </c>
      <c r="EC25" s="11">
        <v>3.33</v>
      </c>
      <c r="ED25" s="87">
        <v>320</v>
      </c>
      <c r="EE25" s="11">
        <v>13934.722710556744</v>
      </c>
      <c r="EF25" s="69">
        <v>35</v>
      </c>
      <c r="EG25" s="8">
        <v>40674</v>
      </c>
      <c r="EH25" s="8">
        <v>40682</v>
      </c>
      <c r="EI25" s="8">
        <v>40689</v>
      </c>
      <c r="EJ25" s="71">
        <v>5</v>
      </c>
      <c r="EK25" s="69">
        <f>BQ25+BW25+CC25+CI25+CO25</f>
        <v>41</v>
      </c>
      <c r="EL25" s="69">
        <f>BR25+BX25+CD25+CJ25+CP25</f>
        <v>33</v>
      </c>
      <c r="EM25" s="69"/>
      <c r="EN25" s="69">
        <f>BU25+CA25+CG25+CM25+CS25</f>
        <v>84</v>
      </c>
      <c r="EO25" s="69"/>
      <c r="EP25" s="10"/>
    </row>
    <row r="26" spans="1:147" ht="15" x14ac:dyDescent="0.25">
      <c r="A26" s="10">
        <v>22</v>
      </c>
      <c r="B26" s="15">
        <v>22</v>
      </c>
      <c r="C26" s="42"/>
      <c r="D26" s="8">
        <v>40661</v>
      </c>
      <c r="E26" s="28">
        <v>1</v>
      </c>
      <c r="F26" s="28">
        <v>1</v>
      </c>
      <c r="G26" s="32">
        <v>5</v>
      </c>
      <c r="H26" s="5">
        <v>6</v>
      </c>
      <c r="I26" s="5">
        <v>6</v>
      </c>
      <c r="J26" s="5">
        <v>6</v>
      </c>
      <c r="K26" s="5">
        <v>6</v>
      </c>
      <c r="L26" s="5">
        <v>6</v>
      </c>
      <c r="M26" s="5">
        <v>6</v>
      </c>
      <c r="N26" s="5">
        <v>6</v>
      </c>
      <c r="O26" s="299">
        <f t="shared" si="0"/>
        <v>6</v>
      </c>
      <c r="P26" s="5" t="s">
        <v>117</v>
      </c>
      <c r="Q26" s="5" t="s">
        <v>117</v>
      </c>
      <c r="R26" s="5" t="s">
        <v>111</v>
      </c>
      <c r="S26" s="5"/>
      <c r="T26" s="5"/>
      <c r="U26" s="5"/>
      <c r="V26" s="5"/>
      <c r="W26" s="5"/>
      <c r="X26" s="32">
        <v>35</v>
      </c>
      <c r="Y26" s="5">
        <v>35</v>
      </c>
      <c r="Z26" s="5">
        <v>35</v>
      </c>
      <c r="AA26" s="5">
        <v>37</v>
      </c>
      <c r="AB26" s="5">
        <v>43</v>
      </c>
      <c r="AC26" s="5">
        <v>46</v>
      </c>
      <c r="AD26" s="5"/>
      <c r="AE26" s="5"/>
      <c r="AF26" s="32"/>
      <c r="AG26" s="5"/>
      <c r="AH26" s="5"/>
      <c r="AI26" s="5"/>
      <c r="AJ26" s="5"/>
      <c r="AK26" s="5"/>
      <c r="AL26" s="5">
        <v>46</v>
      </c>
      <c r="AM26" s="5">
        <v>46</v>
      </c>
      <c r="AN26" s="40">
        <v>40674</v>
      </c>
      <c r="AO26" s="8">
        <v>40682</v>
      </c>
      <c r="AP26" s="41">
        <v>40689</v>
      </c>
      <c r="AQ26" s="28"/>
      <c r="AR26" s="28"/>
      <c r="AS26" s="28"/>
      <c r="AT26" s="28"/>
      <c r="AU26" s="28"/>
      <c r="AV26" s="28"/>
      <c r="AW26" s="28"/>
      <c r="AX26" s="28"/>
      <c r="AY26" s="10" t="s">
        <v>143</v>
      </c>
      <c r="AZ26" s="300">
        <f t="shared" si="1"/>
        <v>5</v>
      </c>
      <c r="BA26" s="5">
        <v>5</v>
      </c>
      <c r="BB26" s="11">
        <v>2.54</v>
      </c>
      <c r="BC26" s="87">
        <v>320</v>
      </c>
      <c r="BD26" s="12"/>
      <c r="BE26" s="5"/>
      <c r="BF26" s="5"/>
      <c r="BG26" s="5"/>
      <c r="BH26" s="5"/>
      <c r="BI26" s="5"/>
      <c r="BJ26" s="32">
        <v>3</v>
      </c>
      <c r="BK26" s="38" t="s">
        <v>764</v>
      </c>
      <c r="BL26" s="11">
        <f t="shared" si="2"/>
        <v>8107.3196655599631</v>
      </c>
      <c r="BM26" s="11"/>
      <c r="BN26" s="11">
        <f t="shared" si="3"/>
        <v>8107.3196655599631</v>
      </c>
      <c r="BO26" s="44">
        <v>22</v>
      </c>
      <c r="BP26" s="26">
        <v>3</v>
      </c>
      <c r="BQ26" s="26">
        <v>3</v>
      </c>
      <c r="BR26" s="26">
        <v>4</v>
      </c>
      <c r="BS26" s="26"/>
      <c r="BT26" s="26"/>
      <c r="BU26" s="26">
        <v>19</v>
      </c>
      <c r="BV26" s="26"/>
      <c r="BW26" s="33">
        <v>9</v>
      </c>
      <c r="BX26" s="26">
        <v>5</v>
      </c>
      <c r="BY26" s="26"/>
      <c r="BZ26" s="26"/>
      <c r="CA26" s="26">
        <v>9</v>
      </c>
      <c r="CB26" s="26"/>
      <c r="CC26" s="33">
        <v>9</v>
      </c>
      <c r="CD26" s="26">
        <v>6</v>
      </c>
      <c r="CE26" s="26"/>
      <c r="CF26" s="26"/>
      <c r="CG26" s="26">
        <v>23</v>
      </c>
      <c r="CH26" s="26"/>
      <c r="CI26" s="33"/>
      <c r="CJ26" s="26"/>
      <c r="CK26" s="26"/>
      <c r="CL26" s="26"/>
      <c r="CM26" s="26"/>
      <c r="CN26" s="26"/>
      <c r="CO26" s="33"/>
      <c r="CP26" s="26"/>
      <c r="CQ26" s="26"/>
      <c r="CR26" s="26"/>
      <c r="CS26" s="26"/>
      <c r="CT26" s="26"/>
      <c r="CU26" s="33"/>
      <c r="CV26" s="4"/>
      <c r="CW26" s="4"/>
      <c r="CX26" s="4"/>
      <c r="CY26" s="4"/>
      <c r="CZ26" s="43"/>
      <c r="DA26" s="26"/>
      <c r="DB26" s="26"/>
      <c r="DC26" s="26"/>
      <c r="DD26" s="26"/>
      <c r="DE26" s="26"/>
      <c r="DF26" s="26"/>
      <c r="DG26" s="33"/>
      <c r="DH26" s="4"/>
      <c r="DI26" s="4"/>
      <c r="DJ26" s="4"/>
      <c r="DK26" s="4"/>
      <c r="DL26" s="43"/>
      <c r="DM26" s="26"/>
      <c r="DN26" s="26"/>
      <c r="DO26" s="26"/>
      <c r="DP26" s="26"/>
      <c r="DQ26" s="26"/>
      <c r="DR26" s="26"/>
      <c r="DS26" s="33"/>
      <c r="DT26" s="26"/>
      <c r="DU26" s="26"/>
      <c r="DV26" s="26"/>
      <c r="DW26" s="26"/>
      <c r="DX26" s="26"/>
      <c r="DY26" s="44">
        <v>22</v>
      </c>
      <c r="DZ26" s="5">
        <v>6</v>
      </c>
      <c r="EA26" s="5">
        <v>5</v>
      </c>
      <c r="EB26" s="69">
        <v>6</v>
      </c>
      <c r="EC26" s="11">
        <v>2.54</v>
      </c>
      <c r="ED26" s="87">
        <v>320</v>
      </c>
      <c r="EE26" s="11">
        <v>8107.3196655599631</v>
      </c>
      <c r="EF26" s="69">
        <v>46</v>
      </c>
      <c r="EG26" s="8">
        <v>40674</v>
      </c>
      <c r="EH26" s="8">
        <v>40682</v>
      </c>
      <c r="EI26" s="8">
        <v>40689</v>
      </c>
      <c r="EJ26" s="71">
        <v>3</v>
      </c>
      <c r="EK26" s="69">
        <f>BQ26+BW26+CC26</f>
        <v>21</v>
      </c>
      <c r="EL26" s="69">
        <f>BR26+BX26+CD26</f>
        <v>15</v>
      </c>
      <c r="EM26" s="69"/>
      <c r="EN26" s="69">
        <f>BU26+CA26+CG26</f>
        <v>51</v>
      </c>
      <c r="EO26" s="69"/>
      <c r="EP26" s="10"/>
    </row>
    <row r="27" spans="1:147" ht="15" x14ac:dyDescent="0.25">
      <c r="A27" s="10">
        <v>23</v>
      </c>
      <c r="B27" s="15">
        <v>23</v>
      </c>
      <c r="C27" s="42"/>
      <c r="D27" s="8">
        <v>40674</v>
      </c>
      <c r="E27" s="28">
        <v>1</v>
      </c>
      <c r="F27" s="28">
        <v>0</v>
      </c>
      <c r="G27" s="32"/>
      <c r="H27" s="5"/>
      <c r="I27" s="5"/>
      <c r="J27" s="5">
        <v>1</v>
      </c>
      <c r="K27" s="5">
        <v>1</v>
      </c>
      <c r="L27" s="5">
        <v>2</v>
      </c>
      <c r="M27" s="5"/>
      <c r="N27" s="5"/>
      <c r="O27" s="299">
        <f t="shared" si="0"/>
        <v>2</v>
      </c>
      <c r="P27" s="5"/>
      <c r="Q27" s="5"/>
      <c r="R27" s="5"/>
      <c r="S27" s="5"/>
      <c r="T27" s="5"/>
      <c r="U27" s="5"/>
      <c r="V27" s="5"/>
      <c r="W27" s="5"/>
      <c r="X27" s="32"/>
      <c r="Y27" s="5"/>
      <c r="Z27" s="5"/>
      <c r="AA27" s="5"/>
      <c r="AB27" s="5"/>
      <c r="AC27" s="5"/>
      <c r="AD27" s="5"/>
      <c r="AE27" s="5"/>
      <c r="AF27" s="32"/>
      <c r="AG27" s="5"/>
      <c r="AH27" s="5"/>
      <c r="AI27" s="5"/>
      <c r="AJ27" s="5"/>
      <c r="AK27" s="5"/>
      <c r="AL27" s="5"/>
      <c r="AM27" s="5"/>
      <c r="AN27" s="40"/>
      <c r="AO27" s="8"/>
      <c r="AP27" s="41"/>
      <c r="AQ27" s="28"/>
      <c r="AR27" s="28"/>
      <c r="AS27" s="28"/>
      <c r="AT27" s="28"/>
      <c r="AU27" s="28"/>
      <c r="AV27" s="28"/>
      <c r="AW27" s="28"/>
      <c r="AX27" s="28"/>
      <c r="AY27" s="10" t="s">
        <v>144</v>
      </c>
      <c r="AZ27" s="300">
        <f t="shared" si="1"/>
        <v>0</v>
      </c>
      <c r="BA27" s="5"/>
      <c r="BB27" s="11"/>
      <c r="BC27" s="87"/>
      <c r="BD27" s="12"/>
      <c r="BE27" s="5"/>
      <c r="BF27" s="5"/>
      <c r="BG27" s="5"/>
      <c r="BH27" s="5"/>
      <c r="BI27" s="5"/>
      <c r="BJ27" s="32"/>
      <c r="BK27" s="38"/>
      <c r="BL27" s="11"/>
      <c r="BM27" s="11"/>
      <c r="BN27" s="11"/>
      <c r="BO27" s="44">
        <v>23</v>
      </c>
      <c r="BP27" s="26"/>
      <c r="BQ27" s="26"/>
      <c r="BR27" s="26"/>
      <c r="BS27" s="26"/>
      <c r="BT27" s="26"/>
      <c r="BU27" s="26"/>
      <c r="BV27" s="26"/>
      <c r="BW27" s="33"/>
      <c r="BX27" s="26"/>
      <c r="BY27" s="26"/>
      <c r="BZ27" s="26"/>
      <c r="CA27" s="26"/>
      <c r="CB27" s="26"/>
      <c r="CC27" s="33"/>
      <c r="CD27" s="26"/>
      <c r="CE27" s="26"/>
      <c r="CF27" s="26"/>
      <c r="CG27" s="26"/>
      <c r="CH27" s="26"/>
      <c r="CI27" s="33"/>
      <c r="CJ27" s="26"/>
      <c r="CK27" s="26"/>
      <c r="CL27" s="26"/>
      <c r="CM27" s="26"/>
      <c r="CN27" s="26"/>
      <c r="CO27" s="33"/>
      <c r="CP27" s="26"/>
      <c r="CQ27" s="26"/>
      <c r="CR27" s="26"/>
      <c r="CS27" s="26"/>
      <c r="CT27" s="26"/>
      <c r="CU27" s="33"/>
      <c r="CV27" s="4"/>
      <c r="CW27" s="4"/>
      <c r="CX27" s="4"/>
      <c r="CY27" s="4"/>
      <c r="CZ27" s="43"/>
      <c r="DA27" s="26"/>
      <c r="DB27" s="26"/>
      <c r="DC27" s="26"/>
      <c r="DD27" s="26"/>
      <c r="DE27" s="26"/>
      <c r="DF27" s="26"/>
      <c r="DG27" s="33"/>
      <c r="DH27" s="4"/>
      <c r="DI27" s="4"/>
      <c r="DJ27" s="4"/>
      <c r="DK27" s="4"/>
      <c r="DL27" s="43"/>
      <c r="DM27" s="26"/>
      <c r="DN27" s="26"/>
      <c r="DO27" s="26"/>
      <c r="DP27" s="26"/>
      <c r="DQ27" s="26"/>
      <c r="DR27" s="26"/>
      <c r="DS27" s="33"/>
      <c r="DT27" s="26"/>
      <c r="DU27" s="26"/>
      <c r="DV27" s="26"/>
      <c r="DW27" s="26"/>
      <c r="DX27" s="26"/>
      <c r="DY27" s="44">
        <v>23</v>
      </c>
      <c r="DZ27" s="5">
        <v>2</v>
      </c>
      <c r="EA27" s="5">
        <v>0</v>
      </c>
      <c r="EB27" s="69">
        <v>2</v>
      </c>
      <c r="EC27" s="11"/>
      <c r="ED27" s="87"/>
      <c r="EE27" s="11"/>
      <c r="EF27" s="69"/>
      <c r="EG27" s="8"/>
      <c r="EH27" s="8"/>
      <c r="EI27" s="8"/>
      <c r="EJ27" s="71"/>
      <c r="EK27" s="69"/>
      <c r="EL27" s="69"/>
      <c r="EM27" s="69"/>
      <c r="EN27" s="69"/>
      <c r="EO27" s="69"/>
      <c r="EP27" s="26"/>
      <c r="EQ27" s="10"/>
    </row>
    <row r="28" spans="1:147" ht="15" x14ac:dyDescent="0.25">
      <c r="A28" s="10">
        <v>24</v>
      </c>
      <c r="B28" s="15">
        <v>24</v>
      </c>
      <c r="C28" s="42">
        <v>1</v>
      </c>
      <c r="D28" s="8">
        <v>40661</v>
      </c>
      <c r="E28" s="28">
        <v>1</v>
      </c>
      <c r="F28" s="28">
        <v>1</v>
      </c>
      <c r="G28" s="32">
        <v>2</v>
      </c>
      <c r="H28" s="5">
        <v>3</v>
      </c>
      <c r="I28" s="5">
        <v>3</v>
      </c>
      <c r="J28" s="5">
        <v>3</v>
      </c>
      <c r="K28" s="5">
        <v>3</v>
      </c>
      <c r="L28" s="5">
        <v>3</v>
      </c>
      <c r="M28" s="5">
        <v>3</v>
      </c>
      <c r="N28" s="5"/>
      <c r="O28" s="299">
        <f t="shared" si="0"/>
        <v>3</v>
      </c>
      <c r="P28" s="5" t="s">
        <v>117</v>
      </c>
      <c r="Q28" s="5" t="s">
        <v>118</v>
      </c>
      <c r="R28" s="5" t="s">
        <v>118</v>
      </c>
      <c r="S28" s="5"/>
      <c r="T28" s="5"/>
      <c r="U28" s="5"/>
      <c r="V28" s="5"/>
      <c r="W28" s="5"/>
      <c r="X28" s="32">
        <v>10</v>
      </c>
      <c r="Y28" s="5">
        <v>10</v>
      </c>
      <c r="Z28" s="5">
        <v>20</v>
      </c>
      <c r="AA28" s="5">
        <v>23</v>
      </c>
      <c r="AB28" s="5">
        <v>25</v>
      </c>
      <c r="AC28" s="5">
        <v>20</v>
      </c>
      <c r="AD28" s="5"/>
      <c r="AE28" s="5"/>
      <c r="AF28" s="32"/>
      <c r="AG28" s="5"/>
      <c r="AH28" s="5"/>
      <c r="AI28" s="5"/>
      <c r="AJ28" s="5"/>
      <c r="AK28" s="5"/>
      <c r="AL28" s="5">
        <v>20</v>
      </c>
      <c r="AM28" s="5"/>
      <c r="AN28" s="40">
        <v>40674</v>
      </c>
      <c r="AO28" s="8">
        <v>40682</v>
      </c>
      <c r="AP28" s="41">
        <v>40688</v>
      </c>
      <c r="AQ28" s="28"/>
      <c r="AR28" s="28"/>
      <c r="AS28" s="28"/>
      <c r="AT28" s="28"/>
      <c r="AU28" s="28"/>
      <c r="AV28" s="28">
        <v>0.1</v>
      </c>
      <c r="AW28" s="28"/>
      <c r="AX28" s="28"/>
      <c r="AY28" s="10" t="s">
        <v>145</v>
      </c>
      <c r="AZ28" s="300">
        <f t="shared" si="1"/>
        <v>3</v>
      </c>
      <c r="BA28" s="5">
        <v>2</v>
      </c>
      <c r="BB28" s="11">
        <v>2.69</v>
      </c>
      <c r="BC28" s="87">
        <v>340</v>
      </c>
      <c r="BD28" s="12"/>
      <c r="BE28" s="5">
        <v>1</v>
      </c>
      <c r="BF28" s="5">
        <v>1.87</v>
      </c>
      <c r="BG28" s="5"/>
      <c r="BH28" s="11">
        <f>75.918*BF28+86.844</f>
        <v>228.81066000000001</v>
      </c>
      <c r="BI28" s="5"/>
      <c r="BJ28" s="270">
        <v>5</v>
      </c>
      <c r="BK28" s="38"/>
      <c r="BL28" s="11">
        <f t="shared" si="2"/>
        <v>3864.5893621089872</v>
      </c>
      <c r="BM28" s="11">
        <f t="shared" ref="BM28" si="4">((BF28^2*PI()*BH28)/4)+((BG28^2*PI()*BI28)/4)</f>
        <v>628.41905929055088</v>
      </c>
      <c r="BN28" s="11">
        <f t="shared" si="3"/>
        <v>4493.0084213995378</v>
      </c>
      <c r="BO28" s="44">
        <v>24</v>
      </c>
      <c r="BP28" s="126">
        <v>5</v>
      </c>
      <c r="BQ28" s="126">
        <v>2</v>
      </c>
      <c r="BR28" s="126">
        <v>7</v>
      </c>
      <c r="BS28" s="126"/>
      <c r="BT28" s="126"/>
      <c r="BU28" s="126">
        <v>5</v>
      </c>
      <c r="BV28" s="126" t="s">
        <v>772</v>
      </c>
      <c r="BW28" s="127">
        <v>6</v>
      </c>
      <c r="BX28" s="126">
        <v>8</v>
      </c>
      <c r="BY28" s="126"/>
      <c r="BZ28" s="126"/>
      <c r="CA28" s="126">
        <v>14</v>
      </c>
      <c r="CB28" s="126" t="s">
        <v>772</v>
      </c>
      <c r="CC28" s="127">
        <v>6</v>
      </c>
      <c r="CD28" s="126">
        <v>7</v>
      </c>
      <c r="CE28" s="126"/>
      <c r="CF28" s="126"/>
      <c r="CG28" s="126">
        <v>6</v>
      </c>
      <c r="CH28" s="126" t="s">
        <v>772</v>
      </c>
      <c r="CI28" s="127">
        <v>6</v>
      </c>
      <c r="CJ28" s="126">
        <v>4</v>
      </c>
      <c r="CK28" s="126"/>
      <c r="CL28" s="126"/>
      <c r="CM28" s="126">
        <v>5</v>
      </c>
      <c r="CN28" s="126" t="s">
        <v>772</v>
      </c>
      <c r="CO28" s="127">
        <v>4</v>
      </c>
      <c r="CP28" s="126">
        <v>8</v>
      </c>
      <c r="CQ28" s="126"/>
      <c r="CR28" s="126"/>
      <c r="CS28" s="126">
        <v>26</v>
      </c>
      <c r="CT28" s="126" t="s">
        <v>772</v>
      </c>
      <c r="CU28" s="33"/>
      <c r="CV28" s="4"/>
      <c r="CW28" s="4"/>
      <c r="CX28" s="4"/>
      <c r="CY28" s="4"/>
      <c r="CZ28" s="43"/>
      <c r="DA28" s="26"/>
      <c r="DB28" s="26"/>
      <c r="DC28" s="26"/>
      <c r="DD28" s="26"/>
      <c r="DE28" s="26"/>
      <c r="DF28" s="26"/>
      <c r="DG28" s="33"/>
      <c r="DH28" s="4"/>
      <c r="DI28" s="4"/>
      <c r="DJ28" s="4"/>
      <c r="DK28" s="4"/>
      <c r="DL28" s="43"/>
      <c r="DM28" s="26"/>
      <c r="DN28" s="26"/>
      <c r="DO28" s="26"/>
      <c r="DP28" s="26"/>
      <c r="DQ28" s="26"/>
      <c r="DR28" s="26"/>
      <c r="DS28" s="33"/>
      <c r="DT28" s="26"/>
      <c r="DU28" s="26"/>
      <c r="DV28" s="26"/>
      <c r="DW28" s="26"/>
      <c r="DX28" s="26"/>
      <c r="DY28" s="44">
        <v>24</v>
      </c>
      <c r="DZ28" s="5">
        <v>3</v>
      </c>
      <c r="EA28" s="5">
        <v>3</v>
      </c>
      <c r="EB28" s="69">
        <v>3</v>
      </c>
      <c r="EC28" s="11">
        <v>2.69</v>
      </c>
      <c r="ED28" s="87">
        <v>340</v>
      </c>
      <c r="EE28" s="11">
        <v>4493.0084213995378</v>
      </c>
      <c r="EF28" s="253">
        <v>25</v>
      </c>
      <c r="EG28" s="8">
        <v>40674</v>
      </c>
      <c r="EH28" s="8">
        <v>40682</v>
      </c>
      <c r="EI28" s="255">
        <v>40688</v>
      </c>
      <c r="EJ28" s="71">
        <v>5</v>
      </c>
      <c r="EK28" s="71">
        <f>BQ28+BW28+CC28+CI28+CO28</f>
        <v>24</v>
      </c>
      <c r="EL28" s="71">
        <f>BR28+BX28+CD28+CJ28+CP28</f>
        <v>34</v>
      </c>
      <c r="EM28" s="71"/>
      <c r="EN28" s="71">
        <f>BU28+CA28+CG28+CM28+CS28</f>
        <v>56</v>
      </c>
      <c r="EO28" s="69">
        <v>0.1</v>
      </c>
      <c r="EP28" s="26"/>
      <c r="EQ28" s="10"/>
    </row>
    <row r="29" spans="1:147" ht="15" x14ac:dyDescent="0.25">
      <c r="A29" s="10">
        <v>25</v>
      </c>
      <c r="B29" s="15">
        <v>25</v>
      </c>
      <c r="C29" s="42"/>
      <c r="D29" s="8">
        <v>40661</v>
      </c>
      <c r="E29" s="28">
        <v>1</v>
      </c>
      <c r="F29" s="28">
        <v>1</v>
      </c>
      <c r="G29" s="32">
        <v>1</v>
      </c>
      <c r="H29" s="5">
        <v>1</v>
      </c>
      <c r="I29" s="5">
        <v>1</v>
      </c>
      <c r="J29" s="5">
        <v>2</v>
      </c>
      <c r="K29" s="5">
        <v>2</v>
      </c>
      <c r="L29" s="5">
        <v>2</v>
      </c>
      <c r="M29" s="5"/>
      <c r="N29" s="5"/>
      <c r="O29" s="299">
        <f t="shared" si="0"/>
        <v>2</v>
      </c>
      <c r="P29" s="5" t="s">
        <v>117</v>
      </c>
      <c r="Q29" s="5" t="s">
        <v>117</v>
      </c>
      <c r="R29" s="5" t="s">
        <v>117</v>
      </c>
      <c r="S29" s="5" t="s">
        <v>112</v>
      </c>
      <c r="T29" s="5" t="s">
        <v>112</v>
      </c>
      <c r="U29" s="5"/>
      <c r="V29" s="5"/>
      <c r="W29" s="5"/>
      <c r="X29" s="32">
        <v>5</v>
      </c>
      <c r="Y29" s="5">
        <v>5</v>
      </c>
      <c r="Z29" s="5">
        <v>5</v>
      </c>
      <c r="AA29" s="5">
        <v>5</v>
      </c>
      <c r="AB29" s="5">
        <v>5</v>
      </c>
      <c r="AC29" s="5"/>
      <c r="AD29" s="5"/>
      <c r="AE29" s="5"/>
      <c r="AF29" s="32"/>
      <c r="AG29" s="5"/>
      <c r="AH29" s="5"/>
      <c r="AI29" s="5"/>
      <c r="AJ29" s="5"/>
      <c r="AK29" s="5">
        <v>5</v>
      </c>
      <c r="AL29" s="5"/>
      <c r="AM29" s="5"/>
      <c r="AN29" s="40" t="s">
        <v>135</v>
      </c>
      <c r="AO29" s="8">
        <v>40682</v>
      </c>
      <c r="AP29" s="41">
        <v>40682</v>
      </c>
      <c r="AQ29" s="28"/>
      <c r="AR29" s="28"/>
      <c r="AS29" s="28"/>
      <c r="AT29" s="28"/>
      <c r="AU29" s="28"/>
      <c r="AV29" s="28"/>
      <c r="AW29" s="28"/>
      <c r="AX29" s="28"/>
      <c r="AY29" s="10" t="s">
        <v>146</v>
      </c>
      <c r="AZ29" s="300">
        <f t="shared" si="1"/>
        <v>1</v>
      </c>
      <c r="BA29" s="5">
        <v>1</v>
      </c>
      <c r="BB29" s="11">
        <v>1.91</v>
      </c>
      <c r="BC29" s="87">
        <v>200</v>
      </c>
      <c r="BD29" s="12"/>
      <c r="BE29" s="5"/>
      <c r="BF29" s="5"/>
      <c r="BG29" s="5"/>
      <c r="BH29" s="5"/>
      <c r="BI29" s="5"/>
      <c r="BJ29" s="32">
        <v>1</v>
      </c>
      <c r="BK29" s="38" t="s">
        <v>766</v>
      </c>
      <c r="BL29" s="11">
        <f t="shared" si="2"/>
        <v>573.04220797804624</v>
      </c>
      <c r="BM29" s="11"/>
      <c r="BN29" s="11">
        <f t="shared" si="3"/>
        <v>573.04220797804624</v>
      </c>
      <c r="BO29" s="44">
        <v>25</v>
      </c>
      <c r="BP29" s="26">
        <v>1</v>
      </c>
      <c r="BQ29" s="26">
        <v>5</v>
      </c>
      <c r="BR29" s="26">
        <v>4</v>
      </c>
      <c r="BS29" s="26"/>
      <c r="BT29" s="26"/>
      <c r="BU29" s="26">
        <v>3</v>
      </c>
      <c r="BV29" s="26"/>
      <c r="BW29" s="33"/>
      <c r="BX29" s="26"/>
      <c r="BY29" s="26"/>
      <c r="BZ29" s="26"/>
      <c r="CA29" s="26"/>
      <c r="CB29" s="26"/>
      <c r="CC29" s="33"/>
      <c r="CD29" s="26"/>
      <c r="CE29" s="26"/>
      <c r="CF29" s="26"/>
      <c r="CG29" s="26"/>
      <c r="CH29" s="26"/>
      <c r="CI29" s="33"/>
      <c r="CJ29" s="26"/>
      <c r="CK29" s="26"/>
      <c r="CL29" s="26"/>
      <c r="CM29" s="26"/>
      <c r="CN29" s="26"/>
      <c r="CO29" s="33"/>
      <c r="CP29" s="26"/>
      <c r="CQ29" s="26"/>
      <c r="CR29" s="26"/>
      <c r="CS29" s="26"/>
      <c r="CT29" s="26"/>
      <c r="CU29" s="33"/>
      <c r="CV29" s="4"/>
      <c r="CW29" s="4"/>
      <c r="CX29" s="4"/>
      <c r="CY29" s="4"/>
      <c r="CZ29" s="43"/>
      <c r="DA29" s="26"/>
      <c r="DB29" s="26"/>
      <c r="DC29" s="26"/>
      <c r="DD29" s="26"/>
      <c r="DE29" s="26"/>
      <c r="DF29" s="26"/>
      <c r="DG29" s="33"/>
      <c r="DH29" s="4"/>
      <c r="DI29" s="4"/>
      <c r="DJ29" s="4"/>
      <c r="DK29" s="4"/>
      <c r="DL29" s="43"/>
      <c r="DM29" s="26"/>
      <c r="DN29" s="26"/>
      <c r="DO29" s="26"/>
      <c r="DP29" s="26"/>
      <c r="DQ29" s="26"/>
      <c r="DR29" s="26"/>
      <c r="DS29" s="33"/>
      <c r="DT29" s="26"/>
      <c r="DU29" s="26"/>
      <c r="DV29" s="26"/>
      <c r="DW29" s="26"/>
      <c r="DX29" s="26"/>
      <c r="DY29" s="44">
        <v>25</v>
      </c>
      <c r="DZ29" s="5">
        <v>2</v>
      </c>
      <c r="EA29" s="5">
        <v>1</v>
      </c>
      <c r="EB29" s="69">
        <v>2</v>
      </c>
      <c r="EC29" s="11">
        <v>1.91</v>
      </c>
      <c r="ED29" s="87">
        <v>200</v>
      </c>
      <c r="EE29" s="11">
        <v>573.04220797804624</v>
      </c>
      <c r="EF29" s="69">
        <v>5</v>
      </c>
      <c r="EG29" s="8" t="s">
        <v>135</v>
      </c>
      <c r="EH29" s="8">
        <v>40682</v>
      </c>
      <c r="EI29" s="8">
        <v>40682</v>
      </c>
      <c r="EJ29" s="71">
        <v>1</v>
      </c>
      <c r="EK29" s="69">
        <v>5</v>
      </c>
      <c r="EL29" s="69">
        <v>4</v>
      </c>
      <c r="EM29" s="69"/>
      <c r="EN29" s="69">
        <v>3</v>
      </c>
      <c r="EO29" s="69"/>
      <c r="EP29" s="26"/>
      <c r="EQ29" s="10"/>
    </row>
    <row r="30" spans="1:147" ht="15" x14ac:dyDescent="0.25">
      <c r="A30" s="10">
        <v>26</v>
      </c>
      <c r="B30" s="15">
        <v>26</v>
      </c>
      <c r="C30" s="42"/>
      <c r="D30" s="8">
        <v>40661</v>
      </c>
      <c r="E30" s="28">
        <v>1</v>
      </c>
      <c r="F30" s="28">
        <v>1</v>
      </c>
      <c r="G30" s="32">
        <v>2</v>
      </c>
      <c r="H30" s="5">
        <v>2</v>
      </c>
      <c r="I30" s="5">
        <v>2</v>
      </c>
      <c r="J30" s="5">
        <v>2</v>
      </c>
      <c r="K30" s="5">
        <v>2</v>
      </c>
      <c r="L30" s="5">
        <v>2</v>
      </c>
      <c r="M30" s="5">
        <v>2</v>
      </c>
      <c r="N30" s="5"/>
      <c r="O30" s="299">
        <f t="shared" si="0"/>
        <v>2</v>
      </c>
      <c r="P30" s="5" t="s">
        <v>111</v>
      </c>
      <c r="Q30" s="5" t="s">
        <v>112</v>
      </c>
      <c r="R30" s="5" t="s">
        <v>112</v>
      </c>
      <c r="S30" s="5"/>
      <c r="T30" s="5"/>
      <c r="U30" s="5"/>
      <c r="V30" s="5"/>
      <c r="W30" s="5"/>
      <c r="X30" s="32">
        <v>15</v>
      </c>
      <c r="Y30" s="5">
        <v>20</v>
      </c>
      <c r="Z30" s="5">
        <v>25</v>
      </c>
      <c r="AA30" s="5">
        <v>28</v>
      </c>
      <c r="AB30" s="5">
        <v>42</v>
      </c>
      <c r="AC30" s="5">
        <v>46</v>
      </c>
      <c r="AD30" s="5"/>
      <c r="AE30" s="5"/>
      <c r="AF30" s="32"/>
      <c r="AG30" s="5"/>
      <c r="AH30" s="5"/>
      <c r="AI30" s="5"/>
      <c r="AJ30" s="5"/>
      <c r="AK30" s="5"/>
      <c r="AL30" s="5">
        <v>46</v>
      </c>
      <c r="AM30" s="5"/>
      <c r="AN30" s="40" t="s">
        <v>113</v>
      </c>
      <c r="AO30" s="8">
        <v>40676</v>
      </c>
      <c r="AP30" s="41">
        <v>40688</v>
      </c>
      <c r="AQ30" s="28"/>
      <c r="AR30" s="28"/>
      <c r="AS30" s="28"/>
      <c r="AT30" s="28"/>
      <c r="AU30" s="28"/>
      <c r="AV30" s="28"/>
      <c r="AW30" s="28"/>
      <c r="AX30" s="28"/>
      <c r="AY30" s="10" t="s">
        <v>147</v>
      </c>
      <c r="AZ30" s="300">
        <f t="shared" si="1"/>
        <v>2</v>
      </c>
      <c r="BA30" s="5">
        <v>2</v>
      </c>
      <c r="BB30" s="11">
        <v>3.04</v>
      </c>
      <c r="BC30" s="87">
        <v>380</v>
      </c>
      <c r="BD30" s="12"/>
      <c r="BE30" s="5"/>
      <c r="BF30" s="5"/>
      <c r="BG30" s="5"/>
      <c r="BH30" s="5"/>
      <c r="BI30" s="5"/>
      <c r="BJ30" s="42">
        <v>10</v>
      </c>
      <c r="BK30" s="38"/>
      <c r="BL30" s="11">
        <f t="shared" si="2"/>
        <v>5516.3351068089323</v>
      </c>
      <c r="BM30" s="11"/>
      <c r="BN30" s="11">
        <f t="shared" si="3"/>
        <v>5516.3351068089323</v>
      </c>
      <c r="BO30" s="44">
        <v>26</v>
      </c>
      <c r="BP30" s="126">
        <v>10</v>
      </c>
      <c r="BQ30" s="126">
        <v>9</v>
      </c>
      <c r="BR30" s="126">
        <v>5</v>
      </c>
      <c r="BS30" s="126"/>
      <c r="BT30" s="126"/>
      <c r="BU30" s="126">
        <v>11</v>
      </c>
      <c r="BV30" s="126" t="s">
        <v>772</v>
      </c>
      <c r="BW30" s="127">
        <v>7</v>
      </c>
      <c r="BX30" s="126">
        <v>5</v>
      </c>
      <c r="BY30" s="126"/>
      <c r="BZ30" s="126"/>
      <c r="CA30" s="126">
        <v>10</v>
      </c>
      <c r="CB30" s="126" t="s">
        <v>772</v>
      </c>
      <c r="CC30" s="127">
        <v>9</v>
      </c>
      <c r="CD30" s="126">
        <v>6</v>
      </c>
      <c r="CE30" s="126"/>
      <c r="CF30" s="126"/>
      <c r="CG30" s="126">
        <v>11</v>
      </c>
      <c r="CH30" s="126" t="s">
        <v>772</v>
      </c>
      <c r="CI30" s="127">
        <v>6</v>
      </c>
      <c r="CJ30" s="126">
        <v>7</v>
      </c>
      <c r="CK30" s="126"/>
      <c r="CL30" s="126"/>
      <c r="CM30" s="126">
        <v>18</v>
      </c>
      <c r="CN30" s="126" t="s">
        <v>772</v>
      </c>
      <c r="CO30" s="127">
        <v>6</v>
      </c>
      <c r="CP30" s="126">
        <v>6</v>
      </c>
      <c r="CQ30" s="126"/>
      <c r="CR30" s="126"/>
      <c r="CS30" s="126">
        <v>16</v>
      </c>
      <c r="CT30" s="126" t="s">
        <v>772</v>
      </c>
      <c r="CU30" s="127">
        <v>10</v>
      </c>
      <c r="CV30" s="128">
        <v>5</v>
      </c>
      <c r="CW30" s="128"/>
      <c r="CX30" s="128"/>
      <c r="CY30" s="128">
        <v>11</v>
      </c>
      <c r="CZ30" s="129" t="s">
        <v>772</v>
      </c>
      <c r="DA30" s="126">
        <v>11</v>
      </c>
      <c r="DB30" s="126">
        <v>4</v>
      </c>
      <c r="DC30" s="126"/>
      <c r="DD30" s="126"/>
      <c r="DE30" s="126">
        <v>15</v>
      </c>
      <c r="DF30" s="126" t="s">
        <v>772</v>
      </c>
      <c r="DG30" s="127">
        <v>0</v>
      </c>
      <c r="DH30" s="128">
        <v>0</v>
      </c>
      <c r="DI30" s="128"/>
      <c r="DJ30" s="128"/>
      <c r="DK30" s="128">
        <v>0</v>
      </c>
      <c r="DL30" s="129" t="s">
        <v>778</v>
      </c>
      <c r="DM30" s="126">
        <v>5</v>
      </c>
      <c r="DN30" s="126">
        <v>8</v>
      </c>
      <c r="DO30" s="126"/>
      <c r="DP30" s="126"/>
      <c r="DQ30" s="126">
        <v>11</v>
      </c>
      <c r="DR30" s="128" t="s">
        <v>778</v>
      </c>
      <c r="DS30" s="127">
        <v>3</v>
      </c>
      <c r="DT30" s="128">
        <v>9</v>
      </c>
      <c r="DU30" s="128"/>
      <c r="DV30" s="128"/>
      <c r="DW30" s="128">
        <v>16</v>
      </c>
      <c r="DX30" s="129" t="s">
        <v>778</v>
      </c>
      <c r="DY30" s="44">
        <v>26</v>
      </c>
      <c r="DZ30" s="5">
        <v>2</v>
      </c>
      <c r="EA30" s="5">
        <v>2</v>
      </c>
      <c r="EB30" s="69">
        <v>2</v>
      </c>
      <c r="EC30" s="11">
        <v>3.04</v>
      </c>
      <c r="ED30" s="87">
        <v>380</v>
      </c>
      <c r="EE30" s="11">
        <v>5516.3351068089323</v>
      </c>
      <c r="EF30" s="69">
        <v>46</v>
      </c>
      <c r="EG30" s="8" t="s">
        <v>113</v>
      </c>
      <c r="EH30" s="8">
        <v>40676</v>
      </c>
      <c r="EI30" s="8">
        <v>40688</v>
      </c>
      <c r="EJ30" s="71">
        <v>10</v>
      </c>
      <c r="EK30" s="69">
        <f>BQ30+BW30+CC30+CI30+CO30+CU30+DA30+DG30+DM30+DS30</f>
        <v>66</v>
      </c>
      <c r="EL30" s="69">
        <f>BR30+BX30+CD30+CJ30+CP30+CV30+DB30+DH30+DN30+DT30</f>
        <v>55</v>
      </c>
      <c r="EM30" s="69"/>
      <c r="EN30" s="69">
        <f>BU30+CA30+CG30+CM30+CS30+CY30+DE30+DK30+DQ30+DW30</f>
        <v>119</v>
      </c>
      <c r="EO30" s="69"/>
      <c r="EP30" s="10"/>
    </row>
    <row r="31" spans="1:147" ht="15" x14ac:dyDescent="0.25">
      <c r="A31" s="10">
        <v>27</v>
      </c>
      <c r="B31" s="15">
        <v>27</v>
      </c>
      <c r="C31" s="42"/>
      <c r="D31" s="8">
        <v>40661</v>
      </c>
      <c r="E31" s="28">
        <v>1</v>
      </c>
      <c r="F31" s="28">
        <v>1</v>
      </c>
      <c r="G31" s="32">
        <v>1</v>
      </c>
      <c r="H31" s="5">
        <v>1</v>
      </c>
      <c r="I31" s="5">
        <v>1</v>
      </c>
      <c r="J31" s="5">
        <v>1</v>
      </c>
      <c r="K31" s="5">
        <v>1</v>
      </c>
      <c r="L31" s="5">
        <v>1</v>
      </c>
      <c r="M31" s="5">
        <v>1</v>
      </c>
      <c r="N31" s="5">
        <v>1</v>
      </c>
      <c r="O31" s="299">
        <f t="shared" si="0"/>
        <v>1</v>
      </c>
      <c r="P31" s="5" t="s">
        <v>117</v>
      </c>
      <c r="Q31" s="5" t="s">
        <v>117</v>
      </c>
      <c r="R31" s="5" t="s">
        <v>117</v>
      </c>
      <c r="S31" s="5" t="s">
        <v>117</v>
      </c>
      <c r="T31" s="5" t="s">
        <v>117</v>
      </c>
      <c r="U31" s="5" t="s">
        <v>118</v>
      </c>
      <c r="V31" s="5"/>
      <c r="W31" s="5"/>
      <c r="X31" s="32">
        <v>5</v>
      </c>
      <c r="Y31" s="5">
        <v>5</v>
      </c>
      <c r="Z31" s="5">
        <v>5</v>
      </c>
      <c r="AA31" s="5">
        <v>4</v>
      </c>
      <c r="AB31" s="5">
        <v>4</v>
      </c>
      <c r="AC31" s="5">
        <v>4</v>
      </c>
      <c r="AD31" s="5"/>
      <c r="AE31" s="5"/>
      <c r="AF31" s="32"/>
      <c r="AG31" s="5"/>
      <c r="AH31" s="5"/>
      <c r="AI31" s="5"/>
      <c r="AJ31" s="5"/>
      <c r="AK31" s="5"/>
      <c r="AL31" s="5">
        <v>4</v>
      </c>
      <c r="AM31" s="5">
        <v>4</v>
      </c>
      <c r="AN31" s="40" t="s">
        <v>114</v>
      </c>
      <c r="AO31" s="8">
        <v>40688</v>
      </c>
      <c r="AP31" s="41">
        <v>40693</v>
      </c>
      <c r="AQ31" s="28"/>
      <c r="AR31" s="28"/>
      <c r="AS31" s="28"/>
      <c r="AT31" s="28"/>
      <c r="AU31" s="28"/>
      <c r="AV31" s="28"/>
      <c r="AW31" s="28"/>
      <c r="AX31" s="28"/>
      <c r="AY31" s="10" t="s">
        <v>148</v>
      </c>
      <c r="AZ31" s="300">
        <f t="shared" si="1"/>
        <v>1</v>
      </c>
      <c r="BA31" s="5">
        <v>1</v>
      </c>
      <c r="BB31" s="11">
        <v>2.2799999999999998</v>
      </c>
      <c r="BC31" s="87">
        <v>140</v>
      </c>
      <c r="BD31" s="12"/>
      <c r="BE31" s="5"/>
      <c r="BF31" s="5"/>
      <c r="BG31" s="5"/>
      <c r="BH31" s="5"/>
      <c r="BI31" s="5"/>
      <c r="BJ31" s="32">
        <v>0</v>
      </c>
      <c r="BK31" s="38"/>
      <c r="BL31" s="11">
        <f t="shared" si="2"/>
        <v>571.59393376474122</v>
      </c>
      <c r="BM31" s="11"/>
      <c r="BN31" s="11">
        <f t="shared" si="3"/>
        <v>571.59393376474122</v>
      </c>
      <c r="BO31" s="44">
        <v>27</v>
      </c>
      <c r="BP31" s="26"/>
      <c r="BQ31" s="26"/>
      <c r="BR31" s="26"/>
      <c r="BS31" s="26"/>
      <c r="BT31" s="26"/>
      <c r="BU31" s="26"/>
      <c r="BV31" s="26"/>
      <c r="BW31" s="33"/>
      <c r="BX31" s="26"/>
      <c r="BY31" s="26"/>
      <c r="BZ31" s="26"/>
      <c r="CA31" s="26"/>
      <c r="CB31" s="26"/>
      <c r="CC31" s="33"/>
      <c r="CD31" s="26"/>
      <c r="CE31" s="26"/>
      <c r="CF31" s="26"/>
      <c r="CG31" s="26"/>
      <c r="CH31" s="26"/>
      <c r="CI31" s="33"/>
      <c r="CJ31" s="26"/>
      <c r="CK31" s="26"/>
      <c r="CL31" s="26"/>
      <c r="CM31" s="26"/>
      <c r="CN31" s="26"/>
      <c r="CO31" s="33"/>
      <c r="CP31" s="26"/>
      <c r="CQ31" s="26"/>
      <c r="CR31" s="26"/>
      <c r="CS31" s="26"/>
      <c r="CT31" s="26"/>
      <c r="CU31" s="33"/>
      <c r="CV31" s="4"/>
      <c r="CW31" s="4"/>
      <c r="CX31" s="4"/>
      <c r="CY31" s="4"/>
      <c r="CZ31" s="43"/>
      <c r="DA31" s="26"/>
      <c r="DB31" s="26"/>
      <c r="DC31" s="26"/>
      <c r="DD31" s="26"/>
      <c r="DE31" s="26"/>
      <c r="DF31" s="26"/>
      <c r="DG31" s="33"/>
      <c r="DH31" s="4"/>
      <c r="DI31" s="4"/>
      <c r="DJ31" s="4"/>
      <c r="DK31" s="4"/>
      <c r="DL31" s="43"/>
      <c r="DM31" s="26"/>
      <c r="DN31" s="26"/>
      <c r="DO31" s="26"/>
      <c r="DP31" s="26"/>
      <c r="DQ31" s="26"/>
      <c r="DR31" s="26"/>
      <c r="DS31" s="33"/>
      <c r="DT31" s="26"/>
      <c r="DU31" s="26"/>
      <c r="DV31" s="26"/>
      <c r="DW31" s="26"/>
      <c r="DX31" s="26"/>
      <c r="DY31" s="44">
        <v>27</v>
      </c>
      <c r="DZ31" s="5">
        <v>1</v>
      </c>
      <c r="EA31" s="5">
        <v>1</v>
      </c>
      <c r="EB31" s="69">
        <v>1</v>
      </c>
      <c r="EC31" s="11">
        <v>2.2799999999999998</v>
      </c>
      <c r="ED31" s="87">
        <v>140</v>
      </c>
      <c r="EE31" s="11">
        <v>571.59393376474122</v>
      </c>
      <c r="EF31" s="69">
        <v>4</v>
      </c>
      <c r="EG31" s="8" t="s">
        <v>114</v>
      </c>
      <c r="EH31" s="8">
        <v>40688</v>
      </c>
      <c r="EI31" s="8">
        <v>40693</v>
      </c>
      <c r="EJ31" s="71">
        <v>0</v>
      </c>
      <c r="EK31" s="69"/>
      <c r="EL31" s="69"/>
      <c r="EM31" s="69"/>
      <c r="EN31" s="69"/>
      <c r="EO31" s="69"/>
      <c r="EP31" s="26"/>
      <c r="EQ31" s="10"/>
    </row>
    <row r="32" spans="1:147" ht="15" x14ac:dyDescent="0.25">
      <c r="A32" s="10">
        <v>28</v>
      </c>
      <c r="B32" s="15"/>
      <c r="C32" s="42"/>
      <c r="D32" s="8"/>
      <c r="E32" s="28"/>
      <c r="F32" s="28"/>
      <c r="G32" s="32"/>
      <c r="H32" s="5"/>
      <c r="I32" s="5"/>
      <c r="J32" s="5"/>
      <c r="K32" s="5"/>
      <c r="L32" s="5"/>
      <c r="M32" s="5"/>
      <c r="N32" s="5"/>
      <c r="O32" s="299">
        <f t="shared" si="0"/>
        <v>0</v>
      </c>
      <c r="P32" s="5"/>
      <c r="Q32" s="5"/>
      <c r="R32" s="5"/>
      <c r="S32" s="5"/>
      <c r="T32" s="5"/>
      <c r="U32" s="5"/>
      <c r="V32" s="5"/>
      <c r="W32" s="5"/>
      <c r="X32" s="32"/>
      <c r="Y32" s="5"/>
      <c r="Z32" s="5"/>
      <c r="AA32" s="5"/>
      <c r="AB32" s="5"/>
      <c r="AC32" s="5"/>
      <c r="AD32" s="5"/>
      <c r="AE32" s="5"/>
      <c r="AF32" s="32"/>
      <c r="AG32" s="5"/>
      <c r="AH32" s="5"/>
      <c r="AI32" s="5"/>
      <c r="AJ32" s="5"/>
      <c r="AK32" s="5"/>
      <c r="AL32" s="5"/>
      <c r="AM32" s="5"/>
      <c r="AN32" s="40"/>
      <c r="AO32" s="8"/>
      <c r="AP32" s="41"/>
      <c r="AQ32" s="28"/>
      <c r="AR32" s="28"/>
      <c r="AS32" s="28"/>
      <c r="AT32" s="28"/>
      <c r="AU32" s="28"/>
      <c r="AV32" s="28"/>
      <c r="AW32" s="28"/>
      <c r="AX32" s="28"/>
      <c r="AY32" s="10" t="s">
        <v>753</v>
      </c>
      <c r="AZ32" s="300">
        <f t="shared" si="1"/>
        <v>0</v>
      </c>
      <c r="BA32" s="5"/>
      <c r="BB32" s="11"/>
      <c r="BC32" s="87"/>
      <c r="BD32" s="12"/>
      <c r="BE32" s="5"/>
      <c r="BF32" s="5"/>
      <c r="BG32" s="5"/>
      <c r="BH32" s="5"/>
      <c r="BI32" s="5"/>
      <c r="BJ32" s="32"/>
      <c r="BK32" s="38"/>
      <c r="BL32" s="11"/>
      <c r="BM32" s="11"/>
      <c r="BN32" s="11"/>
      <c r="BO32" s="44">
        <v>28</v>
      </c>
      <c r="BP32" s="26"/>
      <c r="BQ32" s="26"/>
      <c r="BR32" s="26"/>
      <c r="BS32" s="26"/>
      <c r="BT32" s="26"/>
      <c r="BU32" s="26"/>
      <c r="BV32" s="26"/>
      <c r="BW32" s="33"/>
      <c r="BX32" s="26"/>
      <c r="BY32" s="26"/>
      <c r="BZ32" s="26"/>
      <c r="CA32" s="26"/>
      <c r="CB32" s="26"/>
      <c r="CC32" s="33"/>
      <c r="CD32" s="26"/>
      <c r="CE32" s="26"/>
      <c r="CF32" s="26"/>
      <c r="CG32" s="26"/>
      <c r="CH32" s="26"/>
      <c r="CI32" s="33"/>
      <c r="CJ32" s="26"/>
      <c r="CK32" s="26"/>
      <c r="CL32" s="26"/>
      <c r="CM32" s="26"/>
      <c r="CN32" s="26"/>
      <c r="CO32" s="33"/>
      <c r="CP32" s="26"/>
      <c r="CQ32" s="26"/>
      <c r="CR32" s="26"/>
      <c r="CS32" s="26"/>
      <c r="CT32" s="26"/>
      <c r="CU32" s="33"/>
      <c r="CV32" s="4"/>
      <c r="CW32" s="4"/>
      <c r="CX32" s="4"/>
      <c r="CY32" s="4"/>
      <c r="CZ32" s="43"/>
      <c r="DA32" s="26"/>
      <c r="DB32" s="26"/>
      <c r="DC32" s="26"/>
      <c r="DD32" s="26"/>
      <c r="DE32" s="26"/>
      <c r="DF32" s="26"/>
      <c r="DG32" s="33"/>
      <c r="DH32" s="4"/>
      <c r="DI32" s="4"/>
      <c r="DJ32" s="4"/>
      <c r="DK32" s="4"/>
      <c r="DL32" s="43"/>
      <c r="DM32" s="26"/>
      <c r="DN32" s="26"/>
      <c r="DO32" s="26"/>
      <c r="DP32" s="26"/>
      <c r="DQ32" s="26"/>
      <c r="DR32" s="26"/>
      <c r="DS32" s="33"/>
      <c r="DT32" s="26"/>
      <c r="DU32" s="26"/>
      <c r="DV32" s="26"/>
      <c r="DW32" s="26"/>
      <c r="DX32" s="26"/>
      <c r="DY32" s="44">
        <v>28</v>
      </c>
      <c r="DZ32" s="5">
        <v>0</v>
      </c>
      <c r="EA32" s="5">
        <v>0</v>
      </c>
      <c r="EB32" s="69"/>
      <c r="EC32" s="11"/>
      <c r="ED32" s="87"/>
      <c r="EE32" s="11"/>
      <c r="EF32" s="69"/>
      <c r="EG32" s="8"/>
      <c r="EH32" s="8"/>
      <c r="EI32" s="8"/>
      <c r="EJ32" s="71"/>
      <c r="EK32" s="69"/>
      <c r="EL32" s="69"/>
      <c r="EM32" s="69"/>
      <c r="EN32" s="69"/>
      <c r="EO32" s="69"/>
      <c r="EP32" s="26" t="s">
        <v>656</v>
      </c>
      <c r="EQ32" s="10"/>
    </row>
    <row r="33" spans="1:147" ht="15" x14ac:dyDescent="0.25">
      <c r="A33" s="10">
        <v>29</v>
      </c>
      <c r="B33" s="15">
        <v>29</v>
      </c>
      <c r="C33" s="42"/>
      <c r="D33" s="8">
        <v>40661</v>
      </c>
      <c r="E33" s="28">
        <v>1</v>
      </c>
      <c r="F33" s="28">
        <v>0</v>
      </c>
      <c r="G33" s="32">
        <v>1</v>
      </c>
      <c r="H33" s="5">
        <v>2</v>
      </c>
      <c r="I33" s="5">
        <v>2</v>
      </c>
      <c r="J33" s="5">
        <v>2</v>
      </c>
      <c r="K33" s="5">
        <v>2</v>
      </c>
      <c r="L33" s="5">
        <v>2</v>
      </c>
      <c r="M33" s="5"/>
      <c r="N33" s="5"/>
      <c r="O33" s="299">
        <f t="shared" si="0"/>
        <v>2</v>
      </c>
      <c r="P33" s="5"/>
      <c r="Q33" s="5"/>
      <c r="R33" s="5"/>
      <c r="S33" s="5"/>
      <c r="T33" s="5"/>
      <c r="U33" s="5"/>
      <c r="V33" s="5"/>
      <c r="W33" s="5"/>
      <c r="X33" s="32"/>
      <c r="Y33" s="5"/>
      <c r="Z33" s="5"/>
      <c r="AA33" s="5"/>
      <c r="AB33" s="5"/>
      <c r="AC33" s="5"/>
      <c r="AD33" s="5"/>
      <c r="AE33" s="5"/>
      <c r="AF33" s="32"/>
      <c r="AG33" s="5"/>
      <c r="AH33" s="5"/>
      <c r="AI33" s="5"/>
      <c r="AJ33" s="5"/>
      <c r="AK33" s="5"/>
      <c r="AL33" s="5"/>
      <c r="AM33" s="5"/>
      <c r="AN33" s="40"/>
      <c r="AO33" s="8"/>
      <c r="AP33" s="41"/>
      <c r="AQ33" s="28"/>
      <c r="AR33" s="28"/>
      <c r="AS33" s="28"/>
      <c r="AT33" s="28"/>
      <c r="AU33" s="28"/>
      <c r="AV33" s="28"/>
      <c r="AW33" s="28"/>
      <c r="AX33" s="28"/>
      <c r="AY33" s="10"/>
      <c r="AZ33" s="300">
        <f t="shared" si="1"/>
        <v>0</v>
      </c>
      <c r="BA33" s="15"/>
      <c r="BB33" s="18"/>
      <c r="BC33" s="87"/>
      <c r="BD33" s="19"/>
      <c r="BE33" s="15"/>
      <c r="BF33" s="15"/>
      <c r="BG33" s="15"/>
      <c r="BH33" s="15"/>
      <c r="BI33" s="15"/>
      <c r="BJ33" s="42"/>
      <c r="BK33" s="262"/>
      <c r="BL33" s="11"/>
      <c r="BM33" s="11"/>
      <c r="BN33" s="11"/>
      <c r="BO33" s="44">
        <v>29</v>
      </c>
      <c r="CU33" s="58"/>
      <c r="CV33" s="89"/>
      <c r="CW33" s="89"/>
      <c r="CX33" s="89"/>
      <c r="CY33" s="89"/>
      <c r="CZ33" s="130"/>
      <c r="DA33" s="57"/>
      <c r="DB33" s="57"/>
      <c r="DC33" s="57"/>
      <c r="DD33" s="57"/>
      <c r="DE33" s="57"/>
      <c r="DF33" s="57"/>
      <c r="DG33" s="58"/>
      <c r="DH33" s="89"/>
      <c r="DI33" s="89"/>
      <c r="DJ33" s="89"/>
      <c r="DK33" s="89"/>
      <c r="DL33" s="130"/>
      <c r="DM33" s="57"/>
      <c r="DN33" s="57"/>
      <c r="DO33" s="57"/>
      <c r="DP33" s="57"/>
      <c r="DQ33" s="57"/>
      <c r="DR33" s="57"/>
      <c r="DS33" s="58"/>
      <c r="DT33" s="57"/>
      <c r="DU33" s="57"/>
      <c r="DV33" s="57"/>
      <c r="DW33" s="57"/>
      <c r="DX33" s="57"/>
      <c r="DY33" s="44">
        <v>29</v>
      </c>
      <c r="DZ33" s="5">
        <v>2</v>
      </c>
      <c r="EA33" s="5">
        <v>0</v>
      </c>
      <c r="EB33" s="69">
        <v>2</v>
      </c>
      <c r="EC33" s="18"/>
      <c r="ED33" s="88"/>
      <c r="EE33" s="18"/>
      <c r="EF33" s="71"/>
      <c r="EG33" s="8"/>
      <c r="EH33" s="8"/>
      <c r="EI33" s="8"/>
      <c r="EJ33" s="133"/>
      <c r="EK33" s="133"/>
      <c r="EL33" s="133"/>
      <c r="EM33" s="71"/>
      <c r="EO33" s="69"/>
      <c r="EP33" s="26"/>
      <c r="EQ33" s="10"/>
    </row>
    <row r="34" spans="1:147" ht="15" x14ac:dyDescent="0.25">
      <c r="A34" s="10">
        <v>30</v>
      </c>
      <c r="B34" s="15">
        <v>30</v>
      </c>
      <c r="C34" s="42"/>
      <c r="D34" s="8">
        <v>40674</v>
      </c>
      <c r="E34" s="28">
        <v>1</v>
      </c>
      <c r="F34" s="28">
        <v>0</v>
      </c>
      <c r="G34" s="32"/>
      <c r="H34" s="5"/>
      <c r="I34" s="5"/>
      <c r="J34" s="5">
        <v>1</v>
      </c>
      <c r="K34" s="5">
        <v>1</v>
      </c>
      <c r="L34" s="5">
        <v>1</v>
      </c>
      <c r="M34" s="5"/>
      <c r="N34" s="5"/>
      <c r="O34" s="299">
        <f t="shared" si="0"/>
        <v>1</v>
      </c>
      <c r="P34" s="5"/>
      <c r="Q34" s="5"/>
      <c r="R34" s="5"/>
      <c r="S34" s="5"/>
      <c r="T34" s="5"/>
      <c r="U34" s="5"/>
      <c r="V34" s="5"/>
      <c r="W34" s="5"/>
      <c r="X34" s="32"/>
      <c r="Y34" s="5"/>
      <c r="Z34" s="5"/>
      <c r="AA34" s="5"/>
      <c r="AB34" s="5"/>
      <c r="AC34" s="5"/>
      <c r="AD34" s="5"/>
      <c r="AE34" s="5"/>
      <c r="AF34" s="32"/>
      <c r="AG34" s="5"/>
      <c r="AH34" s="5"/>
      <c r="AI34" s="5"/>
      <c r="AJ34" s="5"/>
      <c r="AK34" s="5"/>
      <c r="AL34" s="5"/>
      <c r="AM34" s="5"/>
      <c r="AN34" s="40"/>
      <c r="AO34" s="8"/>
      <c r="AP34" s="41"/>
      <c r="AQ34" s="28"/>
      <c r="AR34" s="28"/>
      <c r="AS34" s="28"/>
      <c r="AT34" s="28"/>
      <c r="AU34" s="28"/>
      <c r="AV34" s="28"/>
      <c r="AW34" s="28"/>
      <c r="AX34" s="28"/>
      <c r="AY34" s="10"/>
      <c r="AZ34" s="300">
        <f t="shared" si="1"/>
        <v>0</v>
      </c>
      <c r="BA34" s="5"/>
      <c r="BB34" s="11"/>
      <c r="BC34" s="87"/>
      <c r="BD34" s="12"/>
      <c r="BE34" s="5"/>
      <c r="BF34" s="5"/>
      <c r="BG34" s="5"/>
      <c r="BH34" s="5"/>
      <c r="BI34" s="5"/>
      <c r="BJ34" s="32"/>
      <c r="BK34" s="38"/>
      <c r="BL34" s="11"/>
      <c r="BM34" s="11"/>
      <c r="BN34" s="11"/>
      <c r="BO34" s="44">
        <v>30</v>
      </c>
      <c r="BP34" s="26"/>
      <c r="BQ34" s="26"/>
      <c r="BR34" s="26"/>
      <c r="BS34" s="26"/>
      <c r="BT34" s="26"/>
      <c r="BU34" s="26"/>
      <c r="BV34" s="26"/>
      <c r="BW34" s="33"/>
      <c r="BX34" s="26"/>
      <c r="BY34" s="26"/>
      <c r="BZ34" s="26"/>
      <c r="CA34" s="26"/>
      <c r="CB34" s="26"/>
      <c r="CC34" s="33"/>
      <c r="CD34" s="26"/>
      <c r="CE34" s="26"/>
      <c r="CF34" s="26"/>
      <c r="CG34" s="26"/>
      <c r="CH34" s="26"/>
      <c r="CI34" s="33"/>
      <c r="CJ34" s="26"/>
      <c r="CK34" s="26"/>
      <c r="CL34" s="26"/>
      <c r="CM34" s="26"/>
      <c r="CN34" s="26"/>
      <c r="CO34" s="33"/>
      <c r="CP34" s="26"/>
      <c r="CQ34" s="26"/>
      <c r="CR34" s="26"/>
      <c r="CS34" s="26"/>
      <c r="CT34" s="26"/>
      <c r="CU34" s="33"/>
      <c r="CV34" s="4"/>
      <c r="CW34" s="4"/>
      <c r="CX34" s="4"/>
      <c r="CY34" s="4"/>
      <c r="CZ34" s="43"/>
      <c r="DA34" s="26"/>
      <c r="DB34" s="26"/>
      <c r="DC34" s="26"/>
      <c r="DD34" s="26"/>
      <c r="DE34" s="26"/>
      <c r="DF34" s="26"/>
      <c r="DG34" s="33"/>
      <c r="DH34" s="4"/>
      <c r="DI34" s="4"/>
      <c r="DJ34" s="4"/>
      <c r="DK34" s="4"/>
      <c r="DL34" s="43"/>
      <c r="DM34" s="26"/>
      <c r="DN34" s="26"/>
      <c r="DO34" s="26"/>
      <c r="DP34" s="26"/>
      <c r="DQ34" s="26"/>
      <c r="DR34" s="26"/>
      <c r="DS34" s="33"/>
      <c r="DT34" s="26"/>
      <c r="DU34" s="26"/>
      <c r="DV34" s="26"/>
      <c r="DW34" s="26"/>
      <c r="DX34" s="26"/>
      <c r="DY34" s="44">
        <v>30</v>
      </c>
      <c r="DZ34" s="5">
        <v>1</v>
      </c>
      <c r="EA34" s="5">
        <v>0</v>
      </c>
      <c r="EB34" s="69">
        <v>1</v>
      </c>
      <c r="EC34" s="11"/>
      <c r="ED34" s="87"/>
      <c r="EE34" s="11"/>
      <c r="EF34" s="69"/>
      <c r="EG34" s="8"/>
      <c r="EH34" s="8"/>
      <c r="EI34" s="8"/>
      <c r="EJ34" s="71"/>
      <c r="EK34" s="69"/>
      <c r="EL34" s="69"/>
      <c r="EM34" s="69"/>
      <c r="EN34" s="69"/>
      <c r="EO34" s="69"/>
      <c r="EP34" s="26"/>
      <c r="EQ34" s="10"/>
    </row>
    <row r="35" spans="1:147" ht="15" x14ac:dyDescent="0.25">
      <c r="A35" s="10">
        <v>31</v>
      </c>
      <c r="B35" s="15">
        <v>31</v>
      </c>
      <c r="C35" s="42"/>
      <c r="D35" s="8">
        <v>40674</v>
      </c>
      <c r="E35" s="28">
        <v>1</v>
      </c>
      <c r="F35" s="28">
        <v>1</v>
      </c>
      <c r="G35" s="32"/>
      <c r="H35" s="5"/>
      <c r="I35" s="5"/>
      <c r="J35" s="5">
        <v>2</v>
      </c>
      <c r="K35" s="5">
        <v>2</v>
      </c>
      <c r="L35" s="5">
        <v>2</v>
      </c>
      <c r="M35" s="5">
        <v>2</v>
      </c>
      <c r="N35" s="5"/>
      <c r="O35" s="299">
        <f t="shared" si="0"/>
        <v>2</v>
      </c>
      <c r="P35" s="5"/>
      <c r="Q35" s="5"/>
      <c r="R35" s="5"/>
      <c r="S35" s="5" t="s">
        <v>111</v>
      </c>
      <c r="T35" s="5" t="s">
        <v>118</v>
      </c>
      <c r="U35" s="5"/>
      <c r="V35" s="5"/>
      <c r="W35" s="5"/>
      <c r="X35" s="32"/>
      <c r="Y35" s="5"/>
      <c r="Z35" s="5"/>
      <c r="AA35" s="5">
        <v>6</v>
      </c>
      <c r="AB35" s="5">
        <v>6</v>
      </c>
      <c r="AC35" s="5">
        <v>6</v>
      </c>
      <c r="AD35" s="5"/>
      <c r="AE35" s="5"/>
      <c r="AF35" s="32"/>
      <c r="AG35" s="5"/>
      <c r="AH35" s="5"/>
      <c r="AI35" s="5"/>
      <c r="AJ35" s="5"/>
      <c r="AK35" s="5"/>
      <c r="AL35" s="5">
        <v>5</v>
      </c>
      <c r="AM35" s="5"/>
      <c r="AN35" s="40">
        <v>40682</v>
      </c>
      <c r="AO35" s="8"/>
      <c r="AP35" s="41" t="s">
        <v>114</v>
      </c>
      <c r="AQ35" s="28"/>
      <c r="AR35" s="28"/>
      <c r="AS35" s="28"/>
      <c r="AT35" s="28"/>
      <c r="AU35" s="28"/>
      <c r="AV35" s="28"/>
      <c r="AW35" s="28"/>
      <c r="AX35" s="28"/>
      <c r="AY35" s="10" t="s">
        <v>149</v>
      </c>
      <c r="AZ35" s="300">
        <f t="shared" si="1"/>
        <v>2</v>
      </c>
      <c r="BA35" s="5">
        <v>2</v>
      </c>
      <c r="BB35" s="11">
        <v>1.99</v>
      </c>
      <c r="BC35" s="87">
        <v>230</v>
      </c>
      <c r="BD35" s="12"/>
      <c r="BE35" s="5"/>
      <c r="BF35" s="5"/>
      <c r="BG35" s="5"/>
      <c r="BH35" s="5"/>
      <c r="BI35" s="5"/>
      <c r="BJ35" s="32">
        <v>1</v>
      </c>
      <c r="BK35" s="38"/>
      <c r="BL35" s="11">
        <f t="shared" si="2"/>
        <v>1430.7174227603082</v>
      </c>
      <c r="BM35" s="11"/>
      <c r="BN35" s="11">
        <f t="shared" si="3"/>
        <v>1430.7174227603082</v>
      </c>
      <c r="BO35" s="44">
        <v>31</v>
      </c>
      <c r="BP35" s="26">
        <v>1</v>
      </c>
      <c r="BQ35" s="26">
        <v>9</v>
      </c>
      <c r="BR35" s="26">
        <v>4</v>
      </c>
      <c r="BS35" s="26"/>
      <c r="BT35" s="26"/>
      <c r="BU35" s="26">
        <v>5</v>
      </c>
      <c r="BV35" s="26"/>
      <c r="BW35" s="33"/>
      <c r="BX35" s="26"/>
      <c r="BY35" s="26"/>
      <c r="BZ35" s="26"/>
      <c r="CA35" s="26"/>
      <c r="CB35" s="26"/>
      <c r="CC35" s="33"/>
      <c r="CD35" s="26"/>
      <c r="CE35" s="26"/>
      <c r="CF35" s="26"/>
      <c r="CG35" s="26"/>
      <c r="CH35" s="26"/>
      <c r="CI35" s="33"/>
      <c r="CJ35" s="26"/>
      <c r="CK35" s="26"/>
      <c r="CL35" s="26"/>
      <c r="CM35" s="26"/>
      <c r="CN35" s="26"/>
      <c r="CO35" s="33"/>
      <c r="CP35" s="26"/>
      <c r="CQ35" s="26"/>
      <c r="CR35" s="26"/>
      <c r="CS35" s="26"/>
      <c r="CT35" s="26"/>
      <c r="CU35" s="33"/>
      <c r="CV35" s="4"/>
      <c r="CW35" s="4"/>
      <c r="CX35" s="4"/>
      <c r="CY35" s="4"/>
      <c r="CZ35" s="43"/>
      <c r="DA35" s="26"/>
      <c r="DB35" s="26"/>
      <c r="DC35" s="26"/>
      <c r="DD35" s="26"/>
      <c r="DE35" s="26"/>
      <c r="DF35" s="26"/>
      <c r="DG35" s="33"/>
      <c r="DH35" s="4"/>
      <c r="DI35" s="4"/>
      <c r="DJ35" s="4"/>
      <c r="DK35" s="4"/>
      <c r="DL35" s="43"/>
      <c r="DM35" s="26"/>
      <c r="DN35" s="26"/>
      <c r="DO35" s="26"/>
      <c r="DP35" s="26"/>
      <c r="DQ35" s="26"/>
      <c r="DR35" s="26"/>
      <c r="DS35" s="33"/>
      <c r="DT35" s="26"/>
      <c r="DU35" s="26"/>
      <c r="DV35" s="26"/>
      <c r="DW35" s="26"/>
      <c r="DX35" s="26"/>
      <c r="DY35" s="44">
        <v>31</v>
      </c>
      <c r="DZ35" s="5">
        <v>2</v>
      </c>
      <c r="EA35" s="5">
        <v>2</v>
      </c>
      <c r="EB35" s="69">
        <v>2</v>
      </c>
      <c r="EC35" s="11">
        <v>1.99</v>
      </c>
      <c r="ED35" s="87">
        <v>230</v>
      </c>
      <c r="EE35" s="11">
        <v>1430.7174227603082</v>
      </c>
      <c r="EF35" s="69">
        <v>5</v>
      </c>
      <c r="EG35" s="8">
        <v>40682</v>
      </c>
      <c r="EH35" s="8"/>
      <c r="EI35" s="8" t="s">
        <v>114</v>
      </c>
      <c r="EJ35" s="71">
        <v>1</v>
      </c>
      <c r="EK35" s="69">
        <v>9</v>
      </c>
      <c r="EL35" s="69">
        <v>4</v>
      </c>
      <c r="EM35" s="69"/>
      <c r="EN35" s="69">
        <v>5</v>
      </c>
      <c r="EO35" s="69"/>
      <c r="EP35" s="26"/>
      <c r="EQ35" s="10"/>
    </row>
    <row r="36" spans="1:147" ht="15" x14ac:dyDescent="0.25">
      <c r="A36" s="10">
        <v>32</v>
      </c>
      <c r="B36" s="15">
        <v>32</v>
      </c>
      <c r="C36" s="42"/>
      <c r="D36" s="8"/>
      <c r="E36" s="28"/>
      <c r="F36" s="28"/>
      <c r="G36" s="32"/>
      <c r="H36" s="5"/>
      <c r="I36" s="5"/>
      <c r="J36" s="5"/>
      <c r="K36" s="5"/>
      <c r="L36" s="5"/>
      <c r="M36" s="5"/>
      <c r="N36" s="5"/>
      <c r="O36" s="299">
        <f t="shared" si="0"/>
        <v>0</v>
      </c>
      <c r="P36" s="5"/>
      <c r="Q36" s="5"/>
      <c r="R36" s="5"/>
      <c r="S36" s="5"/>
      <c r="T36" s="5"/>
      <c r="U36" s="5"/>
      <c r="V36" s="5"/>
      <c r="W36" s="5"/>
      <c r="X36" s="32"/>
      <c r="Y36" s="5"/>
      <c r="Z36" s="5"/>
      <c r="AA36" s="5"/>
      <c r="AB36" s="5"/>
      <c r="AC36" s="5"/>
      <c r="AD36" s="5"/>
      <c r="AE36" s="5"/>
      <c r="AF36" s="32"/>
      <c r="AG36" s="5"/>
      <c r="AH36" s="5"/>
      <c r="AI36" s="5"/>
      <c r="AJ36" s="5"/>
      <c r="AK36" s="5"/>
      <c r="AL36" s="5"/>
      <c r="AM36" s="5"/>
      <c r="AN36" s="40"/>
      <c r="AO36" s="8"/>
      <c r="AP36" s="41"/>
      <c r="AQ36" s="28"/>
      <c r="AR36" s="28"/>
      <c r="AS36" s="28"/>
      <c r="AT36" s="28"/>
      <c r="AU36" s="28"/>
      <c r="AV36" s="28"/>
      <c r="AW36" s="28"/>
      <c r="AX36" s="28"/>
      <c r="AY36" s="10" t="s">
        <v>753</v>
      </c>
      <c r="AZ36" s="300">
        <f t="shared" si="1"/>
        <v>0</v>
      </c>
      <c r="BA36" s="5"/>
      <c r="BB36" s="11"/>
      <c r="BC36" s="87"/>
      <c r="BD36" s="12"/>
      <c r="BE36" s="5"/>
      <c r="BF36" s="5"/>
      <c r="BG36" s="5"/>
      <c r="BH36" s="5"/>
      <c r="BI36" s="5"/>
      <c r="BJ36" s="32"/>
      <c r="BK36" s="38"/>
      <c r="BL36" s="11"/>
      <c r="BM36" s="11"/>
      <c r="BN36" s="11"/>
      <c r="BO36" s="44">
        <v>32</v>
      </c>
      <c r="BP36" s="26"/>
      <c r="BQ36" s="26"/>
      <c r="BR36" s="26"/>
      <c r="BS36" s="26"/>
      <c r="BT36" s="26"/>
      <c r="BU36" s="26"/>
      <c r="BV36" s="26"/>
      <c r="BW36" s="33"/>
      <c r="BX36" s="26"/>
      <c r="BY36" s="26"/>
      <c r="BZ36" s="26"/>
      <c r="CA36" s="26"/>
      <c r="CB36" s="26"/>
      <c r="CC36" s="33"/>
      <c r="CD36" s="26"/>
      <c r="CE36" s="26"/>
      <c r="CF36" s="26"/>
      <c r="CG36" s="26"/>
      <c r="CH36" s="26"/>
      <c r="CI36" s="33"/>
      <c r="CJ36" s="26"/>
      <c r="CK36" s="26"/>
      <c r="CL36" s="26"/>
      <c r="CM36" s="26"/>
      <c r="CN36" s="26"/>
      <c r="CO36" s="33"/>
      <c r="CP36" s="26"/>
      <c r="CQ36" s="26"/>
      <c r="CR36" s="26"/>
      <c r="CS36" s="26"/>
      <c r="CT36" s="26"/>
      <c r="CU36" s="33"/>
      <c r="CV36" s="4"/>
      <c r="CW36" s="4"/>
      <c r="CX36" s="4"/>
      <c r="CY36" s="4"/>
      <c r="CZ36" s="43"/>
      <c r="DA36" s="26"/>
      <c r="DB36" s="26"/>
      <c r="DC36" s="26"/>
      <c r="DD36" s="26"/>
      <c r="DE36" s="26"/>
      <c r="DF36" s="26"/>
      <c r="DG36" s="33"/>
      <c r="DH36" s="4"/>
      <c r="DI36" s="4"/>
      <c r="DJ36" s="4"/>
      <c r="DK36" s="4"/>
      <c r="DL36" s="43"/>
      <c r="DM36" s="26"/>
      <c r="DN36" s="26"/>
      <c r="DO36" s="26"/>
      <c r="DP36" s="26"/>
      <c r="DQ36" s="26"/>
      <c r="DR36" s="26"/>
      <c r="DS36" s="33"/>
      <c r="DT36" s="26"/>
      <c r="DU36" s="26"/>
      <c r="DV36" s="26"/>
      <c r="DW36" s="26"/>
      <c r="DX36" s="26"/>
      <c r="DY36" s="44">
        <v>32</v>
      </c>
      <c r="DZ36" s="5">
        <v>0</v>
      </c>
      <c r="EA36" s="5">
        <v>0</v>
      </c>
      <c r="EB36" s="69"/>
      <c r="EC36" s="11"/>
      <c r="ED36" s="87"/>
      <c r="EE36" s="11"/>
      <c r="EF36" s="69"/>
      <c r="EG36" s="8"/>
      <c r="EH36" s="8"/>
      <c r="EI36" s="8"/>
      <c r="EJ36" s="71"/>
      <c r="EK36" s="69"/>
      <c r="EL36" s="69"/>
      <c r="EM36" s="69"/>
      <c r="EN36" s="69"/>
      <c r="EO36" s="69"/>
      <c r="EP36" s="26"/>
      <c r="EQ36" s="10"/>
    </row>
    <row r="37" spans="1:147" ht="15" x14ac:dyDescent="0.25">
      <c r="A37" s="10">
        <v>33</v>
      </c>
      <c r="B37" s="15">
        <v>33</v>
      </c>
      <c r="C37" s="42"/>
      <c r="D37" s="8">
        <v>40661</v>
      </c>
      <c r="E37" s="28">
        <v>1</v>
      </c>
      <c r="F37" s="28">
        <v>1</v>
      </c>
      <c r="G37" s="32">
        <v>1</v>
      </c>
      <c r="H37" s="5">
        <v>1</v>
      </c>
      <c r="I37" s="5">
        <v>1</v>
      </c>
      <c r="J37" s="5">
        <v>1</v>
      </c>
      <c r="K37" s="5">
        <v>1</v>
      </c>
      <c r="L37" s="5">
        <v>1</v>
      </c>
      <c r="M37" s="5"/>
      <c r="N37" s="5"/>
      <c r="O37" s="299">
        <f t="shared" si="0"/>
        <v>1</v>
      </c>
      <c r="P37" s="5"/>
      <c r="Q37" s="5" t="s">
        <v>111</v>
      </c>
      <c r="R37" s="5" t="s">
        <v>111</v>
      </c>
      <c r="S37" s="5" t="s">
        <v>112</v>
      </c>
      <c r="T37" s="5"/>
      <c r="U37" s="5"/>
      <c r="V37" s="5"/>
      <c r="W37" s="5"/>
      <c r="X37" s="32"/>
      <c r="Y37" s="5">
        <v>3</v>
      </c>
      <c r="Z37" s="5">
        <v>3</v>
      </c>
      <c r="AA37" s="5">
        <v>3</v>
      </c>
      <c r="AB37" s="5">
        <v>3</v>
      </c>
      <c r="AC37" s="5"/>
      <c r="AD37" s="5"/>
      <c r="AE37" s="5"/>
      <c r="AF37" s="32"/>
      <c r="AG37" s="5"/>
      <c r="AH37" s="5"/>
      <c r="AI37" s="5"/>
      <c r="AJ37" s="5"/>
      <c r="AK37" s="5">
        <v>3</v>
      </c>
      <c r="AL37" s="5"/>
      <c r="AM37" s="5"/>
      <c r="AN37" s="40">
        <v>40676</v>
      </c>
      <c r="AO37" s="8">
        <v>40676</v>
      </c>
      <c r="AP37" s="41" t="s">
        <v>135</v>
      </c>
      <c r="AQ37" s="28"/>
      <c r="AR37" s="28"/>
      <c r="AS37" s="28"/>
      <c r="AT37" s="28"/>
      <c r="AU37" s="28"/>
      <c r="AV37" s="28"/>
      <c r="AW37" s="28"/>
      <c r="AX37" s="28"/>
      <c r="AY37" s="10" t="s">
        <v>150</v>
      </c>
      <c r="AZ37" s="300">
        <f t="shared" si="1"/>
        <v>2</v>
      </c>
      <c r="BA37" s="5">
        <v>2</v>
      </c>
      <c r="BB37" s="11">
        <v>1.77</v>
      </c>
      <c r="BC37" s="87">
        <v>180</v>
      </c>
      <c r="BD37" s="12"/>
      <c r="BE37" s="5"/>
      <c r="BF37" s="5"/>
      <c r="BG37" s="5"/>
      <c r="BH37" s="5"/>
      <c r="BI37" s="5"/>
      <c r="BJ37" s="32">
        <v>0</v>
      </c>
      <c r="BK37" s="38" t="s">
        <v>763</v>
      </c>
      <c r="BL37" s="11">
        <f t="shared" si="2"/>
        <v>885.80660619883167</v>
      </c>
      <c r="BM37" s="11"/>
      <c r="BN37" s="11">
        <f t="shared" si="3"/>
        <v>885.80660619883167</v>
      </c>
      <c r="BO37" s="44">
        <v>33</v>
      </c>
      <c r="BP37" s="26"/>
      <c r="BQ37" s="26"/>
      <c r="BR37" s="26"/>
      <c r="BS37" s="26"/>
      <c r="BT37" s="26"/>
      <c r="BU37" s="26"/>
      <c r="BV37" s="26"/>
      <c r="BW37" s="33"/>
      <c r="BX37" s="26"/>
      <c r="BY37" s="26"/>
      <c r="BZ37" s="26"/>
      <c r="CA37" s="26"/>
      <c r="CB37" s="26"/>
      <c r="CC37" s="33"/>
      <c r="CD37" s="26"/>
      <c r="CE37" s="26"/>
      <c r="CF37" s="26"/>
      <c r="CG37" s="26"/>
      <c r="CH37" s="26"/>
      <c r="CI37" s="33"/>
      <c r="CJ37" s="26"/>
      <c r="CK37" s="26"/>
      <c r="CL37" s="26"/>
      <c r="CM37" s="26"/>
      <c r="CN37" s="26"/>
      <c r="CO37" s="33"/>
      <c r="CP37" s="26"/>
      <c r="CQ37" s="26"/>
      <c r="CR37" s="26"/>
      <c r="CS37" s="26"/>
      <c r="CT37" s="26"/>
      <c r="CU37" s="33"/>
      <c r="CV37" s="4"/>
      <c r="CW37" s="4"/>
      <c r="CX37" s="4"/>
      <c r="CY37" s="4"/>
      <c r="CZ37" s="43"/>
      <c r="DA37" s="26"/>
      <c r="DB37" s="26"/>
      <c r="DC37" s="26"/>
      <c r="DD37" s="26"/>
      <c r="DE37" s="26"/>
      <c r="DF37" s="26"/>
      <c r="DG37" s="33"/>
      <c r="DH37" s="4"/>
      <c r="DI37" s="4"/>
      <c r="DJ37" s="4"/>
      <c r="DK37" s="4"/>
      <c r="DL37" s="43"/>
      <c r="DM37" s="26"/>
      <c r="DN37" s="26"/>
      <c r="DO37" s="26"/>
      <c r="DP37" s="26"/>
      <c r="DQ37" s="26"/>
      <c r="DR37" s="26"/>
      <c r="DS37" s="33"/>
      <c r="DT37" s="26"/>
      <c r="DU37" s="26"/>
      <c r="DV37" s="26"/>
      <c r="DW37" s="26"/>
      <c r="DX37" s="26"/>
      <c r="DY37" s="44">
        <v>33</v>
      </c>
      <c r="DZ37" s="5">
        <v>1</v>
      </c>
      <c r="EA37" s="5">
        <v>2</v>
      </c>
      <c r="EB37" s="69">
        <v>2</v>
      </c>
      <c r="EC37" s="11">
        <v>1.77</v>
      </c>
      <c r="ED37" s="87">
        <v>180</v>
      </c>
      <c r="EE37" s="11">
        <v>885.80660619883167</v>
      </c>
      <c r="EF37" s="69">
        <v>3</v>
      </c>
      <c r="EG37" s="8">
        <v>40676</v>
      </c>
      <c r="EH37" s="8">
        <v>40676</v>
      </c>
      <c r="EI37" s="8" t="s">
        <v>135</v>
      </c>
      <c r="EJ37" s="71">
        <v>0</v>
      </c>
      <c r="EK37" s="69"/>
      <c r="EL37" s="69"/>
      <c r="EM37" s="69"/>
      <c r="EN37" s="69"/>
      <c r="EO37" s="69"/>
      <c r="EP37" s="26"/>
      <c r="EQ37" s="10"/>
    </row>
    <row r="38" spans="1:147" ht="15" x14ac:dyDescent="0.25">
      <c r="A38" s="10">
        <v>34</v>
      </c>
      <c r="B38" s="15">
        <v>34</v>
      </c>
      <c r="C38" s="42"/>
      <c r="D38" s="8">
        <v>40661</v>
      </c>
      <c r="E38" s="28">
        <v>1</v>
      </c>
      <c r="F38" s="28">
        <v>1</v>
      </c>
      <c r="G38" s="32">
        <v>1</v>
      </c>
      <c r="H38" s="5">
        <v>1</v>
      </c>
      <c r="I38" s="5">
        <v>1</v>
      </c>
      <c r="J38" s="5">
        <v>1</v>
      </c>
      <c r="K38" s="5">
        <v>1</v>
      </c>
      <c r="L38" s="5">
        <v>1</v>
      </c>
      <c r="M38" s="5">
        <v>1</v>
      </c>
      <c r="N38" s="5"/>
      <c r="O38" s="299">
        <f t="shared" si="0"/>
        <v>1</v>
      </c>
      <c r="P38" s="5" t="s">
        <v>117</v>
      </c>
      <c r="Q38" s="5" t="s">
        <v>117</v>
      </c>
      <c r="R38" s="5" t="s">
        <v>117</v>
      </c>
      <c r="S38" s="5" t="s">
        <v>118</v>
      </c>
      <c r="T38" s="5"/>
      <c r="U38" s="5"/>
      <c r="V38" s="5"/>
      <c r="W38" s="5"/>
      <c r="X38" s="32">
        <v>5</v>
      </c>
      <c r="Y38" s="5">
        <v>5</v>
      </c>
      <c r="Z38" s="5">
        <v>5</v>
      </c>
      <c r="AA38" s="5">
        <v>3</v>
      </c>
      <c r="AB38" s="5">
        <v>4</v>
      </c>
      <c r="AC38" s="5">
        <v>4</v>
      </c>
      <c r="AD38" s="5"/>
      <c r="AE38" s="5"/>
      <c r="AF38" s="32"/>
      <c r="AG38" s="5"/>
      <c r="AH38" s="5"/>
      <c r="AI38" s="5"/>
      <c r="AJ38" s="5"/>
      <c r="AK38" s="5"/>
      <c r="AL38" s="5">
        <v>3</v>
      </c>
      <c r="AM38" s="5"/>
      <c r="AN38" s="40">
        <v>40676</v>
      </c>
      <c r="AO38" s="8">
        <v>40676</v>
      </c>
      <c r="AP38" s="41">
        <v>40682</v>
      </c>
      <c r="AQ38" s="28"/>
      <c r="AR38" s="28"/>
      <c r="AS38" s="28"/>
      <c r="AT38" s="28"/>
      <c r="AU38" s="28"/>
      <c r="AV38" s="28"/>
      <c r="AW38" s="28"/>
      <c r="AX38" s="28"/>
      <c r="AY38" s="10" t="s">
        <v>151</v>
      </c>
      <c r="AZ38" s="300">
        <f t="shared" si="1"/>
        <v>1</v>
      </c>
      <c r="BA38" s="5">
        <v>1</v>
      </c>
      <c r="BB38" s="11">
        <v>1.9</v>
      </c>
      <c r="BC38" s="87">
        <v>250</v>
      </c>
      <c r="BD38" s="12"/>
      <c r="BE38" s="5"/>
      <c r="BF38" s="5"/>
      <c r="BG38" s="5"/>
      <c r="BH38" s="5"/>
      <c r="BI38" s="5"/>
      <c r="BJ38" s="32">
        <v>0</v>
      </c>
      <c r="BK38" s="38"/>
      <c r="BL38" s="11">
        <f t="shared" si="2"/>
        <v>708.82184246619704</v>
      </c>
      <c r="BM38" s="11"/>
      <c r="BN38" s="11">
        <f t="shared" si="3"/>
        <v>708.82184246619704</v>
      </c>
      <c r="BO38" s="44">
        <v>34</v>
      </c>
      <c r="BP38" s="26"/>
      <c r="BQ38" s="26"/>
      <c r="BR38" s="26"/>
      <c r="BS38" s="26"/>
      <c r="BT38" s="26"/>
      <c r="BU38" s="26"/>
      <c r="BV38" s="26"/>
      <c r="BW38" s="33"/>
      <c r="BX38" s="26"/>
      <c r="BY38" s="26"/>
      <c r="BZ38" s="26"/>
      <c r="CA38" s="26"/>
      <c r="CB38" s="26"/>
      <c r="CC38" s="33"/>
      <c r="CD38" s="26"/>
      <c r="CE38" s="26"/>
      <c r="CF38" s="26"/>
      <c r="CG38" s="26"/>
      <c r="CH38" s="26"/>
      <c r="CI38" s="33"/>
      <c r="CJ38" s="26"/>
      <c r="CK38" s="26"/>
      <c r="CL38" s="26"/>
      <c r="CM38" s="26"/>
      <c r="CN38" s="26"/>
      <c r="CO38" s="33"/>
      <c r="CP38" s="26"/>
      <c r="CQ38" s="26"/>
      <c r="CR38" s="26"/>
      <c r="CS38" s="26"/>
      <c r="CT38" s="26"/>
      <c r="CU38" s="33"/>
      <c r="CV38" s="4"/>
      <c r="CW38" s="4"/>
      <c r="CX38" s="4"/>
      <c r="CY38" s="4"/>
      <c r="CZ38" s="43"/>
      <c r="DA38" s="26"/>
      <c r="DB38" s="26"/>
      <c r="DC38" s="26"/>
      <c r="DD38" s="26"/>
      <c r="DE38" s="26"/>
      <c r="DF38" s="26"/>
      <c r="DG38" s="33"/>
      <c r="DH38" s="4"/>
      <c r="DI38" s="4"/>
      <c r="DJ38" s="4"/>
      <c r="DK38" s="4"/>
      <c r="DL38" s="43"/>
      <c r="DM38" s="26"/>
      <c r="DN38" s="26"/>
      <c r="DO38" s="26"/>
      <c r="DP38" s="26"/>
      <c r="DQ38" s="26"/>
      <c r="DR38" s="26"/>
      <c r="DS38" s="33"/>
      <c r="DT38" s="26"/>
      <c r="DU38" s="26"/>
      <c r="DV38" s="26"/>
      <c r="DW38" s="26"/>
      <c r="DX38" s="26"/>
      <c r="DY38" s="44">
        <v>34</v>
      </c>
      <c r="DZ38" s="5">
        <v>1</v>
      </c>
      <c r="EA38" s="5">
        <v>1</v>
      </c>
      <c r="EB38" s="69">
        <v>1</v>
      </c>
      <c r="EC38" s="11">
        <v>1.9</v>
      </c>
      <c r="ED38" s="87">
        <v>250</v>
      </c>
      <c r="EE38" s="11">
        <v>708.82184246619704</v>
      </c>
      <c r="EF38" s="69">
        <v>3</v>
      </c>
      <c r="EG38" s="8">
        <v>40676</v>
      </c>
      <c r="EH38" s="8">
        <v>40676</v>
      </c>
      <c r="EI38" s="8">
        <v>40682</v>
      </c>
      <c r="EJ38" s="71">
        <v>0</v>
      </c>
      <c r="EK38" s="69"/>
      <c r="EL38" s="69"/>
      <c r="EM38" s="69"/>
      <c r="EN38" s="69"/>
      <c r="EO38" s="69"/>
      <c r="EP38" s="26"/>
      <c r="EQ38" s="10"/>
    </row>
    <row r="39" spans="1:147" ht="15" x14ac:dyDescent="0.25">
      <c r="A39" s="10">
        <v>35</v>
      </c>
      <c r="B39" s="15">
        <v>35</v>
      </c>
      <c r="C39" s="42"/>
      <c r="D39" s="8">
        <v>40661</v>
      </c>
      <c r="E39" s="28">
        <v>1</v>
      </c>
      <c r="F39" s="28">
        <v>1</v>
      </c>
      <c r="G39" s="32">
        <v>2</v>
      </c>
      <c r="H39" s="5">
        <v>2</v>
      </c>
      <c r="I39" s="5">
        <v>2</v>
      </c>
      <c r="J39" s="5">
        <v>2</v>
      </c>
      <c r="K39" s="5">
        <v>2</v>
      </c>
      <c r="L39" s="5">
        <v>2</v>
      </c>
      <c r="M39" s="5">
        <v>2</v>
      </c>
      <c r="N39" s="5"/>
      <c r="O39" s="299">
        <f t="shared" si="0"/>
        <v>2</v>
      </c>
      <c r="P39" s="5" t="s">
        <v>117</v>
      </c>
      <c r="Q39" s="5" t="s">
        <v>117</v>
      </c>
      <c r="R39" s="5" t="s">
        <v>117</v>
      </c>
      <c r="S39" s="5"/>
      <c r="T39" s="5"/>
      <c r="U39" s="5"/>
      <c r="V39" s="5"/>
      <c r="W39" s="5"/>
      <c r="X39" s="32">
        <v>10</v>
      </c>
      <c r="Y39" s="5">
        <v>15</v>
      </c>
      <c r="Z39" s="5">
        <v>20</v>
      </c>
      <c r="AA39" s="5">
        <v>14</v>
      </c>
      <c r="AB39" s="5">
        <v>14</v>
      </c>
      <c r="AC39" s="5">
        <v>15</v>
      </c>
      <c r="AD39" s="5"/>
      <c r="AE39" s="5"/>
      <c r="AF39" s="32"/>
      <c r="AG39" s="5"/>
      <c r="AH39" s="5"/>
      <c r="AI39" s="5"/>
      <c r="AJ39" s="5"/>
      <c r="AK39" s="5"/>
      <c r="AL39" s="5">
        <v>15</v>
      </c>
      <c r="AM39" s="5"/>
      <c r="AN39" s="40">
        <v>40674</v>
      </c>
      <c r="AO39" s="8">
        <v>40682</v>
      </c>
      <c r="AP39" s="41" t="s">
        <v>114</v>
      </c>
      <c r="AQ39" s="28"/>
      <c r="AR39" s="28"/>
      <c r="AS39" s="28"/>
      <c r="AT39" s="28"/>
      <c r="AU39" s="28"/>
      <c r="AV39" s="28"/>
      <c r="AW39" s="28"/>
      <c r="AX39" s="28"/>
      <c r="AY39" s="10" t="s">
        <v>750</v>
      </c>
      <c r="AZ39" s="300">
        <f t="shared" si="1"/>
        <v>2</v>
      </c>
      <c r="BA39" s="5">
        <v>2</v>
      </c>
      <c r="BB39" s="11">
        <v>2.56</v>
      </c>
      <c r="BC39" s="87">
        <v>300</v>
      </c>
      <c r="BD39" s="12"/>
      <c r="BE39" s="5"/>
      <c r="BF39" s="5"/>
      <c r="BG39" s="5"/>
      <c r="BH39" s="5"/>
      <c r="BI39" s="5"/>
      <c r="BJ39" s="32">
        <v>2</v>
      </c>
      <c r="BK39" s="38"/>
      <c r="BL39" s="11">
        <f t="shared" si="2"/>
        <v>3088.31124218491</v>
      </c>
      <c r="BM39" s="11"/>
      <c r="BN39" s="11">
        <f t="shared" si="3"/>
        <v>3088.31124218491</v>
      </c>
      <c r="BO39" s="44">
        <v>35</v>
      </c>
      <c r="BP39" s="26">
        <v>2</v>
      </c>
      <c r="BQ39" s="26">
        <v>9</v>
      </c>
      <c r="BR39" s="26">
        <v>6</v>
      </c>
      <c r="BS39" s="26"/>
      <c r="BT39" s="26"/>
      <c r="BU39" s="26">
        <v>15</v>
      </c>
      <c r="BV39" s="26"/>
      <c r="BW39" s="33">
        <v>5</v>
      </c>
      <c r="BX39" s="26">
        <v>7</v>
      </c>
      <c r="BY39" s="26"/>
      <c r="BZ39" s="26"/>
      <c r="CA39" s="26">
        <v>11</v>
      </c>
      <c r="CB39" s="26"/>
      <c r="CC39" s="33"/>
      <c r="CD39" s="26"/>
      <c r="CE39" s="26"/>
      <c r="CF39" s="26"/>
      <c r="CG39" s="26"/>
      <c r="CH39" s="26"/>
      <c r="CI39" s="33"/>
      <c r="CJ39" s="26"/>
      <c r="CK39" s="26"/>
      <c r="CL39" s="26"/>
      <c r="CM39" s="26"/>
      <c r="CN39" s="26"/>
      <c r="CO39" s="33"/>
      <c r="CP39" s="26"/>
      <c r="CQ39" s="26"/>
      <c r="CR39" s="26"/>
      <c r="CS39" s="26"/>
      <c r="CT39" s="26"/>
      <c r="CU39" s="33"/>
      <c r="CV39" s="4"/>
      <c r="CW39" s="4"/>
      <c r="CX39" s="4"/>
      <c r="CY39" s="4"/>
      <c r="CZ39" s="43"/>
      <c r="DA39" s="26"/>
      <c r="DB39" s="26"/>
      <c r="DC39" s="26"/>
      <c r="DD39" s="26"/>
      <c r="DE39" s="26"/>
      <c r="DF39" s="26"/>
      <c r="DG39" s="33"/>
      <c r="DH39" s="4"/>
      <c r="DI39" s="4"/>
      <c r="DJ39" s="4"/>
      <c r="DK39" s="4"/>
      <c r="DL39" s="43"/>
      <c r="DM39" s="26"/>
      <c r="DN39" s="26"/>
      <c r="DO39" s="26"/>
      <c r="DP39" s="26"/>
      <c r="DQ39" s="26"/>
      <c r="DR39" s="26"/>
      <c r="DS39" s="33"/>
      <c r="DT39" s="26"/>
      <c r="DU39" s="26"/>
      <c r="DV39" s="26"/>
      <c r="DW39" s="26"/>
      <c r="DX39" s="26"/>
      <c r="DY39" s="44">
        <v>35</v>
      </c>
      <c r="DZ39" s="5">
        <v>2</v>
      </c>
      <c r="EA39" s="5">
        <v>2</v>
      </c>
      <c r="EB39" s="69">
        <v>2</v>
      </c>
      <c r="EC39" s="11">
        <v>2.56</v>
      </c>
      <c r="ED39" s="87">
        <v>300</v>
      </c>
      <c r="EE39" s="11">
        <v>3088.31124218491</v>
      </c>
      <c r="EF39" s="69">
        <v>15</v>
      </c>
      <c r="EG39" s="8">
        <v>40674</v>
      </c>
      <c r="EH39" s="8">
        <v>40682</v>
      </c>
      <c r="EI39" s="8" t="s">
        <v>114</v>
      </c>
      <c r="EJ39" s="71">
        <v>2</v>
      </c>
      <c r="EK39" s="69">
        <v>14</v>
      </c>
      <c r="EL39" s="69">
        <v>13</v>
      </c>
      <c r="EM39" s="69"/>
      <c r="EN39" s="69">
        <v>26</v>
      </c>
      <c r="EO39" s="69"/>
      <c r="EP39" s="26"/>
      <c r="EQ39" s="10"/>
    </row>
    <row r="40" spans="1:147" ht="15" x14ac:dyDescent="0.25">
      <c r="A40" s="10">
        <v>36</v>
      </c>
      <c r="B40" s="15">
        <v>36</v>
      </c>
      <c r="C40" s="42"/>
      <c r="D40" s="8">
        <v>40661</v>
      </c>
      <c r="E40" s="28">
        <v>1</v>
      </c>
      <c r="F40" s="28">
        <v>0</v>
      </c>
      <c r="G40" s="32">
        <v>1</v>
      </c>
      <c r="H40" s="5">
        <v>2</v>
      </c>
      <c r="I40" s="5">
        <v>2</v>
      </c>
      <c r="J40" s="5">
        <v>2</v>
      </c>
      <c r="K40" s="5">
        <v>2</v>
      </c>
      <c r="L40" s="5">
        <v>3</v>
      </c>
      <c r="M40" s="5"/>
      <c r="N40" s="5"/>
      <c r="O40" s="299">
        <f t="shared" si="0"/>
        <v>3</v>
      </c>
      <c r="P40" s="5"/>
      <c r="Q40" s="5"/>
      <c r="R40" s="5"/>
      <c r="S40" s="5"/>
      <c r="T40" s="5"/>
      <c r="U40" s="5"/>
      <c r="V40" s="5"/>
      <c r="W40" s="5"/>
      <c r="X40" s="32"/>
      <c r="Y40" s="5"/>
      <c r="Z40" s="5"/>
      <c r="AA40" s="5"/>
      <c r="AB40" s="5"/>
      <c r="AC40" s="5"/>
      <c r="AD40" s="5"/>
      <c r="AE40" s="5"/>
      <c r="AF40" s="32"/>
      <c r="AG40" s="5"/>
      <c r="AH40" s="5"/>
      <c r="AI40" s="5"/>
      <c r="AJ40" s="5"/>
      <c r="AK40" s="5"/>
      <c r="AL40" s="5"/>
      <c r="AM40" s="5"/>
      <c r="AN40" s="40"/>
      <c r="AO40" s="8"/>
      <c r="AP40" s="41"/>
      <c r="AQ40" s="28"/>
      <c r="AR40" s="28">
        <v>0.3</v>
      </c>
      <c r="AS40" s="28"/>
      <c r="AT40" s="28"/>
      <c r="AU40" s="28"/>
      <c r="AV40" s="28"/>
      <c r="AW40" s="28"/>
      <c r="AX40" s="28"/>
      <c r="AY40" s="10" t="s">
        <v>152</v>
      </c>
      <c r="AZ40" s="300">
        <f t="shared" si="1"/>
        <v>0</v>
      </c>
      <c r="BA40" s="5"/>
      <c r="BB40" s="11"/>
      <c r="BC40" s="87"/>
      <c r="BD40" s="12"/>
      <c r="BE40" s="5"/>
      <c r="BF40" s="5"/>
      <c r="BG40" s="5"/>
      <c r="BH40" s="5"/>
      <c r="BI40" s="5"/>
      <c r="BJ40" s="32"/>
      <c r="BK40" s="38"/>
      <c r="BL40" s="11"/>
      <c r="BM40" s="11"/>
      <c r="BN40" s="11"/>
      <c r="BO40" s="44">
        <v>36</v>
      </c>
      <c r="BP40" s="26"/>
      <c r="BQ40" s="26"/>
      <c r="BR40" s="26"/>
      <c r="BS40" s="26"/>
      <c r="BT40" s="26"/>
      <c r="BU40" s="26"/>
      <c r="BV40" s="26"/>
      <c r="BW40" s="33"/>
      <c r="BX40" s="26"/>
      <c r="BY40" s="26"/>
      <c r="BZ40" s="26"/>
      <c r="CA40" s="26"/>
      <c r="CB40" s="26"/>
      <c r="CC40" s="33"/>
      <c r="CD40" s="26"/>
      <c r="CE40" s="26"/>
      <c r="CF40" s="26"/>
      <c r="CG40" s="26"/>
      <c r="CH40" s="26"/>
      <c r="CI40" s="33"/>
      <c r="CJ40" s="26"/>
      <c r="CK40" s="26"/>
      <c r="CL40" s="26"/>
      <c r="CM40" s="26"/>
      <c r="CN40" s="26"/>
      <c r="CO40" s="33"/>
      <c r="CP40" s="26"/>
      <c r="CQ40" s="26"/>
      <c r="CR40" s="26"/>
      <c r="CS40" s="26"/>
      <c r="CT40" s="26"/>
      <c r="CU40" s="33"/>
      <c r="CV40" s="4"/>
      <c r="CW40" s="4"/>
      <c r="CX40" s="4"/>
      <c r="CY40" s="4"/>
      <c r="CZ40" s="43"/>
      <c r="DA40" s="26"/>
      <c r="DB40" s="26"/>
      <c r="DC40" s="26"/>
      <c r="DD40" s="26"/>
      <c r="DE40" s="26"/>
      <c r="DF40" s="26"/>
      <c r="DG40" s="33"/>
      <c r="DH40" s="4"/>
      <c r="DI40" s="4"/>
      <c r="DJ40" s="4"/>
      <c r="DK40" s="4"/>
      <c r="DL40" s="43"/>
      <c r="DM40" s="26"/>
      <c r="DN40" s="26"/>
      <c r="DO40" s="26"/>
      <c r="DP40" s="26"/>
      <c r="DQ40" s="26"/>
      <c r="DR40" s="26"/>
      <c r="DS40" s="33"/>
      <c r="DT40" s="26"/>
      <c r="DU40" s="26"/>
      <c r="DV40" s="26"/>
      <c r="DW40" s="26"/>
      <c r="DX40" s="26"/>
      <c r="DY40" s="44">
        <v>36</v>
      </c>
      <c r="DZ40" s="5">
        <v>3</v>
      </c>
      <c r="EA40" s="5">
        <v>0</v>
      </c>
      <c r="EB40" s="69">
        <v>3</v>
      </c>
      <c r="EC40" s="11"/>
      <c r="ED40" s="87"/>
      <c r="EE40" s="11"/>
      <c r="EF40" s="69"/>
      <c r="EG40" s="8"/>
      <c r="EH40" s="8"/>
      <c r="EI40" s="8"/>
      <c r="EJ40" s="71"/>
      <c r="EK40" s="69"/>
      <c r="EL40" s="69"/>
      <c r="EM40" s="69"/>
      <c r="EN40" s="69"/>
      <c r="EO40" s="69">
        <v>0.3</v>
      </c>
      <c r="EP40" s="10"/>
    </row>
    <row r="41" spans="1:147" ht="15" x14ac:dyDescent="0.25">
      <c r="A41" s="10">
        <v>37</v>
      </c>
      <c r="B41" s="15">
        <v>37</v>
      </c>
      <c r="C41" s="42"/>
      <c r="D41" s="8">
        <v>40674</v>
      </c>
      <c r="E41" s="28">
        <v>1</v>
      </c>
      <c r="F41" s="28">
        <v>1</v>
      </c>
      <c r="G41" s="32"/>
      <c r="H41" s="5"/>
      <c r="I41" s="5"/>
      <c r="J41" s="5">
        <v>2</v>
      </c>
      <c r="K41" s="5">
        <v>2</v>
      </c>
      <c r="L41" s="5">
        <v>2</v>
      </c>
      <c r="M41" s="5">
        <v>2</v>
      </c>
      <c r="N41" s="5"/>
      <c r="O41" s="299">
        <f t="shared" si="0"/>
        <v>2</v>
      </c>
      <c r="P41" s="5"/>
      <c r="Q41" s="5"/>
      <c r="R41" s="5"/>
      <c r="S41" s="5" t="s">
        <v>117</v>
      </c>
      <c r="T41" s="5" t="s">
        <v>117</v>
      </c>
      <c r="U41" s="5" t="s">
        <v>112</v>
      </c>
      <c r="V41" s="5"/>
      <c r="W41" s="5"/>
      <c r="X41" s="32"/>
      <c r="Y41" s="5"/>
      <c r="Z41" s="5"/>
      <c r="AA41" s="5">
        <v>2</v>
      </c>
      <c r="AB41" s="5">
        <v>2</v>
      </c>
      <c r="AC41" s="5">
        <v>2</v>
      </c>
      <c r="AD41" s="5"/>
      <c r="AE41" s="5"/>
      <c r="AF41" s="32"/>
      <c r="AG41" s="5"/>
      <c r="AH41" s="5"/>
      <c r="AI41" s="5"/>
      <c r="AJ41" s="5"/>
      <c r="AK41" s="5"/>
      <c r="AL41" s="5">
        <v>2</v>
      </c>
      <c r="AM41" s="5"/>
      <c r="AN41" s="40" t="s">
        <v>114</v>
      </c>
      <c r="AO41" s="8"/>
      <c r="AP41" s="41" t="s">
        <v>114</v>
      </c>
      <c r="AQ41" s="28"/>
      <c r="AR41" s="28"/>
      <c r="AS41" s="28"/>
      <c r="AT41" s="28">
        <v>0.1</v>
      </c>
      <c r="AU41" s="28"/>
      <c r="AV41" s="28"/>
      <c r="AW41" s="28"/>
      <c r="AX41" s="28"/>
      <c r="AY41" s="10" t="s">
        <v>153</v>
      </c>
      <c r="AZ41" s="300">
        <f t="shared" si="1"/>
        <v>1</v>
      </c>
      <c r="BA41" s="5">
        <v>1</v>
      </c>
      <c r="BB41" s="11">
        <v>2.37</v>
      </c>
      <c r="BC41" s="87">
        <v>260</v>
      </c>
      <c r="BD41" s="12"/>
      <c r="BE41" s="5"/>
      <c r="BF41" s="5"/>
      <c r="BG41" s="5"/>
      <c r="BH41" s="5"/>
      <c r="BI41" s="5"/>
      <c r="BJ41" s="32">
        <v>0</v>
      </c>
      <c r="BK41" s="38" t="s">
        <v>766</v>
      </c>
      <c r="BL41" s="11">
        <f t="shared" si="2"/>
        <v>1146.990765436653</v>
      </c>
      <c r="BM41" s="11"/>
      <c r="BN41" s="11">
        <f t="shared" si="3"/>
        <v>1146.990765436653</v>
      </c>
      <c r="BO41" s="44">
        <v>37</v>
      </c>
      <c r="BP41" s="26"/>
      <c r="BQ41" s="26"/>
      <c r="BR41" s="26"/>
      <c r="BS41" s="26"/>
      <c r="BT41" s="26"/>
      <c r="BU41" s="26"/>
      <c r="BV41" s="26"/>
      <c r="BW41" s="33"/>
      <c r="BX41" s="26"/>
      <c r="BY41" s="26"/>
      <c r="BZ41" s="26"/>
      <c r="CA41" s="26"/>
      <c r="CB41" s="26"/>
      <c r="CC41" s="33"/>
      <c r="CD41" s="26"/>
      <c r="CE41" s="26"/>
      <c r="CF41" s="26"/>
      <c r="CG41" s="26"/>
      <c r="CH41" s="26"/>
      <c r="CI41" s="33"/>
      <c r="CJ41" s="26"/>
      <c r="CK41" s="26"/>
      <c r="CL41" s="26"/>
      <c r="CM41" s="26"/>
      <c r="CN41" s="26"/>
      <c r="CO41" s="33"/>
      <c r="CP41" s="26"/>
      <c r="CQ41" s="26"/>
      <c r="CR41" s="26"/>
      <c r="CS41" s="26"/>
      <c r="CT41" s="26"/>
      <c r="CU41" s="33"/>
      <c r="CV41" s="4"/>
      <c r="CW41" s="4"/>
      <c r="CX41" s="4"/>
      <c r="CY41" s="4"/>
      <c r="CZ41" s="43"/>
      <c r="DA41" s="26"/>
      <c r="DB41" s="26"/>
      <c r="DC41" s="26"/>
      <c r="DD41" s="26"/>
      <c r="DE41" s="26"/>
      <c r="DF41" s="26"/>
      <c r="DG41" s="33"/>
      <c r="DH41" s="4"/>
      <c r="DI41" s="4"/>
      <c r="DJ41" s="4"/>
      <c r="DK41" s="4"/>
      <c r="DL41" s="43"/>
      <c r="DM41" s="26"/>
      <c r="DN41" s="26"/>
      <c r="DO41" s="26"/>
      <c r="DP41" s="26"/>
      <c r="DQ41" s="26"/>
      <c r="DR41" s="26"/>
      <c r="DS41" s="33"/>
      <c r="DT41" s="26"/>
      <c r="DU41" s="26"/>
      <c r="DV41" s="26"/>
      <c r="DW41" s="26"/>
      <c r="DX41" s="26"/>
      <c r="DY41" s="44">
        <v>37</v>
      </c>
      <c r="DZ41" s="5">
        <v>2</v>
      </c>
      <c r="EA41" s="5">
        <v>1</v>
      </c>
      <c r="EB41" s="69">
        <v>2</v>
      </c>
      <c r="EC41" s="11">
        <v>2.37</v>
      </c>
      <c r="ED41" s="87">
        <v>260</v>
      </c>
      <c r="EE41" s="11">
        <v>1146.990765436653</v>
      </c>
      <c r="EF41" s="69">
        <v>2</v>
      </c>
      <c r="EG41" s="8" t="s">
        <v>114</v>
      </c>
      <c r="EH41" s="8"/>
      <c r="EI41" s="8" t="s">
        <v>114</v>
      </c>
      <c r="EJ41" s="71">
        <v>0</v>
      </c>
      <c r="EK41" s="69"/>
      <c r="EL41" s="69"/>
      <c r="EM41" s="69"/>
      <c r="EN41" s="69"/>
      <c r="EO41" s="69">
        <v>0.1</v>
      </c>
      <c r="EP41" s="26"/>
      <c r="EQ41" s="10"/>
    </row>
    <row r="42" spans="1:147" ht="15" x14ac:dyDescent="0.25">
      <c r="A42" s="10">
        <v>38</v>
      </c>
      <c r="B42" s="15" t="s">
        <v>154</v>
      </c>
      <c r="C42" s="42"/>
      <c r="D42" s="16">
        <v>40667</v>
      </c>
      <c r="E42" s="48">
        <v>1</v>
      </c>
      <c r="F42" s="48">
        <v>1</v>
      </c>
      <c r="G42" s="42"/>
      <c r="H42" s="15">
        <v>3</v>
      </c>
      <c r="I42" s="15">
        <v>3</v>
      </c>
      <c r="J42" s="15">
        <v>3</v>
      </c>
      <c r="K42" s="15">
        <v>3</v>
      </c>
      <c r="L42" s="15">
        <v>3</v>
      </c>
      <c r="M42" s="15"/>
      <c r="N42" s="15"/>
      <c r="O42" s="299">
        <f t="shared" si="0"/>
        <v>3</v>
      </c>
      <c r="P42" s="15"/>
      <c r="Q42" s="15" t="s">
        <v>111</v>
      </c>
      <c r="R42" s="15" t="s">
        <v>118</v>
      </c>
      <c r="S42" s="15" t="s">
        <v>112</v>
      </c>
      <c r="T42" s="15"/>
      <c r="U42" s="15"/>
      <c r="V42" s="15"/>
      <c r="W42" s="15"/>
      <c r="X42" s="42"/>
      <c r="Y42" s="15">
        <v>30</v>
      </c>
      <c r="Z42" s="15">
        <v>30</v>
      </c>
      <c r="AA42" s="15">
        <v>37</v>
      </c>
      <c r="AB42" s="15">
        <v>37</v>
      </c>
      <c r="AC42" s="15"/>
      <c r="AD42" s="15"/>
      <c r="AE42" s="15"/>
      <c r="AF42" s="42"/>
      <c r="AG42" s="15"/>
      <c r="AH42" s="15"/>
      <c r="AI42" s="15"/>
      <c r="AJ42" s="15"/>
      <c r="AK42" s="15">
        <v>37</v>
      </c>
      <c r="AL42" s="15"/>
      <c r="AM42" s="15"/>
      <c r="AN42" s="52" t="s">
        <v>119</v>
      </c>
      <c r="AO42" s="16">
        <v>40676</v>
      </c>
      <c r="AP42" s="53">
        <v>40682</v>
      </c>
      <c r="AQ42" s="48"/>
      <c r="AR42" s="48"/>
      <c r="AS42" s="48"/>
      <c r="AT42" s="48"/>
      <c r="AU42" s="48"/>
      <c r="AV42" s="48"/>
      <c r="AW42" s="48"/>
      <c r="AX42" s="48"/>
      <c r="AY42" s="17" t="s">
        <v>155</v>
      </c>
      <c r="AZ42" s="300">
        <f t="shared" si="1"/>
        <v>3</v>
      </c>
      <c r="BA42" s="15">
        <v>3</v>
      </c>
      <c r="BB42" s="18">
        <v>3.75</v>
      </c>
      <c r="BC42" s="87">
        <v>300</v>
      </c>
      <c r="BD42" s="19"/>
      <c r="BE42" s="15"/>
      <c r="BF42" s="15"/>
      <c r="BG42" s="15"/>
      <c r="BH42" s="15"/>
      <c r="BI42" s="15"/>
      <c r="BJ42" s="42">
        <v>2</v>
      </c>
      <c r="BK42" s="262"/>
      <c r="BL42" s="11">
        <f t="shared" si="2"/>
        <v>9940.1955054989558</v>
      </c>
      <c r="BM42" s="11"/>
      <c r="BN42" s="11">
        <f t="shared" si="3"/>
        <v>9940.1955054989558</v>
      </c>
      <c r="BO42" s="44">
        <v>38</v>
      </c>
      <c r="BP42" s="26">
        <v>2</v>
      </c>
      <c r="BQ42" s="26">
        <v>0</v>
      </c>
      <c r="BR42" s="26">
        <v>0</v>
      </c>
      <c r="BS42" s="26"/>
      <c r="BT42" s="26"/>
      <c r="BU42" s="26">
        <v>0</v>
      </c>
      <c r="BV42" s="26"/>
      <c r="BW42" s="33">
        <v>0</v>
      </c>
      <c r="BX42" s="26">
        <v>0</v>
      </c>
      <c r="BY42" s="26"/>
      <c r="BZ42" s="26"/>
      <c r="CA42" s="26">
        <v>0</v>
      </c>
      <c r="CB42" s="26"/>
      <c r="CC42" s="33"/>
      <c r="CD42" s="26"/>
      <c r="CE42" s="26"/>
      <c r="CF42" s="26"/>
      <c r="CG42" s="26"/>
      <c r="CH42" s="26"/>
      <c r="CI42" s="33"/>
      <c r="CJ42" s="26"/>
      <c r="CK42" s="26"/>
      <c r="CL42" s="26"/>
      <c r="CM42" s="26"/>
      <c r="CN42" s="26"/>
      <c r="CO42" s="33"/>
      <c r="CP42" s="26"/>
      <c r="CQ42" s="26"/>
      <c r="CR42" s="26"/>
      <c r="CS42" s="26"/>
      <c r="CT42" s="26"/>
      <c r="CU42" s="33"/>
      <c r="CV42" s="4"/>
      <c r="CW42" s="4"/>
      <c r="CX42" s="4"/>
      <c r="CY42" s="4"/>
      <c r="CZ42" s="43"/>
      <c r="DA42" s="26"/>
      <c r="DB42" s="26"/>
      <c r="DC42" s="26"/>
      <c r="DD42" s="26"/>
      <c r="DE42" s="26"/>
      <c r="DF42" s="26"/>
      <c r="DG42" s="33"/>
      <c r="DH42" s="4"/>
      <c r="DI42" s="4"/>
      <c r="DJ42" s="4"/>
      <c r="DK42" s="4"/>
      <c r="DL42" s="43"/>
      <c r="DM42" s="26"/>
      <c r="DN42" s="26"/>
      <c r="DO42" s="26"/>
      <c r="DP42" s="26"/>
      <c r="DQ42" s="26"/>
      <c r="DR42" s="26"/>
      <c r="DS42" s="33"/>
      <c r="DT42" s="26"/>
      <c r="DU42" s="26"/>
      <c r="DV42" s="26"/>
      <c r="DW42" s="26"/>
      <c r="DX42" s="26"/>
      <c r="DY42" s="44">
        <v>38</v>
      </c>
      <c r="DZ42" s="5">
        <v>3</v>
      </c>
      <c r="EA42" s="5">
        <v>3</v>
      </c>
      <c r="EB42" s="69">
        <v>3</v>
      </c>
      <c r="EC42" s="18">
        <v>2.75</v>
      </c>
      <c r="ED42" s="87">
        <v>300</v>
      </c>
      <c r="EE42" s="11">
        <v>9940.1955054989558</v>
      </c>
      <c r="EF42" s="69">
        <v>37</v>
      </c>
      <c r="EG42" s="16" t="s">
        <v>119</v>
      </c>
      <c r="EH42" s="16">
        <v>40676</v>
      </c>
      <c r="EI42" s="16">
        <v>40682</v>
      </c>
      <c r="EJ42" s="71">
        <v>2</v>
      </c>
      <c r="EK42" s="69">
        <v>0</v>
      </c>
      <c r="EL42" s="69">
        <v>0</v>
      </c>
      <c r="EM42" s="69"/>
      <c r="EN42" s="69">
        <v>0</v>
      </c>
      <c r="EO42" s="69"/>
      <c r="EP42" s="17"/>
    </row>
    <row r="43" spans="1:147" ht="15" x14ac:dyDescent="0.25">
      <c r="A43" s="10">
        <v>39</v>
      </c>
      <c r="B43" s="15" t="s">
        <v>156</v>
      </c>
      <c r="C43" s="42"/>
      <c r="D43" s="8">
        <v>40667</v>
      </c>
      <c r="E43" s="28">
        <v>1</v>
      </c>
      <c r="F43" s="28">
        <v>1</v>
      </c>
      <c r="G43" s="32"/>
      <c r="H43" s="5">
        <v>2</v>
      </c>
      <c r="I43" s="5">
        <v>2</v>
      </c>
      <c r="J43" s="5">
        <v>2</v>
      </c>
      <c r="K43" s="5">
        <v>2</v>
      </c>
      <c r="L43" s="5">
        <v>2</v>
      </c>
      <c r="M43" s="5">
        <v>2</v>
      </c>
      <c r="N43" s="5">
        <v>2</v>
      </c>
      <c r="O43" s="299">
        <f t="shared" si="0"/>
        <v>2</v>
      </c>
      <c r="P43" s="5"/>
      <c r="Q43" s="5" t="s">
        <v>118</v>
      </c>
      <c r="R43" s="5" t="s">
        <v>118</v>
      </c>
      <c r="S43" s="5"/>
      <c r="T43" s="5"/>
      <c r="U43" s="5"/>
      <c r="V43" s="5"/>
      <c r="W43" s="5"/>
      <c r="X43" s="32"/>
      <c r="Y43" s="5">
        <v>15</v>
      </c>
      <c r="Z43" s="5">
        <v>25</v>
      </c>
      <c r="AA43" s="5">
        <v>35</v>
      </c>
      <c r="AB43" s="5">
        <v>37</v>
      </c>
      <c r="AC43" s="5">
        <v>44</v>
      </c>
      <c r="AD43" s="5"/>
      <c r="AE43" s="5"/>
      <c r="AF43" s="32"/>
      <c r="AG43" s="5"/>
      <c r="AH43" s="5"/>
      <c r="AI43" s="5"/>
      <c r="AJ43" s="5"/>
      <c r="AK43" s="5"/>
      <c r="AL43" s="5">
        <v>44</v>
      </c>
      <c r="AM43" s="5">
        <v>44</v>
      </c>
      <c r="AN43" s="40">
        <v>40674</v>
      </c>
      <c r="AO43" s="8">
        <v>40682</v>
      </c>
      <c r="AP43" s="41">
        <v>40689</v>
      </c>
      <c r="AQ43" s="28"/>
      <c r="AR43" s="28"/>
      <c r="AS43" s="28"/>
      <c r="AT43" s="28"/>
      <c r="AU43" s="28"/>
      <c r="AV43" s="28"/>
      <c r="AW43" s="28"/>
      <c r="AX43" s="28"/>
      <c r="AY43" s="10" t="s">
        <v>157</v>
      </c>
      <c r="AZ43" s="300">
        <f t="shared" si="1"/>
        <v>2</v>
      </c>
      <c r="BA43" s="5">
        <v>2</v>
      </c>
      <c r="BB43" s="11">
        <v>3.45</v>
      </c>
      <c r="BC43" s="87">
        <v>360</v>
      </c>
      <c r="BD43" s="12"/>
      <c r="BE43" s="5"/>
      <c r="BF43" s="5"/>
      <c r="BG43" s="5"/>
      <c r="BH43" s="5"/>
      <c r="BI43" s="5"/>
      <c r="BJ43" s="42">
        <v>5</v>
      </c>
      <c r="BK43" s="38"/>
      <c r="BL43" s="11">
        <f t="shared" si="2"/>
        <v>6730.7051806834525</v>
      </c>
      <c r="BM43" s="11"/>
      <c r="BN43" s="11">
        <f t="shared" si="3"/>
        <v>6730.7051806834525</v>
      </c>
      <c r="BO43" s="44">
        <v>39</v>
      </c>
      <c r="BP43" s="57">
        <v>5</v>
      </c>
      <c r="BQ43" s="57">
        <v>8</v>
      </c>
      <c r="BR43" s="57">
        <v>6</v>
      </c>
      <c r="BS43" s="57"/>
      <c r="BT43" s="57"/>
      <c r="BU43" s="57">
        <v>21</v>
      </c>
      <c r="BV43" s="57"/>
      <c r="BW43" s="127">
        <v>11</v>
      </c>
      <c r="BX43" s="126">
        <v>5</v>
      </c>
      <c r="BY43" s="126"/>
      <c r="BZ43" s="126"/>
      <c r="CA43" s="126">
        <v>9</v>
      </c>
      <c r="CB43" s="126" t="s">
        <v>772</v>
      </c>
      <c r="CC43" s="127">
        <v>9</v>
      </c>
      <c r="CD43" s="126">
        <v>6</v>
      </c>
      <c r="CE43" s="126"/>
      <c r="CF43" s="126"/>
      <c r="CG43" s="126">
        <v>11</v>
      </c>
      <c r="CH43" s="126" t="s">
        <v>774</v>
      </c>
      <c r="CI43" s="127">
        <v>9</v>
      </c>
      <c r="CJ43" s="126">
        <v>6</v>
      </c>
      <c r="CK43" s="126"/>
      <c r="CL43" s="126"/>
      <c r="CM43" s="126">
        <v>16</v>
      </c>
      <c r="CN43" s="126" t="s">
        <v>772</v>
      </c>
      <c r="CO43" s="127">
        <v>0</v>
      </c>
      <c r="CP43" s="126">
        <v>0</v>
      </c>
      <c r="CQ43" s="126"/>
      <c r="CR43" s="126"/>
      <c r="CS43" s="126">
        <v>0</v>
      </c>
      <c r="CT43" s="126" t="s">
        <v>772</v>
      </c>
      <c r="CU43" s="58"/>
      <c r="CV43" s="89"/>
      <c r="CW43" s="89"/>
      <c r="CX43" s="89"/>
      <c r="CY43" s="89"/>
      <c r="CZ43" s="130"/>
      <c r="DA43" s="57"/>
      <c r="DB43" s="57"/>
      <c r="DC43" s="57"/>
      <c r="DD43" s="57"/>
      <c r="DE43" s="57"/>
      <c r="DF43" s="57"/>
      <c r="DG43" s="58"/>
      <c r="DH43" s="89"/>
      <c r="DI43" s="89"/>
      <c r="DJ43" s="89"/>
      <c r="DK43" s="89"/>
      <c r="DL43" s="130"/>
      <c r="DM43" s="57"/>
      <c r="DN43" s="57"/>
      <c r="DO43" s="57"/>
      <c r="DP43" s="57"/>
      <c r="DQ43" s="57"/>
      <c r="DR43" s="57"/>
      <c r="DS43" s="58"/>
      <c r="DT43" s="57"/>
      <c r="DU43" s="57"/>
      <c r="DV43" s="57"/>
      <c r="DW43" s="57"/>
      <c r="DX43" s="57"/>
      <c r="DY43" s="44">
        <v>39</v>
      </c>
      <c r="DZ43" s="5">
        <v>2</v>
      </c>
      <c r="EA43" s="5">
        <v>2</v>
      </c>
      <c r="EB43" s="69">
        <v>2</v>
      </c>
      <c r="EC43" s="11">
        <v>3.45</v>
      </c>
      <c r="ED43" s="87">
        <v>360</v>
      </c>
      <c r="EE43" s="11">
        <v>6730.7051806834525</v>
      </c>
      <c r="EF43" s="69">
        <v>44</v>
      </c>
      <c r="EG43" s="8">
        <v>40674</v>
      </c>
      <c r="EH43" s="8">
        <v>40682</v>
      </c>
      <c r="EI43" s="8">
        <v>40689</v>
      </c>
      <c r="EJ43" s="71">
        <v>5</v>
      </c>
      <c r="EK43" s="69">
        <f>BQ43+BW43+CC43+CI43+CO43</f>
        <v>37</v>
      </c>
      <c r="EL43" s="69">
        <f>BR43+BX43+CD43+CJ43+CP43</f>
        <v>23</v>
      </c>
      <c r="EM43" s="69"/>
      <c r="EN43" s="69">
        <f>BU43+CA43+CG43+CM43+CS43</f>
        <v>57</v>
      </c>
      <c r="EO43" s="69"/>
      <c r="EP43" s="26"/>
      <c r="EQ43" s="10"/>
    </row>
    <row r="44" spans="1:147" ht="15" x14ac:dyDescent="0.25">
      <c r="A44" s="10">
        <v>40</v>
      </c>
      <c r="B44" s="15">
        <v>40</v>
      </c>
      <c r="C44" s="42"/>
      <c r="D44" s="8">
        <v>40661</v>
      </c>
      <c r="E44" s="28">
        <v>1</v>
      </c>
      <c r="F44" s="28">
        <v>0</v>
      </c>
      <c r="G44" s="32">
        <v>1</v>
      </c>
      <c r="H44" s="5">
        <v>1</v>
      </c>
      <c r="I44" s="5">
        <v>1</v>
      </c>
      <c r="J44" s="5">
        <v>1</v>
      </c>
      <c r="K44" s="5">
        <v>1</v>
      </c>
      <c r="L44" s="5">
        <v>1</v>
      </c>
      <c r="M44" s="5"/>
      <c r="N44" s="5"/>
      <c r="O44" s="299">
        <f t="shared" si="0"/>
        <v>1</v>
      </c>
      <c r="P44" s="5"/>
      <c r="Q44" s="5"/>
      <c r="R44" s="5"/>
      <c r="S44" s="5"/>
      <c r="T44" s="5"/>
      <c r="U44" s="5"/>
      <c r="V44" s="5"/>
      <c r="W44" s="5"/>
      <c r="X44" s="32"/>
      <c r="Y44" s="5"/>
      <c r="Z44" s="5"/>
      <c r="AA44" s="5"/>
      <c r="AB44" s="5"/>
      <c r="AC44" s="5"/>
      <c r="AD44" s="5"/>
      <c r="AE44" s="5"/>
      <c r="AF44" s="32"/>
      <c r="AG44" s="5"/>
      <c r="AH44" s="5"/>
      <c r="AI44" s="5"/>
      <c r="AJ44" s="5"/>
      <c r="AK44" s="5"/>
      <c r="AL44" s="5"/>
      <c r="AM44" s="5"/>
      <c r="AN44" s="40"/>
      <c r="AO44" s="8"/>
      <c r="AP44" s="41"/>
      <c r="AQ44" s="28"/>
      <c r="AR44" s="28"/>
      <c r="AS44" s="28"/>
      <c r="AT44" s="28"/>
      <c r="AU44" s="28"/>
      <c r="AV44" s="28"/>
      <c r="AW44" s="28"/>
      <c r="AX44" s="28"/>
      <c r="AY44" s="10"/>
      <c r="AZ44" s="300">
        <f t="shared" si="1"/>
        <v>0</v>
      </c>
      <c r="BA44" s="5"/>
      <c r="BB44" s="11"/>
      <c r="BC44" s="87"/>
      <c r="BD44" s="12"/>
      <c r="BE44" s="5"/>
      <c r="BF44" s="5"/>
      <c r="BG44" s="5"/>
      <c r="BH44" s="5"/>
      <c r="BI44" s="5"/>
      <c r="BJ44" s="32"/>
      <c r="BK44" s="38"/>
      <c r="BL44" s="11"/>
      <c r="BM44" s="11"/>
      <c r="BN44" s="11"/>
      <c r="BO44" s="44">
        <v>40</v>
      </c>
      <c r="BP44" s="26"/>
      <c r="BQ44" s="26"/>
      <c r="BR44" s="26"/>
      <c r="BS44" s="26"/>
      <c r="BT44" s="26"/>
      <c r="BU44" s="26"/>
      <c r="BV44" s="26"/>
      <c r="BW44" s="33"/>
      <c r="BX44" s="26"/>
      <c r="BY44" s="26"/>
      <c r="BZ44" s="26"/>
      <c r="CA44" s="26"/>
      <c r="CB44" s="26"/>
      <c r="CC44" s="33"/>
      <c r="CD44" s="26"/>
      <c r="CE44" s="26"/>
      <c r="CF44" s="26"/>
      <c r="CG44" s="26"/>
      <c r="CH44" s="26"/>
      <c r="CI44" s="33"/>
      <c r="CJ44" s="26"/>
      <c r="CK44" s="26"/>
      <c r="CL44" s="26"/>
      <c r="CM44" s="26"/>
      <c r="CN44" s="26"/>
      <c r="CO44" s="33"/>
      <c r="CP44" s="26"/>
      <c r="CQ44" s="26"/>
      <c r="CR44" s="26"/>
      <c r="CS44" s="26"/>
      <c r="CT44" s="26"/>
      <c r="CU44" s="33"/>
      <c r="CV44" s="4"/>
      <c r="CW44" s="4"/>
      <c r="CX44" s="4"/>
      <c r="CY44" s="4"/>
      <c r="CZ44" s="43"/>
      <c r="DA44" s="26"/>
      <c r="DB44" s="26"/>
      <c r="DC44" s="26"/>
      <c r="DD44" s="26"/>
      <c r="DE44" s="26"/>
      <c r="DF44" s="26"/>
      <c r="DG44" s="33"/>
      <c r="DH44" s="4"/>
      <c r="DI44" s="4"/>
      <c r="DJ44" s="4"/>
      <c r="DK44" s="4"/>
      <c r="DL44" s="43"/>
      <c r="DM44" s="26"/>
      <c r="DN44" s="26"/>
      <c r="DO44" s="26"/>
      <c r="DP44" s="26"/>
      <c r="DQ44" s="26"/>
      <c r="DR44" s="26"/>
      <c r="DS44" s="33"/>
      <c r="DT44" s="26"/>
      <c r="DU44" s="26"/>
      <c r="DV44" s="26"/>
      <c r="DW44" s="26"/>
      <c r="DX44" s="26"/>
      <c r="DY44" s="44">
        <v>40</v>
      </c>
      <c r="DZ44" s="5">
        <v>1</v>
      </c>
      <c r="EA44" s="5">
        <v>0</v>
      </c>
      <c r="EB44" s="69">
        <v>1</v>
      </c>
      <c r="EC44" s="11"/>
      <c r="ED44" s="87"/>
      <c r="EE44" s="11"/>
      <c r="EF44" s="69"/>
      <c r="EG44" s="8"/>
      <c r="EH44" s="8"/>
      <c r="EI44" s="8"/>
      <c r="EJ44" s="71"/>
      <c r="EK44" s="69"/>
      <c r="EL44" s="69"/>
      <c r="EM44" s="69"/>
      <c r="EN44" s="69"/>
      <c r="EO44" s="69"/>
      <c r="EP44" s="26"/>
      <c r="EQ44" s="10"/>
    </row>
    <row r="45" spans="1:147" ht="15" x14ac:dyDescent="0.25">
      <c r="A45" s="10">
        <v>41</v>
      </c>
      <c r="B45" s="15"/>
      <c r="C45" s="42"/>
      <c r="D45" s="8"/>
      <c r="E45" s="28"/>
      <c r="F45" s="28"/>
      <c r="G45" s="32"/>
      <c r="H45" s="5"/>
      <c r="I45" s="5"/>
      <c r="J45" s="5"/>
      <c r="K45" s="5"/>
      <c r="L45" s="5"/>
      <c r="M45" s="5"/>
      <c r="N45" s="5"/>
      <c r="O45" s="299">
        <f t="shared" si="0"/>
        <v>0</v>
      </c>
      <c r="P45" s="5"/>
      <c r="Q45" s="5"/>
      <c r="R45" s="5"/>
      <c r="S45" s="5"/>
      <c r="T45" s="5"/>
      <c r="U45" s="5"/>
      <c r="V45" s="5"/>
      <c r="W45" s="5"/>
      <c r="X45" s="32"/>
      <c r="Y45" s="5"/>
      <c r="Z45" s="5"/>
      <c r="AA45" s="5"/>
      <c r="AB45" s="5"/>
      <c r="AC45" s="5"/>
      <c r="AD45" s="5"/>
      <c r="AE45" s="5"/>
      <c r="AF45" s="32"/>
      <c r="AG45" s="5"/>
      <c r="AH45" s="5"/>
      <c r="AI45" s="5"/>
      <c r="AJ45" s="5"/>
      <c r="AK45" s="5"/>
      <c r="AL45" s="5"/>
      <c r="AM45" s="5"/>
      <c r="AN45" s="40"/>
      <c r="AO45" s="8"/>
      <c r="AP45" s="41"/>
      <c r="AQ45" s="28"/>
      <c r="AR45" s="28"/>
      <c r="AS45" s="28"/>
      <c r="AT45" s="28"/>
      <c r="AU45" s="28"/>
      <c r="AV45" s="28"/>
      <c r="AW45" s="28"/>
      <c r="AX45" s="28"/>
      <c r="AY45" s="10" t="s">
        <v>753</v>
      </c>
      <c r="AZ45" s="300">
        <f t="shared" si="1"/>
        <v>0</v>
      </c>
      <c r="BA45" s="5"/>
      <c r="BB45" s="11"/>
      <c r="BC45" s="87"/>
      <c r="BD45" s="12"/>
      <c r="BE45" s="5"/>
      <c r="BF45" s="5"/>
      <c r="BG45" s="5"/>
      <c r="BH45" s="5"/>
      <c r="BI45" s="5"/>
      <c r="BJ45" s="32"/>
      <c r="BK45" s="38"/>
      <c r="BL45" s="11"/>
      <c r="BM45" s="11"/>
      <c r="BN45" s="11"/>
      <c r="BO45" s="44">
        <v>41</v>
      </c>
      <c r="BP45" s="26"/>
      <c r="BQ45" s="26"/>
      <c r="BR45" s="26"/>
      <c r="BS45" s="26"/>
      <c r="BT45" s="26"/>
      <c r="BU45" s="26"/>
      <c r="BV45" s="26"/>
      <c r="BW45" s="33"/>
      <c r="BX45" s="26"/>
      <c r="BY45" s="26"/>
      <c r="BZ45" s="26"/>
      <c r="CA45" s="26"/>
      <c r="CB45" s="26"/>
      <c r="CC45" s="33"/>
      <c r="CD45" s="26"/>
      <c r="CE45" s="26"/>
      <c r="CF45" s="26"/>
      <c r="CG45" s="26"/>
      <c r="CH45" s="26"/>
      <c r="CI45" s="33"/>
      <c r="CJ45" s="26"/>
      <c r="CK45" s="26"/>
      <c r="CL45" s="26"/>
      <c r="CM45" s="26"/>
      <c r="CN45" s="26"/>
      <c r="CO45" s="33"/>
      <c r="CP45" s="26"/>
      <c r="CQ45" s="26"/>
      <c r="CR45" s="26"/>
      <c r="CS45" s="26"/>
      <c r="CT45" s="26"/>
      <c r="CU45" s="33"/>
      <c r="CV45" s="4"/>
      <c r="CW45" s="4"/>
      <c r="CX45" s="4"/>
      <c r="CY45" s="4"/>
      <c r="CZ45" s="43"/>
      <c r="DA45" s="26"/>
      <c r="DB45" s="26"/>
      <c r="DC45" s="26"/>
      <c r="DD45" s="26"/>
      <c r="DE45" s="26"/>
      <c r="DF45" s="26"/>
      <c r="DG45" s="33"/>
      <c r="DH45" s="4"/>
      <c r="DI45" s="4"/>
      <c r="DJ45" s="4"/>
      <c r="DK45" s="4"/>
      <c r="DL45" s="43"/>
      <c r="DM45" s="26"/>
      <c r="DN45" s="26"/>
      <c r="DO45" s="26"/>
      <c r="DP45" s="26"/>
      <c r="DQ45" s="26"/>
      <c r="DR45" s="26"/>
      <c r="DS45" s="33"/>
      <c r="DT45" s="26"/>
      <c r="DU45" s="26"/>
      <c r="DV45" s="26"/>
      <c r="DW45" s="26"/>
      <c r="DX45" s="26"/>
      <c r="DY45" s="44">
        <v>41</v>
      </c>
      <c r="DZ45" s="5">
        <v>0</v>
      </c>
      <c r="EA45" s="5">
        <v>0</v>
      </c>
      <c r="EB45" s="69"/>
      <c r="EC45" s="11"/>
      <c r="ED45" s="87"/>
      <c r="EE45" s="11"/>
      <c r="EF45" s="69"/>
      <c r="EG45" s="8"/>
      <c r="EH45" s="8"/>
      <c r="EI45" s="8"/>
      <c r="EJ45" s="71"/>
      <c r="EK45" s="69"/>
      <c r="EL45" s="69"/>
      <c r="EM45" s="69"/>
      <c r="EN45" s="69"/>
      <c r="EO45" s="69"/>
      <c r="EP45" s="26" t="s">
        <v>656</v>
      </c>
      <c r="EQ45" s="10"/>
    </row>
    <row r="46" spans="1:147" ht="15" x14ac:dyDescent="0.25">
      <c r="A46" s="10">
        <v>42</v>
      </c>
      <c r="B46" s="15"/>
      <c r="C46" s="42"/>
      <c r="D46" s="8"/>
      <c r="E46" s="28"/>
      <c r="F46" s="28"/>
      <c r="G46" s="32"/>
      <c r="H46" s="5"/>
      <c r="I46" s="5"/>
      <c r="J46" s="5"/>
      <c r="K46" s="5"/>
      <c r="L46" s="5"/>
      <c r="M46" s="5"/>
      <c r="N46" s="5"/>
      <c r="O46" s="299">
        <f t="shared" si="0"/>
        <v>0</v>
      </c>
      <c r="P46" s="5"/>
      <c r="Q46" s="5"/>
      <c r="R46" s="5"/>
      <c r="S46" s="5"/>
      <c r="T46" s="5"/>
      <c r="U46" s="5"/>
      <c r="V46" s="5"/>
      <c r="W46" s="5"/>
      <c r="X46" s="32"/>
      <c r="Y46" s="5"/>
      <c r="Z46" s="5"/>
      <c r="AA46" s="5"/>
      <c r="AB46" s="5"/>
      <c r="AC46" s="5"/>
      <c r="AD46" s="5"/>
      <c r="AE46" s="5"/>
      <c r="AF46" s="32"/>
      <c r="AG46" s="5"/>
      <c r="AH46" s="5"/>
      <c r="AI46" s="5"/>
      <c r="AJ46" s="5"/>
      <c r="AK46" s="5"/>
      <c r="AL46" s="5"/>
      <c r="AM46" s="5"/>
      <c r="AN46" s="40"/>
      <c r="AO46" s="8"/>
      <c r="AP46" s="41"/>
      <c r="AQ46" s="28"/>
      <c r="AR46" s="28"/>
      <c r="AS46" s="28"/>
      <c r="AT46" s="28"/>
      <c r="AU46" s="28"/>
      <c r="AV46" s="28"/>
      <c r="AW46" s="28"/>
      <c r="AX46" s="28"/>
      <c r="AY46" s="10" t="s">
        <v>753</v>
      </c>
      <c r="AZ46" s="300">
        <f t="shared" si="1"/>
        <v>0</v>
      </c>
      <c r="BA46" s="5"/>
      <c r="BB46" s="11"/>
      <c r="BC46" s="87"/>
      <c r="BD46" s="12"/>
      <c r="BE46" s="5"/>
      <c r="BF46" s="5"/>
      <c r="BG46" s="5"/>
      <c r="BH46" s="5"/>
      <c r="BI46" s="5"/>
      <c r="BJ46" s="32"/>
      <c r="BK46" s="38"/>
      <c r="BL46" s="11"/>
      <c r="BM46" s="11"/>
      <c r="BN46" s="11"/>
      <c r="BO46" s="44">
        <v>42</v>
      </c>
      <c r="BP46" s="26"/>
      <c r="BQ46" s="26"/>
      <c r="BR46" s="26"/>
      <c r="BS46" s="26"/>
      <c r="BT46" s="26"/>
      <c r="BU46" s="26"/>
      <c r="BV46" s="26"/>
      <c r="BW46" s="33"/>
      <c r="BX46" s="26"/>
      <c r="BY46" s="26"/>
      <c r="BZ46" s="26"/>
      <c r="CA46" s="26"/>
      <c r="CB46" s="26"/>
      <c r="CC46" s="33"/>
      <c r="CD46" s="26"/>
      <c r="CE46" s="26"/>
      <c r="CF46" s="26"/>
      <c r="CG46" s="26"/>
      <c r="CH46" s="26"/>
      <c r="CI46" s="33"/>
      <c r="CJ46" s="26"/>
      <c r="CK46" s="26"/>
      <c r="CL46" s="26"/>
      <c r="CM46" s="26"/>
      <c r="CN46" s="26"/>
      <c r="CO46" s="33"/>
      <c r="CP46" s="26"/>
      <c r="CQ46" s="26"/>
      <c r="CR46" s="26"/>
      <c r="CS46" s="26"/>
      <c r="CT46" s="26"/>
      <c r="CU46" s="33"/>
      <c r="CV46" s="4"/>
      <c r="CW46" s="4"/>
      <c r="CX46" s="4"/>
      <c r="CY46" s="4"/>
      <c r="CZ46" s="43"/>
      <c r="DA46" s="26"/>
      <c r="DB46" s="26"/>
      <c r="DC46" s="26"/>
      <c r="DD46" s="26"/>
      <c r="DE46" s="26"/>
      <c r="DF46" s="26"/>
      <c r="DG46" s="33"/>
      <c r="DH46" s="4"/>
      <c r="DI46" s="4"/>
      <c r="DJ46" s="4"/>
      <c r="DK46" s="4"/>
      <c r="DL46" s="43"/>
      <c r="DM46" s="26"/>
      <c r="DN46" s="26"/>
      <c r="DO46" s="26"/>
      <c r="DP46" s="26"/>
      <c r="DQ46" s="26"/>
      <c r="DR46" s="26"/>
      <c r="DS46" s="33"/>
      <c r="DT46" s="26"/>
      <c r="DU46" s="26"/>
      <c r="DV46" s="26"/>
      <c r="DW46" s="26"/>
      <c r="DX46" s="26"/>
      <c r="DY46" s="44">
        <v>42</v>
      </c>
      <c r="DZ46" s="5">
        <v>0</v>
      </c>
      <c r="EA46" s="5">
        <v>0</v>
      </c>
      <c r="EB46" s="69"/>
      <c r="EC46" s="11"/>
      <c r="ED46" s="87"/>
      <c r="EE46" s="11"/>
      <c r="EF46" s="69"/>
      <c r="EG46" s="8"/>
      <c r="EH46" s="8"/>
      <c r="EI46" s="8"/>
      <c r="EJ46" s="71"/>
      <c r="EK46" s="69"/>
      <c r="EL46" s="69"/>
      <c r="EM46" s="69"/>
      <c r="EN46" s="69"/>
      <c r="EO46" s="69"/>
      <c r="EP46" s="26" t="s">
        <v>656</v>
      </c>
      <c r="EQ46" s="10"/>
    </row>
    <row r="47" spans="1:147" ht="15" x14ac:dyDescent="0.25">
      <c r="A47" s="10">
        <v>43</v>
      </c>
      <c r="B47" s="15">
        <v>43</v>
      </c>
      <c r="C47" s="42"/>
      <c r="D47" s="8">
        <v>40674</v>
      </c>
      <c r="E47" s="28">
        <v>1</v>
      </c>
      <c r="F47" s="28">
        <v>1</v>
      </c>
      <c r="G47" s="32"/>
      <c r="H47" s="5"/>
      <c r="I47" s="5"/>
      <c r="J47" s="5">
        <v>1</v>
      </c>
      <c r="K47" s="5">
        <v>1</v>
      </c>
      <c r="L47" s="5"/>
      <c r="M47" s="5">
        <v>1</v>
      </c>
      <c r="N47" s="5"/>
      <c r="O47" s="299">
        <f t="shared" si="0"/>
        <v>1</v>
      </c>
      <c r="P47" s="5"/>
      <c r="Q47" s="5"/>
      <c r="R47" s="5"/>
      <c r="S47" s="5" t="s">
        <v>117</v>
      </c>
      <c r="T47" s="5" t="s">
        <v>117</v>
      </c>
      <c r="U47" s="5"/>
      <c r="V47" s="5"/>
      <c r="W47" s="5"/>
      <c r="X47" s="32"/>
      <c r="Y47" s="5"/>
      <c r="Z47" s="5"/>
      <c r="AA47" s="5">
        <v>2</v>
      </c>
      <c r="AB47" s="5">
        <v>2</v>
      </c>
      <c r="AC47" s="5"/>
      <c r="AD47" s="5"/>
      <c r="AE47" s="5"/>
      <c r="AF47" s="32"/>
      <c r="AG47" s="5"/>
      <c r="AH47" s="5"/>
      <c r="AI47" s="5"/>
      <c r="AJ47" s="5"/>
      <c r="AK47" s="5"/>
      <c r="AL47" s="5">
        <v>2</v>
      </c>
      <c r="AM47" s="5"/>
      <c r="AN47" s="40" t="s">
        <v>114</v>
      </c>
      <c r="AO47" s="8"/>
      <c r="AP47" s="41">
        <v>40688</v>
      </c>
      <c r="AQ47" s="28"/>
      <c r="AR47" s="28"/>
      <c r="AS47" s="28"/>
      <c r="AT47" s="28"/>
      <c r="AU47" s="28"/>
      <c r="AV47" s="28"/>
      <c r="AW47" s="28"/>
      <c r="AX47" s="28"/>
      <c r="AY47" s="10" t="s">
        <v>158</v>
      </c>
      <c r="AZ47" s="300">
        <f t="shared" si="1"/>
        <v>1</v>
      </c>
      <c r="BA47" s="5">
        <v>1</v>
      </c>
      <c r="BB47" s="11">
        <v>1.66</v>
      </c>
      <c r="BC47" s="87">
        <v>230</v>
      </c>
      <c r="BD47" s="12"/>
      <c r="BE47" s="5"/>
      <c r="BF47" s="5"/>
      <c r="BG47" s="5"/>
      <c r="BH47" s="5"/>
      <c r="BI47" s="5"/>
      <c r="BJ47" s="32">
        <v>0</v>
      </c>
      <c r="BK47" s="38"/>
      <c r="BL47" s="11">
        <f t="shared" si="2"/>
        <v>497.77593118334192</v>
      </c>
      <c r="BM47" s="11"/>
      <c r="BN47" s="11">
        <f t="shared" si="3"/>
        <v>497.77593118334192</v>
      </c>
      <c r="BO47" s="44">
        <v>43</v>
      </c>
      <c r="BP47" s="26"/>
      <c r="BQ47" s="26"/>
      <c r="BR47" s="26"/>
      <c r="BS47" s="26"/>
      <c r="BT47" s="26"/>
      <c r="BU47" s="26"/>
      <c r="BV47" s="26"/>
      <c r="BW47" s="33"/>
      <c r="BX47" s="26"/>
      <c r="BY47" s="26"/>
      <c r="BZ47" s="26"/>
      <c r="CA47" s="26"/>
      <c r="CB47" s="26"/>
      <c r="CC47" s="33"/>
      <c r="CD47" s="26"/>
      <c r="CE47" s="26"/>
      <c r="CF47" s="26"/>
      <c r="CG47" s="26"/>
      <c r="CH47" s="26"/>
      <c r="CI47" s="33"/>
      <c r="CJ47" s="26"/>
      <c r="CK47" s="26"/>
      <c r="CL47" s="26"/>
      <c r="CM47" s="26"/>
      <c r="CN47" s="26"/>
      <c r="CO47" s="33"/>
      <c r="CP47" s="26"/>
      <c r="CQ47" s="26"/>
      <c r="CR47" s="26"/>
      <c r="CS47" s="26"/>
      <c r="CT47" s="26"/>
      <c r="CU47" s="33"/>
      <c r="CV47" s="4"/>
      <c r="CW47" s="4"/>
      <c r="CX47" s="4"/>
      <c r="CY47" s="4"/>
      <c r="CZ47" s="43"/>
      <c r="DA47" s="26"/>
      <c r="DB47" s="26"/>
      <c r="DC47" s="26"/>
      <c r="DD47" s="26"/>
      <c r="DE47" s="26"/>
      <c r="DF47" s="26"/>
      <c r="DG47" s="33"/>
      <c r="DH47" s="4"/>
      <c r="DI47" s="4"/>
      <c r="DJ47" s="4"/>
      <c r="DK47" s="4"/>
      <c r="DL47" s="43"/>
      <c r="DM47" s="26"/>
      <c r="DN47" s="26"/>
      <c r="DO47" s="26"/>
      <c r="DP47" s="26"/>
      <c r="DQ47" s="26"/>
      <c r="DR47" s="26"/>
      <c r="DS47" s="33"/>
      <c r="DT47" s="26"/>
      <c r="DU47" s="26"/>
      <c r="DV47" s="26"/>
      <c r="DW47" s="26"/>
      <c r="DX47" s="26"/>
      <c r="DY47" s="44">
        <v>43</v>
      </c>
      <c r="DZ47" s="5">
        <v>1</v>
      </c>
      <c r="EA47" s="5">
        <v>1</v>
      </c>
      <c r="EB47" s="69">
        <v>1</v>
      </c>
      <c r="EC47" s="11">
        <v>1.66</v>
      </c>
      <c r="ED47" s="87">
        <v>230</v>
      </c>
      <c r="EE47" s="11">
        <v>497.77593118334192</v>
      </c>
      <c r="EF47" s="69">
        <v>2</v>
      </c>
      <c r="EG47" s="8" t="s">
        <v>114</v>
      </c>
      <c r="EH47" s="8"/>
      <c r="EI47" s="8">
        <v>40688</v>
      </c>
      <c r="EJ47" s="71">
        <v>0</v>
      </c>
      <c r="EK47" s="69"/>
      <c r="EL47" s="69"/>
      <c r="EM47" s="69"/>
      <c r="EN47" s="69"/>
      <c r="EO47" s="69"/>
      <c r="EP47" s="26"/>
      <c r="EQ47" s="10"/>
    </row>
    <row r="48" spans="1:147" ht="15" x14ac:dyDescent="0.25">
      <c r="A48" s="10">
        <v>44</v>
      </c>
      <c r="B48" s="15"/>
      <c r="C48" s="42"/>
      <c r="D48" s="8"/>
      <c r="E48" s="28"/>
      <c r="F48" s="28"/>
      <c r="G48" s="32"/>
      <c r="H48" s="5"/>
      <c r="I48" s="5"/>
      <c r="J48" s="5"/>
      <c r="K48" s="5"/>
      <c r="L48" s="5"/>
      <c r="M48" s="5"/>
      <c r="N48" s="5"/>
      <c r="O48" s="299">
        <f t="shared" si="0"/>
        <v>0</v>
      </c>
      <c r="P48" s="5"/>
      <c r="Q48" s="5"/>
      <c r="R48" s="5"/>
      <c r="S48" s="5"/>
      <c r="T48" s="5"/>
      <c r="U48" s="5"/>
      <c r="V48" s="5"/>
      <c r="W48" s="5"/>
      <c r="X48" s="32"/>
      <c r="Y48" s="5"/>
      <c r="Z48" s="5"/>
      <c r="AA48" s="5"/>
      <c r="AB48" s="5"/>
      <c r="AC48" s="5"/>
      <c r="AD48" s="5"/>
      <c r="AE48" s="5"/>
      <c r="AF48" s="32"/>
      <c r="AG48" s="5"/>
      <c r="AH48" s="5"/>
      <c r="AI48" s="5"/>
      <c r="AJ48" s="5"/>
      <c r="AK48" s="5"/>
      <c r="AL48" s="5"/>
      <c r="AM48" s="5"/>
      <c r="AN48" s="40"/>
      <c r="AO48" s="8"/>
      <c r="AP48" s="41"/>
      <c r="AQ48" s="28"/>
      <c r="AR48" s="28"/>
      <c r="AS48" s="28"/>
      <c r="AT48" s="28"/>
      <c r="AU48" s="28"/>
      <c r="AV48" s="28"/>
      <c r="AW48" s="28"/>
      <c r="AX48" s="28"/>
      <c r="AY48" s="10"/>
      <c r="AZ48" s="300">
        <f t="shared" si="1"/>
        <v>0</v>
      </c>
      <c r="BA48" s="15"/>
      <c r="BB48" s="18"/>
      <c r="BC48" s="87"/>
      <c r="BD48" s="19"/>
      <c r="BE48" s="15"/>
      <c r="BF48" s="15"/>
      <c r="BG48" s="15"/>
      <c r="BH48" s="15"/>
      <c r="BI48" s="15"/>
      <c r="BJ48" s="42"/>
      <c r="BK48" s="262"/>
      <c r="BL48" s="11"/>
      <c r="BM48" s="11"/>
      <c r="BN48" s="11"/>
      <c r="BO48" s="44">
        <v>44</v>
      </c>
      <c r="BV48" s="125"/>
      <c r="CI48" s="31"/>
      <c r="CJ48" s="1"/>
      <c r="CK48" s="1"/>
      <c r="CL48" s="1"/>
      <c r="CM48" s="1"/>
      <c r="CN48" s="125"/>
      <c r="CU48" s="31"/>
      <c r="CV48" s="1"/>
      <c r="CW48" s="1"/>
      <c r="CX48" s="1"/>
      <c r="CY48" s="1"/>
      <c r="CZ48" s="125"/>
      <c r="DG48" s="31"/>
      <c r="DH48" s="1"/>
      <c r="DI48" s="1"/>
      <c r="DJ48" s="1"/>
      <c r="DK48" s="1"/>
      <c r="DL48" s="125"/>
      <c r="DS48" s="31"/>
      <c r="DY48" s="44">
        <v>44</v>
      </c>
      <c r="DZ48" s="5">
        <v>0</v>
      </c>
      <c r="EA48" s="5">
        <v>0</v>
      </c>
      <c r="EB48" s="69"/>
      <c r="EC48" s="11"/>
      <c r="ED48" s="87"/>
      <c r="EE48" s="11"/>
      <c r="EF48" s="69"/>
      <c r="EG48" s="8"/>
      <c r="EH48" s="8"/>
      <c r="EI48" s="8"/>
      <c r="EJ48" s="71"/>
      <c r="EK48" s="69"/>
      <c r="EL48" s="69"/>
      <c r="EM48" s="69"/>
      <c r="EN48" s="69"/>
      <c r="EO48" s="69"/>
      <c r="EP48" s="26" t="s">
        <v>656</v>
      </c>
      <c r="EQ48" s="10"/>
    </row>
    <row r="49" spans="1:147" ht="15" x14ac:dyDescent="0.25">
      <c r="A49" s="10">
        <v>45</v>
      </c>
      <c r="B49" s="15"/>
      <c r="C49" s="42"/>
      <c r="D49" s="8"/>
      <c r="E49" s="28"/>
      <c r="F49" s="28"/>
      <c r="G49" s="32"/>
      <c r="H49" s="5"/>
      <c r="I49" s="5"/>
      <c r="J49" s="5"/>
      <c r="K49" s="5"/>
      <c r="L49" s="5"/>
      <c r="M49" s="5"/>
      <c r="N49" s="5"/>
      <c r="O49" s="299">
        <f t="shared" si="0"/>
        <v>0</v>
      </c>
      <c r="P49" s="5"/>
      <c r="Q49" s="5"/>
      <c r="R49" s="5"/>
      <c r="S49" s="5"/>
      <c r="T49" s="5"/>
      <c r="U49" s="5"/>
      <c r="V49" s="5"/>
      <c r="W49" s="5"/>
      <c r="X49" s="32"/>
      <c r="Y49" s="5"/>
      <c r="Z49" s="5"/>
      <c r="AA49" s="5"/>
      <c r="AB49" s="5"/>
      <c r="AC49" s="5"/>
      <c r="AD49" s="5"/>
      <c r="AE49" s="5"/>
      <c r="AF49" s="32"/>
      <c r="AG49" s="5"/>
      <c r="AH49" s="5"/>
      <c r="AI49" s="5"/>
      <c r="AJ49" s="5"/>
      <c r="AK49" s="5"/>
      <c r="AL49" s="5"/>
      <c r="AM49" s="5"/>
      <c r="AN49" s="40"/>
      <c r="AO49" s="8"/>
      <c r="AP49" s="41"/>
      <c r="AQ49" s="28"/>
      <c r="AR49" s="28"/>
      <c r="AS49" s="28"/>
      <c r="AT49" s="28"/>
      <c r="AU49" s="28"/>
      <c r="AV49" s="28"/>
      <c r="AW49" s="28"/>
      <c r="AX49" s="28"/>
      <c r="AY49" s="10" t="s">
        <v>753</v>
      </c>
      <c r="AZ49" s="300">
        <f t="shared" si="1"/>
        <v>0</v>
      </c>
      <c r="BA49" s="5"/>
      <c r="BB49" s="11"/>
      <c r="BC49" s="87"/>
      <c r="BD49" s="12"/>
      <c r="BE49" s="5"/>
      <c r="BF49" s="5"/>
      <c r="BG49" s="5"/>
      <c r="BH49" s="5"/>
      <c r="BI49" s="5"/>
      <c r="BJ49" s="32"/>
      <c r="BK49" s="38"/>
      <c r="BL49" s="11"/>
      <c r="BM49" s="11"/>
      <c r="BN49" s="11"/>
      <c r="BO49" s="44">
        <v>45</v>
      </c>
      <c r="BP49" s="26"/>
      <c r="BQ49" s="26"/>
      <c r="BR49" s="26"/>
      <c r="BS49" s="26"/>
      <c r="BT49" s="26"/>
      <c r="BU49" s="26"/>
      <c r="BV49" s="26"/>
      <c r="BW49" s="33"/>
      <c r="BX49" s="26"/>
      <c r="BY49" s="26"/>
      <c r="BZ49" s="26"/>
      <c r="CA49" s="26"/>
      <c r="CB49" s="26"/>
      <c r="CC49" s="33"/>
      <c r="CD49" s="26"/>
      <c r="CE49" s="26"/>
      <c r="CF49" s="26"/>
      <c r="CG49" s="26"/>
      <c r="CH49" s="26"/>
      <c r="CI49" s="33"/>
      <c r="CJ49" s="26"/>
      <c r="CK49" s="26"/>
      <c r="CL49" s="26"/>
      <c r="CM49" s="26"/>
      <c r="CN49" s="26"/>
      <c r="CO49" s="33"/>
      <c r="CP49" s="26"/>
      <c r="CQ49" s="26"/>
      <c r="CR49" s="26"/>
      <c r="CS49" s="26"/>
      <c r="CT49" s="26"/>
      <c r="CU49" s="33"/>
      <c r="CV49" s="4"/>
      <c r="CW49" s="4"/>
      <c r="CX49" s="4"/>
      <c r="CY49" s="4"/>
      <c r="CZ49" s="43"/>
      <c r="DA49" s="26"/>
      <c r="DB49" s="26"/>
      <c r="DC49" s="26"/>
      <c r="DD49" s="26"/>
      <c r="DE49" s="26"/>
      <c r="DF49" s="26"/>
      <c r="DG49" s="33"/>
      <c r="DH49" s="4"/>
      <c r="DI49" s="4"/>
      <c r="DJ49" s="4"/>
      <c r="DK49" s="4"/>
      <c r="DL49" s="43"/>
      <c r="DM49" s="26"/>
      <c r="DN49" s="26"/>
      <c r="DO49" s="26"/>
      <c r="DP49" s="26"/>
      <c r="DQ49" s="26"/>
      <c r="DR49" s="26"/>
      <c r="DS49" s="33"/>
      <c r="DT49" s="26"/>
      <c r="DU49" s="26"/>
      <c r="DV49" s="26"/>
      <c r="DW49" s="26"/>
      <c r="DX49" s="26"/>
      <c r="DY49" s="44">
        <v>45</v>
      </c>
      <c r="DZ49" s="5">
        <v>0</v>
      </c>
      <c r="EA49" s="5">
        <v>0</v>
      </c>
      <c r="EB49" s="69"/>
      <c r="EC49" s="11"/>
      <c r="ED49" s="87"/>
      <c r="EE49" s="11"/>
      <c r="EF49" s="69"/>
      <c r="EG49" s="8"/>
      <c r="EH49" s="8"/>
      <c r="EI49" s="8"/>
      <c r="EJ49" s="71"/>
      <c r="EK49" s="69"/>
      <c r="EL49" s="69"/>
      <c r="EM49" s="69"/>
      <c r="EN49" s="69"/>
      <c r="EO49" s="69"/>
      <c r="EP49" s="10" t="s">
        <v>656</v>
      </c>
    </row>
    <row r="50" spans="1:147" ht="15" x14ac:dyDescent="0.25">
      <c r="A50" s="10">
        <v>46</v>
      </c>
      <c r="B50" s="15">
        <v>46</v>
      </c>
      <c r="C50" s="42"/>
      <c r="D50" s="8">
        <v>40682</v>
      </c>
      <c r="E50" s="28">
        <v>1</v>
      </c>
      <c r="F50" s="28">
        <v>0</v>
      </c>
      <c r="G50" s="32"/>
      <c r="H50" s="5"/>
      <c r="I50" s="5"/>
      <c r="J50" s="5"/>
      <c r="K50" s="5"/>
      <c r="L50" s="5">
        <v>1</v>
      </c>
      <c r="M50" s="5"/>
      <c r="N50" s="5"/>
      <c r="O50" s="299">
        <f t="shared" si="0"/>
        <v>1</v>
      </c>
      <c r="P50" s="5"/>
      <c r="Q50" s="5"/>
      <c r="R50" s="5"/>
      <c r="S50" s="5"/>
      <c r="T50" s="5"/>
      <c r="U50" s="5"/>
      <c r="V50" s="5"/>
      <c r="W50" s="5"/>
      <c r="X50" s="32"/>
      <c r="Y50" s="5"/>
      <c r="Z50" s="5"/>
      <c r="AA50" s="5"/>
      <c r="AB50" s="5"/>
      <c r="AC50" s="5"/>
      <c r="AD50" s="5"/>
      <c r="AE50" s="5"/>
      <c r="AF50" s="32"/>
      <c r="AG50" s="5"/>
      <c r="AH50" s="5"/>
      <c r="AI50" s="5"/>
      <c r="AJ50" s="5"/>
      <c r="AK50" s="5"/>
      <c r="AL50" s="5"/>
      <c r="AM50" s="5"/>
      <c r="AN50" s="40"/>
      <c r="AO50" s="8"/>
      <c r="AP50" s="41"/>
      <c r="AQ50" s="28"/>
      <c r="AR50" s="28"/>
      <c r="AS50" s="28"/>
      <c r="AT50" s="28"/>
      <c r="AU50" s="28"/>
      <c r="AV50" s="28"/>
      <c r="AW50" s="28"/>
      <c r="AX50" s="28"/>
      <c r="AY50" s="10"/>
      <c r="AZ50" s="300">
        <f t="shared" si="1"/>
        <v>0</v>
      </c>
      <c r="BA50" s="5"/>
      <c r="BB50" s="11"/>
      <c r="BC50" s="87"/>
      <c r="BD50" s="12"/>
      <c r="BE50" s="5"/>
      <c r="BF50" s="5"/>
      <c r="BG50" s="5"/>
      <c r="BH50" s="5"/>
      <c r="BI50" s="5"/>
      <c r="BJ50" s="32"/>
      <c r="BK50" s="38"/>
      <c r="BL50" s="11"/>
      <c r="BM50" s="11"/>
      <c r="BN50" s="11"/>
      <c r="BO50" s="44">
        <v>46</v>
      </c>
      <c r="BP50" s="26"/>
      <c r="BQ50" s="26"/>
      <c r="BR50" s="26"/>
      <c r="BS50" s="26"/>
      <c r="BT50" s="26"/>
      <c r="BU50" s="26"/>
      <c r="BV50" s="26"/>
      <c r="BW50" s="33"/>
      <c r="BX50" s="26"/>
      <c r="BY50" s="26"/>
      <c r="BZ50" s="26"/>
      <c r="CA50" s="26"/>
      <c r="CB50" s="26"/>
      <c r="CC50" s="33"/>
      <c r="CD50" s="26"/>
      <c r="CE50" s="26"/>
      <c r="CF50" s="26"/>
      <c r="CG50" s="26"/>
      <c r="CH50" s="26"/>
      <c r="CI50" s="33"/>
      <c r="CJ50" s="26"/>
      <c r="CK50" s="26"/>
      <c r="CL50" s="26"/>
      <c r="CM50" s="26"/>
      <c r="CN50" s="26"/>
      <c r="CO50" s="33"/>
      <c r="CP50" s="26"/>
      <c r="CQ50" s="26"/>
      <c r="CR50" s="26"/>
      <c r="CS50" s="26"/>
      <c r="CT50" s="26"/>
      <c r="CU50" s="33"/>
      <c r="CV50" s="4"/>
      <c r="CW50" s="4"/>
      <c r="CX50" s="4"/>
      <c r="CY50" s="4"/>
      <c r="CZ50" s="43"/>
      <c r="DA50" s="26"/>
      <c r="DB50" s="26"/>
      <c r="DC50" s="26"/>
      <c r="DD50" s="26"/>
      <c r="DE50" s="26"/>
      <c r="DF50" s="26"/>
      <c r="DG50" s="33"/>
      <c r="DH50" s="4"/>
      <c r="DI50" s="4"/>
      <c r="DJ50" s="4"/>
      <c r="DK50" s="4"/>
      <c r="DL50" s="43"/>
      <c r="DM50" s="26"/>
      <c r="DN50" s="26"/>
      <c r="DO50" s="26"/>
      <c r="DP50" s="26"/>
      <c r="DQ50" s="26"/>
      <c r="DR50" s="26"/>
      <c r="DS50" s="33"/>
      <c r="DT50" s="26"/>
      <c r="DU50" s="26"/>
      <c r="DV50" s="26"/>
      <c r="DW50" s="26"/>
      <c r="DX50" s="26"/>
      <c r="DY50" s="44">
        <v>46</v>
      </c>
      <c r="DZ50" s="5">
        <v>1</v>
      </c>
      <c r="EA50" s="5">
        <v>0</v>
      </c>
      <c r="EB50" s="69">
        <v>1</v>
      </c>
      <c r="EC50" s="11"/>
      <c r="ED50" s="87"/>
      <c r="EE50" s="11"/>
      <c r="EF50" s="69"/>
      <c r="EG50" s="8"/>
      <c r="EH50" s="8"/>
      <c r="EI50" s="8"/>
      <c r="EJ50" s="71"/>
      <c r="EK50" s="69"/>
      <c r="EL50" s="69"/>
      <c r="EM50" s="69"/>
      <c r="EN50" s="69"/>
      <c r="EO50" s="69"/>
      <c r="EP50" s="26"/>
      <c r="EQ50" s="10"/>
    </row>
    <row r="51" spans="1:147" ht="15" x14ac:dyDescent="0.25">
      <c r="A51" s="10">
        <v>47</v>
      </c>
      <c r="B51" s="15">
        <v>47</v>
      </c>
      <c r="C51" s="42"/>
      <c r="D51" s="8">
        <v>40674</v>
      </c>
      <c r="E51" s="28">
        <v>1</v>
      </c>
      <c r="F51" s="28">
        <v>0</v>
      </c>
      <c r="G51" s="32"/>
      <c r="H51" s="5"/>
      <c r="I51" s="5"/>
      <c r="J51" s="5">
        <v>2</v>
      </c>
      <c r="K51" s="5">
        <v>2</v>
      </c>
      <c r="L51" s="5">
        <v>2</v>
      </c>
      <c r="M51" s="5"/>
      <c r="N51" s="5"/>
      <c r="O51" s="299">
        <f t="shared" si="0"/>
        <v>2</v>
      </c>
      <c r="P51" s="5"/>
      <c r="Q51" s="5"/>
      <c r="R51" s="5"/>
      <c r="S51" s="5"/>
      <c r="T51" s="5"/>
      <c r="U51" s="5"/>
      <c r="V51" s="5"/>
      <c r="W51" s="5"/>
      <c r="X51" s="32"/>
      <c r="Y51" s="5"/>
      <c r="Z51" s="5"/>
      <c r="AA51" s="5"/>
      <c r="AB51" s="5"/>
      <c r="AC51" s="5"/>
      <c r="AD51" s="5"/>
      <c r="AE51" s="5"/>
      <c r="AF51" s="32"/>
      <c r="AG51" s="5"/>
      <c r="AH51" s="5"/>
      <c r="AI51" s="5"/>
      <c r="AJ51" s="5"/>
      <c r="AK51" s="5"/>
      <c r="AL51" s="5"/>
      <c r="AM51" s="5"/>
      <c r="AN51" s="40"/>
      <c r="AO51" s="8"/>
      <c r="AP51" s="41"/>
      <c r="AQ51" s="28"/>
      <c r="AR51" s="28"/>
      <c r="AS51" s="28"/>
      <c r="AT51" s="28">
        <v>0.2</v>
      </c>
      <c r="AU51" s="28"/>
      <c r="AV51" s="28"/>
      <c r="AW51" s="28"/>
      <c r="AX51" s="28"/>
      <c r="AY51" s="10" t="s">
        <v>159</v>
      </c>
      <c r="AZ51" s="300">
        <f t="shared" si="1"/>
        <v>0</v>
      </c>
      <c r="BA51" s="5"/>
      <c r="BB51" s="11"/>
      <c r="BC51" s="87"/>
      <c r="BD51" s="12"/>
      <c r="BE51" s="5"/>
      <c r="BF51" s="5"/>
      <c r="BG51" s="5"/>
      <c r="BH51" s="5"/>
      <c r="BI51" s="5"/>
      <c r="BJ51" s="32"/>
      <c r="BK51" s="38"/>
      <c r="BL51" s="11"/>
      <c r="BM51" s="11"/>
      <c r="BN51" s="11"/>
      <c r="BO51" s="44">
        <v>47</v>
      </c>
      <c r="BP51" s="57"/>
      <c r="BQ51" s="57"/>
      <c r="BR51" s="57"/>
      <c r="BS51" s="57"/>
      <c r="BT51" s="57"/>
      <c r="BU51" s="57"/>
      <c r="BV51" s="57"/>
      <c r="BW51" s="58"/>
      <c r="BX51" s="57"/>
      <c r="BY51" s="57"/>
      <c r="BZ51" s="57"/>
      <c r="CA51" s="57"/>
      <c r="CB51" s="57"/>
      <c r="CC51" s="58"/>
      <c r="CD51" s="57"/>
      <c r="CE51" s="57"/>
      <c r="CF51" s="57"/>
      <c r="CG51" s="57"/>
      <c r="CH51" s="57"/>
      <c r="CI51" s="58"/>
      <c r="CJ51" s="57"/>
      <c r="CK51" s="57"/>
      <c r="CL51" s="57"/>
      <c r="CM51" s="57"/>
      <c r="CN51" s="57"/>
      <c r="CO51" s="58"/>
      <c r="CP51" s="57"/>
      <c r="CQ51" s="57"/>
      <c r="CR51" s="57"/>
      <c r="CS51" s="57"/>
      <c r="CT51" s="57"/>
      <c r="CU51" s="58"/>
      <c r="CV51" s="89"/>
      <c r="CW51" s="89"/>
      <c r="CX51" s="89"/>
      <c r="CY51" s="89"/>
      <c r="CZ51" s="130"/>
      <c r="DA51" s="57"/>
      <c r="DB51" s="57"/>
      <c r="DC51" s="57"/>
      <c r="DD51" s="57"/>
      <c r="DE51" s="57"/>
      <c r="DF51" s="57"/>
      <c r="DG51" s="58"/>
      <c r="DH51" s="89"/>
      <c r="DI51" s="89"/>
      <c r="DJ51" s="89"/>
      <c r="DK51" s="89"/>
      <c r="DL51" s="130"/>
      <c r="DM51" s="57"/>
      <c r="DN51" s="57"/>
      <c r="DO51" s="57"/>
      <c r="DP51" s="57"/>
      <c r="DQ51" s="57"/>
      <c r="DR51" s="57"/>
      <c r="DS51" s="58"/>
      <c r="DT51" s="57"/>
      <c r="DU51" s="57"/>
      <c r="DV51" s="57"/>
      <c r="DW51" s="57"/>
      <c r="DX51" s="57"/>
      <c r="DY51" s="44">
        <v>47</v>
      </c>
      <c r="DZ51" s="5">
        <v>2</v>
      </c>
      <c r="EA51" s="5">
        <v>0</v>
      </c>
      <c r="EB51" s="69">
        <v>2</v>
      </c>
      <c r="EC51" s="11"/>
      <c r="ED51" s="87"/>
      <c r="EE51" s="11"/>
      <c r="EF51" s="69"/>
      <c r="EG51" s="8"/>
      <c r="EH51" s="8"/>
      <c r="EI51" s="8"/>
      <c r="EJ51" s="71"/>
      <c r="EK51" s="69"/>
      <c r="EL51" s="69"/>
      <c r="EM51" s="69"/>
      <c r="EN51" s="69"/>
      <c r="EO51" s="69">
        <v>0.2</v>
      </c>
      <c r="EP51" s="26"/>
      <c r="EQ51" s="10"/>
    </row>
    <row r="52" spans="1:147" ht="15" x14ac:dyDescent="0.25">
      <c r="A52" s="10">
        <v>48</v>
      </c>
      <c r="B52" s="15">
        <v>48</v>
      </c>
      <c r="C52" s="42"/>
      <c r="D52" s="8">
        <v>40661</v>
      </c>
      <c r="E52" s="28">
        <v>1</v>
      </c>
      <c r="F52" s="28">
        <v>1</v>
      </c>
      <c r="G52" s="32">
        <v>2</v>
      </c>
      <c r="H52" s="5">
        <v>2</v>
      </c>
      <c r="I52" s="5">
        <v>2</v>
      </c>
      <c r="J52" s="5">
        <v>2</v>
      </c>
      <c r="K52" s="5">
        <v>2</v>
      </c>
      <c r="L52" s="5">
        <v>2</v>
      </c>
      <c r="M52" s="5"/>
      <c r="N52" s="5"/>
      <c r="O52" s="299">
        <f t="shared" si="0"/>
        <v>2</v>
      </c>
      <c r="P52" s="5" t="s">
        <v>117</v>
      </c>
      <c r="Q52" s="5" t="s">
        <v>112</v>
      </c>
      <c r="R52" s="5" t="s">
        <v>112</v>
      </c>
      <c r="S52" s="5"/>
      <c r="T52" s="5"/>
      <c r="U52" s="5"/>
      <c r="V52" s="5"/>
      <c r="W52" s="5"/>
      <c r="X52" s="32">
        <v>20</v>
      </c>
      <c r="Y52" s="5">
        <v>30</v>
      </c>
      <c r="Z52" s="5">
        <v>30</v>
      </c>
      <c r="AA52" s="5">
        <v>44</v>
      </c>
      <c r="AB52" s="5">
        <v>46</v>
      </c>
      <c r="AC52" s="5"/>
      <c r="AD52" s="5"/>
      <c r="AE52" s="5"/>
      <c r="AF52" s="32"/>
      <c r="AG52" s="5"/>
      <c r="AH52" s="5"/>
      <c r="AI52" s="5"/>
      <c r="AJ52" s="5"/>
      <c r="AK52" s="5">
        <v>46</v>
      </c>
      <c r="AL52" s="5"/>
      <c r="AM52" s="5"/>
      <c r="AN52" s="40" t="s">
        <v>113</v>
      </c>
      <c r="AO52" s="8">
        <v>40676</v>
      </c>
      <c r="AP52" s="41">
        <v>40682</v>
      </c>
      <c r="AQ52" s="28"/>
      <c r="AR52" s="28"/>
      <c r="AS52" s="28"/>
      <c r="AT52" s="28"/>
      <c r="AU52" s="28"/>
      <c r="AV52" s="28"/>
      <c r="AW52" s="28"/>
      <c r="AX52" s="28"/>
      <c r="AY52" s="10" t="s">
        <v>160</v>
      </c>
      <c r="AZ52" s="300">
        <f t="shared" si="1"/>
        <v>2</v>
      </c>
      <c r="BA52" s="5">
        <v>2</v>
      </c>
      <c r="BB52" s="11">
        <v>3.2</v>
      </c>
      <c r="BC52" s="87">
        <v>350</v>
      </c>
      <c r="BD52" s="12"/>
      <c r="BE52" s="5"/>
      <c r="BF52" s="5"/>
      <c r="BG52" s="5"/>
      <c r="BH52" s="5"/>
      <c r="BI52" s="5"/>
      <c r="BJ52" s="32">
        <v>5</v>
      </c>
      <c r="BK52" s="38"/>
      <c r="BL52" s="11">
        <f t="shared" si="2"/>
        <v>5629.7340352329102</v>
      </c>
      <c r="BM52" s="11"/>
      <c r="BN52" s="11">
        <f t="shared" si="3"/>
        <v>5629.7340352329102</v>
      </c>
      <c r="BO52" s="44">
        <v>48</v>
      </c>
      <c r="BP52" s="26">
        <v>5</v>
      </c>
      <c r="BQ52" s="26">
        <v>6</v>
      </c>
      <c r="BR52" s="26">
        <v>7</v>
      </c>
      <c r="BS52" s="26"/>
      <c r="BT52" s="26"/>
      <c r="BU52" s="26">
        <v>18</v>
      </c>
      <c r="BV52" s="26"/>
      <c r="BW52" s="33">
        <v>5</v>
      </c>
      <c r="BX52" s="26">
        <v>6</v>
      </c>
      <c r="BY52" s="26"/>
      <c r="BZ52" s="26"/>
      <c r="CA52" s="26">
        <v>10</v>
      </c>
      <c r="CB52" s="26"/>
      <c r="CC52" s="33">
        <v>4</v>
      </c>
      <c r="CD52" s="26">
        <v>7</v>
      </c>
      <c r="CE52" s="26"/>
      <c r="CF52" s="26"/>
      <c r="CG52" s="26">
        <v>20</v>
      </c>
      <c r="CH52" s="26"/>
      <c r="CI52" s="33">
        <v>0</v>
      </c>
      <c r="CJ52" s="26">
        <v>0</v>
      </c>
      <c r="CK52" s="26"/>
      <c r="CL52" s="26"/>
      <c r="CM52" s="26">
        <v>0</v>
      </c>
      <c r="CN52" s="26"/>
      <c r="CO52" s="33">
        <v>10</v>
      </c>
      <c r="CP52" s="26">
        <v>3</v>
      </c>
      <c r="CQ52" s="26"/>
      <c r="CR52" s="26"/>
      <c r="CS52" s="26">
        <v>15</v>
      </c>
      <c r="CT52" s="26"/>
      <c r="CU52" s="33"/>
      <c r="CV52" s="4"/>
      <c r="CW52" s="4"/>
      <c r="CX52" s="4"/>
      <c r="CY52" s="4"/>
      <c r="CZ52" s="43"/>
      <c r="DA52" s="26"/>
      <c r="DB52" s="26"/>
      <c r="DC52" s="26"/>
      <c r="DD52" s="26"/>
      <c r="DE52" s="26"/>
      <c r="DF52" s="26"/>
      <c r="DG52" s="33"/>
      <c r="DH52" s="4"/>
      <c r="DI52" s="4"/>
      <c r="DJ52" s="4"/>
      <c r="DK52" s="4"/>
      <c r="DL52" s="43"/>
      <c r="DM52" s="26"/>
      <c r="DN52" s="26"/>
      <c r="DO52" s="26"/>
      <c r="DP52" s="26"/>
      <c r="DQ52" s="26"/>
      <c r="DR52" s="26"/>
      <c r="DS52" s="33"/>
      <c r="DT52" s="26"/>
      <c r="DU52" s="26"/>
      <c r="DV52" s="26"/>
      <c r="DW52" s="26"/>
      <c r="DX52" s="26"/>
      <c r="DY52" s="44">
        <v>48</v>
      </c>
      <c r="DZ52" s="5">
        <v>2</v>
      </c>
      <c r="EA52" s="5">
        <v>2</v>
      </c>
      <c r="EB52" s="69">
        <v>2</v>
      </c>
      <c r="EC52" s="11">
        <v>2.2999999999999998</v>
      </c>
      <c r="ED52" s="87">
        <v>350</v>
      </c>
      <c r="EE52" s="11">
        <v>5629.7340352329102</v>
      </c>
      <c r="EF52" s="69">
        <v>46</v>
      </c>
      <c r="EG52" s="8" t="s">
        <v>113</v>
      </c>
      <c r="EH52" s="8">
        <v>40676</v>
      </c>
      <c r="EI52" s="8">
        <v>40682</v>
      </c>
      <c r="EJ52" s="71">
        <v>5</v>
      </c>
      <c r="EK52" s="69">
        <f>BQ52+BW52+CC52+CI52+CO52</f>
        <v>25</v>
      </c>
      <c r="EL52" s="69">
        <f>BR52+BX52+CD52+CJ52+CP52</f>
        <v>23</v>
      </c>
      <c r="EM52" s="69"/>
      <c r="EN52" s="69">
        <f>BU52+CA52+CG52+CM52+CS52</f>
        <v>63</v>
      </c>
      <c r="EO52" s="69"/>
      <c r="EP52" s="26"/>
      <c r="EQ52" s="10"/>
    </row>
    <row r="53" spans="1:147" ht="15" x14ac:dyDescent="0.25">
      <c r="A53" s="10">
        <v>49</v>
      </c>
      <c r="B53" s="15">
        <v>49</v>
      </c>
      <c r="C53" s="42"/>
      <c r="D53" s="8">
        <v>40661</v>
      </c>
      <c r="E53" s="28">
        <v>1</v>
      </c>
      <c r="F53" s="28">
        <v>1</v>
      </c>
      <c r="G53" s="32">
        <v>3</v>
      </c>
      <c r="H53" s="5">
        <v>3</v>
      </c>
      <c r="I53" s="5">
        <v>3</v>
      </c>
      <c r="J53" s="5">
        <v>3</v>
      </c>
      <c r="K53" s="5">
        <v>3</v>
      </c>
      <c r="L53" s="5">
        <v>3</v>
      </c>
      <c r="M53" s="5"/>
      <c r="N53" s="5"/>
      <c r="O53" s="299">
        <f t="shared" si="0"/>
        <v>3</v>
      </c>
      <c r="P53" s="5" t="s">
        <v>117</v>
      </c>
      <c r="Q53" s="5" t="s">
        <v>111</v>
      </c>
      <c r="R53" s="5" t="s">
        <v>118</v>
      </c>
      <c r="S53" s="5"/>
      <c r="T53" s="5"/>
      <c r="U53" s="5"/>
      <c r="V53" s="5"/>
      <c r="W53" s="5"/>
      <c r="X53" s="32">
        <v>30</v>
      </c>
      <c r="Y53" s="5">
        <v>30</v>
      </c>
      <c r="Z53" s="5">
        <v>30</v>
      </c>
      <c r="AA53" s="5">
        <v>31</v>
      </c>
      <c r="AB53" s="5">
        <v>31</v>
      </c>
      <c r="AC53" s="5"/>
      <c r="AD53" s="5"/>
      <c r="AE53" s="5"/>
      <c r="AF53" s="32"/>
      <c r="AG53" s="5"/>
      <c r="AH53" s="5"/>
      <c r="AI53" s="5"/>
      <c r="AJ53" s="5"/>
      <c r="AK53" s="5">
        <v>31</v>
      </c>
      <c r="AL53" s="5"/>
      <c r="AM53" s="5"/>
      <c r="AN53" s="40">
        <v>40674</v>
      </c>
      <c r="AO53" s="8">
        <v>40676</v>
      </c>
      <c r="AP53" s="41">
        <v>40682</v>
      </c>
      <c r="AQ53" s="28"/>
      <c r="AR53" s="28"/>
      <c r="AS53" s="28"/>
      <c r="AT53" s="28"/>
      <c r="AU53" s="28"/>
      <c r="AV53" s="28"/>
      <c r="AW53" s="28"/>
      <c r="AX53" s="28"/>
      <c r="AY53" s="10" t="s">
        <v>161</v>
      </c>
      <c r="AZ53" s="300">
        <f t="shared" si="1"/>
        <v>3</v>
      </c>
      <c r="BA53" s="5">
        <v>3</v>
      </c>
      <c r="BB53" s="11">
        <v>2.4700000000000002</v>
      </c>
      <c r="BC53" s="87">
        <v>310</v>
      </c>
      <c r="BD53" s="12"/>
      <c r="BE53" s="5"/>
      <c r="BF53" s="5"/>
      <c r="BG53" s="5"/>
      <c r="BH53" s="5"/>
      <c r="BI53" s="5"/>
      <c r="BJ53" s="270">
        <v>5</v>
      </c>
      <c r="BK53" s="38"/>
      <c r="BL53" s="11">
        <f t="shared" si="2"/>
        <v>4456.2211592164886</v>
      </c>
      <c r="BM53" s="11"/>
      <c r="BN53" s="11">
        <f t="shared" si="3"/>
        <v>4456.2211592164886</v>
      </c>
      <c r="BO53" s="44">
        <v>49</v>
      </c>
      <c r="BP53" s="126">
        <v>5</v>
      </c>
      <c r="BQ53" s="126">
        <v>6</v>
      </c>
      <c r="BR53" s="126">
        <v>5</v>
      </c>
      <c r="BS53" s="126"/>
      <c r="BT53" s="126"/>
      <c r="BU53" s="126">
        <v>4</v>
      </c>
      <c r="BV53" s="126" t="s">
        <v>772</v>
      </c>
      <c r="BW53" s="127">
        <v>8</v>
      </c>
      <c r="BX53" s="126">
        <v>4</v>
      </c>
      <c r="BY53" s="126"/>
      <c r="BZ53" s="126"/>
      <c r="CA53" s="126">
        <v>5</v>
      </c>
      <c r="CB53" s="126" t="s">
        <v>772</v>
      </c>
      <c r="CC53" s="127">
        <v>7</v>
      </c>
      <c r="CD53" s="126">
        <v>7</v>
      </c>
      <c r="CE53" s="126"/>
      <c r="CF53" s="126"/>
      <c r="CG53" s="126">
        <v>8</v>
      </c>
      <c r="CH53" s="126" t="s">
        <v>772</v>
      </c>
      <c r="CI53" s="127">
        <v>7</v>
      </c>
      <c r="CJ53" s="126">
        <v>5</v>
      </c>
      <c r="CK53" s="126"/>
      <c r="CL53" s="126"/>
      <c r="CM53" s="126">
        <v>7</v>
      </c>
      <c r="CN53" s="126" t="s">
        <v>772</v>
      </c>
      <c r="CO53" s="127">
        <v>10</v>
      </c>
      <c r="CP53" s="126">
        <v>3</v>
      </c>
      <c r="CQ53" s="126"/>
      <c r="CR53" s="126"/>
      <c r="CS53" s="126">
        <v>4</v>
      </c>
      <c r="CT53" s="126" t="s">
        <v>772</v>
      </c>
      <c r="CU53" s="58"/>
      <c r="CV53" s="89"/>
      <c r="CW53" s="89"/>
      <c r="CX53" s="89"/>
      <c r="CY53" s="89"/>
      <c r="CZ53" s="130"/>
      <c r="DA53" s="57"/>
      <c r="DB53" s="57"/>
      <c r="DC53" s="57"/>
      <c r="DD53" s="57"/>
      <c r="DE53" s="57"/>
      <c r="DF53" s="57"/>
      <c r="DG53" s="58"/>
      <c r="DH53" s="89"/>
      <c r="DI53" s="89"/>
      <c r="DJ53" s="89"/>
      <c r="DK53" s="89"/>
      <c r="DL53" s="130"/>
      <c r="DM53" s="57"/>
      <c r="DN53" s="57"/>
      <c r="DO53" s="57"/>
      <c r="DP53" s="57"/>
      <c r="DQ53" s="57"/>
      <c r="DR53" s="57"/>
      <c r="DS53" s="58"/>
      <c r="DT53" s="57"/>
      <c r="DU53" s="57"/>
      <c r="DV53" s="57"/>
      <c r="DW53" s="57"/>
      <c r="DX53" s="57"/>
      <c r="DY53" s="44">
        <v>49</v>
      </c>
      <c r="DZ53" s="5">
        <v>3</v>
      </c>
      <c r="EA53" s="5">
        <v>3</v>
      </c>
      <c r="EB53" s="69">
        <v>3</v>
      </c>
      <c r="EC53" s="11">
        <v>2.4700000000000002</v>
      </c>
      <c r="ED53" s="87">
        <v>310</v>
      </c>
      <c r="EE53" s="11">
        <v>4456.2211592164886</v>
      </c>
      <c r="EF53" s="69">
        <v>31</v>
      </c>
      <c r="EG53" s="8">
        <v>40674</v>
      </c>
      <c r="EH53" s="8">
        <v>40676</v>
      </c>
      <c r="EI53" s="8">
        <v>40682</v>
      </c>
      <c r="EJ53" s="15">
        <v>5</v>
      </c>
      <c r="EK53" s="69">
        <f>BQ53+BW53+CC53+CI53+CO53</f>
        <v>38</v>
      </c>
      <c r="EL53" s="69">
        <f>BR53+BX53+CD53+CJ53+CP53</f>
        <v>24</v>
      </c>
      <c r="EM53" s="69"/>
      <c r="EN53" s="69">
        <f>BU53+CA53+CG53+CM53+CS53</f>
        <v>28</v>
      </c>
      <c r="EO53" s="69"/>
      <c r="EP53" s="10"/>
    </row>
    <row r="54" spans="1:147" ht="15" x14ac:dyDescent="0.25">
      <c r="A54" s="10">
        <v>50</v>
      </c>
      <c r="B54" s="15">
        <v>50</v>
      </c>
      <c r="C54" s="42"/>
      <c r="D54" s="8">
        <v>40661</v>
      </c>
      <c r="E54" s="28">
        <v>1</v>
      </c>
      <c r="F54" s="28">
        <v>1</v>
      </c>
      <c r="G54" s="32">
        <v>1</v>
      </c>
      <c r="H54" s="5">
        <v>2</v>
      </c>
      <c r="I54" s="5">
        <v>2</v>
      </c>
      <c r="J54" s="5">
        <v>2</v>
      </c>
      <c r="K54" s="5">
        <v>2</v>
      </c>
      <c r="L54" s="5">
        <v>2</v>
      </c>
      <c r="M54" s="5">
        <v>2</v>
      </c>
      <c r="N54" s="5">
        <v>2</v>
      </c>
      <c r="O54" s="299">
        <f t="shared" si="0"/>
        <v>2</v>
      </c>
      <c r="P54" s="5" t="s">
        <v>117</v>
      </c>
      <c r="Q54" s="5" t="s">
        <v>117</v>
      </c>
      <c r="R54" s="5" t="s">
        <v>117</v>
      </c>
      <c r="S54" s="5" t="s">
        <v>117</v>
      </c>
      <c r="T54" s="5" t="s">
        <v>111</v>
      </c>
      <c r="U54" s="5" t="s">
        <v>112</v>
      </c>
      <c r="V54" s="5"/>
      <c r="W54" s="5"/>
      <c r="X54" s="32">
        <v>5</v>
      </c>
      <c r="Y54" s="5">
        <v>5</v>
      </c>
      <c r="Z54" s="5">
        <v>10</v>
      </c>
      <c r="AA54" s="5">
        <v>5</v>
      </c>
      <c r="AB54" s="5">
        <v>5</v>
      </c>
      <c r="AC54" s="5">
        <v>9</v>
      </c>
      <c r="AD54" s="5"/>
      <c r="AE54" s="5"/>
      <c r="AF54" s="32"/>
      <c r="AG54" s="5"/>
      <c r="AH54" s="5"/>
      <c r="AI54" s="5"/>
      <c r="AJ54" s="5"/>
      <c r="AK54" s="5"/>
      <c r="AL54" s="5">
        <v>9</v>
      </c>
      <c r="AM54" s="5">
        <v>9</v>
      </c>
      <c r="AN54" s="40">
        <v>40688</v>
      </c>
      <c r="AO54" s="8">
        <v>40688</v>
      </c>
      <c r="AP54" s="41">
        <v>40689</v>
      </c>
      <c r="AQ54" s="28"/>
      <c r="AR54" s="28"/>
      <c r="AS54" s="28"/>
      <c r="AT54" s="28"/>
      <c r="AU54" s="28"/>
      <c r="AV54" s="28"/>
      <c r="AW54" s="28"/>
      <c r="AX54" s="28"/>
      <c r="AY54" s="10" t="s">
        <v>162</v>
      </c>
      <c r="AZ54" s="300">
        <f t="shared" si="1"/>
        <v>1</v>
      </c>
      <c r="BA54" s="5">
        <v>1</v>
      </c>
      <c r="BB54" s="11">
        <v>2.09</v>
      </c>
      <c r="BC54" s="87">
        <v>250</v>
      </c>
      <c r="BD54" s="12"/>
      <c r="BE54" s="5"/>
      <c r="BF54" s="5"/>
      <c r="BG54" s="5"/>
      <c r="BH54" s="5"/>
      <c r="BI54" s="5"/>
      <c r="BJ54" s="32">
        <v>0</v>
      </c>
      <c r="BK54" s="38" t="s">
        <v>766</v>
      </c>
      <c r="BL54" s="11">
        <f t="shared" si="2"/>
        <v>857.67442938409829</v>
      </c>
      <c r="BM54" s="11"/>
      <c r="BN54" s="11">
        <f t="shared" si="3"/>
        <v>857.67442938409829</v>
      </c>
      <c r="BO54" s="44">
        <v>50</v>
      </c>
      <c r="BP54" s="26"/>
      <c r="BQ54" s="26"/>
      <c r="BR54" s="26"/>
      <c r="BS54" s="26"/>
      <c r="BT54" s="26"/>
      <c r="BU54" s="26"/>
      <c r="BV54" s="26"/>
      <c r="BW54" s="33"/>
      <c r="BX54" s="26"/>
      <c r="BY54" s="26"/>
      <c r="BZ54" s="26"/>
      <c r="CA54" s="26"/>
      <c r="CB54" s="26"/>
      <c r="CC54" s="33"/>
      <c r="CD54" s="26"/>
      <c r="CE54" s="26"/>
      <c r="CF54" s="26"/>
      <c r="CG54" s="26"/>
      <c r="CH54" s="26"/>
      <c r="CI54" s="33"/>
      <c r="CJ54" s="26"/>
      <c r="CK54" s="26"/>
      <c r="CL54" s="26"/>
      <c r="CM54" s="26"/>
      <c r="CN54" s="26"/>
      <c r="CO54" s="33"/>
      <c r="CP54" s="26"/>
      <c r="CQ54" s="26"/>
      <c r="CR54" s="26"/>
      <c r="CS54" s="26"/>
      <c r="CT54" s="26"/>
      <c r="CU54" s="33"/>
      <c r="CV54" s="4"/>
      <c r="CW54" s="4"/>
      <c r="CX54" s="4"/>
      <c r="CY54" s="4"/>
      <c r="CZ54" s="43"/>
      <c r="DA54" s="26"/>
      <c r="DB54" s="26"/>
      <c r="DC54" s="26"/>
      <c r="DD54" s="26"/>
      <c r="DE54" s="26"/>
      <c r="DF54" s="26"/>
      <c r="DG54" s="33"/>
      <c r="DH54" s="4"/>
      <c r="DI54" s="4"/>
      <c r="DJ54" s="4"/>
      <c r="DK54" s="4"/>
      <c r="DL54" s="43"/>
      <c r="DM54" s="26"/>
      <c r="DN54" s="26"/>
      <c r="DO54" s="26"/>
      <c r="DP54" s="26"/>
      <c r="DQ54" s="26"/>
      <c r="DR54" s="26"/>
      <c r="DS54" s="33"/>
      <c r="DT54" s="26"/>
      <c r="DU54" s="26"/>
      <c r="DV54" s="26"/>
      <c r="DW54" s="26"/>
      <c r="DX54" s="26"/>
      <c r="DY54" s="44">
        <v>50</v>
      </c>
      <c r="DZ54" s="5">
        <v>2</v>
      </c>
      <c r="EA54" s="5">
        <v>1</v>
      </c>
      <c r="EB54" s="69">
        <v>2</v>
      </c>
      <c r="EC54" s="11">
        <v>2.09</v>
      </c>
      <c r="ED54" s="87">
        <v>250</v>
      </c>
      <c r="EE54" s="11">
        <v>857.67442938409829</v>
      </c>
      <c r="EF54" s="69">
        <v>9</v>
      </c>
      <c r="EG54" s="8">
        <v>40688</v>
      </c>
      <c r="EH54" s="8">
        <v>40688</v>
      </c>
      <c r="EI54" s="8">
        <v>40689</v>
      </c>
      <c r="EJ54" s="71">
        <v>0</v>
      </c>
      <c r="EK54" s="69"/>
      <c r="EL54" s="69"/>
      <c r="EM54" s="69"/>
      <c r="EN54" s="69"/>
      <c r="EO54" s="69"/>
      <c r="EP54" s="26"/>
      <c r="EQ54" s="10"/>
    </row>
    <row r="55" spans="1:147" ht="15" x14ac:dyDescent="0.25">
      <c r="A55" s="10">
        <v>51</v>
      </c>
      <c r="B55" s="15">
        <v>51</v>
      </c>
      <c r="C55" s="42"/>
      <c r="D55" s="8"/>
      <c r="E55" s="28"/>
      <c r="F55" s="28"/>
      <c r="G55" s="32"/>
      <c r="H55" s="5"/>
      <c r="I55" s="5"/>
      <c r="J55" s="5"/>
      <c r="K55" s="5"/>
      <c r="L55" s="5"/>
      <c r="M55" s="5"/>
      <c r="N55" s="5"/>
      <c r="O55" s="299">
        <f t="shared" si="0"/>
        <v>0</v>
      </c>
      <c r="P55" s="5"/>
      <c r="Q55" s="5"/>
      <c r="R55" s="5"/>
      <c r="S55" s="5"/>
      <c r="T55" s="5"/>
      <c r="U55" s="5"/>
      <c r="V55" s="5"/>
      <c r="W55" s="5"/>
      <c r="X55" s="32"/>
      <c r="Y55" s="5"/>
      <c r="Z55" s="5"/>
      <c r="AA55" s="5"/>
      <c r="AB55" s="5"/>
      <c r="AC55" s="5"/>
      <c r="AD55" s="5"/>
      <c r="AE55" s="5"/>
      <c r="AF55" s="32"/>
      <c r="AG55" s="5"/>
      <c r="AH55" s="5"/>
      <c r="AI55" s="5"/>
      <c r="AJ55" s="5"/>
      <c r="AK55" s="5"/>
      <c r="AL55" s="5"/>
      <c r="AM55" s="5"/>
      <c r="AN55" s="40"/>
      <c r="AO55" s="8"/>
      <c r="AP55" s="41"/>
      <c r="AQ55" s="28"/>
      <c r="AR55" s="28"/>
      <c r="AS55" s="28"/>
      <c r="AT55" s="28"/>
      <c r="AU55" s="28"/>
      <c r="AV55" s="28"/>
      <c r="AW55" s="28"/>
      <c r="AX55" s="28"/>
      <c r="AY55" s="10" t="s">
        <v>753</v>
      </c>
      <c r="AZ55" s="300">
        <f t="shared" si="1"/>
        <v>0</v>
      </c>
      <c r="BA55" s="5"/>
      <c r="BB55" s="11"/>
      <c r="BC55" s="87"/>
      <c r="BD55" s="12"/>
      <c r="BE55" s="5"/>
      <c r="BF55" s="5"/>
      <c r="BG55" s="5"/>
      <c r="BH55" s="5"/>
      <c r="BI55" s="5"/>
      <c r="BJ55" s="32"/>
      <c r="BK55" s="38"/>
      <c r="BL55" s="11"/>
      <c r="BM55" s="11"/>
      <c r="BN55" s="11"/>
      <c r="BO55" s="44">
        <v>51</v>
      </c>
      <c r="BP55" s="26"/>
      <c r="BQ55" s="26"/>
      <c r="BR55" s="26"/>
      <c r="BS55" s="26"/>
      <c r="BT55" s="26"/>
      <c r="BU55" s="26"/>
      <c r="BV55" s="26"/>
      <c r="BW55" s="33"/>
      <c r="BX55" s="26"/>
      <c r="BY55" s="26"/>
      <c r="BZ55" s="26"/>
      <c r="CA55" s="26"/>
      <c r="CB55" s="26"/>
      <c r="CC55" s="33"/>
      <c r="CD55" s="26"/>
      <c r="CE55" s="26"/>
      <c r="CF55" s="26"/>
      <c r="CG55" s="26"/>
      <c r="CH55" s="26"/>
      <c r="CI55" s="33"/>
      <c r="CJ55" s="26"/>
      <c r="CK55" s="26"/>
      <c r="CL55" s="26"/>
      <c r="CM55" s="26"/>
      <c r="CN55" s="26"/>
      <c r="CO55" s="33"/>
      <c r="CP55" s="26"/>
      <c r="CQ55" s="26"/>
      <c r="CR55" s="26"/>
      <c r="CS55" s="26"/>
      <c r="CT55" s="26"/>
      <c r="CU55" s="33"/>
      <c r="CV55" s="4"/>
      <c r="CW55" s="4"/>
      <c r="CX55" s="4"/>
      <c r="CY55" s="4"/>
      <c r="CZ55" s="43"/>
      <c r="DA55" s="26"/>
      <c r="DB55" s="26"/>
      <c r="DC55" s="26"/>
      <c r="DD55" s="26"/>
      <c r="DE55" s="26"/>
      <c r="DF55" s="26"/>
      <c r="DG55" s="33"/>
      <c r="DH55" s="4"/>
      <c r="DI55" s="4"/>
      <c r="DJ55" s="4"/>
      <c r="DK55" s="4"/>
      <c r="DL55" s="43"/>
      <c r="DM55" s="26"/>
      <c r="DN55" s="26"/>
      <c r="DO55" s="26"/>
      <c r="DP55" s="26"/>
      <c r="DQ55" s="26"/>
      <c r="DR55" s="26"/>
      <c r="DS55" s="33"/>
      <c r="DT55" s="26"/>
      <c r="DU55" s="26"/>
      <c r="DV55" s="26"/>
      <c r="DW55" s="26"/>
      <c r="DX55" s="26"/>
      <c r="DY55" s="44">
        <v>51</v>
      </c>
      <c r="DZ55" s="5">
        <v>0</v>
      </c>
      <c r="EA55" s="5">
        <v>0</v>
      </c>
      <c r="EB55" s="69"/>
      <c r="EC55" s="11"/>
      <c r="ED55" s="87"/>
      <c r="EE55" s="11"/>
      <c r="EF55" s="69"/>
      <c r="EG55" s="8"/>
      <c r="EH55" s="8"/>
      <c r="EI55" s="8"/>
      <c r="EJ55" s="71"/>
      <c r="EK55" s="69"/>
      <c r="EL55" s="69"/>
      <c r="EM55" s="69"/>
      <c r="EN55" s="69"/>
      <c r="EO55" s="69"/>
      <c r="EP55" s="26"/>
      <c r="EQ55" s="10"/>
    </row>
    <row r="56" spans="1:147" ht="15" x14ac:dyDescent="0.25">
      <c r="A56" s="10">
        <v>52</v>
      </c>
      <c r="B56" s="15">
        <v>52</v>
      </c>
      <c r="C56" s="42"/>
      <c r="D56" s="16">
        <v>40661</v>
      </c>
      <c r="E56" s="48">
        <v>1</v>
      </c>
      <c r="F56" s="48">
        <v>1</v>
      </c>
      <c r="G56" s="42">
        <v>1</v>
      </c>
      <c r="H56" s="15">
        <v>1</v>
      </c>
      <c r="I56" s="15">
        <v>1</v>
      </c>
      <c r="J56" s="15">
        <v>1</v>
      </c>
      <c r="K56" s="15">
        <v>1</v>
      </c>
      <c r="L56" s="15">
        <v>1</v>
      </c>
      <c r="M56" s="15"/>
      <c r="N56" s="15"/>
      <c r="O56" s="299">
        <f t="shared" si="0"/>
        <v>1</v>
      </c>
      <c r="P56" s="15" t="s">
        <v>117</v>
      </c>
      <c r="Q56" s="15" t="s">
        <v>118</v>
      </c>
      <c r="R56" s="15" t="s">
        <v>118</v>
      </c>
      <c r="S56" s="15"/>
      <c r="T56" s="15"/>
      <c r="U56" s="15"/>
      <c r="V56" s="15"/>
      <c r="W56" s="15"/>
      <c r="X56" s="42">
        <v>10</v>
      </c>
      <c r="Y56" s="15">
        <v>10</v>
      </c>
      <c r="Z56" s="15">
        <v>10</v>
      </c>
      <c r="AA56" s="15">
        <v>8</v>
      </c>
      <c r="AB56" s="15">
        <v>8</v>
      </c>
      <c r="AC56" s="15"/>
      <c r="AD56" s="15"/>
      <c r="AE56" s="15"/>
      <c r="AF56" s="42"/>
      <c r="AG56" s="15"/>
      <c r="AH56" s="15"/>
      <c r="AI56" s="15"/>
      <c r="AJ56" s="15"/>
      <c r="AK56" s="15">
        <v>8</v>
      </c>
      <c r="AL56" s="15"/>
      <c r="AM56" s="15"/>
      <c r="AN56" s="52">
        <v>40674</v>
      </c>
      <c r="AO56" s="16">
        <v>40674</v>
      </c>
      <c r="AP56" s="53" t="s">
        <v>135</v>
      </c>
      <c r="AQ56" s="48"/>
      <c r="AR56" s="48"/>
      <c r="AS56" s="48"/>
      <c r="AT56" s="48"/>
      <c r="AU56" s="48"/>
      <c r="AV56" s="48"/>
      <c r="AW56" s="48"/>
      <c r="AX56" s="48"/>
      <c r="AY56" s="17" t="s">
        <v>163</v>
      </c>
      <c r="AZ56" s="300">
        <f t="shared" si="1"/>
        <v>1</v>
      </c>
      <c r="BA56" s="15">
        <v>1</v>
      </c>
      <c r="BB56" s="18">
        <v>2.64</v>
      </c>
      <c r="BC56" s="87">
        <v>310</v>
      </c>
      <c r="BD56" s="19"/>
      <c r="BE56" s="15"/>
      <c r="BF56" s="15"/>
      <c r="BG56" s="15"/>
      <c r="BH56" s="15"/>
      <c r="BI56" s="15"/>
      <c r="BJ56" s="42">
        <v>3</v>
      </c>
      <c r="BK56" s="262"/>
      <c r="BL56" s="11">
        <f t="shared" si="2"/>
        <v>1696.9124222806056</v>
      </c>
      <c r="BM56" s="11"/>
      <c r="BN56" s="11">
        <f t="shared" si="3"/>
        <v>1696.9124222806056</v>
      </c>
      <c r="BO56" s="44">
        <v>52</v>
      </c>
      <c r="BP56" s="26">
        <v>3</v>
      </c>
      <c r="BQ56" s="26">
        <v>0</v>
      </c>
      <c r="BR56" s="26">
        <v>0</v>
      </c>
      <c r="BS56" s="26"/>
      <c r="BT56" s="26"/>
      <c r="BU56" s="26">
        <v>0</v>
      </c>
      <c r="BV56" s="26"/>
      <c r="BW56" s="33">
        <v>4</v>
      </c>
      <c r="BX56" s="26">
        <v>5</v>
      </c>
      <c r="BY56" s="26"/>
      <c r="BZ56" s="26"/>
      <c r="CA56" s="26">
        <v>12</v>
      </c>
      <c r="CB56" s="26"/>
      <c r="CC56" s="33">
        <v>3</v>
      </c>
      <c r="CD56" s="26">
        <v>7</v>
      </c>
      <c r="CE56" s="26"/>
      <c r="CF56" s="26"/>
      <c r="CG56" s="26">
        <v>13</v>
      </c>
      <c r="CH56" s="26"/>
      <c r="CI56" s="33"/>
      <c r="CJ56" s="26"/>
      <c r="CK56" s="26"/>
      <c r="CL56" s="26"/>
      <c r="CM56" s="26"/>
      <c r="CN56" s="26"/>
      <c r="CO56" s="33"/>
      <c r="CP56" s="26"/>
      <c r="CQ56" s="26"/>
      <c r="CR56" s="26"/>
      <c r="CS56" s="26"/>
      <c r="CT56" s="26"/>
      <c r="CU56" s="33"/>
      <c r="CV56" s="4"/>
      <c r="CW56" s="4"/>
      <c r="CX56" s="4"/>
      <c r="CY56" s="4"/>
      <c r="CZ56" s="43"/>
      <c r="DA56" s="26"/>
      <c r="DB56" s="26"/>
      <c r="DC56" s="26"/>
      <c r="DD56" s="26"/>
      <c r="DE56" s="26"/>
      <c r="DF56" s="26"/>
      <c r="DG56" s="33"/>
      <c r="DH56" s="4"/>
      <c r="DI56" s="4"/>
      <c r="DJ56" s="4"/>
      <c r="DK56" s="4"/>
      <c r="DL56" s="43"/>
      <c r="DM56" s="26"/>
      <c r="DN56" s="26"/>
      <c r="DO56" s="26"/>
      <c r="DP56" s="26"/>
      <c r="DQ56" s="26"/>
      <c r="DR56" s="26"/>
      <c r="DS56" s="33"/>
      <c r="DT56" s="26"/>
      <c r="DU56" s="26"/>
      <c r="DV56" s="26"/>
      <c r="DW56" s="26"/>
      <c r="DX56" s="26"/>
      <c r="DY56" s="44">
        <v>52</v>
      </c>
      <c r="DZ56" s="5">
        <v>1</v>
      </c>
      <c r="EA56" s="5">
        <v>1</v>
      </c>
      <c r="EB56" s="69">
        <v>1</v>
      </c>
      <c r="EC56" s="18">
        <v>2.64</v>
      </c>
      <c r="ED56" s="87">
        <v>310</v>
      </c>
      <c r="EE56" s="11">
        <v>1696.9124222806056</v>
      </c>
      <c r="EF56" s="69">
        <v>8</v>
      </c>
      <c r="EG56" s="16">
        <v>40674</v>
      </c>
      <c r="EH56" s="16">
        <v>40674</v>
      </c>
      <c r="EI56" s="16" t="s">
        <v>135</v>
      </c>
      <c r="EJ56" s="71">
        <v>3</v>
      </c>
      <c r="EK56" s="69">
        <v>7</v>
      </c>
      <c r="EL56" s="69">
        <v>12</v>
      </c>
      <c r="EM56" s="69"/>
      <c r="EN56" s="69">
        <v>25</v>
      </c>
      <c r="EO56" s="69"/>
      <c r="EP56" s="17"/>
    </row>
    <row r="57" spans="1:147" ht="15" x14ac:dyDescent="0.25">
      <c r="A57" s="10">
        <v>53</v>
      </c>
      <c r="B57" s="15">
        <v>53</v>
      </c>
      <c r="C57" s="42"/>
      <c r="D57" s="8">
        <v>40661</v>
      </c>
      <c r="E57" s="28">
        <v>1</v>
      </c>
      <c r="F57" s="28">
        <v>1</v>
      </c>
      <c r="G57" s="32">
        <v>2</v>
      </c>
      <c r="H57" s="5">
        <v>2</v>
      </c>
      <c r="I57" s="5">
        <v>2</v>
      </c>
      <c r="J57" s="5">
        <v>2</v>
      </c>
      <c r="K57" s="5">
        <v>2</v>
      </c>
      <c r="L57" s="5">
        <v>2</v>
      </c>
      <c r="M57" s="5">
        <v>2</v>
      </c>
      <c r="N57" s="5"/>
      <c r="O57" s="299">
        <f t="shared" si="0"/>
        <v>2</v>
      </c>
      <c r="P57" s="5" t="s">
        <v>117</v>
      </c>
      <c r="Q57" s="5" t="s">
        <v>118</v>
      </c>
      <c r="R57" s="5" t="s">
        <v>118</v>
      </c>
      <c r="S57" s="5" t="s">
        <v>112</v>
      </c>
      <c r="T57" s="5"/>
      <c r="U57" s="5"/>
      <c r="V57" s="5"/>
      <c r="W57" s="5"/>
      <c r="X57" s="32">
        <v>15</v>
      </c>
      <c r="Y57" s="5">
        <v>15</v>
      </c>
      <c r="Z57" s="5">
        <v>15</v>
      </c>
      <c r="AA57" s="5">
        <v>15</v>
      </c>
      <c r="AB57" s="5">
        <v>15</v>
      </c>
      <c r="AC57" s="5">
        <v>16</v>
      </c>
      <c r="AD57" s="5"/>
      <c r="AE57" s="5"/>
      <c r="AF57" s="32"/>
      <c r="AG57" s="5"/>
      <c r="AH57" s="5"/>
      <c r="AI57" s="5"/>
      <c r="AJ57" s="5"/>
      <c r="AK57" s="5"/>
      <c r="AL57" s="5">
        <v>15</v>
      </c>
      <c r="AM57" s="5"/>
      <c r="AN57" s="40">
        <v>40676</v>
      </c>
      <c r="AO57" s="8">
        <v>40682</v>
      </c>
      <c r="AP57" s="41" t="s">
        <v>114</v>
      </c>
      <c r="AQ57" s="28"/>
      <c r="AR57" s="28"/>
      <c r="AS57" s="28"/>
      <c r="AT57" s="28"/>
      <c r="AU57" s="28"/>
      <c r="AV57" s="28"/>
      <c r="AW57" s="28"/>
      <c r="AX57" s="28"/>
      <c r="AY57" s="10" t="s">
        <v>164</v>
      </c>
      <c r="AZ57" s="300">
        <f t="shared" si="1"/>
        <v>2</v>
      </c>
      <c r="BA57" s="5">
        <v>2</v>
      </c>
      <c r="BB57" s="11">
        <v>2.54</v>
      </c>
      <c r="BC57" s="87">
        <v>290</v>
      </c>
      <c r="BD57" s="12"/>
      <c r="BE57" s="5"/>
      <c r="BF57" s="5"/>
      <c r="BG57" s="5"/>
      <c r="BH57" s="5"/>
      <c r="BI57" s="5"/>
      <c r="BJ57" s="32">
        <v>0</v>
      </c>
      <c r="BK57" s="38"/>
      <c r="BL57" s="11">
        <f t="shared" si="2"/>
        <v>2938.9033787654867</v>
      </c>
      <c r="BM57" s="11"/>
      <c r="BN57" s="11">
        <f t="shared" si="3"/>
        <v>2938.9033787654867</v>
      </c>
      <c r="BO57" s="44">
        <v>53</v>
      </c>
      <c r="BP57" s="26"/>
      <c r="BQ57" s="26"/>
      <c r="BR57" s="26"/>
      <c r="BS57" s="26"/>
      <c r="BT57" s="26"/>
      <c r="BU57" s="26"/>
      <c r="BV57" s="26"/>
      <c r="BW57" s="33"/>
      <c r="BX57" s="26"/>
      <c r="BY57" s="26"/>
      <c r="BZ57" s="26"/>
      <c r="CA57" s="26"/>
      <c r="CB57" s="26"/>
      <c r="CC57" s="33"/>
      <c r="CD57" s="26"/>
      <c r="CE57" s="26"/>
      <c r="CF57" s="26"/>
      <c r="CG57" s="26"/>
      <c r="CH57" s="26"/>
      <c r="CI57" s="33"/>
      <c r="CJ57" s="26"/>
      <c r="CK57" s="26"/>
      <c r="CL57" s="26"/>
      <c r="CM57" s="26"/>
      <c r="CN57" s="26"/>
      <c r="CO57" s="33"/>
      <c r="CP57" s="26"/>
      <c r="CQ57" s="26"/>
      <c r="CR57" s="26"/>
      <c r="CS57" s="26"/>
      <c r="CT57" s="26"/>
      <c r="CU57" s="33"/>
      <c r="CV57" s="4"/>
      <c r="CW57" s="4"/>
      <c r="CX57" s="4"/>
      <c r="CY57" s="4"/>
      <c r="CZ57" s="43"/>
      <c r="DA57" s="26"/>
      <c r="DB57" s="26"/>
      <c r="DC57" s="26"/>
      <c r="DD57" s="26"/>
      <c r="DE57" s="26"/>
      <c r="DF57" s="26"/>
      <c r="DG57" s="33"/>
      <c r="DH57" s="4"/>
      <c r="DI57" s="4"/>
      <c r="DJ57" s="4"/>
      <c r="DK57" s="4"/>
      <c r="DL57" s="43"/>
      <c r="DM57" s="26"/>
      <c r="DN57" s="26"/>
      <c r="DO57" s="26"/>
      <c r="DP57" s="26"/>
      <c r="DQ57" s="26"/>
      <c r="DR57" s="26"/>
      <c r="DS57" s="33"/>
      <c r="DT57" s="26"/>
      <c r="DU57" s="26"/>
      <c r="DV57" s="26"/>
      <c r="DW57" s="26"/>
      <c r="DX57" s="26"/>
      <c r="DY57" s="44">
        <v>53</v>
      </c>
      <c r="DZ57" s="5">
        <v>2</v>
      </c>
      <c r="EA57" s="5">
        <v>2</v>
      </c>
      <c r="EB57" s="69">
        <v>2</v>
      </c>
      <c r="EC57" s="11">
        <v>2.54</v>
      </c>
      <c r="ED57" s="87">
        <v>290</v>
      </c>
      <c r="EE57" s="11">
        <v>2938.9033787654867</v>
      </c>
      <c r="EF57" s="69">
        <v>15</v>
      </c>
      <c r="EG57" s="8">
        <v>40676</v>
      </c>
      <c r="EH57" s="8">
        <v>40682</v>
      </c>
      <c r="EI57" s="8" t="s">
        <v>114</v>
      </c>
      <c r="EJ57" s="71">
        <v>0</v>
      </c>
      <c r="EK57" s="69"/>
      <c r="EL57" s="69"/>
      <c r="EM57" s="69"/>
      <c r="EN57" s="69"/>
      <c r="EO57" s="69"/>
      <c r="EP57" s="26"/>
      <c r="EQ57" s="10"/>
    </row>
    <row r="58" spans="1:147" ht="15" x14ac:dyDescent="0.25">
      <c r="A58" s="10">
        <v>54</v>
      </c>
      <c r="B58" s="15">
        <v>54</v>
      </c>
      <c r="C58" s="42"/>
      <c r="D58" s="8">
        <v>40661</v>
      </c>
      <c r="E58" s="28">
        <v>1</v>
      </c>
      <c r="F58" s="28">
        <v>1</v>
      </c>
      <c r="G58" s="32">
        <v>1</v>
      </c>
      <c r="H58" s="5">
        <v>1</v>
      </c>
      <c r="I58" s="5">
        <v>1</v>
      </c>
      <c r="J58" s="5">
        <v>1</v>
      </c>
      <c r="K58" s="5">
        <v>1</v>
      </c>
      <c r="L58" s="5">
        <v>1</v>
      </c>
      <c r="M58" s="5">
        <v>1</v>
      </c>
      <c r="N58" s="5"/>
      <c r="O58" s="299">
        <f t="shared" si="0"/>
        <v>1</v>
      </c>
      <c r="P58" s="5" t="s">
        <v>117</v>
      </c>
      <c r="Q58" s="5" t="s">
        <v>117</v>
      </c>
      <c r="R58" s="5" t="s">
        <v>117</v>
      </c>
      <c r="S58" s="5" t="s">
        <v>111</v>
      </c>
      <c r="T58" s="5" t="s">
        <v>112</v>
      </c>
      <c r="U58" s="5"/>
      <c r="V58" s="5"/>
      <c r="W58" s="5"/>
      <c r="X58" s="32">
        <v>10</v>
      </c>
      <c r="Y58" s="5">
        <v>10</v>
      </c>
      <c r="Z58" s="5">
        <v>10</v>
      </c>
      <c r="AA58" s="5">
        <v>10</v>
      </c>
      <c r="AB58" s="5">
        <v>10</v>
      </c>
      <c r="AC58" s="5">
        <v>10</v>
      </c>
      <c r="AD58" s="5"/>
      <c r="AE58" s="5"/>
      <c r="AF58" s="32"/>
      <c r="AG58" s="5"/>
      <c r="AH58" s="5"/>
      <c r="AI58" s="5"/>
      <c r="AJ58" s="5"/>
      <c r="AK58" s="5"/>
      <c r="AL58" s="5">
        <v>10</v>
      </c>
      <c r="AM58" s="5"/>
      <c r="AN58" s="40" t="s">
        <v>165</v>
      </c>
      <c r="AO58" s="8">
        <v>40682</v>
      </c>
      <c r="AP58" s="41">
        <v>40688</v>
      </c>
      <c r="AQ58" s="28"/>
      <c r="AR58" s="28"/>
      <c r="AS58" s="28"/>
      <c r="AT58" s="28"/>
      <c r="AU58" s="28"/>
      <c r="AV58" s="28"/>
      <c r="AW58" s="28"/>
      <c r="AX58" s="28"/>
      <c r="AY58" s="10" t="s">
        <v>166</v>
      </c>
      <c r="AZ58" s="300">
        <f t="shared" si="1"/>
        <v>1</v>
      </c>
      <c r="BA58" s="5">
        <v>1</v>
      </c>
      <c r="BB58" s="11">
        <v>2.15</v>
      </c>
      <c r="BC58" s="87">
        <v>240</v>
      </c>
      <c r="BD58" s="12"/>
      <c r="BE58" s="5"/>
      <c r="BF58" s="5"/>
      <c r="BG58" s="5"/>
      <c r="BH58" s="5"/>
      <c r="BI58" s="5"/>
      <c r="BJ58" s="32">
        <v>1</v>
      </c>
      <c r="BK58" s="38"/>
      <c r="BL58" s="11">
        <f t="shared" si="2"/>
        <v>871.32072247312897</v>
      </c>
      <c r="BM58" s="11"/>
      <c r="BN58" s="11">
        <f t="shared" si="3"/>
        <v>871.32072247312897</v>
      </c>
      <c r="BO58" s="44">
        <v>54</v>
      </c>
      <c r="BP58" s="26">
        <v>1</v>
      </c>
      <c r="BQ58" s="26">
        <v>0</v>
      </c>
      <c r="BR58" s="26">
        <v>0</v>
      </c>
      <c r="BS58" s="26"/>
      <c r="BT58" s="26"/>
      <c r="BU58" s="26">
        <v>0</v>
      </c>
      <c r="BV58" s="26"/>
      <c r="BW58" s="33"/>
      <c r="BX58" s="26"/>
      <c r="BY58" s="26"/>
      <c r="BZ58" s="26"/>
      <c r="CA58" s="26"/>
      <c r="CB58" s="26"/>
      <c r="CC58" s="33"/>
      <c r="CD58" s="26"/>
      <c r="CE58" s="26"/>
      <c r="CF58" s="26"/>
      <c r="CG58" s="26"/>
      <c r="CH58" s="26"/>
      <c r="CI58" s="33"/>
      <c r="CJ58" s="26"/>
      <c r="CK58" s="26"/>
      <c r="CL58" s="26"/>
      <c r="CM58" s="26"/>
      <c r="CN58" s="26"/>
      <c r="CO58" s="33"/>
      <c r="CP58" s="26"/>
      <c r="CQ58" s="26"/>
      <c r="CR58" s="26"/>
      <c r="CS58" s="26"/>
      <c r="CT58" s="26"/>
      <c r="CU58" s="33"/>
      <c r="CV58" s="4"/>
      <c r="CW58" s="4"/>
      <c r="CX58" s="4"/>
      <c r="CY58" s="4"/>
      <c r="CZ58" s="43"/>
      <c r="DA58" s="26"/>
      <c r="DB58" s="26"/>
      <c r="DC58" s="26"/>
      <c r="DD58" s="26"/>
      <c r="DE58" s="26"/>
      <c r="DF58" s="26"/>
      <c r="DG58" s="33"/>
      <c r="DH58" s="4"/>
      <c r="DI58" s="4"/>
      <c r="DJ58" s="4"/>
      <c r="DK58" s="4"/>
      <c r="DL58" s="43"/>
      <c r="DM58" s="26"/>
      <c r="DN58" s="26"/>
      <c r="DO58" s="26"/>
      <c r="DP58" s="26"/>
      <c r="DQ58" s="26"/>
      <c r="DR58" s="26"/>
      <c r="DS58" s="33"/>
      <c r="DT58" s="26"/>
      <c r="DU58" s="26"/>
      <c r="DV58" s="26"/>
      <c r="DW58" s="26"/>
      <c r="DX58" s="26"/>
      <c r="DY58" s="44">
        <v>54</v>
      </c>
      <c r="DZ58" s="5">
        <v>1</v>
      </c>
      <c r="EA58" s="5">
        <v>1</v>
      </c>
      <c r="EB58" s="69">
        <v>1</v>
      </c>
      <c r="EC58" s="11">
        <v>2.15</v>
      </c>
      <c r="ED58" s="87">
        <v>240</v>
      </c>
      <c r="EE58" s="11">
        <v>871.32072247312897</v>
      </c>
      <c r="EF58" s="69">
        <v>10</v>
      </c>
      <c r="EG58" s="8" t="s">
        <v>165</v>
      </c>
      <c r="EH58" s="8">
        <v>40682</v>
      </c>
      <c r="EI58" s="8">
        <v>40688</v>
      </c>
      <c r="EJ58" s="71">
        <v>1</v>
      </c>
      <c r="EK58" s="69">
        <v>0</v>
      </c>
      <c r="EL58" s="69">
        <v>0</v>
      </c>
      <c r="EM58" s="69"/>
      <c r="EN58" s="69">
        <v>0</v>
      </c>
      <c r="EO58" s="69"/>
      <c r="EP58" s="26"/>
      <c r="EQ58" s="10"/>
    </row>
    <row r="59" spans="1:147" ht="15" x14ac:dyDescent="0.25">
      <c r="A59" s="10">
        <v>55</v>
      </c>
      <c r="B59" s="15">
        <v>55</v>
      </c>
      <c r="C59" s="42"/>
      <c r="D59" s="8">
        <v>40661</v>
      </c>
      <c r="E59" s="28">
        <v>1</v>
      </c>
      <c r="F59" s="28">
        <v>1</v>
      </c>
      <c r="G59" s="32">
        <v>1</v>
      </c>
      <c r="H59" s="5">
        <v>1</v>
      </c>
      <c r="I59" s="5">
        <v>1</v>
      </c>
      <c r="J59" s="5">
        <v>1</v>
      </c>
      <c r="K59" s="5">
        <v>1</v>
      </c>
      <c r="L59" s="5">
        <v>1</v>
      </c>
      <c r="M59" s="5">
        <v>1</v>
      </c>
      <c r="N59" s="5"/>
      <c r="O59" s="299">
        <f t="shared" si="0"/>
        <v>1</v>
      </c>
      <c r="P59" s="5"/>
      <c r="Q59" s="5" t="s">
        <v>117</v>
      </c>
      <c r="R59" s="5" t="s">
        <v>117</v>
      </c>
      <c r="S59" s="5" t="s">
        <v>118</v>
      </c>
      <c r="T59" s="5" t="s">
        <v>112</v>
      </c>
      <c r="U59" s="5"/>
      <c r="V59" s="5"/>
      <c r="W59" s="5"/>
      <c r="X59" s="32"/>
      <c r="Y59" s="5">
        <v>5</v>
      </c>
      <c r="Z59" s="5">
        <v>5</v>
      </c>
      <c r="AA59" s="5">
        <v>4</v>
      </c>
      <c r="AB59" s="5">
        <v>4</v>
      </c>
      <c r="AC59" s="5">
        <v>4</v>
      </c>
      <c r="AD59" s="5"/>
      <c r="AE59" s="5"/>
      <c r="AF59" s="32"/>
      <c r="AG59" s="5"/>
      <c r="AH59" s="5"/>
      <c r="AI59" s="5"/>
      <c r="AJ59" s="5"/>
      <c r="AK59" s="5"/>
      <c r="AL59" s="5">
        <v>4</v>
      </c>
      <c r="AM59" s="5"/>
      <c r="AN59" s="40" t="s">
        <v>165</v>
      </c>
      <c r="AO59" s="8">
        <v>40682</v>
      </c>
      <c r="AP59" s="41" t="s">
        <v>114</v>
      </c>
      <c r="AQ59" s="28"/>
      <c r="AR59" s="28"/>
      <c r="AS59" s="28"/>
      <c r="AT59" s="28"/>
      <c r="AU59" s="28"/>
      <c r="AV59" s="28"/>
      <c r="AW59" s="28"/>
      <c r="AX59" s="28"/>
      <c r="AY59" s="10" t="s">
        <v>167</v>
      </c>
      <c r="AZ59" s="300">
        <f t="shared" si="1"/>
        <v>1</v>
      </c>
      <c r="BA59" s="5">
        <v>1</v>
      </c>
      <c r="BB59" s="11">
        <v>2.17</v>
      </c>
      <c r="BC59" s="87">
        <v>200</v>
      </c>
      <c r="BD59" s="12"/>
      <c r="BE59" s="5"/>
      <c r="BF59" s="5"/>
      <c r="BG59" s="5"/>
      <c r="BH59" s="5"/>
      <c r="BI59" s="5"/>
      <c r="BJ59" s="32">
        <v>0</v>
      </c>
      <c r="BK59" s="38"/>
      <c r="BL59" s="11">
        <f t="shared" si="2"/>
        <v>739.67228232444882</v>
      </c>
      <c r="BM59" s="11"/>
      <c r="BN59" s="11">
        <f t="shared" si="3"/>
        <v>739.67228232444882</v>
      </c>
      <c r="BO59" s="44">
        <v>55</v>
      </c>
      <c r="BP59" s="26"/>
      <c r="BQ59" s="26"/>
      <c r="BR59" s="26"/>
      <c r="BS59" s="26"/>
      <c r="BT59" s="26"/>
      <c r="BU59" s="26"/>
      <c r="BV59" s="26"/>
      <c r="BW59" s="33"/>
      <c r="BX59" s="26"/>
      <c r="BY59" s="26"/>
      <c r="BZ59" s="26"/>
      <c r="CA59" s="26"/>
      <c r="CB59" s="26"/>
      <c r="CC59" s="33"/>
      <c r="CD59" s="26"/>
      <c r="CE59" s="26"/>
      <c r="CF59" s="26"/>
      <c r="CG59" s="26"/>
      <c r="CH59" s="26"/>
      <c r="CI59" s="33"/>
      <c r="CJ59" s="26"/>
      <c r="CK59" s="26"/>
      <c r="CL59" s="26"/>
      <c r="CM59" s="26"/>
      <c r="CN59" s="26"/>
      <c r="CO59" s="33"/>
      <c r="CP59" s="26"/>
      <c r="CQ59" s="26"/>
      <c r="CR59" s="26"/>
      <c r="CS59" s="26"/>
      <c r="CT59" s="26"/>
      <c r="CU59" s="33"/>
      <c r="CV59" s="4"/>
      <c r="CW59" s="4"/>
      <c r="CX59" s="4"/>
      <c r="CY59" s="4"/>
      <c r="CZ59" s="43"/>
      <c r="DA59" s="26"/>
      <c r="DB59" s="26"/>
      <c r="DC59" s="26"/>
      <c r="DD59" s="26"/>
      <c r="DE59" s="26"/>
      <c r="DF59" s="26"/>
      <c r="DG59" s="33"/>
      <c r="DH59" s="4"/>
      <c r="DI59" s="4"/>
      <c r="DJ59" s="4"/>
      <c r="DK59" s="4"/>
      <c r="DL59" s="43"/>
      <c r="DM59" s="26"/>
      <c r="DN59" s="26"/>
      <c r="DO59" s="26"/>
      <c r="DP59" s="26"/>
      <c r="DQ59" s="26"/>
      <c r="DR59" s="26"/>
      <c r="DS59" s="33"/>
      <c r="DT59" s="26"/>
      <c r="DU59" s="26"/>
      <c r="DV59" s="26"/>
      <c r="DW59" s="26"/>
      <c r="DX59" s="26"/>
      <c r="DY59" s="44">
        <v>55</v>
      </c>
      <c r="DZ59" s="5">
        <v>1</v>
      </c>
      <c r="EA59" s="5">
        <v>1</v>
      </c>
      <c r="EB59" s="69">
        <v>1</v>
      </c>
      <c r="EC59" s="11">
        <v>2.17</v>
      </c>
      <c r="ED59" s="87">
        <v>200</v>
      </c>
      <c r="EE59" s="11">
        <v>739.67228232444882</v>
      </c>
      <c r="EF59" s="69">
        <v>4</v>
      </c>
      <c r="EG59" s="8" t="s">
        <v>165</v>
      </c>
      <c r="EH59" s="8">
        <v>40682</v>
      </c>
      <c r="EI59" s="8" t="s">
        <v>114</v>
      </c>
      <c r="EJ59" s="71">
        <v>0</v>
      </c>
      <c r="EK59" s="69"/>
      <c r="EL59" s="69"/>
      <c r="EM59" s="69"/>
      <c r="EN59" s="69"/>
      <c r="EO59" s="69"/>
      <c r="EP59" s="10"/>
    </row>
    <row r="60" spans="1:147" ht="15" x14ac:dyDescent="0.25">
      <c r="A60" s="10">
        <v>56</v>
      </c>
      <c r="B60" s="15">
        <v>56</v>
      </c>
      <c r="C60" s="42"/>
      <c r="D60" s="16">
        <v>40661</v>
      </c>
      <c r="E60" s="48">
        <v>1</v>
      </c>
      <c r="F60" s="48">
        <v>1</v>
      </c>
      <c r="G60" s="42">
        <v>2</v>
      </c>
      <c r="H60" s="15">
        <v>2</v>
      </c>
      <c r="I60" s="15">
        <v>2</v>
      </c>
      <c r="J60" s="15">
        <v>2</v>
      </c>
      <c r="K60" s="15">
        <v>2</v>
      </c>
      <c r="L60" s="15">
        <v>2</v>
      </c>
      <c r="M60" s="15"/>
      <c r="N60" s="15"/>
      <c r="O60" s="299">
        <f t="shared" si="0"/>
        <v>2</v>
      </c>
      <c r="P60" s="15"/>
      <c r="Q60" s="15"/>
      <c r="R60" s="15"/>
      <c r="S60" s="15" t="s">
        <v>111</v>
      </c>
      <c r="T60" s="15" t="s">
        <v>118</v>
      </c>
      <c r="U60" s="15"/>
      <c r="V60" s="15"/>
      <c r="W60" s="15"/>
      <c r="X60" s="42"/>
      <c r="Y60" s="15"/>
      <c r="Z60" s="15"/>
      <c r="AA60" s="15">
        <v>3</v>
      </c>
      <c r="AB60" s="15">
        <v>3</v>
      </c>
      <c r="AC60" s="15"/>
      <c r="AD60" s="15"/>
      <c r="AE60" s="15"/>
      <c r="AF60" s="42"/>
      <c r="AG60" s="15"/>
      <c r="AH60" s="15"/>
      <c r="AI60" s="15"/>
      <c r="AJ60" s="15"/>
      <c r="AK60" s="15">
        <v>1</v>
      </c>
      <c r="AL60" s="15"/>
      <c r="AM60" s="15"/>
      <c r="AN60" s="52">
        <v>40682</v>
      </c>
      <c r="AO60" s="16">
        <v>40682</v>
      </c>
      <c r="AP60" s="53">
        <v>40682</v>
      </c>
      <c r="AQ60" s="48"/>
      <c r="AR60" s="48"/>
      <c r="AS60" s="48"/>
      <c r="AT60" s="48"/>
      <c r="AU60" s="48"/>
      <c r="AV60" s="48"/>
      <c r="AW60" s="48"/>
      <c r="AX60" s="48"/>
      <c r="AY60" s="17" t="s">
        <v>168</v>
      </c>
      <c r="AZ60" s="300">
        <f t="shared" si="1"/>
        <v>2</v>
      </c>
      <c r="BA60" s="15">
        <v>2</v>
      </c>
      <c r="BB60" s="18">
        <v>1.94</v>
      </c>
      <c r="BC60" s="87">
        <v>210</v>
      </c>
      <c r="BD60" s="19"/>
      <c r="BE60" s="15"/>
      <c r="BF60" s="15"/>
      <c r="BG60" s="15"/>
      <c r="BH60" s="15"/>
      <c r="BI60" s="15"/>
      <c r="BJ60" s="42">
        <v>0</v>
      </c>
      <c r="BK60" s="262"/>
      <c r="BL60" s="11">
        <f t="shared" si="2"/>
        <v>1241.4883016603071</v>
      </c>
      <c r="BM60" s="11"/>
      <c r="BN60" s="11">
        <f t="shared" si="3"/>
        <v>1241.4883016603071</v>
      </c>
      <c r="BO60" s="44">
        <v>56</v>
      </c>
      <c r="BP60" s="26"/>
      <c r="BQ60" s="26"/>
      <c r="BR60" s="26"/>
      <c r="BS60" s="26"/>
      <c r="BT60" s="26"/>
      <c r="BU60" s="26"/>
      <c r="BV60" s="26"/>
      <c r="BW60" s="33"/>
      <c r="BX60" s="26"/>
      <c r="BY60" s="26"/>
      <c r="BZ60" s="26"/>
      <c r="CA60" s="26"/>
      <c r="CB60" s="26"/>
      <c r="CC60" s="33"/>
      <c r="CD60" s="26"/>
      <c r="CE60" s="26"/>
      <c r="CF60" s="26"/>
      <c r="CG60" s="26"/>
      <c r="CH60" s="26"/>
      <c r="CI60" s="33"/>
      <c r="CJ60" s="26"/>
      <c r="CK60" s="26"/>
      <c r="CL60" s="26"/>
      <c r="CM60" s="26"/>
      <c r="CN60" s="26"/>
      <c r="CO60" s="33"/>
      <c r="CP60" s="26"/>
      <c r="CQ60" s="26"/>
      <c r="CR60" s="26"/>
      <c r="CS60" s="26"/>
      <c r="CT60" s="26"/>
      <c r="CU60" s="33"/>
      <c r="CV60" s="4"/>
      <c r="CW60" s="4"/>
      <c r="CX60" s="4"/>
      <c r="CY60" s="4"/>
      <c r="CZ60" s="43"/>
      <c r="DA60" s="26"/>
      <c r="DB60" s="26"/>
      <c r="DC60" s="26"/>
      <c r="DD60" s="26"/>
      <c r="DE60" s="26"/>
      <c r="DF60" s="26"/>
      <c r="DG60" s="33"/>
      <c r="DH60" s="4"/>
      <c r="DI60" s="4"/>
      <c r="DJ60" s="4"/>
      <c r="DK60" s="4"/>
      <c r="DL60" s="43"/>
      <c r="DM60" s="26"/>
      <c r="DN60" s="26"/>
      <c r="DO60" s="26"/>
      <c r="DP60" s="26"/>
      <c r="DQ60" s="26"/>
      <c r="DR60" s="26"/>
      <c r="DS60" s="33"/>
      <c r="DT60" s="26"/>
      <c r="DU60" s="26"/>
      <c r="DV60" s="26"/>
      <c r="DW60" s="26"/>
      <c r="DX60" s="26"/>
      <c r="DY60" s="44">
        <v>56</v>
      </c>
      <c r="DZ60" s="5">
        <v>2</v>
      </c>
      <c r="EA60" s="5">
        <v>2</v>
      </c>
      <c r="EB60" s="69">
        <v>2</v>
      </c>
      <c r="EC60" s="18">
        <v>1.94</v>
      </c>
      <c r="ED60" s="87">
        <v>210</v>
      </c>
      <c r="EE60" s="11">
        <v>1241.4883016603071</v>
      </c>
      <c r="EF60" s="69">
        <v>1</v>
      </c>
      <c r="EG60" s="16">
        <v>40682</v>
      </c>
      <c r="EH60" s="16">
        <v>40682</v>
      </c>
      <c r="EI60" s="16">
        <v>40682</v>
      </c>
      <c r="EJ60" s="71">
        <v>0</v>
      </c>
      <c r="EK60" s="69"/>
      <c r="EL60" s="69"/>
      <c r="EM60" s="69"/>
      <c r="EN60" s="69"/>
      <c r="EO60" s="69"/>
      <c r="EP60" s="26"/>
      <c r="EQ60" s="17"/>
    </row>
    <row r="61" spans="1:147" ht="15" x14ac:dyDescent="0.25">
      <c r="A61" s="10">
        <v>57</v>
      </c>
      <c r="B61" s="15">
        <v>57</v>
      </c>
      <c r="C61" s="42"/>
      <c r="D61" s="8">
        <v>40661</v>
      </c>
      <c r="E61" s="28">
        <v>1</v>
      </c>
      <c r="F61" s="28">
        <v>0</v>
      </c>
      <c r="G61" s="32">
        <v>3</v>
      </c>
      <c r="H61" s="5">
        <v>3</v>
      </c>
      <c r="I61" s="5">
        <v>3</v>
      </c>
      <c r="J61" s="5">
        <v>3</v>
      </c>
      <c r="K61" s="5">
        <v>3</v>
      </c>
      <c r="L61" s="5">
        <v>4</v>
      </c>
      <c r="M61" s="5"/>
      <c r="N61" s="5"/>
      <c r="O61" s="299">
        <f t="shared" si="0"/>
        <v>4</v>
      </c>
      <c r="P61" s="5"/>
      <c r="Q61" s="5"/>
      <c r="R61" s="5"/>
      <c r="S61" s="5"/>
      <c r="T61" s="5"/>
      <c r="U61" s="5"/>
      <c r="V61" s="5"/>
      <c r="W61" s="5"/>
      <c r="X61" s="32"/>
      <c r="Y61" s="5"/>
      <c r="Z61" s="5"/>
      <c r="AA61" s="5"/>
      <c r="AB61" s="5"/>
      <c r="AC61" s="5"/>
      <c r="AD61" s="5"/>
      <c r="AE61" s="5"/>
      <c r="AF61" s="32"/>
      <c r="AG61" s="5"/>
      <c r="AH61" s="5"/>
      <c r="AI61" s="5"/>
      <c r="AJ61" s="5"/>
      <c r="AK61" s="5"/>
      <c r="AL61" s="5"/>
      <c r="AM61" s="5"/>
      <c r="AN61" s="40"/>
      <c r="AO61" s="8"/>
      <c r="AP61" s="41"/>
      <c r="AQ61" s="28"/>
      <c r="AR61" s="28"/>
      <c r="AS61" s="28"/>
      <c r="AT61" s="28"/>
      <c r="AU61" s="28"/>
      <c r="AV61" s="28"/>
      <c r="AW61" s="28"/>
      <c r="AX61" s="28"/>
      <c r="AY61" s="10"/>
      <c r="AZ61" s="300">
        <f t="shared" si="1"/>
        <v>0</v>
      </c>
      <c r="BA61" s="5"/>
      <c r="BB61" s="11"/>
      <c r="BC61" s="87"/>
      <c r="BD61" s="12"/>
      <c r="BE61" s="5"/>
      <c r="BF61" s="5"/>
      <c r="BG61" s="5"/>
      <c r="BH61" s="5"/>
      <c r="BI61" s="5"/>
      <c r="BJ61" s="32"/>
      <c r="BK61" s="38"/>
      <c r="BL61" s="11"/>
      <c r="BM61" s="11"/>
      <c r="BN61" s="11"/>
      <c r="BO61" s="44">
        <v>57</v>
      </c>
      <c r="BP61" s="26"/>
      <c r="BQ61" s="26"/>
      <c r="BR61" s="26"/>
      <c r="BS61" s="26"/>
      <c r="BT61" s="26"/>
      <c r="BU61" s="26"/>
      <c r="BV61" s="26"/>
      <c r="BW61" s="33"/>
      <c r="BX61" s="26"/>
      <c r="BY61" s="26"/>
      <c r="BZ61" s="26"/>
      <c r="CA61" s="26"/>
      <c r="CB61" s="26"/>
      <c r="CC61" s="33"/>
      <c r="CD61" s="26"/>
      <c r="CE61" s="26"/>
      <c r="CF61" s="26"/>
      <c r="CG61" s="26"/>
      <c r="CH61" s="26"/>
      <c r="CI61" s="33"/>
      <c r="CJ61" s="26"/>
      <c r="CK61" s="26"/>
      <c r="CL61" s="26"/>
      <c r="CM61" s="26"/>
      <c r="CN61" s="26"/>
      <c r="CO61" s="33"/>
      <c r="CP61" s="26"/>
      <c r="CQ61" s="26"/>
      <c r="CR61" s="26"/>
      <c r="CS61" s="26"/>
      <c r="CT61" s="26"/>
      <c r="CU61" s="33"/>
      <c r="CV61" s="4"/>
      <c r="CW61" s="4"/>
      <c r="CX61" s="4"/>
      <c r="CY61" s="4"/>
      <c r="CZ61" s="43"/>
      <c r="DA61" s="26"/>
      <c r="DB61" s="26"/>
      <c r="DC61" s="26"/>
      <c r="DD61" s="26"/>
      <c r="DE61" s="26"/>
      <c r="DF61" s="26"/>
      <c r="DG61" s="33"/>
      <c r="DH61" s="4"/>
      <c r="DI61" s="4"/>
      <c r="DJ61" s="4"/>
      <c r="DK61" s="4"/>
      <c r="DL61" s="43"/>
      <c r="DM61" s="26"/>
      <c r="DN61" s="26"/>
      <c r="DO61" s="26"/>
      <c r="DP61" s="26"/>
      <c r="DQ61" s="26"/>
      <c r="DR61" s="26"/>
      <c r="DS61" s="33"/>
      <c r="DT61" s="26"/>
      <c r="DU61" s="26"/>
      <c r="DV61" s="26"/>
      <c r="DW61" s="26"/>
      <c r="DX61" s="26"/>
      <c r="DY61" s="44">
        <v>57</v>
      </c>
      <c r="DZ61" s="5">
        <v>4</v>
      </c>
      <c r="EA61" s="5">
        <v>0</v>
      </c>
      <c r="EB61" s="69">
        <v>4</v>
      </c>
      <c r="EC61" s="11"/>
      <c r="ED61" s="87"/>
      <c r="EE61" s="11"/>
      <c r="EF61" s="69"/>
      <c r="EG61" s="8"/>
      <c r="EH61" s="8"/>
      <c r="EI61" s="8"/>
      <c r="EJ61" s="71"/>
      <c r="EK61" s="69"/>
      <c r="EL61" s="69"/>
      <c r="EM61" s="69"/>
      <c r="EN61" s="69"/>
      <c r="EO61" s="69"/>
      <c r="EP61" s="10"/>
    </row>
    <row r="62" spans="1:147" ht="15" x14ac:dyDescent="0.25">
      <c r="A62" s="10">
        <v>58</v>
      </c>
      <c r="B62" s="15">
        <v>58</v>
      </c>
      <c r="C62" s="42"/>
      <c r="D62" s="8"/>
      <c r="E62" s="28"/>
      <c r="F62" s="28"/>
      <c r="G62" s="32"/>
      <c r="H62" s="5"/>
      <c r="I62" s="5"/>
      <c r="J62" s="5"/>
      <c r="K62" s="5"/>
      <c r="L62" s="5"/>
      <c r="M62" s="5"/>
      <c r="N62" s="5"/>
      <c r="O62" s="299">
        <f t="shared" si="0"/>
        <v>0</v>
      </c>
      <c r="P62" s="5"/>
      <c r="Q62" s="5"/>
      <c r="R62" s="5"/>
      <c r="S62" s="5"/>
      <c r="T62" s="5"/>
      <c r="U62" s="5"/>
      <c r="V62" s="5"/>
      <c r="W62" s="5"/>
      <c r="X62" s="32"/>
      <c r="Y62" s="5"/>
      <c r="Z62" s="5"/>
      <c r="AA62" s="5"/>
      <c r="AB62" s="5"/>
      <c r="AC62" s="5"/>
      <c r="AD62" s="5"/>
      <c r="AE62" s="5"/>
      <c r="AF62" s="32"/>
      <c r="AG62" s="5"/>
      <c r="AH62" s="5"/>
      <c r="AI62" s="5"/>
      <c r="AJ62" s="5"/>
      <c r="AK62" s="5"/>
      <c r="AL62" s="5"/>
      <c r="AM62" s="5"/>
      <c r="AN62" s="40"/>
      <c r="AO62" s="8"/>
      <c r="AP62" s="41"/>
      <c r="AQ62" s="28"/>
      <c r="AR62" s="28"/>
      <c r="AS62" s="28"/>
      <c r="AT62" s="28"/>
      <c r="AU62" s="28"/>
      <c r="AV62" s="28"/>
      <c r="AW62" s="28"/>
      <c r="AX62" s="28"/>
      <c r="AY62" s="10" t="s">
        <v>753</v>
      </c>
      <c r="AZ62" s="300">
        <f t="shared" si="1"/>
        <v>0</v>
      </c>
      <c r="BA62" s="5"/>
      <c r="BB62" s="11"/>
      <c r="BC62" s="87"/>
      <c r="BD62" s="12"/>
      <c r="BE62" s="5"/>
      <c r="BF62" s="5"/>
      <c r="BG62" s="5"/>
      <c r="BH62" s="5"/>
      <c r="BI62" s="5"/>
      <c r="BJ62" s="32"/>
      <c r="BK62" s="38"/>
      <c r="BL62" s="11"/>
      <c r="BM62" s="11"/>
      <c r="BN62" s="11"/>
      <c r="BO62" s="44">
        <v>58</v>
      </c>
      <c r="BP62" s="26"/>
      <c r="BQ62" s="26"/>
      <c r="BR62" s="26"/>
      <c r="BS62" s="26"/>
      <c r="BT62" s="26"/>
      <c r="BU62" s="26"/>
      <c r="BV62" s="26"/>
      <c r="BW62" s="33"/>
      <c r="BX62" s="26"/>
      <c r="BY62" s="26"/>
      <c r="BZ62" s="26"/>
      <c r="CA62" s="26"/>
      <c r="CB62" s="26"/>
      <c r="CC62" s="33"/>
      <c r="CD62" s="26"/>
      <c r="CE62" s="26"/>
      <c r="CF62" s="26"/>
      <c r="CG62" s="26"/>
      <c r="CH62" s="26"/>
      <c r="CI62" s="33"/>
      <c r="CJ62" s="26"/>
      <c r="CK62" s="26"/>
      <c r="CL62" s="26"/>
      <c r="CM62" s="26"/>
      <c r="CN62" s="26"/>
      <c r="CO62" s="33"/>
      <c r="CP62" s="26"/>
      <c r="CQ62" s="26"/>
      <c r="CR62" s="26"/>
      <c r="CS62" s="26"/>
      <c r="CT62" s="26"/>
      <c r="CU62" s="33"/>
      <c r="CV62" s="4"/>
      <c r="CW62" s="4"/>
      <c r="CX62" s="4"/>
      <c r="CY62" s="4"/>
      <c r="CZ62" s="43"/>
      <c r="DA62" s="26"/>
      <c r="DB62" s="26"/>
      <c r="DC62" s="26"/>
      <c r="DD62" s="26"/>
      <c r="DE62" s="26"/>
      <c r="DF62" s="26"/>
      <c r="DG62" s="33"/>
      <c r="DH62" s="4"/>
      <c r="DI62" s="4"/>
      <c r="DJ62" s="4"/>
      <c r="DK62" s="4"/>
      <c r="DL62" s="43"/>
      <c r="DM62" s="26"/>
      <c r="DN62" s="26"/>
      <c r="DO62" s="26"/>
      <c r="DP62" s="26"/>
      <c r="DQ62" s="26"/>
      <c r="DR62" s="26"/>
      <c r="DS62" s="33"/>
      <c r="DT62" s="26"/>
      <c r="DU62" s="26"/>
      <c r="DV62" s="26"/>
      <c r="DW62" s="26"/>
      <c r="DX62" s="26"/>
      <c r="DY62" s="44">
        <v>58</v>
      </c>
      <c r="DZ62" s="5">
        <v>0</v>
      </c>
      <c r="EA62" s="5">
        <v>0</v>
      </c>
      <c r="EB62" s="69"/>
      <c r="EC62" s="11"/>
      <c r="ED62" s="87"/>
      <c r="EE62" s="11"/>
      <c r="EF62" s="69"/>
      <c r="EG62" s="8"/>
      <c r="EH62" s="8"/>
      <c r="EI62" s="8"/>
      <c r="EJ62" s="71"/>
      <c r="EK62" s="69"/>
      <c r="EL62" s="69"/>
      <c r="EM62" s="69"/>
      <c r="EN62" s="69"/>
      <c r="EO62" s="69"/>
      <c r="EP62" s="26"/>
      <c r="EQ62" s="10"/>
    </row>
    <row r="63" spans="1:147" ht="15" x14ac:dyDescent="0.25">
      <c r="A63" s="10">
        <v>59</v>
      </c>
      <c r="B63" s="15">
        <v>59</v>
      </c>
      <c r="C63" s="42"/>
      <c r="D63" s="8">
        <v>40661</v>
      </c>
      <c r="E63" s="28">
        <v>1</v>
      </c>
      <c r="F63" s="28">
        <v>1</v>
      </c>
      <c r="G63" s="32">
        <v>1</v>
      </c>
      <c r="H63" s="5">
        <v>2</v>
      </c>
      <c r="I63" s="5">
        <v>2</v>
      </c>
      <c r="J63" s="5">
        <v>2</v>
      </c>
      <c r="K63" s="5">
        <v>2</v>
      </c>
      <c r="L63" s="5">
        <v>2</v>
      </c>
      <c r="M63" s="5">
        <v>2</v>
      </c>
      <c r="N63" s="5"/>
      <c r="O63" s="299">
        <f t="shared" si="0"/>
        <v>2</v>
      </c>
      <c r="P63" s="5" t="s">
        <v>117</v>
      </c>
      <c r="Q63" s="5" t="s">
        <v>111</v>
      </c>
      <c r="R63" s="5" t="s">
        <v>111</v>
      </c>
      <c r="S63" s="5" t="s">
        <v>112</v>
      </c>
      <c r="T63" s="5"/>
      <c r="U63" s="5"/>
      <c r="V63" s="5"/>
      <c r="W63" s="5"/>
      <c r="X63" s="32">
        <v>10</v>
      </c>
      <c r="Y63" s="5">
        <v>10</v>
      </c>
      <c r="Z63" s="5">
        <v>10</v>
      </c>
      <c r="AA63" s="5">
        <v>15</v>
      </c>
      <c r="AB63" s="5">
        <v>16</v>
      </c>
      <c r="AC63" s="5">
        <v>16</v>
      </c>
      <c r="AD63" s="5"/>
      <c r="AE63" s="5"/>
      <c r="AF63" s="32"/>
      <c r="AG63" s="5"/>
      <c r="AH63" s="5"/>
      <c r="AI63" s="5"/>
      <c r="AJ63" s="5"/>
      <c r="AK63" s="5"/>
      <c r="AL63" s="5">
        <v>15</v>
      </c>
      <c r="AM63" s="5"/>
      <c r="AN63" s="40">
        <v>40676</v>
      </c>
      <c r="AO63" s="8">
        <v>40682</v>
      </c>
      <c r="AP63" s="41">
        <v>40688</v>
      </c>
      <c r="AQ63" s="28"/>
      <c r="AR63" s="28"/>
      <c r="AS63" s="28"/>
      <c r="AT63" s="28"/>
      <c r="AU63" s="28"/>
      <c r="AV63" s="28"/>
      <c r="AW63" s="28"/>
      <c r="AX63" s="28"/>
      <c r="AY63" s="10" t="s">
        <v>169</v>
      </c>
      <c r="AZ63" s="300">
        <f t="shared" si="1"/>
        <v>2</v>
      </c>
      <c r="BA63" s="5">
        <v>2</v>
      </c>
      <c r="BB63" s="11">
        <v>2.4300000000000002</v>
      </c>
      <c r="BC63" s="87">
        <v>250</v>
      </c>
      <c r="BD63" s="12"/>
      <c r="BE63" s="5"/>
      <c r="BF63" s="5"/>
      <c r="BG63" s="5"/>
      <c r="BH63" s="5"/>
      <c r="BI63" s="5"/>
      <c r="BJ63" s="32">
        <v>1</v>
      </c>
      <c r="BK63" s="38" t="s">
        <v>763</v>
      </c>
      <c r="BL63" s="11">
        <f t="shared" si="2"/>
        <v>2318.8488075227961</v>
      </c>
      <c r="BM63" s="11"/>
      <c r="BN63" s="11">
        <f t="shared" si="3"/>
        <v>2318.8488075227961</v>
      </c>
      <c r="BO63" s="44">
        <v>59</v>
      </c>
      <c r="BP63" s="26">
        <v>1</v>
      </c>
      <c r="BQ63" s="26">
        <v>5</v>
      </c>
      <c r="BR63" s="26">
        <v>4</v>
      </c>
      <c r="BS63" s="26"/>
      <c r="BT63" s="26"/>
      <c r="BU63" s="26">
        <v>9</v>
      </c>
      <c r="BV63" s="26"/>
      <c r="BW63" s="33"/>
      <c r="BX63" s="26"/>
      <c r="BY63" s="26"/>
      <c r="BZ63" s="26"/>
      <c r="CA63" s="26"/>
      <c r="CB63" s="26"/>
      <c r="CC63" s="33"/>
      <c r="CD63" s="26"/>
      <c r="CE63" s="26"/>
      <c r="CF63" s="26"/>
      <c r="CG63" s="26"/>
      <c r="CH63" s="26"/>
      <c r="CI63" s="33"/>
      <c r="CJ63" s="26"/>
      <c r="CK63" s="26"/>
      <c r="CL63" s="26"/>
      <c r="CM63" s="26"/>
      <c r="CN63" s="26"/>
      <c r="CO63" s="33"/>
      <c r="CP63" s="26"/>
      <c r="CQ63" s="26"/>
      <c r="CR63" s="26"/>
      <c r="CS63" s="26"/>
      <c r="CT63" s="26"/>
      <c r="CU63" s="33"/>
      <c r="CV63" s="4"/>
      <c r="CW63" s="4"/>
      <c r="CX63" s="4"/>
      <c r="CY63" s="4"/>
      <c r="CZ63" s="43"/>
      <c r="DA63" s="26"/>
      <c r="DB63" s="26"/>
      <c r="DC63" s="26"/>
      <c r="DD63" s="26"/>
      <c r="DE63" s="26"/>
      <c r="DF63" s="26"/>
      <c r="DG63" s="33"/>
      <c r="DH63" s="4"/>
      <c r="DI63" s="4"/>
      <c r="DJ63" s="4"/>
      <c r="DK63" s="4"/>
      <c r="DL63" s="43"/>
      <c r="DM63" s="26"/>
      <c r="DN63" s="26"/>
      <c r="DO63" s="26"/>
      <c r="DP63" s="26"/>
      <c r="DQ63" s="26"/>
      <c r="DR63" s="26"/>
      <c r="DS63" s="33"/>
      <c r="DT63" s="26"/>
      <c r="DU63" s="26"/>
      <c r="DV63" s="26"/>
      <c r="DW63" s="26"/>
      <c r="DX63" s="26"/>
      <c r="DY63" s="44">
        <v>59</v>
      </c>
      <c r="DZ63" s="5">
        <v>2</v>
      </c>
      <c r="EA63" s="5">
        <v>2</v>
      </c>
      <c r="EB63" s="69">
        <v>2</v>
      </c>
      <c r="EC63" s="11">
        <v>2.4300000000000002</v>
      </c>
      <c r="ED63" s="87">
        <v>250</v>
      </c>
      <c r="EE63" s="11">
        <v>2318.8488075227961</v>
      </c>
      <c r="EF63" s="69">
        <v>15</v>
      </c>
      <c r="EG63" s="8">
        <v>40676</v>
      </c>
      <c r="EH63" s="8">
        <v>40682</v>
      </c>
      <c r="EI63" s="8">
        <v>40688</v>
      </c>
      <c r="EJ63" s="71">
        <v>1</v>
      </c>
      <c r="EK63" s="69">
        <v>5</v>
      </c>
      <c r="EL63" s="69">
        <v>4</v>
      </c>
      <c r="EM63" s="69"/>
      <c r="EN63" s="69">
        <v>9</v>
      </c>
      <c r="EO63" s="69"/>
      <c r="EP63" s="26"/>
      <c r="EQ63" s="10"/>
    </row>
    <row r="64" spans="1:147" ht="15" x14ac:dyDescent="0.25">
      <c r="A64" s="10">
        <v>60</v>
      </c>
      <c r="B64" s="15">
        <v>60</v>
      </c>
      <c r="C64" s="42"/>
      <c r="D64" s="8">
        <v>40674</v>
      </c>
      <c r="E64" s="28">
        <v>1</v>
      </c>
      <c r="F64" s="28">
        <v>0</v>
      </c>
      <c r="G64" s="32"/>
      <c r="H64" s="5"/>
      <c r="I64" s="5"/>
      <c r="J64" s="5">
        <v>2</v>
      </c>
      <c r="K64" s="5">
        <v>2</v>
      </c>
      <c r="L64" s="5">
        <v>2</v>
      </c>
      <c r="M64" s="5"/>
      <c r="N64" s="5"/>
      <c r="O64" s="299">
        <f t="shared" si="0"/>
        <v>2</v>
      </c>
      <c r="P64" s="5"/>
      <c r="Q64" s="5"/>
      <c r="R64" s="5"/>
      <c r="S64" s="5"/>
      <c r="T64" s="5"/>
      <c r="U64" s="5"/>
      <c r="V64" s="5"/>
      <c r="W64" s="5"/>
      <c r="X64" s="32"/>
      <c r="Y64" s="5"/>
      <c r="Z64" s="5"/>
      <c r="AA64" s="5"/>
      <c r="AB64" s="5"/>
      <c r="AC64" s="5"/>
      <c r="AD64" s="5"/>
      <c r="AE64" s="5"/>
      <c r="AF64" s="32"/>
      <c r="AG64" s="5"/>
      <c r="AH64" s="5"/>
      <c r="AI64" s="5"/>
      <c r="AJ64" s="5"/>
      <c r="AK64" s="5"/>
      <c r="AL64" s="5"/>
      <c r="AM64" s="5"/>
      <c r="AN64" s="40"/>
      <c r="AO64" s="8"/>
      <c r="AP64" s="41"/>
      <c r="AQ64" s="28"/>
      <c r="AR64" s="28"/>
      <c r="AS64" s="28"/>
      <c r="AT64" s="28"/>
      <c r="AU64" s="28"/>
      <c r="AV64" s="28"/>
      <c r="AW64" s="28"/>
      <c r="AX64" s="28"/>
      <c r="AY64" s="10"/>
      <c r="AZ64" s="300">
        <f t="shared" si="1"/>
        <v>0</v>
      </c>
      <c r="BA64" s="5"/>
      <c r="BB64" s="11"/>
      <c r="BC64" s="87"/>
      <c r="BD64" s="12"/>
      <c r="BE64" s="5"/>
      <c r="BF64" s="5"/>
      <c r="BG64" s="5"/>
      <c r="BH64" s="5"/>
      <c r="BI64" s="5"/>
      <c r="BJ64" s="32"/>
      <c r="BK64" s="38"/>
      <c r="BL64" s="11"/>
      <c r="BM64" s="11"/>
      <c r="BN64" s="11"/>
      <c r="BO64" s="44">
        <v>60</v>
      </c>
      <c r="BP64" s="26"/>
      <c r="BQ64" s="26"/>
      <c r="BR64" s="26"/>
      <c r="BS64" s="26"/>
      <c r="BT64" s="26"/>
      <c r="BU64" s="26"/>
      <c r="BV64" s="26"/>
      <c r="BW64" s="33"/>
      <c r="BX64" s="26"/>
      <c r="BY64" s="26"/>
      <c r="BZ64" s="26"/>
      <c r="CA64" s="26"/>
      <c r="CB64" s="26"/>
      <c r="CC64" s="33"/>
      <c r="CD64" s="26"/>
      <c r="CE64" s="26"/>
      <c r="CF64" s="26"/>
      <c r="CG64" s="26"/>
      <c r="CH64" s="26"/>
      <c r="CI64" s="33"/>
      <c r="CJ64" s="26"/>
      <c r="CK64" s="26"/>
      <c r="CL64" s="26"/>
      <c r="CM64" s="26"/>
      <c r="CN64" s="26"/>
      <c r="CO64" s="33"/>
      <c r="CP64" s="26"/>
      <c r="CQ64" s="26"/>
      <c r="CR64" s="26"/>
      <c r="CS64" s="26"/>
      <c r="CT64" s="26"/>
      <c r="CU64" s="33"/>
      <c r="CV64" s="4"/>
      <c r="CW64" s="4"/>
      <c r="CX64" s="4"/>
      <c r="CY64" s="4"/>
      <c r="CZ64" s="43"/>
      <c r="DA64" s="26"/>
      <c r="DB64" s="26"/>
      <c r="DC64" s="26"/>
      <c r="DD64" s="26"/>
      <c r="DE64" s="26"/>
      <c r="DF64" s="26"/>
      <c r="DG64" s="33"/>
      <c r="DH64" s="4"/>
      <c r="DI64" s="4"/>
      <c r="DJ64" s="4"/>
      <c r="DK64" s="4"/>
      <c r="DL64" s="43"/>
      <c r="DM64" s="26"/>
      <c r="DN64" s="26"/>
      <c r="DO64" s="26"/>
      <c r="DP64" s="26"/>
      <c r="DQ64" s="26"/>
      <c r="DR64" s="26"/>
      <c r="DS64" s="33"/>
      <c r="DT64" s="26"/>
      <c r="DU64" s="26"/>
      <c r="DV64" s="26"/>
      <c r="DW64" s="26"/>
      <c r="DX64" s="26"/>
      <c r="DY64" s="44">
        <v>60</v>
      </c>
      <c r="DZ64" s="5">
        <v>2</v>
      </c>
      <c r="EA64" s="5">
        <v>0</v>
      </c>
      <c r="EB64" s="69">
        <v>2</v>
      </c>
      <c r="EC64" s="11"/>
      <c r="ED64" s="87"/>
      <c r="EE64" s="11"/>
      <c r="EF64" s="69"/>
      <c r="EG64" s="8"/>
      <c r="EH64" s="8"/>
      <c r="EI64" s="8"/>
      <c r="EJ64" s="71"/>
      <c r="EK64" s="69"/>
      <c r="EL64" s="69"/>
      <c r="EM64" s="69"/>
      <c r="EN64" s="69"/>
      <c r="EO64" s="69"/>
      <c r="EP64" s="26"/>
      <c r="EQ64" s="10"/>
    </row>
    <row r="65" spans="1:147" ht="15" x14ac:dyDescent="0.25">
      <c r="A65" s="10">
        <v>61</v>
      </c>
      <c r="B65" s="15">
        <v>61</v>
      </c>
      <c r="C65" s="42"/>
      <c r="D65" s="8">
        <v>40661</v>
      </c>
      <c r="E65" s="28">
        <v>1</v>
      </c>
      <c r="F65" s="28">
        <v>1</v>
      </c>
      <c r="G65" s="32">
        <v>1</v>
      </c>
      <c r="H65" s="5">
        <v>1</v>
      </c>
      <c r="I65" s="5">
        <v>1</v>
      </c>
      <c r="J65" s="5">
        <v>1</v>
      </c>
      <c r="K65" s="5">
        <v>1</v>
      </c>
      <c r="L65" s="5">
        <v>1</v>
      </c>
      <c r="M65" s="5">
        <v>1</v>
      </c>
      <c r="N65" s="5"/>
      <c r="O65" s="299">
        <f t="shared" si="0"/>
        <v>1</v>
      </c>
      <c r="P65" s="5"/>
      <c r="Q65" s="5"/>
      <c r="R65" s="5"/>
      <c r="S65" s="5" t="s">
        <v>117</v>
      </c>
      <c r="T65" s="5" t="s">
        <v>111</v>
      </c>
      <c r="U65" s="5" t="s">
        <v>112</v>
      </c>
      <c r="V65" s="5"/>
      <c r="W65" s="5"/>
      <c r="X65" s="32"/>
      <c r="Y65" s="5"/>
      <c r="Z65" s="5"/>
      <c r="AA65" s="5">
        <v>2</v>
      </c>
      <c r="AB65" s="5">
        <v>3</v>
      </c>
      <c r="AC65" s="5">
        <v>2</v>
      </c>
      <c r="AD65" s="5"/>
      <c r="AE65" s="5"/>
      <c r="AF65" s="32"/>
      <c r="AG65" s="5"/>
      <c r="AH65" s="5"/>
      <c r="AI65" s="5"/>
      <c r="AJ65" s="5"/>
      <c r="AK65" s="5"/>
      <c r="AL65" s="5">
        <v>2</v>
      </c>
      <c r="AM65" s="5"/>
      <c r="AN65" s="40" t="s">
        <v>114</v>
      </c>
      <c r="AO65" s="8"/>
      <c r="AP65" s="41" t="s">
        <v>114</v>
      </c>
      <c r="AQ65" s="28"/>
      <c r="AR65" s="28"/>
      <c r="AS65" s="28"/>
      <c r="AT65" s="28"/>
      <c r="AU65" s="28"/>
      <c r="AV65" s="28"/>
      <c r="AW65" s="28"/>
      <c r="AX65" s="28"/>
      <c r="AY65" s="10" t="s">
        <v>170</v>
      </c>
      <c r="AZ65" s="300">
        <f t="shared" si="1"/>
        <v>1</v>
      </c>
      <c r="BA65" s="5">
        <v>1</v>
      </c>
      <c r="BB65" s="11">
        <v>1.61</v>
      </c>
      <c r="BC65" s="87">
        <v>210</v>
      </c>
      <c r="BD65" s="12"/>
      <c r="BE65" s="5"/>
      <c r="BF65" s="5"/>
      <c r="BG65" s="5"/>
      <c r="BH65" s="5"/>
      <c r="BI65" s="5"/>
      <c r="BJ65" s="32">
        <v>0</v>
      </c>
      <c r="BK65" s="38"/>
      <c r="BL65" s="11">
        <f t="shared" si="2"/>
        <v>427.52442166193043</v>
      </c>
      <c r="BM65" s="11"/>
      <c r="BN65" s="11">
        <f t="shared" si="3"/>
        <v>427.52442166193043</v>
      </c>
      <c r="BO65" s="44">
        <v>61</v>
      </c>
      <c r="BP65" s="26"/>
      <c r="BQ65" s="26"/>
      <c r="BR65" s="26"/>
      <c r="BS65" s="26"/>
      <c r="BT65" s="26"/>
      <c r="BU65" s="26"/>
      <c r="BV65" s="26"/>
      <c r="BW65" s="33"/>
      <c r="BX65" s="26"/>
      <c r="BY65" s="26"/>
      <c r="BZ65" s="26"/>
      <c r="CA65" s="26"/>
      <c r="CB65" s="26"/>
      <c r="CC65" s="33"/>
      <c r="CD65" s="26"/>
      <c r="CE65" s="26"/>
      <c r="CF65" s="26"/>
      <c r="CG65" s="26"/>
      <c r="CH65" s="26"/>
      <c r="CI65" s="33"/>
      <c r="CJ65" s="26"/>
      <c r="CK65" s="26"/>
      <c r="CL65" s="26"/>
      <c r="CM65" s="26"/>
      <c r="CN65" s="26"/>
      <c r="CO65" s="33"/>
      <c r="CP65" s="26"/>
      <c r="CQ65" s="26"/>
      <c r="CR65" s="26"/>
      <c r="CS65" s="26"/>
      <c r="CT65" s="26"/>
      <c r="CU65" s="33"/>
      <c r="CV65" s="4"/>
      <c r="CW65" s="4"/>
      <c r="CX65" s="4"/>
      <c r="CY65" s="4"/>
      <c r="CZ65" s="43"/>
      <c r="DA65" s="26"/>
      <c r="DB65" s="26"/>
      <c r="DC65" s="26"/>
      <c r="DD65" s="26"/>
      <c r="DE65" s="26"/>
      <c r="DF65" s="26"/>
      <c r="DG65" s="33"/>
      <c r="DH65" s="4"/>
      <c r="DI65" s="4"/>
      <c r="DJ65" s="4"/>
      <c r="DK65" s="4"/>
      <c r="DL65" s="43"/>
      <c r="DM65" s="26"/>
      <c r="DN65" s="26"/>
      <c r="DO65" s="26"/>
      <c r="DP65" s="26"/>
      <c r="DQ65" s="26"/>
      <c r="DR65" s="26"/>
      <c r="DS65" s="33"/>
      <c r="DT65" s="26"/>
      <c r="DU65" s="26"/>
      <c r="DV65" s="26"/>
      <c r="DW65" s="26"/>
      <c r="DX65" s="26"/>
      <c r="DY65" s="44">
        <v>61</v>
      </c>
      <c r="DZ65" s="5">
        <v>1</v>
      </c>
      <c r="EA65" s="5">
        <v>1</v>
      </c>
      <c r="EB65" s="69">
        <v>1</v>
      </c>
      <c r="EC65" s="11">
        <v>1.61</v>
      </c>
      <c r="ED65" s="87">
        <v>210</v>
      </c>
      <c r="EE65" s="11">
        <v>427.52442166193043</v>
      </c>
      <c r="EF65" s="69">
        <v>2</v>
      </c>
      <c r="EG65" s="8" t="s">
        <v>114</v>
      </c>
      <c r="EH65" s="8"/>
      <c r="EI65" s="8" t="s">
        <v>114</v>
      </c>
      <c r="EJ65" s="71">
        <v>0</v>
      </c>
      <c r="EK65" s="69"/>
      <c r="EL65" s="69"/>
      <c r="EM65" s="69"/>
      <c r="EN65" s="69"/>
      <c r="EO65" s="69"/>
      <c r="EP65" s="26"/>
      <c r="EQ65" s="10"/>
    </row>
    <row r="66" spans="1:147" ht="15" x14ac:dyDescent="0.25">
      <c r="A66" s="10">
        <v>62</v>
      </c>
      <c r="B66" s="15">
        <v>62</v>
      </c>
      <c r="C66" s="42"/>
      <c r="D66" s="8"/>
      <c r="E66" s="28"/>
      <c r="F66" s="28"/>
      <c r="G66" s="32"/>
      <c r="H66" s="5"/>
      <c r="I66" s="5"/>
      <c r="J66" s="5"/>
      <c r="K66" s="5"/>
      <c r="L66" s="5"/>
      <c r="M66" s="5"/>
      <c r="N66" s="5"/>
      <c r="O66" s="299">
        <f t="shared" si="0"/>
        <v>0</v>
      </c>
      <c r="P66" s="5"/>
      <c r="Q66" s="5"/>
      <c r="R66" s="5"/>
      <c r="S66" s="5"/>
      <c r="T66" s="5"/>
      <c r="U66" s="5"/>
      <c r="V66" s="5"/>
      <c r="W66" s="5"/>
      <c r="X66" s="32"/>
      <c r="Y66" s="5"/>
      <c r="Z66" s="5"/>
      <c r="AA66" s="5"/>
      <c r="AB66" s="5"/>
      <c r="AC66" s="5"/>
      <c r="AD66" s="5"/>
      <c r="AE66" s="5"/>
      <c r="AF66" s="32"/>
      <c r="AG66" s="5"/>
      <c r="AH66" s="5"/>
      <c r="AI66" s="5"/>
      <c r="AJ66" s="5"/>
      <c r="AK66" s="5"/>
      <c r="AL66" s="5"/>
      <c r="AM66" s="5"/>
      <c r="AN66" s="40"/>
      <c r="AO66" s="8"/>
      <c r="AP66" s="41"/>
      <c r="AQ66" s="28"/>
      <c r="AR66" s="28"/>
      <c r="AS66" s="28"/>
      <c r="AT66" s="28"/>
      <c r="AU66" s="28"/>
      <c r="AV66" s="28"/>
      <c r="AW66" s="28"/>
      <c r="AX66" s="28"/>
      <c r="AY66" s="10" t="s">
        <v>753</v>
      </c>
      <c r="AZ66" s="300">
        <f t="shared" si="1"/>
        <v>0</v>
      </c>
      <c r="BA66" s="5"/>
      <c r="BB66" s="11"/>
      <c r="BC66" s="87"/>
      <c r="BD66" s="12"/>
      <c r="BE66" s="5"/>
      <c r="BF66" s="5"/>
      <c r="BG66" s="5"/>
      <c r="BH66" s="5"/>
      <c r="BI66" s="5"/>
      <c r="BJ66" s="32"/>
      <c r="BK66" s="38"/>
      <c r="BL66" s="11"/>
      <c r="BM66" s="11"/>
      <c r="BN66" s="11"/>
      <c r="BO66" s="44">
        <v>62</v>
      </c>
      <c r="BP66" s="26"/>
      <c r="BQ66" s="26"/>
      <c r="BR66" s="26"/>
      <c r="BS66" s="26"/>
      <c r="BT66" s="26"/>
      <c r="BU66" s="26"/>
      <c r="BV66" s="26"/>
      <c r="BW66" s="33"/>
      <c r="BX66" s="26"/>
      <c r="BY66" s="26"/>
      <c r="BZ66" s="26"/>
      <c r="CA66" s="26"/>
      <c r="CB66" s="26"/>
      <c r="CC66" s="33"/>
      <c r="CD66" s="26"/>
      <c r="CE66" s="26"/>
      <c r="CF66" s="26"/>
      <c r="CG66" s="26"/>
      <c r="CH66" s="26"/>
      <c r="CI66" s="33"/>
      <c r="CJ66" s="26"/>
      <c r="CK66" s="26"/>
      <c r="CL66" s="26"/>
      <c r="CM66" s="26"/>
      <c r="CN66" s="26"/>
      <c r="CO66" s="33"/>
      <c r="CP66" s="26"/>
      <c r="CQ66" s="26"/>
      <c r="CR66" s="26"/>
      <c r="CS66" s="26"/>
      <c r="CT66" s="26"/>
      <c r="CU66" s="33"/>
      <c r="CV66" s="4"/>
      <c r="CW66" s="4"/>
      <c r="CX66" s="4"/>
      <c r="CY66" s="4"/>
      <c r="CZ66" s="43"/>
      <c r="DA66" s="26"/>
      <c r="DB66" s="26"/>
      <c r="DC66" s="26"/>
      <c r="DD66" s="26"/>
      <c r="DE66" s="26"/>
      <c r="DF66" s="26"/>
      <c r="DG66" s="33"/>
      <c r="DH66" s="4"/>
      <c r="DI66" s="4"/>
      <c r="DJ66" s="4"/>
      <c r="DK66" s="4"/>
      <c r="DL66" s="43"/>
      <c r="DM66" s="26"/>
      <c r="DN66" s="26"/>
      <c r="DO66" s="26"/>
      <c r="DP66" s="26"/>
      <c r="DQ66" s="26"/>
      <c r="DR66" s="26"/>
      <c r="DS66" s="33"/>
      <c r="DT66" s="26"/>
      <c r="DU66" s="26"/>
      <c r="DV66" s="26"/>
      <c r="DW66" s="26"/>
      <c r="DX66" s="26"/>
      <c r="DY66" s="44">
        <v>62</v>
      </c>
      <c r="DZ66" s="5">
        <v>0</v>
      </c>
      <c r="EA66" s="5">
        <v>0</v>
      </c>
      <c r="EB66" s="69"/>
      <c r="EC66" s="11"/>
      <c r="ED66" s="87"/>
      <c r="EE66" s="11"/>
      <c r="EF66" s="69"/>
      <c r="EG66" s="8"/>
      <c r="EH66" s="8"/>
      <c r="EI66" s="8"/>
      <c r="EJ66" s="71"/>
      <c r="EK66" s="69"/>
      <c r="EL66" s="69"/>
      <c r="EM66" s="69"/>
      <c r="EN66" s="69"/>
      <c r="EO66" s="69"/>
      <c r="EP66" s="10"/>
    </row>
    <row r="67" spans="1:147" ht="15" x14ac:dyDescent="0.25">
      <c r="A67" s="10">
        <v>63</v>
      </c>
      <c r="B67" s="15">
        <v>63</v>
      </c>
      <c r="C67" s="42"/>
      <c r="D67" s="8">
        <v>40674</v>
      </c>
      <c r="E67" s="28">
        <v>0</v>
      </c>
      <c r="F67" s="28"/>
      <c r="G67" s="32"/>
      <c r="H67" s="5"/>
      <c r="I67" s="5"/>
      <c r="J67" s="5">
        <v>0</v>
      </c>
      <c r="K67" s="5">
        <v>0</v>
      </c>
      <c r="L67" s="5">
        <v>0</v>
      </c>
      <c r="M67" s="5">
        <v>0</v>
      </c>
      <c r="N67" s="5">
        <v>0</v>
      </c>
      <c r="O67" s="299">
        <f t="shared" si="0"/>
        <v>0</v>
      </c>
      <c r="P67" s="5"/>
      <c r="Q67" s="5"/>
      <c r="R67" s="5"/>
      <c r="S67" s="5"/>
      <c r="T67" s="5"/>
      <c r="U67" s="5"/>
      <c r="V67" s="5"/>
      <c r="W67" s="5"/>
      <c r="X67" s="32"/>
      <c r="Y67" s="5"/>
      <c r="Z67" s="5"/>
      <c r="AA67" s="5"/>
      <c r="AB67" s="5"/>
      <c r="AC67" s="5"/>
      <c r="AD67" s="5"/>
      <c r="AE67" s="5"/>
      <c r="AF67" s="32"/>
      <c r="AG67" s="5"/>
      <c r="AH67" s="5"/>
      <c r="AI67" s="5"/>
      <c r="AJ67" s="5"/>
      <c r="AK67" s="5"/>
      <c r="AL67" s="5">
        <v>0</v>
      </c>
      <c r="AM67" s="5"/>
      <c r="AN67" s="40"/>
      <c r="AO67" s="8"/>
      <c r="AP67" s="41"/>
      <c r="AQ67" s="28"/>
      <c r="AR67" s="28"/>
      <c r="AS67" s="28"/>
      <c r="AT67" s="28"/>
      <c r="AU67" s="28"/>
      <c r="AV67" s="28"/>
      <c r="AW67" s="28"/>
      <c r="AX67" s="28"/>
      <c r="AY67" s="10"/>
      <c r="AZ67" s="300">
        <f t="shared" si="1"/>
        <v>0</v>
      </c>
      <c r="BA67" s="5"/>
      <c r="BB67" s="11"/>
      <c r="BC67" s="87"/>
      <c r="BD67" s="12"/>
      <c r="BE67" s="5"/>
      <c r="BF67" s="5"/>
      <c r="BG67" s="5"/>
      <c r="BH67" s="5"/>
      <c r="BI67" s="5"/>
      <c r="BJ67" s="32"/>
      <c r="BK67" s="38"/>
      <c r="BL67" s="11"/>
      <c r="BM67" s="11"/>
      <c r="BN67" s="11"/>
      <c r="BO67" s="44">
        <v>63</v>
      </c>
      <c r="BP67" s="26"/>
      <c r="BQ67" s="26"/>
      <c r="BR67" s="26"/>
      <c r="BS67" s="26"/>
      <c r="BT67" s="26"/>
      <c r="BU67" s="26"/>
      <c r="BV67" s="26"/>
      <c r="BW67" s="33"/>
      <c r="BX67" s="26"/>
      <c r="BY67" s="26"/>
      <c r="BZ67" s="26"/>
      <c r="CA67" s="26"/>
      <c r="CB67" s="26"/>
      <c r="CC67" s="33"/>
      <c r="CD67" s="26"/>
      <c r="CE67" s="26"/>
      <c r="CF67" s="26"/>
      <c r="CG67" s="26"/>
      <c r="CH67" s="26"/>
      <c r="CI67" s="33"/>
      <c r="CJ67" s="26"/>
      <c r="CK67" s="26"/>
      <c r="CL67" s="26"/>
      <c r="CM67" s="26"/>
      <c r="CN67" s="26"/>
      <c r="CO67" s="33"/>
      <c r="CP67" s="26"/>
      <c r="CQ67" s="26"/>
      <c r="CR67" s="26"/>
      <c r="CS67" s="26"/>
      <c r="CT67" s="26"/>
      <c r="CU67" s="33"/>
      <c r="CV67" s="4"/>
      <c r="CW67" s="4"/>
      <c r="CX67" s="4"/>
      <c r="CY67" s="4"/>
      <c r="CZ67" s="43"/>
      <c r="DA67" s="26"/>
      <c r="DB67" s="26"/>
      <c r="DC67" s="26"/>
      <c r="DD67" s="26"/>
      <c r="DE67" s="26"/>
      <c r="DF67" s="26"/>
      <c r="DG67" s="33"/>
      <c r="DH67" s="4"/>
      <c r="DI67" s="4"/>
      <c r="DJ67" s="4"/>
      <c r="DK67" s="4"/>
      <c r="DL67" s="43"/>
      <c r="DM67" s="26"/>
      <c r="DN67" s="26"/>
      <c r="DO67" s="26"/>
      <c r="DP67" s="26"/>
      <c r="DQ67" s="26"/>
      <c r="DR67" s="26"/>
      <c r="DS67" s="33"/>
      <c r="DT67" s="26"/>
      <c r="DU67" s="26"/>
      <c r="DV67" s="26"/>
      <c r="DW67" s="26"/>
      <c r="DX67" s="26"/>
      <c r="DY67" s="44">
        <v>63</v>
      </c>
      <c r="DZ67" s="5">
        <v>0</v>
      </c>
      <c r="EA67" s="5">
        <v>0</v>
      </c>
      <c r="EB67" s="69"/>
      <c r="EC67" s="11"/>
      <c r="ED67" s="87"/>
      <c r="EE67" s="11"/>
      <c r="EF67" s="69"/>
      <c r="EG67" s="8"/>
      <c r="EH67" s="8"/>
      <c r="EI67" s="8"/>
      <c r="EJ67" s="71"/>
      <c r="EK67" s="69"/>
      <c r="EL67" s="69"/>
      <c r="EM67" s="69"/>
      <c r="EN67" s="69"/>
      <c r="EO67" s="69"/>
      <c r="EP67" s="26"/>
      <c r="EQ67" s="10"/>
    </row>
    <row r="68" spans="1:147" ht="15" x14ac:dyDescent="0.25">
      <c r="A68" s="10">
        <v>64</v>
      </c>
      <c r="B68" s="15">
        <v>64</v>
      </c>
      <c r="C68" s="42"/>
      <c r="D68" s="8"/>
      <c r="E68" s="28"/>
      <c r="F68" s="28"/>
      <c r="G68" s="32"/>
      <c r="H68" s="5"/>
      <c r="I68" s="5"/>
      <c r="J68" s="5"/>
      <c r="K68" s="5"/>
      <c r="L68" s="5"/>
      <c r="M68" s="5"/>
      <c r="N68" s="5"/>
      <c r="O68" s="299">
        <f t="shared" si="0"/>
        <v>0</v>
      </c>
      <c r="P68" s="5"/>
      <c r="Q68" s="5"/>
      <c r="R68" s="5"/>
      <c r="S68" s="5"/>
      <c r="T68" s="5"/>
      <c r="U68" s="5"/>
      <c r="V68" s="5"/>
      <c r="W68" s="5"/>
      <c r="X68" s="32"/>
      <c r="Y68" s="5"/>
      <c r="Z68" s="5"/>
      <c r="AA68" s="5"/>
      <c r="AB68" s="5"/>
      <c r="AC68" s="5"/>
      <c r="AD68" s="5"/>
      <c r="AE68" s="5"/>
      <c r="AF68" s="32"/>
      <c r="AG68" s="5"/>
      <c r="AH68" s="5"/>
      <c r="AI68" s="5"/>
      <c r="AJ68" s="5"/>
      <c r="AK68" s="5"/>
      <c r="AL68" s="5"/>
      <c r="AM68" s="5"/>
      <c r="AN68" s="40"/>
      <c r="AO68" s="8"/>
      <c r="AP68" s="41"/>
      <c r="AQ68" s="28"/>
      <c r="AR68" s="28"/>
      <c r="AS68" s="28"/>
      <c r="AT68" s="28"/>
      <c r="AU68" s="28"/>
      <c r="AV68" s="28"/>
      <c r="AW68" s="28"/>
      <c r="AX68" s="28"/>
      <c r="AY68" s="10" t="s">
        <v>753</v>
      </c>
      <c r="AZ68" s="300">
        <f t="shared" si="1"/>
        <v>0</v>
      </c>
      <c r="BA68" s="5"/>
      <c r="BB68" s="11"/>
      <c r="BC68" s="87"/>
      <c r="BD68" s="12"/>
      <c r="BE68" s="5"/>
      <c r="BF68" s="5"/>
      <c r="BG68" s="5"/>
      <c r="BH68" s="5"/>
      <c r="BI68" s="5"/>
      <c r="BJ68" s="32"/>
      <c r="BK68" s="38"/>
      <c r="BL68" s="11"/>
      <c r="BM68" s="11"/>
      <c r="BN68" s="11"/>
      <c r="BO68" s="44">
        <v>64</v>
      </c>
      <c r="BP68" s="26"/>
      <c r="BQ68" s="26"/>
      <c r="BR68" s="26"/>
      <c r="BS68" s="26"/>
      <c r="BT68" s="26"/>
      <c r="BU68" s="26"/>
      <c r="BV68" s="26"/>
      <c r="BW68" s="33"/>
      <c r="BX68" s="26"/>
      <c r="BY68" s="26"/>
      <c r="BZ68" s="26"/>
      <c r="CA68" s="26"/>
      <c r="CB68" s="26"/>
      <c r="CC68" s="33"/>
      <c r="CD68" s="26"/>
      <c r="CE68" s="26"/>
      <c r="CF68" s="26"/>
      <c r="CG68" s="26"/>
      <c r="CH68" s="26"/>
      <c r="CI68" s="33"/>
      <c r="CJ68" s="26"/>
      <c r="CK68" s="26"/>
      <c r="CL68" s="26"/>
      <c r="CM68" s="26"/>
      <c r="CN68" s="26"/>
      <c r="CO68" s="33"/>
      <c r="CP68" s="26"/>
      <c r="CQ68" s="26"/>
      <c r="CR68" s="26"/>
      <c r="CS68" s="26"/>
      <c r="CT68" s="26"/>
      <c r="CU68" s="33"/>
      <c r="CV68" s="4"/>
      <c r="CW68" s="4"/>
      <c r="CX68" s="4"/>
      <c r="CY68" s="4"/>
      <c r="CZ68" s="43"/>
      <c r="DA68" s="26"/>
      <c r="DB68" s="26"/>
      <c r="DC68" s="26"/>
      <c r="DD68" s="26"/>
      <c r="DE68" s="26"/>
      <c r="DF68" s="26"/>
      <c r="DG68" s="33"/>
      <c r="DH68" s="4"/>
      <c r="DI68" s="4"/>
      <c r="DJ68" s="4"/>
      <c r="DK68" s="4"/>
      <c r="DL68" s="43"/>
      <c r="DM68" s="26"/>
      <c r="DN68" s="26"/>
      <c r="DO68" s="26"/>
      <c r="DP68" s="26"/>
      <c r="DQ68" s="26"/>
      <c r="DR68" s="26"/>
      <c r="DS68" s="33"/>
      <c r="DT68" s="26"/>
      <c r="DU68" s="26"/>
      <c r="DV68" s="26"/>
      <c r="DW68" s="26"/>
      <c r="DX68" s="26"/>
      <c r="DY68" s="44">
        <v>64</v>
      </c>
      <c r="DZ68" s="5">
        <v>0</v>
      </c>
      <c r="EA68" s="5">
        <v>0</v>
      </c>
      <c r="EB68" s="69"/>
      <c r="EC68" s="11"/>
      <c r="ED68" s="87"/>
      <c r="EE68" s="11"/>
      <c r="EF68" s="69"/>
      <c r="EG68" s="8"/>
      <c r="EH68" s="8"/>
      <c r="EI68" s="8"/>
      <c r="EJ68" s="71"/>
      <c r="EK68" s="69"/>
      <c r="EL68" s="69"/>
      <c r="EM68" s="69"/>
      <c r="EN68" s="69"/>
      <c r="EO68" s="69"/>
      <c r="EP68" s="10"/>
    </row>
    <row r="69" spans="1:147" ht="15" x14ac:dyDescent="0.25">
      <c r="A69" s="10">
        <v>65</v>
      </c>
      <c r="B69" s="15">
        <v>65</v>
      </c>
      <c r="C69" s="42"/>
      <c r="D69" s="8"/>
      <c r="E69" s="28"/>
      <c r="F69" s="28"/>
      <c r="G69" s="32"/>
      <c r="H69" s="5"/>
      <c r="I69" s="5"/>
      <c r="J69" s="5"/>
      <c r="K69" s="5"/>
      <c r="L69" s="5"/>
      <c r="M69" s="5"/>
      <c r="N69" s="5"/>
      <c r="O69" s="299">
        <f t="shared" si="0"/>
        <v>0</v>
      </c>
      <c r="P69" s="5"/>
      <c r="Q69" s="5"/>
      <c r="R69" s="5"/>
      <c r="S69" s="5"/>
      <c r="T69" s="5"/>
      <c r="U69" s="5"/>
      <c r="V69" s="5"/>
      <c r="W69" s="5"/>
      <c r="X69" s="32"/>
      <c r="Y69" s="5"/>
      <c r="Z69" s="5"/>
      <c r="AA69" s="5"/>
      <c r="AB69" s="5"/>
      <c r="AC69" s="5"/>
      <c r="AD69" s="5"/>
      <c r="AE69" s="5"/>
      <c r="AF69" s="32"/>
      <c r="AG69" s="5"/>
      <c r="AH69" s="5"/>
      <c r="AI69" s="5"/>
      <c r="AJ69" s="5"/>
      <c r="AK69" s="5"/>
      <c r="AL69" s="5"/>
      <c r="AM69" s="5"/>
      <c r="AN69" s="40"/>
      <c r="AO69" s="8"/>
      <c r="AP69" s="41"/>
      <c r="AQ69" s="28"/>
      <c r="AR69" s="28"/>
      <c r="AS69" s="28"/>
      <c r="AT69" s="28"/>
      <c r="AU69" s="28"/>
      <c r="AV69" s="28"/>
      <c r="AW69" s="28"/>
      <c r="AX69" s="28"/>
      <c r="AY69" s="10" t="s">
        <v>753</v>
      </c>
      <c r="AZ69" s="300">
        <f t="shared" si="1"/>
        <v>0</v>
      </c>
      <c r="BA69" s="5"/>
      <c r="BB69" s="11"/>
      <c r="BC69" s="87"/>
      <c r="BD69" s="12"/>
      <c r="BE69" s="5"/>
      <c r="BF69" s="5"/>
      <c r="BG69" s="5"/>
      <c r="BH69" s="5"/>
      <c r="BI69" s="5"/>
      <c r="BJ69" s="32"/>
      <c r="BK69" s="38"/>
      <c r="BL69" s="11"/>
      <c r="BM69" s="11"/>
      <c r="BN69" s="11"/>
      <c r="BO69" s="44">
        <v>65</v>
      </c>
      <c r="BP69" s="26"/>
      <c r="BQ69" s="26"/>
      <c r="BR69" s="26"/>
      <c r="BS69" s="26"/>
      <c r="BT69" s="26"/>
      <c r="BU69" s="26"/>
      <c r="BV69" s="26"/>
      <c r="BW69" s="33"/>
      <c r="BX69" s="26"/>
      <c r="BY69" s="26"/>
      <c r="BZ69" s="26"/>
      <c r="CA69" s="26"/>
      <c r="CB69" s="26"/>
      <c r="CC69" s="33"/>
      <c r="CD69" s="26"/>
      <c r="CE69" s="26"/>
      <c r="CF69" s="26"/>
      <c r="CG69" s="26"/>
      <c r="CH69" s="26"/>
      <c r="CI69" s="33"/>
      <c r="CJ69" s="26"/>
      <c r="CK69" s="26"/>
      <c r="CL69" s="26"/>
      <c r="CM69" s="26"/>
      <c r="CN69" s="26"/>
      <c r="CO69" s="33"/>
      <c r="CP69" s="26"/>
      <c r="CQ69" s="26"/>
      <c r="CR69" s="26"/>
      <c r="CS69" s="26"/>
      <c r="CT69" s="26"/>
      <c r="CU69" s="33"/>
      <c r="CV69" s="4"/>
      <c r="CW69" s="4"/>
      <c r="CX69" s="4"/>
      <c r="CY69" s="4"/>
      <c r="CZ69" s="43"/>
      <c r="DA69" s="26"/>
      <c r="DB69" s="26"/>
      <c r="DC69" s="26"/>
      <c r="DD69" s="26"/>
      <c r="DE69" s="26"/>
      <c r="DF69" s="26"/>
      <c r="DG69" s="33"/>
      <c r="DH69" s="4"/>
      <c r="DI69" s="4"/>
      <c r="DJ69" s="4"/>
      <c r="DK69" s="4"/>
      <c r="DL69" s="43"/>
      <c r="DM69" s="26"/>
      <c r="DN69" s="26"/>
      <c r="DO69" s="26"/>
      <c r="DP69" s="26"/>
      <c r="DQ69" s="26"/>
      <c r="DR69" s="26"/>
      <c r="DS69" s="33"/>
      <c r="DT69" s="26"/>
      <c r="DU69" s="26"/>
      <c r="DV69" s="26"/>
      <c r="DW69" s="26"/>
      <c r="DX69" s="26"/>
      <c r="DY69" s="44">
        <v>65</v>
      </c>
      <c r="DZ69" s="5">
        <v>0</v>
      </c>
      <c r="EA69" s="5">
        <v>0</v>
      </c>
      <c r="EB69" s="69"/>
      <c r="EC69" s="11"/>
      <c r="ED69" s="87"/>
      <c r="EE69" s="11"/>
      <c r="EF69" s="69"/>
      <c r="EG69" s="8"/>
      <c r="EH69" s="8"/>
      <c r="EI69" s="8"/>
      <c r="EJ69" s="71"/>
      <c r="EK69" s="69"/>
      <c r="EL69" s="69"/>
      <c r="EM69" s="69"/>
      <c r="EN69" s="69"/>
      <c r="EO69" s="69"/>
      <c r="EP69" s="79" t="s">
        <v>659</v>
      </c>
      <c r="EQ69" s="10"/>
    </row>
    <row r="70" spans="1:147" ht="15" x14ac:dyDescent="0.25">
      <c r="A70" s="10">
        <v>66</v>
      </c>
      <c r="B70" s="15">
        <v>66</v>
      </c>
      <c r="C70" s="42"/>
      <c r="D70" s="8"/>
      <c r="E70" s="28"/>
      <c r="F70" s="28"/>
      <c r="G70" s="32"/>
      <c r="H70" s="5"/>
      <c r="I70" s="5"/>
      <c r="J70" s="5"/>
      <c r="K70" s="5"/>
      <c r="L70" s="5"/>
      <c r="M70" s="5"/>
      <c r="N70" s="5"/>
      <c r="O70" s="299">
        <f t="shared" ref="O70:O133" si="5">MAX(G70:N70)</f>
        <v>0</v>
      </c>
      <c r="P70" s="5"/>
      <c r="Q70" s="5"/>
      <c r="R70" s="5"/>
      <c r="S70" s="5"/>
      <c r="T70" s="5"/>
      <c r="U70" s="5"/>
      <c r="V70" s="5"/>
      <c r="W70" s="5"/>
      <c r="X70" s="32"/>
      <c r="Y70" s="5"/>
      <c r="Z70" s="5"/>
      <c r="AA70" s="5"/>
      <c r="AB70" s="5"/>
      <c r="AC70" s="5"/>
      <c r="AD70" s="5"/>
      <c r="AE70" s="5"/>
      <c r="AF70" s="32"/>
      <c r="AG70" s="5"/>
      <c r="AH70" s="5"/>
      <c r="AI70" s="5"/>
      <c r="AJ70" s="5"/>
      <c r="AK70" s="5"/>
      <c r="AL70" s="5"/>
      <c r="AM70" s="5"/>
      <c r="AN70" s="40"/>
      <c r="AO70" s="8"/>
      <c r="AP70" s="41"/>
      <c r="AQ70" s="28"/>
      <c r="AR70" s="28"/>
      <c r="AS70" s="28"/>
      <c r="AT70" s="28"/>
      <c r="AU70" s="28"/>
      <c r="AV70" s="28"/>
      <c r="AW70" s="28"/>
      <c r="AX70" s="28"/>
      <c r="AY70" s="10" t="s">
        <v>753</v>
      </c>
      <c r="AZ70" s="300">
        <f t="shared" ref="AZ70:AZ133" si="6">BA70+BE70</f>
        <v>0</v>
      </c>
      <c r="BA70" s="5"/>
      <c r="BB70" s="11"/>
      <c r="BC70" s="87"/>
      <c r="BD70" s="12"/>
      <c r="BE70" s="5"/>
      <c r="BF70" s="5"/>
      <c r="BG70" s="5"/>
      <c r="BH70" s="5"/>
      <c r="BI70" s="5"/>
      <c r="BJ70" s="32"/>
      <c r="BK70" s="38"/>
      <c r="BL70" s="11"/>
      <c r="BM70" s="11"/>
      <c r="BN70" s="11"/>
      <c r="BO70" s="44">
        <v>66</v>
      </c>
      <c r="BP70" s="26"/>
      <c r="BQ70" s="26"/>
      <c r="BR70" s="26"/>
      <c r="BS70" s="26"/>
      <c r="BT70" s="26"/>
      <c r="BU70" s="26"/>
      <c r="BV70" s="26"/>
      <c r="BW70" s="33"/>
      <c r="BX70" s="26"/>
      <c r="BY70" s="26"/>
      <c r="BZ70" s="26"/>
      <c r="CA70" s="26"/>
      <c r="CB70" s="26"/>
      <c r="CC70" s="33"/>
      <c r="CD70" s="26"/>
      <c r="CE70" s="26"/>
      <c r="CF70" s="26"/>
      <c r="CG70" s="26"/>
      <c r="CH70" s="26"/>
      <c r="CI70" s="33"/>
      <c r="CJ70" s="26"/>
      <c r="CK70" s="26"/>
      <c r="CL70" s="26"/>
      <c r="CM70" s="26"/>
      <c r="CN70" s="26"/>
      <c r="CO70" s="33"/>
      <c r="CP70" s="26"/>
      <c r="CQ70" s="26"/>
      <c r="CR70" s="26"/>
      <c r="CS70" s="26"/>
      <c r="CT70" s="26"/>
      <c r="CU70" s="33"/>
      <c r="CV70" s="4"/>
      <c r="CW70" s="4"/>
      <c r="CX70" s="4"/>
      <c r="CY70" s="4"/>
      <c r="CZ70" s="43"/>
      <c r="DA70" s="26"/>
      <c r="DB70" s="26"/>
      <c r="DC70" s="26"/>
      <c r="DD70" s="26"/>
      <c r="DE70" s="26"/>
      <c r="DF70" s="26"/>
      <c r="DG70" s="33"/>
      <c r="DH70" s="4"/>
      <c r="DI70" s="4"/>
      <c r="DJ70" s="4"/>
      <c r="DK70" s="4"/>
      <c r="DL70" s="43"/>
      <c r="DM70" s="26"/>
      <c r="DN70" s="26"/>
      <c r="DO70" s="26"/>
      <c r="DP70" s="26"/>
      <c r="DQ70" s="26"/>
      <c r="DR70" s="26"/>
      <c r="DS70" s="33"/>
      <c r="DT70" s="26"/>
      <c r="DU70" s="26"/>
      <c r="DV70" s="26"/>
      <c r="DW70" s="26"/>
      <c r="DX70" s="26"/>
      <c r="DY70" s="44">
        <v>66</v>
      </c>
      <c r="DZ70" s="5">
        <v>0</v>
      </c>
      <c r="EA70" s="5">
        <v>0</v>
      </c>
      <c r="EB70" s="69"/>
      <c r="EC70" s="11"/>
      <c r="ED70" s="87"/>
      <c r="EE70" s="11"/>
      <c r="EF70" s="69"/>
      <c r="EG70" s="8"/>
      <c r="EH70" s="8"/>
      <c r="EI70" s="8"/>
      <c r="EJ70" s="71"/>
      <c r="EK70" s="69"/>
      <c r="EL70" s="69"/>
      <c r="EM70" s="69"/>
      <c r="EN70" s="69"/>
      <c r="EO70" s="69"/>
      <c r="EP70" s="79" t="s">
        <v>659</v>
      </c>
    </row>
    <row r="71" spans="1:147" ht="15" x14ac:dyDescent="0.25">
      <c r="A71" s="10">
        <v>67</v>
      </c>
      <c r="B71" s="15">
        <v>67</v>
      </c>
      <c r="C71" s="42"/>
      <c r="D71" s="8"/>
      <c r="E71" s="28"/>
      <c r="F71" s="28"/>
      <c r="G71" s="32"/>
      <c r="H71" s="5"/>
      <c r="I71" s="5"/>
      <c r="J71" s="5"/>
      <c r="K71" s="5"/>
      <c r="L71" s="5"/>
      <c r="M71" s="5"/>
      <c r="N71" s="5"/>
      <c r="O71" s="299">
        <f t="shared" si="5"/>
        <v>0</v>
      </c>
      <c r="P71" s="5"/>
      <c r="Q71" s="5"/>
      <c r="R71" s="5"/>
      <c r="S71" s="5"/>
      <c r="T71" s="5"/>
      <c r="U71" s="5"/>
      <c r="V71" s="5"/>
      <c r="W71" s="5"/>
      <c r="X71" s="32"/>
      <c r="Y71" s="5"/>
      <c r="Z71" s="5"/>
      <c r="AA71" s="5"/>
      <c r="AB71" s="5"/>
      <c r="AC71" s="5"/>
      <c r="AD71" s="5"/>
      <c r="AE71" s="5"/>
      <c r="AF71" s="32"/>
      <c r="AG71" s="5"/>
      <c r="AH71" s="5"/>
      <c r="AI71" s="5"/>
      <c r="AJ71" s="5"/>
      <c r="AK71" s="5"/>
      <c r="AL71" s="5"/>
      <c r="AM71" s="5"/>
      <c r="AN71" s="40"/>
      <c r="AO71" s="8"/>
      <c r="AP71" s="41"/>
      <c r="AQ71" s="28"/>
      <c r="AR71" s="28"/>
      <c r="AS71" s="28"/>
      <c r="AT71" s="28"/>
      <c r="AU71" s="28"/>
      <c r="AV71" s="28"/>
      <c r="AW71" s="28"/>
      <c r="AX71" s="28"/>
      <c r="AY71" s="10" t="s">
        <v>753</v>
      </c>
      <c r="AZ71" s="300">
        <f t="shared" si="6"/>
        <v>0</v>
      </c>
      <c r="BA71" s="5"/>
      <c r="BB71" s="11"/>
      <c r="BC71" s="87"/>
      <c r="BD71" s="12"/>
      <c r="BE71" s="5"/>
      <c r="BF71" s="5"/>
      <c r="BG71" s="5"/>
      <c r="BH71" s="5"/>
      <c r="BI71" s="5"/>
      <c r="BJ71" s="32"/>
      <c r="BK71" s="38"/>
      <c r="BL71" s="11"/>
      <c r="BM71" s="11"/>
      <c r="BN71" s="11"/>
      <c r="BO71" s="44">
        <v>67</v>
      </c>
      <c r="BP71" s="26"/>
      <c r="BQ71" s="26"/>
      <c r="BR71" s="26"/>
      <c r="BS71" s="26"/>
      <c r="BT71" s="26"/>
      <c r="BU71" s="26"/>
      <c r="BV71" s="26"/>
      <c r="BW71" s="33"/>
      <c r="BX71" s="26"/>
      <c r="BY71" s="26"/>
      <c r="BZ71" s="26"/>
      <c r="CA71" s="26"/>
      <c r="CB71" s="26"/>
      <c r="CC71" s="33"/>
      <c r="CD71" s="26"/>
      <c r="CE71" s="26"/>
      <c r="CF71" s="26"/>
      <c r="CG71" s="26"/>
      <c r="CH71" s="26"/>
      <c r="CI71" s="33"/>
      <c r="CJ71" s="26"/>
      <c r="CK71" s="26"/>
      <c r="CL71" s="26"/>
      <c r="CM71" s="26"/>
      <c r="CN71" s="26"/>
      <c r="CO71" s="33"/>
      <c r="CP71" s="26"/>
      <c r="CQ71" s="26"/>
      <c r="CR71" s="26"/>
      <c r="CS71" s="26"/>
      <c r="CT71" s="26"/>
      <c r="CU71" s="33"/>
      <c r="CV71" s="4"/>
      <c r="CW71" s="4"/>
      <c r="CX71" s="4"/>
      <c r="CY71" s="4"/>
      <c r="CZ71" s="43"/>
      <c r="DA71" s="26"/>
      <c r="DB71" s="26"/>
      <c r="DC71" s="26"/>
      <c r="DD71" s="26"/>
      <c r="DE71" s="26"/>
      <c r="DF71" s="26"/>
      <c r="DG71" s="33"/>
      <c r="DH71" s="4"/>
      <c r="DI71" s="4"/>
      <c r="DJ71" s="4"/>
      <c r="DK71" s="4"/>
      <c r="DL71" s="43"/>
      <c r="DM71" s="26"/>
      <c r="DN71" s="26"/>
      <c r="DO71" s="26"/>
      <c r="DP71" s="26"/>
      <c r="DQ71" s="26"/>
      <c r="DR71" s="26"/>
      <c r="DS71" s="33"/>
      <c r="DT71" s="26"/>
      <c r="DU71" s="26"/>
      <c r="DV71" s="26"/>
      <c r="DW71" s="26"/>
      <c r="DX71" s="26"/>
      <c r="DY71" s="44">
        <v>67</v>
      </c>
      <c r="DZ71" s="5">
        <v>0</v>
      </c>
      <c r="EA71" s="5">
        <v>0</v>
      </c>
      <c r="EB71" s="69"/>
      <c r="EC71" s="11"/>
      <c r="ED71" s="87"/>
      <c r="EE71" s="11"/>
      <c r="EF71" s="69"/>
      <c r="EG71" s="8"/>
      <c r="EH71" s="8"/>
      <c r="EI71" s="8"/>
      <c r="EJ71" s="71"/>
      <c r="EK71" s="69"/>
      <c r="EL71" s="69"/>
      <c r="EM71" s="69"/>
      <c r="EN71" s="69"/>
      <c r="EO71" s="69"/>
      <c r="EP71" s="79" t="s">
        <v>659</v>
      </c>
      <c r="EQ71" s="10"/>
    </row>
    <row r="72" spans="1:147" ht="15" x14ac:dyDescent="0.25">
      <c r="A72" s="10">
        <v>68</v>
      </c>
      <c r="B72" s="15">
        <v>68</v>
      </c>
      <c r="C72" s="42"/>
      <c r="D72" s="8"/>
      <c r="E72" s="28"/>
      <c r="F72" s="28"/>
      <c r="G72" s="32"/>
      <c r="H72" s="5"/>
      <c r="I72" s="5"/>
      <c r="J72" s="5"/>
      <c r="K72" s="5"/>
      <c r="L72" s="5"/>
      <c r="M72" s="5"/>
      <c r="N72" s="5"/>
      <c r="O72" s="299">
        <f t="shared" si="5"/>
        <v>0</v>
      </c>
      <c r="P72" s="5"/>
      <c r="Q72" s="5"/>
      <c r="R72" s="5"/>
      <c r="S72" s="5"/>
      <c r="T72" s="5"/>
      <c r="U72" s="5"/>
      <c r="V72" s="5"/>
      <c r="W72" s="5"/>
      <c r="X72" s="32"/>
      <c r="Y72" s="5"/>
      <c r="Z72" s="5"/>
      <c r="AA72" s="5"/>
      <c r="AB72" s="5"/>
      <c r="AC72" s="5"/>
      <c r="AD72" s="5"/>
      <c r="AE72" s="5"/>
      <c r="AF72" s="32"/>
      <c r="AG72" s="5"/>
      <c r="AH72" s="5"/>
      <c r="AI72" s="5"/>
      <c r="AJ72" s="5"/>
      <c r="AK72" s="5"/>
      <c r="AL72" s="5"/>
      <c r="AM72" s="5"/>
      <c r="AN72" s="40"/>
      <c r="AO72" s="8"/>
      <c r="AP72" s="41"/>
      <c r="AQ72" s="28"/>
      <c r="AR72" s="28"/>
      <c r="AS72" s="28"/>
      <c r="AT72" s="28"/>
      <c r="AU72" s="28"/>
      <c r="AV72" s="28"/>
      <c r="AW72" s="28"/>
      <c r="AX72" s="28"/>
      <c r="AY72" s="10" t="s">
        <v>753</v>
      </c>
      <c r="AZ72" s="300">
        <f t="shared" si="6"/>
        <v>0</v>
      </c>
      <c r="BA72" s="5"/>
      <c r="BB72" s="11"/>
      <c r="BC72" s="87"/>
      <c r="BD72" s="12"/>
      <c r="BE72" s="5"/>
      <c r="BF72" s="5"/>
      <c r="BG72" s="5"/>
      <c r="BH72" s="5"/>
      <c r="BI72" s="5"/>
      <c r="BJ72" s="32"/>
      <c r="BK72" s="38"/>
      <c r="BL72" s="11"/>
      <c r="BM72" s="11"/>
      <c r="BN72" s="11"/>
      <c r="BO72" s="44">
        <v>68</v>
      </c>
      <c r="BP72" s="26"/>
      <c r="BQ72" s="26"/>
      <c r="BR72" s="26"/>
      <c r="BS72" s="26"/>
      <c r="BT72" s="26"/>
      <c r="BU72" s="26"/>
      <c r="BV72" s="26"/>
      <c r="BW72" s="33"/>
      <c r="BX72" s="26"/>
      <c r="BY72" s="26"/>
      <c r="BZ72" s="26"/>
      <c r="CA72" s="26"/>
      <c r="CB72" s="26"/>
      <c r="CC72" s="33"/>
      <c r="CD72" s="26"/>
      <c r="CE72" s="26"/>
      <c r="CF72" s="26"/>
      <c r="CG72" s="26"/>
      <c r="CH72" s="26"/>
      <c r="CI72" s="33"/>
      <c r="CJ72" s="26"/>
      <c r="CK72" s="26"/>
      <c r="CL72" s="26"/>
      <c r="CM72" s="26"/>
      <c r="CN72" s="26"/>
      <c r="CO72" s="33"/>
      <c r="CP72" s="26"/>
      <c r="CQ72" s="26"/>
      <c r="CR72" s="26"/>
      <c r="CS72" s="26"/>
      <c r="CT72" s="26"/>
      <c r="CU72" s="33"/>
      <c r="CV72" s="4"/>
      <c r="CW72" s="4"/>
      <c r="CX72" s="4"/>
      <c r="CY72" s="4"/>
      <c r="CZ72" s="43"/>
      <c r="DA72" s="26"/>
      <c r="DB72" s="26"/>
      <c r="DC72" s="26"/>
      <c r="DD72" s="26"/>
      <c r="DE72" s="26"/>
      <c r="DF72" s="26"/>
      <c r="DG72" s="33"/>
      <c r="DH72" s="4"/>
      <c r="DI72" s="4"/>
      <c r="DJ72" s="4"/>
      <c r="DK72" s="4"/>
      <c r="DL72" s="43"/>
      <c r="DM72" s="26"/>
      <c r="DN72" s="26"/>
      <c r="DO72" s="26"/>
      <c r="DP72" s="26"/>
      <c r="DQ72" s="26"/>
      <c r="DR72" s="26"/>
      <c r="DS72" s="33"/>
      <c r="DT72" s="26"/>
      <c r="DU72" s="26"/>
      <c r="DV72" s="26"/>
      <c r="DW72" s="26"/>
      <c r="DX72" s="26"/>
      <c r="DY72" s="44">
        <v>68</v>
      </c>
      <c r="DZ72" s="5">
        <v>0</v>
      </c>
      <c r="EA72" s="5">
        <v>0</v>
      </c>
      <c r="EB72" s="69"/>
      <c r="EC72" s="11"/>
      <c r="ED72" s="87"/>
      <c r="EE72" s="11"/>
      <c r="EF72" s="69"/>
      <c r="EG72" s="8"/>
      <c r="EH72" s="8"/>
      <c r="EI72" s="8"/>
      <c r="EJ72" s="71"/>
      <c r="EK72" s="69"/>
      <c r="EL72" s="69"/>
      <c r="EM72" s="69"/>
      <c r="EN72" s="69"/>
      <c r="EO72" s="69"/>
      <c r="EP72" s="79" t="s">
        <v>659</v>
      </c>
      <c r="EQ72" s="10"/>
    </row>
    <row r="73" spans="1:147" ht="15" x14ac:dyDescent="0.25">
      <c r="A73" s="10">
        <v>69</v>
      </c>
      <c r="B73" s="15">
        <v>69</v>
      </c>
      <c r="C73" s="42"/>
      <c r="D73" s="8"/>
      <c r="E73" s="28"/>
      <c r="F73" s="28"/>
      <c r="G73" s="32"/>
      <c r="H73" s="5"/>
      <c r="I73" s="5"/>
      <c r="J73" s="5"/>
      <c r="K73" s="5"/>
      <c r="L73" s="5"/>
      <c r="M73" s="5"/>
      <c r="N73" s="5"/>
      <c r="O73" s="299">
        <f t="shared" si="5"/>
        <v>0</v>
      </c>
      <c r="P73" s="5"/>
      <c r="Q73" s="5"/>
      <c r="R73" s="5"/>
      <c r="S73" s="5"/>
      <c r="T73" s="5"/>
      <c r="U73" s="5"/>
      <c r="V73" s="5"/>
      <c r="W73" s="5"/>
      <c r="X73" s="32"/>
      <c r="Y73" s="5"/>
      <c r="Z73" s="5"/>
      <c r="AA73" s="5"/>
      <c r="AB73" s="5"/>
      <c r="AC73" s="5"/>
      <c r="AD73" s="5"/>
      <c r="AE73" s="5"/>
      <c r="AF73" s="32"/>
      <c r="AG73" s="5"/>
      <c r="AH73" s="5"/>
      <c r="AI73" s="5"/>
      <c r="AJ73" s="5"/>
      <c r="AK73" s="5"/>
      <c r="AL73" s="5"/>
      <c r="AM73" s="5"/>
      <c r="AN73" s="40"/>
      <c r="AO73" s="8"/>
      <c r="AP73" s="41"/>
      <c r="AQ73" s="28"/>
      <c r="AR73" s="28"/>
      <c r="AS73" s="28"/>
      <c r="AT73" s="28"/>
      <c r="AU73" s="28"/>
      <c r="AV73" s="28"/>
      <c r="AW73" s="28"/>
      <c r="AX73" s="28"/>
      <c r="AY73" s="10" t="s">
        <v>753</v>
      </c>
      <c r="AZ73" s="300">
        <f t="shared" si="6"/>
        <v>0</v>
      </c>
      <c r="BA73" s="5"/>
      <c r="BB73" s="11"/>
      <c r="BC73" s="87"/>
      <c r="BD73" s="12"/>
      <c r="BE73" s="5"/>
      <c r="BF73" s="5"/>
      <c r="BG73" s="5"/>
      <c r="BH73" s="5"/>
      <c r="BI73" s="5"/>
      <c r="BJ73" s="32"/>
      <c r="BK73" s="38"/>
      <c r="BL73" s="11"/>
      <c r="BM73" s="11"/>
      <c r="BN73" s="11"/>
      <c r="BO73" s="44">
        <v>69</v>
      </c>
      <c r="BP73" s="26"/>
      <c r="BQ73" s="26"/>
      <c r="BR73" s="26"/>
      <c r="BS73" s="26"/>
      <c r="BT73" s="26"/>
      <c r="BU73" s="26"/>
      <c r="BV73" s="26"/>
      <c r="BW73" s="33"/>
      <c r="BX73" s="26"/>
      <c r="BY73" s="26"/>
      <c r="BZ73" s="26"/>
      <c r="CA73" s="26"/>
      <c r="CB73" s="26"/>
      <c r="CC73" s="33"/>
      <c r="CD73" s="26"/>
      <c r="CE73" s="26"/>
      <c r="CF73" s="26"/>
      <c r="CG73" s="26"/>
      <c r="CH73" s="26"/>
      <c r="CI73" s="33"/>
      <c r="CJ73" s="26"/>
      <c r="CK73" s="26"/>
      <c r="CL73" s="26"/>
      <c r="CM73" s="26"/>
      <c r="CN73" s="26"/>
      <c r="CO73" s="33"/>
      <c r="CP73" s="26"/>
      <c r="CQ73" s="26"/>
      <c r="CR73" s="26"/>
      <c r="CS73" s="26"/>
      <c r="CT73" s="26"/>
      <c r="CU73" s="33"/>
      <c r="CV73" s="4"/>
      <c r="CW73" s="4"/>
      <c r="CX73" s="4"/>
      <c r="CY73" s="4"/>
      <c r="CZ73" s="43"/>
      <c r="DA73" s="26"/>
      <c r="DB73" s="26"/>
      <c r="DC73" s="26"/>
      <c r="DD73" s="26"/>
      <c r="DE73" s="26"/>
      <c r="DF73" s="26"/>
      <c r="DG73" s="33"/>
      <c r="DH73" s="4"/>
      <c r="DI73" s="4"/>
      <c r="DJ73" s="4"/>
      <c r="DK73" s="4"/>
      <c r="DL73" s="43"/>
      <c r="DM73" s="26"/>
      <c r="DN73" s="26"/>
      <c r="DO73" s="26"/>
      <c r="DP73" s="26"/>
      <c r="DQ73" s="26"/>
      <c r="DR73" s="26"/>
      <c r="DS73" s="33"/>
      <c r="DT73" s="26"/>
      <c r="DU73" s="26"/>
      <c r="DV73" s="26"/>
      <c r="DW73" s="26"/>
      <c r="DX73" s="26"/>
      <c r="DY73" s="44">
        <v>69</v>
      </c>
      <c r="DZ73" s="5">
        <v>0</v>
      </c>
      <c r="EA73" s="5">
        <v>0</v>
      </c>
      <c r="EB73" s="69"/>
      <c r="EC73" s="11"/>
      <c r="ED73" s="87"/>
      <c r="EE73" s="11"/>
      <c r="EF73" s="69"/>
      <c r="EG73" s="8"/>
      <c r="EH73" s="8"/>
      <c r="EI73" s="8"/>
      <c r="EJ73" s="71"/>
      <c r="EK73" s="69"/>
      <c r="EL73" s="69"/>
      <c r="EM73" s="69"/>
      <c r="EN73" s="69"/>
      <c r="EO73" s="69"/>
      <c r="EP73" s="79" t="s">
        <v>659</v>
      </c>
      <c r="EQ73" s="10"/>
    </row>
    <row r="74" spans="1:147" ht="15" x14ac:dyDescent="0.25">
      <c r="A74" s="10">
        <v>70</v>
      </c>
      <c r="B74" s="15">
        <v>70</v>
      </c>
      <c r="C74" s="42"/>
      <c r="D74" s="8"/>
      <c r="E74" s="28"/>
      <c r="F74" s="28"/>
      <c r="G74" s="32"/>
      <c r="H74" s="5"/>
      <c r="I74" s="5"/>
      <c r="J74" s="5"/>
      <c r="K74" s="5"/>
      <c r="L74" s="5"/>
      <c r="M74" s="5"/>
      <c r="N74" s="5"/>
      <c r="O74" s="299">
        <f t="shared" si="5"/>
        <v>0</v>
      </c>
      <c r="P74" s="5"/>
      <c r="Q74" s="5"/>
      <c r="R74" s="5"/>
      <c r="S74" s="5"/>
      <c r="T74" s="5"/>
      <c r="U74" s="5"/>
      <c r="V74" s="5"/>
      <c r="W74" s="5"/>
      <c r="X74" s="32"/>
      <c r="Y74" s="5"/>
      <c r="Z74" s="5"/>
      <c r="AA74" s="5"/>
      <c r="AB74" s="5"/>
      <c r="AC74" s="5"/>
      <c r="AD74" s="5"/>
      <c r="AE74" s="5"/>
      <c r="AF74" s="32"/>
      <c r="AG74" s="5"/>
      <c r="AH74" s="5"/>
      <c r="AI74" s="5"/>
      <c r="AJ74" s="5"/>
      <c r="AK74" s="5"/>
      <c r="AL74" s="5"/>
      <c r="AM74" s="5"/>
      <c r="AN74" s="40"/>
      <c r="AO74" s="8"/>
      <c r="AP74" s="41"/>
      <c r="AQ74" s="28"/>
      <c r="AR74" s="28"/>
      <c r="AS74" s="28"/>
      <c r="AT74" s="28"/>
      <c r="AU74" s="28"/>
      <c r="AV74" s="28"/>
      <c r="AW74" s="28"/>
      <c r="AX74" s="28"/>
      <c r="AY74" s="10" t="s">
        <v>753</v>
      </c>
      <c r="AZ74" s="300">
        <f t="shared" si="6"/>
        <v>0</v>
      </c>
      <c r="BA74" s="5"/>
      <c r="BB74" s="11"/>
      <c r="BC74" s="87"/>
      <c r="BD74" s="12"/>
      <c r="BE74" s="5"/>
      <c r="BF74" s="5"/>
      <c r="BG74" s="5"/>
      <c r="BH74" s="5"/>
      <c r="BI74" s="5"/>
      <c r="BJ74" s="32"/>
      <c r="BK74" s="38"/>
      <c r="BL74" s="11"/>
      <c r="BM74" s="11"/>
      <c r="BN74" s="11"/>
      <c r="BO74" s="44">
        <v>70</v>
      </c>
      <c r="BP74" s="26"/>
      <c r="BQ74" s="26"/>
      <c r="BR74" s="26"/>
      <c r="BS74" s="26"/>
      <c r="BT74" s="26"/>
      <c r="BU74" s="26"/>
      <c r="BV74" s="26"/>
      <c r="BW74" s="33"/>
      <c r="BX74" s="26"/>
      <c r="BY74" s="26"/>
      <c r="BZ74" s="26"/>
      <c r="CA74" s="26"/>
      <c r="CB74" s="26"/>
      <c r="CC74" s="33"/>
      <c r="CD74" s="26"/>
      <c r="CE74" s="26"/>
      <c r="CF74" s="26"/>
      <c r="CG74" s="26"/>
      <c r="CH74" s="26"/>
      <c r="CI74" s="33"/>
      <c r="CJ74" s="26"/>
      <c r="CK74" s="26"/>
      <c r="CL74" s="26"/>
      <c r="CM74" s="26"/>
      <c r="CN74" s="26"/>
      <c r="CO74" s="33"/>
      <c r="CP74" s="26"/>
      <c r="CQ74" s="26"/>
      <c r="CR74" s="26"/>
      <c r="CS74" s="26"/>
      <c r="CT74" s="26"/>
      <c r="CU74" s="33"/>
      <c r="CV74" s="4"/>
      <c r="CW74" s="4"/>
      <c r="CX74" s="4"/>
      <c r="CY74" s="4"/>
      <c r="CZ74" s="43"/>
      <c r="DA74" s="26"/>
      <c r="DB74" s="26"/>
      <c r="DC74" s="26"/>
      <c r="DD74" s="26"/>
      <c r="DE74" s="26"/>
      <c r="DF74" s="26"/>
      <c r="DG74" s="33"/>
      <c r="DH74" s="4"/>
      <c r="DI74" s="4"/>
      <c r="DJ74" s="4"/>
      <c r="DK74" s="4"/>
      <c r="DL74" s="43"/>
      <c r="DM74" s="26"/>
      <c r="DN74" s="26"/>
      <c r="DO74" s="26"/>
      <c r="DP74" s="26"/>
      <c r="DQ74" s="26"/>
      <c r="DR74" s="26"/>
      <c r="DS74" s="33"/>
      <c r="DT74" s="26"/>
      <c r="DU74" s="26"/>
      <c r="DV74" s="26"/>
      <c r="DW74" s="26"/>
      <c r="DX74" s="26"/>
      <c r="DY74" s="44">
        <v>70</v>
      </c>
      <c r="DZ74" s="5">
        <v>0</v>
      </c>
      <c r="EA74" s="5">
        <v>0</v>
      </c>
      <c r="EB74" s="69"/>
      <c r="EC74" s="11"/>
      <c r="ED74" s="87"/>
      <c r="EE74" s="11"/>
      <c r="EF74" s="69"/>
      <c r="EG74" s="8"/>
      <c r="EH74" s="8"/>
      <c r="EI74" s="8"/>
      <c r="EJ74" s="71"/>
      <c r="EK74" s="69"/>
      <c r="EL74" s="69"/>
      <c r="EM74" s="69"/>
      <c r="EN74" s="69"/>
      <c r="EO74" s="69"/>
      <c r="EP74" s="79" t="s">
        <v>659</v>
      </c>
      <c r="EQ74" s="10"/>
    </row>
    <row r="75" spans="1:147" ht="15" x14ac:dyDescent="0.25">
      <c r="A75" s="10">
        <v>71</v>
      </c>
      <c r="B75" s="15">
        <v>71</v>
      </c>
      <c r="C75" s="42"/>
      <c r="D75" s="8"/>
      <c r="E75" s="28"/>
      <c r="F75" s="28"/>
      <c r="G75" s="32"/>
      <c r="H75" s="5"/>
      <c r="I75" s="5"/>
      <c r="J75" s="5"/>
      <c r="K75" s="5"/>
      <c r="L75" s="5"/>
      <c r="M75" s="5"/>
      <c r="N75" s="5"/>
      <c r="O75" s="299">
        <f t="shared" si="5"/>
        <v>0</v>
      </c>
      <c r="P75" s="5"/>
      <c r="Q75" s="5"/>
      <c r="R75" s="5"/>
      <c r="S75" s="5"/>
      <c r="T75" s="5"/>
      <c r="U75" s="5"/>
      <c r="V75" s="5"/>
      <c r="W75" s="5"/>
      <c r="X75" s="32"/>
      <c r="Y75" s="5"/>
      <c r="Z75" s="5"/>
      <c r="AA75" s="5"/>
      <c r="AB75" s="5"/>
      <c r="AC75" s="5"/>
      <c r="AD75" s="5"/>
      <c r="AE75" s="5"/>
      <c r="AF75" s="32"/>
      <c r="AG75" s="5"/>
      <c r="AH75" s="5"/>
      <c r="AI75" s="5"/>
      <c r="AJ75" s="5"/>
      <c r="AK75" s="5"/>
      <c r="AL75" s="5"/>
      <c r="AM75" s="5"/>
      <c r="AN75" s="40"/>
      <c r="AO75" s="8"/>
      <c r="AP75" s="41"/>
      <c r="AQ75" s="28"/>
      <c r="AR75" s="28"/>
      <c r="AS75" s="28"/>
      <c r="AT75" s="28"/>
      <c r="AU75" s="28"/>
      <c r="AV75" s="28"/>
      <c r="AW75" s="28"/>
      <c r="AX75" s="28"/>
      <c r="AY75" s="10" t="s">
        <v>753</v>
      </c>
      <c r="AZ75" s="300">
        <f t="shared" si="6"/>
        <v>0</v>
      </c>
      <c r="BA75" s="5"/>
      <c r="BB75" s="11"/>
      <c r="BC75" s="87"/>
      <c r="BD75" s="12"/>
      <c r="BE75" s="5"/>
      <c r="BF75" s="5"/>
      <c r="BG75" s="5"/>
      <c r="BH75" s="5"/>
      <c r="BI75" s="5"/>
      <c r="BJ75" s="32"/>
      <c r="BK75" s="38"/>
      <c r="BL75" s="11"/>
      <c r="BM75" s="11"/>
      <c r="BN75" s="11"/>
      <c r="BO75" s="44">
        <v>71</v>
      </c>
      <c r="BP75" s="26"/>
      <c r="BQ75" s="26"/>
      <c r="BR75" s="26"/>
      <c r="BS75" s="26"/>
      <c r="BT75" s="26"/>
      <c r="BU75" s="26"/>
      <c r="BV75" s="26"/>
      <c r="BW75" s="33"/>
      <c r="BX75" s="26"/>
      <c r="BY75" s="26"/>
      <c r="BZ75" s="26"/>
      <c r="CA75" s="26"/>
      <c r="CB75" s="26"/>
      <c r="CC75" s="33"/>
      <c r="CD75" s="26"/>
      <c r="CE75" s="26"/>
      <c r="CF75" s="26"/>
      <c r="CG75" s="26"/>
      <c r="CH75" s="26"/>
      <c r="CI75" s="33"/>
      <c r="CJ75" s="26"/>
      <c r="CK75" s="26"/>
      <c r="CL75" s="26"/>
      <c r="CM75" s="26"/>
      <c r="CN75" s="26"/>
      <c r="CO75" s="33"/>
      <c r="CP75" s="26"/>
      <c r="CQ75" s="26"/>
      <c r="CR75" s="26"/>
      <c r="CS75" s="26"/>
      <c r="CT75" s="26"/>
      <c r="CU75" s="33"/>
      <c r="CV75" s="4"/>
      <c r="CW75" s="4"/>
      <c r="CX75" s="4"/>
      <c r="CY75" s="4"/>
      <c r="CZ75" s="43"/>
      <c r="DA75" s="26"/>
      <c r="DB75" s="26"/>
      <c r="DC75" s="26"/>
      <c r="DD75" s="26"/>
      <c r="DE75" s="26"/>
      <c r="DF75" s="26"/>
      <c r="DG75" s="33"/>
      <c r="DH75" s="4"/>
      <c r="DI75" s="4"/>
      <c r="DJ75" s="4"/>
      <c r="DK75" s="4"/>
      <c r="DL75" s="43"/>
      <c r="DM75" s="26"/>
      <c r="DN75" s="26"/>
      <c r="DO75" s="26"/>
      <c r="DP75" s="26"/>
      <c r="DQ75" s="26"/>
      <c r="DR75" s="26"/>
      <c r="DS75" s="33"/>
      <c r="DT75" s="26"/>
      <c r="DU75" s="26"/>
      <c r="DV75" s="26"/>
      <c r="DW75" s="26"/>
      <c r="DX75" s="26"/>
      <c r="DY75" s="44">
        <v>71</v>
      </c>
      <c r="DZ75" s="5">
        <v>0</v>
      </c>
      <c r="EA75" s="5">
        <v>0</v>
      </c>
      <c r="EB75" s="69"/>
      <c r="EC75" s="11"/>
      <c r="ED75" s="87"/>
      <c r="EE75" s="11"/>
      <c r="EF75" s="69"/>
      <c r="EG75" s="8"/>
      <c r="EH75" s="8"/>
      <c r="EI75" s="8"/>
      <c r="EJ75" s="71"/>
      <c r="EK75" s="69"/>
      <c r="EL75" s="69"/>
      <c r="EM75" s="69"/>
      <c r="EN75" s="69"/>
      <c r="EO75" s="69"/>
      <c r="EP75" s="79" t="s">
        <v>659</v>
      </c>
      <c r="EQ75" s="10"/>
    </row>
    <row r="76" spans="1:147" ht="15" x14ac:dyDescent="0.25">
      <c r="A76" s="10">
        <v>72</v>
      </c>
      <c r="B76" s="15">
        <v>72</v>
      </c>
      <c r="C76" s="42"/>
      <c r="D76" s="8"/>
      <c r="E76" s="28"/>
      <c r="F76" s="28"/>
      <c r="G76" s="32"/>
      <c r="H76" s="5"/>
      <c r="I76" s="5"/>
      <c r="J76" s="5"/>
      <c r="K76" s="5"/>
      <c r="L76" s="5"/>
      <c r="M76" s="5"/>
      <c r="N76" s="5"/>
      <c r="O76" s="299">
        <f t="shared" si="5"/>
        <v>0</v>
      </c>
      <c r="P76" s="5"/>
      <c r="Q76" s="5"/>
      <c r="R76" s="5"/>
      <c r="S76" s="5"/>
      <c r="T76" s="5"/>
      <c r="U76" s="5"/>
      <c r="V76" s="5"/>
      <c r="W76" s="5"/>
      <c r="X76" s="32"/>
      <c r="Y76" s="5"/>
      <c r="Z76" s="5"/>
      <c r="AA76" s="5"/>
      <c r="AB76" s="5"/>
      <c r="AC76" s="5"/>
      <c r="AD76" s="5"/>
      <c r="AE76" s="5"/>
      <c r="AF76" s="32"/>
      <c r="AG76" s="5"/>
      <c r="AH76" s="5"/>
      <c r="AI76" s="5"/>
      <c r="AJ76" s="5"/>
      <c r="AK76" s="5"/>
      <c r="AL76" s="5"/>
      <c r="AM76" s="5"/>
      <c r="AN76" s="40"/>
      <c r="AO76" s="8"/>
      <c r="AP76" s="41"/>
      <c r="AQ76" s="28"/>
      <c r="AR76" s="28"/>
      <c r="AS76" s="28"/>
      <c r="AT76" s="28"/>
      <c r="AU76" s="28"/>
      <c r="AV76" s="28"/>
      <c r="AW76" s="28"/>
      <c r="AX76" s="28"/>
      <c r="AY76" s="10" t="s">
        <v>753</v>
      </c>
      <c r="AZ76" s="300">
        <f t="shared" si="6"/>
        <v>0</v>
      </c>
      <c r="BA76" s="5"/>
      <c r="BB76" s="11"/>
      <c r="BC76" s="87"/>
      <c r="BD76" s="12"/>
      <c r="BE76" s="5"/>
      <c r="BF76" s="5"/>
      <c r="BG76" s="5"/>
      <c r="BH76" s="5"/>
      <c r="BI76" s="5"/>
      <c r="BJ76" s="32"/>
      <c r="BK76" s="38"/>
      <c r="BL76" s="11"/>
      <c r="BM76" s="11"/>
      <c r="BN76" s="11"/>
      <c r="BO76" s="44">
        <v>72</v>
      </c>
      <c r="BP76" s="26"/>
      <c r="BQ76" s="26"/>
      <c r="BR76" s="26"/>
      <c r="BS76" s="26"/>
      <c r="BT76" s="26"/>
      <c r="BU76" s="26"/>
      <c r="BV76" s="26"/>
      <c r="BW76" s="33"/>
      <c r="BX76" s="26"/>
      <c r="BY76" s="26"/>
      <c r="BZ76" s="26"/>
      <c r="CA76" s="26"/>
      <c r="CB76" s="26"/>
      <c r="CC76" s="33"/>
      <c r="CD76" s="26"/>
      <c r="CE76" s="26"/>
      <c r="CF76" s="26"/>
      <c r="CG76" s="26"/>
      <c r="CH76" s="26"/>
      <c r="CI76" s="33"/>
      <c r="CJ76" s="26"/>
      <c r="CK76" s="26"/>
      <c r="CL76" s="26"/>
      <c r="CM76" s="26"/>
      <c r="CN76" s="26"/>
      <c r="CO76" s="33"/>
      <c r="CP76" s="26"/>
      <c r="CQ76" s="26"/>
      <c r="CR76" s="26"/>
      <c r="CS76" s="26"/>
      <c r="CT76" s="26"/>
      <c r="CU76" s="33"/>
      <c r="CV76" s="4"/>
      <c r="CW76" s="4"/>
      <c r="CX76" s="4"/>
      <c r="CY76" s="4"/>
      <c r="CZ76" s="43"/>
      <c r="DA76" s="26"/>
      <c r="DB76" s="26"/>
      <c r="DC76" s="26"/>
      <c r="DD76" s="26"/>
      <c r="DE76" s="26"/>
      <c r="DF76" s="26"/>
      <c r="DG76" s="33"/>
      <c r="DH76" s="4"/>
      <c r="DI76" s="4"/>
      <c r="DJ76" s="4"/>
      <c r="DK76" s="4"/>
      <c r="DL76" s="43"/>
      <c r="DM76" s="26"/>
      <c r="DN76" s="26"/>
      <c r="DO76" s="26"/>
      <c r="DP76" s="26"/>
      <c r="DQ76" s="26"/>
      <c r="DR76" s="26"/>
      <c r="DS76" s="33"/>
      <c r="DT76" s="26"/>
      <c r="DU76" s="26"/>
      <c r="DV76" s="26"/>
      <c r="DW76" s="26"/>
      <c r="DX76" s="26"/>
      <c r="DY76" s="44">
        <v>72</v>
      </c>
      <c r="DZ76" s="5">
        <v>0</v>
      </c>
      <c r="EA76" s="5">
        <v>0</v>
      </c>
      <c r="EB76" s="69"/>
      <c r="EC76" s="11"/>
      <c r="ED76" s="87"/>
      <c r="EE76" s="11"/>
      <c r="EF76" s="69"/>
      <c r="EG76" s="8"/>
      <c r="EH76" s="8"/>
      <c r="EI76" s="8"/>
      <c r="EJ76" s="71"/>
      <c r="EK76" s="69"/>
      <c r="EL76" s="69"/>
      <c r="EM76" s="69"/>
      <c r="EN76" s="69"/>
      <c r="EO76" s="69"/>
      <c r="EP76" s="79" t="s">
        <v>659</v>
      </c>
      <c r="EQ76" s="10"/>
    </row>
    <row r="77" spans="1:147" ht="15" x14ac:dyDescent="0.25">
      <c r="A77" s="10">
        <v>73</v>
      </c>
      <c r="B77" s="15">
        <v>73</v>
      </c>
      <c r="C77" s="42"/>
      <c r="D77" s="8"/>
      <c r="E77" s="28"/>
      <c r="F77" s="28"/>
      <c r="G77" s="32"/>
      <c r="H77" s="5"/>
      <c r="I77" s="5"/>
      <c r="J77" s="5"/>
      <c r="K77" s="5"/>
      <c r="L77" s="5"/>
      <c r="M77" s="5"/>
      <c r="N77" s="5"/>
      <c r="O77" s="299">
        <f t="shared" si="5"/>
        <v>0</v>
      </c>
      <c r="P77" s="5"/>
      <c r="Q77" s="5"/>
      <c r="R77" s="5"/>
      <c r="S77" s="5"/>
      <c r="T77" s="5"/>
      <c r="U77" s="5"/>
      <c r="V77" s="5"/>
      <c r="W77" s="5"/>
      <c r="X77" s="32"/>
      <c r="Y77" s="5"/>
      <c r="Z77" s="5"/>
      <c r="AA77" s="5"/>
      <c r="AB77" s="5"/>
      <c r="AC77" s="5"/>
      <c r="AD77" s="5"/>
      <c r="AE77" s="5"/>
      <c r="AF77" s="32"/>
      <c r="AG77" s="5"/>
      <c r="AH77" s="5"/>
      <c r="AI77" s="5"/>
      <c r="AJ77" s="5"/>
      <c r="AK77" s="5"/>
      <c r="AL77" s="5"/>
      <c r="AM77" s="5"/>
      <c r="AN77" s="40"/>
      <c r="AO77" s="8"/>
      <c r="AP77" s="41"/>
      <c r="AQ77" s="28"/>
      <c r="AR77" s="28"/>
      <c r="AS77" s="28"/>
      <c r="AT77" s="28"/>
      <c r="AU77" s="28"/>
      <c r="AV77" s="28"/>
      <c r="AW77" s="28"/>
      <c r="AX77" s="28"/>
      <c r="AY77" s="10" t="s">
        <v>753</v>
      </c>
      <c r="AZ77" s="300">
        <f t="shared" si="6"/>
        <v>0</v>
      </c>
      <c r="BA77" s="5"/>
      <c r="BB77" s="11"/>
      <c r="BC77" s="87"/>
      <c r="BD77" s="12"/>
      <c r="BE77" s="5"/>
      <c r="BF77" s="5"/>
      <c r="BG77" s="5"/>
      <c r="BH77" s="5"/>
      <c r="BI77" s="5"/>
      <c r="BJ77" s="32"/>
      <c r="BK77" s="38"/>
      <c r="BL77" s="11"/>
      <c r="BM77" s="11"/>
      <c r="BN77" s="11"/>
      <c r="BO77" s="44">
        <v>73</v>
      </c>
      <c r="BP77" s="26"/>
      <c r="BQ77" s="26"/>
      <c r="BR77" s="26"/>
      <c r="BS77" s="26"/>
      <c r="BT77" s="26"/>
      <c r="BU77" s="26"/>
      <c r="BV77" s="26"/>
      <c r="BW77" s="33"/>
      <c r="BX77" s="26"/>
      <c r="BY77" s="26"/>
      <c r="BZ77" s="26"/>
      <c r="CA77" s="26"/>
      <c r="CB77" s="26"/>
      <c r="CC77" s="33"/>
      <c r="CD77" s="26"/>
      <c r="CE77" s="26"/>
      <c r="CF77" s="26"/>
      <c r="CG77" s="26"/>
      <c r="CH77" s="26"/>
      <c r="CI77" s="33"/>
      <c r="CJ77" s="26"/>
      <c r="CK77" s="26"/>
      <c r="CL77" s="26"/>
      <c r="CM77" s="26"/>
      <c r="CN77" s="26"/>
      <c r="CO77" s="33"/>
      <c r="CP77" s="26"/>
      <c r="CQ77" s="26"/>
      <c r="CR77" s="26"/>
      <c r="CS77" s="26"/>
      <c r="CT77" s="26"/>
      <c r="CU77" s="33"/>
      <c r="CV77" s="4"/>
      <c r="CW77" s="4"/>
      <c r="CX77" s="4"/>
      <c r="CY77" s="4"/>
      <c r="CZ77" s="43"/>
      <c r="DA77" s="26"/>
      <c r="DB77" s="26"/>
      <c r="DC77" s="26"/>
      <c r="DD77" s="26"/>
      <c r="DE77" s="26"/>
      <c r="DF77" s="26"/>
      <c r="DG77" s="33"/>
      <c r="DH77" s="4"/>
      <c r="DI77" s="4"/>
      <c r="DJ77" s="4"/>
      <c r="DK77" s="4"/>
      <c r="DL77" s="43"/>
      <c r="DM77" s="26"/>
      <c r="DN77" s="26"/>
      <c r="DO77" s="26"/>
      <c r="DP77" s="26"/>
      <c r="DQ77" s="26"/>
      <c r="DR77" s="26"/>
      <c r="DS77" s="33"/>
      <c r="DT77" s="26"/>
      <c r="DU77" s="26"/>
      <c r="DV77" s="26"/>
      <c r="DW77" s="26"/>
      <c r="DX77" s="26"/>
      <c r="DY77" s="44">
        <v>73</v>
      </c>
      <c r="DZ77" s="5">
        <v>0</v>
      </c>
      <c r="EA77" s="5">
        <v>0</v>
      </c>
      <c r="EB77" s="69"/>
      <c r="EC77" s="11"/>
      <c r="ED77" s="87"/>
      <c r="EE77" s="11"/>
      <c r="EF77" s="69"/>
      <c r="EG77" s="8"/>
      <c r="EH77" s="8"/>
      <c r="EI77" s="8"/>
      <c r="EJ77" s="71"/>
      <c r="EK77" s="69"/>
      <c r="EL77" s="69"/>
      <c r="EM77" s="69"/>
      <c r="EN77" s="69"/>
      <c r="EO77" s="69"/>
      <c r="EP77" s="79" t="s">
        <v>659</v>
      </c>
      <c r="EQ77" s="10"/>
    </row>
    <row r="78" spans="1:147" ht="15" x14ac:dyDescent="0.25">
      <c r="A78" s="10">
        <v>74</v>
      </c>
      <c r="B78" s="15">
        <v>74</v>
      </c>
      <c r="C78" s="42"/>
      <c r="D78" s="8"/>
      <c r="E78" s="28"/>
      <c r="F78" s="28"/>
      <c r="G78" s="32"/>
      <c r="H78" s="5"/>
      <c r="I78" s="5"/>
      <c r="J78" s="5"/>
      <c r="K78" s="5"/>
      <c r="L78" s="5"/>
      <c r="M78" s="5"/>
      <c r="N78" s="5"/>
      <c r="O78" s="299">
        <f t="shared" si="5"/>
        <v>0</v>
      </c>
      <c r="P78" s="5"/>
      <c r="Q78" s="5"/>
      <c r="R78" s="5"/>
      <c r="S78" s="5"/>
      <c r="T78" s="5"/>
      <c r="U78" s="5"/>
      <c r="V78" s="5"/>
      <c r="W78" s="5"/>
      <c r="X78" s="32"/>
      <c r="Y78" s="5"/>
      <c r="Z78" s="5"/>
      <c r="AA78" s="5"/>
      <c r="AB78" s="5"/>
      <c r="AC78" s="5"/>
      <c r="AD78" s="5"/>
      <c r="AE78" s="5"/>
      <c r="AF78" s="32"/>
      <c r="AG78" s="5"/>
      <c r="AH78" s="5"/>
      <c r="AI78" s="5"/>
      <c r="AJ78" s="5"/>
      <c r="AK78" s="5"/>
      <c r="AL78" s="5"/>
      <c r="AM78" s="5"/>
      <c r="AN78" s="40"/>
      <c r="AO78" s="8"/>
      <c r="AP78" s="41"/>
      <c r="AQ78" s="28"/>
      <c r="AR78" s="28"/>
      <c r="AS78" s="28"/>
      <c r="AT78" s="28"/>
      <c r="AU78" s="28"/>
      <c r="AV78" s="28"/>
      <c r="AW78" s="28"/>
      <c r="AX78" s="28"/>
      <c r="AY78" s="10" t="s">
        <v>753</v>
      </c>
      <c r="AZ78" s="300">
        <f t="shared" si="6"/>
        <v>0</v>
      </c>
      <c r="BA78" s="5"/>
      <c r="BB78" s="11"/>
      <c r="BC78" s="87"/>
      <c r="BD78" s="12"/>
      <c r="BE78" s="5"/>
      <c r="BF78" s="5"/>
      <c r="BG78" s="5"/>
      <c r="BH78" s="5"/>
      <c r="BI78" s="5"/>
      <c r="BJ78" s="32"/>
      <c r="BK78" s="38"/>
      <c r="BL78" s="11"/>
      <c r="BM78" s="11"/>
      <c r="BN78" s="11"/>
      <c r="BO78" s="44">
        <v>74</v>
      </c>
      <c r="BP78" s="26"/>
      <c r="BQ78" s="26"/>
      <c r="BR78" s="26"/>
      <c r="BS78" s="26"/>
      <c r="BT78" s="26"/>
      <c r="BU78" s="26"/>
      <c r="BV78" s="26"/>
      <c r="BW78" s="33"/>
      <c r="BX78" s="26"/>
      <c r="BY78" s="26"/>
      <c r="BZ78" s="26"/>
      <c r="CA78" s="26"/>
      <c r="CB78" s="26"/>
      <c r="CC78" s="33"/>
      <c r="CD78" s="26"/>
      <c r="CE78" s="26"/>
      <c r="CF78" s="26"/>
      <c r="CG78" s="26"/>
      <c r="CH78" s="26"/>
      <c r="CI78" s="33"/>
      <c r="CJ78" s="26"/>
      <c r="CK78" s="26"/>
      <c r="CL78" s="26"/>
      <c r="CM78" s="26"/>
      <c r="CN78" s="26"/>
      <c r="CO78" s="33"/>
      <c r="CP78" s="26"/>
      <c r="CQ78" s="26"/>
      <c r="CR78" s="26"/>
      <c r="CS78" s="26"/>
      <c r="CT78" s="26"/>
      <c r="CU78" s="33"/>
      <c r="CV78" s="4"/>
      <c r="CW78" s="4"/>
      <c r="CX78" s="4"/>
      <c r="CY78" s="4"/>
      <c r="CZ78" s="43"/>
      <c r="DA78" s="26"/>
      <c r="DB78" s="26"/>
      <c r="DC78" s="26"/>
      <c r="DD78" s="26"/>
      <c r="DE78" s="26"/>
      <c r="DF78" s="26"/>
      <c r="DG78" s="33"/>
      <c r="DH78" s="4"/>
      <c r="DI78" s="4"/>
      <c r="DJ78" s="4"/>
      <c r="DK78" s="4"/>
      <c r="DL78" s="43"/>
      <c r="DM78" s="26"/>
      <c r="DN78" s="26"/>
      <c r="DO78" s="26"/>
      <c r="DP78" s="26"/>
      <c r="DQ78" s="26"/>
      <c r="DR78" s="26"/>
      <c r="DS78" s="33"/>
      <c r="DT78" s="26"/>
      <c r="DU78" s="26"/>
      <c r="DV78" s="26"/>
      <c r="DW78" s="26"/>
      <c r="DX78" s="26"/>
      <c r="DY78" s="44">
        <v>74</v>
      </c>
      <c r="DZ78" s="5">
        <v>0</v>
      </c>
      <c r="EA78" s="5">
        <v>0</v>
      </c>
      <c r="EB78" s="69"/>
      <c r="EC78" s="11"/>
      <c r="ED78" s="87"/>
      <c r="EE78" s="11"/>
      <c r="EF78" s="69"/>
      <c r="EG78" s="8"/>
      <c r="EH78" s="8"/>
      <c r="EI78" s="8"/>
      <c r="EJ78" s="71"/>
      <c r="EK78" s="69"/>
      <c r="EL78" s="69"/>
      <c r="EM78" s="69"/>
      <c r="EN78" s="69"/>
      <c r="EO78" s="69"/>
      <c r="EP78" s="79" t="s">
        <v>659</v>
      </c>
      <c r="EQ78" s="10"/>
    </row>
    <row r="79" spans="1:147" ht="15" x14ac:dyDescent="0.25">
      <c r="A79" s="10">
        <v>75</v>
      </c>
      <c r="B79" s="15">
        <v>75</v>
      </c>
      <c r="C79" s="42"/>
      <c r="D79" s="8">
        <v>40674</v>
      </c>
      <c r="E79" s="28">
        <v>1</v>
      </c>
      <c r="F79" s="28">
        <v>0</v>
      </c>
      <c r="G79" s="32"/>
      <c r="H79" s="5"/>
      <c r="I79" s="5"/>
      <c r="J79" s="5">
        <v>2</v>
      </c>
      <c r="K79" s="5">
        <v>2</v>
      </c>
      <c r="L79" s="5">
        <v>2</v>
      </c>
      <c r="M79" s="5"/>
      <c r="N79" s="5"/>
      <c r="O79" s="299">
        <f t="shared" si="5"/>
        <v>2</v>
      </c>
      <c r="P79" s="5"/>
      <c r="Q79" s="5"/>
      <c r="R79" s="5"/>
      <c r="S79" s="5"/>
      <c r="T79" s="5"/>
      <c r="U79" s="5"/>
      <c r="V79" s="5"/>
      <c r="W79" s="5"/>
      <c r="X79" s="32"/>
      <c r="Y79" s="5"/>
      <c r="Z79" s="5"/>
      <c r="AA79" s="5"/>
      <c r="AB79" s="5"/>
      <c r="AC79" s="5"/>
      <c r="AD79" s="5"/>
      <c r="AE79" s="5"/>
      <c r="AF79" s="32"/>
      <c r="AG79" s="5"/>
      <c r="AH79" s="5"/>
      <c r="AI79" s="5"/>
      <c r="AJ79" s="5"/>
      <c r="AK79" s="5"/>
      <c r="AL79" s="5"/>
      <c r="AM79" s="5"/>
      <c r="AN79" s="40"/>
      <c r="AO79" s="8"/>
      <c r="AP79" s="41"/>
      <c r="AQ79" s="28"/>
      <c r="AR79" s="28"/>
      <c r="AS79" s="28"/>
      <c r="AT79" s="28"/>
      <c r="AU79" s="28"/>
      <c r="AV79" s="28"/>
      <c r="AW79" s="28"/>
      <c r="AX79" s="28"/>
      <c r="AY79" s="10" t="s">
        <v>171</v>
      </c>
      <c r="AZ79" s="300">
        <f t="shared" si="6"/>
        <v>0</v>
      </c>
      <c r="BA79" s="5"/>
      <c r="BB79" s="11"/>
      <c r="BC79" s="87"/>
      <c r="BD79" s="12"/>
      <c r="BE79" s="5"/>
      <c r="BF79" s="5"/>
      <c r="BG79" s="5"/>
      <c r="BH79" s="5"/>
      <c r="BI79" s="5"/>
      <c r="BJ79" s="32"/>
      <c r="BK79" s="38"/>
      <c r="BL79" s="11"/>
      <c r="BM79" s="11"/>
      <c r="BN79" s="11"/>
      <c r="BO79" s="44">
        <v>75</v>
      </c>
      <c r="BP79" s="26"/>
      <c r="BQ79" s="26"/>
      <c r="BR79" s="26"/>
      <c r="BS79" s="26"/>
      <c r="BT79" s="26"/>
      <c r="BU79" s="26"/>
      <c r="BV79" s="26"/>
      <c r="BW79" s="33"/>
      <c r="BX79" s="26"/>
      <c r="BY79" s="26"/>
      <c r="BZ79" s="26"/>
      <c r="CA79" s="26"/>
      <c r="CB79" s="26"/>
      <c r="CC79" s="33"/>
      <c r="CD79" s="26"/>
      <c r="CE79" s="26"/>
      <c r="CF79" s="26"/>
      <c r="CG79" s="26"/>
      <c r="CH79" s="26"/>
      <c r="CI79" s="33"/>
      <c r="CJ79" s="26"/>
      <c r="CK79" s="26"/>
      <c r="CL79" s="26"/>
      <c r="CM79" s="26"/>
      <c r="CN79" s="26"/>
      <c r="CO79" s="33"/>
      <c r="CP79" s="26"/>
      <c r="CQ79" s="26"/>
      <c r="CR79" s="26"/>
      <c r="CS79" s="26"/>
      <c r="CT79" s="26"/>
      <c r="CU79" s="33"/>
      <c r="CV79" s="4"/>
      <c r="CW79" s="4"/>
      <c r="CX79" s="4"/>
      <c r="CY79" s="4"/>
      <c r="CZ79" s="43"/>
      <c r="DA79" s="26"/>
      <c r="DB79" s="26"/>
      <c r="DC79" s="26"/>
      <c r="DD79" s="26"/>
      <c r="DE79" s="26"/>
      <c r="DF79" s="26"/>
      <c r="DG79" s="33"/>
      <c r="DH79" s="4"/>
      <c r="DI79" s="4"/>
      <c r="DJ79" s="4"/>
      <c r="DK79" s="4"/>
      <c r="DL79" s="43"/>
      <c r="DM79" s="26"/>
      <c r="DN79" s="26"/>
      <c r="DO79" s="26"/>
      <c r="DP79" s="26"/>
      <c r="DQ79" s="26"/>
      <c r="DR79" s="26"/>
      <c r="DS79" s="33"/>
      <c r="DT79" s="26"/>
      <c r="DU79" s="26"/>
      <c r="DV79" s="26"/>
      <c r="DW79" s="26"/>
      <c r="DX79" s="26"/>
      <c r="DY79" s="44">
        <v>75</v>
      </c>
      <c r="DZ79" s="5">
        <v>2</v>
      </c>
      <c r="EA79" s="5">
        <v>0</v>
      </c>
      <c r="EB79" s="69">
        <v>2</v>
      </c>
      <c r="EC79" s="11"/>
      <c r="ED79" s="87"/>
      <c r="EE79" s="11"/>
      <c r="EF79" s="69"/>
      <c r="EG79" s="8"/>
      <c r="EH79" s="8"/>
      <c r="EI79" s="8"/>
      <c r="EJ79" s="71"/>
      <c r="EK79" s="69"/>
      <c r="EL79" s="69"/>
      <c r="EM79" s="69"/>
      <c r="EN79" s="69"/>
      <c r="EO79" s="69"/>
      <c r="EP79" s="79"/>
      <c r="EQ79" s="10"/>
    </row>
    <row r="80" spans="1:147" ht="15" x14ac:dyDescent="0.25">
      <c r="A80" s="10">
        <v>76</v>
      </c>
      <c r="B80" s="15">
        <v>76</v>
      </c>
      <c r="C80" s="42"/>
      <c r="D80" s="8"/>
      <c r="E80" s="28"/>
      <c r="F80" s="28"/>
      <c r="G80" s="32"/>
      <c r="H80" s="5"/>
      <c r="I80" s="5"/>
      <c r="J80" s="5"/>
      <c r="K80" s="5"/>
      <c r="L80" s="5"/>
      <c r="M80" s="5"/>
      <c r="N80" s="5"/>
      <c r="O80" s="299">
        <f t="shared" si="5"/>
        <v>0</v>
      </c>
      <c r="P80" s="5"/>
      <c r="Q80" s="5"/>
      <c r="R80" s="5"/>
      <c r="S80" s="5"/>
      <c r="T80" s="5"/>
      <c r="U80" s="5"/>
      <c r="V80" s="5"/>
      <c r="W80" s="5"/>
      <c r="X80" s="32"/>
      <c r="Y80" s="5"/>
      <c r="Z80" s="5"/>
      <c r="AA80" s="5"/>
      <c r="AB80" s="5"/>
      <c r="AC80" s="5"/>
      <c r="AD80" s="5"/>
      <c r="AE80" s="5"/>
      <c r="AF80" s="32"/>
      <c r="AG80" s="5"/>
      <c r="AH80" s="5"/>
      <c r="AI80" s="5"/>
      <c r="AJ80" s="5"/>
      <c r="AK80" s="5"/>
      <c r="AL80" s="5"/>
      <c r="AM80" s="5"/>
      <c r="AN80" s="40"/>
      <c r="AO80" s="8"/>
      <c r="AP80" s="41"/>
      <c r="AQ80" s="28"/>
      <c r="AR80" s="28"/>
      <c r="AS80" s="28"/>
      <c r="AT80" s="28"/>
      <c r="AU80" s="28"/>
      <c r="AV80" s="28"/>
      <c r="AW80" s="28"/>
      <c r="AX80" s="28"/>
      <c r="AY80" s="10" t="s">
        <v>753</v>
      </c>
      <c r="AZ80" s="300">
        <f t="shared" si="6"/>
        <v>0</v>
      </c>
      <c r="BA80" s="5"/>
      <c r="BB80" s="11"/>
      <c r="BC80" s="87"/>
      <c r="BD80" s="12"/>
      <c r="BE80" s="5"/>
      <c r="BF80" s="5"/>
      <c r="BG80" s="5"/>
      <c r="BH80" s="5"/>
      <c r="BI80" s="5"/>
      <c r="BJ80" s="32"/>
      <c r="BK80" s="38"/>
      <c r="BL80" s="11"/>
      <c r="BM80" s="11"/>
      <c r="BN80" s="11"/>
      <c r="BO80" s="44">
        <v>76</v>
      </c>
      <c r="BP80" s="26"/>
      <c r="BQ80" s="26"/>
      <c r="BR80" s="26"/>
      <c r="BS80" s="26"/>
      <c r="BT80" s="26"/>
      <c r="BU80" s="26"/>
      <c r="BV80" s="26"/>
      <c r="BW80" s="33"/>
      <c r="BX80" s="26"/>
      <c r="BY80" s="26"/>
      <c r="BZ80" s="26"/>
      <c r="CA80" s="26"/>
      <c r="CB80" s="26"/>
      <c r="CC80" s="33"/>
      <c r="CD80" s="26"/>
      <c r="CE80" s="26"/>
      <c r="CF80" s="26"/>
      <c r="CG80" s="26"/>
      <c r="CH80" s="26"/>
      <c r="CI80" s="33"/>
      <c r="CJ80" s="26"/>
      <c r="CK80" s="26"/>
      <c r="CL80" s="26"/>
      <c r="CM80" s="26"/>
      <c r="CN80" s="26"/>
      <c r="CO80" s="33"/>
      <c r="CP80" s="26"/>
      <c r="CQ80" s="26"/>
      <c r="CR80" s="26"/>
      <c r="CS80" s="26"/>
      <c r="CT80" s="26"/>
      <c r="CU80" s="33"/>
      <c r="CV80" s="4"/>
      <c r="CW80" s="4"/>
      <c r="CX80" s="4"/>
      <c r="CY80" s="4"/>
      <c r="CZ80" s="43"/>
      <c r="DA80" s="26"/>
      <c r="DB80" s="26"/>
      <c r="DC80" s="26"/>
      <c r="DD80" s="26"/>
      <c r="DE80" s="26"/>
      <c r="DF80" s="26"/>
      <c r="DG80" s="33"/>
      <c r="DH80" s="4"/>
      <c r="DI80" s="4"/>
      <c r="DJ80" s="4"/>
      <c r="DK80" s="4"/>
      <c r="DL80" s="43"/>
      <c r="DM80" s="26"/>
      <c r="DN80" s="26"/>
      <c r="DO80" s="26"/>
      <c r="DP80" s="26"/>
      <c r="DQ80" s="26"/>
      <c r="DR80" s="26"/>
      <c r="DS80" s="33"/>
      <c r="DT80" s="26"/>
      <c r="DU80" s="26"/>
      <c r="DV80" s="26"/>
      <c r="DW80" s="26"/>
      <c r="DX80" s="26"/>
      <c r="DY80" s="44">
        <v>76</v>
      </c>
      <c r="DZ80" s="5">
        <v>0</v>
      </c>
      <c r="EA80" s="5">
        <v>0</v>
      </c>
      <c r="EB80" s="69"/>
      <c r="EC80" s="11"/>
      <c r="ED80" s="87"/>
      <c r="EE80" s="11"/>
      <c r="EF80" s="69"/>
      <c r="EG80" s="8"/>
      <c r="EH80" s="8"/>
      <c r="EI80" s="8"/>
      <c r="EJ80" s="71"/>
      <c r="EK80" s="69"/>
      <c r="EL80" s="69"/>
      <c r="EM80" s="69"/>
      <c r="EN80" s="69"/>
      <c r="EO80" s="69"/>
      <c r="EP80" s="79" t="s">
        <v>659</v>
      </c>
      <c r="EQ80" s="10"/>
    </row>
    <row r="81" spans="1:147" ht="15" x14ac:dyDescent="0.25">
      <c r="A81" s="10">
        <v>77</v>
      </c>
      <c r="B81" s="15">
        <v>77</v>
      </c>
      <c r="C81" s="42"/>
      <c r="D81" s="8"/>
      <c r="E81" s="28"/>
      <c r="F81" s="28"/>
      <c r="G81" s="32"/>
      <c r="H81" s="5"/>
      <c r="I81" s="5"/>
      <c r="J81" s="5"/>
      <c r="K81" s="5"/>
      <c r="L81" s="5"/>
      <c r="M81" s="5"/>
      <c r="N81" s="5"/>
      <c r="O81" s="299">
        <f t="shared" si="5"/>
        <v>0</v>
      </c>
      <c r="P81" s="5"/>
      <c r="Q81" s="5"/>
      <c r="R81" s="5"/>
      <c r="S81" s="5"/>
      <c r="T81" s="5"/>
      <c r="U81" s="5"/>
      <c r="V81" s="5"/>
      <c r="W81" s="5"/>
      <c r="X81" s="32"/>
      <c r="Y81" s="5"/>
      <c r="Z81" s="5"/>
      <c r="AA81" s="5"/>
      <c r="AB81" s="5"/>
      <c r="AC81" s="5"/>
      <c r="AD81" s="5"/>
      <c r="AE81" s="5"/>
      <c r="AF81" s="32"/>
      <c r="AG81" s="5"/>
      <c r="AH81" s="5"/>
      <c r="AI81" s="5"/>
      <c r="AJ81" s="5"/>
      <c r="AK81" s="5"/>
      <c r="AL81" s="5"/>
      <c r="AM81" s="5"/>
      <c r="AN81" s="40"/>
      <c r="AO81" s="8"/>
      <c r="AP81" s="41"/>
      <c r="AQ81" s="28"/>
      <c r="AR81" s="28"/>
      <c r="AS81" s="28"/>
      <c r="AT81" s="28"/>
      <c r="AU81" s="28"/>
      <c r="AV81" s="28"/>
      <c r="AW81" s="28"/>
      <c r="AX81" s="28"/>
      <c r="AY81" s="10" t="s">
        <v>753</v>
      </c>
      <c r="AZ81" s="300">
        <f t="shared" si="6"/>
        <v>0</v>
      </c>
      <c r="BA81" s="5"/>
      <c r="BB81" s="11"/>
      <c r="BC81" s="87"/>
      <c r="BD81" s="12"/>
      <c r="BE81" s="5"/>
      <c r="BF81" s="5"/>
      <c r="BG81" s="5"/>
      <c r="BH81" s="5"/>
      <c r="BI81" s="5"/>
      <c r="BJ81" s="32"/>
      <c r="BK81" s="38"/>
      <c r="BL81" s="11"/>
      <c r="BM81" s="11"/>
      <c r="BN81" s="11"/>
      <c r="BO81" s="44">
        <v>77</v>
      </c>
      <c r="BP81" s="26"/>
      <c r="BQ81" s="26"/>
      <c r="BR81" s="26"/>
      <c r="BS81" s="26"/>
      <c r="BT81" s="26"/>
      <c r="BU81" s="26"/>
      <c r="BV81" s="26"/>
      <c r="BW81" s="33"/>
      <c r="BX81" s="26"/>
      <c r="BY81" s="26"/>
      <c r="BZ81" s="26"/>
      <c r="CA81" s="26"/>
      <c r="CB81" s="26"/>
      <c r="CC81" s="33"/>
      <c r="CD81" s="26"/>
      <c r="CE81" s="26"/>
      <c r="CF81" s="26"/>
      <c r="CG81" s="26"/>
      <c r="CH81" s="26"/>
      <c r="CI81" s="33"/>
      <c r="CJ81" s="26"/>
      <c r="CK81" s="26"/>
      <c r="CL81" s="26"/>
      <c r="CM81" s="26"/>
      <c r="CN81" s="26"/>
      <c r="CO81" s="33"/>
      <c r="CP81" s="26"/>
      <c r="CQ81" s="26"/>
      <c r="CR81" s="26"/>
      <c r="CS81" s="26"/>
      <c r="CT81" s="26"/>
      <c r="CU81" s="33"/>
      <c r="CV81" s="4"/>
      <c r="CW81" s="4"/>
      <c r="CX81" s="4"/>
      <c r="CY81" s="4"/>
      <c r="CZ81" s="43"/>
      <c r="DA81" s="26"/>
      <c r="DB81" s="26"/>
      <c r="DC81" s="26"/>
      <c r="DD81" s="26"/>
      <c r="DE81" s="26"/>
      <c r="DF81" s="26"/>
      <c r="DG81" s="33"/>
      <c r="DH81" s="4"/>
      <c r="DI81" s="4"/>
      <c r="DJ81" s="4"/>
      <c r="DK81" s="4"/>
      <c r="DL81" s="43"/>
      <c r="DM81" s="26"/>
      <c r="DN81" s="26"/>
      <c r="DO81" s="26"/>
      <c r="DP81" s="26"/>
      <c r="DQ81" s="26"/>
      <c r="DR81" s="26"/>
      <c r="DS81" s="33"/>
      <c r="DT81" s="26"/>
      <c r="DU81" s="26"/>
      <c r="DV81" s="26"/>
      <c r="DW81" s="26"/>
      <c r="DX81" s="26"/>
      <c r="DY81" s="44">
        <v>77</v>
      </c>
      <c r="DZ81" s="5">
        <v>0</v>
      </c>
      <c r="EA81" s="5">
        <v>0</v>
      </c>
      <c r="EB81" s="69"/>
      <c r="EC81" s="11"/>
      <c r="ED81" s="87"/>
      <c r="EE81" s="11"/>
      <c r="EF81" s="69"/>
      <c r="EG81" s="8"/>
      <c r="EH81" s="8"/>
      <c r="EI81" s="8"/>
      <c r="EJ81" s="71"/>
      <c r="EK81" s="69"/>
      <c r="EL81" s="69"/>
      <c r="EM81" s="69"/>
      <c r="EN81" s="69"/>
      <c r="EO81" s="69"/>
      <c r="EP81" s="79" t="s">
        <v>659</v>
      </c>
      <c r="EQ81" s="10"/>
    </row>
    <row r="82" spans="1:147" ht="15" x14ac:dyDescent="0.25">
      <c r="A82" s="10">
        <v>78</v>
      </c>
      <c r="B82" s="15">
        <v>78</v>
      </c>
      <c r="C82" s="42"/>
      <c r="D82" s="8"/>
      <c r="E82" s="28"/>
      <c r="F82" s="28"/>
      <c r="G82" s="32"/>
      <c r="H82" s="5"/>
      <c r="I82" s="5"/>
      <c r="J82" s="5"/>
      <c r="K82" s="5"/>
      <c r="L82" s="5"/>
      <c r="M82" s="5"/>
      <c r="N82" s="5"/>
      <c r="O82" s="299">
        <f t="shared" si="5"/>
        <v>0</v>
      </c>
      <c r="P82" s="5"/>
      <c r="Q82" s="5"/>
      <c r="R82" s="5"/>
      <c r="S82" s="5"/>
      <c r="T82" s="5"/>
      <c r="U82" s="5"/>
      <c r="V82" s="5"/>
      <c r="W82" s="5"/>
      <c r="X82" s="32"/>
      <c r="Y82" s="5"/>
      <c r="Z82" s="5"/>
      <c r="AA82" s="5"/>
      <c r="AB82" s="5"/>
      <c r="AC82" s="5"/>
      <c r="AD82" s="5"/>
      <c r="AE82" s="5"/>
      <c r="AF82" s="32"/>
      <c r="AG82" s="5"/>
      <c r="AH82" s="5"/>
      <c r="AI82" s="5"/>
      <c r="AJ82" s="5"/>
      <c r="AK82" s="5"/>
      <c r="AL82" s="5"/>
      <c r="AM82" s="5"/>
      <c r="AN82" s="40"/>
      <c r="AO82" s="8"/>
      <c r="AP82" s="41"/>
      <c r="AQ82" s="28"/>
      <c r="AR82" s="28"/>
      <c r="AS82" s="28"/>
      <c r="AT82" s="28"/>
      <c r="AU82" s="28"/>
      <c r="AV82" s="28"/>
      <c r="AW82" s="28"/>
      <c r="AX82" s="28"/>
      <c r="AY82" s="10" t="s">
        <v>753</v>
      </c>
      <c r="AZ82" s="300">
        <f t="shared" si="6"/>
        <v>0</v>
      </c>
      <c r="BA82" s="5"/>
      <c r="BB82" s="11"/>
      <c r="BC82" s="87"/>
      <c r="BD82" s="12"/>
      <c r="BE82" s="5"/>
      <c r="BF82" s="5"/>
      <c r="BG82" s="5"/>
      <c r="BH82" s="5"/>
      <c r="BI82" s="5"/>
      <c r="BJ82" s="32"/>
      <c r="BK82" s="38"/>
      <c r="BL82" s="11"/>
      <c r="BM82" s="11"/>
      <c r="BN82" s="11"/>
      <c r="BO82" s="44">
        <v>78</v>
      </c>
      <c r="BP82" s="26"/>
      <c r="BQ82" s="26"/>
      <c r="BR82" s="26"/>
      <c r="BS82" s="26"/>
      <c r="BT82" s="26"/>
      <c r="BU82" s="26"/>
      <c r="BV82" s="26"/>
      <c r="BW82" s="33"/>
      <c r="BX82" s="26"/>
      <c r="BY82" s="26"/>
      <c r="BZ82" s="26"/>
      <c r="CA82" s="26"/>
      <c r="CB82" s="26"/>
      <c r="CC82" s="33"/>
      <c r="CD82" s="26"/>
      <c r="CE82" s="26"/>
      <c r="CF82" s="26"/>
      <c r="CG82" s="26"/>
      <c r="CH82" s="26"/>
      <c r="CI82" s="33"/>
      <c r="CJ82" s="26"/>
      <c r="CK82" s="26"/>
      <c r="CL82" s="26"/>
      <c r="CM82" s="26"/>
      <c r="CN82" s="26"/>
      <c r="CO82" s="33"/>
      <c r="CP82" s="26"/>
      <c r="CQ82" s="26"/>
      <c r="CR82" s="26"/>
      <c r="CS82" s="26"/>
      <c r="CT82" s="26"/>
      <c r="CU82" s="33"/>
      <c r="CV82" s="4"/>
      <c r="CW82" s="4"/>
      <c r="CX82" s="4"/>
      <c r="CY82" s="4"/>
      <c r="CZ82" s="43"/>
      <c r="DA82" s="26"/>
      <c r="DB82" s="26"/>
      <c r="DC82" s="26"/>
      <c r="DD82" s="26"/>
      <c r="DE82" s="26"/>
      <c r="DF82" s="26"/>
      <c r="DG82" s="33"/>
      <c r="DH82" s="4"/>
      <c r="DI82" s="4"/>
      <c r="DJ82" s="4"/>
      <c r="DK82" s="4"/>
      <c r="DL82" s="43"/>
      <c r="DM82" s="26"/>
      <c r="DN82" s="26"/>
      <c r="DO82" s="26"/>
      <c r="DP82" s="26"/>
      <c r="DQ82" s="26"/>
      <c r="DR82" s="26"/>
      <c r="DS82" s="33"/>
      <c r="DT82" s="26"/>
      <c r="DU82" s="26"/>
      <c r="DV82" s="26"/>
      <c r="DW82" s="26"/>
      <c r="DX82" s="26"/>
      <c r="DY82" s="44">
        <v>78</v>
      </c>
      <c r="DZ82" s="5">
        <v>0</v>
      </c>
      <c r="EA82" s="5">
        <v>0</v>
      </c>
      <c r="EB82" s="69"/>
      <c r="EC82" s="11"/>
      <c r="ED82" s="87"/>
      <c r="EE82" s="11"/>
      <c r="EF82" s="69"/>
      <c r="EG82" s="8"/>
      <c r="EH82" s="8"/>
      <c r="EI82" s="8"/>
      <c r="EJ82" s="71"/>
      <c r="EK82" s="69"/>
      <c r="EL82" s="69"/>
      <c r="EM82" s="69"/>
      <c r="EN82" s="69"/>
      <c r="EO82" s="69"/>
      <c r="EP82" s="79" t="s">
        <v>659</v>
      </c>
      <c r="EQ82" s="10"/>
    </row>
    <row r="83" spans="1:147" ht="15" x14ac:dyDescent="0.25">
      <c r="A83" s="10">
        <v>79</v>
      </c>
      <c r="B83" s="15">
        <v>79</v>
      </c>
      <c r="C83" s="42"/>
      <c r="D83" s="8"/>
      <c r="E83" s="28"/>
      <c r="F83" s="28"/>
      <c r="G83" s="32"/>
      <c r="H83" s="5"/>
      <c r="I83" s="5"/>
      <c r="J83" s="5"/>
      <c r="K83" s="5"/>
      <c r="L83" s="5"/>
      <c r="M83" s="5"/>
      <c r="N83" s="5"/>
      <c r="O83" s="299">
        <f t="shared" si="5"/>
        <v>0</v>
      </c>
      <c r="P83" s="5"/>
      <c r="Q83" s="5"/>
      <c r="R83" s="5"/>
      <c r="S83" s="5"/>
      <c r="T83" s="5"/>
      <c r="U83" s="5"/>
      <c r="V83" s="5"/>
      <c r="W83" s="5"/>
      <c r="X83" s="32"/>
      <c r="Y83" s="5"/>
      <c r="Z83" s="5"/>
      <c r="AA83" s="5"/>
      <c r="AB83" s="5"/>
      <c r="AC83" s="5"/>
      <c r="AD83" s="5"/>
      <c r="AE83" s="5"/>
      <c r="AF83" s="32"/>
      <c r="AG83" s="5"/>
      <c r="AH83" s="5"/>
      <c r="AI83" s="5"/>
      <c r="AJ83" s="5"/>
      <c r="AK83" s="5"/>
      <c r="AL83" s="5"/>
      <c r="AM83" s="5"/>
      <c r="AN83" s="40"/>
      <c r="AO83" s="8"/>
      <c r="AP83" s="41"/>
      <c r="AQ83" s="28"/>
      <c r="AR83" s="28"/>
      <c r="AS83" s="28"/>
      <c r="AT83" s="28"/>
      <c r="AU83" s="28"/>
      <c r="AV83" s="28"/>
      <c r="AW83" s="28"/>
      <c r="AX83" s="28"/>
      <c r="AY83" s="10" t="s">
        <v>753</v>
      </c>
      <c r="AZ83" s="300">
        <f t="shared" si="6"/>
        <v>0</v>
      </c>
      <c r="BA83" s="5"/>
      <c r="BB83" s="11"/>
      <c r="BC83" s="87"/>
      <c r="BD83" s="12"/>
      <c r="BE83" s="5"/>
      <c r="BF83" s="5"/>
      <c r="BG83" s="5"/>
      <c r="BH83" s="5"/>
      <c r="BI83" s="5"/>
      <c r="BJ83" s="32"/>
      <c r="BK83" s="38"/>
      <c r="BL83" s="11"/>
      <c r="BM83" s="11"/>
      <c r="BN83" s="11"/>
      <c r="BO83" s="44">
        <v>79</v>
      </c>
      <c r="BP83" s="26"/>
      <c r="BQ83" s="26"/>
      <c r="BR83" s="26"/>
      <c r="BS83" s="26"/>
      <c r="BT83" s="26"/>
      <c r="BU83" s="26"/>
      <c r="BV83" s="26"/>
      <c r="BW83" s="33"/>
      <c r="BX83" s="26"/>
      <c r="BY83" s="26"/>
      <c r="BZ83" s="26"/>
      <c r="CA83" s="26"/>
      <c r="CB83" s="26"/>
      <c r="CC83" s="33"/>
      <c r="CD83" s="26"/>
      <c r="CE83" s="26"/>
      <c r="CF83" s="26"/>
      <c r="CG83" s="26"/>
      <c r="CH83" s="26"/>
      <c r="CI83" s="33"/>
      <c r="CJ83" s="26"/>
      <c r="CK83" s="26"/>
      <c r="CL83" s="26"/>
      <c r="CM83" s="26"/>
      <c r="CN83" s="26"/>
      <c r="CO83" s="33"/>
      <c r="CP83" s="26"/>
      <c r="CQ83" s="26"/>
      <c r="CR83" s="26"/>
      <c r="CS83" s="26"/>
      <c r="CT83" s="26"/>
      <c r="CU83" s="33"/>
      <c r="CV83" s="4"/>
      <c r="CW83" s="4"/>
      <c r="CX83" s="4"/>
      <c r="CY83" s="4"/>
      <c r="CZ83" s="43"/>
      <c r="DA83" s="26"/>
      <c r="DB83" s="26"/>
      <c r="DC83" s="26"/>
      <c r="DD83" s="26"/>
      <c r="DE83" s="26"/>
      <c r="DF83" s="26"/>
      <c r="DG83" s="33"/>
      <c r="DH83" s="4"/>
      <c r="DI83" s="4"/>
      <c r="DJ83" s="4"/>
      <c r="DK83" s="4"/>
      <c r="DL83" s="43"/>
      <c r="DM83" s="26"/>
      <c r="DN83" s="26"/>
      <c r="DO83" s="26"/>
      <c r="DP83" s="26"/>
      <c r="DQ83" s="26"/>
      <c r="DR83" s="26"/>
      <c r="DS83" s="33"/>
      <c r="DT83" s="26"/>
      <c r="DU83" s="26"/>
      <c r="DV83" s="26"/>
      <c r="DW83" s="26"/>
      <c r="DX83" s="26"/>
      <c r="DY83" s="44">
        <v>79</v>
      </c>
      <c r="DZ83" s="5">
        <v>0</v>
      </c>
      <c r="EA83" s="5">
        <v>0</v>
      </c>
      <c r="EB83" s="69"/>
      <c r="EC83" s="11"/>
      <c r="ED83" s="87"/>
      <c r="EE83" s="11"/>
      <c r="EF83" s="69"/>
      <c r="EG83" s="8"/>
      <c r="EH83" s="8"/>
      <c r="EI83" s="8"/>
      <c r="EJ83" s="71"/>
      <c r="EK83" s="69"/>
      <c r="EL83" s="69"/>
      <c r="EM83" s="69"/>
      <c r="EN83" s="69"/>
      <c r="EO83" s="69"/>
      <c r="EP83" s="79" t="s">
        <v>659</v>
      </c>
      <c r="EQ83" s="10"/>
    </row>
    <row r="84" spans="1:147" ht="15" x14ac:dyDescent="0.25">
      <c r="A84" s="10">
        <v>80</v>
      </c>
      <c r="B84" s="15">
        <v>80</v>
      </c>
      <c r="C84" s="42"/>
      <c r="D84" s="8"/>
      <c r="E84" s="28"/>
      <c r="F84" s="28"/>
      <c r="G84" s="32"/>
      <c r="H84" s="5"/>
      <c r="I84" s="5"/>
      <c r="J84" s="5"/>
      <c r="K84" s="5"/>
      <c r="L84" s="5"/>
      <c r="M84" s="5"/>
      <c r="N84" s="5"/>
      <c r="O84" s="299">
        <f t="shared" si="5"/>
        <v>0</v>
      </c>
      <c r="P84" s="5"/>
      <c r="Q84" s="5"/>
      <c r="R84" s="5"/>
      <c r="S84" s="5"/>
      <c r="T84" s="5"/>
      <c r="U84" s="5"/>
      <c r="V84" s="5"/>
      <c r="W84" s="5"/>
      <c r="X84" s="32"/>
      <c r="Y84" s="5"/>
      <c r="Z84" s="5"/>
      <c r="AA84" s="5"/>
      <c r="AB84" s="5"/>
      <c r="AC84" s="5"/>
      <c r="AD84" s="5"/>
      <c r="AE84" s="5"/>
      <c r="AF84" s="32"/>
      <c r="AG84" s="5"/>
      <c r="AH84" s="5"/>
      <c r="AI84" s="5"/>
      <c r="AJ84" s="5"/>
      <c r="AK84" s="5"/>
      <c r="AL84" s="5"/>
      <c r="AM84" s="5"/>
      <c r="AN84" s="40"/>
      <c r="AO84" s="8"/>
      <c r="AP84" s="41"/>
      <c r="AQ84" s="28"/>
      <c r="AR84" s="28"/>
      <c r="AS84" s="28"/>
      <c r="AT84" s="28"/>
      <c r="AU84" s="28"/>
      <c r="AV84" s="28"/>
      <c r="AW84" s="28"/>
      <c r="AX84" s="28"/>
      <c r="AY84" s="10" t="s">
        <v>753</v>
      </c>
      <c r="AZ84" s="300">
        <f t="shared" si="6"/>
        <v>0</v>
      </c>
      <c r="BA84" s="5"/>
      <c r="BB84" s="11"/>
      <c r="BC84" s="87"/>
      <c r="BD84" s="12"/>
      <c r="BE84" s="5"/>
      <c r="BF84" s="5"/>
      <c r="BG84" s="5"/>
      <c r="BH84" s="5"/>
      <c r="BI84" s="5"/>
      <c r="BJ84" s="32"/>
      <c r="BK84" s="38"/>
      <c r="BL84" s="11"/>
      <c r="BM84" s="11"/>
      <c r="BN84" s="11"/>
      <c r="BO84" s="44">
        <v>80</v>
      </c>
      <c r="BP84" s="26"/>
      <c r="BQ84" s="26"/>
      <c r="BR84" s="26"/>
      <c r="BS84" s="26"/>
      <c r="BT84" s="26"/>
      <c r="BU84" s="26"/>
      <c r="BV84" s="26"/>
      <c r="BW84" s="33"/>
      <c r="BX84" s="26"/>
      <c r="BY84" s="26"/>
      <c r="BZ84" s="26"/>
      <c r="CA84" s="26"/>
      <c r="CB84" s="26"/>
      <c r="CC84" s="33"/>
      <c r="CD84" s="26"/>
      <c r="CE84" s="26"/>
      <c r="CF84" s="26"/>
      <c r="CG84" s="26"/>
      <c r="CH84" s="26"/>
      <c r="CI84" s="33"/>
      <c r="CJ84" s="26"/>
      <c r="CK84" s="26"/>
      <c r="CL84" s="26"/>
      <c r="CM84" s="26"/>
      <c r="CN84" s="26"/>
      <c r="CO84" s="33"/>
      <c r="CP84" s="26"/>
      <c r="CQ84" s="26"/>
      <c r="CR84" s="26"/>
      <c r="CS84" s="26"/>
      <c r="CT84" s="26"/>
      <c r="CU84" s="33"/>
      <c r="CV84" s="4"/>
      <c r="CW84" s="4"/>
      <c r="CX84" s="4"/>
      <c r="CY84" s="4"/>
      <c r="CZ84" s="43"/>
      <c r="DA84" s="26"/>
      <c r="DB84" s="26"/>
      <c r="DC84" s="26"/>
      <c r="DD84" s="26"/>
      <c r="DE84" s="26"/>
      <c r="DF84" s="26"/>
      <c r="DG84" s="33"/>
      <c r="DH84" s="4"/>
      <c r="DI84" s="4"/>
      <c r="DJ84" s="4"/>
      <c r="DK84" s="4"/>
      <c r="DL84" s="43"/>
      <c r="DM84" s="26"/>
      <c r="DN84" s="26"/>
      <c r="DO84" s="26"/>
      <c r="DP84" s="26"/>
      <c r="DQ84" s="26"/>
      <c r="DR84" s="26"/>
      <c r="DS84" s="33"/>
      <c r="DT84" s="26"/>
      <c r="DU84" s="26"/>
      <c r="DV84" s="26"/>
      <c r="DW84" s="26"/>
      <c r="DX84" s="26"/>
      <c r="DY84" s="44">
        <v>80</v>
      </c>
      <c r="DZ84" s="5">
        <v>0</v>
      </c>
      <c r="EA84" s="5">
        <v>0</v>
      </c>
      <c r="EB84" s="69"/>
      <c r="EC84" s="11"/>
      <c r="ED84" s="87"/>
      <c r="EE84" s="11"/>
      <c r="EF84" s="69"/>
      <c r="EG84" s="8"/>
      <c r="EH84" s="8"/>
      <c r="EI84" s="8"/>
      <c r="EJ84" s="71"/>
      <c r="EK84" s="69"/>
      <c r="EL84" s="69"/>
      <c r="EM84" s="69"/>
      <c r="EN84" s="69"/>
      <c r="EO84" s="69"/>
      <c r="EP84" s="79" t="s">
        <v>659</v>
      </c>
    </row>
    <row r="85" spans="1:147" ht="15" x14ac:dyDescent="0.25">
      <c r="A85" s="10">
        <v>81</v>
      </c>
      <c r="B85" s="15">
        <v>81</v>
      </c>
      <c r="C85" s="42"/>
      <c r="D85" s="8"/>
      <c r="E85" s="28"/>
      <c r="F85" s="28"/>
      <c r="G85" s="32"/>
      <c r="H85" s="5"/>
      <c r="I85" s="5"/>
      <c r="J85" s="5"/>
      <c r="K85" s="5"/>
      <c r="L85" s="5"/>
      <c r="M85" s="5"/>
      <c r="N85" s="5"/>
      <c r="O85" s="299">
        <f t="shared" si="5"/>
        <v>0</v>
      </c>
      <c r="P85" s="5"/>
      <c r="Q85" s="5"/>
      <c r="R85" s="5"/>
      <c r="S85" s="5"/>
      <c r="T85" s="5"/>
      <c r="U85" s="5"/>
      <c r="V85" s="5"/>
      <c r="W85" s="5"/>
      <c r="X85" s="32"/>
      <c r="Y85" s="5"/>
      <c r="Z85" s="5"/>
      <c r="AA85" s="5"/>
      <c r="AB85" s="5"/>
      <c r="AC85" s="5"/>
      <c r="AD85" s="5"/>
      <c r="AE85" s="5"/>
      <c r="AF85" s="32"/>
      <c r="AG85" s="5"/>
      <c r="AH85" s="5"/>
      <c r="AI85" s="5"/>
      <c r="AJ85" s="5"/>
      <c r="AK85" s="5"/>
      <c r="AL85" s="5"/>
      <c r="AM85" s="5"/>
      <c r="AN85" s="40"/>
      <c r="AO85" s="8"/>
      <c r="AP85" s="41"/>
      <c r="AQ85" s="28"/>
      <c r="AR85" s="28"/>
      <c r="AS85" s="28"/>
      <c r="AT85" s="28"/>
      <c r="AU85" s="28"/>
      <c r="AV85" s="28"/>
      <c r="AW85" s="28"/>
      <c r="AX85" s="28"/>
      <c r="AY85" s="10" t="s">
        <v>753</v>
      </c>
      <c r="AZ85" s="300">
        <f t="shared" si="6"/>
        <v>0</v>
      </c>
      <c r="BA85" s="5"/>
      <c r="BB85" s="11"/>
      <c r="BC85" s="87"/>
      <c r="BD85" s="12"/>
      <c r="BE85" s="5"/>
      <c r="BF85" s="5"/>
      <c r="BG85" s="5"/>
      <c r="BH85" s="5"/>
      <c r="BI85" s="5"/>
      <c r="BJ85" s="32"/>
      <c r="BK85" s="38"/>
      <c r="BL85" s="11"/>
      <c r="BM85" s="11"/>
      <c r="BN85" s="11"/>
      <c r="BO85" s="44">
        <v>81</v>
      </c>
      <c r="BP85" s="26"/>
      <c r="BQ85" s="26"/>
      <c r="BR85" s="26"/>
      <c r="BS85" s="26"/>
      <c r="BT85" s="26"/>
      <c r="BU85" s="26"/>
      <c r="BV85" s="26"/>
      <c r="BW85" s="33"/>
      <c r="BX85" s="26"/>
      <c r="BY85" s="26"/>
      <c r="BZ85" s="26"/>
      <c r="CA85" s="26"/>
      <c r="CB85" s="26"/>
      <c r="CC85" s="33"/>
      <c r="CD85" s="26"/>
      <c r="CE85" s="26"/>
      <c r="CF85" s="26"/>
      <c r="CG85" s="26"/>
      <c r="CH85" s="26"/>
      <c r="CI85" s="33"/>
      <c r="CJ85" s="26"/>
      <c r="CK85" s="26"/>
      <c r="CL85" s="26"/>
      <c r="CM85" s="26"/>
      <c r="CN85" s="26"/>
      <c r="CO85" s="33"/>
      <c r="CP85" s="26"/>
      <c r="CQ85" s="26"/>
      <c r="CR85" s="26"/>
      <c r="CS85" s="26"/>
      <c r="CT85" s="26"/>
      <c r="CU85" s="33"/>
      <c r="CV85" s="4"/>
      <c r="CW85" s="4"/>
      <c r="CX85" s="4"/>
      <c r="CY85" s="4"/>
      <c r="CZ85" s="43"/>
      <c r="DA85" s="26"/>
      <c r="DB85" s="26"/>
      <c r="DC85" s="26"/>
      <c r="DD85" s="26"/>
      <c r="DE85" s="26"/>
      <c r="DF85" s="26"/>
      <c r="DG85" s="33"/>
      <c r="DH85" s="4"/>
      <c r="DI85" s="4"/>
      <c r="DJ85" s="4"/>
      <c r="DK85" s="4"/>
      <c r="DL85" s="43"/>
      <c r="DM85" s="26"/>
      <c r="DN85" s="26"/>
      <c r="DO85" s="26"/>
      <c r="DP85" s="26"/>
      <c r="DQ85" s="26"/>
      <c r="DR85" s="26"/>
      <c r="DS85" s="33"/>
      <c r="DT85" s="26"/>
      <c r="DU85" s="26"/>
      <c r="DV85" s="26"/>
      <c r="DW85" s="26"/>
      <c r="DX85" s="26"/>
      <c r="DY85" s="44">
        <v>81</v>
      </c>
      <c r="DZ85" s="5">
        <v>0</v>
      </c>
      <c r="EA85" s="5">
        <v>0</v>
      </c>
      <c r="EB85" s="69"/>
      <c r="EC85" s="11"/>
      <c r="ED85" s="87"/>
      <c r="EE85" s="11"/>
      <c r="EF85" s="69"/>
      <c r="EG85" s="8"/>
      <c r="EH85" s="8"/>
      <c r="EI85" s="8"/>
      <c r="EJ85" s="71"/>
      <c r="EK85" s="69"/>
      <c r="EL85" s="69"/>
      <c r="EM85" s="69"/>
      <c r="EN85" s="69"/>
      <c r="EO85" s="69"/>
      <c r="EP85" s="79" t="s">
        <v>659</v>
      </c>
      <c r="EQ85" s="10"/>
    </row>
    <row r="86" spans="1:147" ht="15" x14ac:dyDescent="0.25">
      <c r="A86" s="10">
        <v>82</v>
      </c>
      <c r="B86" s="15">
        <v>82</v>
      </c>
      <c r="C86" s="42"/>
      <c r="D86" s="8"/>
      <c r="E86" s="28"/>
      <c r="F86" s="28"/>
      <c r="G86" s="32"/>
      <c r="H86" s="5"/>
      <c r="I86" s="5"/>
      <c r="J86" s="5"/>
      <c r="K86" s="5"/>
      <c r="L86" s="5"/>
      <c r="M86" s="5"/>
      <c r="N86" s="5"/>
      <c r="O86" s="299">
        <f t="shared" si="5"/>
        <v>0</v>
      </c>
      <c r="P86" s="5"/>
      <c r="Q86" s="5"/>
      <c r="R86" s="5"/>
      <c r="S86" s="5"/>
      <c r="T86" s="5"/>
      <c r="U86" s="5"/>
      <c r="V86" s="5"/>
      <c r="W86" s="5"/>
      <c r="X86" s="32"/>
      <c r="Y86" s="5"/>
      <c r="Z86" s="5"/>
      <c r="AA86" s="5"/>
      <c r="AB86" s="5"/>
      <c r="AC86" s="5"/>
      <c r="AD86" s="5"/>
      <c r="AE86" s="5"/>
      <c r="AF86" s="32"/>
      <c r="AG86" s="5"/>
      <c r="AH86" s="5"/>
      <c r="AI86" s="5"/>
      <c r="AJ86" s="5"/>
      <c r="AK86" s="5"/>
      <c r="AL86" s="5"/>
      <c r="AM86" s="5"/>
      <c r="AN86" s="40"/>
      <c r="AO86" s="8"/>
      <c r="AP86" s="41"/>
      <c r="AQ86" s="28"/>
      <c r="AR86" s="28"/>
      <c r="AS86" s="28"/>
      <c r="AT86" s="28"/>
      <c r="AU86" s="28"/>
      <c r="AV86" s="28"/>
      <c r="AW86" s="28"/>
      <c r="AX86" s="28"/>
      <c r="AY86" s="10" t="s">
        <v>753</v>
      </c>
      <c r="AZ86" s="300">
        <f t="shared" si="6"/>
        <v>0</v>
      </c>
      <c r="BA86" s="5"/>
      <c r="BB86" s="11"/>
      <c r="BC86" s="87"/>
      <c r="BD86" s="12"/>
      <c r="BE86" s="5"/>
      <c r="BF86" s="5"/>
      <c r="BG86" s="5"/>
      <c r="BH86" s="5"/>
      <c r="BI86" s="5"/>
      <c r="BJ86" s="32"/>
      <c r="BK86" s="38"/>
      <c r="BL86" s="11"/>
      <c r="BM86" s="11"/>
      <c r="BN86" s="11"/>
      <c r="BO86" s="44">
        <v>82</v>
      </c>
      <c r="BP86" s="26"/>
      <c r="BQ86" s="26"/>
      <c r="BR86" s="26"/>
      <c r="BS86" s="26"/>
      <c r="BT86" s="26"/>
      <c r="BU86" s="26"/>
      <c r="BV86" s="26"/>
      <c r="BW86" s="33"/>
      <c r="BX86" s="26"/>
      <c r="BY86" s="26"/>
      <c r="BZ86" s="26"/>
      <c r="CA86" s="26"/>
      <c r="CB86" s="26"/>
      <c r="CC86" s="33"/>
      <c r="CD86" s="26"/>
      <c r="CE86" s="26"/>
      <c r="CF86" s="26"/>
      <c r="CG86" s="26"/>
      <c r="CH86" s="26"/>
      <c r="CI86" s="33"/>
      <c r="CJ86" s="26"/>
      <c r="CK86" s="26"/>
      <c r="CL86" s="26"/>
      <c r="CM86" s="26"/>
      <c r="CN86" s="26"/>
      <c r="CO86" s="33"/>
      <c r="CP86" s="26"/>
      <c r="CQ86" s="26"/>
      <c r="CR86" s="26"/>
      <c r="CS86" s="26"/>
      <c r="CT86" s="26"/>
      <c r="CU86" s="33"/>
      <c r="CV86" s="4"/>
      <c r="CW86" s="4"/>
      <c r="CX86" s="4"/>
      <c r="CY86" s="4"/>
      <c r="CZ86" s="43"/>
      <c r="DA86" s="26"/>
      <c r="DB86" s="26"/>
      <c r="DC86" s="26"/>
      <c r="DD86" s="26"/>
      <c r="DE86" s="26"/>
      <c r="DF86" s="26"/>
      <c r="DG86" s="33"/>
      <c r="DH86" s="4"/>
      <c r="DI86" s="4"/>
      <c r="DJ86" s="4"/>
      <c r="DK86" s="4"/>
      <c r="DL86" s="43"/>
      <c r="DM86" s="26"/>
      <c r="DN86" s="26"/>
      <c r="DO86" s="26"/>
      <c r="DP86" s="26"/>
      <c r="DQ86" s="26"/>
      <c r="DR86" s="26"/>
      <c r="DS86" s="33"/>
      <c r="DT86" s="26"/>
      <c r="DU86" s="26"/>
      <c r="DV86" s="26"/>
      <c r="DW86" s="26"/>
      <c r="DX86" s="26"/>
      <c r="DY86" s="44">
        <v>82</v>
      </c>
      <c r="DZ86" s="5">
        <v>0</v>
      </c>
      <c r="EA86" s="5">
        <v>0</v>
      </c>
      <c r="EB86" s="69"/>
      <c r="EC86" s="11"/>
      <c r="ED86" s="87"/>
      <c r="EE86" s="11"/>
      <c r="EF86" s="69"/>
      <c r="EG86" s="8"/>
      <c r="EH86" s="8"/>
      <c r="EI86" s="8"/>
      <c r="EJ86" s="71"/>
      <c r="EK86" s="69"/>
      <c r="EL86" s="69"/>
      <c r="EM86" s="69"/>
      <c r="EN86" s="69"/>
      <c r="EO86" s="69"/>
      <c r="EP86" s="79" t="s">
        <v>659</v>
      </c>
      <c r="EQ86" s="10"/>
    </row>
    <row r="87" spans="1:147" ht="15" x14ac:dyDescent="0.25">
      <c r="A87" s="10">
        <v>83</v>
      </c>
      <c r="B87" s="15">
        <v>83</v>
      </c>
      <c r="C87" s="42"/>
      <c r="D87" s="8"/>
      <c r="E87" s="28"/>
      <c r="F87" s="28"/>
      <c r="G87" s="32"/>
      <c r="H87" s="5"/>
      <c r="I87" s="5"/>
      <c r="J87" s="5"/>
      <c r="K87" s="5"/>
      <c r="L87" s="5"/>
      <c r="M87" s="5"/>
      <c r="N87" s="5"/>
      <c r="O87" s="299">
        <f t="shared" si="5"/>
        <v>0</v>
      </c>
      <c r="P87" s="5"/>
      <c r="Q87" s="5"/>
      <c r="R87" s="5"/>
      <c r="S87" s="5"/>
      <c r="T87" s="5"/>
      <c r="U87" s="5"/>
      <c r="V87" s="5"/>
      <c r="W87" s="5"/>
      <c r="X87" s="32"/>
      <c r="Y87" s="5"/>
      <c r="Z87" s="5"/>
      <c r="AA87" s="5"/>
      <c r="AB87" s="5"/>
      <c r="AC87" s="5"/>
      <c r="AD87" s="5"/>
      <c r="AE87" s="5"/>
      <c r="AF87" s="32"/>
      <c r="AG87" s="5"/>
      <c r="AH87" s="5"/>
      <c r="AI87" s="5"/>
      <c r="AJ87" s="5"/>
      <c r="AK87" s="5"/>
      <c r="AL87" s="5"/>
      <c r="AM87" s="5"/>
      <c r="AN87" s="40"/>
      <c r="AO87" s="8"/>
      <c r="AP87" s="41"/>
      <c r="AQ87" s="28"/>
      <c r="AR87" s="28"/>
      <c r="AS87" s="28"/>
      <c r="AT87" s="28"/>
      <c r="AU87" s="28"/>
      <c r="AV87" s="28"/>
      <c r="AW87" s="28"/>
      <c r="AX87" s="28"/>
      <c r="AY87" s="10" t="s">
        <v>753</v>
      </c>
      <c r="AZ87" s="300">
        <f t="shared" si="6"/>
        <v>0</v>
      </c>
      <c r="BA87" s="5"/>
      <c r="BB87" s="11"/>
      <c r="BC87" s="87"/>
      <c r="BD87" s="12"/>
      <c r="BE87" s="5"/>
      <c r="BF87" s="5"/>
      <c r="BG87" s="5"/>
      <c r="BH87" s="5"/>
      <c r="BI87" s="5"/>
      <c r="BJ87" s="32"/>
      <c r="BK87" s="38"/>
      <c r="BL87" s="11"/>
      <c r="BM87" s="11"/>
      <c r="BN87" s="11"/>
      <c r="BO87" s="44">
        <v>83</v>
      </c>
      <c r="BP87" s="26"/>
      <c r="BQ87" s="26"/>
      <c r="BR87" s="26"/>
      <c r="BS87" s="26"/>
      <c r="BT87" s="26"/>
      <c r="BU87" s="26"/>
      <c r="BV87" s="26"/>
      <c r="BW87" s="33"/>
      <c r="BX87" s="26"/>
      <c r="BY87" s="26"/>
      <c r="BZ87" s="26"/>
      <c r="CA87" s="26"/>
      <c r="CB87" s="26"/>
      <c r="CC87" s="33"/>
      <c r="CD87" s="26"/>
      <c r="CE87" s="26"/>
      <c r="CF87" s="26"/>
      <c r="CG87" s="26"/>
      <c r="CH87" s="26"/>
      <c r="CI87" s="33"/>
      <c r="CJ87" s="26"/>
      <c r="CK87" s="26"/>
      <c r="CL87" s="26"/>
      <c r="CM87" s="26"/>
      <c r="CN87" s="26"/>
      <c r="CO87" s="33"/>
      <c r="CP87" s="26"/>
      <c r="CQ87" s="26"/>
      <c r="CR87" s="26"/>
      <c r="CS87" s="26"/>
      <c r="CT87" s="26"/>
      <c r="CU87" s="33"/>
      <c r="CV87" s="4"/>
      <c r="CW87" s="4"/>
      <c r="CX87" s="4"/>
      <c r="CY87" s="4"/>
      <c r="CZ87" s="43"/>
      <c r="DA87" s="26"/>
      <c r="DB87" s="26"/>
      <c r="DC87" s="26"/>
      <c r="DD87" s="26"/>
      <c r="DE87" s="26"/>
      <c r="DF87" s="26"/>
      <c r="DG87" s="33"/>
      <c r="DH87" s="4"/>
      <c r="DI87" s="4"/>
      <c r="DJ87" s="4"/>
      <c r="DK87" s="4"/>
      <c r="DL87" s="43"/>
      <c r="DM87" s="26"/>
      <c r="DN87" s="26"/>
      <c r="DO87" s="26"/>
      <c r="DP87" s="26"/>
      <c r="DQ87" s="26"/>
      <c r="DR87" s="26"/>
      <c r="DS87" s="33"/>
      <c r="DT87" s="26"/>
      <c r="DU87" s="26"/>
      <c r="DV87" s="26"/>
      <c r="DW87" s="26"/>
      <c r="DX87" s="26"/>
      <c r="DY87" s="44">
        <v>83</v>
      </c>
      <c r="DZ87" s="5">
        <v>0</v>
      </c>
      <c r="EA87" s="5">
        <v>0</v>
      </c>
      <c r="EB87" s="69"/>
      <c r="EC87" s="11"/>
      <c r="ED87" s="87"/>
      <c r="EE87" s="11"/>
      <c r="EF87" s="69"/>
      <c r="EG87" s="8"/>
      <c r="EH87" s="8"/>
      <c r="EI87" s="8"/>
      <c r="EJ87" s="71"/>
      <c r="EK87" s="69"/>
      <c r="EL87" s="69"/>
      <c r="EM87" s="69"/>
      <c r="EN87" s="69"/>
      <c r="EO87" s="69"/>
      <c r="EP87" s="79" t="s">
        <v>659</v>
      </c>
      <c r="EQ87" s="10"/>
    </row>
    <row r="88" spans="1:147" ht="15" x14ac:dyDescent="0.25">
      <c r="A88" s="10">
        <v>84</v>
      </c>
      <c r="B88" s="15">
        <v>84</v>
      </c>
      <c r="C88" s="42"/>
      <c r="D88" s="8">
        <v>40661</v>
      </c>
      <c r="E88" s="28">
        <v>1</v>
      </c>
      <c r="F88" s="28">
        <v>1</v>
      </c>
      <c r="G88" s="32">
        <v>3</v>
      </c>
      <c r="H88" s="5">
        <v>3</v>
      </c>
      <c r="I88" s="5">
        <v>3</v>
      </c>
      <c r="J88" s="5">
        <v>3</v>
      </c>
      <c r="K88" s="5">
        <v>3</v>
      </c>
      <c r="L88" s="5">
        <v>3</v>
      </c>
      <c r="M88" s="5">
        <v>3</v>
      </c>
      <c r="N88" s="5">
        <v>3</v>
      </c>
      <c r="O88" s="299">
        <f t="shared" si="5"/>
        <v>3</v>
      </c>
      <c r="P88" s="5" t="s">
        <v>117</v>
      </c>
      <c r="Q88" s="5" t="s">
        <v>111</v>
      </c>
      <c r="R88" s="5" t="s">
        <v>118</v>
      </c>
      <c r="S88" s="5" t="s">
        <v>112</v>
      </c>
      <c r="T88" s="5"/>
      <c r="U88" s="5"/>
      <c r="V88" s="5"/>
      <c r="W88" s="5"/>
      <c r="X88" s="32">
        <v>20</v>
      </c>
      <c r="Y88" s="5">
        <v>30</v>
      </c>
      <c r="Z88" s="5">
        <v>30</v>
      </c>
      <c r="AA88" s="5">
        <v>30</v>
      </c>
      <c r="AB88" s="5">
        <v>33</v>
      </c>
      <c r="AC88" s="5">
        <v>38</v>
      </c>
      <c r="AD88" s="5"/>
      <c r="AE88" s="5"/>
      <c r="AF88" s="32"/>
      <c r="AG88" s="5"/>
      <c r="AH88" s="5"/>
      <c r="AI88" s="5"/>
      <c r="AJ88" s="5"/>
      <c r="AK88" s="5"/>
      <c r="AL88" s="5">
        <v>37</v>
      </c>
      <c r="AM88" s="5">
        <v>37</v>
      </c>
      <c r="AN88" s="40" t="s">
        <v>119</v>
      </c>
      <c r="AO88" s="8">
        <v>40682</v>
      </c>
      <c r="AP88" s="41">
        <v>40689</v>
      </c>
      <c r="AQ88" s="28"/>
      <c r="AR88" s="28"/>
      <c r="AS88" s="28"/>
      <c r="AT88" s="28"/>
      <c r="AU88" s="28"/>
      <c r="AV88" s="28"/>
      <c r="AW88" s="28"/>
      <c r="AX88" s="28"/>
      <c r="AY88" s="10" t="s">
        <v>172</v>
      </c>
      <c r="AZ88" s="300">
        <f t="shared" si="6"/>
        <v>3</v>
      </c>
      <c r="BA88" s="5">
        <v>3</v>
      </c>
      <c r="BB88" s="11">
        <v>2.86</v>
      </c>
      <c r="BC88" s="87">
        <v>360</v>
      </c>
      <c r="BD88" s="12"/>
      <c r="BE88" s="5"/>
      <c r="BF88" s="5"/>
      <c r="BG88" s="5"/>
      <c r="BH88" s="5"/>
      <c r="BI88" s="5"/>
      <c r="BJ88" s="42">
        <v>5</v>
      </c>
      <c r="BK88" s="38"/>
      <c r="BL88" s="11">
        <f t="shared" ref="BL88:BL132" si="7">(BB88^2*PI()*BC88*BA88)/4</f>
        <v>6938.1822427118286</v>
      </c>
      <c r="BM88" s="11"/>
      <c r="BN88" s="11">
        <f t="shared" ref="BN88:BN132" si="8">BL88+BM88</f>
        <v>6938.1822427118286</v>
      </c>
      <c r="BO88" s="44">
        <v>84</v>
      </c>
      <c r="BP88" s="126">
        <v>5</v>
      </c>
      <c r="BQ88" s="126">
        <v>3</v>
      </c>
      <c r="BR88" s="126">
        <v>9</v>
      </c>
      <c r="BS88" s="126"/>
      <c r="BT88" s="126"/>
      <c r="BU88" s="126">
        <v>21</v>
      </c>
      <c r="BV88" s="126" t="s">
        <v>772</v>
      </c>
      <c r="BW88" s="127">
        <v>6</v>
      </c>
      <c r="BX88" s="126">
        <v>5</v>
      </c>
      <c r="BY88" s="126"/>
      <c r="BZ88" s="126"/>
      <c r="CA88" s="126">
        <v>15</v>
      </c>
      <c r="CB88" s="126" t="s">
        <v>772</v>
      </c>
      <c r="CC88" s="127">
        <v>8</v>
      </c>
      <c r="CD88" s="126">
        <v>3</v>
      </c>
      <c r="CE88" s="126"/>
      <c r="CF88" s="126"/>
      <c r="CG88" s="126">
        <v>12</v>
      </c>
      <c r="CH88" s="126" t="s">
        <v>772</v>
      </c>
      <c r="CI88" s="127">
        <v>3</v>
      </c>
      <c r="CJ88" s="126">
        <v>6</v>
      </c>
      <c r="CK88" s="126"/>
      <c r="CL88" s="126"/>
      <c r="CM88" s="126">
        <v>5</v>
      </c>
      <c r="CN88" s="126" t="s">
        <v>776</v>
      </c>
      <c r="CO88" s="127">
        <v>8</v>
      </c>
      <c r="CP88" s="126">
        <v>5</v>
      </c>
      <c r="CQ88" s="126"/>
      <c r="CR88" s="126"/>
      <c r="CS88" s="126">
        <v>19</v>
      </c>
      <c r="CT88" s="126" t="s">
        <v>777</v>
      </c>
      <c r="CU88" s="58"/>
      <c r="CV88" s="89"/>
      <c r="CW88" s="89"/>
      <c r="CX88" s="89"/>
      <c r="CY88" s="89"/>
      <c r="CZ88" s="130"/>
      <c r="DA88" s="57"/>
      <c r="DB88" s="57"/>
      <c r="DC88" s="57"/>
      <c r="DD88" s="57"/>
      <c r="DE88" s="57"/>
      <c r="DF88" s="57"/>
      <c r="DG88" s="58"/>
      <c r="DH88" s="89"/>
      <c r="DI88" s="89"/>
      <c r="DJ88" s="89"/>
      <c r="DK88" s="89"/>
      <c r="DL88" s="130"/>
      <c r="DM88" s="57"/>
      <c r="DN88" s="57"/>
      <c r="DO88" s="57"/>
      <c r="DP88" s="57"/>
      <c r="DQ88" s="57"/>
      <c r="DR88" s="57"/>
      <c r="DS88" s="58"/>
      <c r="DT88" s="57"/>
      <c r="DU88" s="57"/>
      <c r="DV88" s="57"/>
      <c r="DW88" s="57"/>
      <c r="DX88" s="57"/>
      <c r="DY88" s="44">
        <v>84</v>
      </c>
      <c r="DZ88" s="5">
        <v>3</v>
      </c>
      <c r="EA88" s="5">
        <v>3</v>
      </c>
      <c r="EB88" s="69">
        <v>3</v>
      </c>
      <c r="EC88" s="11">
        <v>2.86</v>
      </c>
      <c r="ED88" s="87">
        <v>360</v>
      </c>
      <c r="EE88" s="11">
        <v>6938.1822427118286</v>
      </c>
      <c r="EF88" s="69">
        <v>37</v>
      </c>
      <c r="EG88" s="8" t="s">
        <v>119</v>
      </c>
      <c r="EH88" s="8">
        <v>40682</v>
      </c>
      <c r="EI88" s="8">
        <v>40689</v>
      </c>
      <c r="EJ88" s="71">
        <v>5</v>
      </c>
      <c r="EK88" s="69">
        <f>BQ88+BW88+CC88+CI88+CO88</f>
        <v>28</v>
      </c>
      <c r="EL88" s="69">
        <f>BR88+BX88+CD88+CJ88+CP88</f>
        <v>28</v>
      </c>
      <c r="EM88" s="69"/>
      <c r="EN88" s="69">
        <f>BU88+CA88+CG88+CM88+CS88</f>
        <v>72</v>
      </c>
      <c r="EO88" s="69"/>
      <c r="EP88" s="79"/>
    </row>
    <row r="89" spans="1:147" ht="15" x14ac:dyDescent="0.25">
      <c r="A89" s="10">
        <v>85</v>
      </c>
      <c r="B89" s="15">
        <v>85</v>
      </c>
      <c r="C89" s="42"/>
      <c r="D89" s="8">
        <v>40674</v>
      </c>
      <c r="E89" s="28">
        <v>1</v>
      </c>
      <c r="F89" s="28">
        <v>1</v>
      </c>
      <c r="G89" s="32"/>
      <c r="H89" s="5"/>
      <c r="I89" s="5"/>
      <c r="J89" s="5">
        <v>1</v>
      </c>
      <c r="K89" s="5">
        <v>1</v>
      </c>
      <c r="L89" s="5">
        <v>1</v>
      </c>
      <c r="M89" s="5">
        <v>1</v>
      </c>
      <c r="N89" s="5">
        <v>1</v>
      </c>
      <c r="O89" s="299">
        <f t="shared" si="5"/>
        <v>1</v>
      </c>
      <c r="P89" s="5"/>
      <c r="Q89" s="5"/>
      <c r="R89" s="5"/>
      <c r="S89" s="5" t="s">
        <v>117</v>
      </c>
      <c r="T89" s="5" t="s">
        <v>117</v>
      </c>
      <c r="U89" s="5" t="s">
        <v>118</v>
      </c>
      <c r="V89" s="5"/>
      <c r="W89" s="5"/>
      <c r="X89" s="32"/>
      <c r="Y89" s="5"/>
      <c r="Z89" s="5"/>
      <c r="AA89" s="5">
        <v>3</v>
      </c>
      <c r="AB89" s="5">
        <v>3</v>
      </c>
      <c r="AC89" s="5">
        <v>3</v>
      </c>
      <c r="AD89" s="5"/>
      <c r="AE89" s="5"/>
      <c r="AF89" s="32"/>
      <c r="AG89" s="5"/>
      <c r="AH89" s="5"/>
      <c r="AI89" s="5"/>
      <c r="AJ89" s="5"/>
      <c r="AK89" s="5"/>
      <c r="AL89" s="5">
        <v>3</v>
      </c>
      <c r="AM89" s="5">
        <v>3</v>
      </c>
      <c r="AN89" s="40">
        <v>40688</v>
      </c>
      <c r="AO89" s="8">
        <v>40688</v>
      </c>
      <c r="AP89" s="41">
        <v>40693</v>
      </c>
      <c r="AQ89" s="28"/>
      <c r="AR89" s="28"/>
      <c r="AS89" s="28"/>
      <c r="AT89" s="28"/>
      <c r="AU89" s="28"/>
      <c r="AV89" s="28"/>
      <c r="AW89" s="28"/>
      <c r="AX89" s="28"/>
      <c r="AY89" s="10" t="s">
        <v>173</v>
      </c>
      <c r="AZ89" s="300">
        <f t="shared" si="6"/>
        <v>1</v>
      </c>
      <c r="BA89" s="5">
        <v>1</v>
      </c>
      <c r="BB89" s="11">
        <v>2.13</v>
      </c>
      <c r="BC89" s="87">
        <v>280</v>
      </c>
      <c r="BD89" s="12"/>
      <c r="BE89" s="5"/>
      <c r="BF89" s="5"/>
      <c r="BG89" s="5"/>
      <c r="BH89" s="5"/>
      <c r="BI89" s="5"/>
      <c r="BJ89" s="32">
        <v>0</v>
      </c>
      <c r="BK89" s="38"/>
      <c r="BL89" s="11">
        <f t="shared" si="7"/>
        <v>997.71641970500707</v>
      </c>
      <c r="BM89" s="11"/>
      <c r="BN89" s="11">
        <f t="shared" si="8"/>
        <v>997.71641970500707</v>
      </c>
      <c r="BO89" s="44">
        <v>85</v>
      </c>
      <c r="BP89" s="26"/>
      <c r="BQ89" s="26"/>
      <c r="BR89" s="26"/>
      <c r="BS89" s="26"/>
      <c r="BT89" s="26"/>
      <c r="BU89" s="26"/>
      <c r="BV89" s="26"/>
      <c r="BW89" s="33"/>
      <c r="BX89" s="26"/>
      <c r="BY89" s="26"/>
      <c r="BZ89" s="26"/>
      <c r="CA89" s="26"/>
      <c r="CB89" s="26"/>
      <c r="CC89" s="33"/>
      <c r="CD89" s="26"/>
      <c r="CE89" s="26"/>
      <c r="CF89" s="26"/>
      <c r="CG89" s="26"/>
      <c r="CH89" s="26"/>
      <c r="CI89" s="33"/>
      <c r="CJ89" s="26"/>
      <c r="CK89" s="26"/>
      <c r="CL89" s="26"/>
      <c r="CM89" s="26"/>
      <c r="CN89" s="26"/>
      <c r="CO89" s="33"/>
      <c r="CP89" s="26"/>
      <c r="CQ89" s="26"/>
      <c r="CR89" s="26"/>
      <c r="CS89" s="26"/>
      <c r="CT89" s="26"/>
      <c r="CU89" s="33"/>
      <c r="CV89" s="4"/>
      <c r="CW89" s="4"/>
      <c r="CX89" s="4"/>
      <c r="CY89" s="4"/>
      <c r="CZ89" s="43"/>
      <c r="DA89" s="26"/>
      <c r="DB89" s="26"/>
      <c r="DC89" s="26"/>
      <c r="DD89" s="26"/>
      <c r="DE89" s="26"/>
      <c r="DF89" s="26"/>
      <c r="DG89" s="33"/>
      <c r="DH89" s="4"/>
      <c r="DI89" s="4"/>
      <c r="DJ89" s="4"/>
      <c r="DK89" s="4"/>
      <c r="DL89" s="43"/>
      <c r="DM89" s="26"/>
      <c r="DN89" s="26"/>
      <c r="DO89" s="26"/>
      <c r="DP89" s="26"/>
      <c r="DQ89" s="26"/>
      <c r="DR89" s="26"/>
      <c r="DS89" s="33"/>
      <c r="DT89" s="26"/>
      <c r="DU89" s="26"/>
      <c r="DV89" s="26"/>
      <c r="DW89" s="26"/>
      <c r="DX89" s="26"/>
      <c r="DY89" s="44">
        <v>85</v>
      </c>
      <c r="DZ89" s="5">
        <v>1</v>
      </c>
      <c r="EA89" s="5">
        <v>1</v>
      </c>
      <c r="EB89" s="69">
        <v>1</v>
      </c>
      <c r="EC89" s="11">
        <v>2.13</v>
      </c>
      <c r="ED89" s="87">
        <v>280</v>
      </c>
      <c r="EE89" s="11">
        <v>997.71641970500707</v>
      </c>
      <c r="EF89" s="69">
        <v>3</v>
      </c>
      <c r="EG89" s="8">
        <v>40688</v>
      </c>
      <c r="EH89" s="8">
        <v>40688</v>
      </c>
      <c r="EI89" s="8">
        <v>40693</v>
      </c>
      <c r="EJ89" s="71">
        <v>0</v>
      </c>
      <c r="EK89" s="69"/>
      <c r="EL89" s="69"/>
      <c r="EM89" s="69"/>
      <c r="EN89" s="69"/>
      <c r="EO89" s="69"/>
      <c r="EP89" s="79"/>
      <c r="EQ89" s="10"/>
    </row>
    <row r="90" spans="1:147" ht="15" x14ac:dyDescent="0.25">
      <c r="A90" s="10">
        <v>86</v>
      </c>
      <c r="B90" s="15"/>
      <c r="C90" s="42"/>
      <c r="D90" s="8"/>
      <c r="E90" s="28"/>
      <c r="F90" s="28"/>
      <c r="G90" s="32"/>
      <c r="H90" s="5"/>
      <c r="I90" s="5"/>
      <c r="J90" s="5"/>
      <c r="K90" s="5"/>
      <c r="L90" s="5"/>
      <c r="M90" s="5"/>
      <c r="N90" s="5"/>
      <c r="O90" s="299">
        <f t="shared" si="5"/>
        <v>0</v>
      </c>
      <c r="P90" s="5"/>
      <c r="Q90" s="5"/>
      <c r="R90" s="5"/>
      <c r="S90" s="5"/>
      <c r="T90" s="5"/>
      <c r="U90" s="5"/>
      <c r="V90" s="5"/>
      <c r="W90" s="5"/>
      <c r="X90" s="32"/>
      <c r="Y90" s="5"/>
      <c r="Z90" s="5"/>
      <c r="AA90" s="5"/>
      <c r="AB90" s="5"/>
      <c r="AC90" s="5"/>
      <c r="AD90" s="5"/>
      <c r="AE90" s="5"/>
      <c r="AF90" s="32"/>
      <c r="AG90" s="5"/>
      <c r="AH90" s="5"/>
      <c r="AI90" s="5"/>
      <c r="AJ90" s="5"/>
      <c r="AK90" s="5"/>
      <c r="AL90" s="5"/>
      <c r="AM90" s="5"/>
      <c r="AN90" s="40"/>
      <c r="AO90" s="8"/>
      <c r="AP90" s="41"/>
      <c r="AQ90" s="28"/>
      <c r="AR90" s="28"/>
      <c r="AS90" s="28"/>
      <c r="AT90" s="28"/>
      <c r="AU90" s="28"/>
      <c r="AV90" s="28"/>
      <c r="AW90" s="28"/>
      <c r="AX90" s="28"/>
      <c r="AY90" s="10" t="s">
        <v>753</v>
      </c>
      <c r="AZ90" s="300">
        <f t="shared" si="6"/>
        <v>0</v>
      </c>
      <c r="BA90" s="5"/>
      <c r="BB90" s="11"/>
      <c r="BC90" s="87"/>
      <c r="BD90" s="12"/>
      <c r="BE90" s="5"/>
      <c r="BF90" s="5"/>
      <c r="BG90" s="5"/>
      <c r="BH90" s="5"/>
      <c r="BI90" s="5"/>
      <c r="BJ90" s="32"/>
      <c r="BK90" s="38"/>
      <c r="BL90" s="11"/>
      <c r="BM90" s="11"/>
      <c r="BN90" s="11"/>
      <c r="BO90" s="44">
        <v>86</v>
      </c>
      <c r="BP90" s="26"/>
      <c r="BQ90" s="26"/>
      <c r="BR90" s="26"/>
      <c r="BS90" s="26"/>
      <c r="BT90" s="26"/>
      <c r="BU90" s="26"/>
      <c r="BV90" s="26"/>
      <c r="BW90" s="33"/>
      <c r="BX90" s="26"/>
      <c r="BY90" s="26"/>
      <c r="BZ90" s="26"/>
      <c r="CA90" s="26"/>
      <c r="CB90" s="26"/>
      <c r="CC90" s="33"/>
      <c r="CD90" s="26"/>
      <c r="CE90" s="26"/>
      <c r="CF90" s="26"/>
      <c r="CG90" s="26"/>
      <c r="CH90" s="26"/>
      <c r="CI90" s="33"/>
      <c r="CJ90" s="26"/>
      <c r="CK90" s="26"/>
      <c r="CL90" s="26"/>
      <c r="CM90" s="26"/>
      <c r="CN90" s="26"/>
      <c r="CO90" s="33"/>
      <c r="CP90" s="26"/>
      <c r="CQ90" s="26"/>
      <c r="CR90" s="26"/>
      <c r="CS90" s="26"/>
      <c r="CT90" s="26"/>
      <c r="CU90" s="33"/>
      <c r="CV90" s="4"/>
      <c r="CW90" s="4"/>
      <c r="CX90" s="4"/>
      <c r="CY90" s="4"/>
      <c r="CZ90" s="43"/>
      <c r="DA90" s="26"/>
      <c r="DB90" s="26"/>
      <c r="DC90" s="26"/>
      <c r="DD90" s="26"/>
      <c r="DE90" s="26"/>
      <c r="DF90" s="26"/>
      <c r="DG90" s="33"/>
      <c r="DH90" s="4"/>
      <c r="DI90" s="4"/>
      <c r="DJ90" s="4"/>
      <c r="DK90" s="4"/>
      <c r="DL90" s="43"/>
      <c r="DM90" s="26"/>
      <c r="DN90" s="26"/>
      <c r="DO90" s="26"/>
      <c r="DP90" s="26"/>
      <c r="DQ90" s="26"/>
      <c r="DR90" s="26"/>
      <c r="DS90" s="33"/>
      <c r="DT90" s="26"/>
      <c r="DU90" s="26"/>
      <c r="DV90" s="26"/>
      <c r="DW90" s="26"/>
      <c r="DX90" s="26"/>
      <c r="DY90" s="44">
        <v>86</v>
      </c>
      <c r="DZ90" s="5">
        <v>0</v>
      </c>
      <c r="EA90" s="5">
        <v>0</v>
      </c>
      <c r="EB90" s="69"/>
      <c r="EC90" s="11"/>
      <c r="ED90" s="87"/>
      <c r="EE90" s="11"/>
      <c r="EF90" s="69"/>
      <c r="EG90" s="8"/>
      <c r="EH90" s="8"/>
      <c r="EI90" s="8"/>
      <c r="EJ90" s="71"/>
      <c r="EK90" s="69"/>
      <c r="EL90" s="69"/>
      <c r="EM90" s="69"/>
      <c r="EN90" s="69"/>
      <c r="EO90" s="69"/>
      <c r="EP90" s="79" t="s">
        <v>656</v>
      </c>
      <c r="EQ90" s="10"/>
    </row>
    <row r="91" spans="1:147" ht="15" x14ac:dyDescent="0.25">
      <c r="A91" s="10">
        <v>87</v>
      </c>
      <c r="B91" s="15"/>
      <c r="C91" s="42"/>
      <c r="D91" s="8"/>
      <c r="E91" s="28"/>
      <c r="F91" s="28"/>
      <c r="G91" s="32"/>
      <c r="H91" s="5"/>
      <c r="I91" s="5"/>
      <c r="J91" s="5"/>
      <c r="K91" s="5"/>
      <c r="L91" s="5"/>
      <c r="M91" s="5"/>
      <c r="N91" s="5"/>
      <c r="O91" s="299">
        <f t="shared" si="5"/>
        <v>0</v>
      </c>
      <c r="P91" s="5"/>
      <c r="Q91" s="5"/>
      <c r="R91" s="5"/>
      <c r="S91" s="5"/>
      <c r="T91" s="5"/>
      <c r="U91" s="5"/>
      <c r="V91" s="5"/>
      <c r="W91" s="5"/>
      <c r="X91" s="32"/>
      <c r="Y91" s="5"/>
      <c r="Z91" s="5"/>
      <c r="AA91" s="5"/>
      <c r="AB91" s="5"/>
      <c r="AC91" s="5"/>
      <c r="AD91" s="5"/>
      <c r="AE91" s="5"/>
      <c r="AF91" s="32"/>
      <c r="AG91" s="5"/>
      <c r="AH91" s="5"/>
      <c r="AI91" s="5"/>
      <c r="AJ91" s="5"/>
      <c r="AK91" s="5"/>
      <c r="AL91" s="5"/>
      <c r="AM91" s="5"/>
      <c r="AN91" s="40"/>
      <c r="AO91" s="8"/>
      <c r="AP91" s="41"/>
      <c r="AQ91" s="28"/>
      <c r="AR91" s="28"/>
      <c r="AS91" s="28"/>
      <c r="AT91" s="28"/>
      <c r="AU91" s="28"/>
      <c r="AV91" s="28"/>
      <c r="AW91" s="28"/>
      <c r="AX91" s="28"/>
      <c r="AY91" s="10" t="s">
        <v>753</v>
      </c>
      <c r="AZ91" s="300">
        <f t="shared" si="6"/>
        <v>0</v>
      </c>
      <c r="BA91" s="5"/>
      <c r="BB91" s="11"/>
      <c r="BC91" s="87"/>
      <c r="BD91" s="12"/>
      <c r="BE91" s="5"/>
      <c r="BF91" s="5"/>
      <c r="BG91" s="5"/>
      <c r="BH91" s="5"/>
      <c r="BI91" s="5"/>
      <c r="BJ91" s="32"/>
      <c r="BK91" s="38"/>
      <c r="BL91" s="11"/>
      <c r="BM91" s="11"/>
      <c r="BN91" s="11"/>
      <c r="BO91" s="44">
        <v>87</v>
      </c>
      <c r="BP91" s="26"/>
      <c r="BQ91" s="26"/>
      <c r="BR91" s="26"/>
      <c r="BS91" s="26"/>
      <c r="BT91" s="26"/>
      <c r="BU91" s="26"/>
      <c r="BV91" s="26"/>
      <c r="BW91" s="33"/>
      <c r="BX91" s="26"/>
      <c r="BY91" s="26"/>
      <c r="BZ91" s="26"/>
      <c r="CA91" s="26"/>
      <c r="CB91" s="26"/>
      <c r="CC91" s="33"/>
      <c r="CD91" s="26"/>
      <c r="CE91" s="26"/>
      <c r="CF91" s="26"/>
      <c r="CG91" s="26"/>
      <c r="CH91" s="26"/>
      <c r="CI91" s="33"/>
      <c r="CJ91" s="26"/>
      <c r="CK91" s="26"/>
      <c r="CL91" s="26"/>
      <c r="CM91" s="26"/>
      <c r="CN91" s="26"/>
      <c r="CO91" s="33"/>
      <c r="CP91" s="26"/>
      <c r="CQ91" s="26"/>
      <c r="CR91" s="26"/>
      <c r="CS91" s="26"/>
      <c r="CT91" s="26"/>
      <c r="CU91" s="33"/>
      <c r="CV91" s="4"/>
      <c r="CW91" s="4"/>
      <c r="CX91" s="4"/>
      <c r="CY91" s="4"/>
      <c r="CZ91" s="43"/>
      <c r="DA91" s="26"/>
      <c r="DB91" s="26"/>
      <c r="DC91" s="26"/>
      <c r="DD91" s="26"/>
      <c r="DE91" s="26"/>
      <c r="DF91" s="26"/>
      <c r="DG91" s="33"/>
      <c r="DH91" s="4"/>
      <c r="DI91" s="4"/>
      <c r="DJ91" s="4"/>
      <c r="DK91" s="4"/>
      <c r="DL91" s="43"/>
      <c r="DM91" s="26"/>
      <c r="DN91" s="26"/>
      <c r="DO91" s="26"/>
      <c r="DP91" s="26"/>
      <c r="DQ91" s="26"/>
      <c r="DR91" s="26"/>
      <c r="DS91" s="33"/>
      <c r="DT91" s="26"/>
      <c r="DU91" s="26"/>
      <c r="DV91" s="26"/>
      <c r="DW91" s="26"/>
      <c r="DX91" s="26"/>
      <c r="DY91" s="44">
        <v>87</v>
      </c>
      <c r="DZ91" s="5">
        <v>0</v>
      </c>
      <c r="EA91" s="5">
        <v>0</v>
      </c>
      <c r="EB91" s="69"/>
      <c r="EC91" s="11"/>
      <c r="ED91" s="87"/>
      <c r="EE91" s="11"/>
      <c r="EF91" s="69"/>
      <c r="EG91" s="8"/>
      <c r="EH91" s="8"/>
      <c r="EI91" s="8"/>
      <c r="EJ91" s="71"/>
      <c r="EK91" s="69"/>
      <c r="EL91" s="69"/>
      <c r="EM91" s="69"/>
      <c r="EN91" s="69"/>
      <c r="EO91" s="69"/>
      <c r="EP91" s="79" t="s">
        <v>656</v>
      </c>
      <c r="EQ91" s="10"/>
    </row>
    <row r="92" spans="1:147" ht="15" x14ac:dyDescent="0.25">
      <c r="A92" s="10">
        <v>88</v>
      </c>
      <c r="B92" s="15"/>
      <c r="C92" s="42"/>
      <c r="D92" s="8"/>
      <c r="E92" s="28"/>
      <c r="F92" s="28"/>
      <c r="G92" s="32"/>
      <c r="H92" s="5"/>
      <c r="I92" s="5"/>
      <c r="J92" s="5"/>
      <c r="K92" s="5"/>
      <c r="L92" s="5"/>
      <c r="M92" s="5"/>
      <c r="N92" s="5"/>
      <c r="O92" s="299">
        <f t="shared" si="5"/>
        <v>0</v>
      </c>
      <c r="P92" s="5"/>
      <c r="Q92" s="5"/>
      <c r="R92" s="5"/>
      <c r="S92" s="5"/>
      <c r="T92" s="5"/>
      <c r="U92" s="5"/>
      <c r="V92" s="5"/>
      <c r="W92" s="5"/>
      <c r="X92" s="32"/>
      <c r="Y92" s="5"/>
      <c r="Z92" s="5"/>
      <c r="AA92" s="5"/>
      <c r="AB92" s="5"/>
      <c r="AC92" s="5"/>
      <c r="AD92" s="5"/>
      <c r="AE92" s="5"/>
      <c r="AF92" s="32"/>
      <c r="AG92" s="5"/>
      <c r="AH92" s="5"/>
      <c r="AI92" s="5"/>
      <c r="AJ92" s="5"/>
      <c r="AK92" s="5"/>
      <c r="AL92" s="5"/>
      <c r="AM92" s="5"/>
      <c r="AN92" s="40"/>
      <c r="AO92" s="8"/>
      <c r="AP92" s="41"/>
      <c r="AQ92" s="28"/>
      <c r="AR92" s="28"/>
      <c r="AS92" s="28"/>
      <c r="AT92" s="28"/>
      <c r="AU92" s="28"/>
      <c r="AV92" s="28"/>
      <c r="AW92" s="28"/>
      <c r="AX92" s="28"/>
      <c r="AY92" s="10" t="s">
        <v>753</v>
      </c>
      <c r="AZ92" s="300">
        <f t="shared" si="6"/>
        <v>0</v>
      </c>
      <c r="BA92" s="5"/>
      <c r="BB92" s="11"/>
      <c r="BC92" s="87"/>
      <c r="BD92" s="12"/>
      <c r="BE92" s="5"/>
      <c r="BF92" s="5"/>
      <c r="BG92" s="5"/>
      <c r="BH92" s="5"/>
      <c r="BI92" s="5"/>
      <c r="BJ92" s="32"/>
      <c r="BK92" s="38"/>
      <c r="BL92" s="11"/>
      <c r="BM92" s="11"/>
      <c r="BN92" s="11"/>
      <c r="BO92" s="44">
        <v>88</v>
      </c>
      <c r="BP92" s="26"/>
      <c r="BQ92" s="26"/>
      <c r="BR92" s="26"/>
      <c r="BS92" s="26"/>
      <c r="BT92" s="26"/>
      <c r="BU92" s="26"/>
      <c r="BV92" s="26"/>
      <c r="BW92" s="33"/>
      <c r="BX92" s="26"/>
      <c r="BY92" s="26"/>
      <c r="BZ92" s="26"/>
      <c r="CA92" s="26"/>
      <c r="CB92" s="26"/>
      <c r="CC92" s="33"/>
      <c r="CD92" s="26"/>
      <c r="CE92" s="26"/>
      <c r="CF92" s="26"/>
      <c r="CG92" s="26"/>
      <c r="CH92" s="26"/>
      <c r="CI92" s="33"/>
      <c r="CJ92" s="26"/>
      <c r="CK92" s="26"/>
      <c r="CL92" s="26"/>
      <c r="CM92" s="26"/>
      <c r="CN92" s="26"/>
      <c r="CO92" s="33"/>
      <c r="CP92" s="26"/>
      <c r="CQ92" s="26"/>
      <c r="CR92" s="26"/>
      <c r="CS92" s="26"/>
      <c r="CT92" s="26"/>
      <c r="CU92" s="33"/>
      <c r="CV92" s="4"/>
      <c r="CW92" s="4"/>
      <c r="CX92" s="4"/>
      <c r="CY92" s="4"/>
      <c r="CZ92" s="43"/>
      <c r="DA92" s="26"/>
      <c r="DB92" s="26"/>
      <c r="DC92" s="26"/>
      <c r="DD92" s="26"/>
      <c r="DE92" s="26"/>
      <c r="DF92" s="26"/>
      <c r="DG92" s="33"/>
      <c r="DH92" s="4"/>
      <c r="DI92" s="4"/>
      <c r="DJ92" s="4"/>
      <c r="DK92" s="4"/>
      <c r="DL92" s="43"/>
      <c r="DM92" s="26"/>
      <c r="DN92" s="26"/>
      <c r="DO92" s="26"/>
      <c r="DP92" s="26"/>
      <c r="DQ92" s="26"/>
      <c r="DR92" s="26"/>
      <c r="DS92" s="33"/>
      <c r="DT92" s="26"/>
      <c r="DU92" s="26"/>
      <c r="DV92" s="26"/>
      <c r="DW92" s="26"/>
      <c r="DX92" s="26"/>
      <c r="DY92" s="44">
        <v>88</v>
      </c>
      <c r="DZ92" s="5">
        <v>0</v>
      </c>
      <c r="EA92" s="5">
        <v>0</v>
      </c>
      <c r="EB92" s="69"/>
      <c r="EC92" s="11"/>
      <c r="ED92" s="87"/>
      <c r="EE92" s="11"/>
      <c r="EF92" s="69"/>
      <c r="EG92" s="8"/>
      <c r="EH92" s="8"/>
      <c r="EI92" s="8"/>
      <c r="EJ92" s="71"/>
      <c r="EK92" s="69"/>
      <c r="EL92" s="69"/>
      <c r="EM92" s="69"/>
      <c r="EN92" s="69"/>
      <c r="EO92" s="69"/>
      <c r="EP92" s="79" t="s">
        <v>656</v>
      </c>
    </row>
    <row r="93" spans="1:147" ht="15" x14ac:dyDescent="0.25">
      <c r="A93" s="10">
        <v>89</v>
      </c>
      <c r="B93" s="15"/>
      <c r="C93" s="42"/>
      <c r="D93" s="8"/>
      <c r="E93" s="28"/>
      <c r="F93" s="28"/>
      <c r="G93" s="32"/>
      <c r="H93" s="5"/>
      <c r="I93" s="5"/>
      <c r="J93" s="5"/>
      <c r="K93" s="5"/>
      <c r="L93" s="5"/>
      <c r="M93" s="5"/>
      <c r="N93" s="5"/>
      <c r="O93" s="299">
        <f t="shared" si="5"/>
        <v>0</v>
      </c>
      <c r="P93" s="5"/>
      <c r="Q93" s="5"/>
      <c r="R93" s="5"/>
      <c r="S93" s="5"/>
      <c r="T93" s="5"/>
      <c r="U93" s="5"/>
      <c r="V93" s="5"/>
      <c r="W93" s="5"/>
      <c r="X93" s="32"/>
      <c r="Y93" s="5"/>
      <c r="Z93" s="5"/>
      <c r="AA93" s="5"/>
      <c r="AB93" s="5"/>
      <c r="AC93" s="5"/>
      <c r="AD93" s="5"/>
      <c r="AE93" s="5"/>
      <c r="AF93" s="32"/>
      <c r="AG93" s="5"/>
      <c r="AH93" s="5"/>
      <c r="AI93" s="5"/>
      <c r="AJ93" s="5"/>
      <c r="AK93" s="5"/>
      <c r="AL93" s="5"/>
      <c r="AM93" s="5"/>
      <c r="AN93" s="40"/>
      <c r="AO93" s="8"/>
      <c r="AP93" s="41"/>
      <c r="AQ93" s="28"/>
      <c r="AR93" s="28"/>
      <c r="AS93" s="28"/>
      <c r="AT93" s="28"/>
      <c r="AU93" s="28"/>
      <c r="AV93" s="28"/>
      <c r="AW93" s="28"/>
      <c r="AX93" s="28"/>
      <c r="AY93" s="10" t="s">
        <v>753</v>
      </c>
      <c r="AZ93" s="300">
        <f t="shared" si="6"/>
        <v>0</v>
      </c>
      <c r="BA93" s="5"/>
      <c r="BB93" s="11"/>
      <c r="BC93" s="87"/>
      <c r="BD93" s="12"/>
      <c r="BE93" s="5"/>
      <c r="BF93" s="5"/>
      <c r="BG93" s="5"/>
      <c r="BH93" s="5"/>
      <c r="BI93" s="5"/>
      <c r="BJ93" s="32"/>
      <c r="BK93" s="38"/>
      <c r="BL93" s="11"/>
      <c r="BM93" s="11"/>
      <c r="BN93" s="11"/>
      <c r="BO93" s="44">
        <v>89</v>
      </c>
      <c r="BP93" s="26"/>
      <c r="BQ93" s="26"/>
      <c r="BR93" s="26"/>
      <c r="BS93" s="26"/>
      <c r="BT93" s="26"/>
      <c r="BU93" s="26"/>
      <c r="BV93" s="26"/>
      <c r="BW93" s="33"/>
      <c r="BX93" s="26"/>
      <c r="BY93" s="26"/>
      <c r="BZ93" s="26"/>
      <c r="CA93" s="26"/>
      <c r="CB93" s="26"/>
      <c r="CC93" s="33"/>
      <c r="CD93" s="26"/>
      <c r="CE93" s="26"/>
      <c r="CF93" s="26"/>
      <c r="CG93" s="26"/>
      <c r="CH93" s="26"/>
      <c r="CI93" s="33"/>
      <c r="CJ93" s="26"/>
      <c r="CK93" s="26"/>
      <c r="CL93" s="26"/>
      <c r="CM93" s="26"/>
      <c r="CN93" s="26"/>
      <c r="CO93" s="33"/>
      <c r="CP93" s="26"/>
      <c r="CQ93" s="26"/>
      <c r="CR93" s="26"/>
      <c r="CS93" s="26"/>
      <c r="CT93" s="26"/>
      <c r="CU93" s="33"/>
      <c r="CV93" s="4"/>
      <c r="CW93" s="4"/>
      <c r="CX93" s="4"/>
      <c r="CY93" s="4"/>
      <c r="CZ93" s="43"/>
      <c r="DA93" s="26"/>
      <c r="DB93" s="26"/>
      <c r="DC93" s="26"/>
      <c r="DD93" s="26"/>
      <c r="DE93" s="26"/>
      <c r="DF93" s="26"/>
      <c r="DG93" s="33"/>
      <c r="DH93" s="4"/>
      <c r="DI93" s="4"/>
      <c r="DJ93" s="4"/>
      <c r="DK93" s="4"/>
      <c r="DL93" s="43"/>
      <c r="DM93" s="26"/>
      <c r="DN93" s="26"/>
      <c r="DO93" s="26"/>
      <c r="DP93" s="26"/>
      <c r="DQ93" s="26"/>
      <c r="DR93" s="26"/>
      <c r="DS93" s="33"/>
      <c r="DT93" s="26"/>
      <c r="DU93" s="26"/>
      <c r="DV93" s="26"/>
      <c r="DW93" s="26"/>
      <c r="DX93" s="26"/>
      <c r="DY93" s="44">
        <v>89</v>
      </c>
      <c r="DZ93" s="5">
        <v>0</v>
      </c>
      <c r="EA93" s="5">
        <v>0</v>
      </c>
      <c r="EB93" s="69"/>
      <c r="EC93" s="11"/>
      <c r="ED93" s="87"/>
      <c r="EE93" s="11"/>
      <c r="EF93" s="69"/>
      <c r="EG93" s="8"/>
      <c r="EH93" s="8"/>
      <c r="EI93" s="8"/>
      <c r="EJ93" s="71"/>
      <c r="EK93" s="69"/>
      <c r="EL93" s="69"/>
      <c r="EM93" s="69"/>
      <c r="EN93" s="69"/>
      <c r="EO93" s="69"/>
      <c r="EP93" s="79" t="s">
        <v>656</v>
      </c>
      <c r="EQ93" s="10"/>
    </row>
    <row r="94" spans="1:147" ht="15" x14ac:dyDescent="0.25">
      <c r="A94" s="10">
        <v>90</v>
      </c>
      <c r="B94" s="15">
        <v>13</v>
      </c>
      <c r="C94" s="42"/>
      <c r="D94" s="8">
        <v>40661</v>
      </c>
      <c r="E94" s="28">
        <v>1</v>
      </c>
      <c r="F94" s="28">
        <v>1</v>
      </c>
      <c r="G94" s="32">
        <v>2</v>
      </c>
      <c r="H94" s="5">
        <v>2</v>
      </c>
      <c r="I94" s="5">
        <v>2</v>
      </c>
      <c r="J94" s="5">
        <v>3</v>
      </c>
      <c r="K94" s="5">
        <v>3</v>
      </c>
      <c r="L94" s="5">
        <v>3</v>
      </c>
      <c r="M94" s="5">
        <v>3</v>
      </c>
      <c r="N94" s="5"/>
      <c r="O94" s="299">
        <f t="shared" si="5"/>
        <v>3</v>
      </c>
      <c r="P94" s="5" t="s">
        <v>117</v>
      </c>
      <c r="Q94" s="5" t="s">
        <v>117</v>
      </c>
      <c r="R94" s="5" t="s">
        <v>111</v>
      </c>
      <c r="S94" s="5"/>
      <c r="T94" s="5"/>
      <c r="U94" s="5"/>
      <c r="V94" s="5"/>
      <c r="W94" s="5"/>
      <c r="X94" s="32">
        <v>10</v>
      </c>
      <c r="Y94" s="5">
        <v>10</v>
      </c>
      <c r="Z94" s="5">
        <v>10</v>
      </c>
      <c r="AA94" s="5">
        <v>12</v>
      </c>
      <c r="AB94" s="5">
        <v>14</v>
      </c>
      <c r="AC94" s="5">
        <v>14</v>
      </c>
      <c r="AD94" s="5"/>
      <c r="AE94" s="5"/>
      <c r="AF94" s="32"/>
      <c r="AG94" s="5"/>
      <c r="AH94" s="5"/>
      <c r="AI94" s="5"/>
      <c r="AJ94" s="5"/>
      <c r="AK94" s="5"/>
      <c r="AL94" s="5">
        <v>13</v>
      </c>
      <c r="AM94" s="5"/>
      <c r="AN94" s="40">
        <v>40674</v>
      </c>
      <c r="AO94" s="8">
        <v>40682</v>
      </c>
      <c r="AP94" s="41">
        <v>40688</v>
      </c>
      <c r="AQ94" s="28"/>
      <c r="AR94" s="28"/>
      <c r="AS94" s="28">
        <v>0.3</v>
      </c>
      <c r="AT94" s="28"/>
      <c r="AU94" s="28"/>
      <c r="AV94" s="28"/>
      <c r="AW94" s="28"/>
      <c r="AX94" s="28"/>
      <c r="AY94" s="10" t="s">
        <v>174</v>
      </c>
      <c r="AZ94" s="300">
        <f t="shared" si="6"/>
        <v>2</v>
      </c>
      <c r="BA94" s="5">
        <v>2</v>
      </c>
      <c r="BB94" s="11">
        <v>2.2000000000000002</v>
      </c>
      <c r="BC94" s="87">
        <v>290</v>
      </c>
      <c r="BD94" s="12"/>
      <c r="BE94" s="5"/>
      <c r="BF94" s="5"/>
      <c r="BG94" s="5"/>
      <c r="BH94" s="5"/>
      <c r="BI94" s="5"/>
      <c r="BJ94" s="42">
        <v>0</v>
      </c>
      <c r="BK94" s="262" t="s">
        <v>767</v>
      </c>
      <c r="BL94" s="11">
        <f t="shared" si="7"/>
        <v>2204.7697242893173</v>
      </c>
      <c r="BM94" s="11"/>
      <c r="BN94" s="11">
        <f t="shared" si="8"/>
        <v>2204.7697242893173</v>
      </c>
      <c r="BO94" s="47">
        <v>90</v>
      </c>
      <c r="BP94" s="57"/>
      <c r="BQ94" s="57"/>
      <c r="BR94" s="57"/>
      <c r="BS94" s="57"/>
      <c r="BT94" s="57"/>
      <c r="BU94" s="57"/>
      <c r="BV94" s="57"/>
      <c r="BW94" s="58"/>
      <c r="BX94" s="57"/>
      <c r="BY94" s="57"/>
      <c r="BZ94" s="57"/>
      <c r="CA94" s="57"/>
      <c r="CB94" s="57"/>
      <c r="CC94" s="58"/>
      <c r="CD94" s="57"/>
      <c r="CE94" s="57"/>
      <c r="CF94" s="57"/>
      <c r="CG94" s="57"/>
      <c r="CH94" s="57"/>
      <c r="CI94" s="33"/>
      <c r="CJ94" s="26"/>
      <c r="CK94" s="26"/>
      <c r="CL94" s="26"/>
      <c r="CM94" s="26"/>
      <c r="CN94" s="26"/>
      <c r="CO94" s="33"/>
      <c r="CP94" s="26"/>
      <c r="CQ94" s="26"/>
      <c r="CR94" s="26"/>
      <c r="CS94" s="26"/>
      <c r="CT94" s="26"/>
      <c r="CU94" s="33"/>
      <c r="CV94" s="4"/>
      <c r="CW94" s="4"/>
      <c r="CX94" s="4"/>
      <c r="CY94" s="4"/>
      <c r="CZ94" s="43"/>
      <c r="DA94" s="26"/>
      <c r="DB94" s="26"/>
      <c r="DC94" s="26"/>
      <c r="DD94" s="26"/>
      <c r="DE94" s="26"/>
      <c r="DF94" s="26"/>
      <c r="DG94" s="33"/>
      <c r="DH94" s="4"/>
      <c r="DI94" s="4"/>
      <c r="DJ94" s="4"/>
      <c r="DK94" s="4"/>
      <c r="DL94" s="43"/>
      <c r="DM94" s="26"/>
      <c r="DN94" s="26"/>
      <c r="DO94" s="26"/>
      <c r="DP94" s="26"/>
      <c r="DQ94" s="26"/>
      <c r="DR94" s="26"/>
      <c r="DS94" s="33"/>
      <c r="DT94" s="26"/>
      <c r="DU94" s="26"/>
      <c r="DV94" s="26"/>
      <c r="DW94" s="26"/>
      <c r="DX94" s="26"/>
      <c r="DY94" s="44">
        <v>90</v>
      </c>
      <c r="DZ94" s="5">
        <v>3</v>
      </c>
      <c r="EA94" s="5">
        <v>2</v>
      </c>
      <c r="EB94" s="69">
        <v>3</v>
      </c>
      <c r="EC94" s="11">
        <v>2.2000000000000002</v>
      </c>
      <c r="ED94" s="87">
        <v>290</v>
      </c>
      <c r="EE94" s="11">
        <v>2204.7697242893173</v>
      </c>
      <c r="EF94" s="69">
        <v>13</v>
      </c>
      <c r="EG94" s="8">
        <v>40674</v>
      </c>
      <c r="EH94" s="8">
        <v>40682</v>
      </c>
      <c r="EI94" s="8">
        <v>40688</v>
      </c>
      <c r="EJ94" s="71">
        <v>0</v>
      </c>
      <c r="EK94" s="69"/>
      <c r="EL94" s="69"/>
      <c r="EM94" s="69"/>
      <c r="EN94" s="69"/>
      <c r="EO94" s="69">
        <v>0.3</v>
      </c>
      <c r="EP94" s="79"/>
    </row>
    <row r="95" spans="1:147" ht="15" x14ac:dyDescent="0.25">
      <c r="A95" s="10">
        <v>91</v>
      </c>
      <c r="B95" s="15" t="s">
        <v>175</v>
      </c>
      <c r="C95" s="42"/>
      <c r="D95" s="8">
        <v>40674</v>
      </c>
      <c r="E95" s="28">
        <v>1</v>
      </c>
      <c r="F95" s="28">
        <v>1</v>
      </c>
      <c r="G95" s="32"/>
      <c r="H95" s="5"/>
      <c r="I95" s="5"/>
      <c r="J95" s="5">
        <v>5</v>
      </c>
      <c r="K95" s="5">
        <v>5</v>
      </c>
      <c r="L95" s="5">
        <v>5</v>
      </c>
      <c r="M95" s="5">
        <v>5</v>
      </c>
      <c r="N95" s="5">
        <v>5</v>
      </c>
      <c r="O95" s="299">
        <f t="shared" si="5"/>
        <v>5</v>
      </c>
      <c r="P95" s="5"/>
      <c r="Q95" s="5"/>
      <c r="R95" s="5"/>
      <c r="S95" s="5"/>
      <c r="T95" s="5"/>
      <c r="U95" s="5" t="s">
        <v>117</v>
      </c>
      <c r="V95" s="5"/>
      <c r="W95" s="5"/>
      <c r="X95" s="32"/>
      <c r="Y95" s="5"/>
      <c r="Z95" s="5"/>
      <c r="AA95" s="5"/>
      <c r="AB95" s="5"/>
      <c r="AC95" s="5">
        <v>3</v>
      </c>
      <c r="AD95" s="5"/>
      <c r="AE95" s="5"/>
      <c r="AF95" s="32"/>
      <c r="AG95" s="5"/>
      <c r="AH95" s="5"/>
      <c r="AI95" s="5"/>
      <c r="AJ95" s="5"/>
      <c r="AK95" s="5"/>
      <c r="AL95" s="5">
        <v>0</v>
      </c>
      <c r="AM95" s="5"/>
      <c r="AN95" s="40"/>
      <c r="AO95" s="8"/>
      <c r="AP95" s="41"/>
      <c r="AQ95" s="28"/>
      <c r="AR95" s="28"/>
      <c r="AS95" s="28"/>
      <c r="AT95" s="28">
        <v>0.3</v>
      </c>
      <c r="AU95" s="28"/>
      <c r="AV95" s="28"/>
      <c r="AW95" s="28"/>
      <c r="AX95" s="28"/>
      <c r="AY95" s="10" t="s">
        <v>176</v>
      </c>
      <c r="AZ95" s="300">
        <f t="shared" si="6"/>
        <v>2</v>
      </c>
      <c r="BA95" s="5">
        <v>2</v>
      </c>
      <c r="BB95" s="11">
        <v>2.76</v>
      </c>
      <c r="BC95" s="87">
        <v>260</v>
      </c>
      <c r="BD95" s="12"/>
      <c r="BE95" s="5"/>
      <c r="BF95" s="5"/>
      <c r="BG95" s="5"/>
      <c r="BH95" s="5"/>
      <c r="BI95" s="5"/>
      <c r="BJ95" s="32">
        <v>0</v>
      </c>
      <c r="BK95" s="38" t="s">
        <v>768</v>
      </c>
      <c r="BL95" s="11">
        <f t="shared" si="7"/>
        <v>3111.0815057381283</v>
      </c>
      <c r="BM95" s="11"/>
      <c r="BN95" s="11">
        <f t="shared" si="8"/>
        <v>3111.0815057381283</v>
      </c>
      <c r="BO95" s="44">
        <v>91</v>
      </c>
      <c r="BP95" s="26"/>
      <c r="BQ95" s="26"/>
      <c r="BR95" s="26"/>
      <c r="BS95" s="26"/>
      <c r="BT95" s="26"/>
      <c r="BU95" s="26"/>
      <c r="BV95" s="26"/>
      <c r="BW95" s="33"/>
      <c r="BX95" s="26"/>
      <c r="BY95" s="26"/>
      <c r="BZ95" s="26"/>
      <c r="CA95" s="26"/>
      <c r="CB95" s="26"/>
      <c r="CC95" s="33"/>
      <c r="CD95" s="26"/>
      <c r="CE95" s="26"/>
      <c r="CF95" s="26"/>
      <c r="CG95" s="26"/>
      <c r="CH95" s="26"/>
      <c r="CI95" s="33"/>
      <c r="CJ95" s="26"/>
      <c r="CK95" s="26"/>
      <c r="CL95" s="26"/>
      <c r="CM95" s="26"/>
      <c r="CN95" s="26"/>
      <c r="CO95" s="33"/>
      <c r="CP95" s="26"/>
      <c r="CQ95" s="26"/>
      <c r="CR95" s="26"/>
      <c r="CS95" s="26"/>
      <c r="CT95" s="26"/>
      <c r="CU95" s="33"/>
      <c r="CV95" s="4"/>
      <c r="CW95" s="4"/>
      <c r="CX95" s="4"/>
      <c r="CY95" s="4"/>
      <c r="CZ95" s="43"/>
      <c r="DA95" s="26"/>
      <c r="DB95" s="26"/>
      <c r="DC95" s="26"/>
      <c r="DD95" s="26"/>
      <c r="DE95" s="26"/>
      <c r="DF95" s="26"/>
      <c r="DG95" s="33"/>
      <c r="DH95" s="4"/>
      <c r="DI95" s="4"/>
      <c r="DJ95" s="4"/>
      <c r="DK95" s="4"/>
      <c r="DL95" s="43"/>
      <c r="DM95" s="26"/>
      <c r="DN95" s="26"/>
      <c r="DO95" s="26"/>
      <c r="DP95" s="26"/>
      <c r="DQ95" s="26"/>
      <c r="DR95" s="26"/>
      <c r="DS95" s="33"/>
      <c r="DT95" s="26"/>
      <c r="DU95" s="26"/>
      <c r="DV95" s="26"/>
      <c r="DW95" s="26"/>
      <c r="DX95" s="26"/>
      <c r="DY95" s="44">
        <v>91</v>
      </c>
      <c r="DZ95" s="5">
        <v>5</v>
      </c>
      <c r="EA95" s="5">
        <v>2</v>
      </c>
      <c r="EB95" s="69">
        <v>5</v>
      </c>
      <c r="EC95" s="11">
        <v>2.76</v>
      </c>
      <c r="ED95" s="87">
        <v>260</v>
      </c>
      <c r="EE95" s="11">
        <v>3111.0815057381283</v>
      </c>
      <c r="EF95" s="69"/>
      <c r="EG95" s="8"/>
      <c r="EH95" s="8"/>
      <c r="EI95" s="8"/>
      <c r="EJ95" s="71">
        <v>0</v>
      </c>
      <c r="EK95" s="69"/>
      <c r="EL95" s="69"/>
      <c r="EM95" s="69"/>
      <c r="EN95" s="69"/>
      <c r="EO95" s="69">
        <v>0.3</v>
      </c>
      <c r="EP95" s="79"/>
    </row>
    <row r="96" spans="1:147" ht="15" x14ac:dyDescent="0.25">
      <c r="A96" s="10">
        <v>92</v>
      </c>
      <c r="B96" s="15"/>
      <c r="C96" s="42"/>
      <c r="D96" s="8">
        <v>40661</v>
      </c>
      <c r="E96" s="28">
        <v>1</v>
      </c>
      <c r="F96" s="28">
        <v>1</v>
      </c>
      <c r="G96" s="32">
        <v>1</v>
      </c>
      <c r="H96" s="5">
        <v>1</v>
      </c>
      <c r="I96" s="5">
        <v>1</v>
      </c>
      <c r="J96" s="5">
        <v>1</v>
      </c>
      <c r="K96" s="5">
        <v>1</v>
      </c>
      <c r="L96" s="5">
        <v>1</v>
      </c>
      <c r="M96" s="5">
        <v>1</v>
      </c>
      <c r="N96" s="5">
        <v>1</v>
      </c>
      <c r="O96" s="299">
        <f t="shared" si="5"/>
        <v>1</v>
      </c>
      <c r="P96" s="5" t="s">
        <v>117</v>
      </c>
      <c r="Q96" s="5" t="s">
        <v>117</v>
      </c>
      <c r="R96" s="5" t="s">
        <v>117</v>
      </c>
      <c r="S96" s="5" t="s">
        <v>111</v>
      </c>
      <c r="T96" s="5" t="s">
        <v>112</v>
      </c>
      <c r="U96" s="5"/>
      <c r="V96" s="5"/>
      <c r="W96" s="5"/>
      <c r="X96" s="32">
        <v>5</v>
      </c>
      <c r="Y96" s="5">
        <v>5</v>
      </c>
      <c r="Z96" s="5">
        <v>5</v>
      </c>
      <c r="AA96" s="5">
        <v>9</v>
      </c>
      <c r="AB96" s="5">
        <v>9</v>
      </c>
      <c r="AC96" s="5">
        <v>9</v>
      </c>
      <c r="AD96" s="5"/>
      <c r="AE96" s="5"/>
      <c r="AF96" s="32"/>
      <c r="AG96" s="5"/>
      <c r="AH96" s="5"/>
      <c r="AI96" s="5"/>
      <c r="AJ96" s="5"/>
      <c r="AK96" s="5"/>
      <c r="AL96" s="5">
        <v>9</v>
      </c>
      <c r="AM96" s="5">
        <v>9</v>
      </c>
      <c r="AN96" s="40" t="s">
        <v>135</v>
      </c>
      <c r="AO96" s="8">
        <v>40682</v>
      </c>
      <c r="AP96" s="41">
        <v>40693</v>
      </c>
      <c r="AQ96" s="28"/>
      <c r="AR96" s="28"/>
      <c r="AS96" s="28"/>
      <c r="AT96" s="28"/>
      <c r="AU96" s="28"/>
      <c r="AV96" s="28"/>
      <c r="AW96" s="28"/>
      <c r="AX96" s="28"/>
      <c r="AY96" s="10" t="s">
        <v>177</v>
      </c>
      <c r="AZ96" s="300">
        <f t="shared" si="6"/>
        <v>1</v>
      </c>
      <c r="BA96" s="5">
        <v>1</v>
      </c>
      <c r="BB96" s="11">
        <v>2.25</v>
      </c>
      <c r="BC96" s="87">
        <v>220</v>
      </c>
      <c r="BD96" s="12"/>
      <c r="BE96" s="5"/>
      <c r="BF96" s="5"/>
      <c r="BG96" s="5"/>
      <c r="BH96" s="5"/>
      <c r="BI96" s="5"/>
      <c r="BJ96" s="32">
        <v>0</v>
      </c>
      <c r="BK96" s="38"/>
      <c r="BL96" s="11">
        <f t="shared" si="7"/>
        <v>874.73720448390793</v>
      </c>
      <c r="BM96" s="11"/>
      <c r="BN96" s="11">
        <f t="shared" si="8"/>
        <v>874.73720448390793</v>
      </c>
      <c r="BO96" s="44">
        <v>92</v>
      </c>
      <c r="BP96" s="26"/>
      <c r="BQ96" s="26"/>
      <c r="BR96" s="26"/>
      <c r="BS96" s="26"/>
      <c r="BT96" s="26"/>
      <c r="BU96" s="26"/>
      <c r="BV96" s="26"/>
      <c r="BW96" s="33"/>
      <c r="BX96" s="26"/>
      <c r="BY96" s="26"/>
      <c r="BZ96" s="26"/>
      <c r="CA96" s="26"/>
      <c r="CB96" s="26"/>
      <c r="CC96" s="33"/>
      <c r="CD96" s="26"/>
      <c r="CE96" s="26"/>
      <c r="CF96" s="26"/>
      <c r="CG96" s="26"/>
      <c r="CH96" s="26"/>
      <c r="CI96" s="33"/>
      <c r="CJ96" s="26"/>
      <c r="CK96" s="26"/>
      <c r="CL96" s="26"/>
      <c r="CM96" s="26"/>
      <c r="CN96" s="26"/>
      <c r="CO96" s="33"/>
      <c r="CP96" s="26"/>
      <c r="CQ96" s="26"/>
      <c r="CR96" s="26"/>
      <c r="CS96" s="26"/>
      <c r="CT96" s="26"/>
      <c r="CU96" s="33"/>
      <c r="CV96" s="4"/>
      <c r="CW96" s="4"/>
      <c r="CX96" s="4"/>
      <c r="CY96" s="4"/>
      <c r="CZ96" s="43"/>
      <c r="DA96" s="26"/>
      <c r="DB96" s="26"/>
      <c r="DC96" s="26"/>
      <c r="DD96" s="26"/>
      <c r="DE96" s="26"/>
      <c r="DF96" s="26"/>
      <c r="DG96" s="33"/>
      <c r="DH96" s="4"/>
      <c r="DI96" s="4"/>
      <c r="DJ96" s="4"/>
      <c r="DK96" s="4"/>
      <c r="DL96" s="43"/>
      <c r="DM96" s="26"/>
      <c r="DN96" s="26"/>
      <c r="DO96" s="26"/>
      <c r="DP96" s="26"/>
      <c r="DQ96" s="26"/>
      <c r="DR96" s="26"/>
      <c r="DS96" s="33"/>
      <c r="DT96" s="26"/>
      <c r="DU96" s="26"/>
      <c r="DV96" s="26"/>
      <c r="DW96" s="26"/>
      <c r="DX96" s="26"/>
      <c r="DY96" s="44">
        <v>92</v>
      </c>
      <c r="DZ96" s="5">
        <v>1</v>
      </c>
      <c r="EA96" s="5">
        <v>1</v>
      </c>
      <c r="EB96" s="69">
        <v>1</v>
      </c>
      <c r="EC96" s="11">
        <v>2.25</v>
      </c>
      <c r="ED96" s="87">
        <v>220</v>
      </c>
      <c r="EE96" s="11">
        <v>874.73720448390793</v>
      </c>
      <c r="EF96" s="69">
        <v>9</v>
      </c>
      <c r="EG96" s="8" t="s">
        <v>135</v>
      </c>
      <c r="EH96" s="8">
        <v>40682</v>
      </c>
      <c r="EI96" s="8">
        <v>40693</v>
      </c>
      <c r="EJ96" s="71">
        <v>0</v>
      </c>
      <c r="EK96" s="69"/>
      <c r="EL96" s="69"/>
      <c r="EM96" s="69"/>
      <c r="EN96" s="69"/>
      <c r="EO96" s="69"/>
      <c r="EP96" s="79"/>
    </row>
    <row r="97" spans="1:147" ht="15" x14ac:dyDescent="0.25">
      <c r="A97" s="10">
        <v>93</v>
      </c>
      <c r="B97" s="15" t="s">
        <v>178</v>
      </c>
      <c r="C97" s="42"/>
      <c r="D97" s="8">
        <v>40661</v>
      </c>
      <c r="E97" s="28">
        <v>1</v>
      </c>
      <c r="F97" s="28">
        <v>1</v>
      </c>
      <c r="G97" s="32">
        <v>3</v>
      </c>
      <c r="H97" s="5">
        <v>3</v>
      </c>
      <c r="I97" s="5">
        <v>3</v>
      </c>
      <c r="J97" s="5">
        <v>3</v>
      </c>
      <c r="K97" s="5">
        <v>3</v>
      </c>
      <c r="L97" s="5">
        <v>3</v>
      </c>
      <c r="M97" s="5">
        <v>3</v>
      </c>
      <c r="N97" s="5"/>
      <c r="O97" s="299">
        <f t="shared" si="5"/>
        <v>3</v>
      </c>
      <c r="P97" s="5" t="s">
        <v>111</v>
      </c>
      <c r="Q97" s="5" t="s">
        <v>112</v>
      </c>
      <c r="R97" s="5" t="s">
        <v>112</v>
      </c>
      <c r="S97" s="5"/>
      <c r="T97" s="5"/>
      <c r="U97" s="5"/>
      <c r="V97" s="5"/>
      <c r="W97" s="5"/>
      <c r="X97" s="32">
        <v>30</v>
      </c>
      <c r="Y97" s="5">
        <v>45</v>
      </c>
      <c r="Z97" s="5">
        <v>45</v>
      </c>
      <c r="AA97" s="5">
        <v>71</v>
      </c>
      <c r="AB97" s="5">
        <v>75</v>
      </c>
      <c r="AC97" s="5">
        <v>76</v>
      </c>
      <c r="AD97" s="5"/>
      <c r="AE97" s="5"/>
      <c r="AF97" s="32"/>
      <c r="AG97" s="5"/>
      <c r="AH97" s="5"/>
      <c r="AI97" s="5"/>
      <c r="AJ97" s="5"/>
      <c r="AK97" s="5"/>
      <c r="AL97" s="5">
        <v>76</v>
      </c>
      <c r="AM97" s="5"/>
      <c r="AN97" s="40" t="s">
        <v>113</v>
      </c>
      <c r="AO97" s="8">
        <v>40676</v>
      </c>
      <c r="AP97" s="41" t="s">
        <v>114</v>
      </c>
      <c r="AQ97" s="28"/>
      <c r="AR97" s="28"/>
      <c r="AS97" s="28"/>
      <c r="AT97" s="28"/>
      <c r="AU97" s="28"/>
      <c r="AV97" s="28"/>
      <c r="AW97" s="28"/>
      <c r="AX97" s="28"/>
      <c r="AY97" s="10" t="s">
        <v>179</v>
      </c>
      <c r="AZ97" s="300">
        <f t="shared" si="6"/>
        <v>3</v>
      </c>
      <c r="BA97" s="5">
        <v>3</v>
      </c>
      <c r="BB97" s="11">
        <v>3.15</v>
      </c>
      <c r="BC97" s="87">
        <v>300</v>
      </c>
      <c r="BD97" s="12"/>
      <c r="BE97" s="5"/>
      <c r="BF97" s="5"/>
      <c r="BG97" s="5"/>
      <c r="BH97" s="5"/>
      <c r="BI97" s="5"/>
      <c r="BJ97" s="42">
        <v>8</v>
      </c>
      <c r="BK97" s="38"/>
      <c r="BL97" s="11">
        <f t="shared" si="7"/>
        <v>7013.8019486800622</v>
      </c>
      <c r="BM97" s="11"/>
      <c r="BN97" s="11">
        <f t="shared" si="8"/>
        <v>7013.8019486800622</v>
      </c>
      <c r="BO97" s="47">
        <v>93</v>
      </c>
      <c r="BP97" s="57">
        <v>8</v>
      </c>
      <c r="BQ97" s="57">
        <v>0</v>
      </c>
      <c r="BR97" s="57">
        <v>0</v>
      </c>
      <c r="BS97" s="57"/>
      <c r="BT97" s="57"/>
      <c r="BU97" s="57">
        <v>0</v>
      </c>
      <c r="BV97" s="57"/>
      <c r="BW97" s="58">
        <v>0</v>
      </c>
      <c r="BX97" s="57">
        <v>0</v>
      </c>
      <c r="BY97" s="57"/>
      <c r="BZ97" s="57"/>
      <c r="CA97" s="57">
        <v>0</v>
      </c>
      <c r="CB97" s="57"/>
      <c r="CC97" s="58">
        <v>0</v>
      </c>
      <c r="CD97" s="57">
        <v>0</v>
      </c>
      <c r="CE97" s="57"/>
      <c r="CF97" s="57"/>
      <c r="CG97" s="57">
        <v>0</v>
      </c>
      <c r="CH97" s="57"/>
      <c r="CI97" s="127">
        <v>10</v>
      </c>
      <c r="CJ97" s="126">
        <v>5</v>
      </c>
      <c r="CK97" s="126"/>
      <c r="CL97" s="126"/>
      <c r="CM97" s="126">
        <v>12</v>
      </c>
      <c r="CN97" s="126" t="s">
        <v>772</v>
      </c>
      <c r="CO97" s="127">
        <v>0</v>
      </c>
      <c r="CP97" s="126">
        <v>0</v>
      </c>
      <c r="CQ97" s="126"/>
      <c r="CR97" s="126"/>
      <c r="CS97" s="126">
        <v>0</v>
      </c>
      <c r="CT97" s="126" t="s">
        <v>772</v>
      </c>
      <c r="CU97" s="127">
        <v>0</v>
      </c>
      <c r="CV97" s="128">
        <v>0</v>
      </c>
      <c r="CW97" s="128"/>
      <c r="CX97" s="128"/>
      <c r="CY97" s="128">
        <v>0</v>
      </c>
      <c r="CZ97" s="129" t="s">
        <v>772</v>
      </c>
      <c r="DA97" s="126">
        <v>9</v>
      </c>
      <c r="DB97" s="126">
        <v>4</v>
      </c>
      <c r="DC97" s="126"/>
      <c r="DD97" s="126"/>
      <c r="DE97" s="126">
        <v>9</v>
      </c>
      <c r="DF97" s="126" t="s">
        <v>772</v>
      </c>
      <c r="DG97" s="127">
        <v>8</v>
      </c>
      <c r="DH97" s="128">
        <v>7</v>
      </c>
      <c r="DI97" s="128"/>
      <c r="DJ97" s="128"/>
      <c r="DK97" s="128">
        <v>12</v>
      </c>
      <c r="DL97" s="129" t="s">
        <v>772</v>
      </c>
      <c r="DM97" s="57"/>
      <c r="DN97" s="57"/>
      <c r="DO97" s="57"/>
      <c r="DP97" s="57"/>
      <c r="DQ97" s="57"/>
      <c r="DR97" s="57"/>
      <c r="DS97" s="58"/>
      <c r="DT97" s="57"/>
      <c r="DU97" s="57"/>
      <c r="DV97" s="57"/>
      <c r="DW97" s="57"/>
      <c r="DX97" s="57"/>
      <c r="DY97" s="44">
        <v>93</v>
      </c>
      <c r="DZ97" s="5">
        <v>3</v>
      </c>
      <c r="EA97" s="5">
        <v>3</v>
      </c>
      <c r="EB97" s="69">
        <v>3</v>
      </c>
      <c r="EC97" s="11">
        <v>3.15</v>
      </c>
      <c r="ED97" s="87">
        <v>300</v>
      </c>
      <c r="EE97" s="11">
        <v>7013.8019486800622</v>
      </c>
      <c r="EF97" s="69">
        <v>76</v>
      </c>
      <c r="EG97" s="8" t="s">
        <v>113</v>
      </c>
      <c r="EH97" s="8">
        <v>40676</v>
      </c>
      <c r="EI97" s="8" t="s">
        <v>114</v>
      </c>
      <c r="EJ97" s="71">
        <v>8</v>
      </c>
      <c r="EK97" s="69">
        <f>BQ97+BW97+CC97+CI97+CO97+CU97+DA97+DG97</f>
        <v>27</v>
      </c>
      <c r="EL97" s="69">
        <f>BR97+BX97+CD97+CJ97+CP97+CV97+DB97+DH97</f>
        <v>16</v>
      </c>
      <c r="EM97" s="69"/>
      <c r="EN97" s="69">
        <f>BU97+CA97+CG97+CM97+CS97+CY97+DE97+DK97</f>
        <v>33</v>
      </c>
      <c r="EO97" s="69"/>
      <c r="EP97" s="79"/>
      <c r="EQ97" s="10"/>
    </row>
    <row r="98" spans="1:147" ht="15" x14ac:dyDescent="0.25">
      <c r="A98" s="10">
        <v>94</v>
      </c>
      <c r="B98" s="15" t="s">
        <v>180</v>
      </c>
      <c r="C98" s="42"/>
      <c r="D98" s="8">
        <v>40667</v>
      </c>
      <c r="E98" s="28">
        <v>1</v>
      </c>
      <c r="F98" s="28">
        <v>1</v>
      </c>
      <c r="G98" s="32"/>
      <c r="H98" s="5">
        <v>2</v>
      </c>
      <c r="I98" s="5">
        <v>2</v>
      </c>
      <c r="J98" s="5">
        <v>2</v>
      </c>
      <c r="K98" s="5">
        <v>2</v>
      </c>
      <c r="L98" s="5">
        <v>2</v>
      </c>
      <c r="M98" s="5">
        <v>2</v>
      </c>
      <c r="N98" s="5"/>
      <c r="O98" s="299">
        <f t="shared" si="5"/>
        <v>2</v>
      </c>
      <c r="P98" s="5"/>
      <c r="Q98" s="5" t="s">
        <v>111</v>
      </c>
      <c r="R98" s="5" t="s">
        <v>111</v>
      </c>
      <c r="S98" s="5" t="s">
        <v>112</v>
      </c>
      <c r="T98" s="5"/>
      <c r="U98" s="5"/>
      <c r="V98" s="5"/>
      <c r="W98" s="5"/>
      <c r="X98" s="32"/>
      <c r="Y98" s="5">
        <v>10</v>
      </c>
      <c r="Z98" s="5">
        <v>10</v>
      </c>
      <c r="AA98" s="5">
        <v>23</v>
      </c>
      <c r="AB98" s="5">
        <v>24</v>
      </c>
      <c r="AC98" s="5">
        <v>23</v>
      </c>
      <c r="AD98" s="5"/>
      <c r="AE98" s="5"/>
      <c r="AF98" s="32"/>
      <c r="AG98" s="5"/>
      <c r="AH98" s="5"/>
      <c r="AI98" s="5"/>
      <c r="AJ98" s="5"/>
      <c r="AK98" s="5"/>
      <c r="AL98" s="5">
        <v>23</v>
      </c>
      <c r="AM98" s="5"/>
      <c r="AN98" s="40">
        <v>40676</v>
      </c>
      <c r="AO98" s="8">
        <v>40682</v>
      </c>
      <c r="AP98" s="41">
        <v>40688</v>
      </c>
      <c r="AQ98" s="28"/>
      <c r="AR98" s="28"/>
      <c r="AS98" s="28"/>
      <c r="AT98" s="28"/>
      <c r="AU98" s="28"/>
      <c r="AV98" s="28"/>
      <c r="AW98" s="28"/>
      <c r="AX98" s="28"/>
      <c r="AY98" s="10" t="s">
        <v>181</v>
      </c>
      <c r="AZ98" s="300">
        <f t="shared" si="6"/>
        <v>2</v>
      </c>
      <c r="BA98" s="5">
        <v>2</v>
      </c>
      <c r="BB98" s="11">
        <v>1.88</v>
      </c>
      <c r="BC98" s="87">
        <v>200</v>
      </c>
      <c r="BD98" s="12"/>
      <c r="BE98" s="5"/>
      <c r="BF98" s="5"/>
      <c r="BG98" s="5"/>
      <c r="BH98" s="5"/>
      <c r="BI98" s="5"/>
      <c r="BJ98" s="32">
        <v>3</v>
      </c>
      <c r="BK98" s="38"/>
      <c r="BL98" s="11">
        <f t="shared" si="7"/>
        <v>1110.3645074847764</v>
      </c>
      <c r="BM98" s="11"/>
      <c r="BN98" s="11">
        <f t="shared" si="8"/>
        <v>1110.3645074847764</v>
      </c>
      <c r="BO98" s="44">
        <v>94</v>
      </c>
      <c r="BP98" s="26">
        <v>3</v>
      </c>
      <c r="BQ98" s="26">
        <v>9</v>
      </c>
      <c r="BR98" s="26">
        <v>3</v>
      </c>
      <c r="BS98" s="26"/>
      <c r="BT98" s="26"/>
      <c r="BU98" s="26">
        <v>8</v>
      </c>
      <c r="BV98" s="26" t="s">
        <v>758</v>
      </c>
      <c r="BW98" s="33">
        <v>0</v>
      </c>
      <c r="BX98" s="26">
        <v>0</v>
      </c>
      <c r="BY98" s="26"/>
      <c r="BZ98" s="26"/>
      <c r="CA98" s="26">
        <v>0</v>
      </c>
      <c r="CB98" s="26"/>
      <c r="CC98" s="33">
        <v>0</v>
      </c>
      <c r="CD98" s="26">
        <v>0</v>
      </c>
      <c r="CE98" s="26"/>
      <c r="CF98" s="26"/>
      <c r="CG98" s="26">
        <v>0</v>
      </c>
      <c r="CH98" s="26"/>
      <c r="CI98" s="33"/>
      <c r="CJ98" s="26"/>
      <c r="CK98" s="26"/>
      <c r="CL98" s="26"/>
      <c r="CM98" s="26"/>
      <c r="CN98" s="26"/>
      <c r="CO98" s="33"/>
      <c r="CP98" s="26"/>
      <c r="CQ98" s="26"/>
      <c r="CR98" s="26"/>
      <c r="CS98" s="26"/>
      <c r="CT98" s="26"/>
      <c r="CU98" s="33"/>
      <c r="CV98" s="4"/>
      <c r="CW98" s="4"/>
      <c r="CX98" s="4"/>
      <c r="CY98" s="4"/>
      <c r="CZ98" s="43"/>
      <c r="DA98" s="26"/>
      <c r="DB98" s="26"/>
      <c r="DC98" s="26"/>
      <c r="DD98" s="26"/>
      <c r="DE98" s="26"/>
      <c r="DF98" s="26"/>
      <c r="DG98" s="33"/>
      <c r="DH98" s="4"/>
      <c r="DI98" s="4"/>
      <c r="DJ98" s="4"/>
      <c r="DK98" s="4"/>
      <c r="DL98" s="43"/>
      <c r="DM98" s="26"/>
      <c r="DN98" s="26"/>
      <c r="DO98" s="26"/>
      <c r="DP98" s="26"/>
      <c r="DQ98" s="26"/>
      <c r="DR98" s="26"/>
      <c r="DS98" s="33"/>
      <c r="DT98" s="26"/>
      <c r="DU98" s="26"/>
      <c r="DV98" s="26"/>
      <c r="DW98" s="26"/>
      <c r="DX98" s="26"/>
      <c r="DY98" s="44">
        <v>94</v>
      </c>
      <c r="DZ98" s="5">
        <v>2</v>
      </c>
      <c r="EA98" s="5">
        <v>2</v>
      </c>
      <c r="EB98" s="69">
        <v>2</v>
      </c>
      <c r="EC98" s="11">
        <v>1.88</v>
      </c>
      <c r="ED98" s="87">
        <v>200</v>
      </c>
      <c r="EE98" s="11">
        <v>1110.3645074847764</v>
      </c>
      <c r="EF98" s="69">
        <v>23</v>
      </c>
      <c r="EG98" s="8">
        <v>40676</v>
      </c>
      <c r="EH98" s="8">
        <v>40682</v>
      </c>
      <c r="EI98" s="8">
        <v>40688</v>
      </c>
      <c r="EJ98" s="71">
        <v>3</v>
      </c>
      <c r="EK98" s="69">
        <f>BQ98+BW98+CC98</f>
        <v>9</v>
      </c>
      <c r="EL98" s="69">
        <f>BR98+BX98+CD98</f>
        <v>3</v>
      </c>
      <c r="EM98" s="69"/>
      <c r="EN98" s="69">
        <v>8</v>
      </c>
      <c r="EO98" s="69"/>
      <c r="EP98" s="79"/>
      <c r="EQ98" s="10"/>
    </row>
    <row r="99" spans="1:147" ht="15" x14ac:dyDescent="0.25">
      <c r="A99" s="10">
        <v>95</v>
      </c>
      <c r="B99" s="15"/>
      <c r="C99" s="42"/>
      <c r="D99" s="8">
        <v>40669</v>
      </c>
      <c r="E99" s="28">
        <v>1</v>
      </c>
      <c r="F99" s="28">
        <v>1</v>
      </c>
      <c r="G99" s="32"/>
      <c r="H99" s="5"/>
      <c r="I99" s="5">
        <v>2</v>
      </c>
      <c r="J99" s="5">
        <v>2</v>
      </c>
      <c r="K99" s="5">
        <v>2</v>
      </c>
      <c r="L99" s="5">
        <v>2</v>
      </c>
      <c r="M99" s="5">
        <v>2</v>
      </c>
      <c r="N99" s="5"/>
      <c r="O99" s="299">
        <f t="shared" si="5"/>
        <v>2</v>
      </c>
      <c r="P99" s="5"/>
      <c r="Q99" s="5"/>
      <c r="R99" s="5" t="s">
        <v>112</v>
      </c>
      <c r="S99" s="5"/>
      <c r="T99" s="5"/>
      <c r="U99" s="5"/>
      <c r="V99" s="5"/>
      <c r="W99" s="5"/>
      <c r="X99" s="32"/>
      <c r="Y99" s="5"/>
      <c r="Z99" s="5">
        <v>20</v>
      </c>
      <c r="AA99" s="5">
        <v>23</v>
      </c>
      <c r="AB99" s="5">
        <v>24</v>
      </c>
      <c r="AC99" s="5">
        <v>24</v>
      </c>
      <c r="AD99" s="5"/>
      <c r="AE99" s="5"/>
      <c r="AF99" s="32"/>
      <c r="AG99" s="5"/>
      <c r="AH99" s="5"/>
      <c r="AI99" s="5"/>
      <c r="AJ99" s="5"/>
      <c r="AK99" s="5"/>
      <c r="AL99" s="5">
        <v>24</v>
      </c>
      <c r="AM99" s="5"/>
      <c r="AN99" s="40">
        <v>40674</v>
      </c>
      <c r="AO99" s="8">
        <v>40676</v>
      </c>
      <c r="AP99" s="41" t="s">
        <v>114</v>
      </c>
      <c r="AQ99" s="28"/>
      <c r="AR99" s="28"/>
      <c r="AS99" s="28"/>
      <c r="AT99" s="28"/>
      <c r="AU99" s="28"/>
      <c r="AV99" s="28"/>
      <c r="AW99" s="28"/>
      <c r="AX99" s="28"/>
      <c r="AY99" s="10" t="s">
        <v>182</v>
      </c>
      <c r="AZ99" s="300">
        <f t="shared" si="6"/>
        <v>2</v>
      </c>
      <c r="BA99" s="5">
        <v>2</v>
      </c>
      <c r="BB99" s="11">
        <v>3.03</v>
      </c>
      <c r="BC99" s="87">
        <v>350</v>
      </c>
      <c r="BD99" s="12"/>
      <c r="BE99" s="5"/>
      <c r="BF99" s="5"/>
      <c r="BG99" s="5"/>
      <c r="BH99" s="5"/>
      <c r="BI99" s="5"/>
      <c r="BJ99" s="42">
        <v>2</v>
      </c>
      <c r="BK99" s="38"/>
      <c r="BL99" s="11">
        <f t="shared" si="7"/>
        <v>5047.4633988349433</v>
      </c>
      <c r="BM99" s="11"/>
      <c r="BN99" s="11">
        <f t="shared" si="8"/>
        <v>5047.4633988349433</v>
      </c>
      <c r="BO99" s="44">
        <v>95</v>
      </c>
      <c r="BP99" s="126">
        <v>2</v>
      </c>
      <c r="BQ99" s="126">
        <v>10</v>
      </c>
      <c r="BR99" s="126">
        <v>5</v>
      </c>
      <c r="BS99" s="126"/>
      <c r="BT99" s="126"/>
      <c r="BU99" s="126">
        <v>23</v>
      </c>
      <c r="BV99" s="126" t="s">
        <v>772</v>
      </c>
      <c r="BW99" s="127">
        <v>12</v>
      </c>
      <c r="BX99" s="126">
        <v>4</v>
      </c>
      <c r="BY99" s="126"/>
      <c r="BZ99" s="126"/>
      <c r="CA99" s="126">
        <v>22</v>
      </c>
      <c r="CB99" s="126" t="s">
        <v>772</v>
      </c>
      <c r="CC99" s="33"/>
      <c r="CD99" s="26"/>
      <c r="CE99" s="26"/>
      <c r="CF99" s="26"/>
      <c r="CG99" s="26"/>
      <c r="CH99" s="26"/>
      <c r="CI99" s="33"/>
      <c r="CJ99" s="26"/>
      <c r="CK99" s="26"/>
      <c r="CL99" s="26"/>
      <c r="CM99" s="26"/>
      <c r="CN99" s="26"/>
      <c r="CO99" s="33"/>
      <c r="CP99" s="26"/>
      <c r="CQ99" s="26"/>
      <c r="CR99" s="26"/>
      <c r="CS99" s="26"/>
      <c r="CT99" s="26"/>
      <c r="CU99" s="33"/>
      <c r="CV99" s="4"/>
      <c r="CW99" s="4"/>
      <c r="CX99" s="4"/>
      <c r="CY99" s="4"/>
      <c r="CZ99" s="43"/>
      <c r="DA99" s="26"/>
      <c r="DB99" s="26"/>
      <c r="DC99" s="26"/>
      <c r="DD99" s="26"/>
      <c r="DE99" s="26"/>
      <c r="DF99" s="26"/>
      <c r="DG99" s="33"/>
      <c r="DH99" s="4"/>
      <c r="DI99" s="4"/>
      <c r="DJ99" s="4"/>
      <c r="DK99" s="4"/>
      <c r="DL99" s="43"/>
      <c r="DM99" s="26"/>
      <c r="DN99" s="26"/>
      <c r="DO99" s="26"/>
      <c r="DP99" s="26"/>
      <c r="DQ99" s="26"/>
      <c r="DR99" s="26"/>
      <c r="DS99" s="33"/>
      <c r="DT99" s="26"/>
      <c r="DU99" s="26"/>
      <c r="DV99" s="26"/>
      <c r="DW99" s="26"/>
      <c r="DX99" s="26"/>
      <c r="DY99" s="44">
        <v>95</v>
      </c>
      <c r="DZ99" s="5">
        <v>2</v>
      </c>
      <c r="EA99" s="5">
        <v>2</v>
      </c>
      <c r="EB99" s="69">
        <v>2</v>
      </c>
      <c r="EC99" s="11">
        <v>3.03</v>
      </c>
      <c r="ED99" s="87">
        <v>350</v>
      </c>
      <c r="EE99" s="11">
        <v>5047.4633988349433</v>
      </c>
      <c r="EF99" s="69">
        <v>24</v>
      </c>
      <c r="EG99" s="8">
        <v>40674</v>
      </c>
      <c r="EH99" s="8">
        <v>40676</v>
      </c>
      <c r="EI99" s="8" t="s">
        <v>114</v>
      </c>
      <c r="EJ99" s="71">
        <v>2</v>
      </c>
      <c r="EK99" s="69">
        <v>22</v>
      </c>
      <c r="EL99" s="69">
        <v>9</v>
      </c>
      <c r="EM99" s="69"/>
      <c r="EN99" s="69">
        <v>45</v>
      </c>
      <c r="EO99" s="69"/>
      <c r="EP99" s="79"/>
    </row>
    <row r="100" spans="1:147" ht="15" x14ac:dyDescent="0.25">
      <c r="A100" s="10">
        <v>96</v>
      </c>
      <c r="B100" s="15">
        <v>38</v>
      </c>
      <c r="C100" s="42"/>
      <c r="D100" s="8">
        <v>40661</v>
      </c>
      <c r="E100" s="28">
        <v>1</v>
      </c>
      <c r="F100" s="28">
        <v>1</v>
      </c>
      <c r="G100" s="32">
        <v>2</v>
      </c>
      <c r="H100" s="5">
        <v>2</v>
      </c>
      <c r="I100" s="5">
        <v>2</v>
      </c>
      <c r="J100" s="5">
        <v>2</v>
      </c>
      <c r="K100" s="5">
        <v>2</v>
      </c>
      <c r="L100" s="5">
        <v>2</v>
      </c>
      <c r="M100" s="5">
        <v>2</v>
      </c>
      <c r="N100" s="5"/>
      <c r="O100" s="299">
        <f t="shared" si="5"/>
        <v>2</v>
      </c>
      <c r="P100" s="5" t="s">
        <v>117</v>
      </c>
      <c r="Q100" s="5" t="s">
        <v>117</v>
      </c>
      <c r="R100" s="5" t="s">
        <v>111</v>
      </c>
      <c r="S100" s="5" t="s">
        <v>112</v>
      </c>
      <c r="T100" s="5"/>
      <c r="U100" s="5"/>
      <c r="V100" s="5"/>
      <c r="W100" s="5"/>
      <c r="X100" s="32">
        <v>10</v>
      </c>
      <c r="Y100" s="5">
        <v>10</v>
      </c>
      <c r="Z100" s="5">
        <v>25</v>
      </c>
      <c r="AA100" s="5">
        <v>16</v>
      </c>
      <c r="AB100" s="5">
        <v>18</v>
      </c>
      <c r="AC100" s="5">
        <v>18</v>
      </c>
      <c r="AD100" s="5"/>
      <c r="AE100" s="5"/>
      <c r="AF100" s="32"/>
      <c r="AG100" s="5"/>
      <c r="AH100" s="5"/>
      <c r="AI100" s="5"/>
      <c r="AJ100" s="5"/>
      <c r="AK100" s="5"/>
      <c r="AL100" s="5">
        <v>18</v>
      </c>
      <c r="AM100" s="5"/>
      <c r="AN100" s="40">
        <v>40676</v>
      </c>
      <c r="AO100" s="8">
        <v>40682</v>
      </c>
      <c r="AP100" s="41" t="s">
        <v>114</v>
      </c>
      <c r="AQ100" s="28"/>
      <c r="AR100" s="28"/>
      <c r="AS100" s="28"/>
      <c r="AT100" s="28"/>
      <c r="AU100" s="28"/>
      <c r="AV100" s="28"/>
      <c r="AW100" s="28"/>
      <c r="AX100" s="28"/>
      <c r="AY100" s="10" t="s">
        <v>183</v>
      </c>
      <c r="AZ100" s="300">
        <f t="shared" si="6"/>
        <v>2</v>
      </c>
      <c r="BA100" s="5">
        <v>2</v>
      </c>
      <c r="BB100" s="11">
        <v>2.0699999999999998</v>
      </c>
      <c r="BC100" s="87">
        <v>260</v>
      </c>
      <c r="BD100" s="12"/>
      <c r="BE100" s="5"/>
      <c r="BF100" s="5"/>
      <c r="BG100" s="5"/>
      <c r="BH100" s="5"/>
      <c r="BI100" s="5"/>
      <c r="BJ100" s="32">
        <v>1</v>
      </c>
      <c r="BK100" s="38"/>
      <c r="BL100" s="11">
        <f t="shared" si="7"/>
        <v>1749.9833469776975</v>
      </c>
      <c r="BM100" s="11"/>
      <c r="BN100" s="11">
        <f t="shared" si="8"/>
        <v>1749.9833469776975</v>
      </c>
      <c r="BO100" s="44">
        <v>96</v>
      </c>
      <c r="BP100" s="26">
        <v>1</v>
      </c>
      <c r="BQ100" s="26">
        <v>6</v>
      </c>
      <c r="BR100" s="26">
        <v>5</v>
      </c>
      <c r="BS100" s="26"/>
      <c r="BT100" s="26"/>
      <c r="BU100" s="26">
        <v>7</v>
      </c>
      <c r="BV100" s="26"/>
      <c r="BW100" s="33"/>
      <c r="BX100" s="26"/>
      <c r="BY100" s="26"/>
      <c r="BZ100" s="26"/>
      <c r="CA100" s="26"/>
      <c r="CB100" s="26"/>
      <c r="CC100" s="33"/>
      <c r="CD100" s="26"/>
      <c r="CE100" s="26"/>
      <c r="CF100" s="26"/>
      <c r="CG100" s="26"/>
      <c r="CH100" s="26"/>
      <c r="CI100" s="33"/>
      <c r="CJ100" s="26"/>
      <c r="CK100" s="26"/>
      <c r="CL100" s="26"/>
      <c r="CM100" s="26"/>
      <c r="CN100" s="26"/>
      <c r="CO100" s="33"/>
      <c r="CP100" s="26"/>
      <c r="CQ100" s="26"/>
      <c r="CR100" s="26"/>
      <c r="CS100" s="26"/>
      <c r="CT100" s="26"/>
      <c r="CU100" s="33"/>
      <c r="CV100" s="4"/>
      <c r="CW100" s="4"/>
      <c r="CX100" s="4"/>
      <c r="CY100" s="4"/>
      <c r="CZ100" s="43"/>
      <c r="DA100" s="26"/>
      <c r="DB100" s="26"/>
      <c r="DC100" s="26"/>
      <c r="DD100" s="26"/>
      <c r="DE100" s="26"/>
      <c r="DF100" s="26"/>
      <c r="DG100" s="33"/>
      <c r="DH100" s="4"/>
      <c r="DI100" s="4"/>
      <c r="DJ100" s="4"/>
      <c r="DK100" s="4"/>
      <c r="DL100" s="43"/>
      <c r="DM100" s="26"/>
      <c r="DN100" s="26"/>
      <c r="DO100" s="26"/>
      <c r="DP100" s="26"/>
      <c r="DQ100" s="26"/>
      <c r="DR100" s="26"/>
      <c r="DS100" s="33"/>
      <c r="DT100" s="26"/>
      <c r="DU100" s="26"/>
      <c r="DV100" s="26"/>
      <c r="DW100" s="26"/>
      <c r="DX100" s="26"/>
      <c r="DY100" s="44">
        <v>96</v>
      </c>
      <c r="DZ100" s="5">
        <v>2</v>
      </c>
      <c r="EA100" s="5">
        <v>2</v>
      </c>
      <c r="EB100" s="69">
        <v>2</v>
      </c>
      <c r="EC100" s="11">
        <v>2.0699999999999998</v>
      </c>
      <c r="ED100" s="87">
        <v>260</v>
      </c>
      <c r="EE100" s="11">
        <v>1749.9833469776975</v>
      </c>
      <c r="EF100" s="69">
        <v>18</v>
      </c>
      <c r="EG100" s="8">
        <v>40676</v>
      </c>
      <c r="EH100" s="8">
        <v>40682</v>
      </c>
      <c r="EI100" s="8" t="s">
        <v>114</v>
      </c>
      <c r="EJ100" s="71">
        <v>1</v>
      </c>
      <c r="EK100" s="69">
        <v>6</v>
      </c>
      <c r="EL100" s="69">
        <v>5</v>
      </c>
      <c r="EM100" s="69"/>
      <c r="EN100" s="69">
        <v>7</v>
      </c>
      <c r="EO100" s="69"/>
      <c r="EP100" s="10"/>
      <c r="EQ100" s="10"/>
    </row>
    <row r="101" spans="1:147" ht="15" x14ac:dyDescent="0.25">
      <c r="A101" s="10">
        <v>97</v>
      </c>
      <c r="B101" s="15">
        <v>39</v>
      </c>
      <c r="C101" s="42"/>
      <c r="D101" s="8">
        <v>40661</v>
      </c>
      <c r="E101" s="28">
        <v>1</v>
      </c>
      <c r="F101" s="28">
        <v>1</v>
      </c>
      <c r="G101" s="32">
        <v>1</v>
      </c>
      <c r="H101" s="5">
        <v>2</v>
      </c>
      <c r="I101" s="5">
        <v>2</v>
      </c>
      <c r="J101" s="5">
        <v>2</v>
      </c>
      <c r="K101" s="5">
        <v>2</v>
      </c>
      <c r="L101" s="5">
        <v>2</v>
      </c>
      <c r="M101" s="5">
        <v>2</v>
      </c>
      <c r="N101" s="5"/>
      <c r="O101" s="299">
        <f t="shared" si="5"/>
        <v>2</v>
      </c>
      <c r="P101" s="5" t="s">
        <v>117</v>
      </c>
      <c r="Q101" s="5" t="s">
        <v>117</v>
      </c>
      <c r="R101" s="5" t="s">
        <v>117</v>
      </c>
      <c r="S101" s="5" t="s">
        <v>112</v>
      </c>
      <c r="T101" s="5"/>
      <c r="U101" s="5"/>
      <c r="V101" s="5"/>
      <c r="W101" s="5"/>
      <c r="X101" s="32">
        <v>5</v>
      </c>
      <c r="Y101" s="5">
        <v>5</v>
      </c>
      <c r="Z101" s="5">
        <v>15</v>
      </c>
      <c r="AA101" s="5">
        <v>9</v>
      </c>
      <c r="AB101" s="5">
        <v>9</v>
      </c>
      <c r="AC101" s="5">
        <v>10</v>
      </c>
      <c r="AD101" s="5"/>
      <c r="AE101" s="5"/>
      <c r="AF101" s="32"/>
      <c r="AG101" s="5"/>
      <c r="AH101" s="5"/>
      <c r="AI101" s="5"/>
      <c r="AJ101" s="5"/>
      <c r="AK101" s="5"/>
      <c r="AL101" s="5">
        <v>10</v>
      </c>
      <c r="AM101" s="5"/>
      <c r="AN101" s="40">
        <v>40676</v>
      </c>
      <c r="AO101" s="8">
        <v>40682</v>
      </c>
      <c r="AP101" s="41" t="s">
        <v>114</v>
      </c>
      <c r="AQ101" s="28"/>
      <c r="AR101" s="28">
        <v>0.1</v>
      </c>
      <c r="AS101" s="28"/>
      <c r="AT101" s="28"/>
      <c r="AU101" s="28"/>
      <c r="AV101" s="28"/>
      <c r="AW101" s="28"/>
      <c r="AX101" s="28"/>
      <c r="AY101" s="10" t="s">
        <v>184</v>
      </c>
      <c r="AZ101" s="300">
        <f t="shared" si="6"/>
        <v>1</v>
      </c>
      <c r="BA101" s="5">
        <v>1</v>
      </c>
      <c r="BB101" s="11">
        <v>2.13</v>
      </c>
      <c r="BC101" s="87">
        <v>250</v>
      </c>
      <c r="BD101" s="12"/>
      <c r="BE101" s="5"/>
      <c r="BF101" s="5"/>
      <c r="BG101" s="5"/>
      <c r="BH101" s="5"/>
      <c r="BI101" s="5"/>
      <c r="BJ101" s="32">
        <v>1</v>
      </c>
      <c r="BK101" s="38" t="s">
        <v>766</v>
      </c>
      <c r="BL101" s="11">
        <f t="shared" si="7"/>
        <v>890.81823187947066</v>
      </c>
      <c r="BM101" s="11"/>
      <c r="BN101" s="11">
        <f t="shared" si="8"/>
        <v>890.81823187947066</v>
      </c>
      <c r="BO101" s="44">
        <v>97</v>
      </c>
      <c r="BP101" s="26">
        <v>1</v>
      </c>
      <c r="BQ101" s="26">
        <v>5</v>
      </c>
      <c r="BR101" s="26">
        <v>5</v>
      </c>
      <c r="BS101" s="26"/>
      <c r="BT101" s="26"/>
      <c r="BU101" s="26">
        <v>10</v>
      </c>
      <c r="BV101" s="26"/>
      <c r="BW101" s="33"/>
      <c r="BX101" s="26"/>
      <c r="BY101" s="26"/>
      <c r="BZ101" s="26"/>
      <c r="CA101" s="26"/>
      <c r="CB101" s="26"/>
      <c r="CC101" s="33"/>
      <c r="CD101" s="26"/>
      <c r="CE101" s="26"/>
      <c r="CF101" s="26"/>
      <c r="CG101" s="26"/>
      <c r="CH101" s="26"/>
      <c r="CI101" s="33"/>
      <c r="CJ101" s="26"/>
      <c r="CK101" s="26"/>
      <c r="CL101" s="26"/>
      <c r="CM101" s="26"/>
      <c r="CN101" s="26"/>
      <c r="CO101" s="33"/>
      <c r="CP101" s="26"/>
      <c r="CQ101" s="26"/>
      <c r="CR101" s="26"/>
      <c r="CS101" s="26"/>
      <c r="CT101" s="26"/>
      <c r="CU101" s="33"/>
      <c r="CV101" s="4"/>
      <c r="CW101" s="4"/>
      <c r="CX101" s="4"/>
      <c r="CY101" s="4"/>
      <c r="CZ101" s="43"/>
      <c r="DA101" s="26"/>
      <c r="DB101" s="26"/>
      <c r="DC101" s="26"/>
      <c r="DD101" s="26"/>
      <c r="DE101" s="26"/>
      <c r="DF101" s="26"/>
      <c r="DG101" s="33"/>
      <c r="DH101" s="4"/>
      <c r="DI101" s="4"/>
      <c r="DJ101" s="4"/>
      <c r="DK101" s="4"/>
      <c r="DL101" s="43"/>
      <c r="DM101" s="26"/>
      <c r="DN101" s="26"/>
      <c r="DO101" s="26"/>
      <c r="DP101" s="26"/>
      <c r="DQ101" s="26"/>
      <c r="DR101" s="26"/>
      <c r="DS101" s="33"/>
      <c r="DT101" s="26"/>
      <c r="DU101" s="26"/>
      <c r="DV101" s="26"/>
      <c r="DW101" s="26"/>
      <c r="DX101" s="26"/>
      <c r="DY101" s="44">
        <v>97</v>
      </c>
      <c r="DZ101" s="5">
        <v>2</v>
      </c>
      <c r="EA101" s="5">
        <v>1</v>
      </c>
      <c r="EB101" s="69">
        <v>2</v>
      </c>
      <c r="EC101" s="11">
        <v>2.13</v>
      </c>
      <c r="ED101" s="87">
        <v>250</v>
      </c>
      <c r="EE101" s="11">
        <v>890.81823187947066</v>
      </c>
      <c r="EF101" s="69">
        <v>10</v>
      </c>
      <c r="EG101" s="8">
        <v>40676</v>
      </c>
      <c r="EH101" s="8">
        <v>40682</v>
      </c>
      <c r="EI101" s="8" t="s">
        <v>114</v>
      </c>
      <c r="EJ101" s="71">
        <v>1</v>
      </c>
      <c r="EK101" s="69">
        <v>5</v>
      </c>
      <c r="EL101" s="69">
        <v>5</v>
      </c>
      <c r="EM101" s="69"/>
      <c r="EN101" s="69">
        <v>10</v>
      </c>
      <c r="EO101" s="69">
        <v>0.1</v>
      </c>
      <c r="EP101" s="79"/>
      <c r="EQ101" s="10"/>
    </row>
    <row r="102" spans="1:147" ht="15" x14ac:dyDescent="0.25">
      <c r="A102" s="10">
        <v>98</v>
      </c>
      <c r="B102" s="15">
        <v>11</v>
      </c>
      <c r="C102" s="42"/>
      <c r="D102" s="8">
        <v>40661</v>
      </c>
      <c r="E102" s="28">
        <v>1</v>
      </c>
      <c r="F102" s="28">
        <v>1</v>
      </c>
      <c r="G102" s="32">
        <v>1</v>
      </c>
      <c r="H102" s="5">
        <v>1</v>
      </c>
      <c r="I102" s="5">
        <v>1</v>
      </c>
      <c r="J102" s="5">
        <v>1</v>
      </c>
      <c r="K102" s="5">
        <v>1</v>
      </c>
      <c r="L102" s="5">
        <v>1</v>
      </c>
      <c r="M102" s="5">
        <v>1</v>
      </c>
      <c r="N102" s="5"/>
      <c r="O102" s="299">
        <f t="shared" si="5"/>
        <v>1</v>
      </c>
      <c r="P102" s="5" t="s">
        <v>117</v>
      </c>
      <c r="Q102" s="5" t="s">
        <v>117</v>
      </c>
      <c r="R102" s="5" t="s">
        <v>117</v>
      </c>
      <c r="S102" s="5" t="s">
        <v>112</v>
      </c>
      <c r="T102" s="5"/>
      <c r="U102" s="5"/>
      <c r="V102" s="5"/>
      <c r="W102" s="5"/>
      <c r="X102" s="32">
        <v>10</v>
      </c>
      <c r="Y102" s="5">
        <v>10</v>
      </c>
      <c r="Z102" s="5">
        <v>10</v>
      </c>
      <c r="AA102" s="5">
        <v>15</v>
      </c>
      <c r="AB102" s="5">
        <v>16</v>
      </c>
      <c r="AC102" s="5">
        <v>17</v>
      </c>
      <c r="AD102" s="5"/>
      <c r="AE102" s="5"/>
      <c r="AF102" s="32"/>
      <c r="AG102" s="5"/>
      <c r="AH102" s="5"/>
      <c r="AI102" s="5"/>
      <c r="AJ102" s="5"/>
      <c r="AK102" s="5"/>
      <c r="AL102" s="5">
        <v>17</v>
      </c>
      <c r="AM102" s="5"/>
      <c r="AN102" s="40">
        <v>40676</v>
      </c>
      <c r="AO102" s="8">
        <v>40682</v>
      </c>
      <c r="AP102" s="41">
        <v>40688</v>
      </c>
      <c r="AQ102" s="28"/>
      <c r="AR102" s="28"/>
      <c r="AS102" s="28"/>
      <c r="AT102" s="28"/>
      <c r="AU102" s="28"/>
      <c r="AV102" s="28"/>
      <c r="AW102" s="28"/>
      <c r="AX102" s="28"/>
      <c r="AY102" s="10" t="s">
        <v>185</v>
      </c>
      <c r="AZ102" s="300">
        <f t="shared" si="6"/>
        <v>1</v>
      </c>
      <c r="BA102" s="5">
        <v>1</v>
      </c>
      <c r="BB102" s="11">
        <v>2.36</v>
      </c>
      <c r="BC102" s="87">
        <v>300</v>
      </c>
      <c r="BD102" s="12"/>
      <c r="BE102" s="5"/>
      <c r="BF102" s="5"/>
      <c r="BG102" s="5"/>
      <c r="BH102" s="5"/>
      <c r="BI102" s="5"/>
      <c r="BJ102" s="32">
        <v>3</v>
      </c>
      <c r="BK102" s="38"/>
      <c r="BL102" s="11">
        <f t="shared" si="7"/>
        <v>1312.3060832575281</v>
      </c>
      <c r="BM102" s="11"/>
      <c r="BN102" s="11">
        <f t="shared" si="8"/>
        <v>1312.3060832575281</v>
      </c>
      <c r="BO102" s="44">
        <v>98</v>
      </c>
      <c r="BP102" s="26">
        <v>3</v>
      </c>
      <c r="BQ102" s="26">
        <v>11</v>
      </c>
      <c r="BR102" s="26">
        <v>2</v>
      </c>
      <c r="BS102" s="26"/>
      <c r="BT102" s="26"/>
      <c r="BU102" s="26">
        <v>6</v>
      </c>
      <c r="BV102" s="26"/>
      <c r="BW102" s="33">
        <v>10</v>
      </c>
      <c r="BX102" s="26">
        <v>2</v>
      </c>
      <c r="BY102" s="26"/>
      <c r="BZ102" s="26"/>
      <c r="CA102" s="26">
        <v>7</v>
      </c>
      <c r="CB102" s="26"/>
      <c r="CC102" s="33">
        <v>0</v>
      </c>
      <c r="CD102" s="26">
        <v>0</v>
      </c>
      <c r="CE102" s="26"/>
      <c r="CF102" s="26"/>
      <c r="CG102" s="26">
        <v>0</v>
      </c>
      <c r="CH102" s="26"/>
      <c r="CI102" s="33"/>
      <c r="CJ102" s="26"/>
      <c r="CK102" s="26"/>
      <c r="CL102" s="26"/>
      <c r="CM102" s="26"/>
      <c r="CN102" s="26"/>
      <c r="CO102" s="33"/>
      <c r="CP102" s="26"/>
      <c r="CQ102" s="26"/>
      <c r="CR102" s="26"/>
      <c r="CS102" s="26"/>
      <c r="CT102" s="26"/>
      <c r="CU102" s="33"/>
      <c r="CV102" s="4"/>
      <c r="CW102" s="4"/>
      <c r="CX102" s="4"/>
      <c r="CY102" s="4"/>
      <c r="CZ102" s="43"/>
      <c r="DA102" s="26"/>
      <c r="DB102" s="26"/>
      <c r="DC102" s="26"/>
      <c r="DD102" s="26"/>
      <c r="DE102" s="26"/>
      <c r="DF102" s="26"/>
      <c r="DG102" s="33"/>
      <c r="DH102" s="4"/>
      <c r="DI102" s="4"/>
      <c r="DJ102" s="4"/>
      <c r="DK102" s="4"/>
      <c r="DL102" s="43"/>
      <c r="DM102" s="26"/>
      <c r="DN102" s="26"/>
      <c r="DO102" s="26"/>
      <c r="DP102" s="26"/>
      <c r="DQ102" s="26"/>
      <c r="DR102" s="26"/>
      <c r="DS102" s="33"/>
      <c r="DT102" s="26"/>
      <c r="DU102" s="26"/>
      <c r="DV102" s="26"/>
      <c r="DW102" s="26"/>
      <c r="DX102" s="26"/>
      <c r="DY102" s="44">
        <v>98</v>
      </c>
      <c r="DZ102" s="5">
        <v>1</v>
      </c>
      <c r="EA102" s="5">
        <v>1</v>
      </c>
      <c r="EB102" s="69">
        <v>1</v>
      </c>
      <c r="EC102" s="11">
        <v>2.36</v>
      </c>
      <c r="ED102" s="87">
        <v>300</v>
      </c>
      <c r="EE102" s="11">
        <v>1312.3060832575281</v>
      </c>
      <c r="EF102" s="69">
        <v>17</v>
      </c>
      <c r="EG102" s="8">
        <v>40676</v>
      </c>
      <c r="EH102" s="8">
        <v>40682</v>
      </c>
      <c r="EI102" s="8">
        <v>40688</v>
      </c>
      <c r="EJ102" s="71">
        <v>3</v>
      </c>
      <c r="EK102" s="69">
        <f>BQ102+BW102+CC102</f>
        <v>21</v>
      </c>
      <c r="EL102" s="69">
        <v>4</v>
      </c>
      <c r="EM102" s="69"/>
      <c r="EN102" s="69">
        <v>13</v>
      </c>
      <c r="EO102" s="69"/>
      <c r="EP102" s="79"/>
    </row>
    <row r="103" spans="1:147" ht="15" x14ac:dyDescent="0.25">
      <c r="A103" s="10">
        <v>99</v>
      </c>
      <c r="B103" s="15">
        <v>12</v>
      </c>
      <c r="C103" s="42"/>
      <c r="D103" s="8">
        <v>40661</v>
      </c>
      <c r="E103" s="28">
        <v>1</v>
      </c>
      <c r="F103" s="28">
        <v>1</v>
      </c>
      <c r="G103" s="32">
        <v>1</v>
      </c>
      <c r="H103" s="5">
        <v>1</v>
      </c>
      <c r="I103" s="5">
        <v>2</v>
      </c>
      <c r="J103" s="5">
        <v>2</v>
      </c>
      <c r="K103" s="5">
        <v>2</v>
      </c>
      <c r="L103" s="5">
        <v>2</v>
      </c>
      <c r="M103" s="5">
        <v>2</v>
      </c>
      <c r="N103" s="5"/>
      <c r="O103" s="299">
        <f t="shared" si="5"/>
        <v>2</v>
      </c>
      <c r="P103" s="5"/>
      <c r="Q103" s="5" t="s">
        <v>117</v>
      </c>
      <c r="R103" s="5" t="s">
        <v>117</v>
      </c>
      <c r="S103" s="5" t="s">
        <v>111</v>
      </c>
      <c r="T103" s="5" t="s">
        <v>111</v>
      </c>
      <c r="U103" s="5"/>
      <c r="V103" s="5"/>
      <c r="W103" s="5"/>
      <c r="X103" s="32"/>
      <c r="Y103" s="5">
        <v>5</v>
      </c>
      <c r="Z103" s="5">
        <v>5</v>
      </c>
      <c r="AA103" s="5">
        <v>5</v>
      </c>
      <c r="AB103" s="5">
        <v>5</v>
      </c>
      <c r="AC103" s="5">
        <v>5</v>
      </c>
      <c r="AD103" s="5"/>
      <c r="AE103" s="5"/>
      <c r="AF103" s="32"/>
      <c r="AG103" s="5"/>
      <c r="AH103" s="5"/>
      <c r="AI103" s="5"/>
      <c r="AJ103" s="5"/>
      <c r="AK103" s="5"/>
      <c r="AL103" s="5">
        <v>5</v>
      </c>
      <c r="AM103" s="5"/>
      <c r="AN103" s="40">
        <v>40682</v>
      </c>
      <c r="AO103" s="8"/>
      <c r="AP103" s="41" t="s">
        <v>114</v>
      </c>
      <c r="AQ103" s="28"/>
      <c r="AR103" s="28"/>
      <c r="AS103" s="28"/>
      <c r="AT103" s="28"/>
      <c r="AU103" s="28"/>
      <c r="AV103" s="28"/>
      <c r="AW103" s="28"/>
      <c r="AX103" s="28"/>
      <c r="AY103" s="10" t="s">
        <v>186</v>
      </c>
      <c r="AZ103" s="300">
        <f t="shared" si="6"/>
        <v>2</v>
      </c>
      <c r="BA103" s="5">
        <v>2</v>
      </c>
      <c r="BB103" s="5">
        <v>2.33</v>
      </c>
      <c r="BC103" s="87">
        <v>270</v>
      </c>
      <c r="BD103" s="12"/>
      <c r="BE103" s="5"/>
      <c r="BF103" s="5"/>
      <c r="BG103" s="5"/>
      <c r="BH103" s="5"/>
      <c r="BI103" s="5"/>
      <c r="BJ103" s="32">
        <v>0</v>
      </c>
      <c r="BK103" s="38" t="s">
        <v>763</v>
      </c>
      <c r="BL103" s="11">
        <f t="shared" si="7"/>
        <v>2302.4779682049398</v>
      </c>
      <c r="BM103" s="11"/>
      <c r="BN103" s="11">
        <f t="shared" si="8"/>
        <v>2302.4779682049398</v>
      </c>
      <c r="BO103" s="44">
        <v>99</v>
      </c>
      <c r="BP103" s="26"/>
      <c r="BQ103" s="26"/>
      <c r="BR103" s="26"/>
      <c r="BS103" s="26"/>
      <c r="BT103" s="26"/>
      <c r="BU103" s="26"/>
      <c r="BV103" s="26"/>
      <c r="BW103" s="33"/>
      <c r="BX103" s="26"/>
      <c r="BY103" s="26"/>
      <c r="BZ103" s="26"/>
      <c r="CA103" s="26"/>
      <c r="CB103" s="26"/>
      <c r="CC103" s="33"/>
      <c r="CD103" s="26"/>
      <c r="CE103" s="26"/>
      <c r="CF103" s="26"/>
      <c r="CG103" s="26"/>
      <c r="CH103" s="26"/>
      <c r="CI103" s="33"/>
      <c r="CJ103" s="26"/>
      <c r="CK103" s="26"/>
      <c r="CL103" s="26"/>
      <c r="CM103" s="26"/>
      <c r="CN103" s="26"/>
      <c r="CO103" s="33"/>
      <c r="CP103" s="26"/>
      <c r="CQ103" s="26"/>
      <c r="CR103" s="26"/>
      <c r="CS103" s="26"/>
      <c r="CT103" s="26"/>
      <c r="CU103" s="33"/>
      <c r="CV103" s="4"/>
      <c r="CW103" s="4"/>
      <c r="CX103" s="4"/>
      <c r="CY103" s="4"/>
      <c r="CZ103" s="43"/>
      <c r="DA103" s="26"/>
      <c r="DB103" s="26"/>
      <c r="DC103" s="26"/>
      <c r="DD103" s="26"/>
      <c r="DE103" s="26"/>
      <c r="DF103" s="26"/>
      <c r="DG103" s="33"/>
      <c r="DH103" s="4"/>
      <c r="DI103" s="4"/>
      <c r="DJ103" s="4"/>
      <c r="DK103" s="4"/>
      <c r="DL103" s="43"/>
      <c r="DM103" s="26"/>
      <c r="DN103" s="26"/>
      <c r="DO103" s="26"/>
      <c r="DP103" s="26"/>
      <c r="DQ103" s="26"/>
      <c r="DR103" s="26"/>
      <c r="DS103" s="33"/>
      <c r="DT103" s="26"/>
      <c r="DU103" s="26"/>
      <c r="DV103" s="26"/>
      <c r="DW103" s="26"/>
      <c r="DX103" s="26"/>
      <c r="DY103" s="44">
        <v>99</v>
      </c>
      <c r="DZ103" s="5">
        <v>2</v>
      </c>
      <c r="EA103" s="5">
        <v>2</v>
      </c>
      <c r="EB103" s="69">
        <v>2</v>
      </c>
      <c r="EC103" s="5">
        <v>2.33</v>
      </c>
      <c r="ED103" s="87">
        <v>270</v>
      </c>
      <c r="EE103" s="11">
        <v>2302.4779682049398</v>
      </c>
      <c r="EF103" s="69">
        <v>5</v>
      </c>
      <c r="EG103" s="8">
        <v>40682</v>
      </c>
      <c r="EH103" s="8"/>
      <c r="EI103" s="8" t="s">
        <v>114</v>
      </c>
      <c r="EJ103" s="71">
        <v>0</v>
      </c>
      <c r="EK103" s="69"/>
      <c r="EL103" s="69"/>
      <c r="EM103" s="69"/>
      <c r="EN103" s="69"/>
      <c r="EO103" s="69"/>
      <c r="EP103" s="79"/>
      <c r="EQ103" s="10"/>
    </row>
    <row r="104" spans="1:147" ht="15" x14ac:dyDescent="0.25">
      <c r="A104" s="10">
        <v>100</v>
      </c>
      <c r="B104" s="15"/>
      <c r="C104" s="42"/>
      <c r="D104" s="8">
        <v>40667</v>
      </c>
      <c r="E104" s="28">
        <v>1</v>
      </c>
      <c r="F104" s="28">
        <v>0</v>
      </c>
      <c r="G104" s="32"/>
      <c r="H104" s="5">
        <v>1</v>
      </c>
      <c r="I104" s="5">
        <v>1</v>
      </c>
      <c r="J104" s="5">
        <v>1</v>
      </c>
      <c r="K104" s="5">
        <v>1</v>
      </c>
      <c r="L104" s="5">
        <v>1</v>
      </c>
      <c r="M104" s="5"/>
      <c r="N104" s="5"/>
      <c r="O104" s="299">
        <f t="shared" si="5"/>
        <v>1</v>
      </c>
      <c r="P104" s="5"/>
      <c r="Q104" s="5"/>
      <c r="R104" s="5"/>
      <c r="S104" s="5"/>
      <c r="T104" s="5"/>
      <c r="U104" s="5"/>
      <c r="V104" s="5"/>
      <c r="W104" s="5"/>
      <c r="X104" s="32"/>
      <c r="Y104" s="5"/>
      <c r="Z104" s="5"/>
      <c r="AA104" s="5"/>
      <c r="AB104" s="5"/>
      <c r="AC104" s="5"/>
      <c r="AD104" s="5"/>
      <c r="AE104" s="5"/>
      <c r="AF104" s="32"/>
      <c r="AG104" s="5"/>
      <c r="AH104" s="5"/>
      <c r="AI104" s="5"/>
      <c r="AJ104" s="5"/>
      <c r="AK104" s="5"/>
      <c r="AL104" s="5"/>
      <c r="AM104" s="5"/>
      <c r="AN104" s="40"/>
      <c r="AO104" s="8"/>
      <c r="AP104" s="41"/>
      <c r="AQ104" s="28"/>
      <c r="AR104" s="28"/>
      <c r="AS104" s="28"/>
      <c r="AT104" s="28"/>
      <c r="AU104" s="28"/>
      <c r="AV104" s="28"/>
      <c r="AW104" s="28"/>
      <c r="AX104" s="28"/>
      <c r="AY104" s="10"/>
      <c r="AZ104" s="300">
        <f t="shared" si="6"/>
        <v>0</v>
      </c>
      <c r="BA104" s="5"/>
      <c r="BB104" s="5"/>
      <c r="BC104" s="87"/>
      <c r="BD104" s="12"/>
      <c r="BE104" s="5"/>
      <c r="BF104" s="5"/>
      <c r="BG104" s="5"/>
      <c r="BH104" s="5"/>
      <c r="BI104" s="5"/>
      <c r="BJ104" s="32"/>
      <c r="BK104" s="38"/>
      <c r="BL104" s="11"/>
      <c r="BM104" s="11"/>
      <c r="BN104" s="11"/>
      <c r="BO104" s="44">
        <v>100</v>
      </c>
      <c r="BP104" s="26"/>
      <c r="BQ104" s="26"/>
      <c r="BR104" s="26"/>
      <c r="BS104" s="26"/>
      <c r="BT104" s="26"/>
      <c r="BU104" s="26"/>
      <c r="BV104" s="26"/>
      <c r="BW104" s="33"/>
      <c r="BX104" s="26"/>
      <c r="BY104" s="26"/>
      <c r="BZ104" s="26"/>
      <c r="CA104" s="26"/>
      <c r="CB104" s="26"/>
      <c r="CC104" s="33"/>
      <c r="CD104" s="26"/>
      <c r="CE104" s="26"/>
      <c r="CF104" s="26"/>
      <c r="CG104" s="26"/>
      <c r="CH104" s="26"/>
      <c r="CI104" s="33"/>
      <c r="CJ104" s="26"/>
      <c r="CK104" s="26"/>
      <c r="CL104" s="26"/>
      <c r="CM104" s="26"/>
      <c r="CN104" s="26"/>
      <c r="CO104" s="33"/>
      <c r="CP104" s="26"/>
      <c r="CQ104" s="26"/>
      <c r="CR104" s="26"/>
      <c r="CS104" s="26"/>
      <c r="CT104" s="26"/>
      <c r="CU104" s="33"/>
      <c r="CV104" s="4"/>
      <c r="CW104" s="4"/>
      <c r="CX104" s="4"/>
      <c r="CY104" s="4"/>
      <c r="CZ104" s="43"/>
      <c r="DA104" s="26"/>
      <c r="DB104" s="26"/>
      <c r="DC104" s="26"/>
      <c r="DD104" s="26"/>
      <c r="DE104" s="26"/>
      <c r="DF104" s="26"/>
      <c r="DG104" s="33"/>
      <c r="DH104" s="4"/>
      <c r="DI104" s="4"/>
      <c r="DJ104" s="4"/>
      <c r="DK104" s="4"/>
      <c r="DL104" s="43"/>
      <c r="DM104" s="26"/>
      <c r="DN104" s="26"/>
      <c r="DO104" s="26"/>
      <c r="DP104" s="26"/>
      <c r="DQ104" s="26"/>
      <c r="DR104" s="26"/>
      <c r="DS104" s="33"/>
      <c r="DT104" s="26"/>
      <c r="DU104" s="26"/>
      <c r="DV104" s="26"/>
      <c r="DW104" s="26"/>
      <c r="DX104" s="26"/>
      <c r="DY104" s="44">
        <v>100</v>
      </c>
      <c r="DZ104" s="5">
        <v>1</v>
      </c>
      <c r="EA104" s="5">
        <v>0</v>
      </c>
      <c r="EB104" s="69">
        <v>1</v>
      </c>
      <c r="EC104" s="5"/>
      <c r="ED104" s="87"/>
      <c r="EE104" s="11"/>
      <c r="EF104" s="69"/>
      <c r="EG104" s="8"/>
      <c r="EH104" s="8"/>
      <c r="EI104" s="8"/>
      <c r="EJ104" s="71"/>
      <c r="EK104" s="69"/>
      <c r="EL104" s="69"/>
      <c r="EM104" s="69"/>
      <c r="EN104" s="69"/>
      <c r="EO104" s="69"/>
      <c r="EP104" s="79"/>
      <c r="EQ104" s="10"/>
    </row>
    <row r="105" spans="1:147" ht="15" x14ac:dyDescent="0.25">
      <c r="A105" s="10">
        <v>101</v>
      </c>
      <c r="B105" s="15"/>
      <c r="C105" s="42"/>
      <c r="D105" s="8">
        <v>40661</v>
      </c>
      <c r="E105" s="28">
        <v>1</v>
      </c>
      <c r="F105" s="28">
        <v>1</v>
      </c>
      <c r="G105" s="32">
        <v>1</v>
      </c>
      <c r="H105" s="5">
        <v>2</v>
      </c>
      <c r="I105" s="5">
        <v>2</v>
      </c>
      <c r="J105" s="5">
        <v>2</v>
      </c>
      <c r="K105" s="5">
        <v>2</v>
      </c>
      <c r="L105" s="5">
        <v>2</v>
      </c>
      <c r="M105" s="5">
        <v>2</v>
      </c>
      <c r="N105" s="5"/>
      <c r="O105" s="299">
        <f t="shared" si="5"/>
        <v>2</v>
      </c>
      <c r="P105" s="5" t="s">
        <v>117</v>
      </c>
      <c r="Q105" s="5" t="s">
        <v>117</v>
      </c>
      <c r="R105" s="5" t="s">
        <v>117</v>
      </c>
      <c r="S105" s="5" t="s">
        <v>111</v>
      </c>
      <c r="T105" s="5"/>
      <c r="U105" s="5"/>
      <c r="V105" s="5"/>
      <c r="W105" s="5"/>
      <c r="X105" s="32">
        <v>5</v>
      </c>
      <c r="Y105" s="5">
        <v>5</v>
      </c>
      <c r="Z105" s="5">
        <v>5</v>
      </c>
      <c r="AA105" s="5">
        <v>2</v>
      </c>
      <c r="AB105" s="5">
        <v>5</v>
      </c>
      <c r="AC105" s="5">
        <v>5</v>
      </c>
      <c r="AD105" s="5"/>
      <c r="AE105" s="5"/>
      <c r="AF105" s="32"/>
      <c r="AG105" s="5"/>
      <c r="AH105" s="5"/>
      <c r="AI105" s="5"/>
      <c r="AJ105" s="5"/>
      <c r="AK105" s="5"/>
      <c r="AL105" s="5">
        <v>3</v>
      </c>
      <c r="AM105" s="5"/>
      <c r="AN105" s="40">
        <v>40676</v>
      </c>
      <c r="AO105" s="8"/>
      <c r="AP105" s="41">
        <v>40688</v>
      </c>
      <c r="AQ105" s="28"/>
      <c r="AR105" s="28"/>
      <c r="AS105" s="28"/>
      <c r="AT105" s="28"/>
      <c r="AU105" s="28"/>
      <c r="AV105" s="28"/>
      <c r="AW105" s="28"/>
      <c r="AX105" s="28"/>
      <c r="AY105" s="10" t="s">
        <v>187</v>
      </c>
      <c r="AZ105" s="300">
        <f t="shared" si="6"/>
        <v>2</v>
      </c>
      <c r="BA105" s="5">
        <v>2</v>
      </c>
      <c r="BB105" s="5">
        <v>2.88</v>
      </c>
      <c r="BC105" s="87">
        <v>280</v>
      </c>
      <c r="BD105" s="12"/>
      <c r="BE105" s="5"/>
      <c r="BF105" s="5"/>
      <c r="BG105" s="5"/>
      <c r="BH105" s="5"/>
      <c r="BI105" s="5"/>
      <c r="BJ105" s="32">
        <v>0</v>
      </c>
      <c r="BK105" s="38" t="s">
        <v>763</v>
      </c>
      <c r="BL105" s="11">
        <f t="shared" si="7"/>
        <v>3648.0676548309248</v>
      </c>
      <c r="BM105" s="11"/>
      <c r="BN105" s="11">
        <f t="shared" si="8"/>
        <v>3648.0676548309248</v>
      </c>
      <c r="BO105" s="44">
        <v>101</v>
      </c>
      <c r="BP105" s="26"/>
      <c r="BQ105" s="26"/>
      <c r="BR105" s="26"/>
      <c r="BS105" s="26"/>
      <c r="BT105" s="26"/>
      <c r="BU105" s="26"/>
      <c r="BV105" s="26"/>
      <c r="BW105" s="33"/>
      <c r="BX105" s="26"/>
      <c r="BY105" s="26"/>
      <c r="BZ105" s="26"/>
      <c r="CA105" s="26"/>
      <c r="CB105" s="26"/>
      <c r="CC105" s="33"/>
      <c r="CD105" s="26"/>
      <c r="CE105" s="26"/>
      <c r="CF105" s="26"/>
      <c r="CG105" s="26"/>
      <c r="CH105" s="26"/>
      <c r="CI105" s="33"/>
      <c r="CJ105" s="26"/>
      <c r="CK105" s="26"/>
      <c r="CL105" s="26"/>
      <c r="CM105" s="26"/>
      <c r="CN105" s="26"/>
      <c r="CO105" s="33"/>
      <c r="CP105" s="26"/>
      <c r="CQ105" s="26"/>
      <c r="CR105" s="26"/>
      <c r="CS105" s="26"/>
      <c r="CT105" s="26"/>
      <c r="CU105" s="33"/>
      <c r="CV105" s="4"/>
      <c r="CW105" s="4"/>
      <c r="CX105" s="4"/>
      <c r="CY105" s="4"/>
      <c r="CZ105" s="43"/>
      <c r="DA105" s="26"/>
      <c r="DB105" s="26"/>
      <c r="DC105" s="26"/>
      <c r="DD105" s="26"/>
      <c r="DE105" s="26"/>
      <c r="DF105" s="26"/>
      <c r="DG105" s="33"/>
      <c r="DH105" s="4"/>
      <c r="DI105" s="4"/>
      <c r="DJ105" s="4"/>
      <c r="DK105" s="4"/>
      <c r="DL105" s="43"/>
      <c r="DM105" s="26"/>
      <c r="DN105" s="26"/>
      <c r="DO105" s="26"/>
      <c r="DP105" s="26"/>
      <c r="DQ105" s="26"/>
      <c r="DR105" s="26"/>
      <c r="DS105" s="33"/>
      <c r="DT105" s="26"/>
      <c r="DU105" s="26"/>
      <c r="DV105" s="26"/>
      <c r="DW105" s="26"/>
      <c r="DX105" s="26"/>
      <c r="DY105" s="44">
        <v>101</v>
      </c>
      <c r="DZ105" s="5">
        <v>2</v>
      </c>
      <c r="EA105" s="5">
        <v>2</v>
      </c>
      <c r="EB105" s="69">
        <v>2</v>
      </c>
      <c r="EC105" s="5">
        <v>2.88</v>
      </c>
      <c r="ED105" s="87">
        <v>280</v>
      </c>
      <c r="EE105" s="11">
        <v>3648.0676548309248</v>
      </c>
      <c r="EF105" s="69">
        <v>3</v>
      </c>
      <c r="EG105" s="8">
        <v>40676</v>
      </c>
      <c r="EH105" s="8"/>
      <c r="EI105" s="8">
        <v>40688</v>
      </c>
      <c r="EJ105" s="71">
        <v>0</v>
      </c>
      <c r="EK105" s="69"/>
      <c r="EL105" s="69"/>
      <c r="EM105" s="69"/>
      <c r="EN105" s="69"/>
      <c r="EO105" s="69"/>
      <c r="EP105" s="79"/>
    </row>
    <row r="106" spans="1:147" ht="15" x14ac:dyDescent="0.25">
      <c r="A106" s="10">
        <v>102</v>
      </c>
      <c r="B106" s="15"/>
      <c r="C106" s="42"/>
      <c r="D106" s="8">
        <v>40661</v>
      </c>
      <c r="E106" s="28">
        <v>1</v>
      </c>
      <c r="F106" s="28">
        <v>1</v>
      </c>
      <c r="G106" s="32">
        <v>1</v>
      </c>
      <c r="H106" s="5">
        <v>1</v>
      </c>
      <c r="I106" s="5">
        <v>1</v>
      </c>
      <c r="J106" s="5">
        <v>1</v>
      </c>
      <c r="K106" s="5">
        <v>1</v>
      </c>
      <c r="L106" s="5">
        <v>1</v>
      </c>
      <c r="M106" s="5">
        <v>1</v>
      </c>
      <c r="N106" s="5"/>
      <c r="O106" s="299">
        <f t="shared" si="5"/>
        <v>1</v>
      </c>
      <c r="P106" s="5" t="s">
        <v>117</v>
      </c>
      <c r="Q106" s="5" t="s">
        <v>111</v>
      </c>
      <c r="R106" s="5" t="s">
        <v>111</v>
      </c>
      <c r="S106" s="5" t="s">
        <v>112</v>
      </c>
      <c r="T106" s="5"/>
      <c r="U106" s="5"/>
      <c r="V106" s="5"/>
      <c r="W106" s="5"/>
      <c r="X106" s="32">
        <v>10</v>
      </c>
      <c r="Y106" s="5">
        <v>10</v>
      </c>
      <c r="Z106" s="5">
        <v>10</v>
      </c>
      <c r="AA106" s="5">
        <v>11</v>
      </c>
      <c r="AB106" s="5">
        <v>13</v>
      </c>
      <c r="AC106" s="5">
        <v>13</v>
      </c>
      <c r="AD106" s="5"/>
      <c r="AE106" s="5"/>
      <c r="AF106" s="32"/>
      <c r="AG106" s="5"/>
      <c r="AH106" s="5"/>
      <c r="AI106" s="5"/>
      <c r="AJ106" s="5"/>
      <c r="AK106" s="5"/>
      <c r="AL106" s="5">
        <v>13</v>
      </c>
      <c r="AM106" s="5"/>
      <c r="AN106" s="40">
        <v>40676</v>
      </c>
      <c r="AO106" s="8">
        <v>40682</v>
      </c>
      <c r="AP106" s="41" t="s">
        <v>114</v>
      </c>
      <c r="AQ106" s="28"/>
      <c r="AR106" s="28"/>
      <c r="AS106" s="28"/>
      <c r="AT106" s="28"/>
      <c r="AU106" s="28"/>
      <c r="AV106" s="28"/>
      <c r="AW106" s="28"/>
      <c r="AX106" s="28"/>
      <c r="AY106" s="10" t="s">
        <v>188</v>
      </c>
      <c r="AZ106" s="300">
        <f t="shared" si="6"/>
        <v>1</v>
      </c>
      <c r="BA106" s="5">
        <v>1</v>
      </c>
      <c r="BB106" s="5">
        <v>2.54</v>
      </c>
      <c r="BC106" s="87">
        <v>240</v>
      </c>
      <c r="BD106" s="12"/>
      <c r="BE106" s="5"/>
      <c r="BF106" s="5"/>
      <c r="BG106" s="5"/>
      <c r="BH106" s="5"/>
      <c r="BI106" s="5"/>
      <c r="BJ106" s="42">
        <v>2</v>
      </c>
      <c r="BK106" s="38"/>
      <c r="BL106" s="11">
        <f t="shared" si="7"/>
        <v>1216.0979498339946</v>
      </c>
      <c r="BM106" s="11"/>
      <c r="BN106" s="11">
        <f t="shared" si="8"/>
        <v>1216.0979498339946</v>
      </c>
      <c r="BO106" s="44">
        <v>102</v>
      </c>
      <c r="BP106" s="26">
        <v>2</v>
      </c>
      <c r="BQ106" s="26">
        <v>6</v>
      </c>
      <c r="BR106" s="26">
        <v>4</v>
      </c>
      <c r="BS106" s="26"/>
      <c r="BT106" s="26"/>
      <c r="BU106" s="26">
        <v>14</v>
      </c>
      <c r="BV106" s="26"/>
      <c r="BW106" s="33">
        <v>8</v>
      </c>
      <c r="BX106" s="26">
        <v>3</v>
      </c>
      <c r="BY106" s="26" t="s">
        <v>453</v>
      </c>
      <c r="BZ106" s="26"/>
      <c r="CA106" s="26">
        <v>14</v>
      </c>
      <c r="CB106" s="26"/>
      <c r="CC106" s="33"/>
      <c r="CD106" s="26"/>
      <c r="CE106" s="26"/>
      <c r="CF106" s="26"/>
      <c r="CG106" s="26"/>
      <c r="CH106" s="26"/>
      <c r="CI106" s="33"/>
      <c r="CJ106" s="26"/>
      <c r="CK106" s="26"/>
      <c r="CL106" s="26"/>
      <c r="CM106" s="26"/>
      <c r="CN106" s="26"/>
      <c r="CO106" s="33"/>
      <c r="CP106" s="26"/>
      <c r="CQ106" s="26"/>
      <c r="CR106" s="26"/>
      <c r="CS106" s="26"/>
      <c r="CT106" s="26"/>
      <c r="CU106" s="33"/>
      <c r="CV106" s="4"/>
      <c r="CW106" s="4"/>
      <c r="CX106" s="4"/>
      <c r="CY106" s="4"/>
      <c r="CZ106" s="43"/>
      <c r="DA106" s="26"/>
      <c r="DB106" s="26"/>
      <c r="DC106" s="26"/>
      <c r="DD106" s="26"/>
      <c r="DE106" s="26"/>
      <c r="DF106" s="26"/>
      <c r="DG106" s="33"/>
      <c r="DH106" s="4"/>
      <c r="DI106" s="4"/>
      <c r="DJ106" s="4"/>
      <c r="DK106" s="4"/>
      <c r="DL106" s="43"/>
      <c r="DM106" s="26"/>
      <c r="DN106" s="26"/>
      <c r="DO106" s="26"/>
      <c r="DP106" s="26"/>
      <c r="DQ106" s="26"/>
      <c r="DR106" s="26"/>
      <c r="DS106" s="33"/>
      <c r="DT106" s="26"/>
      <c r="DU106" s="26"/>
      <c r="DV106" s="26"/>
      <c r="DW106" s="26"/>
      <c r="DX106" s="26"/>
      <c r="DY106" s="44">
        <v>102</v>
      </c>
      <c r="DZ106" s="5">
        <v>1</v>
      </c>
      <c r="EA106" s="5">
        <v>1</v>
      </c>
      <c r="EB106" s="69">
        <v>1</v>
      </c>
      <c r="EC106" s="5">
        <v>2.54</v>
      </c>
      <c r="ED106" s="87">
        <v>240</v>
      </c>
      <c r="EE106" s="11">
        <v>1216.0979498339946</v>
      </c>
      <c r="EF106" s="69">
        <v>13</v>
      </c>
      <c r="EG106" s="8">
        <v>40676</v>
      </c>
      <c r="EH106" s="8">
        <v>40682</v>
      </c>
      <c r="EI106" s="8" t="s">
        <v>114</v>
      </c>
      <c r="EJ106" s="71">
        <v>2</v>
      </c>
      <c r="EK106" s="69">
        <v>14</v>
      </c>
      <c r="EL106" s="69">
        <v>7</v>
      </c>
      <c r="EM106" s="69"/>
      <c r="EN106" s="69">
        <v>28</v>
      </c>
      <c r="EO106" s="69"/>
      <c r="EP106" s="79"/>
      <c r="EQ106" s="10"/>
    </row>
    <row r="107" spans="1:147" ht="15" x14ac:dyDescent="0.25">
      <c r="A107" s="10">
        <v>103</v>
      </c>
      <c r="B107" s="15"/>
      <c r="C107" s="42"/>
      <c r="D107" s="8">
        <v>40661</v>
      </c>
      <c r="E107" s="28">
        <v>1</v>
      </c>
      <c r="F107" s="28">
        <v>0</v>
      </c>
      <c r="G107" s="32">
        <v>2</v>
      </c>
      <c r="H107" s="5">
        <v>2</v>
      </c>
      <c r="I107" s="5">
        <v>2</v>
      </c>
      <c r="J107" s="5">
        <v>2</v>
      </c>
      <c r="K107" s="5">
        <v>2</v>
      </c>
      <c r="L107" s="5">
        <v>2</v>
      </c>
      <c r="M107" s="5"/>
      <c r="N107" s="5"/>
      <c r="O107" s="299">
        <f t="shared" si="5"/>
        <v>2</v>
      </c>
      <c r="P107" s="5"/>
      <c r="Q107" s="5"/>
      <c r="R107" s="5"/>
      <c r="S107" s="5"/>
      <c r="T107" s="5"/>
      <c r="U107" s="5"/>
      <c r="V107" s="5"/>
      <c r="W107" s="5"/>
      <c r="X107" s="32"/>
      <c r="Y107" s="5"/>
      <c r="Z107" s="5"/>
      <c r="AA107" s="5"/>
      <c r="AB107" s="5"/>
      <c r="AC107" s="5"/>
      <c r="AD107" s="5"/>
      <c r="AE107" s="5"/>
      <c r="AF107" s="32"/>
      <c r="AG107" s="5"/>
      <c r="AH107" s="5"/>
      <c r="AI107" s="5"/>
      <c r="AJ107" s="5"/>
      <c r="AK107" s="5"/>
      <c r="AL107" s="5"/>
      <c r="AM107" s="5"/>
      <c r="AN107" s="40"/>
      <c r="AO107" s="8"/>
      <c r="AP107" s="41"/>
      <c r="AQ107" s="28"/>
      <c r="AR107" s="28"/>
      <c r="AS107" s="28"/>
      <c r="AT107" s="28"/>
      <c r="AU107" s="28"/>
      <c r="AV107" s="28"/>
      <c r="AW107" s="28"/>
      <c r="AX107" s="28"/>
      <c r="AY107" s="10"/>
      <c r="AZ107" s="300">
        <f t="shared" si="6"/>
        <v>0</v>
      </c>
      <c r="BA107" s="5"/>
      <c r="BB107" s="5"/>
      <c r="BC107" s="87"/>
      <c r="BD107" s="12"/>
      <c r="BE107" s="5"/>
      <c r="BF107" s="5"/>
      <c r="BG107" s="5"/>
      <c r="BH107" s="5"/>
      <c r="BI107" s="5"/>
      <c r="BJ107" s="32"/>
      <c r="BK107" s="38"/>
      <c r="BL107" s="11"/>
      <c r="BM107" s="11"/>
      <c r="BN107" s="11"/>
      <c r="BO107" s="44">
        <v>103</v>
      </c>
      <c r="BP107" s="26"/>
      <c r="BQ107" s="26"/>
      <c r="BR107" s="26"/>
      <c r="BS107" s="26"/>
      <c r="BT107" s="26"/>
      <c r="BU107" s="26"/>
      <c r="BV107" s="26"/>
      <c r="BW107" s="33"/>
      <c r="BX107" s="26"/>
      <c r="BY107" s="26"/>
      <c r="BZ107" s="26"/>
      <c r="CA107" s="26"/>
      <c r="CB107" s="26"/>
      <c r="CC107" s="33"/>
      <c r="CD107" s="26"/>
      <c r="CE107" s="26"/>
      <c r="CF107" s="26"/>
      <c r="CG107" s="26"/>
      <c r="CH107" s="26"/>
      <c r="CI107" s="33"/>
      <c r="CJ107" s="26"/>
      <c r="CK107" s="26"/>
      <c r="CL107" s="26"/>
      <c r="CM107" s="26"/>
      <c r="CN107" s="26"/>
      <c r="CO107" s="33"/>
      <c r="CP107" s="26"/>
      <c r="CQ107" s="26"/>
      <c r="CR107" s="26"/>
      <c r="CS107" s="26"/>
      <c r="CT107" s="26"/>
      <c r="CU107" s="33"/>
      <c r="CV107" s="4"/>
      <c r="CW107" s="4"/>
      <c r="CX107" s="4"/>
      <c r="CY107" s="4"/>
      <c r="CZ107" s="43"/>
      <c r="DA107" s="26"/>
      <c r="DB107" s="26"/>
      <c r="DC107" s="26"/>
      <c r="DD107" s="26"/>
      <c r="DE107" s="26"/>
      <c r="DF107" s="26"/>
      <c r="DG107" s="33"/>
      <c r="DH107" s="4"/>
      <c r="DI107" s="4"/>
      <c r="DJ107" s="4"/>
      <c r="DK107" s="4"/>
      <c r="DL107" s="43"/>
      <c r="DM107" s="26"/>
      <c r="DN107" s="26"/>
      <c r="DO107" s="26"/>
      <c r="DP107" s="26"/>
      <c r="DQ107" s="26"/>
      <c r="DR107" s="26"/>
      <c r="DS107" s="33"/>
      <c r="DT107" s="26"/>
      <c r="DU107" s="26"/>
      <c r="DV107" s="26"/>
      <c r="DW107" s="26"/>
      <c r="DX107" s="26"/>
      <c r="DY107" s="44">
        <v>103</v>
      </c>
      <c r="DZ107" s="5">
        <v>2</v>
      </c>
      <c r="EA107" s="5">
        <v>0</v>
      </c>
      <c r="EB107" s="69">
        <v>2</v>
      </c>
      <c r="EC107" s="5"/>
      <c r="ED107" s="87"/>
      <c r="EE107" s="11"/>
      <c r="EF107" s="69"/>
      <c r="EG107" s="8"/>
      <c r="EH107" s="8"/>
      <c r="EI107" s="8"/>
      <c r="EJ107" s="71"/>
      <c r="EK107" s="69"/>
      <c r="EL107" s="69"/>
      <c r="EM107" s="69"/>
      <c r="EN107" s="69"/>
      <c r="EO107" s="69"/>
      <c r="EP107" s="79"/>
      <c r="EQ107" s="10"/>
    </row>
    <row r="108" spans="1:147" ht="15" x14ac:dyDescent="0.25">
      <c r="A108" s="10">
        <v>104</v>
      </c>
      <c r="B108" s="15"/>
      <c r="C108" s="42">
        <v>1</v>
      </c>
      <c r="D108" s="8">
        <v>40674</v>
      </c>
      <c r="E108" s="28">
        <v>1</v>
      </c>
      <c r="F108" s="28">
        <v>1</v>
      </c>
      <c r="G108" s="32"/>
      <c r="H108" s="5"/>
      <c r="I108" s="5"/>
      <c r="J108" s="5">
        <v>2</v>
      </c>
      <c r="K108" s="5">
        <v>2</v>
      </c>
      <c r="L108" s="5">
        <v>2</v>
      </c>
      <c r="M108" s="5">
        <v>2</v>
      </c>
      <c r="N108" s="5"/>
      <c r="O108" s="299">
        <f t="shared" si="5"/>
        <v>2</v>
      </c>
      <c r="P108" s="5"/>
      <c r="Q108" s="5"/>
      <c r="R108" s="5"/>
      <c r="S108" s="5" t="s">
        <v>111</v>
      </c>
      <c r="T108" s="5" t="s">
        <v>111</v>
      </c>
      <c r="U108" s="5" t="s">
        <v>112</v>
      </c>
      <c r="V108" s="5"/>
      <c r="W108" s="5"/>
      <c r="X108" s="32"/>
      <c r="Y108" s="5"/>
      <c r="Z108" s="5"/>
      <c r="AA108" s="5">
        <v>1</v>
      </c>
      <c r="AB108" s="5">
        <v>1</v>
      </c>
      <c r="AC108" s="5">
        <v>1</v>
      </c>
      <c r="AD108" s="5"/>
      <c r="AE108" s="5"/>
      <c r="AF108" s="32"/>
      <c r="AG108" s="5"/>
      <c r="AH108" s="5"/>
      <c r="AI108" s="5"/>
      <c r="AJ108" s="5"/>
      <c r="AK108" s="5"/>
      <c r="AL108" s="5">
        <v>1</v>
      </c>
      <c r="AM108" s="5"/>
      <c r="AN108" s="40"/>
      <c r="AO108" s="8"/>
      <c r="AP108" s="41" t="s">
        <v>114</v>
      </c>
      <c r="AQ108" s="28"/>
      <c r="AR108" s="28"/>
      <c r="AS108" s="28"/>
      <c r="AT108" s="28"/>
      <c r="AU108" s="28"/>
      <c r="AV108" s="28"/>
      <c r="AW108" s="28"/>
      <c r="AX108" s="28"/>
      <c r="AY108" s="10"/>
      <c r="AZ108" s="300">
        <f t="shared" si="6"/>
        <v>2</v>
      </c>
      <c r="BA108" s="5">
        <v>2</v>
      </c>
      <c r="BB108" s="5">
        <v>2.31</v>
      </c>
      <c r="BC108" s="87">
        <v>280</v>
      </c>
      <c r="BD108" s="20"/>
      <c r="BE108" s="5"/>
      <c r="BF108" s="5"/>
      <c r="BG108" s="5"/>
      <c r="BH108" s="5"/>
      <c r="BI108" s="5"/>
      <c r="BJ108" s="32">
        <v>0</v>
      </c>
      <c r="BK108" s="38"/>
      <c r="BL108" s="11">
        <f t="shared" si="7"/>
        <v>2346.9393582348694</v>
      </c>
      <c r="BM108" s="11"/>
      <c r="BN108" s="11">
        <f t="shared" si="8"/>
        <v>2346.9393582348694</v>
      </c>
      <c r="BO108" s="44">
        <v>104</v>
      </c>
      <c r="BP108" s="26"/>
      <c r="BQ108" s="26"/>
      <c r="BR108" s="26"/>
      <c r="BS108" s="26"/>
      <c r="BT108" s="26"/>
      <c r="BU108" s="26"/>
      <c r="BV108" s="26"/>
      <c r="BW108" s="33"/>
      <c r="BX108" s="26"/>
      <c r="BY108" s="26"/>
      <c r="BZ108" s="26"/>
      <c r="CA108" s="26"/>
      <c r="CB108" s="26"/>
      <c r="CC108" s="33"/>
      <c r="CD108" s="26"/>
      <c r="CE108" s="26"/>
      <c r="CF108" s="26"/>
      <c r="CG108" s="26"/>
      <c r="CH108" s="26"/>
      <c r="CI108" s="33"/>
      <c r="CJ108" s="26"/>
      <c r="CK108" s="26"/>
      <c r="CL108" s="26"/>
      <c r="CM108" s="26"/>
      <c r="CN108" s="26"/>
      <c r="CO108" s="33"/>
      <c r="CP108" s="26"/>
      <c r="CQ108" s="26"/>
      <c r="CR108" s="26"/>
      <c r="CS108" s="26"/>
      <c r="CT108" s="26"/>
      <c r="CU108" s="33"/>
      <c r="CV108" s="4"/>
      <c r="CW108" s="4"/>
      <c r="CX108" s="4"/>
      <c r="CY108" s="4"/>
      <c r="CZ108" s="43"/>
      <c r="DA108" s="26"/>
      <c r="DB108" s="26"/>
      <c r="DC108" s="26"/>
      <c r="DD108" s="26"/>
      <c r="DE108" s="26"/>
      <c r="DF108" s="26"/>
      <c r="DG108" s="33"/>
      <c r="DH108" s="4"/>
      <c r="DI108" s="4"/>
      <c r="DJ108" s="4"/>
      <c r="DK108" s="4"/>
      <c r="DL108" s="43"/>
      <c r="DM108" s="26"/>
      <c r="DN108" s="26"/>
      <c r="DO108" s="26"/>
      <c r="DP108" s="26"/>
      <c r="DQ108" s="26"/>
      <c r="DR108" s="26"/>
      <c r="DS108" s="33"/>
      <c r="DT108" s="26"/>
      <c r="DU108" s="26"/>
      <c r="DV108" s="26"/>
      <c r="DW108" s="26"/>
      <c r="DX108" s="26"/>
      <c r="DY108" s="44">
        <v>104</v>
      </c>
      <c r="DZ108" s="5">
        <v>2</v>
      </c>
      <c r="EA108" s="5">
        <v>2</v>
      </c>
      <c r="EB108" s="69">
        <v>2</v>
      </c>
      <c r="EC108" s="5">
        <v>2.31</v>
      </c>
      <c r="ED108" s="87">
        <v>280</v>
      </c>
      <c r="EE108" s="11">
        <v>2346.9393582348694</v>
      </c>
      <c r="EF108" s="69">
        <v>1</v>
      </c>
      <c r="EG108" s="252">
        <v>40683</v>
      </c>
      <c r="EH108" s="8"/>
      <c r="EI108" s="8" t="s">
        <v>114</v>
      </c>
      <c r="EJ108" s="71">
        <v>0</v>
      </c>
      <c r="EK108" s="69"/>
      <c r="EL108" s="69"/>
      <c r="EM108" s="69"/>
      <c r="EN108" s="69"/>
      <c r="EO108" s="69"/>
      <c r="EP108" s="79"/>
      <c r="EQ108" s="10"/>
    </row>
    <row r="109" spans="1:147" ht="15" x14ac:dyDescent="0.25">
      <c r="A109" s="10">
        <v>105</v>
      </c>
      <c r="B109" s="15"/>
      <c r="C109" s="42"/>
      <c r="D109" s="8"/>
      <c r="E109" s="28"/>
      <c r="F109" s="28"/>
      <c r="G109" s="32"/>
      <c r="H109" s="5"/>
      <c r="I109" s="5"/>
      <c r="J109" s="5"/>
      <c r="K109" s="5"/>
      <c r="L109" s="5"/>
      <c r="M109" s="5"/>
      <c r="N109" s="5"/>
      <c r="O109" s="299">
        <f t="shared" si="5"/>
        <v>0</v>
      </c>
      <c r="P109" s="5"/>
      <c r="Q109" s="5"/>
      <c r="R109" s="5"/>
      <c r="S109" s="5"/>
      <c r="T109" s="5"/>
      <c r="U109" s="5"/>
      <c r="V109" s="5"/>
      <c r="W109" s="5"/>
      <c r="X109" s="32"/>
      <c r="Y109" s="5"/>
      <c r="Z109" s="5"/>
      <c r="AA109" s="5"/>
      <c r="AB109" s="5"/>
      <c r="AC109" s="5"/>
      <c r="AD109" s="5"/>
      <c r="AE109" s="5"/>
      <c r="AF109" s="32"/>
      <c r="AG109" s="5"/>
      <c r="AH109" s="5"/>
      <c r="AI109" s="5"/>
      <c r="AJ109" s="5"/>
      <c r="AK109" s="5"/>
      <c r="AL109" s="5"/>
      <c r="AM109" s="5"/>
      <c r="AN109" s="40"/>
      <c r="AO109" s="8"/>
      <c r="AP109" s="41"/>
      <c r="AQ109" s="28"/>
      <c r="AR109" s="28"/>
      <c r="AS109" s="28"/>
      <c r="AT109" s="28"/>
      <c r="AU109" s="28"/>
      <c r="AV109" s="28"/>
      <c r="AW109" s="28"/>
      <c r="AX109" s="28"/>
      <c r="AY109" s="10" t="s">
        <v>755</v>
      </c>
      <c r="AZ109" s="300">
        <f t="shared" si="6"/>
        <v>0</v>
      </c>
      <c r="BA109" s="5"/>
      <c r="BB109" s="5"/>
      <c r="BC109" s="87"/>
      <c r="BD109" s="20"/>
      <c r="BE109" s="5"/>
      <c r="BF109" s="5"/>
      <c r="BG109" s="5"/>
      <c r="BH109" s="5"/>
      <c r="BI109" s="5"/>
      <c r="BJ109" s="32"/>
      <c r="BK109" s="38"/>
      <c r="BL109" s="11"/>
      <c r="BM109" s="11"/>
      <c r="BN109" s="11"/>
      <c r="BO109" s="44">
        <v>105</v>
      </c>
      <c r="BP109" s="26"/>
      <c r="BQ109" s="26"/>
      <c r="BR109" s="26"/>
      <c r="BS109" s="26"/>
      <c r="BT109" s="26"/>
      <c r="BU109" s="26"/>
      <c r="BV109" s="26"/>
      <c r="BW109" s="33"/>
      <c r="BX109" s="26"/>
      <c r="BY109" s="26"/>
      <c r="BZ109" s="26"/>
      <c r="CA109" s="26"/>
      <c r="CB109" s="26"/>
      <c r="CC109" s="33"/>
      <c r="CD109" s="26"/>
      <c r="CE109" s="26"/>
      <c r="CF109" s="26"/>
      <c r="CG109" s="26"/>
      <c r="CH109" s="26"/>
      <c r="CI109" s="33"/>
      <c r="CJ109" s="26"/>
      <c r="CK109" s="26"/>
      <c r="CL109" s="26"/>
      <c r="CM109" s="26"/>
      <c r="CN109" s="26"/>
      <c r="CO109" s="33"/>
      <c r="CP109" s="26"/>
      <c r="CQ109" s="26"/>
      <c r="CR109" s="26"/>
      <c r="CS109" s="26"/>
      <c r="CT109" s="26"/>
      <c r="CU109" s="33"/>
      <c r="CV109" s="4"/>
      <c r="CW109" s="4"/>
      <c r="CX109" s="4"/>
      <c r="CY109" s="4"/>
      <c r="CZ109" s="43"/>
      <c r="DA109" s="26"/>
      <c r="DB109" s="26"/>
      <c r="DC109" s="26"/>
      <c r="DD109" s="26"/>
      <c r="DE109" s="26"/>
      <c r="DF109" s="26"/>
      <c r="DG109" s="33"/>
      <c r="DH109" s="4"/>
      <c r="DI109" s="4"/>
      <c r="DJ109" s="4"/>
      <c r="DK109" s="4"/>
      <c r="DL109" s="43"/>
      <c r="DM109" s="26"/>
      <c r="DN109" s="26"/>
      <c r="DO109" s="26"/>
      <c r="DP109" s="26"/>
      <c r="DQ109" s="26"/>
      <c r="DR109" s="26"/>
      <c r="DS109" s="33"/>
      <c r="DT109" s="26"/>
      <c r="DU109" s="26"/>
      <c r="DV109" s="26"/>
      <c r="DW109" s="26"/>
      <c r="DX109" s="26"/>
      <c r="DY109" s="44">
        <v>105</v>
      </c>
      <c r="DZ109" s="5">
        <v>0</v>
      </c>
      <c r="EA109" s="5">
        <v>0</v>
      </c>
      <c r="EB109" s="69"/>
      <c r="EC109" s="5"/>
      <c r="ED109" s="87"/>
      <c r="EE109" s="11"/>
      <c r="EF109" s="69"/>
      <c r="EG109" s="8"/>
      <c r="EH109" s="8"/>
      <c r="EI109" s="8"/>
      <c r="EJ109" s="71"/>
      <c r="EK109" s="69"/>
      <c r="EL109" s="69"/>
      <c r="EM109" s="69"/>
      <c r="EN109" s="69"/>
      <c r="EO109" s="69"/>
      <c r="EP109" s="79"/>
    </row>
    <row r="110" spans="1:147" ht="15" x14ac:dyDescent="0.25">
      <c r="A110" s="10">
        <v>106</v>
      </c>
      <c r="B110" s="15"/>
      <c r="C110" s="42"/>
      <c r="D110" s="8">
        <v>40667</v>
      </c>
      <c r="E110" s="28">
        <v>1</v>
      </c>
      <c r="F110" s="28">
        <v>0</v>
      </c>
      <c r="G110" s="32"/>
      <c r="H110" s="5">
        <v>3</v>
      </c>
      <c r="I110" s="5">
        <v>3</v>
      </c>
      <c r="J110" s="5">
        <v>3</v>
      </c>
      <c r="K110" s="5">
        <v>3</v>
      </c>
      <c r="L110" s="5">
        <v>3</v>
      </c>
      <c r="M110" s="5"/>
      <c r="N110" s="5"/>
      <c r="O110" s="299">
        <f t="shared" si="5"/>
        <v>3</v>
      </c>
      <c r="P110" s="5"/>
      <c r="Q110" s="5"/>
      <c r="R110" s="5"/>
      <c r="S110" s="5"/>
      <c r="T110" s="5"/>
      <c r="U110" s="5"/>
      <c r="V110" s="5"/>
      <c r="W110" s="5"/>
      <c r="X110" s="32"/>
      <c r="Y110" s="5"/>
      <c r="Z110" s="5"/>
      <c r="AA110" s="5"/>
      <c r="AB110" s="5"/>
      <c r="AC110" s="5"/>
      <c r="AD110" s="5"/>
      <c r="AE110" s="5"/>
      <c r="AF110" s="32"/>
      <c r="AG110" s="5"/>
      <c r="AH110" s="5"/>
      <c r="AI110" s="5"/>
      <c r="AJ110" s="5"/>
      <c r="AK110" s="5"/>
      <c r="AL110" s="5"/>
      <c r="AM110" s="5"/>
      <c r="AN110" s="40"/>
      <c r="AO110" s="8"/>
      <c r="AP110" s="41"/>
      <c r="AQ110" s="28"/>
      <c r="AR110" s="28"/>
      <c r="AS110" s="28"/>
      <c r="AT110" s="28"/>
      <c r="AU110" s="28"/>
      <c r="AV110" s="28"/>
      <c r="AW110" s="28"/>
      <c r="AX110" s="28"/>
      <c r="AY110" s="10"/>
      <c r="AZ110" s="300">
        <f t="shared" si="6"/>
        <v>0</v>
      </c>
      <c r="BA110" s="5"/>
      <c r="BB110" s="5"/>
      <c r="BC110" s="87"/>
      <c r="BD110" s="20"/>
      <c r="BE110" s="5"/>
      <c r="BF110" s="5"/>
      <c r="BG110" s="5"/>
      <c r="BH110" s="5"/>
      <c r="BI110" s="5"/>
      <c r="BJ110" s="32"/>
      <c r="BK110" s="38"/>
      <c r="BL110" s="11"/>
      <c r="BM110" s="11"/>
      <c r="BN110" s="11"/>
      <c r="BO110" s="44">
        <v>106</v>
      </c>
      <c r="BP110" s="26"/>
      <c r="BQ110" s="26"/>
      <c r="BR110" s="26"/>
      <c r="BS110" s="26"/>
      <c r="BT110" s="26"/>
      <c r="BU110" s="26"/>
      <c r="BV110" s="26"/>
      <c r="BW110" s="33"/>
      <c r="BX110" s="26"/>
      <c r="BY110" s="26"/>
      <c r="BZ110" s="26"/>
      <c r="CA110" s="26"/>
      <c r="CB110" s="26"/>
      <c r="CC110" s="33"/>
      <c r="CD110" s="26"/>
      <c r="CE110" s="26"/>
      <c r="CF110" s="26"/>
      <c r="CG110" s="26"/>
      <c r="CH110" s="26"/>
      <c r="CI110" s="33"/>
      <c r="CJ110" s="26"/>
      <c r="CK110" s="26"/>
      <c r="CL110" s="26"/>
      <c r="CM110" s="26"/>
      <c r="CN110" s="26"/>
      <c r="CO110" s="33"/>
      <c r="CP110" s="26"/>
      <c r="CQ110" s="26"/>
      <c r="CR110" s="26"/>
      <c r="CS110" s="26"/>
      <c r="CT110" s="26"/>
      <c r="CU110" s="33"/>
      <c r="CV110" s="4"/>
      <c r="CW110" s="4"/>
      <c r="CX110" s="4"/>
      <c r="CY110" s="4"/>
      <c r="CZ110" s="43"/>
      <c r="DA110" s="26"/>
      <c r="DB110" s="26"/>
      <c r="DC110" s="26"/>
      <c r="DD110" s="26"/>
      <c r="DE110" s="26"/>
      <c r="DF110" s="26"/>
      <c r="DG110" s="33"/>
      <c r="DH110" s="4"/>
      <c r="DI110" s="4"/>
      <c r="DJ110" s="4"/>
      <c r="DK110" s="4"/>
      <c r="DL110" s="43"/>
      <c r="DM110" s="26"/>
      <c r="DN110" s="26"/>
      <c r="DO110" s="26"/>
      <c r="DP110" s="26"/>
      <c r="DQ110" s="26"/>
      <c r="DR110" s="26"/>
      <c r="DS110" s="33"/>
      <c r="DT110" s="26"/>
      <c r="DU110" s="26"/>
      <c r="DV110" s="26"/>
      <c r="DW110" s="26"/>
      <c r="DX110" s="26"/>
      <c r="DY110" s="44">
        <v>106</v>
      </c>
      <c r="DZ110" s="5">
        <v>3</v>
      </c>
      <c r="EA110" s="5">
        <v>0</v>
      </c>
      <c r="EB110" s="69">
        <v>3</v>
      </c>
      <c r="EC110" s="5"/>
      <c r="ED110" s="87"/>
      <c r="EE110" s="11"/>
      <c r="EF110" s="69"/>
      <c r="EG110" s="8"/>
      <c r="EH110" s="8"/>
      <c r="EI110" s="8"/>
      <c r="EJ110" s="71"/>
      <c r="EK110" s="69"/>
      <c r="EL110" s="69"/>
      <c r="EM110" s="69"/>
      <c r="EN110" s="69"/>
      <c r="EO110" s="69"/>
      <c r="EP110" s="79"/>
    </row>
    <row r="111" spans="1:147" ht="15" x14ac:dyDescent="0.25">
      <c r="A111" s="10">
        <v>107</v>
      </c>
      <c r="B111" s="15"/>
      <c r="C111" s="42"/>
      <c r="D111" s="8">
        <v>40661</v>
      </c>
      <c r="E111" s="28">
        <v>1</v>
      </c>
      <c r="F111" s="28">
        <v>1</v>
      </c>
      <c r="G111" s="32">
        <v>2</v>
      </c>
      <c r="H111" s="5">
        <v>2</v>
      </c>
      <c r="I111" s="5">
        <v>2</v>
      </c>
      <c r="J111" s="5">
        <v>2</v>
      </c>
      <c r="K111" s="5">
        <v>2</v>
      </c>
      <c r="L111" s="5">
        <v>2</v>
      </c>
      <c r="M111" s="5"/>
      <c r="N111" s="5"/>
      <c r="O111" s="299">
        <f t="shared" si="5"/>
        <v>2</v>
      </c>
      <c r="P111" s="5"/>
      <c r="Q111" s="5"/>
      <c r="R111" s="5"/>
      <c r="S111" s="5" t="s">
        <v>118</v>
      </c>
      <c r="T111" s="5" t="s">
        <v>112</v>
      </c>
      <c r="U111" s="5"/>
      <c r="V111" s="5"/>
      <c r="W111" s="5"/>
      <c r="X111" s="32"/>
      <c r="Y111" s="5"/>
      <c r="Z111" s="5"/>
      <c r="AA111" s="5">
        <v>3</v>
      </c>
      <c r="AB111" s="5">
        <v>3</v>
      </c>
      <c r="AC111" s="5"/>
      <c r="AD111" s="5"/>
      <c r="AE111" s="5"/>
      <c r="AF111" s="32"/>
      <c r="AG111" s="5"/>
      <c r="AH111" s="5"/>
      <c r="AI111" s="5"/>
      <c r="AJ111" s="5"/>
      <c r="AK111" s="5">
        <v>3</v>
      </c>
      <c r="AL111" s="5"/>
      <c r="AM111" s="5"/>
      <c r="AN111" s="40" t="s">
        <v>135</v>
      </c>
      <c r="AO111" s="8">
        <v>40682</v>
      </c>
      <c r="AP111" s="41" t="s">
        <v>135</v>
      </c>
      <c r="AQ111" s="28"/>
      <c r="AR111" s="28"/>
      <c r="AS111" s="28"/>
      <c r="AT111" s="28"/>
      <c r="AU111" s="28"/>
      <c r="AV111" s="28"/>
      <c r="AW111" s="28"/>
      <c r="AX111" s="28"/>
      <c r="AY111" s="10" t="s">
        <v>189</v>
      </c>
      <c r="AZ111" s="300">
        <f t="shared" si="6"/>
        <v>2</v>
      </c>
      <c r="BA111" s="5">
        <v>2</v>
      </c>
      <c r="BB111" s="5">
        <v>1.49</v>
      </c>
      <c r="BC111" s="87">
        <v>240</v>
      </c>
      <c r="BD111" s="20"/>
      <c r="BE111" s="5"/>
      <c r="BF111" s="5"/>
      <c r="BG111" s="5"/>
      <c r="BH111" s="5"/>
      <c r="BI111" s="5"/>
      <c r="BJ111" s="32">
        <v>0</v>
      </c>
      <c r="BK111" s="38"/>
      <c r="BL111" s="11">
        <f t="shared" si="7"/>
        <v>836.957982028164</v>
      </c>
      <c r="BM111" s="11"/>
      <c r="BN111" s="11">
        <f t="shared" si="8"/>
        <v>836.957982028164</v>
      </c>
      <c r="BO111" s="44">
        <v>107</v>
      </c>
      <c r="BP111" s="26"/>
      <c r="BQ111" s="26"/>
      <c r="BR111" s="26"/>
      <c r="BS111" s="26"/>
      <c r="BT111" s="26"/>
      <c r="BU111" s="26"/>
      <c r="BV111" s="26"/>
      <c r="BW111" s="33"/>
      <c r="BX111" s="26"/>
      <c r="BY111" s="26"/>
      <c r="BZ111" s="26"/>
      <c r="CA111" s="26"/>
      <c r="CB111" s="26"/>
      <c r="CC111" s="33"/>
      <c r="CD111" s="26"/>
      <c r="CE111" s="26"/>
      <c r="CF111" s="26"/>
      <c r="CG111" s="26"/>
      <c r="CH111" s="26"/>
      <c r="CI111" s="33"/>
      <c r="CJ111" s="26"/>
      <c r="CK111" s="26"/>
      <c r="CL111" s="26"/>
      <c r="CM111" s="26"/>
      <c r="CN111" s="26"/>
      <c r="CO111" s="33"/>
      <c r="CP111" s="26"/>
      <c r="CQ111" s="26"/>
      <c r="CR111" s="26"/>
      <c r="CS111" s="26"/>
      <c r="CT111" s="26"/>
      <c r="CU111" s="33"/>
      <c r="CV111" s="4"/>
      <c r="CW111" s="4"/>
      <c r="CX111" s="4"/>
      <c r="CY111" s="4"/>
      <c r="CZ111" s="43"/>
      <c r="DA111" s="26"/>
      <c r="DB111" s="26"/>
      <c r="DC111" s="26"/>
      <c r="DD111" s="26"/>
      <c r="DE111" s="26"/>
      <c r="DF111" s="26"/>
      <c r="DG111" s="33"/>
      <c r="DH111" s="4"/>
      <c r="DI111" s="4"/>
      <c r="DJ111" s="4"/>
      <c r="DK111" s="4"/>
      <c r="DL111" s="43"/>
      <c r="DM111" s="26"/>
      <c r="DN111" s="26"/>
      <c r="DO111" s="26"/>
      <c r="DP111" s="26"/>
      <c r="DQ111" s="26"/>
      <c r="DR111" s="26"/>
      <c r="DS111" s="33"/>
      <c r="DT111" s="26"/>
      <c r="DU111" s="26"/>
      <c r="DV111" s="26"/>
      <c r="DW111" s="26"/>
      <c r="DX111" s="26"/>
      <c r="DY111" s="44">
        <v>107</v>
      </c>
      <c r="DZ111" s="5">
        <v>2</v>
      </c>
      <c r="EA111" s="5">
        <v>2</v>
      </c>
      <c r="EB111" s="69">
        <v>2</v>
      </c>
      <c r="EC111" s="5">
        <v>1.49</v>
      </c>
      <c r="ED111" s="87">
        <v>240</v>
      </c>
      <c r="EE111" s="11">
        <v>836.957982028164</v>
      </c>
      <c r="EF111" s="69">
        <v>3</v>
      </c>
      <c r="EG111" s="8" t="s">
        <v>135</v>
      </c>
      <c r="EH111" s="8">
        <v>40682</v>
      </c>
      <c r="EI111" s="8" t="s">
        <v>135</v>
      </c>
      <c r="EJ111" s="71">
        <v>0</v>
      </c>
      <c r="EK111" s="69"/>
      <c r="EL111" s="69"/>
      <c r="EM111" s="69"/>
      <c r="EN111" s="69"/>
      <c r="EO111" s="69"/>
      <c r="EP111" s="79"/>
    </row>
    <row r="112" spans="1:147" ht="15" x14ac:dyDescent="0.25">
      <c r="A112" s="10">
        <v>108</v>
      </c>
      <c r="B112" s="15"/>
      <c r="C112" s="42"/>
      <c r="D112" s="8">
        <v>40661</v>
      </c>
      <c r="E112" s="28">
        <v>1</v>
      </c>
      <c r="F112" s="28">
        <v>0</v>
      </c>
      <c r="G112" s="32">
        <v>1</v>
      </c>
      <c r="H112" s="5">
        <v>1</v>
      </c>
      <c r="I112" s="5">
        <v>1</v>
      </c>
      <c r="J112" s="5">
        <v>1</v>
      </c>
      <c r="K112" s="5">
        <v>1</v>
      </c>
      <c r="L112" s="5">
        <v>1</v>
      </c>
      <c r="M112" s="5"/>
      <c r="N112" s="5"/>
      <c r="O112" s="299">
        <f t="shared" si="5"/>
        <v>1</v>
      </c>
      <c r="P112" s="5"/>
      <c r="Q112" s="5"/>
      <c r="R112" s="5"/>
      <c r="S112" s="5"/>
      <c r="T112" s="5"/>
      <c r="U112" s="5"/>
      <c r="V112" s="5"/>
      <c r="W112" s="5"/>
      <c r="X112" s="32"/>
      <c r="Y112" s="5"/>
      <c r="Z112" s="5"/>
      <c r="AA112" s="5"/>
      <c r="AB112" s="5"/>
      <c r="AC112" s="5"/>
      <c r="AD112" s="5"/>
      <c r="AE112" s="5"/>
      <c r="AF112" s="32"/>
      <c r="AG112" s="5"/>
      <c r="AH112" s="5"/>
      <c r="AI112" s="5"/>
      <c r="AJ112" s="5"/>
      <c r="AK112" s="5"/>
      <c r="AL112" s="5"/>
      <c r="AM112" s="5"/>
      <c r="AN112" s="40"/>
      <c r="AO112" s="8"/>
      <c r="AP112" s="41"/>
      <c r="AQ112" s="28"/>
      <c r="AR112" s="28"/>
      <c r="AS112" s="28"/>
      <c r="AT112" s="28"/>
      <c r="AU112" s="28"/>
      <c r="AV112" s="28"/>
      <c r="AW112" s="28"/>
      <c r="AX112" s="28"/>
      <c r="AY112" s="10"/>
      <c r="AZ112" s="300">
        <f t="shared" si="6"/>
        <v>0</v>
      </c>
      <c r="BA112" s="5"/>
      <c r="BB112" s="5"/>
      <c r="BC112" s="87"/>
      <c r="BD112" s="20"/>
      <c r="BE112" s="5"/>
      <c r="BF112" s="5"/>
      <c r="BG112" s="5"/>
      <c r="BH112" s="5"/>
      <c r="BI112" s="5"/>
      <c r="BJ112" s="32"/>
      <c r="BK112" s="38"/>
      <c r="BL112" s="11"/>
      <c r="BM112" s="11"/>
      <c r="BN112" s="11"/>
      <c r="BO112" s="44">
        <v>108</v>
      </c>
      <c r="BP112" s="26"/>
      <c r="BQ112" s="26"/>
      <c r="BR112" s="26"/>
      <c r="BS112" s="26"/>
      <c r="BT112" s="26"/>
      <c r="BU112" s="26"/>
      <c r="BV112" s="26"/>
      <c r="BW112" s="33"/>
      <c r="BX112" s="26"/>
      <c r="BY112" s="26"/>
      <c r="BZ112" s="26"/>
      <c r="CA112" s="26"/>
      <c r="CB112" s="26"/>
      <c r="CC112" s="33"/>
      <c r="CD112" s="26"/>
      <c r="CE112" s="26"/>
      <c r="CF112" s="26"/>
      <c r="CG112" s="26"/>
      <c r="CH112" s="26"/>
      <c r="CI112" s="33"/>
      <c r="CJ112" s="26"/>
      <c r="CK112" s="26"/>
      <c r="CL112" s="26"/>
      <c r="CM112" s="26"/>
      <c r="CN112" s="26"/>
      <c r="CO112" s="33"/>
      <c r="CP112" s="26"/>
      <c r="CQ112" s="26"/>
      <c r="CR112" s="26"/>
      <c r="CS112" s="26"/>
      <c r="CT112" s="26"/>
      <c r="CU112" s="33"/>
      <c r="CV112" s="4"/>
      <c r="CW112" s="4"/>
      <c r="CX112" s="4"/>
      <c r="CY112" s="4"/>
      <c r="CZ112" s="43"/>
      <c r="DA112" s="26"/>
      <c r="DB112" s="26"/>
      <c r="DC112" s="26"/>
      <c r="DD112" s="26"/>
      <c r="DE112" s="26"/>
      <c r="DF112" s="26"/>
      <c r="DG112" s="33"/>
      <c r="DH112" s="4"/>
      <c r="DI112" s="4"/>
      <c r="DJ112" s="4"/>
      <c r="DK112" s="4"/>
      <c r="DL112" s="43"/>
      <c r="DM112" s="26"/>
      <c r="DN112" s="26"/>
      <c r="DO112" s="26"/>
      <c r="DP112" s="26"/>
      <c r="DQ112" s="26"/>
      <c r="DR112" s="26"/>
      <c r="DS112" s="33"/>
      <c r="DT112" s="26"/>
      <c r="DU112" s="26"/>
      <c r="DV112" s="26"/>
      <c r="DW112" s="26"/>
      <c r="DX112" s="26"/>
      <c r="DY112" s="44">
        <v>108</v>
      </c>
      <c r="DZ112" s="5">
        <v>1</v>
      </c>
      <c r="EA112" s="5">
        <v>0</v>
      </c>
      <c r="EB112" s="69">
        <v>1</v>
      </c>
      <c r="EC112" s="5"/>
      <c r="ED112" s="87"/>
      <c r="EE112" s="11"/>
      <c r="EF112" s="69"/>
      <c r="EG112" s="8"/>
      <c r="EH112" s="8"/>
      <c r="EI112" s="8"/>
      <c r="EJ112" s="71"/>
      <c r="EK112" s="69"/>
      <c r="EL112" s="69"/>
      <c r="EM112" s="69"/>
      <c r="EN112" s="69"/>
      <c r="EO112" s="69"/>
      <c r="EP112" s="79"/>
      <c r="EQ112" s="10"/>
    </row>
    <row r="113" spans="1:147" ht="15" x14ac:dyDescent="0.25">
      <c r="A113" s="10">
        <v>109</v>
      </c>
      <c r="B113" s="15"/>
      <c r="C113" s="42"/>
      <c r="D113" s="8">
        <v>40661</v>
      </c>
      <c r="E113" s="28">
        <v>1</v>
      </c>
      <c r="F113" s="28">
        <v>1</v>
      </c>
      <c r="G113" s="32">
        <v>2</v>
      </c>
      <c r="H113" s="5">
        <v>2</v>
      </c>
      <c r="I113" s="5">
        <v>2</v>
      </c>
      <c r="J113" s="5">
        <v>2</v>
      </c>
      <c r="K113" s="5">
        <v>2</v>
      </c>
      <c r="L113" s="5">
        <v>2</v>
      </c>
      <c r="M113" s="5">
        <v>2</v>
      </c>
      <c r="N113" s="5">
        <v>2</v>
      </c>
      <c r="O113" s="299">
        <f t="shared" si="5"/>
        <v>2</v>
      </c>
      <c r="P113" s="5" t="s">
        <v>117</v>
      </c>
      <c r="Q113" s="5" t="s">
        <v>111</v>
      </c>
      <c r="R113" s="5" t="s">
        <v>118</v>
      </c>
      <c r="S113" s="5"/>
      <c r="T113" s="5"/>
      <c r="U113" s="5"/>
      <c r="V113" s="5"/>
      <c r="W113" s="5"/>
      <c r="X113" s="32">
        <v>15</v>
      </c>
      <c r="Y113" s="5">
        <v>15</v>
      </c>
      <c r="Z113" s="5">
        <v>15</v>
      </c>
      <c r="AA113" s="5">
        <v>31</v>
      </c>
      <c r="AB113" s="5">
        <v>40</v>
      </c>
      <c r="AC113" s="5">
        <v>50</v>
      </c>
      <c r="AD113" s="5"/>
      <c r="AE113" s="5"/>
      <c r="AF113" s="32"/>
      <c r="AG113" s="5"/>
      <c r="AH113" s="5"/>
      <c r="AI113" s="5"/>
      <c r="AJ113" s="5"/>
      <c r="AK113" s="5"/>
      <c r="AL113" s="5">
        <v>46</v>
      </c>
      <c r="AM113" s="5">
        <v>46</v>
      </c>
      <c r="AN113" s="40">
        <v>40674</v>
      </c>
      <c r="AO113" s="8">
        <v>40682</v>
      </c>
      <c r="AP113" s="41">
        <v>40693</v>
      </c>
      <c r="AQ113" s="28"/>
      <c r="AR113" s="28"/>
      <c r="AS113" s="28"/>
      <c r="AT113" s="28"/>
      <c r="AU113" s="28"/>
      <c r="AV113" s="28"/>
      <c r="AW113" s="28"/>
      <c r="AX113" s="28"/>
      <c r="AY113" s="10" t="s">
        <v>190</v>
      </c>
      <c r="AZ113" s="300">
        <f t="shared" si="6"/>
        <v>2</v>
      </c>
      <c r="BA113" s="5">
        <v>2</v>
      </c>
      <c r="BB113" s="5">
        <v>3.08</v>
      </c>
      <c r="BC113" s="87">
        <v>330</v>
      </c>
      <c r="BD113" s="20"/>
      <c r="BE113" s="5"/>
      <c r="BF113" s="5"/>
      <c r="BG113" s="5"/>
      <c r="BH113" s="5"/>
      <c r="BI113" s="5"/>
      <c r="BJ113" s="32">
        <v>4</v>
      </c>
      <c r="BK113" s="38"/>
      <c r="BL113" s="11">
        <f t="shared" si="7"/>
        <v>4917.3967505873452</v>
      </c>
      <c r="BM113" s="11"/>
      <c r="BN113" s="11">
        <f t="shared" si="8"/>
        <v>4917.3967505873452</v>
      </c>
      <c r="BO113" s="44">
        <v>109</v>
      </c>
      <c r="BP113" s="26">
        <v>4</v>
      </c>
      <c r="BQ113" s="26">
        <v>7</v>
      </c>
      <c r="BR113" s="26">
        <v>4</v>
      </c>
      <c r="BS113" s="26"/>
      <c r="BT113" s="26"/>
      <c r="BU113" s="26">
        <v>23</v>
      </c>
      <c r="BV113" s="26"/>
      <c r="BW113" s="33">
        <v>6</v>
      </c>
      <c r="BX113" s="26">
        <v>5</v>
      </c>
      <c r="BY113" s="26"/>
      <c r="BZ113" s="26"/>
      <c r="CA113" s="26">
        <v>12</v>
      </c>
      <c r="CB113" s="26"/>
      <c r="CC113" s="33">
        <v>0</v>
      </c>
      <c r="CD113" s="26">
        <v>0</v>
      </c>
      <c r="CE113" s="26"/>
      <c r="CF113" s="26"/>
      <c r="CG113" s="26">
        <v>0</v>
      </c>
      <c r="CH113" s="26"/>
      <c r="CI113" s="33">
        <v>4</v>
      </c>
      <c r="CJ113" s="26">
        <v>4</v>
      </c>
      <c r="CK113" s="26"/>
      <c r="CL113" s="26"/>
      <c r="CM113" s="26">
        <v>18</v>
      </c>
      <c r="CN113" s="26"/>
      <c r="CO113" s="33"/>
      <c r="CP113" s="26"/>
      <c r="CQ113" s="26"/>
      <c r="CR113" s="26"/>
      <c r="CS113" s="26"/>
      <c r="CT113" s="26"/>
      <c r="CU113" s="33"/>
      <c r="CV113" s="4"/>
      <c r="CW113" s="4"/>
      <c r="CX113" s="4"/>
      <c r="CY113" s="4"/>
      <c r="CZ113" s="43"/>
      <c r="DA113" s="26"/>
      <c r="DB113" s="26"/>
      <c r="DC113" s="26"/>
      <c r="DD113" s="26"/>
      <c r="DE113" s="26"/>
      <c r="DF113" s="26"/>
      <c r="DG113" s="33"/>
      <c r="DH113" s="4"/>
      <c r="DI113" s="4"/>
      <c r="DJ113" s="4"/>
      <c r="DK113" s="4"/>
      <c r="DL113" s="43"/>
      <c r="DM113" s="26"/>
      <c r="DN113" s="26"/>
      <c r="DO113" s="26"/>
      <c r="DP113" s="26"/>
      <c r="DQ113" s="26"/>
      <c r="DR113" s="26"/>
      <c r="DS113" s="33"/>
      <c r="DT113" s="26"/>
      <c r="DU113" s="26"/>
      <c r="DV113" s="26"/>
      <c r="DW113" s="26"/>
      <c r="DX113" s="26"/>
      <c r="DY113" s="44">
        <v>109</v>
      </c>
      <c r="DZ113" s="5">
        <v>2</v>
      </c>
      <c r="EA113" s="5">
        <v>2</v>
      </c>
      <c r="EB113" s="69">
        <v>2</v>
      </c>
      <c r="EC113" s="5">
        <v>3.08</v>
      </c>
      <c r="ED113" s="87">
        <v>330</v>
      </c>
      <c r="EE113" s="11">
        <v>4917.3967505873452</v>
      </c>
      <c r="EF113" s="69">
        <v>46</v>
      </c>
      <c r="EG113" s="8">
        <v>40674</v>
      </c>
      <c r="EH113" s="8">
        <v>40682</v>
      </c>
      <c r="EI113" s="8">
        <v>40693</v>
      </c>
      <c r="EJ113" s="71">
        <v>4</v>
      </c>
      <c r="EK113" s="69">
        <f>BQ113+BW113+CC113+CI113</f>
        <v>17</v>
      </c>
      <c r="EL113" s="69">
        <f>BR113+BX113+CD113+CJ113</f>
        <v>13</v>
      </c>
      <c r="EM113" s="69"/>
      <c r="EN113" s="69">
        <f>BU113+CA113+CG113+CM113</f>
        <v>53</v>
      </c>
      <c r="EO113" s="69"/>
      <c r="EP113" s="79"/>
      <c r="EQ113" s="10"/>
    </row>
    <row r="114" spans="1:147" ht="15" x14ac:dyDescent="0.25">
      <c r="A114" s="10">
        <v>110</v>
      </c>
      <c r="B114" s="15"/>
      <c r="C114" s="42"/>
      <c r="D114" s="8">
        <v>40667</v>
      </c>
      <c r="E114" s="28">
        <v>1</v>
      </c>
      <c r="F114" s="28">
        <v>0</v>
      </c>
      <c r="G114" s="32"/>
      <c r="H114" s="5">
        <v>3</v>
      </c>
      <c r="I114" s="5">
        <v>3</v>
      </c>
      <c r="J114" s="5">
        <v>3</v>
      </c>
      <c r="K114" s="5">
        <v>3</v>
      </c>
      <c r="L114" s="5">
        <v>3</v>
      </c>
      <c r="M114" s="5"/>
      <c r="N114" s="5"/>
      <c r="O114" s="299">
        <f t="shared" si="5"/>
        <v>3</v>
      </c>
      <c r="P114" s="5"/>
      <c r="Q114" s="5"/>
      <c r="R114" s="5"/>
      <c r="S114" s="5"/>
      <c r="T114" s="5"/>
      <c r="U114" s="5"/>
      <c r="V114" s="5"/>
      <c r="W114" s="5"/>
      <c r="X114" s="32"/>
      <c r="Y114" s="5"/>
      <c r="Z114" s="5"/>
      <c r="AA114" s="5"/>
      <c r="AB114" s="5"/>
      <c r="AC114" s="5"/>
      <c r="AD114" s="5"/>
      <c r="AE114" s="5"/>
      <c r="AF114" s="32"/>
      <c r="AG114" s="5"/>
      <c r="AH114" s="5"/>
      <c r="AI114" s="5"/>
      <c r="AJ114" s="5"/>
      <c r="AK114" s="5"/>
      <c r="AL114" s="5"/>
      <c r="AM114" s="5"/>
      <c r="AN114" s="40"/>
      <c r="AO114" s="8"/>
      <c r="AP114" s="41"/>
      <c r="AQ114" s="28"/>
      <c r="AR114" s="28"/>
      <c r="AS114" s="28"/>
      <c r="AT114" s="28">
        <v>0.1</v>
      </c>
      <c r="AU114" s="28"/>
      <c r="AV114" s="28"/>
      <c r="AW114" s="28"/>
      <c r="AX114" s="28"/>
      <c r="AY114" s="10" t="s">
        <v>191</v>
      </c>
      <c r="AZ114" s="300">
        <f t="shared" si="6"/>
        <v>0</v>
      </c>
      <c r="BA114" s="5"/>
      <c r="BB114" s="5"/>
      <c r="BC114" s="87"/>
      <c r="BD114" s="20"/>
      <c r="BE114" s="5"/>
      <c r="BF114" s="5"/>
      <c r="BG114" s="5"/>
      <c r="BH114" s="5"/>
      <c r="BI114" s="5"/>
      <c r="BJ114" s="32"/>
      <c r="BK114" s="38"/>
      <c r="BL114" s="11"/>
      <c r="BM114" s="11"/>
      <c r="BN114" s="11"/>
      <c r="BO114" s="44">
        <v>110</v>
      </c>
      <c r="BP114" s="26"/>
      <c r="BQ114" s="26"/>
      <c r="BR114" s="26"/>
      <c r="BS114" s="26"/>
      <c r="BT114" s="26"/>
      <c r="BU114" s="26"/>
      <c r="BV114" s="26"/>
      <c r="BW114" s="33"/>
      <c r="BX114" s="26"/>
      <c r="BY114" s="26"/>
      <c r="BZ114" s="26"/>
      <c r="CA114" s="26"/>
      <c r="CB114" s="26"/>
      <c r="CC114" s="33"/>
      <c r="CD114" s="26"/>
      <c r="CE114" s="26"/>
      <c r="CF114" s="26"/>
      <c r="CG114" s="26"/>
      <c r="CH114" s="26"/>
      <c r="CI114" s="33"/>
      <c r="CJ114" s="26"/>
      <c r="CK114" s="26"/>
      <c r="CL114" s="26"/>
      <c r="CM114" s="26"/>
      <c r="CN114" s="26"/>
      <c r="CO114" s="33"/>
      <c r="CP114" s="26"/>
      <c r="CQ114" s="26"/>
      <c r="CR114" s="26"/>
      <c r="CS114" s="26"/>
      <c r="CT114" s="26"/>
      <c r="CU114" s="33"/>
      <c r="CV114" s="4"/>
      <c r="CW114" s="4"/>
      <c r="CX114" s="4"/>
      <c r="CY114" s="4"/>
      <c r="CZ114" s="43"/>
      <c r="DA114" s="26"/>
      <c r="DB114" s="26"/>
      <c r="DC114" s="26"/>
      <c r="DD114" s="26"/>
      <c r="DE114" s="26"/>
      <c r="DF114" s="26"/>
      <c r="DG114" s="33"/>
      <c r="DH114" s="4"/>
      <c r="DI114" s="4"/>
      <c r="DJ114" s="4"/>
      <c r="DK114" s="4"/>
      <c r="DL114" s="43"/>
      <c r="DM114" s="26"/>
      <c r="DN114" s="26"/>
      <c r="DO114" s="26"/>
      <c r="DP114" s="26"/>
      <c r="DQ114" s="26"/>
      <c r="DR114" s="26"/>
      <c r="DS114" s="33"/>
      <c r="DT114" s="26"/>
      <c r="DU114" s="26"/>
      <c r="DV114" s="26"/>
      <c r="DW114" s="26"/>
      <c r="DX114" s="26"/>
      <c r="DY114" s="44">
        <v>110</v>
      </c>
      <c r="DZ114" s="5">
        <v>3</v>
      </c>
      <c r="EA114" s="5">
        <v>0</v>
      </c>
      <c r="EB114" s="69">
        <v>3</v>
      </c>
      <c r="EC114" s="5"/>
      <c r="ED114" s="87"/>
      <c r="EE114" s="11"/>
      <c r="EF114" s="69"/>
      <c r="EG114" s="8"/>
      <c r="EH114" s="8"/>
      <c r="EI114" s="8"/>
      <c r="EJ114" s="71"/>
      <c r="EK114" s="69"/>
      <c r="EL114" s="69"/>
      <c r="EM114" s="69"/>
      <c r="EN114" s="69"/>
      <c r="EO114" s="69">
        <v>0.1</v>
      </c>
      <c r="EP114" s="79"/>
    </row>
    <row r="115" spans="1:147" ht="15" x14ac:dyDescent="0.25">
      <c r="A115" s="10">
        <v>111</v>
      </c>
      <c r="B115" s="15"/>
      <c r="C115" s="42"/>
      <c r="D115" s="8">
        <v>40661</v>
      </c>
      <c r="E115" s="28">
        <v>1</v>
      </c>
      <c r="F115" s="28">
        <v>1</v>
      </c>
      <c r="G115" s="32">
        <v>1</v>
      </c>
      <c r="H115" s="5">
        <v>1</v>
      </c>
      <c r="I115" s="5">
        <v>1</v>
      </c>
      <c r="J115" s="5">
        <v>1</v>
      </c>
      <c r="K115" s="5">
        <v>1</v>
      </c>
      <c r="L115" s="5">
        <v>1</v>
      </c>
      <c r="M115" s="5">
        <v>1</v>
      </c>
      <c r="N115" s="5">
        <v>1</v>
      </c>
      <c r="O115" s="299">
        <f t="shared" si="5"/>
        <v>1</v>
      </c>
      <c r="P115" s="5" t="s">
        <v>117</v>
      </c>
      <c r="Q115" s="5" t="s">
        <v>117</v>
      </c>
      <c r="R115" s="5" t="s">
        <v>117</v>
      </c>
      <c r="S115" s="5" t="s">
        <v>112</v>
      </c>
      <c r="T115" s="5"/>
      <c r="U115" s="5"/>
      <c r="V115" s="5"/>
      <c r="W115" s="5"/>
      <c r="X115" s="32">
        <v>10</v>
      </c>
      <c r="Y115" s="5">
        <v>10</v>
      </c>
      <c r="Z115" s="5">
        <v>10</v>
      </c>
      <c r="AA115" s="5">
        <v>13</v>
      </c>
      <c r="AB115" s="5">
        <v>13</v>
      </c>
      <c r="AC115" s="5">
        <v>16</v>
      </c>
      <c r="AD115" s="5"/>
      <c r="AE115" s="5"/>
      <c r="AF115" s="32"/>
      <c r="AG115" s="5"/>
      <c r="AH115" s="5"/>
      <c r="AI115" s="5"/>
      <c r="AJ115" s="5"/>
      <c r="AK115" s="5"/>
      <c r="AL115" s="5">
        <v>15</v>
      </c>
      <c r="AM115" s="5"/>
      <c r="AN115" s="40">
        <v>40676</v>
      </c>
      <c r="AO115" s="8">
        <v>40682</v>
      </c>
      <c r="AP115" s="41">
        <v>40689</v>
      </c>
      <c r="AQ115" s="28"/>
      <c r="AR115" s="28"/>
      <c r="AS115" s="28"/>
      <c r="AT115" s="28"/>
      <c r="AU115" s="28"/>
      <c r="AV115" s="28"/>
      <c r="AW115" s="28"/>
      <c r="AX115" s="28"/>
      <c r="AY115" s="10" t="s">
        <v>192</v>
      </c>
      <c r="AZ115" s="300">
        <f t="shared" si="6"/>
        <v>1</v>
      </c>
      <c r="BA115" s="5">
        <v>1</v>
      </c>
      <c r="BB115" s="5">
        <v>3.29</v>
      </c>
      <c r="BC115" s="87">
        <v>320</v>
      </c>
      <c r="BD115" s="20"/>
      <c r="BE115" s="5"/>
      <c r="BF115" s="5"/>
      <c r="BG115" s="5"/>
      <c r="BH115" s="5"/>
      <c r="BI115" s="5"/>
      <c r="BJ115" s="32">
        <v>2</v>
      </c>
      <c r="BK115" s="38"/>
      <c r="BL115" s="11">
        <f t="shared" si="7"/>
        <v>2720.3930433377027</v>
      </c>
      <c r="BM115" s="11"/>
      <c r="BN115" s="11">
        <f t="shared" si="8"/>
        <v>2720.3930433377027</v>
      </c>
      <c r="BO115" s="44">
        <v>111</v>
      </c>
      <c r="BP115" s="26">
        <v>2</v>
      </c>
      <c r="BQ115" s="26">
        <v>8</v>
      </c>
      <c r="BR115" s="26">
        <v>4</v>
      </c>
      <c r="BS115" s="26"/>
      <c r="BT115" s="26"/>
      <c r="BU115" s="26">
        <v>15</v>
      </c>
      <c r="BV115" s="26"/>
      <c r="BW115" s="33">
        <v>6</v>
      </c>
      <c r="BX115" s="26">
        <v>5</v>
      </c>
      <c r="BY115" s="26"/>
      <c r="BZ115" s="26"/>
      <c r="CA115" s="26">
        <v>13</v>
      </c>
      <c r="CB115" s="26"/>
      <c r="CC115" s="33"/>
      <c r="CD115" s="26"/>
      <c r="CE115" s="26"/>
      <c r="CF115" s="26"/>
      <c r="CG115" s="26"/>
      <c r="CH115" s="26"/>
      <c r="CI115" s="33"/>
      <c r="CJ115" s="26"/>
      <c r="CK115" s="26"/>
      <c r="CL115" s="26"/>
      <c r="CM115" s="26"/>
      <c r="CN115" s="26"/>
      <c r="CO115" s="33"/>
      <c r="CP115" s="26"/>
      <c r="CQ115" s="26"/>
      <c r="CR115" s="26"/>
      <c r="CS115" s="26"/>
      <c r="CT115" s="26"/>
      <c r="CU115" s="33"/>
      <c r="CV115" s="4"/>
      <c r="CW115" s="4"/>
      <c r="CX115" s="4"/>
      <c r="CY115" s="4"/>
      <c r="CZ115" s="43"/>
      <c r="DA115" s="26"/>
      <c r="DB115" s="26"/>
      <c r="DC115" s="26"/>
      <c r="DD115" s="26"/>
      <c r="DE115" s="26"/>
      <c r="DF115" s="26"/>
      <c r="DG115" s="33"/>
      <c r="DH115" s="4"/>
      <c r="DI115" s="4"/>
      <c r="DJ115" s="4"/>
      <c r="DK115" s="4"/>
      <c r="DL115" s="43"/>
      <c r="DM115" s="26"/>
      <c r="DN115" s="26"/>
      <c r="DO115" s="26"/>
      <c r="DP115" s="26"/>
      <c r="DQ115" s="26"/>
      <c r="DR115" s="26"/>
      <c r="DS115" s="33"/>
      <c r="DT115" s="26"/>
      <c r="DU115" s="26"/>
      <c r="DV115" s="26"/>
      <c r="DW115" s="26"/>
      <c r="DX115" s="26"/>
      <c r="DY115" s="44">
        <v>111</v>
      </c>
      <c r="DZ115" s="5">
        <v>1</v>
      </c>
      <c r="EA115" s="5">
        <v>1</v>
      </c>
      <c r="EB115" s="69">
        <v>1</v>
      </c>
      <c r="EC115" s="5">
        <v>3.29</v>
      </c>
      <c r="ED115" s="87">
        <v>320</v>
      </c>
      <c r="EE115" s="11">
        <v>2720.3930433377027</v>
      </c>
      <c r="EF115" s="69">
        <v>15</v>
      </c>
      <c r="EG115" s="8">
        <v>40676</v>
      </c>
      <c r="EH115" s="8">
        <v>40682</v>
      </c>
      <c r="EI115" s="8">
        <v>40689</v>
      </c>
      <c r="EJ115" s="71">
        <v>2</v>
      </c>
      <c r="EK115" s="69">
        <v>14</v>
      </c>
      <c r="EL115" s="69">
        <v>9</v>
      </c>
      <c r="EM115" s="69"/>
      <c r="EN115" s="69">
        <v>28</v>
      </c>
      <c r="EO115" s="69"/>
      <c r="EP115" s="79"/>
      <c r="EQ115" s="10"/>
    </row>
    <row r="116" spans="1:147" ht="15" x14ac:dyDescent="0.25">
      <c r="A116" s="10">
        <v>112</v>
      </c>
      <c r="B116" s="15"/>
      <c r="C116" s="42"/>
      <c r="D116" s="8">
        <v>40674</v>
      </c>
      <c r="E116" s="28">
        <v>1</v>
      </c>
      <c r="F116" s="28">
        <v>0</v>
      </c>
      <c r="G116" s="32"/>
      <c r="H116" s="5"/>
      <c r="I116" s="5"/>
      <c r="J116" s="5">
        <v>2</v>
      </c>
      <c r="K116" s="5">
        <v>2</v>
      </c>
      <c r="L116" s="5">
        <v>2</v>
      </c>
      <c r="M116" s="5">
        <v>2</v>
      </c>
      <c r="N116" s="5">
        <v>3</v>
      </c>
      <c r="O116" s="299">
        <f t="shared" si="5"/>
        <v>3</v>
      </c>
      <c r="P116" s="5"/>
      <c r="Q116" s="5"/>
      <c r="R116" s="5"/>
      <c r="S116" s="5"/>
      <c r="T116" s="5"/>
      <c r="U116" s="5"/>
      <c r="V116" s="5" t="s">
        <v>118</v>
      </c>
      <c r="W116" s="5"/>
      <c r="X116" s="32"/>
      <c r="Y116" s="5"/>
      <c r="Z116" s="5"/>
      <c r="AA116" s="5"/>
      <c r="AB116" s="5"/>
      <c r="AC116" s="5"/>
      <c r="AD116" s="5">
        <v>3</v>
      </c>
      <c r="AE116" s="5"/>
      <c r="AF116" s="32"/>
      <c r="AG116" s="5"/>
      <c r="AH116" s="5"/>
      <c r="AI116" s="5"/>
      <c r="AJ116" s="5"/>
      <c r="AK116" s="5"/>
      <c r="AL116" s="5"/>
      <c r="AM116" s="5">
        <v>3</v>
      </c>
      <c r="AN116" s="40">
        <v>40693</v>
      </c>
      <c r="AO116" s="8">
        <v>40693</v>
      </c>
      <c r="AP116" s="41">
        <v>40694</v>
      </c>
      <c r="AQ116" s="28"/>
      <c r="AR116" s="28"/>
      <c r="AS116" s="28"/>
      <c r="AT116" s="28"/>
      <c r="AU116" s="28"/>
      <c r="AV116" s="28"/>
      <c r="AW116" s="28"/>
      <c r="AX116" s="28"/>
      <c r="AY116" s="10" t="s">
        <v>193</v>
      </c>
      <c r="AZ116" s="300">
        <f t="shared" si="6"/>
        <v>1</v>
      </c>
      <c r="BA116" s="15">
        <v>1</v>
      </c>
      <c r="BB116" s="15">
        <v>1.71</v>
      </c>
      <c r="BC116" s="87">
        <v>210</v>
      </c>
      <c r="BD116" s="21"/>
      <c r="BE116" s="15"/>
      <c r="BF116" s="15"/>
      <c r="BG116" s="15"/>
      <c r="BH116" s="15"/>
      <c r="BI116" s="15"/>
      <c r="BJ116" s="42">
        <v>0</v>
      </c>
      <c r="BK116" s="262"/>
      <c r="BL116" s="11">
        <f t="shared" si="7"/>
        <v>482.28238161400043</v>
      </c>
      <c r="BM116" s="11"/>
      <c r="BN116" s="11">
        <f t="shared" si="8"/>
        <v>482.28238161400043</v>
      </c>
      <c r="BO116" s="44">
        <v>112</v>
      </c>
      <c r="BP116" s="26"/>
      <c r="BQ116" s="26"/>
      <c r="BR116" s="26"/>
      <c r="BS116" s="26"/>
      <c r="BT116" s="26"/>
      <c r="BU116" s="26"/>
      <c r="BV116" s="26"/>
      <c r="BW116" s="33"/>
      <c r="BX116" s="26"/>
      <c r="BY116" s="26"/>
      <c r="BZ116" s="26"/>
      <c r="CA116" s="26"/>
      <c r="CB116" s="26"/>
      <c r="CC116" s="33"/>
      <c r="CD116" s="26"/>
      <c r="CE116" s="26"/>
      <c r="CF116" s="26"/>
      <c r="CG116" s="26"/>
      <c r="CH116" s="26"/>
      <c r="CI116" s="33"/>
      <c r="CJ116" s="26"/>
      <c r="CK116" s="26"/>
      <c r="CL116" s="26"/>
      <c r="CM116" s="26"/>
      <c r="CN116" s="26"/>
      <c r="CO116" s="33"/>
      <c r="CP116" s="26"/>
      <c r="CQ116" s="26"/>
      <c r="CR116" s="26"/>
      <c r="CS116" s="26"/>
      <c r="CT116" s="26"/>
      <c r="CU116" s="33"/>
      <c r="CV116" s="4"/>
      <c r="CW116" s="4"/>
      <c r="CX116" s="4"/>
      <c r="CY116" s="4"/>
      <c r="CZ116" s="43"/>
      <c r="DA116" s="26"/>
      <c r="DB116" s="26"/>
      <c r="DC116" s="26"/>
      <c r="DD116" s="26"/>
      <c r="DE116" s="26"/>
      <c r="DF116" s="26"/>
      <c r="DG116" s="33"/>
      <c r="DH116" s="4"/>
      <c r="DI116" s="4"/>
      <c r="DJ116" s="4"/>
      <c r="DK116" s="4"/>
      <c r="DL116" s="43"/>
      <c r="DM116" s="26"/>
      <c r="DN116" s="26"/>
      <c r="DO116" s="26"/>
      <c r="DP116" s="26"/>
      <c r="DQ116" s="26"/>
      <c r="DR116" s="26"/>
      <c r="DS116" s="33"/>
      <c r="DT116" s="26"/>
      <c r="DU116" s="26"/>
      <c r="DV116" s="26"/>
      <c r="DW116" s="26"/>
      <c r="DX116" s="26"/>
      <c r="DY116" s="44">
        <v>112</v>
      </c>
      <c r="DZ116" s="5">
        <v>3</v>
      </c>
      <c r="EA116" s="5">
        <v>1</v>
      </c>
      <c r="EB116" s="71">
        <v>3</v>
      </c>
      <c r="EC116" s="15">
        <v>1.71</v>
      </c>
      <c r="ED116" s="87">
        <v>210</v>
      </c>
      <c r="EE116" s="11">
        <v>482.28238161400043</v>
      </c>
      <c r="EF116" s="71">
        <v>3</v>
      </c>
      <c r="EG116" s="8">
        <v>40693</v>
      </c>
      <c r="EH116" s="8">
        <v>40693</v>
      </c>
      <c r="EI116" s="8">
        <v>40694</v>
      </c>
      <c r="EJ116" s="71">
        <v>0</v>
      </c>
      <c r="EK116" s="69"/>
      <c r="EL116" s="69"/>
      <c r="EM116" s="69"/>
      <c r="EN116" s="69"/>
      <c r="EO116" s="69"/>
      <c r="EP116" s="79"/>
    </row>
    <row r="117" spans="1:147" ht="15" x14ac:dyDescent="0.25">
      <c r="A117" s="10">
        <v>113</v>
      </c>
      <c r="B117" s="15"/>
      <c r="C117" s="42"/>
      <c r="D117" s="8">
        <v>40674</v>
      </c>
      <c r="E117" s="28">
        <v>1</v>
      </c>
      <c r="F117" s="28">
        <v>0</v>
      </c>
      <c r="G117" s="32"/>
      <c r="H117" s="5"/>
      <c r="I117" s="5"/>
      <c r="J117" s="5">
        <v>1</v>
      </c>
      <c r="K117" s="5">
        <v>1</v>
      </c>
      <c r="L117" s="5">
        <v>1</v>
      </c>
      <c r="M117" s="5"/>
      <c r="N117" s="5"/>
      <c r="O117" s="299">
        <f t="shared" si="5"/>
        <v>1</v>
      </c>
      <c r="P117" s="5"/>
      <c r="Q117" s="5"/>
      <c r="R117" s="5"/>
      <c r="S117" s="5"/>
      <c r="T117" s="5"/>
      <c r="U117" s="5"/>
      <c r="V117" s="5"/>
      <c r="W117" s="5"/>
      <c r="X117" s="32"/>
      <c r="Y117" s="5"/>
      <c r="Z117" s="5"/>
      <c r="AA117" s="5"/>
      <c r="AB117" s="5"/>
      <c r="AC117" s="5"/>
      <c r="AD117" s="5"/>
      <c r="AE117" s="5"/>
      <c r="AF117" s="32"/>
      <c r="AG117" s="5"/>
      <c r="AH117" s="5"/>
      <c r="AI117" s="5"/>
      <c r="AJ117" s="5"/>
      <c r="AK117" s="5"/>
      <c r="AL117" s="5"/>
      <c r="AM117" s="5"/>
      <c r="AN117" s="40"/>
      <c r="AO117" s="8"/>
      <c r="AP117" s="41"/>
      <c r="AQ117" s="28"/>
      <c r="AR117" s="28"/>
      <c r="AS117" s="28"/>
      <c r="AT117" s="28"/>
      <c r="AU117" s="28"/>
      <c r="AV117" s="28"/>
      <c r="AW117" s="28"/>
      <c r="AX117" s="28"/>
      <c r="AY117" s="10"/>
      <c r="AZ117" s="300">
        <f t="shared" si="6"/>
        <v>0</v>
      </c>
      <c r="BA117" s="5"/>
      <c r="BB117" s="5"/>
      <c r="BC117" s="87"/>
      <c r="BD117" s="20"/>
      <c r="BE117" s="5"/>
      <c r="BF117" s="5"/>
      <c r="BG117" s="5"/>
      <c r="BH117" s="5"/>
      <c r="BI117" s="5"/>
      <c r="BJ117" s="32"/>
      <c r="BK117" s="38"/>
      <c r="BL117" s="11"/>
      <c r="BM117" s="11"/>
      <c r="BN117" s="11"/>
      <c r="BO117" s="44">
        <v>113</v>
      </c>
      <c r="BP117" s="26"/>
      <c r="BQ117" s="26"/>
      <c r="BR117" s="26"/>
      <c r="BS117" s="26"/>
      <c r="BT117" s="26"/>
      <c r="BU117" s="26"/>
      <c r="BV117" s="26"/>
      <c r="BW117" s="33"/>
      <c r="BX117" s="26"/>
      <c r="BY117" s="26"/>
      <c r="BZ117" s="26"/>
      <c r="CA117" s="26"/>
      <c r="CB117" s="26"/>
      <c r="CC117" s="33"/>
      <c r="CD117" s="26"/>
      <c r="CE117" s="26"/>
      <c r="CF117" s="26"/>
      <c r="CG117" s="26"/>
      <c r="CH117" s="26"/>
      <c r="CI117" s="33"/>
      <c r="CJ117" s="26"/>
      <c r="CK117" s="26"/>
      <c r="CL117" s="26"/>
      <c r="CM117" s="26"/>
      <c r="CN117" s="26"/>
      <c r="CO117" s="33"/>
      <c r="CP117" s="26"/>
      <c r="CQ117" s="26"/>
      <c r="CR117" s="26"/>
      <c r="CS117" s="26"/>
      <c r="CT117" s="26"/>
      <c r="CU117" s="33"/>
      <c r="CV117" s="4"/>
      <c r="CW117" s="4"/>
      <c r="CX117" s="4"/>
      <c r="CY117" s="4"/>
      <c r="CZ117" s="43"/>
      <c r="DA117" s="26"/>
      <c r="DB117" s="26"/>
      <c r="DC117" s="26"/>
      <c r="DD117" s="26"/>
      <c r="DE117" s="26"/>
      <c r="DF117" s="26"/>
      <c r="DG117" s="33"/>
      <c r="DH117" s="4"/>
      <c r="DI117" s="4"/>
      <c r="DJ117" s="4"/>
      <c r="DK117" s="4"/>
      <c r="DL117" s="43"/>
      <c r="DM117" s="26"/>
      <c r="DN117" s="26"/>
      <c r="DO117" s="26"/>
      <c r="DP117" s="26"/>
      <c r="DQ117" s="26"/>
      <c r="DR117" s="26"/>
      <c r="DS117" s="33"/>
      <c r="DT117" s="26"/>
      <c r="DU117" s="26"/>
      <c r="DV117" s="26"/>
      <c r="DW117" s="26"/>
      <c r="DX117" s="26"/>
      <c r="DY117" s="44">
        <v>113</v>
      </c>
      <c r="DZ117" s="5">
        <v>1</v>
      </c>
      <c r="EA117" s="5">
        <v>0</v>
      </c>
      <c r="EB117" s="69">
        <v>1</v>
      </c>
      <c r="EC117" s="5"/>
      <c r="ED117" s="87"/>
      <c r="EE117" s="11"/>
      <c r="EF117" s="69"/>
      <c r="EG117" s="8"/>
      <c r="EH117" s="8"/>
      <c r="EI117" s="8"/>
      <c r="EJ117" s="71"/>
      <c r="EK117" s="69"/>
      <c r="EL117" s="69"/>
      <c r="EM117" s="69"/>
      <c r="EN117" s="69"/>
      <c r="EO117" s="69"/>
      <c r="EP117" s="79"/>
      <c r="EQ117" s="10"/>
    </row>
    <row r="118" spans="1:147" ht="15" x14ac:dyDescent="0.25">
      <c r="A118" s="10">
        <v>114</v>
      </c>
      <c r="B118" s="15">
        <v>6</v>
      </c>
      <c r="C118" s="42"/>
      <c r="D118" s="16">
        <v>40661</v>
      </c>
      <c r="E118" s="48">
        <v>1</v>
      </c>
      <c r="F118" s="48">
        <v>1</v>
      </c>
      <c r="G118" s="42">
        <v>1</v>
      </c>
      <c r="H118" s="15">
        <v>1</v>
      </c>
      <c r="I118" s="15">
        <v>1</v>
      </c>
      <c r="J118" s="15">
        <v>1</v>
      </c>
      <c r="K118" s="15">
        <v>1</v>
      </c>
      <c r="L118" s="15">
        <v>1</v>
      </c>
      <c r="M118" s="15">
        <v>1</v>
      </c>
      <c r="N118" s="15"/>
      <c r="O118" s="299">
        <f t="shared" si="5"/>
        <v>1</v>
      </c>
      <c r="P118" s="15" t="s">
        <v>117</v>
      </c>
      <c r="Q118" s="15" t="s">
        <v>117</v>
      </c>
      <c r="R118" s="15" t="s">
        <v>117</v>
      </c>
      <c r="S118" s="15" t="s">
        <v>112</v>
      </c>
      <c r="T118" s="15"/>
      <c r="U118" s="15"/>
      <c r="V118" s="15"/>
      <c r="W118" s="15"/>
      <c r="X118" s="42">
        <v>10</v>
      </c>
      <c r="Y118" s="15">
        <v>5</v>
      </c>
      <c r="Z118" s="15">
        <v>10</v>
      </c>
      <c r="AA118" s="15">
        <v>7</v>
      </c>
      <c r="AB118" s="15">
        <v>10</v>
      </c>
      <c r="AC118" s="15">
        <v>10</v>
      </c>
      <c r="AD118" s="15"/>
      <c r="AE118" s="15"/>
      <c r="AF118" s="42"/>
      <c r="AG118" s="15"/>
      <c r="AH118" s="15"/>
      <c r="AI118" s="15"/>
      <c r="AJ118" s="15"/>
      <c r="AK118" s="15"/>
      <c r="AL118" s="15">
        <v>10</v>
      </c>
      <c r="AM118" s="15"/>
      <c r="AN118" s="52">
        <v>40676</v>
      </c>
      <c r="AO118" s="16">
        <v>40682</v>
      </c>
      <c r="AP118" s="53" t="s">
        <v>114</v>
      </c>
      <c r="AQ118" s="48"/>
      <c r="AR118" s="48"/>
      <c r="AS118" s="48"/>
      <c r="AT118" s="48"/>
      <c r="AU118" s="48"/>
      <c r="AV118" s="48"/>
      <c r="AW118" s="48"/>
      <c r="AX118" s="48"/>
      <c r="AY118" s="17" t="s">
        <v>194</v>
      </c>
      <c r="AZ118" s="300">
        <f t="shared" si="6"/>
        <v>1</v>
      </c>
      <c r="BA118" s="15">
        <v>1</v>
      </c>
      <c r="BB118" s="15">
        <v>2.44</v>
      </c>
      <c r="BC118" s="87">
        <v>310</v>
      </c>
      <c r="BD118" s="21"/>
      <c r="BE118" s="15"/>
      <c r="BF118" s="15"/>
      <c r="BG118" s="15"/>
      <c r="BH118" s="15"/>
      <c r="BI118" s="15"/>
      <c r="BJ118" s="42">
        <v>3</v>
      </c>
      <c r="BK118" s="262"/>
      <c r="BL118" s="11">
        <f t="shared" si="7"/>
        <v>1449.5434167369449</v>
      </c>
      <c r="BM118" s="11"/>
      <c r="BN118" s="11">
        <f t="shared" si="8"/>
        <v>1449.5434167369449</v>
      </c>
      <c r="BO118" s="44">
        <v>114</v>
      </c>
      <c r="BP118" s="57">
        <v>3</v>
      </c>
      <c r="BQ118" s="57">
        <v>9</v>
      </c>
      <c r="BR118" s="57">
        <v>5</v>
      </c>
      <c r="BS118" s="57"/>
      <c r="BT118" s="57"/>
      <c r="BU118" s="57">
        <v>8</v>
      </c>
      <c r="BV118" s="57"/>
      <c r="BW118" s="58">
        <v>11</v>
      </c>
      <c r="BX118" s="57">
        <v>4</v>
      </c>
      <c r="BY118" s="57"/>
      <c r="BZ118" s="57"/>
      <c r="CA118" s="57">
        <v>9</v>
      </c>
      <c r="CB118" s="57"/>
      <c r="CC118" s="58">
        <v>9</v>
      </c>
      <c r="CD118" s="57">
        <v>4</v>
      </c>
      <c r="CE118" s="57"/>
      <c r="CF118" s="57"/>
      <c r="CG118" s="57">
        <v>5</v>
      </c>
      <c r="CH118" s="57"/>
      <c r="CI118" s="58"/>
      <c r="CJ118" s="57"/>
      <c r="CK118" s="57"/>
      <c r="CL118" s="57"/>
      <c r="CM118" s="57"/>
      <c r="CN118" s="57"/>
      <c r="CO118" s="58"/>
      <c r="CP118" s="57"/>
      <c r="CQ118" s="57"/>
      <c r="CR118" s="57"/>
      <c r="CS118" s="57"/>
      <c r="CT118" s="57"/>
      <c r="CU118" s="58"/>
      <c r="CV118" s="89"/>
      <c r="CW118" s="89"/>
      <c r="CX118" s="89"/>
      <c r="CY118" s="89"/>
      <c r="CZ118" s="130"/>
      <c r="DA118" s="57"/>
      <c r="DB118" s="57"/>
      <c r="DC118" s="57"/>
      <c r="DD118" s="57"/>
      <c r="DE118" s="57"/>
      <c r="DF118" s="57"/>
      <c r="DG118" s="58"/>
      <c r="DH118" s="89"/>
      <c r="DI118" s="89"/>
      <c r="DJ118" s="89"/>
      <c r="DK118" s="89"/>
      <c r="DL118" s="130"/>
      <c r="DM118" s="57"/>
      <c r="DN118" s="57"/>
      <c r="DO118" s="57"/>
      <c r="DP118" s="57"/>
      <c r="DQ118" s="57"/>
      <c r="DR118" s="57"/>
      <c r="DS118" s="58"/>
      <c r="DT118" s="57"/>
      <c r="DU118" s="57"/>
      <c r="DV118" s="57"/>
      <c r="DW118" s="57"/>
      <c r="DX118" s="57"/>
      <c r="DY118" s="47">
        <v>114</v>
      </c>
      <c r="DZ118" s="15">
        <v>1</v>
      </c>
      <c r="EA118" s="15">
        <v>1</v>
      </c>
      <c r="EB118" s="71">
        <v>1</v>
      </c>
      <c r="EC118" s="15">
        <v>2.44</v>
      </c>
      <c r="ED118" s="87">
        <v>310</v>
      </c>
      <c r="EE118" s="11">
        <v>1449.5434167369449</v>
      </c>
      <c r="EF118" s="71">
        <v>10</v>
      </c>
      <c r="EG118" s="16">
        <v>40676</v>
      </c>
      <c r="EH118" s="16">
        <v>40682</v>
      </c>
      <c r="EI118" s="16" t="s">
        <v>114</v>
      </c>
      <c r="EJ118" s="71">
        <v>3</v>
      </c>
      <c r="EK118" s="71">
        <f>BQ118+BW118+CC118</f>
        <v>29</v>
      </c>
      <c r="EL118" s="71">
        <f>BR118+BX118+CD118</f>
        <v>13</v>
      </c>
      <c r="EM118" s="71"/>
      <c r="EN118" s="71">
        <f>BU118+CA118+CG118</f>
        <v>22</v>
      </c>
      <c r="EO118" s="71"/>
      <c r="EP118" s="79"/>
      <c r="EQ118" s="17"/>
    </row>
    <row r="119" spans="1:147" ht="15" x14ac:dyDescent="0.25">
      <c r="A119" s="10">
        <v>115</v>
      </c>
      <c r="B119" s="15"/>
      <c r="C119" s="42"/>
      <c r="D119" s="8">
        <v>40661</v>
      </c>
      <c r="E119" s="28">
        <v>1</v>
      </c>
      <c r="F119" s="28">
        <v>1</v>
      </c>
      <c r="G119" s="32">
        <v>1</v>
      </c>
      <c r="H119" s="5">
        <v>1</v>
      </c>
      <c r="I119" s="5">
        <v>1</v>
      </c>
      <c r="J119" s="5">
        <v>1</v>
      </c>
      <c r="K119" s="5">
        <v>1</v>
      </c>
      <c r="L119" s="5">
        <v>1</v>
      </c>
      <c r="M119" s="5"/>
      <c r="N119" s="5"/>
      <c r="O119" s="299">
        <f t="shared" si="5"/>
        <v>1</v>
      </c>
      <c r="P119" s="5" t="s">
        <v>111</v>
      </c>
      <c r="Q119" s="5" t="s">
        <v>112</v>
      </c>
      <c r="R119" s="5" t="s">
        <v>112</v>
      </c>
      <c r="S119" s="5"/>
      <c r="T119" s="5"/>
      <c r="U119" s="5"/>
      <c r="V119" s="5"/>
      <c r="W119" s="5"/>
      <c r="X119" s="32">
        <v>10</v>
      </c>
      <c r="Y119" s="5">
        <v>17</v>
      </c>
      <c r="Z119" s="5">
        <v>17</v>
      </c>
      <c r="AA119" s="5">
        <v>21</v>
      </c>
      <c r="AB119" s="5">
        <v>21</v>
      </c>
      <c r="AC119" s="5"/>
      <c r="AD119" s="5"/>
      <c r="AE119" s="5"/>
      <c r="AF119" s="32"/>
      <c r="AG119" s="5"/>
      <c r="AH119" s="5"/>
      <c r="AI119" s="5"/>
      <c r="AJ119" s="5"/>
      <c r="AK119" s="5">
        <v>22</v>
      </c>
      <c r="AL119" s="5"/>
      <c r="AM119" s="5"/>
      <c r="AN119" s="40">
        <v>40674</v>
      </c>
      <c r="AO119" s="8">
        <v>40676</v>
      </c>
      <c r="AP119" s="41">
        <v>40682</v>
      </c>
      <c r="AQ119" s="28"/>
      <c r="AR119" s="28"/>
      <c r="AS119" s="28"/>
      <c r="AT119" s="28"/>
      <c r="AU119" s="28"/>
      <c r="AV119" s="28"/>
      <c r="AW119" s="28"/>
      <c r="AX119" s="28"/>
      <c r="AY119" s="10" t="s">
        <v>195</v>
      </c>
      <c r="AZ119" s="300">
        <f t="shared" si="6"/>
        <v>1</v>
      </c>
      <c r="BA119" s="5">
        <v>1</v>
      </c>
      <c r="BB119" s="5">
        <v>2.98</v>
      </c>
      <c r="BC119" s="87">
        <v>270</v>
      </c>
      <c r="BD119" s="20"/>
      <c r="BE119" s="5"/>
      <c r="BF119" s="5"/>
      <c r="BG119" s="5"/>
      <c r="BH119" s="5"/>
      <c r="BI119" s="5"/>
      <c r="BJ119" s="42">
        <v>5</v>
      </c>
      <c r="BK119" s="38"/>
      <c r="BL119" s="11">
        <f t="shared" si="7"/>
        <v>1883.155459563369</v>
      </c>
      <c r="BM119" s="11"/>
      <c r="BN119" s="11">
        <f t="shared" si="8"/>
        <v>1883.155459563369</v>
      </c>
      <c r="BO119" s="44">
        <v>115</v>
      </c>
      <c r="BP119" s="126">
        <v>5</v>
      </c>
      <c r="BQ119" s="126">
        <v>0</v>
      </c>
      <c r="BR119" s="126">
        <v>0</v>
      </c>
      <c r="BS119" s="126"/>
      <c r="BT119" s="126"/>
      <c r="BU119" s="126">
        <v>0</v>
      </c>
      <c r="BV119" s="126" t="s">
        <v>772</v>
      </c>
      <c r="BW119" s="127">
        <v>9</v>
      </c>
      <c r="BX119" s="126">
        <v>5</v>
      </c>
      <c r="BY119" s="126"/>
      <c r="BZ119" s="126"/>
      <c r="CA119" s="126">
        <v>12</v>
      </c>
      <c r="CB119" s="126" t="s">
        <v>772</v>
      </c>
      <c r="CC119" s="127">
        <v>8</v>
      </c>
      <c r="CD119" s="126">
        <v>6</v>
      </c>
      <c r="CE119" s="126"/>
      <c r="CF119" s="126"/>
      <c r="CG119" s="126">
        <v>17</v>
      </c>
      <c r="CH119" s="126" t="s">
        <v>772</v>
      </c>
      <c r="CI119" s="127">
        <v>9</v>
      </c>
      <c r="CJ119" s="126">
        <v>5</v>
      </c>
      <c r="CK119" s="126"/>
      <c r="CL119" s="126"/>
      <c r="CM119" s="126">
        <v>10</v>
      </c>
      <c r="CN119" s="126" t="s">
        <v>772</v>
      </c>
      <c r="CO119" s="127">
        <v>9</v>
      </c>
      <c r="CP119" s="126">
        <v>5</v>
      </c>
      <c r="CQ119" s="126"/>
      <c r="CR119" s="126"/>
      <c r="CS119" s="126">
        <v>11</v>
      </c>
      <c r="CT119" s="126" t="s">
        <v>772</v>
      </c>
      <c r="CU119" s="58"/>
      <c r="CV119" s="89"/>
      <c r="CW119" s="89"/>
      <c r="CX119" s="89"/>
      <c r="CY119" s="89"/>
      <c r="CZ119" s="130"/>
      <c r="DA119" s="57"/>
      <c r="DB119" s="57"/>
      <c r="DC119" s="57"/>
      <c r="DD119" s="57"/>
      <c r="DE119" s="57"/>
      <c r="DF119" s="57"/>
      <c r="DG119" s="58"/>
      <c r="DH119" s="89"/>
      <c r="DI119" s="89"/>
      <c r="DJ119" s="89"/>
      <c r="DK119" s="89"/>
      <c r="DL119" s="130"/>
      <c r="DM119" s="57"/>
      <c r="DN119" s="57"/>
      <c r="DO119" s="57"/>
      <c r="DP119" s="57"/>
      <c r="DQ119" s="57"/>
      <c r="DR119" s="57"/>
      <c r="DS119" s="58"/>
      <c r="DT119" s="57"/>
      <c r="DU119" s="57"/>
      <c r="DV119" s="57"/>
      <c r="DW119" s="57"/>
      <c r="DX119" s="57"/>
      <c r="DY119" s="44">
        <v>115</v>
      </c>
      <c r="DZ119" s="5">
        <v>1</v>
      </c>
      <c r="EA119" s="5">
        <v>1</v>
      </c>
      <c r="EB119" s="69">
        <v>1</v>
      </c>
      <c r="EC119" s="5">
        <v>2.98</v>
      </c>
      <c r="ED119" s="87">
        <v>270</v>
      </c>
      <c r="EE119" s="11">
        <v>1883.155459563369</v>
      </c>
      <c r="EF119" s="69">
        <v>22</v>
      </c>
      <c r="EG119" s="8">
        <v>40674</v>
      </c>
      <c r="EH119" s="8">
        <v>40676</v>
      </c>
      <c r="EI119" s="8">
        <v>40682</v>
      </c>
      <c r="EJ119" s="71">
        <v>5</v>
      </c>
      <c r="EK119" s="69">
        <f>BQ119+BW119+CC119+CI119+CO119</f>
        <v>35</v>
      </c>
      <c r="EL119" s="69">
        <f>BR119+BX119+CD119+CJ119+CP119</f>
        <v>21</v>
      </c>
      <c r="EM119" s="69"/>
      <c r="EN119" s="69">
        <f>BU119+CA119+CG119+CM119+CS119</f>
        <v>50</v>
      </c>
      <c r="EO119" s="69"/>
      <c r="EP119" s="79"/>
      <c r="EQ119" s="10"/>
    </row>
    <row r="120" spans="1:147" ht="15" x14ac:dyDescent="0.25">
      <c r="A120" s="10">
        <v>116</v>
      </c>
      <c r="B120" s="15"/>
      <c r="C120" s="42"/>
      <c r="D120" s="8">
        <v>40661</v>
      </c>
      <c r="E120" s="28">
        <v>1</v>
      </c>
      <c r="F120" s="28">
        <v>1</v>
      </c>
      <c r="G120" s="32">
        <v>1</v>
      </c>
      <c r="H120" s="5">
        <v>1</v>
      </c>
      <c r="I120" s="5">
        <v>1</v>
      </c>
      <c r="J120" s="5">
        <v>1</v>
      </c>
      <c r="K120" s="5">
        <v>1</v>
      </c>
      <c r="L120" s="5">
        <v>1</v>
      </c>
      <c r="M120" s="5">
        <v>1</v>
      </c>
      <c r="N120" s="5"/>
      <c r="O120" s="299">
        <f t="shared" si="5"/>
        <v>1</v>
      </c>
      <c r="P120" s="5" t="s">
        <v>118</v>
      </c>
      <c r="Q120" s="5"/>
      <c r="R120" s="5"/>
      <c r="S120" s="5"/>
      <c r="T120" s="5"/>
      <c r="U120" s="5"/>
      <c r="V120" s="5"/>
      <c r="W120" s="5"/>
      <c r="X120" s="32">
        <v>10</v>
      </c>
      <c r="Y120" s="5">
        <v>17</v>
      </c>
      <c r="Z120" s="5">
        <v>17</v>
      </c>
      <c r="AA120" s="5">
        <v>21</v>
      </c>
      <c r="AB120" s="5">
        <v>21</v>
      </c>
      <c r="AC120" s="5">
        <v>21</v>
      </c>
      <c r="AD120" s="5"/>
      <c r="AE120" s="5"/>
      <c r="AF120" s="32"/>
      <c r="AG120" s="5"/>
      <c r="AH120" s="5"/>
      <c r="AI120" s="5"/>
      <c r="AJ120" s="5"/>
      <c r="AK120" s="5"/>
      <c r="AL120" s="5">
        <v>21</v>
      </c>
      <c r="AM120" s="5"/>
      <c r="AN120" s="40">
        <v>40667</v>
      </c>
      <c r="AO120" s="8">
        <v>40674</v>
      </c>
      <c r="AP120" s="41" t="s">
        <v>114</v>
      </c>
      <c r="AQ120" s="28"/>
      <c r="AR120" s="28"/>
      <c r="AS120" s="28"/>
      <c r="AT120" s="28"/>
      <c r="AU120" s="28"/>
      <c r="AV120" s="28"/>
      <c r="AW120" s="28"/>
      <c r="AX120" s="28"/>
      <c r="AY120" s="10" t="s">
        <v>196</v>
      </c>
      <c r="AZ120" s="300">
        <f t="shared" si="6"/>
        <v>1</v>
      </c>
      <c r="BA120" s="5">
        <v>1</v>
      </c>
      <c r="BB120" s="5">
        <v>3.05</v>
      </c>
      <c r="BC120" s="87">
        <v>340</v>
      </c>
      <c r="BD120" s="20"/>
      <c r="BE120" s="5"/>
      <c r="BF120" s="5"/>
      <c r="BG120" s="5"/>
      <c r="BH120" s="5"/>
      <c r="BI120" s="5"/>
      <c r="BJ120" s="32">
        <v>2</v>
      </c>
      <c r="BK120" s="38"/>
      <c r="BL120" s="11">
        <f t="shared" si="7"/>
        <v>2484.096581101619</v>
      </c>
      <c r="BM120" s="11"/>
      <c r="BN120" s="11">
        <f t="shared" si="8"/>
        <v>2484.096581101619</v>
      </c>
      <c r="BO120" s="44">
        <v>116</v>
      </c>
      <c r="BP120" s="26">
        <v>2</v>
      </c>
      <c r="BQ120" s="26">
        <v>5</v>
      </c>
      <c r="BR120" s="26">
        <v>8</v>
      </c>
      <c r="BS120" s="26"/>
      <c r="BT120" s="26"/>
      <c r="BU120" s="26">
        <v>15</v>
      </c>
      <c r="BV120" s="26"/>
      <c r="BW120" s="33">
        <v>6</v>
      </c>
      <c r="BX120" s="26">
        <v>6</v>
      </c>
      <c r="BY120" s="26"/>
      <c r="BZ120" s="26"/>
      <c r="CA120" s="26">
        <v>19</v>
      </c>
      <c r="CB120" s="26"/>
      <c r="CC120" s="33"/>
      <c r="CD120" s="26"/>
      <c r="CE120" s="26"/>
      <c r="CF120" s="26"/>
      <c r="CG120" s="26"/>
      <c r="CH120" s="26"/>
      <c r="CI120" s="33"/>
      <c r="CJ120" s="26"/>
      <c r="CK120" s="26"/>
      <c r="CL120" s="26"/>
      <c r="CM120" s="26"/>
      <c r="CN120" s="26"/>
      <c r="CO120" s="33"/>
      <c r="CP120" s="26"/>
      <c r="CQ120" s="26"/>
      <c r="CR120" s="26"/>
      <c r="CS120" s="26"/>
      <c r="CT120" s="26"/>
      <c r="CU120" s="33"/>
      <c r="CV120" s="4"/>
      <c r="CW120" s="4"/>
      <c r="CX120" s="4"/>
      <c r="CY120" s="4"/>
      <c r="CZ120" s="43"/>
      <c r="DA120" s="26"/>
      <c r="DB120" s="26"/>
      <c r="DC120" s="26"/>
      <c r="DD120" s="26"/>
      <c r="DE120" s="26"/>
      <c r="DF120" s="26"/>
      <c r="DG120" s="33"/>
      <c r="DH120" s="4"/>
      <c r="DI120" s="4"/>
      <c r="DJ120" s="4"/>
      <c r="DK120" s="4"/>
      <c r="DL120" s="43"/>
      <c r="DM120" s="26"/>
      <c r="DN120" s="26"/>
      <c r="DO120" s="26"/>
      <c r="DP120" s="26"/>
      <c r="DQ120" s="26"/>
      <c r="DR120" s="26"/>
      <c r="DS120" s="33"/>
      <c r="DT120" s="26"/>
      <c r="DU120" s="26"/>
      <c r="DV120" s="26"/>
      <c r="DW120" s="26"/>
      <c r="DX120" s="26"/>
      <c r="DY120" s="44">
        <v>116</v>
      </c>
      <c r="DZ120" s="5">
        <v>1</v>
      </c>
      <c r="EA120" s="5">
        <v>1</v>
      </c>
      <c r="EB120" s="69">
        <v>1</v>
      </c>
      <c r="EC120" s="5">
        <v>3.05</v>
      </c>
      <c r="ED120" s="87">
        <v>340</v>
      </c>
      <c r="EE120" s="11">
        <v>2484.096581101619</v>
      </c>
      <c r="EF120" s="69">
        <v>21</v>
      </c>
      <c r="EG120" s="8">
        <v>40667</v>
      </c>
      <c r="EH120" s="8">
        <v>40674</v>
      </c>
      <c r="EI120" s="8" t="s">
        <v>114</v>
      </c>
      <c r="EJ120" s="71">
        <v>2</v>
      </c>
      <c r="EK120" s="69">
        <v>11</v>
      </c>
      <c r="EL120" s="69">
        <v>14</v>
      </c>
      <c r="EM120" s="69"/>
      <c r="EN120" s="69">
        <v>34</v>
      </c>
      <c r="EO120" s="69"/>
      <c r="EP120" s="79"/>
      <c r="EQ120" s="10"/>
    </row>
    <row r="121" spans="1:147" ht="15" x14ac:dyDescent="0.25">
      <c r="A121" s="10">
        <v>117</v>
      </c>
      <c r="B121" s="15"/>
      <c r="C121" s="42"/>
      <c r="D121" s="8">
        <v>40661</v>
      </c>
      <c r="E121" s="28">
        <v>1</v>
      </c>
      <c r="F121" s="28">
        <v>1</v>
      </c>
      <c r="G121" s="32">
        <v>2</v>
      </c>
      <c r="H121" s="5">
        <v>2</v>
      </c>
      <c r="I121" s="5">
        <v>2</v>
      </c>
      <c r="J121" s="5">
        <v>2</v>
      </c>
      <c r="K121" s="5">
        <v>2</v>
      </c>
      <c r="L121" s="5">
        <v>2</v>
      </c>
      <c r="M121" s="5">
        <v>2</v>
      </c>
      <c r="N121" s="5"/>
      <c r="O121" s="299">
        <f t="shared" si="5"/>
        <v>2</v>
      </c>
      <c r="P121" s="5" t="s">
        <v>117</v>
      </c>
      <c r="Q121" s="5" t="s">
        <v>117</v>
      </c>
      <c r="R121" s="5" t="s">
        <v>117</v>
      </c>
      <c r="S121" s="5" t="s">
        <v>112</v>
      </c>
      <c r="T121" s="5"/>
      <c r="U121" s="5"/>
      <c r="V121" s="5"/>
      <c r="W121" s="5"/>
      <c r="X121" s="32">
        <v>15</v>
      </c>
      <c r="Y121" s="5">
        <v>15</v>
      </c>
      <c r="Z121" s="5">
        <v>15</v>
      </c>
      <c r="AA121" s="5">
        <v>17</v>
      </c>
      <c r="AB121" s="5">
        <v>23</v>
      </c>
      <c r="AC121" s="5">
        <v>23</v>
      </c>
      <c r="AD121" s="5"/>
      <c r="AE121" s="5"/>
      <c r="AF121" s="32"/>
      <c r="AG121" s="5"/>
      <c r="AH121" s="5"/>
      <c r="AI121" s="5"/>
      <c r="AJ121" s="5"/>
      <c r="AK121" s="5"/>
      <c r="AL121" s="5">
        <v>23</v>
      </c>
      <c r="AM121" s="5"/>
      <c r="AN121" s="40">
        <v>40676</v>
      </c>
      <c r="AO121" s="8">
        <v>40682</v>
      </c>
      <c r="AP121" s="41" t="s">
        <v>114</v>
      </c>
      <c r="AQ121" s="28"/>
      <c r="AR121" s="28"/>
      <c r="AS121" s="28"/>
      <c r="AT121" s="28"/>
      <c r="AU121" s="28"/>
      <c r="AV121" s="28"/>
      <c r="AW121" s="28"/>
      <c r="AX121" s="28"/>
      <c r="AY121" s="10" t="s">
        <v>197</v>
      </c>
      <c r="AZ121" s="300">
        <f t="shared" si="6"/>
        <v>2</v>
      </c>
      <c r="BA121" s="5">
        <v>2</v>
      </c>
      <c r="BB121" s="5">
        <v>2.25</v>
      </c>
      <c r="BC121" s="87">
        <v>220</v>
      </c>
      <c r="BD121" s="20"/>
      <c r="BE121" s="5"/>
      <c r="BF121" s="5"/>
      <c r="BG121" s="5"/>
      <c r="BH121" s="5"/>
      <c r="BI121" s="5"/>
      <c r="BJ121" s="32">
        <v>2</v>
      </c>
      <c r="BK121" s="38"/>
      <c r="BL121" s="11">
        <f t="shared" si="7"/>
        <v>1749.4744089678159</v>
      </c>
      <c r="BM121" s="11"/>
      <c r="BN121" s="11">
        <f t="shared" si="8"/>
        <v>1749.4744089678159</v>
      </c>
      <c r="BO121" s="44">
        <v>117</v>
      </c>
      <c r="BP121" s="26">
        <v>2</v>
      </c>
      <c r="BQ121" s="26">
        <v>5</v>
      </c>
      <c r="BR121" s="26">
        <v>4</v>
      </c>
      <c r="BS121" s="26"/>
      <c r="BT121" s="26"/>
      <c r="BU121" s="26">
        <v>11</v>
      </c>
      <c r="BV121" s="26" t="s">
        <v>758</v>
      </c>
      <c r="BW121" s="33">
        <v>7</v>
      </c>
      <c r="BX121" s="26">
        <v>2</v>
      </c>
      <c r="BY121" s="26"/>
      <c r="BZ121" s="26"/>
      <c r="CA121" s="26">
        <v>17</v>
      </c>
      <c r="CB121" s="26"/>
      <c r="CC121" s="33"/>
      <c r="CD121" s="26"/>
      <c r="CE121" s="26"/>
      <c r="CF121" s="26"/>
      <c r="CG121" s="26"/>
      <c r="CH121" s="26"/>
      <c r="CI121" s="33"/>
      <c r="CJ121" s="26"/>
      <c r="CK121" s="26"/>
      <c r="CL121" s="26"/>
      <c r="CM121" s="26"/>
      <c r="CN121" s="26"/>
      <c r="CO121" s="33"/>
      <c r="CP121" s="26"/>
      <c r="CQ121" s="26"/>
      <c r="CR121" s="26"/>
      <c r="CS121" s="26"/>
      <c r="CT121" s="26"/>
      <c r="CU121" s="33"/>
      <c r="CV121" s="4"/>
      <c r="CW121" s="4"/>
      <c r="CX121" s="4"/>
      <c r="CY121" s="4"/>
      <c r="CZ121" s="43"/>
      <c r="DA121" s="26"/>
      <c r="DB121" s="26"/>
      <c r="DC121" s="26"/>
      <c r="DD121" s="26"/>
      <c r="DE121" s="26"/>
      <c r="DF121" s="26"/>
      <c r="DG121" s="33"/>
      <c r="DH121" s="4"/>
      <c r="DI121" s="4"/>
      <c r="DJ121" s="4"/>
      <c r="DK121" s="4"/>
      <c r="DL121" s="43"/>
      <c r="DM121" s="26"/>
      <c r="DN121" s="26"/>
      <c r="DO121" s="26"/>
      <c r="DP121" s="26"/>
      <c r="DQ121" s="26"/>
      <c r="DR121" s="26"/>
      <c r="DS121" s="33"/>
      <c r="DT121" s="26"/>
      <c r="DU121" s="26"/>
      <c r="DV121" s="26"/>
      <c r="DW121" s="26"/>
      <c r="DX121" s="26"/>
      <c r="DY121" s="44">
        <v>117</v>
      </c>
      <c r="DZ121" s="5">
        <v>2</v>
      </c>
      <c r="EA121" s="5">
        <v>2</v>
      </c>
      <c r="EB121" s="69">
        <v>2</v>
      </c>
      <c r="EC121" s="5">
        <v>2.25</v>
      </c>
      <c r="ED121" s="87">
        <v>220</v>
      </c>
      <c r="EE121" s="11">
        <v>1749.4744089678159</v>
      </c>
      <c r="EF121" s="69">
        <v>23</v>
      </c>
      <c r="EG121" s="8">
        <v>40676</v>
      </c>
      <c r="EH121" s="8">
        <v>40682</v>
      </c>
      <c r="EI121" s="8" t="s">
        <v>114</v>
      </c>
      <c r="EJ121" s="71">
        <v>2</v>
      </c>
      <c r="EK121" s="69">
        <v>12</v>
      </c>
      <c r="EL121" s="69">
        <v>6</v>
      </c>
      <c r="EM121" s="69"/>
      <c r="EN121" s="69">
        <v>28</v>
      </c>
      <c r="EO121" s="69"/>
      <c r="EP121" s="79"/>
      <c r="EQ121" s="10"/>
    </row>
    <row r="122" spans="1:147" ht="15" x14ac:dyDescent="0.25">
      <c r="A122" s="10">
        <v>118</v>
      </c>
      <c r="B122" s="15"/>
      <c r="C122" s="42"/>
      <c r="D122" s="8">
        <v>40661</v>
      </c>
      <c r="E122" s="28">
        <v>1</v>
      </c>
      <c r="F122" s="28">
        <v>1</v>
      </c>
      <c r="G122" s="32">
        <v>2</v>
      </c>
      <c r="H122" s="5">
        <v>2</v>
      </c>
      <c r="I122" s="5">
        <v>2</v>
      </c>
      <c r="J122" s="5">
        <v>2</v>
      </c>
      <c r="K122" s="5">
        <v>2</v>
      </c>
      <c r="L122" s="5">
        <v>2</v>
      </c>
      <c r="M122" s="5">
        <v>2</v>
      </c>
      <c r="N122" s="5"/>
      <c r="O122" s="299">
        <f t="shared" si="5"/>
        <v>2</v>
      </c>
      <c r="P122" s="5" t="s">
        <v>117</v>
      </c>
      <c r="Q122" s="5" t="s">
        <v>118</v>
      </c>
      <c r="R122" s="5" t="s">
        <v>112</v>
      </c>
      <c r="S122" s="5"/>
      <c r="T122" s="5"/>
      <c r="U122" s="5"/>
      <c r="V122" s="5"/>
      <c r="W122" s="5"/>
      <c r="X122" s="32">
        <v>10</v>
      </c>
      <c r="Y122" s="5">
        <v>15</v>
      </c>
      <c r="Z122" s="5">
        <v>15</v>
      </c>
      <c r="AA122" s="5">
        <v>23</v>
      </c>
      <c r="AB122" s="5">
        <v>23</v>
      </c>
      <c r="AC122" s="5">
        <v>23</v>
      </c>
      <c r="AD122" s="5"/>
      <c r="AE122" s="5"/>
      <c r="AF122" s="32"/>
      <c r="AG122" s="5"/>
      <c r="AH122" s="5"/>
      <c r="AI122" s="5"/>
      <c r="AJ122" s="5"/>
      <c r="AK122" s="5"/>
      <c r="AL122" s="5">
        <v>23</v>
      </c>
      <c r="AM122" s="5"/>
      <c r="AN122" s="40">
        <v>40674</v>
      </c>
      <c r="AO122" s="8">
        <v>40676</v>
      </c>
      <c r="AP122" s="41">
        <v>40688</v>
      </c>
      <c r="AQ122" s="28"/>
      <c r="AR122" s="28"/>
      <c r="AS122" s="28"/>
      <c r="AT122" s="28"/>
      <c r="AU122" s="28"/>
      <c r="AV122" s="28"/>
      <c r="AW122" s="28"/>
      <c r="AX122" s="28"/>
      <c r="AY122" s="10" t="s">
        <v>198</v>
      </c>
      <c r="AZ122" s="300">
        <f t="shared" si="6"/>
        <v>2</v>
      </c>
      <c r="BA122" s="5">
        <v>2</v>
      </c>
      <c r="BB122" s="5">
        <v>1.86</v>
      </c>
      <c r="BC122" s="87">
        <v>250</v>
      </c>
      <c r="BD122" s="20"/>
      <c r="BE122" s="5"/>
      <c r="BF122" s="5"/>
      <c r="BG122" s="5"/>
      <c r="BH122" s="5"/>
      <c r="BI122" s="5"/>
      <c r="BJ122" s="32">
        <v>4</v>
      </c>
      <c r="BK122" s="38"/>
      <c r="BL122" s="11">
        <f t="shared" si="7"/>
        <v>1358.5817430449063</v>
      </c>
      <c r="BM122" s="11"/>
      <c r="BN122" s="11">
        <f t="shared" si="8"/>
        <v>1358.5817430449063</v>
      </c>
      <c r="BO122" s="44">
        <v>118</v>
      </c>
      <c r="BP122" s="26">
        <v>4</v>
      </c>
      <c r="BQ122" s="26">
        <v>0</v>
      </c>
      <c r="BR122" s="26">
        <v>0</v>
      </c>
      <c r="BS122" s="26"/>
      <c r="BT122" s="26"/>
      <c r="BU122" s="26">
        <v>0</v>
      </c>
      <c r="BV122" s="26"/>
      <c r="BW122" s="33">
        <v>6</v>
      </c>
      <c r="BX122" s="26">
        <v>4</v>
      </c>
      <c r="BY122" s="26"/>
      <c r="BZ122" s="26"/>
      <c r="CA122" s="26">
        <v>7</v>
      </c>
      <c r="CB122" s="26"/>
      <c r="CC122" s="33">
        <v>5</v>
      </c>
      <c r="CD122" s="26">
        <v>5</v>
      </c>
      <c r="CE122" s="26"/>
      <c r="CF122" s="26"/>
      <c r="CG122" s="26">
        <v>14</v>
      </c>
      <c r="CH122" s="26"/>
      <c r="CI122" s="33">
        <v>0</v>
      </c>
      <c r="CJ122" s="26">
        <v>0</v>
      </c>
      <c r="CK122" s="26"/>
      <c r="CL122" s="26"/>
      <c r="CM122" s="26">
        <v>0</v>
      </c>
      <c r="CN122" s="26"/>
      <c r="CO122" s="33"/>
      <c r="CP122" s="26"/>
      <c r="CQ122" s="26"/>
      <c r="CR122" s="26"/>
      <c r="CS122" s="26"/>
      <c r="CT122" s="26"/>
      <c r="CU122" s="33"/>
      <c r="CV122" s="4"/>
      <c r="CW122" s="4"/>
      <c r="CX122" s="4"/>
      <c r="CY122" s="4"/>
      <c r="CZ122" s="43"/>
      <c r="DA122" s="26"/>
      <c r="DB122" s="26"/>
      <c r="DC122" s="26"/>
      <c r="DD122" s="26"/>
      <c r="DE122" s="26"/>
      <c r="DF122" s="26"/>
      <c r="DG122" s="33"/>
      <c r="DH122" s="4"/>
      <c r="DI122" s="4"/>
      <c r="DJ122" s="4"/>
      <c r="DK122" s="4"/>
      <c r="DL122" s="43"/>
      <c r="DM122" s="26"/>
      <c r="DN122" s="26"/>
      <c r="DO122" s="26"/>
      <c r="DP122" s="26"/>
      <c r="DQ122" s="26"/>
      <c r="DR122" s="26"/>
      <c r="DS122" s="33"/>
      <c r="DT122" s="26"/>
      <c r="DU122" s="26"/>
      <c r="DV122" s="26"/>
      <c r="DW122" s="26"/>
      <c r="DX122" s="26"/>
      <c r="DY122" s="44">
        <v>118</v>
      </c>
      <c r="DZ122" s="5">
        <v>2</v>
      </c>
      <c r="EA122" s="5">
        <v>2</v>
      </c>
      <c r="EB122" s="69">
        <v>2</v>
      </c>
      <c r="EC122" s="5">
        <v>1.86</v>
      </c>
      <c r="ED122" s="87">
        <v>250</v>
      </c>
      <c r="EE122" s="11">
        <v>1358.5817430449063</v>
      </c>
      <c r="EF122" s="69">
        <v>23</v>
      </c>
      <c r="EG122" s="8">
        <v>40674</v>
      </c>
      <c r="EH122" s="8">
        <v>40676</v>
      </c>
      <c r="EI122" s="8">
        <v>40688</v>
      </c>
      <c r="EJ122" s="71">
        <v>4</v>
      </c>
      <c r="EK122" s="69">
        <v>11</v>
      </c>
      <c r="EL122" s="69">
        <v>9</v>
      </c>
      <c r="EM122" s="69"/>
      <c r="EN122" s="69">
        <v>21</v>
      </c>
      <c r="EO122" s="69"/>
      <c r="EP122" s="79"/>
      <c r="EQ122" s="10"/>
    </row>
    <row r="123" spans="1:147" ht="15" x14ac:dyDescent="0.25">
      <c r="A123" s="10">
        <v>119</v>
      </c>
      <c r="B123" s="15"/>
      <c r="C123" s="42"/>
      <c r="D123" s="8">
        <v>40667</v>
      </c>
      <c r="E123" s="28">
        <v>1</v>
      </c>
      <c r="F123" s="28">
        <v>0</v>
      </c>
      <c r="G123" s="32"/>
      <c r="H123" s="5">
        <v>1</v>
      </c>
      <c r="I123" s="5">
        <v>1</v>
      </c>
      <c r="J123" s="5">
        <v>1</v>
      </c>
      <c r="K123" s="5">
        <v>1</v>
      </c>
      <c r="L123" s="5">
        <v>1</v>
      </c>
      <c r="M123" s="5"/>
      <c r="N123" s="5"/>
      <c r="O123" s="299">
        <f t="shared" si="5"/>
        <v>1</v>
      </c>
      <c r="P123" s="5"/>
      <c r="Q123" s="5"/>
      <c r="R123" s="5"/>
      <c r="S123" s="5"/>
      <c r="T123" s="5"/>
      <c r="U123" s="5"/>
      <c r="V123" s="5"/>
      <c r="W123" s="5"/>
      <c r="X123" s="32"/>
      <c r="Y123" s="5"/>
      <c r="Z123" s="5"/>
      <c r="AA123" s="5"/>
      <c r="AB123" s="5"/>
      <c r="AC123" s="5"/>
      <c r="AD123" s="5"/>
      <c r="AE123" s="5"/>
      <c r="AF123" s="32"/>
      <c r="AG123" s="5"/>
      <c r="AH123" s="5"/>
      <c r="AI123" s="5"/>
      <c r="AJ123" s="5"/>
      <c r="AK123" s="5"/>
      <c r="AL123" s="5"/>
      <c r="AM123" s="5"/>
      <c r="AN123" s="40"/>
      <c r="AO123" s="8"/>
      <c r="AP123" s="41"/>
      <c r="AQ123" s="28"/>
      <c r="AR123" s="28"/>
      <c r="AS123" s="28"/>
      <c r="AT123" s="28"/>
      <c r="AU123" s="28"/>
      <c r="AV123" s="28"/>
      <c r="AW123" s="28"/>
      <c r="AX123" s="28"/>
      <c r="AY123" s="10"/>
      <c r="AZ123" s="300">
        <f t="shared" si="6"/>
        <v>0</v>
      </c>
      <c r="BA123" s="5"/>
      <c r="BB123" s="5"/>
      <c r="BC123" s="87"/>
      <c r="BD123" s="20"/>
      <c r="BE123" s="5"/>
      <c r="BF123" s="5"/>
      <c r="BG123" s="5"/>
      <c r="BH123" s="5"/>
      <c r="BI123" s="5"/>
      <c r="BJ123" s="32"/>
      <c r="BK123" s="38"/>
      <c r="BL123" s="11"/>
      <c r="BM123" s="11"/>
      <c r="BN123" s="11"/>
      <c r="BO123" s="44">
        <v>119</v>
      </c>
      <c r="BP123" s="26"/>
      <c r="BQ123" s="26"/>
      <c r="BR123" s="26"/>
      <c r="BS123" s="26"/>
      <c r="BT123" s="26"/>
      <c r="BU123" s="26"/>
      <c r="BV123" s="26"/>
      <c r="BW123" s="33"/>
      <c r="BX123" s="26"/>
      <c r="BY123" s="26"/>
      <c r="BZ123" s="26"/>
      <c r="CA123" s="26"/>
      <c r="CB123" s="26"/>
      <c r="CC123" s="33"/>
      <c r="CD123" s="26"/>
      <c r="CE123" s="26"/>
      <c r="CF123" s="26"/>
      <c r="CG123" s="26"/>
      <c r="CH123" s="26"/>
      <c r="CI123" s="33"/>
      <c r="CJ123" s="26"/>
      <c r="CK123" s="26"/>
      <c r="CL123" s="26"/>
      <c r="CM123" s="26"/>
      <c r="CN123" s="26"/>
      <c r="CO123" s="33"/>
      <c r="CP123" s="26"/>
      <c r="CQ123" s="26"/>
      <c r="CR123" s="26"/>
      <c r="CS123" s="26"/>
      <c r="CT123" s="26"/>
      <c r="CU123" s="33"/>
      <c r="CV123" s="4"/>
      <c r="CW123" s="4"/>
      <c r="CX123" s="4"/>
      <c r="CY123" s="4"/>
      <c r="CZ123" s="43"/>
      <c r="DA123" s="26"/>
      <c r="DB123" s="26"/>
      <c r="DC123" s="26"/>
      <c r="DD123" s="26"/>
      <c r="DE123" s="26"/>
      <c r="DF123" s="26"/>
      <c r="DG123" s="33"/>
      <c r="DH123" s="4"/>
      <c r="DI123" s="4"/>
      <c r="DJ123" s="4"/>
      <c r="DK123" s="4"/>
      <c r="DL123" s="43"/>
      <c r="DM123" s="26"/>
      <c r="DN123" s="26"/>
      <c r="DO123" s="26"/>
      <c r="DP123" s="26"/>
      <c r="DQ123" s="26"/>
      <c r="DR123" s="26"/>
      <c r="DS123" s="33"/>
      <c r="DT123" s="26"/>
      <c r="DU123" s="26"/>
      <c r="DV123" s="26"/>
      <c r="DW123" s="26"/>
      <c r="DX123" s="26"/>
      <c r="DY123" s="44">
        <v>119</v>
      </c>
      <c r="DZ123" s="5">
        <v>1</v>
      </c>
      <c r="EA123" s="5">
        <v>0</v>
      </c>
      <c r="EB123" s="69">
        <v>1</v>
      </c>
      <c r="EC123" s="5"/>
      <c r="ED123" s="87"/>
      <c r="EE123" s="11"/>
      <c r="EF123" s="69"/>
      <c r="EG123" s="8"/>
      <c r="EH123" s="8"/>
      <c r="EI123" s="8"/>
      <c r="EJ123" s="71"/>
      <c r="EK123" s="69"/>
      <c r="EL123" s="69"/>
      <c r="EM123" s="69"/>
      <c r="EN123" s="69"/>
      <c r="EO123" s="69"/>
      <c r="EP123" s="79"/>
      <c r="EQ123" s="10"/>
    </row>
    <row r="124" spans="1:147" ht="15" x14ac:dyDescent="0.25">
      <c r="A124" s="10">
        <v>120</v>
      </c>
      <c r="B124" s="15"/>
      <c r="C124" s="42"/>
      <c r="D124" s="8">
        <v>40661</v>
      </c>
      <c r="E124" s="28">
        <v>1</v>
      </c>
      <c r="F124" s="28">
        <v>1</v>
      </c>
      <c r="G124" s="32">
        <v>2</v>
      </c>
      <c r="H124" s="5">
        <v>3</v>
      </c>
      <c r="I124" s="5">
        <v>3</v>
      </c>
      <c r="J124" s="5">
        <v>3</v>
      </c>
      <c r="K124" s="5">
        <v>3</v>
      </c>
      <c r="L124" s="5">
        <v>3</v>
      </c>
      <c r="M124" s="5">
        <v>3</v>
      </c>
      <c r="N124" s="5">
        <v>3</v>
      </c>
      <c r="O124" s="299">
        <f t="shared" si="5"/>
        <v>3</v>
      </c>
      <c r="P124" s="5" t="s">
        <v>117</v>
      </c>
      <c r="Q124" s="5" t="s">
        <v>111</v>
      </c>
      <c r="R124" s="5" t="s">
        <v>118</v>
      </c>
      <c r="S124" s="5"/>
      <c r="T124" s="5"/>
      <c r="U124" s="5"/>
      <c r="V124" s="5"/>
      <c r="W124" s="5"/>
      <c r="X124" s="32">
        <v>20</v>
      </c>
      <c r="Y124" s="5">
        <v>20</v>
      </c>
      <c r="Z124" s="5">
        <v>20</v>
      </c>
      <c r="AA124" s="5">
        <v>33</v>
      </c>
      <c r="AB124" s="5">
        <v>33</v>
      </c>
      <c r="AC124" s="5">
        <v>37</v>
      </c>
      <c r="AD124" s="5"/>
      <c r="AE124" s="5"/>
      <c r="AF124" s="32"/>
      <c r="AG124" s="5"/>
      <c r="AH124" s="5"/>
      <c r="AI124" s="5"/>
      <c r="AJ124" s="5"/>
      <c r="AK124" s="5"/>
      <c r="AL124" s="5">
        <v>37</v>
      </c>
      <c r="AM124" s="5">
        <v>37</v>
      </c>
      <c r="AN124" s="40">
        <v>40674</v>
      </c>
      <c r="AO124" s="8">
        <v>40682</v>
      </c>
      <c r="AP124" s="41">
        <v>40689</v>
      </c>
      <c r="AQ124" s="28"/>
      <c r="AR124" s="28">
        <v>0.2</v>
      </c>
      <c r="AS124" s="28"/>
      <c r="AT124" s="28"/>
      <c r="AU124" s="28"/>
      <c r="AV124" s="28"/>
      <c r="AW124" s="28"/>
      <c r="AX124" s="28"/>
      <c r="AY124" s="10" t="s">
        <v>199</v>
      </c>
      <c r="AZ124" s="300">
        <f t="shared" si="6"/>
        <v>2</v>
      </c>
      <c r="BA124" s="5">
        <v>2</v>
      </c>
      <c r="BB124" s="5">
        <v>2.2400000000000002</v>
      </c>
      <c r="BC124" s="87">
        <v>300</v>
      </c>
      <c r="BD124" s="20"/>
      <c r="BE124" s="5"/>
      <c r="BF124" s="5"/>
      <c r="BG124" s="5"/>
      <c r="BH124" s="5"/>
      <c r="BI124" s="5"/>
      <c r="BJ124" s="32">
        <v>1</v>
      </c>
      <c r="BK124" s="38" t="s">
        <v>767</v>
      </c>
      <c r="BL124" s="11">
        <f t="shared" si="7"/>
        <v>2364.4882947978222</v>
      </c>
      <c r="BM124" s="11"/>
      <c r="BN124" s="11">
        <f t="shared" si="8"/>
        <v>2364.4882947978222</v>
      </c>
      <c r="BO124" s="44">
        <v>120</v>
      </c>
      <c r="BP124" s="26">
        <v>1</v>
      </c>
      <c r="BQ124" s="26">
        <v>12</v>
      </c>
      <c r="BR124" s="26">
        <v>1</v>
      </c>
      <c r="BS124" s="26"/>
      <c r="BT124" s="26"/>
      <c r="BU124" s="26">
        <v>20</v>
      </c>
      <c r="BV124" s="26"/>
      <c r="BW124" s="33"/>
      <c r="BX124" s="26"/>
      <c r="BY124" s="26"/>
      <c r="BZ124" s="26"/>
      <c r="CA124" s="26"/>
      <c r="CB124" s="26"/>
      <c r="CC124" s="33"/>
      <c r="CD124" s="26"/>
      <c r="CE124" s="26"/>
      <c r="CF124" s="26"/>
      <c r="CG124" s="26"/>
      <c r="CH124" s="26"/>
      <c r="CI124" s="33"/>
      <c r="CJ124" s="26"/>
      <c r="CK124" s="26"/>
      <c r="CL124" s="26"/>
      <c r="CM124" s="26"/>
      <c r="CN124" s="26"/>
      <c r="CO124" s="33"/>
      <c r="CP124" s="26"/>
      <c r="CQ124" s="26"/>
      <c r="CR124" s="26"/>
      <c r="CS124" s="26"/>
      <c r="CT124" s="26"/>
      <c r="CU124" s="33"/>
      <c r="CV124" s="4"/>
      <c r="CW124" s="4"/>
      <c r="CX124" s="4"/>
      <c r="CY124" s="4"/>
      <c r="CZ124" s="43"/>
      <c r="DA124" s="26"/>
      <c r="DB124" s="26"/>
      <c r="DC124" s="26"/>
      <c r="DD124" s="26"/>
      <c r="DE124" s="26"/>
      <c r="DF124" s="26"/>
      <c r="DG124" s="33"/>
      <c r="DH124" s="4"/>
      <c r="DI124" s="4"/>
      <c r="DJ124" s="4"/>
      <c r="DK124" s="4"/>
      <c r="DL124" s="43"/>
      <c r="DM124" s="26"/>
      <c r="DN124" s="26"/>
      <c r="DO124" s="26"/>
      <c r="DP124" s="26"/>
      <c r="DQ124" s="26"/>
      <c r="DR124" s="26"/>
      <c r="DS124" s="33"/>
      <c r="DT124" s="26"/>
      <c r="DU124" s="26"/>
      <c r="DV124" s="26"/>
      <c r="DW124" s="26"/>
      <c r="DX124" s="26"/>
      <c r="DY124" s="44">
        <v>120</v>
      </c>
      <c r="DZ124" s="5">
        <v>3</v>
      </c>
      <c r="EA124" s="5">
        <v>2</v>
      </c>
      <c r="EB124" s="69">
        <v>3</v>
      </c>
      <c r="EC124" s="5">
        <v>2.2400000000000002</v>
      </c>
      <c r="ED124" s="87">
        <v>300</v>
      </c>
      <c r="EE124" s="11">
        <v>2364.4882947978222</v>
      </c>
      <c r="EF124" s="69">
        <v>37</v>
      </c>
      <c r="EG124" s="8">
        <v>40674</v>
      </c>
      <c r="EH124" s="8">
        <v>40682</v>
      </c>
      <c r="EI124" s="8">
        <v>40689</v>
      </c>
      <c r="EJ124" s="71">
        <v>1</v>
      </c>
      <c r="EK124" s="69">
        <v>12</v>
      </c>
      <c r="EL124" s="69">
        <v>1</v>
      </c>
      <c r="EM124" s="69"/>
      <c r="EN124" s="69">
        <v>20</v>
      </c>
      <c r="EO124" s="69">
        <v>0.2</v>
      </c>
      <c r="EP124" s="79"/>
      <c r="EQ124" s="10"/>
    </row>
    <row r="125" spans="1:147" ht="15" x14ac:dyDescent="0.25">
      <c r="A125" s="10">
        <v>121</v>
      </c>
      <c r="B125" s="15" t="s">
        <v>200</v>
      </c>
      <c r="C125" s="42"/>
      <c r="D125" s="8">
        <v>40661</v>
      </c>
      <c r="E125" s="28">
        <v>1</v>
      </c>
      <c r="F125" s="28">
        <v>1</v>
      </c>
      <c r="G125" s="32">
        <v>1</v>
      </c>
      <c r="H125" s="5">
        <v>1</v>
      </c>
      <c r="I125" s="5">
        <v>1</v>
      </c>
      <c r="J125" s="5">
        <v>1</v>
      </c>
      <c r="K125" s="5">
        <v>1</v>
      </c>
      <c r="L125" s="5">
        <v>1</v>
      </c>
      <c r="M125" s="5"/>
      <c r="N125" s="5"/>
      <c r="O125" s="299">
        <f t="shared" si="5"/>
        <v>1</v>
      </c>
      <c r="P125" s="5" t="s">
        <v>111</v>
      </c>
      <c r="Q125" s="5" t="s">
        <v>112</v>
      </c>
      <c r="R125" s="5" t="s">
        <v>112</v>
      </c>
      <c r="S125" s="5"/>
      <c r="T125" s="5"/>
      <c r="U125" s="5"/>
      <c r="V125" s="5"/>
      <c r="W125" s="5"/>
      <c r="X125" s="32">
        <v>10</v>
      </c>
      <c r="Y125" s="5">
        <v>10</v>
      </c>
      <c r="Z125" s="5">
        <v>10</v>
      </c>
      <c r="AA125" s="5">
        <v>11</v>
      </c>
      <c r="AB125" s="5">
        <v>11</v>
      </c>
      <c r="AC125" s="5"/>
      <c r="AD125" s="5"/>
      <c r="AE125" s="5"/>
      <c r="AF125" s="32"/>
      <c r="AG125" s="5"/>
      <c r="AH125" s="5"/>
      <c r="AI125" s="5"/>
      <c r="AJ125" s="5"/>
      <c r="AK125" s="5">
        <v>11</v>
      </c>
      <c r="AL125" s="5"/>
      <c r="AM125" s="5"/>
      <c r="AN125" s="40" t="s">
        <v>113</v>
      </c>
      <c r="AO125" s="8">
        <v>40674</v>
      </c>
      <c r="AP125" s="41" t="s">
        <v>135</v>
      </c>
      <c r="AQ125" s="28"/>
      <c r="AR125" s="28"/>
      <c r="AS125" s="28"/>
      <c r="AT125" s="28"/>
      <c r="AU125" s="28"/>
      <c r="AV125" s="28"/>
      <c r="AW125" s="28"/>
      <c r="AX125" s="28"/>
      <c r="AY125" s="10" t="s">
        <v>201</v>
      </c>
      <c r="AZ125" s="300">
        <f t="shared" si="6"/>
        <v>1</v>
      </c>
      <c r="BA125" s="5">
        <v>1</v>
      </c>
      <c r="BB125" s="5">
        <v>2.4900000000000002</v>
      </c>
      <c r="BC125" s="87">
        <v>230</v>
      </c>
      <c r="BD125" s="20"/>
      <c r="BE125" s="5"/>
      <c r="BF125" s="5"/>
      <c r="BG125" s="5"/>
      <c r="BH125" s="5"/>
      <c r="BI125" s="5"/>
      <c r="BJ125" s="32">
        <v>5</v>
      </c>
      <c r="BK125" s="38"/>
      <c r="BL125" s="11">
        <f t="shared" si="7"/>
        <v>1119.9958451625196</v>
      </c>
      <c r="BM125" s="11"/>
      <c r="BN125" s="11">
        <f t="shared" si="8"/>
        <v>1119.9958451625196</v>
      </c>
      <c r="BO125" s="44">
        <v>121</v>
      </c>
      <c r="BP125" s="26">
        <v>5</v>
      </c>
      <c r="BQ125" s="26">
        <v>10</v>
      </c>
      <c r="BR125" s="26">
        <v>2</v>
      </c>
      <c r="BS125" s="26"/>
      <c r="BT125" s="26"/>
      <c r="BU125" s="26">
        <v>4</v>
      </c>
      <c r="BV125" s="26"/>
      <c r="BW125" s="33">
        <v>9</v>
      </c>
      <c r="BX125" s="26">
        <v>3</v>
      </c>
      <c r="BY125" s="26"/>
      <c r="BZ125" s="26"/>
      <c r="CA125" s="26">
        <v>8</v>
      </c>
      <c r="CB125" s="26"/>
      <c r="CC125" s="33">
        <v>10</v>
      </c>
      <c r="CD125" s="26">
        <v>2</v>
      </c>
      <c r="CE125" s="26"/>
      <c r="CF125" s="26"/>
      <c r="CG125" s="26">
        <v>1</v>
      </c>
      <c r="CH125" s="26"/>
      <c r="CI125" s="33">
        <v>10</v>
      </c>
      <c r="CJ125" s="26">
        <v>3</v>
      </c>
      <c r="CK125" s="26"/>
      <c r="CL125" s="26"/>
      <c r="CM125" s="26">
        <v>4</v>
      </c>
      <c r="CN125" s="26"/>
      <c r="CO125" s="33">
        <v>10</v>
      </c>
      <c r="CP125" s="26">
        <v>3</v>
      </c>
      <c r="CQ125" s="26"/>
      <c r="CR125" s="26"/>
      <c r="CS125" s="26">
        <v>0</v>
      </c>
      <c r="CT125" s="26"/>
      <c r="CU125" s="33"/>
      <c r="CV125" s="4"/>
      <c r="CW125" s="4"/>
      <c r="CX125" s="4"/>
      <c r="CY125" s="4"/>
      <c r="CZ125" s="43"/>
      <c r="DA125" s="26"/>
      <c r="DB125" s="26"/>
      <c r="DC125" s="26"/>
      <c r="DD125" s="26"/>
      <c r="DE125" s="26"/>
      <c r="DF125" s="26"/>
      <c r="DG125" s="33"/>
      <c r="DH125" s="4"/>
      <c r="DI125" s="4"/>
      <c r="DJ125" s="4"/>
      <c r="DK125" s="4"/>
      <c r="DL125" s="43"/>
      <c r="DM125" s="26"/>
      <c r="DN125" s="26"/>
      <c r="DO125" s="26"/>
      <c r="DP125" s="26"/>
      <c r="DQ125" s="26"/>
      <c r="DR125" s="26"/>
      <c r="DS125" s="33"/>
      <c r="DT125" s="26"/>
      <c r="DU125" s="26"/>
      <c r="DV125" s="26"/>
      <c r="DW125" s="26"/>
      <c r="DX125" s="26"/>
      <c r="DY125" s="44">
        <v>121</v>
      </c>
      <c r="DZ125" s="5">
        <v>1</v>
      </c>
      <c r="EA125" s="5">
        <v>1</v>
      </c>
      <c r="EB125" s="69">
        <v>1</v>
      </c>
      <c r="EC125" s="5">
        <v>2.4900000000000002</v>
      </c>
      <c r="ED125" s="87">
        <v>230</v>
      </c>
      <c r="EE125" s="11">
        <v>1119.9958451625196</v>
      </c>
      <c r="EF125" s="69">
        <v>11</v>
      </c>
      <c r="EG125" s="8" t="s">
        <v>113</v>
      </c>
      <c r="EH125" s="8">
        <v>40674</v>
      </c>
      <c r="EI125" s="8" t="s">
        <v>135</v>
      </c>
      <c r="EJ125" s="71">
        <v>5</v>
      </c>
      <c r="EK125" s="69">
        <f>BQ125+BW125+CC125+CI125+CO125</f>
        <v>49</v>
      </c>
      <c r="EL125" s="69">
        <f>BR125+BX125+CD125+CJ125+CP125</f>
        <v>13</v>
      </c>
      <c r="EM125" s="69"/>
      <c r="EN125" s="69">
        <f>BU125+CA125+CG125+CM125+CS125</f>
        <v>17</v>
      </c>
      <c r="EO125" s="69"/>
      <c r="EP125" s="79"/>
    </row>
    <row r="126" spans="1:147" ht="15" x14ac:dyDescent="0.25">
      <c r="A126" s="10">
        <v>122</v>
      </c>
      <c r="B126" s="15" t="s">
        <v>202</v>
      </c>
      <c r="C126" s="42"/>
      <c r="D126" s="8">
        <v>40674</v>
      </c>
      <c r="E126" s="28">
        <v>1</v>
      </c>
      <c r="F126" s="28">
        <v>0</v>
      </c>
      <c r="G126" s="32"/>
      <c r="H126" s="5"/>
      <c r="I126" s="5"/>
      <c r="J126" s="5">
        <v>1</v>
      </c>
      <c r="K126" s="5">
        <v>1</v>
      </c>
      <c r="L126" s="5">
        <v>1</v>
      </c>
      <c r="M126" s="5"/>
      <c r="N126" s="5"/>
      <c r="O126" s="299">
        <f t="shared" si="5"/>
        <v>1</v>
      </c>
      <c r="P126" s="5"/>
      <c r="Q126" s="5"/>
      <c r="R126" s="5"/>
      <c r="S126" s="5"/>
      <c r="T126" s="5"/>
      <c r="U126" s="5"/>
      <c r="V126" s="5"/>
      <c r="W126" s="5"/>
      <c r="X126" s="32"/>
      <c r="Y126" s="5"/>
      <c r="Z126" s="5"/>
      <c r="AA126" s="5"/>
      <c r="AB126" s="5"/>
      <c r="AC126" s="5"/>
      <c r="AD126" s="5"/>
      <c r="AE126" s="5"/>
      <c r="AF126" s="32"/>
      <c r="AG126" s="5"/>
      <c r="AH126" s="5"/>
      <c r="AI126" s="5"/>
      <c r="AJ126" s="5"/>
      <c r="AK126" s="5"/>
      <c r="AL126" s="5"/>
      <c r="AM126" s="5"/>
      <c r="AN126" s="40"/>
      <c r="AO126" s="8"/>
      <c r="AP126" s="41"/>
      <c r="AQ126" s="28"/>
      <c r="AR126" s="28"/>
      <c r="AS126" s="28"/>
      <c r="AT126" s="28"/>
      <c r="AU126" s="28"/>
      <c r="AV126" s="28"/>
      <c r="AW126" s="28"/>
      <c r="AX126" s="28"/>
      <c r="AY126" s="10"/>
      <c r="AZ126" s="300">
        <f t="shared" si="6"/>
        <v>0</v>
      </c>
      <c r="BA126" s="5"/>
      <c r="BB126" s="5"/>
      <c r="BC126" s="87"/>
      <c r="BD126" s="20"/>
      <c r="BE126" s="5"/>
      <c r="BF126" s="5"/>
      <c r="BG126" s="5"/>
      <c r="BH126" s="5"/>
      <c r="BI126" s="5"/>
      <c r="BJ126" s="32"/>
      <c r="BK126" s="38"/>
      <c r="BL126" s="11"/>
      <c r="BM126" s="11"/>
      <c r="BN126" s="11"/>
      <c r="BO126" s="44">
        <v>122</v>
      </c>
      <c r="BP126" s="26"/>
      <c r="BQ126" s="26"/>
      <c r="BR126" s="26"/>
      <c r="BS126" s="26"/>
      <c r="BT126" s="26"/>
      <c r="BU126" s="26"/>
      <c r="BV126" s="26"/>
      <c r="BW126" s="33"/>
      <c r="BX126" s="26"/>
      <c r="BY126" s="26"/>
      <c r="BZ126" s="26"/>
      <c r="CA126" s="26"/>
      <c r="CB126" s="26"/>
      <c r="CC126" s="33"/>
      <c r="CD126" s="26"/>
      <c r="CE126" s="26"/>
      <c r="CF126" s="26"/>
      <c r="CG126" s="26"/>
      <c r="CH126" s="26"/>
      <c r="CI126" s="33"/>
      <c r="CJ126" s="26"/>
      <c r="CK126" s="26"/>
      <c r="CL126" s="26"/>
      <c r="CM126" s="26"/>
      <c r="CN126" s="26"/>
      <c r="CO126" s="33"/>
      <c r="CP126" s="26"/>
      <c r="CQ126" s="26"/>
      <c r="CR126" s="26"/>
      <c r="CS126" s="26"/>
      <c r="CT126" s="26"/>
      <c r="CU126" s="33"/>
      <c r="CV126" s="4"/>
      <c r="CW126" s="4"/>
      <c r="CX126" s="4"/>
      <c r="CY126" s="4"/>
      <c r="CZ126" s="43"/>
      <c r="DA126" s="26"/>
      <c r="DB126" s="26"/>
      <c r="DC126" s="26"/>
      <c r="DD126" s="26"/>
      <c r="DE126" s="26"/>
      <c r="DF126" s="26"/>
      <c r="DG126" s="33"/>
      <c r="DH126" s="4"/>
      <c r="DI126" s="4"/>
      <c r="DJ126" s="4"/>
      <c r="DK126" s="4"/>
      <c r="DL126" s="43"/>
      <c r="DM126" s="26"/>
      <c r="DN126" s="26"/>
      <c r="DO126" s="26"/>
      <c r="DP126" s="26"/>
      <c r="DQ126" s="26"/>
      <c r="DR126" s="26"/>
      <c r="DS126" s="33"/>
      <c r="DT126" s="26"/>
      <c r="DU126" s="26"/>
      <c r="DV126" s="26"/>
      <c r="DW126" s="26"/>
      <c r="DX126" s="26"/>
      <c r="DY126" s="44">
        <v>122</v>
      </c>
      <c r="DZ126" s="5">
        <v>1</v>
      </c>
      <c r="EA126" s="5">
        <v>0</v>
      </c>
      <c r="EB126" s="69">
        <v>1</v>
      </c>
      <c r="EC126" s="5"/>
      <c r="ED126" s="87"/>
      <c r="EE126" s="11"/>
      <c r="EF126" s="69"/>
      <c r="EG126" s="8"/>
      <c r="EH126" s="8"/>
      <c r="EI126" s="8"/>
      <c r="EJ126" s="71"/>
      <c r="EK126" s="69"/>
      <c r="EL126" s="69"/>
      <c r="EM126" s="69"/>
      <c r="EN126" s="69"/>
      <c r="EO126" s="69"/>
      <c r="EP126" s="79"/>
      <c r="EQ126" s="10"/>
    </row>
    <row r="127" spans="1:147" ht="15" x14ac:dyDescent="0.25">
      <c r="A127" s="10">
        <v>123</v>
      </c>
      <c r="B127" s="15"/>
      <c r="C127" s="42"/>
      <c r="D127" s="8">
        <v>40674</v>
      </c>
      <c r="E127" s="28">
        <v>1</v>
      </c>
      <c r="F127" s="28">
        <v>1</v>
      </c>
      <c r="G127" s="32"/>
      <c r="H127" s="5"/>
      <c r="I127" s="5"/>
      <c r="J127" s="5">
        <v>1</v>
      </c>
      <c r="K127" s="5">
        <v>1</v>
      </c>
      <c r="L127" s="5">
        <v>1</v>
      </c>
      <c r="M127" s="5">
        <v>1</v>
      </c>
      <c r="N127" s="5">
        <v>1</v>
      </c>
      <c r="O127" s="299">
        <f t="shared" si="5"/>
        <v>1</v>
      </c>
      <c r="P127" s="5"/>
      <c r="Q127" s="5"/>
      <c r="R127" s="5"/>
      <c r="S127" s="5"/>
      <c r="T127" s="5"/>
      <c r="U127" s="5" t="s">
        <v>111</v>
      </c>
      <c r="V127" s="5"/>
      <c r="W127" s="5"/>
      <c r="X127" s="32"/>
      <c r="Y127" s="5"/>
      <c r="Z127" s="5"/>
      <c r="AA127" s="5"/>
      <c r="AB127" s="5"/>
      <c r="AC127" s="5">
        <v>4</v>
      </c>
      <c r="AD127" s="5"/>
      <c r="AE127" s="5"/>
      <c r="AF127" s="32"/>
      <c r="AG127" s="5"/>
      <c r="AH127" s="5"/>
      <c r="AI127" s="5"/>
      <c r="AJ127" s="5"/>
      <c r="AK127" s="5"/>
      <c r="AL127" s="5">
        <v>4</v>
      </c>
      <c r="AM127" s="5">
        <v>4</v>
      </c>
      <c r="AN127" s="40">
        <v>40688</v>
      </c>
      <c r="AO127" s="8">
        <v>40693</v>
      </c>
      <c r="AP127" s="41">
        <v>40694</v>
      </c>
      <c r="AQ127" s="28"/>
      <c r="AR127" s="28"/>
      <c r="AS127" s="28"/>
      <c r="AT127" s="28"/>
      <c r="AU127" s="28"/>
      <c r="AV127" s="28"/>
      <c r="AW127" s="28"/>
      <c r="AX127" s="28"/>
      <c r="AY127" s="10" t="s">
        <v>203</v>
      </c>
      <c r="AZ127" s="300">
        <f t="shared" si="6"/>
        <v>1</v>
      </c>
      <c r="BA127" s="5">
        <v>1</v>
      </c>
      <c r="BB127" s="5">
        <v>1.52</v>
      </c>
      <c r="BC127" s="87">
        <v>200</v>
      </c>
      <c r="BD127" s="20"/>
      <c r="BE127" s="5"/>
      <c r="BF127" s="5"/>
      <c r="BG127" s="5"/>
      <c r="BH127" s="5"/>
      <c r="BI127" s="5"/>
      <c r="BJ127" s="32">
        <v>0</v>
      </c>
      <c r="BK127" s="38"/>
      <c r="BL127" s="11">
        <f t="shared" si="7"/>
        <v>362.9167833426929</v>
      </c>
      <c r="BM127" s="11"/>
      <c r="BN127" s="11">
        <f t="shared" si="8"/>
        <v>362.9167833426929</v>
      </c>
      <c r="BO127" s="44">
        <v>123</v>
      </c>
      <c r="BP127" s="26"/>
      <c r="BQ127" s="26"/>
      <c r="BR127" s="26"/>
      <c r="BS127" s="26"/>
      <c r="BT127" s="26"/>
      <c r="BU127" s="26"/>
      <c r="BV127" s="26"/>
      <c r="BW127" s="33"/>
      <c r="BX127" s="26"/>
      <c r="BY127" s="26"/>
      <c r="BZ127" s="26"/>
      <c r="CA127" s="26"/>
      <c r="CB127" s="26"/>
      <c r="CC127" s="33"/>
      <c r="CD127" s="26"/>
      <c r="CE127" s="26"/>
      <c r="CF127" s="26"/>
      <c r="CG127" s="26"/>
      <c r="CH127" s="26"/>
      <c r="CI127" s="33"/>
      <c r="CJ127" s="26"/>
      <c r="CK127" s="26"/>
      <c r="CL127" s="26"/>
      <c r="CM127" s="26"/>
      <c r="CN127" s="26"/>
      <c r="CO127" s="33"/>
      <c r="CP127" s="26"/>
      <c r="CQ127" s="26"/>
      <c r="CR127" s="26"/>
      <c r="CS127" s="26"/>
      <c r="CT127" s="26"/>
      <c r="CU127" s="33"/>
      <c r="CV127" s="4"/>
      <c r="CW127" s="4"/>
      <c r="CX127" s="4"/>
      <c r="CY127" s="4"/>
      <c r="CZ127" s="43"/>
      <c r="DA127" s="26"/>
      <c r="DB127" s="26"/>
      <c r="DC127" s="26"/>
      <c r="DD127" s="26"/>
      <c r="DE127" s="26"/>
      <c r="DF127" s="26"/>
      <c r="DG127" s="33"/>
      <c r="DH127" s="4"/>
      <c r="DI127" s="4"/>
      <c r="DJ127" s="4"/>
      <c r="DK127" s="4"/>
      <c r="DL127" s="43"/>
      <c r="DM127" s="26"/>
      <c r="DN127" s="26"/>
      <c r="DO127" s="26"/>
      <c r="DP127" s="26"/>
      <c r="DQ127" s="26"/>
      <c r="DR127" s="26"/>
      <c r="DS127" s="33"/>
      <c r="DT127" s="26"/>
      <c r="DU127" s="26"/>
      <c r="DV127" s="26"/>
      <c r="DW127" s="26"/>
      <c r="DX127" s="26"/>
      <c r="DY127" s="44">
        <v>123</v>
      </c>
      <c r="DZ127" s="5">
        <v>1</v>
      </c>
      <c r="EA127" s="5">
        <v>1</v>
      </c>
      <c r="EB127" s="69">
        <v>1</v>
      </c>
      <c r="EC127" s="5">
        <v>1.52</v>
      </c>
      <c r="ED127" s="87">
        <v>200</v>
      </c>
      <c r="EE127" s="11">
        <v>362.9167833426929</v>
      </c>
      <c r="EF127" s="69">
        <v>4</v>
      </c>
      <c r="EG127" s="8">
        <v>40688</v>
      </c>
      <c r="EH127" s="8">
        <v>40693</v>
      </c>
      <c r="EI127" s="8">
        <v>40694</v>
      </c>
      <c r="EJ127" s="71">
        <v>0</v>
      </c>
      <c r="EK127" s="69"/>
      <c r="EL127" s="69"/>
      <c r="EM127" s="69"/>
      <c r="EN127" s="69"/>
      <c r="EO127" s="69"/>
      <c r="EP127" s="79"/>
      <c r="EQ127" s="10"/>
    </row>
    <row r="128" spans="1:147" ht="15" x14ac:dyDescent="0.25">
      <c r="A128" s="10">
        <v>124</v>
      </c>
      <c r="B128" s="15"/>
      <c r="C128" s="42"/>
      <c r="D128" s="8">
        <v>40674</v>
      </c>
      <c r="E128" s="28">
        <v>1</v>
      </c>
      <c r="F128" s="28">
        <v>0</v>
      </c>
      <c r="G128" s="32"/>
      <c r="H128" s="5"/>
      <c r="I128" s="5"/>
      <c r="J128" s="5">
        <v>1</v>
      </c>
      <c r="K128" s="5">
        <v>1</v>
      </c>
      <c r="L128" s="5">
        <v>1</v>
      </c>
      <c r="M128" s="5"/>
      <c r="N128" s="5"/>
      <c r="O128" s="299">
        <f t="shared" si="5"/>
        <v>1</v>
      </c>
      <c r="P128" s="5"/>
      <c r="Q128" s="5"/>
      <c r="R128" s="5"/>
      <c r="S128" s="5"/>
      <c r="T128" s="5"/>
      <c r="U128" s="5"/>
      <c r="V128" s="5"/>
      <c r="W128" s="5"/>
      <c r="X128" s="32"/>
      <c r="Y128" s="5"/>
      <c r="Z128" s="5"/>
      <c r="AA128" s="5"/>
      <c r="AB128" s="5"/>
      <c r="AC128" s="5"/>
      <c r="AD128" s="5"/>
      <c r="AE128" s="5"/>
      <c r="AF128" s="32"/>
      <c r="AG128" s="5"/>
      <c r="AH128" s="5"/>
      <c r="AI128" s="5"/>
      <c r="AJ128" s="5"/>
      <c r="AK128" s="5"/>
      <c r="AL128" s="5"/>
      <c r="AM128" s="5"/>
      <c r="AN128" s="40"/>
      <c r="AO128" s="8"/>
      <c r="AP128" s="41"/>
      <c r="AQ128" s="28"/>
      <c r="AR128" s="28"/>
      <c r="AS128" s="28"/>
      <c r="AT128" s="28"/>
      <c r="AU128" s="28"/>
      <c r="AV128" s="28"/>
      <c r="AW128" s="28"/>
      <c r="AX128" s="28"/>
      <c r="AY128" s="10"/>
      <c r="AZ128" s="300">
        <f t="shared" si="6"/>
        <v>0</v>
      </c>
      <c r="BA128" s="5"/>
      <c r="BB128" s="5"/>
      <c r="BC128" s="87"/>
      <c r="BD128" s="20"/>
      <c r="BE128" s="5"/>
      <c r="BF128" s="5"/>
      <c r="BG128" s="5"/>
      <c r="BH128" s="5"/>
      <c r="BI128" s="5"/>
      <c r="BJ128" s="32"/>
      <c r="BK128" s="38"/>
      <c r="BL128" s="11"/>
      <c r="BM128" s="11"/>
      <c r="BN128" s="11"/>
      <c r="BO128" s="44">
        <v>124</v>
      </c>
      <c r="BP128" s="26"/>
      <c r="BQ128" s="26"/>
      <c r="BR128" s="26"/>
      <c r="BS128" s="26"/>
      <c r="BT128" s="26"/>
      <c r="BU128" s="26"/>
      <c r="BV128" s="26"/>
      <c r="BW128" s="33"/>
      <c r="BX128" s="26"/>
      <c r="BY128" s="26"/>
      <c r="BZ128" s="26"/>
      <c r="CA128" s="26"/>
      <c r="CB128" s="26"/>
      <c r="CC128" s="33"/>
      <c r="CD128" s="26"/>
      <c r="CE128" s="26"/>
      <c r="CF128" s="26"/>
      <c r="CG128" s="26"/>
      <c r="CH128" s="26"/>
      <c r="CI128" s="33"/>
      <c r="CJ128" s="26"/>
      <c r="CK128" s="26"/>
      <c r="CL128" s="26"/>
      <c r="CM128" s="26"/>
      <c r="CN128" s="26"/>
      <c r="CO128" s="33"/>
      <c r="CP128" s="26"/>
      <c r="CQ128" s="26"/>
      <c r="CR128" s="26"/>
      <c r="CS128" s="26"/>
      <c r="CT128" s="26"/>
      <c r="CU128" s="33"/>
      <c r="CV128" s="4"/>
      <c r="CW128" s="4"/>
      <c r="CX128" s="4"/>
      <c r="CY128" s="4"/>
      <c r="CZ128" s="43"/>
      <c r="DA128" s="26"/>
      <c r="DB128" s="26"/>
      <c r="DC128" s="26"/>
      <c r="DD128" s="26"/>
      <c r="DE128" s="26"/>
      <c r="DF128" s="26"/>
      <c r="DG128" s="33"/>
      <c r="DH128" s="4"/>
      <c r="DI128" s="4"/>
      <c r="DJ128" s="4"/>
      <c r="DK128" s="4"/>
      <c r="DL128" s="43"/>
      <c r="DM128" s="26"/>
      <c r="DN128" s="26"/>
      <c r="DO128" s="26"/>
      <c r="DP128" s="26"/>
      <c r="DQ128" s="26"/>
      <c r="DR128" s="26"/>
      <c r="DS128" s="33"/>
      <c r="DT128" s="26"/>
      <c r="DU128" s="26"/>
      <c r="DV128" s="26"/>
      <c r="DW128" s="26"/>
      <c r="DX128" s="26"/>
      <c r="DY128" s="44">
        <v>124</v>
      </c>
      <c r="DZ128" s="5">
        <v>1</v>
      </c>
      <c r="EA128" s="5">
        <v>0</v>
      </c>
      <c r="EB128" s="69">
        <v>1</v>
      </c>
      <c r="EC128" s="5"/>
      <c r="ED128" s="87"/>
      <c r="EE128" s="11"/>
      <c r="EF128" s="69"/>
      <c r="EG128" s="8"/>
      <c r="EH128" s="8"/>
      <c r="EI128" s="8"/>
      <c r="EJ128" s="71"/>
      <c r="EK128" s="69"/>
      <c r="EL128" s="69"/>
      <c r="EM128" s="69"/>
      <c r="EN128" s="69"/>
      <c r="EO128" s="69"/>
      <c r="EP128" s="79"/>
      <c r="EQ128" s="10"/>
    </row>
    <row r="129" spans="1:147" ht="15" x14ac:dyDescent="0.25">
      <c r="A129" s="10">
        <v>125</v>
      </c>
      <c r="B129" s="15"/>
      <c r="C129" s="42"/>
      <c r="D129" s="8">
        <v>40661</v>
      </c>
      <c r="E129" s="28">
        <v>1</v>
      </c>
      <c r="F129" s="28">
        <v>1</v>
      </c>
      <c r="G129" s="32">
        <v>1</v>
      </c>
      <c r="H129" s="5">
        <v>2</v>
      </c>
      <c r="I129" s="5">
        <v>2</v>
      </c>
      <c r="J129" s="5">
        <v>2</v>
      </c>
      <c r="K129" s="5">
        <v>2</v>
      </c>
      <c r="L129" s="5">
        <v>3</v>
      </c>
      <c r="M129" s="5">
        <v>3</v>
      </c>
      <c r="N129" s="5"/>
      <c r="O129" s="299">
        <f t="shared" si="5"/>
        <v>3</v>
      </c>
      <c r="P129" s="5"/>
      <c r="Q129" s="5"/>
      <c r="R129" s="5"/>
      <c r="S129" s="5" t="s">
        <v>111</v>
      </c>
      <c r="T129" s="5" t="s">
        <v>111</v>
      </c>
      <c r="U129" s="5" t="s">
        <v>112</v>
      </c>
      <c r="V129" s="5"/>
      <c r="W129" s="5"/>
      <c r="X129" s="32"/>
      <c r="Y129" s="5"/>
      <c r="Z129" s="5"/>
      <c r="AA129" s="5">
        <v>3</v>
      </c>
      <c r="AB129" s="5">
        <v>2</v>
      </c>
      <c r="AC129" s="5">
        <v>2</v>
      </c>
      <c r="AD129" s="5"/>
      <c r="AE129" s="5"/>
      <c r="AF129" s="32"/>
      <c r="AG129" s="5"/>
      <c r="AH129" s="5"/>
      <c r="AI129" s="5"/>
      <c r="AJ129" s="5"/>
      <c r="AK129" s="5"/>
      <c r="AL129" s="5">
        <v>2</v>
      </c>
      <c r="AM129" s="5"/>
      <c r="AN129" s="40">
        <v>40688</v>
      </c>
      <c r="AO129" s="8"/>
      <c r="AP129" s="41">
        <v>40688</v>
      </c>
      <c r="AQ129" s="28"/>
      <c r="AR129" s="28"/>
      <c r="AS129" s="28"/>
      <c r="AT129" s="28"/>
      <c r="AU129" s="28"/>
      <c r="AV129" s="28"/>
      <c r="AW129" s="28"/>
      <c r="AX129" s="28"/>
      <c r="AY129" s="10" t="s">
        <v>204</v>
      </c>
      <c r="AZ129" s="300">
        <f t="shared" si="6"/>
        <v>3</v>
      </c>
      <c r="BA129" s="5">
        <v>2</v>
      </c>
      <c r="BB129" s="5">
        <v>1.44</v>
      </c>
      <c r="BC129" s="87">
        <v>190</v>
      </c>
      <c r="BD129" s="20"/>
      <c r="BE129" s="5">
        <v>1</v>
      </c>
      <c r="BF129" s="5">
        <v>1.45</v>
      </c>
      <c r="BG129" s="5"/>
      <c r="BH129" s="11">
        <f>75.918*BF129+86.844</f>
        <v>196.92509999999999</v>
      </c>
      <c r="BI129" s="5"/>
      <c r="BJ129" s="32">
        <v>0</v>
      </c>
      <c r="BK129" s="38"/>
      <c r="BL129" s="11">
        <f t="shared" si="7"/>
        <v>618.86862001596046</v>
      </c>
      <c r="BM129" s="11">
        <f t="shared" ref="BM129" si="9">((BF129^2*PI()*BH129)/4)+((BG129^2*PI()*BI129)/4)</f>
        <v>325.18234645007072</v>
      </c>
      <c r="BN129" s="11">
        <f t="shared" si="8"/>
        <v>944.05096646603124</v>
      </c>
      <c r="BO129" s="44">
        <v>125</v>
      </c>
      <c r="BP129" s="26"/>
      <c r="BQ129" s="26"/>
      <c r="BR129" s="26"/>
      <c r="BS129" s="26"/>
      <c r="BT129" s="26"/>
      <c r="BU129" s="26"/>
      <c r="BV129" s="26"/>
      <c r="BW129" s="33"/>
      <c r="BX129" s="26"/>
      <c r="BY129" s="26"/>
      <c r="BZ129" s="26"/>
      <c r="CA129" s="26"/>
      <c r="CB129" s="26"/>
      <c r="CC129" s="33"/>
      <c r="CD129" s="26"/>
      <c r="CE129" s="26"/>
      <c r="CF129" s="26"/>
      <c r="CG129" s="26"/>
      <c r="CH129" s="26"/>
      <c r="CI129" s="33"/>
      <c r="CJ129" s="26"/>
      <c r="CK129" s="26"/>
      <c r="CL129" s="26"/>
      <c r="CM129" s="26"/>
      <c r="CN129" s="26"/>
      <c r="CO129" s="33"/>
      <c r="CP129" s="26"/>
      <c r="CQ129" s="26"/>
      <c r="CR129" s="26"/>
      <c r="CS129" s="26"/>
      <c r="CT129" s="26"/>
      <c r="CU129" s="33"/>
      <c r="CV129" s="4"/>
      <c r="CW129" s="4"/>
      <c r="CX129" s="4"/>
      <c r="CY129" s="4"/>
      <c r="CZ129" s="43"/>
      <c r="DA129" s="26"/>
      <c r="DB129" s="26"/>
      <c r="DC129" s="26"/>
      <c r="DD129" s="26"/>
      <c r="DE129" s="26"/>
      <c r="DF129" s="26"/>
      <c r="DG129" s="33"/>
      <c r="DH129" s="4"/>
      <c r="DI129" s="4"/>
      <c r="DJ129" s="4"/>
      <c r="DK129" s="4"/>
      <c r="DL129" s="43"/>
      <c r="DM129" s="26"/>
      <c r="DN129" s="26"/>
      <c r="DO129" s="26"/>
      <c r="DP129" s="26"/>
      <c r="DQ129" s="26"/>
      <c r="DR129" s="26"/>
      <c r="DS129" s="33"/>
      <c r="DT129" s="26"/>
      <c r="DU129" s="26"/>
      <c r="DV129" s="26"/>
      <c r="DW129" s="26"/>
      <c r="DX129" s="26"/>
      <c r="DY129" s="44">
        <v>125</v>
      </c>
      <c r="DZ129" s="5">
        <v>3</v>
      </c>
      <c r="EA129" s="5">
        <v>3</v>
      </c>
      <c r="EB129" s="69">
        <v>3</v>
      </c>
      <c r="EC129" s="5">
        <v>1.44</v>
      </c>
      <c r="ED129" s="87">
        <v>190</v>
      </c>
      <c r="EE129" s="11">
        <v>944.05096646603124</v>
      </c>
      <c r="EF129" s="69">
        <v>2</v>
      </c>
      <c r="EG129" s="8">
        <v>40688</v>
      </c>
      <c r="EH129" s="8"/>
      <c r="EI129" s="8">
        <v>40688</v>
      </c>
      <c r="EJ129" s="71">
        <v>0</v>
      </c>
      <c r="EK129" s="69"/>
      <c r="EL129" s="69"/>
      <c r="EM129" s="69"/>
      <c r="EN129" s="69"/>
      <c r="EO129" s="69"/>
      <c r="EP129" s="79"/>
    </row>
    <row r="130" spans="1:147" ht="15" x14ac:dyDescent="0.25">
      <c r="A130" s="10">
        <v>126</v>
      </c>
      <c r="B130" s="15"/>
      <c r="C130" s="42"/>
      <c r="D130" s="8">
        <v>40674</v>
      </c>
      <c r="E130" s="28">
        <v>1</v>
      </c>
      <c r="F130" s="28">
        <v>0</v>
      </c>
      <c r="G130" s="32"/>
      <c r="H130" s="5"/>
      <c r="I130" s="5"/>
      <c r="J130" s="5">
        <v>1</v>
      </c>
      <c r="K130" s="5">
        <v>1</v>
      </c>
      <c r="L130" s="5">
        <v>1</v>
      </c>
      <c r="M130" s="5"/>
      <c r="N130" s="5"/>
      <c r="O130" s="299">
        <f t="shared" si="5"/>
        <v>1</v>
      </c>
      <c r="P130" s="5"/>
      <c r="Q130" s="5"/>
      <c r="R130" s="5"/>
      <c r="S130" s="5"/>
      <c r="T130" s="5"/>
      <c r="U130" s="5"/>
      <c r="V130" s="5"/>
      <c r="W130" s="5"/>
      <c r="X130" s="32"/>
      <c r="Y130" s="5"/>
      <c r="Z130" s="5"/>
      <c r="AA130" s="5"/>
      <c r="AB130" s="5"/>
      <c r="AC130" s="5"/>
      <c r="AD130" s="5"/>
      <c r="AE130" s="5"/>
      <c r="AF130" s="32"/>
      <c r="AG130" s="5"/>
      <c r="AH130" s="5"/>
      <c r="AI130" s="5"/>
      <c r="AJ130" s="5"/>
      <c r="AK130" s="5"/>
      <c r="AL130" s="5"/>
      <c r="AM130" s="5"/>
      <c r="AN130" s="40"/>
      <c r="AO130" s="8"/>
      <c r="AP130" s="41"/>
      <c r="AQ130" s="28"/>
      <c r="AR130" s="28"/>
      <c r="AS130" s="28"/>
      <c r="AT130" s="28">
        <v>0.5</v>
      </c>
      <c r="AU130" s="28"/>
      <c r="AV130" s="28"/>
      <c r="AW130" s="28"/>
      <c r="AX130" s="28"/>
      <c r="AY130" s="10" t="s">
        <v>205</v>
      </c>
      <c r="AZ130" s="300">
        <f t="shared" si="6"/>
        <v>0</v>
      </c>
      <c r="BA130" s="5"/>
      <c r="BB130" s="5"/>
      <c r="BC130" s="87"/>
      <c r="BD130" s="20"/>
      <c r="BE130" s="5"/>
      <c r="BF130" s="5"/>
      <c r="BG130" s="5"/>
      <c r="BH130" s="5"/>
      <c r="BI130" s="5"/>
      <c r="BJ130" s="32"/>
      <c r="BK130" s="38"/>
      <c r="BL130" s="11"/>
      <c r="BM130" s="11"/>
      <c r="BN130" s="11"/>
      <c r="BO130" s="44">
        <v>126</v>
      </c>
      <c r="BP130" s="26"/>
      <c r="BQ130" s="26"/>
      <c r="BR130" s="26"/>
      <c r="BS130" s="26"/>
      <c r="BT130" s="26"/>
      <c r="BU130" s="26"/>
      <c r="BV130" s="26"/>
      <c r="BW130" s="33"/>
      <c r="BX130" s="26"/>
      <c r="BY130" s="26"/>
      <c r="BZ130" s="26"/>
      <c r="CA130" s="26"/>
      <c r="CB130" s="26"/>
      <c r="CC130" s="33"/>
      <c r="CD130" s="26"/>
      <c r="CE130" s="26"/>
      <c r="CF130" s="26"/>
      <c r="CG130" s="26"/>
      <c r="CH130" s="26"/>
      <c r="CI130" s="33"/>
      <c r="CJ130" s="26"/>
      <c r="CK130" s="26"/>
      <c r="CL130" s="26"/>
      <c r="CM130" s="26"/>
      <c r="CN130" s="26"/>
      <c r="CO130" s="33"/>
      <c r="CP130" s="26"/>
      <c r="CQ130" s="26"/>
      <c r="CR130" s="26"/>
      <c r="CS130" s="26"/>
      <c r="CT130" s="26"/>
      <c r="CU130" s="33"/>
      <c r="CV130" s="4"/>
      <c r="CW130" s="4"/>
      <c r="CX130" s="4"/>
      <c r="CY130" s="4"/>
      <c r="CZ130" s="43"/>
      <c r="DA130" s="26"/>
      <c r="DB130" s="26"/>
      <c r="DC130" s="26"/>
      <c r="DD130" s="26"/>
      <c r="DE130" s="26"/>
      <c r="DF130" s="26"/>
      <c r="DG130" s="33"/>
      <c r="DH130" s="4"/>
      <c r="DI130" s="4"/>
      <c r="DJ130" s="4"/>
      <c r="DK130" s="4"/>
      <c r="DL130" s="43"/>
      <c r="DM130" s="26"/>
      <c r="DN130" s="26"/>
      <c r="DO130" s="26"/>
      <c r="DP130" s="26"/>
      <c r="DQ130" s="26"/>
      <c r="DR130" s="26"/>
      <c r="DS130" s="33"/>
      <c r="DT130" s="26"/>
      <c r="DU130" s="26"/>
      <c r="DV130" s="26"/>
      <c r="DW130" s="26"/>
      <c r="DX130" s="26"/>
      <c r="DY130" s="44">
        <v>126</v>
      </c>
      <c r="DZ130" s="5">
        <v>1</v>
      </c>
      <c r="EA130" s="5">
        <v>0</v>
      </c>
      <c r="EB130" s="69">
        <v>1</v>
      </c>
      <c r="EC130" s="5"/>
      <c r="ED130" s="87"/>
      <c r="EE130" s="11"/>
      <c r="EF130" s="69"/>
      <c r="EG130" s="8"/>
      <c r="EH130" s="8"/>
      <c r="EI130" s="8"/>
      <c r="EJ130" s="71"/>
      <c r="EK130" s="69"/>
      <c r="EL130" s="69"/>
      <c r="EM130" s="69"/>
      <c r="EN130" s="69"/>
      <c r="EO130" s="69">
        <v>0.5</v>
      </c>
      <c r="EP130" s="79"/>
      <c r="EQ130" s="10"/>
    </row>
    <row r="131" spans="1:147" ht="15" x14ac:dyDescent="0.25">
      <c r="A131" s="10">
        <v>127</v>
      </c>
      <c r="B131" s="15"/>
      <c r="C131" s="42"/>
      <c r="D131" s="8">
        <v>40667</v>
      </c>
      <c r="E131" s="28">
        <v>1</v>
      </c>
      <c r="F131" s="28">
        <v>0</v>
      </c>
      <c r="G131" s="32"/>
      <c r="H131" s="5">
        <v>1</v>
      </c>
      <c r="I131" s="5">
        <v>1</v>
      </c>
      <c r="J131" s="5">
        <v>1</v>
      </c>
      <c r="K131" s="5">
        <v>1</v>
      </c>
      <c r="L131" s="5">
        <v>1</v>
      </c>
      <c r="M131" s="5"/>
      <c r="N131" s="5"/>
      <c r="O131" s="299">
        <f t="shared" si="5"/>
        <v>1</v>
      </c>
      <c r="P131" s="5"/>
      <c r="Q131" s="5"/>
      <c r="R131" s="5"/>
      <c r="S131" s="5"/>
      <c r="T131" s="5"/>
      <c r="U131" s="5"/>
      <c r="V131" s="5"/>
      <c r="W131" s="5"/>
      <c r="X131" s="32"/>
      <c r="Y131" s="5"/>
      <c r="Z131" s="5"/>
      <c r="AA131" s="5"/>
      <c r="AB131" s="5"/>
      <c r="AC131" s="5"/>
      <c r="AD131" s="5"/>
      <c r="AE131" s="5"/>
      <c r="AF131" s="32"/>
      <c r="AG131" s="5"/>
      <c r="AH131" s="5"/>
      <c r="AI131" s="5"/>
      <c r="AJ131" s="5"/>
      <c r="AK131" s="5"/>
      <c r="AL131" s="5"/>
      <c r="AM131" s="5"/>
      <c r="AN131" s="40"/>
      <c r="AO131" s="8"/>
      <c r="AP131" s="41"/>
      <c r="AQ131" s="28"/>
      <c r="AR131" s="28"/>
      <c r="AS131" s="28"/>
      <c r="AT131" s="28"/>
      <c r="AU131" s="28"/>
      <c r="AV131" s="28"/>
      <c r="AW131" s="28"/>
      <c r="AX131" s="28"/>
      <c r="AY131" s="10" t="s">
        <v>206</v>
      </c>
      <c r="AZ131" s="300">
        <f t="shared" si="6"/>
        <v>0</v>
      </c>
      <c r="BA131" s="5"/>
      <c r="BB131" s="5"/>
      <c r="BC131" s="87"/>
      <c r="BD131" s="20"/>
      <c r="BE131" s="5"/>
      <c r="BF131" s="5"/>
      <c r="BG131" s="5"/>
      <c r="BH131" s="5"/>
      <c r="BI131" s="5"/>
      <c r="BJ131" s="32"/>
      <c r="BK131" s="38"/>
      <c r="BL131" s="11"/>
      <c r="BM131" s="11"/>
      <c r="BN131" s="11"/>
      <c r="BO131" s="44">
        <v>127</v>
      </c>
      <c r="BP131" s="26"/>
      <c r="BQ131" s="26"/>
      <c r="BR131" s="26"/>
      <c r="BS131" s="26"/>
      <c r="BT131" s="26"/>
      <c r="BU131" s="26"/>
      <c r="BV131" s="26"/>
      <c r="BW131" s="33"/>
      <c r="BX131" s="26"/>
      <c r="BY131" s="26"/>
      <c r="BZ131" s="26"/>
      <c r="CA131" s="26"/>
      <c r="CB131" s="26"/>
      <c r="CC131" s="33"/>
      <c r="CD131" s="26"/>
      <c r="CE131" s="26"/>
      <c r="CF131" s="26"/>
      <c r="CG131" s="26"/>
      <c r="CH131" s="26"/>
      <c r="CI131" s="33"/>
      <c r="CJ131" s="26"/>
      <c r="CK131" s="26"/>
      <c r="CL131" s="26"/>
      <c r="CM131" s="26"/>
      <c r="CN131" s="26"/>
      <c r="CO131" s="33"/>
      <c r="CP131" s="26"/>
      <c r="CQ131" s="26"/>
      <c r="CR131" s="26"/>
      <c r="CS131" s="26"/>
      <c r="CT131" s="26"/>
      <c r="CU131" s="33"/>
      <c r="CV131" s="4"/>
      <c r="CW131" s="4"/>
      <c r="CX131" s="4"/>
      <c r="CY131" s="4"/>
      <c r="CZ131" s="43"/>
      <c r="DA131" s="26"/>
      <c r="DB131" s="26"/>
      <c r="DC131" s="26"/>
      <c r="DD131" s="26"/>
      <c r="DE131" s="26"/>
      <c r="DF131" s="26"/>
      <c r="DG131" s="33"/>
      <c r="DH131" s="4"/>
      <c r="DI131" s="4"/>
      <c r="DJ131" s="4"/>
      <c r="DK131" s="4"/>
      <c r="DL131" s="43"/>
      <c r="DM131" s="26"/>
      <c r="DN131" s="26"/>
      <c r="DO131" s="26"/>
      <c r="DP131" s="26"/>
      <c r="DQ131" s="26"/>
      <c r="DR131" s="26"/>
      <c r="DS131" s="33"/>
      <c r="DT131" s="26"/>
      <c r="DU131" s="26"/>
      <c r="DV131" s="26"/>
      <c r="DW131" s="26"/>
      <c r="DX131" s="26"/>
      <c r="DY131" s="44">
        <v>127</v>
      </c>
      <c r="DZ131" s="5">
        <v>1</v>
      </c>
      <c r="EA131" s="5">
        <v>0</v>
      </c>
      <c r="EB131" s="69">
        <v>1</v>
      </c>
      <c r="EC131" s="5"/>
      <c r="ED131" s="87"/>
      <c r="EE131" s="11"/>
      <c r="EF131" s="69"/>
      <c r="EG131" s="8"/>
      <c r="EH131" s="8"/>
      <c r="EI131" s="8"/>
      <c r="EJ131" s="71"/>
      <c r="EK131" s="69"/>
      <c r="EL131" s="69"/>
      <c r="EM131" s="69"/>
      <c r="EN131" s="69"/>
      <c r="EO131" s="69"/>
      <c r="EP131" s="79"/>
      <c r="EQ131" s="10"/>
    </row>
    <row r="132" spans="1:147" ht="15" x14ac:dyDescent="0.25">
      <c r="A132" s="10">
        <v>128</v>
      </c>
      <c r="B132" s="15"/>
      <c r="C132" s="42"/>
      <c r="D132" s="8">
        <v>40661</v>
      </c>
      <c r="E132" s="28">
        <v>1</v>
      </c>
      <c r="F132" s="28">
        <v>1</v>
      </c>
      <c r="G132" s="32">
        <v>2</v>
      </c>
      <c r="H132" s="5">
        <v>2</v>
      </c>
      <c r="I132" s="5">
        <v>2</v>
      </c>
      <c r="J132" s="5">
        <v>2</v>
      </c>
      <c r="K132" s="5">
        <v>2</v>
      </c>
      <c r="L132" s="5">
        <v>2</v>
      </c>
      <c r="M132" s="5">
        <v>2</v>
      </c>
      <c r="N132" s="5"/>
      <c r="O132" s="299">
        <f t="shared" si="5"/>
        <v>2</v>
      </c>
      <c r="P132" s="5" t="s">
        <v>117</v>
      </c>
      <c r="Q132" s="5" t="s">
        <v>118</v>
      </c>
      <c r="R132" s="5" t="s">
        <v>118</v>
      </c>
      <c r="S132" s="5" t="s">
        <v>112</v>
      </c>
      <c r="T132" s="5"/>
      <c r="U132" s="5"/>
      <c r="V132" s="5"/>
      <c r="W132" s="5"/>
      <c r="X132" s="32">
        <v>20</v>
      </c>
      <c r="Y132" s="5">
        <v>20</v>
      </c>
      <c r="Z132" s="5">
        <v>20</v>
      </c>
      <c r="AA132" s="5">
        <v>32</v>
      </c>
      <c r="AB132" s="5">
        <v>35</v>
      </c>
      <c r="AC132" s="5">
        <v>36</v>
      </c>
      <c r="AD132" s="5"/>
      <c r="AE132" s="5"/>
      <c r="AF132" s="32"/>
      <c r="AG132" s="5"/>
      <c r="AH132" s="5"/>
      <c r="AI132" s="5"/>
      <c r="AJ132" s="5"/>
      <c r="AK132" s="5"/>
      <c r="AL132" s="5">
        <v>36</v>
      </c>
      <c r="AM132" s="5"/>
      <c r="AN132" s="40" t="s">
        <v>119</v>
      </c>
      <c r="AO132" s="8">
        <v>40682</v>
      </c>
      <c r="AP132" s="41">
        <v>40688</v>
      </c>
      <c r="AQ132" s="28"/>
      <c r="AR132" s="28"/>
      <c r="AS132" s="28"/>
      <c r="AT132" s="28"/>
      <c r="AU132" s="28"/>
      <c r="AV132" s="28"/>
      <c r="AW132" s="28"/>
      <c r="AX132" s="28"/>
      <c r="AY132" s="10" t="s">
        <v>207</v>
      </c>
      <c r="AZ132" s="300">
        <f t="shared" si="6"/>
        <v>2</v>
      </c>
      <c r="BA132" s="5">
        <v>2</v>
      </c>
      <c r="BB132" s="5">
        <v>2.4</v>
      </c>
      <c r="BC132" s="87">
        <v>240</v>
      </c>
      <c r="BD132" s="20"/>
      <c r="BE132" s="5"/>
      <c r="BF132" s="5"/>
      <c r="BG132" s="5"/>
      <c r="BH132" s="5"/>
      <c r="BI132" s="5"/>
      <c r="BJ132" s="32">
        <v>1</v>
      </c>
      <c r="BK132" s="38"/>
      <c r="BL132" s="11">
        <f t="shared" si="7"/>
        <v>2171.468842161265</v>
      </c>
      <c r="BM132" s="11"/>
      <c r="BN132" s="11">
        <f t="shared" si="8"/>
        <v>2171.468842161265</v>
      </c>
      <c r="BO132" s="44">
        <v>128</v>
      </c>
      <c r="BP132" s="26">
        <v>1</v>
      </c>
      <c r="BQ132" s="26">
        <v>8</v>
      </c>
      <c r="BR132" s="26">
        <v>3</v>
      </c>
      <c r="BS132" s="26"/>
      <c r="BT132" s="26"/>
      <c r="BU132" s="26">
        <v>5</v>
      </c>
      <c r="BV132" s="26"/>
      <c r="BW132" s="33"/>
      <c r="BX132" s="26"/>
      <c r="BY132" s="26"/>
      <c r="BZ132" s="26"/>
      <c r="CA132" s="26"/>
      <c r="CB132" s="26"/>
      <c r="CC132" s="33"/>
      <c r="CD132" s="26"/>
      <c r="CE132" s="26"/>
      <c r="CF132" s="26"/>
      <c r="CG132" s="26"/>
      <c r="CH132" s="26"/>
      <c r="CI132" s="33"/>
      <c r="CJ132" s="26"/>
      <c r="CK132" s="26"/>
      <c r="CL132" s="26"/>
      <c r="CM132" s="26"/>
      <c r="CN132" s="26"/>
      <c r="CO132" s="33"/>
      <c r="CP132" s="26"/>
      <c r="CQ132" s="26"/>
      <c r="CR132" s="26"/>
      <c r="CS132" s="26"/>
      <c r="CT132" s="26"/>
      <c r="CU132" s="33"/>
      <c r="CV132" s="4"/>
      <c r="CW132" s="4"/>
      <c r="CX132" s="4"/>
      <c r="CY132" s="4"/>
      <c r="CZ132" s="43"/>
      <c r="DA132" s="26"/>
      <c r="DB132" s="26"/>
      <c r="DC132" s="26"/>
      <c r="DD132" s="26"/>
      <c r="DE132" s="26"/>
      <c r="DF132" s="26"/>
      <c r="DG132" s="33"/>
      <c r="DH132" s="4"/>
      <c r="DI132" s="4"/>
      <c r="DJ132" s="4"/>
      <c r="DK132" s="4"/>
      <c r="DL132" s="43"/>
      <c r="DM132" s="26"/>
      <c r="DN132" s="26"/>
      <c r="DO132" s="26"/>
      <c r="DP132" s="26"/>
      <c r="DQ132" s="26"/>
      <c r="DR132" s="26"/>
      <c r="DS132" s="33"/>
      <c r="DT132" s="26"/>
      <c r="DU132" s="26"/>
      <c r="DV132" s="26"/>
      <c r="DW132" s="26"/>
      <c r="DX132" s="26"/>
      <c r="DY132" s="44">
        <v>128</v>
      </c>
      <c r="DZ132" s="5">
        <v>2</v>
      </c>
      <c r="EA132" s="5">
        <v>2</v>
      </c>
      <c r="EB132" s="69">
        <v>2</v>
      </c>
      <c r="EC132" s="5">
        <v>2.4</v>
      </c>
      <c r="ED132" s="87">
        <v>240</v>
      </c>
      <c r="EE132" s="11">
        <v>2171.468842161265</v>
      </c>
      <c r="EF132" s="69">
        <v>36</v>
      </c>
      <c r="EG132" s="8" t="s">
        <v>119</v>
      </c>
      <c r="EH132" s="8">
        <v>40682</v>
      </c>
      <c r="EI132" s="8">
        <v>40688</v>
      </c>
      <c r="EJ132" s="71">
        <v>1</v>
      </c>
      <c r="EK132" s="69">
        <v>8</v>
      </c>
      <c r="EL132" s="69">
        <v>3</v>
      </c>
      <c r="EM132" s="69"/>
      <c r="EN132" s="69">
        <v>5</v>
      </c>
      <c r="EO132" s="69"/>
      <c r="EP132" s="79"/>
      <c r="EQ132" s="10"/>
    </row>
    <row r="133" spans="1:147" ht="15" x14ac:dyDescent="0.25">
      <c r="A133" s="10">
        <v>129</v>
      </c>
      <c r="B133" s="15"/>
      <c r="C133" s="42"/>
      <c r="D133" s="8">
        <v>40667</v>
      </c>
      <c r="E133" s="28">
        <v>1</v>
      </c>
      <c r="F133" s="28">
        <v>0</v>
      </c>
      <c r="G133" s="32"/>
      <c r="H133" s="5">
        <v>1</v>
      </c>
      <c r="I133" s="5">
        <v>1</v>
      </c>
      <c r="J133" s="5">
        <v>1</v>
      </c>
      <c r="K133" s="5">
        <v>1</v>
      </c>
      <c r="L133" s="5">
        <v>2</v>
      </c>
      <c r="M133" s="5"/>
      <c r="N133" s="5"/>
      <c r="O133" s="299">
        <f t="shared" si="5"/>
        <v>2</v>
      </c>
      <c r="P133" s="5"/>
      <c r="Q133" s="5"/>
      <c r="R133" s="5"/>
      <c r="S133" s="5"/>
      <c r="T133" s="5"/>
      <c r="U133" s="5"/>
      <c r="V133" s="5"/>
      <c r="W133" s="5"/>
      <c r="X133" s="32"/>
      <c r="Y133" s="5"/>
      <c r="Z133" s="5"/>
      <c r="AA133" s="5"/>
      <c r="AB133" s="5"/>
      <c r="AC133" s="5"/>
      <c r="AD133" s="5"/>
      <c r="AE133" s="5"/>
      <c r="AF133" s="32"/>
      <c r="AG133" s="5"/>
      <c r="AH133" s="5"/>
      <c r="AI133" s="5"/>
      <c r="AJ133" s="5"/>
      <c r="AK133" s="5"/>
      <c r="AL133" s="5"/>
      <c r="AM133" s="5"/>
      <c r="AN133" s="40"/>
      <c r="AO133" s="8"/>
      <c r="AP133" s="41"/>
      <c r="AQ133" s="28"/>
      <c r="AR133" s="28">
        <v>0.5</v>
      </c>
      <c r="AS133" s="28"/>
      <c r="AT133" s="28"/>
      <c r="AU133" s="28"/>
      <c r="AV133" s="28"/>
      <c r="AW133" s="28"/>
      <c r="AX133" s="28"/>
      <c r="AY133" s="10" t="s">
        <v>208</v>
      </c>
      <c r="AZ133" s="300">
        <f t="shared" si="6"/>
        <v>0</v>
      </c>
      <c r="BA133" s="5"/>
      <c r="BB133" s="5"/>
      <c r="BC133" s="87"/>
      <c r="BD133" s="20"/>
      <c r="BE133" s="5"/>
      <c r="BF133" s="5"/>
      <c r="BG133" s="5"/>
      <c r="BH133" s="5"/>
      <c r="BI133" s="5"/>
      <c r="BJ133" s="32"/>
      <c r="BK133" s="38"/>
      <c r="BL133" s="11"/>
      <c r="BM133" s="11"/>
      <c r="BN133" s="11"/>
      <c r="BO133" s="44">
        <v>129</v>
      </c>
      <c r="BP133" s="26"/>
      <c r="BQ133" s="26"/>
      <c r="BR133" s="26"/>
      <c r="BS133" s="26"/>
      <c r="BT133" s="26"/>
      <c r="BU133" s="26"/>
      <c r="BV133" s="26"/>
      <c r="BW133" s="33"/>
      <c r="BX133" s="26"/>
      <c r="BY133" s="26"/>
      <c r="BZ133" s="26"/>
      <c r="CA133" s="26"/>
      <c r="CB133" s="26"/>
      <c r="CC133" s="33"/>
      <c r="CD133" s="26"/>
      <c r="CE133" s="26"/>
      <c r="CF133" s="26"/>
      <c r="CG133" s="26"/>
      <c r="CH133" s="26"/>
      <c r="CI133" s="33"/>
      <c r="CJ133" s="26"/>
      <c r="CK133" s="26"/>
      <c r="CL133" s="26"/>
      <c r="CM133" s="26"/>
      <c r="CN133" s="26"/>
      <c r="CO133" s="33"/>
      <c r="CP133" s="26"/>
      <c r="CQ133" s="26"/>
      <c r="CR133" s="26"/>
      <c r="CS133" s="26"/>
      <c r="CT133" s="26"/>
      <c r="CU133" s="33"/>
      <c r="CV133" s="4"/>
      <c r="CW133" s="4"/>
      <c r="CX133" s="4"/>
      <c r="CY133" s="4"/>
      <c r="CZ133" s="43"/>
      <c r="DA133" s="26"/>
      <c r="DB133" s="26"/>
      <c r="DC133" s="26"/>
      <c r="DD133" s="26"/>
      <c r="DE133" s="26"/>
      <c r="DF133" s="26"/>
      <c r="DG133" s="33"/>
      <c r="DH133" s="4"/>
      <c r="DI133" s="4"/>
      <c r="DJ133" s="4"/>
      <c r="DK133" s="4"/>
      <c r="DL133" s="43"/>
      <c r="DM133" s="26"/>
      <c r="DN133" s="26"/>
      <c r="DO133" s="26"/>
      <c r="DP133" s="26"/>
      <c r="DQ133" s="26"/>
      <c r="DR133" s="26"/>
      <c r="DS133" s="33"/>
      <c r="DT133" s="26"/>
      <c r="DU133" s="26"/>
      <c r="DV133" s="26"/>
      <c r="DW133" s="26"/>
      <c r="DX133" s="26"/>
      <c r="DY133" s="44">
        <v>129</v>
      </c>
      <c r="DZ133" s="5">
        <v>2</v>
      </c>
      <c r="EA133" s="5">
        <v>0</v>
      </c>
      <c r="EB133" s="69">
        <v>2</v>
      </c>
      <c r="EC133" s="5"/>
      <c r="ED133" s="87"/>
      <c r="EE133" s="11"/>
      <c r="EF133" s="69"/>
      <c r="EG133" s="8"/>
      <c r="EH133" s="8"/>
      <c r="EI133" s="8"/>
      <c r="EJ133" s="71"/>
      <c r="EK133" s="69"/>
      <c r="EL133" s="69"/>
      <c r="EM133" s="69"/>
      <c r="EN133" s="69"/>
      <c r="EO133" s="69">
        <v>0.5</v>
      </c>
      <c r="EP133" s="79"/>
      <c r="EQ133" s="10"/>
    </row>
    <row r="134" spans="1:147" ht="15" x14ac:dyDescent="0.25">
      <c r="A134" s="10">
        <v>130</v>
      </c>
      <c r="B134" s="15"/>
      <c r="C134" s="42"/>
      <c r="D134" s="8">
        <v>40674</v>
      </c>
      <c r="E134" s="28">
        <v>1</v>
      </c>
      <c r="F134" s="28">
        <v>1</v>
      </c>
      <c r="G134" s="32"/>
      <c r="H134" s="5"/>
      <c r="I134" s="5"/>
      <c r="J134" s="5">
        <v>1</v>
      </c>
      <c r="K134" s="5">
        <v>1</v>
      </c>
      <c r="L134" s="5">
        <v>1</v>
      </c>
      <c r="M134" s="5">
        <v>1</v>
      </c>
      <c r="N134" s="5"/>
      <c r="O134" s="299">
        <f t="shared" ref="O134:O197" si="10">MAX(G134:N134)</f>
        <v>1</v>
      </c>
      <c r="P134" s="5"/>
      <c r="Q134" s="5"/>
      <c r="R134" s="5"/>
      <c r="S134" s="5"/>
      <c r="T134" s="5"/>
      <c r="U134" s="5"/>
      <c r="V134" s="5"/>
      <c r="W134" s="5"/>
      <c r="X134" s="32"/>
      <c r="Y134" s="5"/>
      <c r="Z134" s="5"/>
      <c r="AA134" s="5">
        <v>13</v>
      </c>
      <c r="AB134" s="5">
        <v>14</v>
      </c>
      <c r="AC134" s="5">
        <v>9</v>
      </c>
      <c r="AD134" s="5"/>
      <c r="AE134" s="5"/>
      <c r="AF134" s="32"/>
      <c r="AG134" s="5"/>
      <c r="AH134" s="5"/>
      <c r="AI134" s="5"/>
      <c r="AJ134" s="5"/>
      <c r="AK134" s="5"/>
      <c r="AL134" s="5">
        <v>9</v>
      </c>
      <c r="AM134" s="5"/>
      <c r="AN134" s="40">
        <v>40674</v>
      </c>
      <c r="AO134" s="8">
        <v>40676</v>
      </c>
      <c r="AP134" s="41">
        <v>40682</v>
      </c>
      <c r="AQ134" s="28"/>
      <c r="AR134" s="28"/>
      <c r="AS134" s="28"/>
      <c r="AT134" s="28"/>
      <c r="AU134" s="28"/>
      <c r="AV134" s="28"/>
      <c r="AW134" s="28"/>
      <c r="AX134" s="28"/>
      <c r="AY134" s="10" t="s">
        <v>209</v>
      </c>
      <c r="AZ134" s="300">
        <f t="shared" ref="AZ134:AZ197" si="11">BA134+BE134</f>
        <v>0</v>
      </c>
      <c r="BA134" s="5">
        <v>0</v>
      </c>
      <c r="BB134" s="5"/>
      <c r="BC134" s="87"/>
      <c r="BD134" s="20"/>
      <c r="BE134" s="5"/>
      <c r="BF134" s="5"/>
      <c r="BG134" s="5"/>
      <c r="BH134" s="5"/>
      <c r="BI134" s="5"/>
      <c r="BJ134" s="32">
        <v>0</v>
      </c>
      <c r="BK134" s="38" t="s">
        <v>769</v>
      </c>
      <c r="BL134" s="11"/>
      <c r="BM134" s="11"/>
      <c r="BN134" s="11"/>
      <c r="BO134" s="44">
        <v>130</v>
      </c>
      <c r="BP134" s="26"/>
      <c r="BQ134" s="26"/>
      <c r="BR134" s="26"/>
      <c r="BS134" s="26"/>
      <c r="BT134" s="26"/>
      <c r="BU134" s="26"/>
      <c r="BV134" s="26"/>
      <c r="BW134" s="33"/>
      <c r="BX134" s="26"/>
      <c r="BY134" s="26"/>
      <c r="BZ134" s="26"/>
      <c r="CA134" s="26"/>
      <c r="CB134" s="26"/>
      <c r="CC134" s="33"/>
      <c r="CD134" s="26"/>
      <c r="CE134" s="26"/>
      <c r="CF134" s="26"/>
      <c r="CG134" s="26"/>
      <c r="CH134" s="26"/>
      <c r="CI134" s="33"/>
      <c r="CJ134" s="26"/>
      <c r="CK134" s="26"/>
      <c r="CL134" s="26"/>
      <c r="CM134" s="26"/>
      <c r="CN134" s="26"/>
      <c r="CO134" s="33"/>
      <c r="CP134" s="26"/>
      <c r="CQ134" s="26"/>
      <c r="CR134" s="26"/>
      <c r="CS134" s="26"/>
      <c r="CT134" s="26"/>
      <c r="CU134" s="33"/>
      <c r="CV134" s="4"/>
      <c r="CW134" s="4"/>
      <c r="CX134" s="4"/>
      <c r="CY134" s="4"/>
      <c r="CZ134" s="43"/>
      <c r="DA134" s="26"/>
      <c r="DB134" s="26"/>
      <c r="DC134" s="26"/>
      <c r="DD134" s="26"/>
      <c r="DE134" s="26"/>
      <c r="DF134" s="26"/>
      <c r="DG134" s="33"/>
      <c r="DH134" s="4"/>
      <c r="DI134" s="4"/>
      <c r="DJ134" s="4"/>
      <c r="DK134" s="4"/>
      <c r="DL134" s="43"/>
      <c r="DM134" s="26"/>
      <c r="DN134" s="26"/>
      <c r="DO134" s="26"/>
      <c r="DP134" s="26"/>
      <c r="DQ134" s="26"/>
      <c r="DR134" s="26"/>
      <c r="DS134" s="33"/>
      <c r="DT134" s="26"/>
      <c r="DU134" s="26"/>
      <c r="DV134" s="26"/>
      <c r="DW134" s="26"/>
      <c r="DX134" s="26"/>
      <c r="DY134" s="44">
        <v>130</v>
      </c>
      <c r="DZ134" s="5">
        <v>1</v>
      </c>
      <c r="EA134" s="5">
        <v>0</v>
      </c>
      <c r="EB134" s="69">
        <v>1</v>
      </c>
      <c r="EC134" s="5"/>
      <c r="ED134" s="87"/>
      <c r="EE134" s="11"/>
      <c r="EF134" s="69">
        <v>9</v>
      </c>
      <c r="EG134" s="8">
        <v>40674</v>
      </c>
      <c r="EH134" s="8">
        <v>40676</v>
      </c>
      <c r="EI134" s="8">
        <v>40682</v>
      </c>
      <c r="EJ134" s="71">
        <v>0</v>
      </c>
      <c r="EK134" s="69"/>
      <c r="EL134" s="69"/>
      <c r="EM134" s="69"/>
      <c r="EN134" s="69"/>
      <c r="EO134" s="69"/>
      <c r="EP134" s="79"/>
      <c r="EQ134" s="10"/>
    </row>
    <row r="135" spans="1:147" ht="15" x14ac:dyDescent="0.25">
      <c r="A135" s="10">
        <v>131</v>
      </c>
      <c r="B135" s="15"/>
      <c r="C135" s="42"/>
      <c r="D135" s="8">
        <v>40674</v>
      </c>
      <c r="E135" s="28">
        <v>1</v>
      </c>
      <c r="F135" s="28">
        <v>0</v>
      </c>
      <c r="G135" s="32"/>
      <c r="H135" s="5"/>
      <c r="I135" s="5"/>
      <c r="J135" s="5">
        <v>1</v>
      </c>
      <c r="K135" s="5">
        <v>1</v>
      </c>
      <c r="L135" s="5">
        <v>0</v>
      </c>
      <c r="M135" s="5"/>
      <c r="N135" s="5"/>
      <c r="O135" s="299">
        <f t="shared" si="10"/>
        <v>1</v>
      </c>
      <c r="P135" s="5"/>
      <c r="Q135" s="5"/>
      <c r="R135" s="5"/>
      <c r="S135" s="5"/>
      <c r="T135" s="5"/>
      <c r="U135" s="5"/>
      <c r="V135" s="5"/>
      <c r="W135" s="5"/>
      <c r="X135" s="32"/>
      <c r="Y135" s="5"/>
      <c r="Z135" s="5"/>
      <c r="AA135" s="5"/>
      <c r="AB135" s="5"/>
      <c r="AC135" s="5"/>
      <c r="AD135" s="5"/>
      <c r="AE135" s="5"/>
      <c r="AF135" s="32"/>
      <c r="AG135" s="5"/>
      <c r="AH135" s="5"/>
      <c r="AI135" s="5"/>
      <c r="AJ135" s="5"/>
      <c r="AK135" s="5"/>
      <c r="AL135" s="5"/>
      <c r="AM135" s="5"/>
      <c r="AN135" s="40"/>
      <c r="AO135" s="8"/>
      <c r="AP135" s="41"/>
      <c r="AQ135" s="28"/>
      <c r="AR135" s="28"/>
      <c r="AS135" s="28"/>
      <c r="AT135" s="28"/>
      <c r="AU135" s="28"/>
      <c r="AV135" s="28"/>
      <c r="AW135" s="28"/>
      <c r="AX135" s="28"/>
      <c r="AY135" s="10" t="s">
        <v>210</v>
      </c>
      <c r="AZ135" s="300">
        <f t="shared" si="11"/>
        <v>0</v>
      </c>
      <c r="BA135" s="5"/>
      <c r="BB135" s="5"/>
      <c r="BC135" s="87"/>
      <c r="BD135" s="20"/>
      <c r="BE135" s="5"/>
      <c r="BF135" s="5"/>
      <c r="BG135" s="5"/>
      <c r="BH135" s="5"/>
      <c r="BI135" s="5"/>
      <c r="BJ135" s="32"/>
      <c r="BK135" s="38"/>
      <c r="BL135" s="11"/>
      <c r="BM135" s="11"/>
      <c r="BN135" s="11"/>
      <c r="BO135" s="44">
        <v>131</v>
      </c>
      <c r="BP135" s="26"/>
      <c r="BQ135" s="26"/>
      <c r="BR135" s="26"/>
      <c r="BS135" s="26"/>
      <c r="BT135" s="26"/>
      <c r="BU135" s="26"/>
      <c r="BV135" s="26"/>
      <c r="BW135" s="33"/>
      <c r="BX135" s="26"/>
      <c r="BY135" s="26"/>
      <c r="BZ135" s="26"/>
      <c r="CA135" s="26"/>
      <c r="CB135" s="26"/>
      <c r="CC135" s="33"/>
      <c r="CD135" s="26"/>
      <c r="CE135" s="26"/>
      <c r="CF135" s="26"/>
      <c r="CG135" s="26"/>
      <c r="CH135" s="26"/>
      <c r="CI135" s="33"/>
      <c r="CJ135" s="26"/>
      <c r="CK135" s="26"/>
      <c r="CL135" s="26"/>
      <c r="CM135" s="26"/>
      <c r="CN135" s="26"/>
      <c r="CO135" s="33"/>
      <c r="CP135" s="26"/>
      <c r="CQ135" s="26"/>
      <c r="CR135" s="26"/>
      <c r="CS135" s="26"/>
      <c r="CT135" s="26"/>
      <c r="CU135" s="33"/>
      <c r="CV135" s="4"/>
      <c r="CW135" s="4"/>
      <c r="CX135" s="4"/>
      <c r="CY135" s="4"/>
      <c r="CZ135" s="43"/>
      <c r="DA135" s="26"/>
      <c r="DB135" s="26"/>
      <c r="DC135" s="26"/>
      <c r="DD135" s="26"/>
      <c r="DE135" s="26"/>
      <c r="DF135" s="26"/>
      <c r="DG135" s="33"/>
      <c r="DH135" s="4"/>
      <c r="DI135" s="4"/>
      <c r="DJ135" s="4"/>
      <c r="DK135" s="4"/>
      <c r="DL135" s="43"/>
      <c r="DM135" s="26"/>
      <c r="DN135" s="26"/>
      <c r="DO135" s="26"/>
      <c r="DP135" s="26"/>
      <c r="DQ135" s="26"/>
      <c r="DR135" s="26"/>
      <c r="DS135" s="33"/>
      <c r="DT135" s="26"/>
      <c r="DU135" s="26"/>
      <c r="DV135" s="26"/>
      <c r="DW135" s="26"/>
      <c r="DX135" s="26"/>
      <c r="DY135" s="44">
        <v>131</v>
      </c>
      <c r="DZ135" s="5">
        <v>1</v>
      </c>
      <c r="EA135" s="5">
        <v>0</v>
      </c>
      <c r="EB135" s="69">
        <v>1</v>
      </c>
      <c r="EC135" s="5"/>
      <c r="ED135" s="87"/>
      <c r="EE135" s="11"/>
      <c r="EF135" s="69"/>
      <c r="EG135" s="8"/>
      <c r="EH135" s="8"/>
      <c r="EI135" s="8"/>
      <c r="EJ135" s="71"/>
      <c r="EK135" s="69"/>
      <c r="EL135" s="69"/>
      <c r="EM135" s="69"/>
      <c r="EN135" s="69"/>
      <c r="EO135" s="69"/>
      <c r="EP135" s="79"/>
    </row>
    <row r="136" spans="1:147" ht="15" x14ac:dyDescent="0.25">
      <c r="A136" s="10">
        <v>132</v>
      </c>
      <c r="B136" s="15"/>
      <c r="C136" s="42"/>
      <c r="D136" s="8">
        <v>40661</v>
      </c>
      <c r="E136" s="28">
        <v>1</v>
      </c>
      <c r="F136" s="28">
        <v>0</v>
      </c>
      <c r="G136" s="32">
        <v>1</v>
      </c>
      <c r="H136" s="5">
        <v>1</v>
      </c>
      <c r="I136" s="5">
        <v>1</v>
      </c>
      <c r="J136" s="5">
        <v>1</v>
      </c>
      <c r="K136" s="5">
        <v>1</v>
      </c>
      <c r="L136" s="5">
        <v>1</v>
      </c>
      <c r="M136" s="5"/>
      <c r="N136" s="5"/>
      <c r="O136" s="299">
        <f t="shared" si="10"/>
        <v>1</v>
      </c>
      <c r="P136" s="5"/>
      <c r="Q136" s="5"/>
      <c r="R136" s="5"/>
      <c r="S136" s="5"/>
      <c r="T136" s="5"/>
      <c r="U136" s="5"/>
      <c r="V136" s="5"/>
      <c r="W136" s="5"/>
      <c r="X136" s="32"/>
      <c r="Y136" s="5"/>
      <c r="Z136" s="5"/>
      <c r="AA136" s="5"/>
      <c r="AB136" s="5"/>
      <c r="AC136" s="5"/>
      <c r="AD136" s="5"/>
      <c r="AE136" s="5"/>
      <c r="AF136" s="32"/>
      <c r="AG136" s="5"/>
      <c r="AH136" s="5"/>
      <c r="AI136" s="5"/>
      <c r="AJ136" s="5"/>
      <c r="AK136" s="5"/>
      <c r="AL136" s="5"/>
      <c r="AM136" s="5"/>
      <c r="AN136" s="40"/>
      <c r="AO136" s="8"/>
      <c r="AP136" s="41"/>
      <c r="AQ136" s="28"/>
      <c r="AR136" s="28"/>
      <c r="AS136" s="28"/>
      <c r="AT136" s="28"/>
      <c r="AU136" s="28"/>
      <c r="AV136" s="28"/>
      <c r="AW136" s="28"/>
      <c r="AX136" s="28"/>
      <c r="AY136" s="10"/>
      <c r="AZ136" s="300">
        <f t="shared" si="11"/>
        <v>0</v>
      </c>
      <c r="BA136" s="5"/>
      <c r="BB136" s="5"/>
      <c r="BC136" s="87"/>
      <c r="BD136" s="20"/>
      <c r="BE136" s="5"/>
      <c r="BF136" s="5"/>
      <c r="BG136" s="5"/>
      <c r="BH136" s="5"/>
      <c r="BI136" s="5"/>
      <c r="BJ136" s="32"/>
      <c r="BK136" s="38"/>
      <c r="BL136" s="11"/>
      <c r="BM136" s="11"/>
      <c r="BN136" s="11"/>
      <c r="BO136" s="44">
        <v>132</v>
      </c>
      <c r="BP136" s="26"/>
      <c r="BQ136" s="26"/>
      <c r="BR136" s="26"/>
      <c r="BS136" s="26"/>
      <c r="BT136" s="26"/>
      <c r="BU136" s="26"/>
      <c r="BV136" s="26"/>
      <c r="BW136" s="33"/>
      <c r="BX136" s="26"/>
      <c r="BY136" s="26"/>
      <c r="BZ136" s="26"/>
      <c r="CA136" s="26"/>
      <c r="CB136" s="26"/>
      <c r="CC136" s="33"/>
      <c r="CD136" s="26"/>
      <c r="CE136" s="26"/>
      <c r="CF136" s="26"/>
      <c r="CG136" s="26"/>
      <c r="CH136" s="26"/>
      <c r="CI136" s="33"/>
      <c r="CJ136" s="26"/>
      <c r="CK136" s="26"/>
      <c r="CL136" s="26"/>
      <c r="CM136" s="26"/>
      <c r="CN136" s="26"/>
      <c r="CO136" s="33"/>
      <c r="CP136" s="26"/>
      <c r="CQ136" s="26"/>
      <c r="CR136" s="26"/>
      <c r="CS136" s="26"/>
      <c r="CT136" s="26"/>
      <c r="CU136" s="33"/>
      <c r="CV136" s="4"/>
      <c r="CW136" s="4"/>
      <c r="CX136" s="4"/>
      <c r="CY136" s="4"/>
      <c r="CZ136" s="43"/>
      <c r="DA136" s="26"/>
      <c r="DB136" s="26"/>
      <c r="DC136" s="26"/>
      <c r="DD136" s="26"/>
      <c r="DE136" s="26"/>
      <c r="DF136" s="26"/>
      <c r="DG136" s="33"/>
      <c r="DH136" s="4"/>
      <c r="DI136" s="4"/>
      <c r="DJ136" s="4"/>
      <c r="DK136" s="4"/>
      <c r="DL136" s="43"/>
      <c r="DM136" s="26"/>
      <c r="DN136" s="26"/>
      <c r="DO136" s="26"/>
      <c r="DP136" s="26"/>
      <c r="DQ136" s="26"/>
      <c r="DR136" s="26"/>
      <c r="DS136" s="33"/>
      <c r="DT136" s="26"/>
      <c r="DU136" s="26"/>
      <c r="DV136" s="26"/>
      <c r="DW136" s="26"/>
      <c r="DX136" s="26"/>
      <c r="DY136" s="44">
        <v>132</v>
      </c>
      <c r="DZ136" s="5">
        <v>1</v>
      </c>
      <c r="EA136" s="5">
        <v>0</v>
      </c>
      <c r="EB136" s="69">
        <v>1</v>
      </c>
      <c r="EC136" s="5"/>
      <c r="ED136" s="87"/>
      <c r="EE136" s="11"/>
      <c r="EF136" s="69"/>
      <c r="EG136" s="8"/>
      <c r="EH136" s="8"/>
      <c r="EI136" s="8"/>
      <c r="EJ136" s="71"/>
      <c r="EK136" s="69"/>
      <c r="EL136" s="69"/>
      <c r="EM136" s="69"/>
      <c r="EN136" s="69"/>
      <c r="EO136" s="69"/>
      <c r="EP136" s="79"/>
      <c r="EQ136" s="10"/>
    </row>
    <row r="137" spans="1:147" ht="15" x14ac:dyDescent="0.25">
      <c r="A137" s="10">
        <v>133</v>
      </c>
      <c r="B137" s="15"/>
      <c r="C137" s="42"/>
      <c r="D137" s="8">
        <v>40661</v>
      </c>
      <c r="E137" s="28">
        <v>1</v>
      </c>
      <c r="F137" s="28">
        <v>1</v>
      </c>
      <c r="G137" s="32">
        <v>2</v>
      </c>
      <c r="H137" s="5">
        <v>2</v>
      </c>
      <c r="I137" s="5">
        <v>2</v>
      </c>
      <c r="J137" s="5">
        <v>2</v>
      </c>
      <c r="K137" s="5">
        <v>2</v>
      </c>
      <c r="L137" s="5">
        <v>2</v>
      </c>
      <c r="M137" s="5">
        <v>2</v>
      </c>
      <c r="N137" s="5">
        <v>2</v>
      </c>
      <c r="O137" s="299">
        <f t="shared" si="10"/>
        <v>2</v>
      </c>
      <c r="P137" s="5" t="s">
        <v>117</v>
      </c>
      <c r="Q137" s="5" t="s">
        <v>117</v>
      </c>
      <c r="R137" s="5" t="s">
        <v>117</v>
      </c>
      <c r="S137" s="5" t="s">
        <v>112</v>
      </c>
      <c r="T137" s="5"/>
      <c r="U137" s="5"/>
      <c r="V137" s="5"/>
      <c r="W137" s="5"/>
      <c r="X137" s="32">
        <v>15</v>
      </c>
      <c r="Y137" s="5">
        <v>15</v>
      </c>
      <c r="Z137" s="5">
        <v>15</v>
      </c>
      <c r="AA137" s="5">
        <v>20</v>
      </c>
      <c r="AB137" s="5">
        <v>20</v>
      </c>
      <c r="AC137" s="5">
        <v>24</v>
      </c>
      <c r="AD137" s="5"/>
      <c r="AE137" s="5"/>
      <c r="AF137" s="32"/>
      <c r="AG137" s="5"/>
      <c r="AH137" s="5"/>
      <c r="AI137" s="5"/>
      <c r="AJ137" s="5"/>
      <c r="AK137" s="5"/>
      <c r="AL137" s="5">
        <v>24</v>
      </c>
      <c r="AM137" s="5">
        <v>24</v>
      </c>
      <c r="AN137" s="40">
        <v>40676</v>
      </c>
      <c r="AO137" s="8">
        <v>40682</v>
      </c>
      <c r="AP137" s="41">
        <v>40695</v>
      </c>
      <c r="AQ137" s="28"/>
      <c r="AR137" s="28"/>
      <c r="AS137" s="28"/>
      <c r="AT137" s="28"/>
      <c r="AU137" s="28"/>
      <c r="AV137" s="28"/>
      <c r="AW137" s="28"/>
      <c r="AX137" s="28"/>
      <c r="AY137" s="10" t="s">
        <v>756</v>
      </c>
      <c r="AZ137" s="300">
        <f t="shared" si="11"/>
        <v>3</v>
      </c>
      <c r="BA137" s="5">
        <v>3</v>
      </c>
      <c r="BB137" s="5">
        <v>2.38</v>
      </c>
      <c r="BC137" s="87">
        <v>200</v>
      </c>
      <c r="BD137" s="20"/>
      <c r="BE137" s="5"/>
      <c r="BF137" s="5"/>
      <c r="BG137" s="5"/>
      <c r="BH137" s="5"/>
      <c r="BI137" s="5"/>
      <c r="BJ137" s="42">
        <v>3</v>
      </c>
      <c r="BK137" s="38"/>
      <c r="BL137" s="11">
        <f t="shared" ref="BL137:BL142" si="12">(BB137^2*PI()*BC137*BA137)/4</f>
        <v>2669.2856140491035</v>
      </c>
      <c r="BM137" s="11"/>
      <c r="BN137" s="11">
        <f t="shared" ref="BN137:BN142" si="13">BL137+BM137</f>
        <v>2669.2856140491035</v>
      </c>
      <c r="BO137" s="44">
        <v>133</v>
      </c>
      <c r="BP137" s="126">
        <v>3</v>
      </c>
      <c r="BQ137" s="126">
        <v>8</v>
      </c>
      <c r="BR137" s="126">
        <v>2</v>
      </c>
      <c r="BS137" s="126"/>
      <c r="BT137" s="126"/>
      <c r="BU137" s="126">
        <v>8</v>
      </c>
      <c r="BV137" s="126" t="s">
        <v>772</v>
      </c>
      <c r="BW137" s="127">
        <v>10</v>
      </c>
      <c r="BX137" s="126">
        <v>3</v>
      </c>
      <c r="BY137" s="126"/>
      <c r="BZ137" s="126"/>
      <c r="CA137" s="126">
        <v>18</v>
      </c>
      <c r="CB137" s="126" t="s">
        <v>772</v>
      </c>
      <c r="CC137" s="127">
        <v>8</v>
      </c>
      <c r="CD137" s="126">
        <v>5</v>
      </c>
      <c r="CE137" s="126"/>
      <c r="CF137" s="126"/>
      <c r="CG137" s="126">
        <v>19</v>
      </c>
      <c r="CH137" s="126" t="s">
        <v>772</v>
      </c>
      <c r="CI137" s="33"/>
      <c r="CJ137" s="26"/>
      <c r="CK137" s="26"/>
      <c r="CL137" s="26"/>
      <c r="CM137" s="26"/>
      <c r="CN137" s="26"/>
      <c r="CO137" s="33"/>
      <c r="CP137" s="26"/>
      <c r="CQ137" s="26"/>
      <c r="CR137" s="26"/>
      <c r="CS137" s="26"/>
      <c r="CT137" s="26"/>
      <c r="CU137" s="33"/>
      <c r="CV137" s="4"/>
      <c r="CW137" s="4"/>
      <c r="CX137" s="4"/>
      <c r="CY137" s="4"/>
      <c r="CZ137" s="43"/>
      <c r="DA137" s="26"/>
      <c r="DB137" s="26"/>
      <c r="DC137" s="26"/>
      <c r="DD137" s="26"/>
      <c r="DE137" s="26"/>
      <c r="DF137" s="26"/>
      <c r="DG137" s="33"/>
      <c r="DH137" s="4"/>
      <c r="DI137" s="4"/>
      <c r="DJ137" s="4"/>
      <c r="DK137" s="4"/>
      <c r="DL137" s="43"/>
      <c r="DM137" s="26"/>
      <c r="DN137" s="26"/>
      <c r="DO137" s="26"/>
      <c r="DP137" s="26"/>
      <c r="DQ137" s="26"/>
      <c r="DR137" s="26"/>
      <c r="DS137" s="33"/>
      <c r="DT137" s="26"/>
      <c r="DU137" s="26"/>
      <c r="DV137" s="26"/>
      <c r="DW137" s="26"/>
      <c r="DX137" s="26"/>
      <c r="DY137" s="44">
        <v>133</v>
      </c>
      <c r="DZ137" s="5">
        <v>2</v>
      </c>
      <c r="EA137" s="5">
        <v>3</v>
      </c>
      <c r="EB137" s="69">
        <v>3</v>
      </c>
      <c r="EC137" s="5">
        <v>2.38</v>
      </c>
      <c r="ED137" s="87">
        <v>200</v>
      </c>
      <c r="EE137" s="11">
        <v>2669.2856140491035</v>
      </c>
      <c r="EF137" s="69">
        <v>24</v>
      </c>
      <c r="EG137" s="8">
        <v>40676</v>
      </c>
      <c r="EH137" s="8">
        <v>40682</v>
      </c>
      <c r="EI137" s="8">
        <v>40695</v>
      </c>
      <c r="EJ137" s="71">
        <v>3</v>
      </c>
      <c r="EK137" s="69">
        <f>BQ137+BW137+CC137</f>
        <v>26</v>
      </c>
      <c r="EL137" s="69">
        <f>BR137+BX137+CD137</f>
        <v>10</v>
      </c>
      <c r="EM137" s="69"/>
      <c r="EN137" s="69">
        <f>BU137+CA137+CG137</f>
        <v>45</v>
      </c>
      <c r="EO137" s="69"/>
      <c r="EP137" s="79"/>
    </row>
    <row r="138" spans="1:147" ht="15" x14ac:dyDescent="0.25">
      <c r="A138" s="10">
        <v>134</v>
      </c>
      <c r="B138" s="15"/>
      <c r="C138" s="42"/>
      <c r="D138" s="8">
        <v>40661</v>
      </c>
      <c r="E138" s="28">
        <v>1</v>
      </c>
      <c r="F138" s="28">
        <v>0</v>
      </c>
      <c r="G138" s="32">
        <v>1</v>
      </c>
      <c r="H138" s="5">
        <v>1</v>
      </c>
      <c r="I138" s="5">
        <v>1</v>
      </c>
      <c r="J138" s="5">
        <v>1</v>
      </c>
      <c r="K138" s="5">
        <v>1</v>
      </c>
      <c r="L138" s="5">
        <v>1</v>
      </c>
      <c r="M138" s="5"/>
      <c r="N138" s="5"/>
      <c r="O138" s="299">
        <f t="shared" si="10"/>
        <v>1</v>
      </c>
      <c r="P138" s="5"/>
      <c r="Q138" s="5"/>
      <c r="R138" s="5"/>
      <c r="S138" s="5"/>
      <c r="T138" s="5"/>
      <c r="U138" s="5"/>
      <c r="V138" s="5"/>
      <c r="W138" s="5"/>
      <c r="X138" s="32"/>
      <c r="Y138" s="5"/>
      <c r="Z138" s="5"/>
      <c r="AA138" s="5"/>
      <c r="AB138" s="5"/>
      <c r="AC138" s="5"/>
      <c r="AD138" s="5"/>
      <c r="AE138" s="5"/>
      <c r="AF138" s="32"/>
      <c r="AG138" s="5"/>
      <c r="AH138" s="5"/>
      <c r="AI138" s="5"/>
      <c r="AJ138" s="5"/>
      <c r="AK138" s="5"/>
      <c r="AL138" s="5"/>
      <c r="AM138" s="5"/>
      <c r="AN138" s="40"/>
      <c r="AO138" s="8"/>
      <c r="AP138" s="41"/>
      <c r="AQ138" s="28"/>
      <c r="AR138" s="28">
        <v>0.1</v>
      </c>
      <c r="AS138" s="28"/>
      <c r="AT138" s="28"/>
      <c r="AU138" s="28"/>
      <c r="AV138" s="28"/>
      <c r="AW138" s="28"/>
      <c r="AX138" s="28"/>
      <c r="AY138" s="10" t="s">
        <v>211</v>
      </c>
      <c r="AZ138" s="300">
        <f t="shared" si="11"/>
        <v>0</v>
      </c>
      <c r="BA138" s="5"/>
      <c r="BB138" s="5"/>
      <c r="BC138" s="87"/>
      <c r="BD138" s="20"/>
      <c r="BE138" s="5"/>
      <c r="BF138" s="5"/>
      <c r="BG138" s="5"/>
      <c r="BH138" s="5"/>
      <c r="BI138" s="5"/>
      <c r="BJ138" s="32"/>
      <c r="BK138" s="38"/>
      <c r="BL138" s="11"/>
      <c r="BM138" s="11"/>
      <c r="BN138" s="11"/>
      <c r="BO138" s="44">
        <v>134</v>
      </c>
      <c r="BP138" s="26"/>
      <c r="BQ138" s="26"/>
      <c r="BR138" s="26"/>
      <c r="BS138" s="26"/>
      <c r="BT138" s="26"/>
      <c r="BU138" s="26"/>
      <c r="BV138" s="26"/>
      <c r="BW138" s="33"/>
      <c r="BX138" s="26"/>
      <c r="BY138" s="26"/>
      <c r="BZ138" s="26"/>
      <c r="CA138" s="26"/>
      <c r="CB138" s="26"/>
      <c r="CC138" s="33"/>
      <c r="CD138" s="26"/>
      <c r="CE138" s="26"/>
      <c r="CF138" s="26"/>
      <c r="CG138" s="26"/>
      <c r="CH138" s="26"/>
      <c r="CI138" s="33"/>
      <c r="CJ138" s="26"/>
      <c r="CK138" s="26"/>
      <c r="CL138" s="26"/>
      <c r="CM138" s="26"/>
      <c r="CN138" s="26"/>
      <c r="CO138" s="33"/>
      <c r="CP138" s="26"/>
      <c r="CQ138" s="26"/>
      <c r="CR138" s="26"/>
      <c r="CS138" s="26"/>
      <c r="CT138" s="26"/>
      <c r="CU138" s="33"/>
      <c r="CV138" s="4"/>
      <c r="CW138" s="4"/>
      <c r="CX138" s="4"/>
      <c r="CY138" s="4"/>
      <c r="CZ138" s="43"/>
      <c r="DA138" s="26"/>
      <c r="DB138" s="26"/>
      <c r="DC138" s="26"/>
      <c r="DD138" s="26"/>
      <c r="DE138" s="26"/>
      <c r="DF138" s="26"/>
      <c r="DG138" s="33"/>
      <c r="DH138" s="4"/>
      <c r="DI138" s="4"/>
      <c r="DJ138" s="4"/>
      <c r="DK138" s="4"/>
      <c r="DL138" s="43"/>
      <c r="DM138" s="26"/>
      <c r="DN138" s="26"/>
      <c r="DO138" s="26"/>
      <c r="DP138" s="26"/>
      <c r="DQ138" s="26"/>
      <c r="DR138" s="26"/>
      <c r="DS138" s="33"/>
      <c r="DT138" s="26"/>
      <c r="DU138" s="26"/>
      <c r="DV138" s="26"/>
      <c r="DW138" s="26"/>
      <c r="DX138" s="26"/>
      <c r="DY138" s="44">
        <v>134</v>
      </c>
      <c r="DZ138" s="5">
        <v>1</v>
      </c>
      <c r="EA138" s="5">
        <v>0</v>
      </c>
      <c r="EB138" s="69">
        <v>1</v>
      </c>
      <c r="EC138" s="5"/>
      <c r="ED138" s="87"/>
      <c r="EE138" s="11"/>
      <c r="EF138" s="69"/>
      <c r="EG138" s="8"/>
      <c r="EH138" s="8"/>
      <c r="EI138" s="8"/>
      <c r="EJ138" s="71"/>
      <c r="EK138" s="69"/>
      <c r="EL138" s="69"/>
      <c r="EM138" s="69"/>
      <c r="EN138" s="69"/>
      <c r="EO138" s="69">
        <v>0.1</v>
      </c>
      <c r="EP138" s="79"/>
      <c r="EQ138" s="10"/>
    </row>
    <row r="139" spans="1:147" ht="15" x14ac:dyDescent="0.25">
      <c r="A139" s="10">
        <v>135</v>
      </c>
      <c r="B139" s="15"/>
      <c r="C139" s="42"/>
      <c r="D139" s="8">
        <v>40674</v>
      </c>
      <c r="E139" s="28">
        <v>1</v>
      </c>
      <c r="F139" s="28">
        <v>0</v>
      </c>
      <c r="G139" s="32"/>
      <c r="H139" s="5"/>
      <c r="I139" s="5"/>
      <c r="J139" s="5">
        <v>1</v>
      </c>
      <c r="K139" s="5">
        <v>1</v>
      </c>
      <c r="L139" s="5">
        <v>1</v>
      </c>
      <c r="M139" s="5"/>
      <c r="N139" s="5"/>
      <c r="O139" s="299">
        <f t="shared" si="10"/>
        <v>1</v>
      </c>
      <c r="P139" s="5"/>
      <c r="Q139" s="5"/>
      <c r="R139" s="5"/>
      <c r="S139" s="5"/>
      <c r="T139" s="5"/>
      <c r="U139" s="5"/>
      <c r="V139" s="5"/>
      <c r="W139" s="5"/>
      <c r="X139" s="32"/>
      <c r="Y139" s="5"/>
      <c r="Z139" s="5"/>
      <c r="AA139" s="5"/>
      <c r="AB139" s="5"/>
      <c r="AC139" s="5"/>
      <c r="AD139" s="5"/>
      <c r="AE139" s="5"/>
      <c r="AF139" s="32"/>
      <c r="AG139" s="5"/>
      <c r="AH139" s="5"/>
      <c r="AI139" s="5"/>
      <c r="AJ139" s="5"/>
      <c r="AK139" s="5"/>
      <c r="AL139" s="5"/>
      <c r="AM139" s="5"/>
      <c r="AN139" s="40"/>
      <c r="AO139" s="8"/>
      <c r="AP139" s="41"/>
      <c r="AQ139" s="28"/>
      <c r="AR139" s="28"/>
      <c r="AS139" s="28"/>
      <c r="AT139" s="28"/>
      <c r="AU139" s="28"/>
      <c r="AV139" s="28"/>
      <c r="AW139" s="28"/>
      <c r="AX139" s="28"/>
      <c r="AY139" s="10"/>
      <c r="AZ139" s="300">
        <f t="shared" si="11"/>
        <v>0</v>
      </c>
      <c r="BA139" s="5"/>
      <c r="BB139" s="5"/>
      <c r="BC139" s="87"/>
      <c r="BD139" s="20"/>
      <c r="BE139" s="5"/>
      <c r="BF139" s="5"/>
      <c r="BG139" s="5"/>
      <c r="BH139" s="5"/>
      <c r="BI139" s="5"/>
      <c r="BJ139" s="32"/>
      <c r="BK139" s="38"/>
      <c r="BL139" s="11"/>
      <c r="BM139" s="11"/>
      <c r="BN139" s="11"/>
      <c r="BO139" s="44">
        <v>135</v>
      </c>
      <c r="BP139" s="26"/>
      <c r="BQ139" s="26"/>
      <c r="BR139" s="26"/>
      <c r="BS139" s="26"/>
      <c r="BT139" s="26"/>
      <c r="BU139" s="26"/>
      <c r="BV139" s="26"/>
      <c r="BW139" s="33"/>
      <c r="BX139" s="26"/>
      <c r="BY139" s="26"/>
      <c r="BZ139" s="26"/>
      <c r="CA139" s="26"/>
      <c r="CB139" s="26"/>
      <c r="CC139" s="33"/>
      <c r="CD139" s="26"/>
      <c r="CE139" s="26"/>
      <c r="CF139" s="26"/>
      <c r="CG139" s="26"/>
      <c r="CH139" s="26"/>
      <c r="CI139" s="33"/>
      <c r="CJ139" s="26"/>
      <c r="CK139" s="26"/>
      <c r="CL139" s="26"/>
      <c r="CM139" s="26"/>
      <c r="CN139" s="26"/>
      <c r="CO139" s="33"/>
      <c r="CP139" s="26"/>
      <c r="CQ139" s="26"/>
      <c r="CR139" s="26"/>
      <c r="CS139" s="26"/>
      <c r="CT139" s="26"/>
      <c r="CU139" s="33"/>
      <c r="CV139" s="4"/>
      <c r="CW139" s="4"/>
      <c r="CX139" s="4"/>
      <c r="CY139" s="4"/>
      <c r="CZ139" s="43"/>
      <c r="DA139" s="26"/>
      <c r="DB139" s="26"/>
      <c r="DC139" s="26"/>
      <c r="DD139" s="26"/>
      <c r="DE139" s="26"/>
      <c r="DF139" s="26"/>
      <c r="DG139" s="33"/>
      <c r="DH139" s="4"/>
      <c r="DI139" s="4"/>
      <c r="DJ139" s="4"/>
      <c r="DK139" s="4"/>
      <c r="DL139" s="43"/>
      <c r="DM139" s="26"/>
      <c r="DN139" s="26"/>
      <c r="DO139" s="26"/>
      <c r="DP139" s="26"/>
      <c r="DQ139" s="26"/>
      <c r="DR139" s="26"/>
      <c r="DS139" s="33"/>
      <c r="DT139" s="26"/>
      <c r="DU139" s="26"/>
      <c r="DV139" s="26"/>
      <c r="DW139" s="26"/>
      <c r="DX139" s="26"/>
      <c r="DY139" s="44">
        <v>135</v>
      </c>
      <c r="DZ139" s="5">
        <v>1</v>
      </c>
      <c r="EA139" s="5">
        <v>0</v>
      </c>
      <c r="EB139" s="69">
        <v>1</v>
      </c>
      <c r="EC139" s="5"/>
      <c r="ED139" s="87"/>
      <c r="EE139" s="11"/>
      <c r="EF139" s="69"/>
      <c r="EG139" s="8"/>
      <c r="EH139" s="8"/>
      <c r="EI139" s="8"/>
      <c r="EJ139" s="71"/>
      <c r="EK139" s="69"/>
      <c r="EL139" s="69"/>
      <c r="EM139" s="69"/>
      <c r="EN139" s="69"/>
      <c r="EO139" s="69"/>
      <c r="EP139" s="79"/>
      <c r="EQ139" s="10"/>
    </row>
    <row r="140" spans="1:147" ht="15" x14ac:dyDescent="0.25">
      <c r="A140" s="10">
        <v>136</v>
      </c>
      <c r="B140" s="15"/>
      <c r="C140" s="42"/>
      <c r="D140" s="8">
        <v>40661</v>
      </c>
      <c r="E140" s="28">
        <v>1</v>
      </c>
      <c r="F140" s="28">
        <v>1</v>
      </c>
      <c r="G140" s="32">
        <v>1</v>
      </c>
      <c r="H140" s="5">
        <v>1</v>
      </c>
      <c r="I140" s="5">
        <v>1</v>
      </c>
      <c r="J140" s="5">
        <v>1</v>
      </c>
      <c r="K140" s="5">
        <v>1</v>
      </c>
      <c r="L140" s="5">
        <v>1</v>
      </c>
      <c r="M140" s="5">
        <v>1</v>
      </c>
      <c r="N140" s="5"/>
      <c r="O140" s="299">
        <f t="shared" si="10"/>
        <v>1</v>
      </c>
      <c r="P140" s="5"/>
      <c r="Q140" s="5" t="s">
        <v>117</v>
      </c>
      <c r="R140" s="5" t="s">
        <v>117</v>
      </c>
      <c r="S140" s="5" t="s">
        <v>112</v>
      </c>
      <c r="T140" s="5"/>
      <c r="U140" s="5"/>
      <c r="V140" s="5"/>
      <c r="W140" s="5"/>
      <c r="X140" s="32"/>
      <c r="Y140" s="5">
        <v>5</v>
      </c>
      <c r="Z140" s="5">
        <v>5</v>
      </c>
      <c r="AA140" s="5">
        <v>9</v>
      </c>
      <c r="AB140" s="5">
        <v>9</v>
      </c>
      <c r="AC140" s="5">
        <v>9</v>
      </c>
      <c r="AD140" s="5"/>
      <c r="AE140" s="5"/>
      <c r="AF140" s="32"/>
      <c r="AG140" s="5"/>
      <c r="AH140" s="5"/>
      <c r="AI140" s="5"/>
      <c r="AJ140" s="5"/>
      <c r="AK140" s="5"/>
      <c r="AL140" s="5">
        <v>9</v>
      </c>
      <c r="AM140" s="5"/>
      <c r="AN140" s="40">
        <v>40676</v>
      </c>
      <c r="AO140" s="8">
        <v>40682</v>
      </c>
      <c r="AP140" s="41">
        <v>40688</v>
      </c>
      <c r="AQ140" s="28"/>
      <c r="AR140" s="28"/>
      <c r="AS140" s="28"/>
      <c r="AT140" s="28"/>
      <c r="AU140" s="28"/>
      <c r="AV140" s="28"/>
      <c r="AW140" s="28"/>
      <c r="AX140" s="28"/>
      <c r="AY140" s="10" t="s">
        <v>212</v>
      </c>
      <c r="AZ140" s="300">
        <f t="shared" si="11"/>
        <v>1</v>
      </c>
      <c r="BA140" s="5">
        <v>1</v>
      </c>
      <c r="BB140" s="5">
        <v>1.79</v>
      </c>
      <c r="BC140" s="87">
        <v>240</v>
      </c>
      <c r="BD140" s="20"/>
      <c r="BE140" s="5"/>
      <c r="BF140" s="5"/>
      <c r="BG140" s="5"/>
      <c r="BH140" s="5"/>
      <c r="BI140" s="5"/>
      <c r="BJ140" s="32">
        <v>0</v>
      </c>
      <c r="BK140" s="38"/>
      <c r="BL140" s="11">
        <f t="shared" si="12"/>
        <v>603.95862128202339</v>
      </c>
      <c r="BM140" s="11"/>
      <c r="BN140" s="11">
        <f t="shared" si="13"/>
        <v>603.95862128202339</v>
      </c>
      <c r="BO140" s="44">
        <v>136</v>
      </c>
      <c r="BP140" s="26"/>
      <c r="BQ140" s="26"/>
      <c r="BR140" s="26"/>
      <c r="BS140" s="26"/>
      <c r="BT140" s="26"/>
      <c r="BU140" s="26"/>
      <c r="BV140" s="26"/>
      <c r="BW140" s="33"/>
      <c r="BX140" s="26"/>
      <c r="BY140" s="26"/>
      <c r="BZ140" s="26"/>
      <c r="CA140" s="26"/>
      <c r="CB140" s="26"/>
      <c r="CC140" s="33"/>
      <c r="CD140" s="26"/>
      <c r="CE140" s="26"/>
      <c r="CF140" s="26"/>
      <c r="CG140" s="26"/>
      <c r="CH140" s="26"/>
      <c r="CI140" s="33"/>
      <c r="CJ140" s="26"/>
      <c r="CK140" s="26"/>
      <c r="CL140" s="26"/>
      <c r="CM140" s="26"/>
      <c r="CN140" s="26"/>
      <c r="CO140" s="33"/>
      <c r="CP140" s="26"/>
      <c r="CQ140" s="26"/>
      <c r="CR140" s="26"/>
      <c r="CS140" s="26"/>
      <c r="CT140" s="26"/>
      <c r="CU140" s="33"/>
      <c r="CV140" s="4"/>
      <c r="CW140" s="4"/>
      <c r="CX140" s="4"/>
      <c r="CY140" s="4"/>
      <c r="CZ140" s="43"/>
      <c r="DA140" s="26"/>
      <c r="DB140" s="26"/>
      <c r="DC140" s="26"/>
      <c r="DD140" s="26"/>
      <c r="DE140" s="26"/>
      <c r="DF140" s="26"/>
      <c r="DG140" s="33"/>
      <c r="DH140" s="4"/>
      <c r="DI140" s="4"/>
      <c r="DJ140" s="4"/>
      <c r="DK140" s="4"/>
      <c r="DL140" s="43"/>
      <c r="DM140" s="26"/>
      <c r="DN140" s="26"/>
      <c r="DO140" s="26"/>
      <c r="DP140" s="26"/>
      <c r="DQ140" s="26"/>
      <c r="DR140" s="26"/>
      <c r="DS140" s="33"/>
      <c r="DT140" s="26"/>
      <c r="DU140" s="26"/>
      <c r="DV140" s="26"/>
      <c r="DW140" s="26"/>
      <c r="DX140" s="26"/>
      <c r="DY140" s="44">
        <v>136</v>
      </c>
      <c r="DZ140" s="5">
        <v>1</v>
      </c>
      <c r="EA140" s="5">
        <v>1</v>
      </c>
      <c r="EB140" s="69">
        <v>1</v>
      </c>
      <c r="EC140" s="5">
        <v>1.79</v>
      </c>
      <c r="ED140" s="87">
        <v>240</v>
      </c>
      <c r="EE140" s="11">
        <v>603.95862128202339</v>
      </c>
      <c r="EF140" s="69">
        <v>9</v>
      </c>
      <c r="EG140" s="8">
        <v>40676</v>
      </c>
      <c r="EH140" s="8">
        <v>40682</v>
      </c>
      <c r="EI140" s="8">
        <v>40688</v>
      </c>
      <c r="EJ140" s="71">
        <v>0</v>
      </c>
      <c r="EK140" s="69"/>
      <c r="EL140" s="69"/>
      <c r="EM140" s="69"/>
      <c r="EN140" s="69"/>
      <c r="EO140" s="69"/>
      <c r="EP140" s="79"/>
      <c r="EQ140" s="10"/>
    </row>
    <row r="141" spans="1:147" ht="15" x14ac:dyDescent="0.25">
      <c r="A141" s="10">
        <v>137</v>
      </c>
      <c r="B141" s="15"/>
      <c r="C141" s="42"/>
      <c r="D141" s="8">
        <v>40661</v>
      </c>
      <c r="E141" s="28">
        <v>1</v>
      </c>
      <c r="F141" s="28">
        <v>0</v>
      </c>
      <c r="G141" s="32">
        <v>1</v>
      </c>
      <c r="H141" s="5">
        <v>1</v>
      </c>
      <c r="I141" s="5">
        <v>1</v>
      </c>
      <c r="J141" s="5">
        <v>1</v>
      </c>
      <c r="K141" s="5">
        <v>1</v>
      </c>
      <c r="L141" s="5">
        <v>1</v>
      </c>
      <c r="M141" s="5"/>
      <c r="N141" s="5"/>
      <c r="O141" s="299">
        <f t="shared" si="10"/>
        <v>1</v>
      </c>
      <c r="P141" s="5"/>
      <c r="Q141" s="5"/>
      <c r="R141" s="5"/>
      <c r="S141" s="5"/>
      <c r="T141" s="5"/>
      <c r="U141" s="5"/>
      <c r="V141" s="5"/>
      <c r="W141" s="5"/>
      <c r="X141" s="32"/>
      <c r="Y141" s="5"/>
      <c r="Z141" s="5"/>
      <c r="AA141" s="5"/>
      <c r="AB141" s="5"/>
      <c r="AC141" s="5"/>
      <c r="AD141" s="5"/>
      <c r="AE141" s="5"/>
      <c r="AF141" s="32"/>
      <c r="AG141" s="5"/>
      <c r="AH141" s="5"/>
      <c r="AI141" s="5"/>
      <c r="AJ141" s="5"/>
      <c r="AK141" s="5"/>
      <c r="AL141" s="5"/>
      <c r="AM141" s="5"/>
      <c r="AN141" s="40"/>
      <c r="AO141" s="8"/>
      <c r="AP141" s="41"/>
      <c r="AQ141" s="28"/>
      <c r="AR141" s="28"/>
      <c r="AS141" s="28"/>
      <c r="AT141" s="28"/>
      <c r="AU141" s="28"/>
      <c r="AV141" s="28"/>
      <c r="AW141" s="28"/>
      <c r="AX141" s="28"/>
      <c r="AY141" s="10"/>
      <c r="AZ141" s="300">
        <f t="shared" si="11"/>
        <v>0</v>
      </c>
      <c r="BA141" s="5"/>
      <c r="BB141" s="5"/>
      <c r="BC141" s="87"/>
      <c r="BD141" s="20"/>
      <c r="BE141" s="5"/>
      <c r="BF141" s="5"/>
      <c r="BG141" s="5"/>
      <c r="BH141" s="5"/>
      <c r="BI141" s="5"/>
      <c r="BJ141" s="32"/>
      <c r="BK141" s="38"/>
      <c r="BL141" s="11"/>
      <c r="BM141" s="11"/>
      <c r="BN141" s="11"/>
      <c r="BO141" s="44">
        <v>137</v>
      </c>
      <c r="BP141" s="26"/>
      <c r="BQ141" s="26"/>
      <c r="BR141" s="26"/>
      <c r="BS141" s="26"/>
      <c r="BT141" s="26"/>
      <c r="BU141" s="26"/>
      <c r="BV141" s="26"/>
      <c r="BW141" s="33"/>
      <c r="BX141" s="26"/>
      <c r="BY141" s="26"/>
      <c r="BZ141" s="26"/>
      <c r="CA141" s="26"/>
      <c r="CB141" s="26"/>
      <c r="CC141" s="33"/>
      <c r="CD141" s="26"/>
      <c r="CE141" s="26"/>
      <c r="CF141" s="26"/>
      <c r="CG141" s="26"/>
      <c r="CH141" s="26"/>
      <c r="CI141" s="33"/>
      <c r="CJ141" s="26"/>
      <c r="CK141" s="26"/>
      <c r="CL141" s="26"/>
      <c r="CM141" s="26"/>
      <c r="CN141" s="26"/>
      <c r="CO141" s="33"/>
      <c r="CP141" s="26"/>
      <c r="CQ141" s="26"/>
      <c r="CR141" s="26"/>
      <c r="CS141" s="26"/>
      <c r="CT141" s="26"/>
      <c r="CU141" s="33"/>
      <c r="CV141" s="4"/>
      <c r="CW141" s="4"/>
      <c r="CX141" s="4"/>
      <c r="CY141" s="4"/>
      <c r="CZ141" s="43"/>
      <c r="DA141" s="26"/>
      <c r="DB141" s="26"/>
      <c r="DC141" s="26"/>
      <c r="DD141" s="26"/>
      <c r="DE141" s="26"/>
      <c r="DF141" s="26"/>
      <c r="DG141" s="33"/>
      <c r="DH141" s="4"/>
      <c r="DI141" s="4"/>
      <c r="DJ141" s="4"/>
      <c r="DK141" s="4"/>
      <c r="DL141" s="43"/>
      <c r="DM141" s="26"/>
      <c r="DN141" s="26"/>
      <c r="DO141" s="26"/>
      <c r="DP141" s="26"/>
      <c r="DQ141" s="26"/>
      <c r="DR141" s="26"/>
      <c r="DS141" s="33"/>
      <c r="DT141" s="26"/>
      <c r="DU141" s="26"/>
      <c r="DV141" s="26"/>
      <c r="DW141" s="26"/>
      <c r="DX141" s="26"/>
      <c r="DY141" s="44">
        <v>137</v>
      </c>
      <c r="DZ141" s="5">
        <v>1</v>
      </c>
      <c r="EA141" s="5">
        <v>0</v>
      </c>
      <c r="EB141" s="69">
        <v>1</v>
      </c>
      <c r="EC141" s="5"/>
      <c r="ED141" s="87"/>
      <c r="EE141" s="11"/>
      <c r="EF141" s="69"/>
      <c r="EG141" s="8"/>
      <c r="EH141" s="8"/>
      <c r="EI141" s="8"/>
      <c r="EJ141" s="71"/>
      <c r="EK141" s="69"/>
      <c r="EL141" s="69"/>
      <c r="EM141" s="69"/>
      <c r="EN141" s="69"/>
      <c r="EO141" s="69"/>
      <c r="EP141" s="79"/>
      <c r="EQ141" s="10"/>
    </row>
    <row r="142" spans="1:147" ht="15" x14ac:dyDescent="0.25">
      <c r="A142" s="10">
        <v>138</v>
      </c>
      <c r="B142" s="15"/>
      <c r="C142" s="42"/>
      <c r="D142" s="8">
        <v>40661</v>
      </c>
      <c r="E142" s="28">
        <v>1</v>
      </c>
      <c r="F142" s="28">
        <v>1</v>
      </c>
      <c r="G142" s="32">
        <v>1</v>
      </c>
      <c r="H142" s="5">
        <v>1</v>
      </c>
      <c r="I142" s="5">
        <v>1</v>
      </c>
      <c r="J142" s="5">
        <v>1</v>
      </c>
      <c r="K142" s="5">
        <v>1</v>
      </c>
      <c r="L142" s="5">
        <v>1</v>
      </c>
      <c r="M142" s="5">
        <v>1</v>
      </c>
      <c r="N142" s="5">
        <v>1</v>
      </c>
      <c r="O142" s="299">
        <f t="shared" si="10"/>
        <v>1</v>
      </c>
      <c r="P142" s="5"/>
      <c r="Q142" s="5"/>
      <c r="R142" s="5"/>
      <c r="S142" s="5"/>
      <c r="T142" s="5" t="s">
        <v>117</v>
      </c>
      <c r="U142" s="5" t="s">
        <v>111</v>
      </c>
      <c r="V142" s="5" t="s">
        <v>112</v>
      </c>
      <c r="W142" s="5"/>
      <c r="X142" s="32"/>
      <c r="Y142" s="5"/>
      <c r="Z142" s="5"/>
      <c r="AA142" s="5"/>
      <c r="AB142" s="5">
        <v>1</v>
      </c>
      <c r="AC142" s="5">
        <v>1</v>
      </c>
      <c r="AD142" s="5">
        <v>1</v>
      </c>
      <c r="AE142" s="5"/>
      <c r="AF142" s="32"/>
      <c r="AG142" s="5"/>
      <c r="AH142" s="5"/>
      <c r="AI142" s="5"/>
      <c r="AJ142" s="5"/>
      <c r="AK142" s="5"/>
      <c r="AL142" s="5"/>
      <c r="AM142" s="5">
        <v>1</v>
      </c>
      <c r="AN142" s="40">
        <v>40689</v>
      </c>
      <c r="AO142" s="8"/>
      <c r="AP142" s="41">
        <v>40689</v>
      </c>
      <c r="AQ142" s="28"/>
      <c r="AR142" s="28"/>
      <c r="AS142" s="28"/>
      <c r="AT142" s="28"/>
      <c r="AU142" s="28"/>
      <c r="AV142" s="28"/>
      <c r="AW142" s="28"/>
      <c r="AX142" s="28"/>
      <c r="AY142" s="10" t="s">
        <v>213</v>
      </c>
      <c r="AZ142" s="300">
        <f t="shared" si="11"/>
        <v>1</v>
      </c>
      <c r="BA142" s="5">
        <v>1</v>
      </c>
      <c r="BB142" s="5">
        <v>1.78</v>
      </c>
      <c r="BC142" s="87">
        <v>190</v>
      </c>
      <c r="BD142" s="20"/>
      <c r="BE142" s="5"/>
      <c r="BF142" s="5"/>
      <c r="BG142" s="5"/>
      <c r="BH142" s="5"/>
      <c r="BI142" s="5"/>
      <c r="BJ142" s="32">
        <v>0</v>
      </c>
      <c r="BK142" s="38"/>
      <c r="BL142" s="11">
        <f t="shared" si="12"/>
        <v>472.8065527726103</v>
      </c>
      <c r="BM142" s="11"/>
      <c r="BN142" s="11">
        <f t="shared" si="13"/>
        <v>472.8065527726103</v>
      </c>
      <c r="BO142" s="44">
        <v>138</v>
      </c>
      <c r="BP142" s="26"/>
      <c r="BQ142" s="26"/>
      <c r="BR142" s="26"/>
      <c r="BS142" s="26"/>
      <c r="BT142" s="26"/>
      <c r="BU142" s="26"/>
      <c r="BV142" s="26"/>
      <c r="BW142" s="33"/>
      <c r="BX142" s="26"/>
      <c r="BY142" s="26"/>
      <c r="BZ142" s="26"/>
      <c r="CA142" s="26"/>
      <c r="CB142" s="26"/>
      <c r="CC142" s="33"/>
      <c r="CD142" s="26"/>
      <c r="CE142" s="26"/>
      <c r="CF142" s="26"/>
      <c r="CG142" s="26"/>
      <c r="CH142" s="26"/>
      <c r="CI142" s="33"/>
      <c r="CJ142" s="26"/>
      <c r="CK142" s="26"/>
      <c r="CL142" s="26"/>
      <c r="CM142" s="26"/>
      <c r="CN142" s="26"/>
      <c r="CO142" s="33"/>
      <c r="CP142" s="26"/>
      <c r="CQ142" s="26"/>
      <c r="CR142" s="26"/>
      <c r="CS142" s="26"/>
      <c r="CT142" s="26"/>
      <c r="CU142" s="33"/>
      <c r="CV142" s="4"/>
      <c r="CW142" s="4"/>
      <c r="CX142" s="4"/>
      <c r="CY142" s="4"/>
      <c r="CZ142" s="43"/>
      <c r="DA142" s="26"/>
      <c r="DB142" s="26"/>
      <c r="DC142" s="26"/>
      <c r="DD142" s="26"/>
      <c r="DE142" s="26"/>
      <c r="DF142" s="26"/>
      <c r="DG142" s="33"/>
      <c r="DH142" s="4"/>
      <c r="DI142" s="4"/>
      <c r="DJ142" s="4"/>
      <c r="DK142" s="4"/>
      <c r="DL142" s="43"/>
      <c r="DM142" s="26"/>
      <c r="DN142" s="26"/>
      <c r="DO142" s="26"/>
      <c r="DP142" s="26"/>
      <c r="DQ142" s="26"/>
      <c r="DR142" s="26"/>
      <c r="DS142" s="33"/>
      <c r="DT142" s="26"/>
      <c r="DU142" s="26"/>
      <c r="DV142" s="26"/>
      <c r="DW142" s="26"/>
      <c r="DX142" s="26"/>
      <c r="DY142" s="44">
        <v>138</v>
      </c>
      <c r="DZ142" s="5">
        <v>1</v>
      </c>
      <c r="EA142" s="5">
        <v>1</v>
      </c>
      <c r="EB142" s="69">
        <v>1</v>
      </c>
      <c r="EC142" s="5">
        <v>1.78</v>
      </c>
      <c r="ED142" s="87">
        <v>190</v>
      </c>
      <c r="EE142" s="11">
        <v>472.8065527726103</v>
      </c>
      <c r="EF142" s="69">
        <v>1</v>
      </c>
      <c r="EG142" s="8">
        <v>40689</v>
      </c>
      <c r="EH142" s="8"/>
      <c r="EI142" s="8">
        <v>40689</v>
      </c>
      <c r="EJ142" s="71">
        <v>0</v>
      </c>
      <c r="EK142" s="69"/>
      <c r="EL142" s="69"/>
      <c r="EM142" s="69"/>
      <c r="EN142" s="69"/>
      <c r="EO142" s="69"/>
      <c r="EP142" s="79"/>
      <c r="EQ142" s="10"/>
    </row>
    <row r="143" spans="1:147" ht="15" x14ac:dyDescent="0.25">
      <c r="A143" s="10">
        <v>139</v>
      </c>
      <c r="B143" s="15" t="s">
        <v>542</v>
      </c>
      <c r="C143" s="42"/>
      <c r="D143" s="8"/>
      <c r="E143" s="28"/>
      <c r="F143" s="28"/>
      <c r="G143" s="32"/>
      <c r="H143" s="5"/>
      <c r="I143" s="5"/>
      <c r="J143" s="5"/>
      <c r="K143" s="5"/>
      <c r="L143" s="5"/>
      <c r="M143" s="5"/>
      <c r="N143" s="5"/>
      <c r="O143" s="299">
        <f t="shared" si="10"/>
        <v>0</v>
      </c>
      <c r="P143" s="5"/>
      <c r="Q143" s="5"/>
      <c r="R143" s="5"/>
      <c r="S143" s="5"/>
      <c r="T143" s="5"/>
      <c r="U143" s="5"/>
      <c r="V143" s="5"/>
      <c r="W143" s="5"/>
      <c r="X143" s="32"/>
      <c r="Y143" s="5"/>
      <c r="Z143" s="5"/>
      <c r="AA143" s="5"/>
      <c r="AB143" s="5"/>
      <c r="AC143" s="5"/>
      <c r="AD143" s="5"/>
      <c r="AE143" s="5"/>
      <c r="AF143" s="32"/>
      <c r="AG143" s="5"/>
      <c r="AH143" s="5"/>
      <c r="AI143" s="5"/>
      <c r="AJ143" s="5"/>
      <c r="AK143" s="5"/>
      <c r="AL143" s="5"/>
      <c r="AM143" s="5"/>
      <c r="AN143" s="40"/>
      <c r="AO143" s="8"/>
      <c r="AP143" s="41"/>
      <c r="AQ143" s="28"/>
      <c r="AR143" s="28"/>
      <c r="AS143" s="28"/>
      <c r="AT143" s="28"/>
      <c r="AU143" s="28"/>
      <c r="AV143" s="28"/>
      <c r="AW143" s="28"/>
      <c r="AX143" s="28"/>
      <c r="AY143" s="10" t="s">
        <v>753</v>
      </c>
      <c r="AZ143" s="300">
        <f t="shared" si="11"/>
        <v>0</v>
      </c>
      <c r="BA143" s="5"/>
      <c r="BB143" s="5"/>
      <c r="BC143" s="87"/>
      <c r="BD143" s="20"/>
      <c r="BE143" s="5"/>
      <c r="BF143" s="5"/>
      <c r="BG143" s="5"/>
      <c r="BH143" s="5"/>
      <c r="BI143" s="5"/>
      <c r="BJ143" s="32"/>
      <c r="BK143" s="38"/>
      <c r="BL143" s="11"/>
      <c r="BM143" s="11"/>
      <c r="BN143" s="11"/>
      <c r="BO143" s="44">
        <v>139</v>
      </c>
      <c r="BP143" s="26"/>
      <c r="BQ143" s="26"/>
      <c r="BR143" s="26"/>
      <c r="BS143" s="26"/>
      <c r="BT143" s="26"/>
      <c r="BU143" s="26"/>
      <c r="BV143" s="26"/>
      <c r="BW143" s="33"/>
      <c r="BX143" s="26"/>
      <c r="BY143" s="26"/>
      <c r="BZ143" s="26"/>
      <c r="CA143" s="26"/>
      <c r="CB143" s="26"/>
      <c r="CC143" s="33"/>
      <c r="CD143" s="26"/>
      <c r="CE143" s="26"/>
      <c r="CF143" s="26"/>
      <c r="CG143" s="26"/>
      <c r="CH143" s="26"/>
      <c r="CI143" s="33"/>
      <c r="CJ143" s="26"/>
      <c r="CK143" s="26"/>
      <c r="CL143" s="26"/>
      <c r="CM143" s="26"/>
      <c r="CN143" s="26"/>
      <c r="CO143" s="33"/>
      <c r="CP143" s="26"/>
      <c r="CQ143" s="26"/>
      <c r="CR143" s="26"/>
      <c r="CS143" s="26"/>
      <c r="CT143" s="26"/>
      <c r="CU143" s="33"/>
      <c r="CV143" s="4"/>
      <c r="CW143" s="4"/>
      <c r="CX143" s="4"/>
      <c r="CY143" s="4"/>
      <c r="CZ143" s="43"/>
      <c r="DA143" s="26"/>
      <c r="DB143" s="26"/>
      <c r="DC143" s="26"/>
      <c r="DD143" s="26"/>
      <c r="DE143" s="26"/>
      <c r="DF143" s="26"/>
      <c r="DG143" s="33"/>
      <c r="DH143" s="4"/>
      <c r="DI143" s="4"/>
      <c r="DJ143" s="4"/>
      <c r="DK143" s="4"/>
      <c r="DL143" s="43"/>
      <c r="DM143" s="26"/>
      <c r="DN143" s="26"/>
      <c r="DO143" s="26"/>
      <c r="DP143" s="26"/>
      <c r="DQ143" s="26"/>
      <c r="DR143" s="26"/>
      <c r="DS143" s="33"/>
      <c r="DT143" s="26"/>
      <c r="DU143" s="26"/>
      <c r="DV143" s="26"/>
      <c r="DW143" s="26"/>
      <c r="DX143" s="26"/>
      <c r="DY143" s="44">
        <v>139</v>
      </c>
      <c r="DZ143" s="5">
        <v>0</v>
      </c>
      <c r="EA143" s="5">
        <v>0</v>
      </c>
      <c r="EB143" s="69"/>
      <c r="EC143" s="5"/>
      <c r="ED143" s="87"/>
      <c r="EE143" s="11"/>
      <c r="EF143" s="69"/>
      <c r="EG143" s="8"/>
      <c r="EH143" s="8"/>
      <c r="EI143" s="8"/>
      <c r="EJ143" s="71"/>
      <c r="EK143" s="69"/>
      <c r="EL143" s="69"/>
      <c r="EM143" s="69"/>
      <c r="EN143" s="69"/>
      <c r="EO143" s="69"/>
      <c r="EP143" s="79" t="s">
        <v>655</v>
      </c>
      <c r="EQ143" s="10"/>
    </row>
    <row r="144" spans="1:147" ht="15" x14ac:dyDescent="0.25">
      <c r="A144" s="10">
        <v>140</v>
      </c>
      <c r="B144" s="15" t="s">
        <v>543</v>
      </c>
      <c r="C144" s="42"/>
      <c r="D144" s="8"/>
      <c r="E144" s="28"/>
      <c r="F144" s="28"/>
      <c r="G144" s="32"/>
      <c r="H144" s="5"/>
      <c r="I144" s="5"/>
      <c r="J144" s="5"/>
      <c r="K144" s="5"/>
      <c r="L144" s="5"/>
      <c r="M144" s="5"/>
      <c r="N144" s="5"/>
      <c r="O144" s="299">
        <f t="shared" si="10"/>
        <v>0</v>
      </c>
      <c r="P144" s="5"/>
      <c r="Q144" s="5"/>
      <c r="R144" s="5"/>
      <c r="S144" s="5"/>
      <c r="T144" s="5"/>
      <c r="U144" s="5"/>
      <c r="V144" s="5"/>
      <c r="W144" s="5"/>
      <c r="X144" s="32"/>
      <c r="Y144" s="5"/>
      <c r="Z144" s="5"/>
      <c r="AA144" s="5"/>
      <c r="AB144" s="5"/>
      <c r="AC144" s="5"/>
      <c r="AD144" s="5"/>
      <c r="AE144" s="5"/>
      <c r="AF144" s="32"/>
      <c r="AG144" s="5"/>
      <c r="AH144" s="5"/>
      <c r="AI144" s="5"/>
      <c r="AJ144" s="5"/>
      <c r="AK144" s="5"/>
      <c r="AL144" s="5"/>
      <c r="AM144" s="5"/>
      <c r="AN144" s="40"/>
      <c r="AO144" s="8"/>
      <c r="AP144" s="41"/>
      <c r="AQ144" s="28"/>
      <c r="AR144" s="28"/>
      <c r="AS144" s="28"/>
      <c r="AT144" s="28"/>
      <c r="AU144" s="28"/>
      <c r="AV144" s="28"/>
      <c r="AW144" s="28"/>
      <c r="AX144" s="28"/>
      <c r="AY144" s="10" t="s">
        <v>753</v>
      </c>
      <c r="AZ144" s="300">
        <f t="shared" si="11"/>
        <v>0</v>
      </c>
      <c r="BA144" s="5"/>
      <c r="BB144" s="5"/>
      <c r="BC144" s="87"/>
      <c r="BD144" s="20"/>
      <c r="BE144" s="5"/>
      <c r="BF144" s="5"/>
      <c r="BG144" s="5"/>
      <c r="BH144" s="5"/>
      <c r="BI144" s="5"/>
      <c r="BJ144" s="32"/>
      <c r="BK144" s="38"/>
      <c r="BL144" s="11"/>
      <c r="BM144" s="11"/>
      <c r="BN144" s="11"/>
      <c r="BO144" s="44">
        <v>140</v>
      </c>
      <c r="BP144" s="26"/>
      <c r="BQ144" s="26"/>
      <c r="BR144" s="26"/>
      <c r="BS144" s="26"/>
      <c r="BT144" s="26"/>
      <c r="BU144" s="26"/>
      <c r="BV144" s="26"/>
      <c r="BW144" s="33"/>
      <c r="BX144" s="26"/>
      <c r="BY144" s="26"/>
      <c r="BZ144" s="26"/>
      <c r="CA144" s="26"/>
      <c r="CB144" s="26"/>
      <c r="CC144" s="33"/>
      <c r="CD144" s="26"/>
      <c r="CE144" s="26"/>
      <c r="CF144" s="26"/>
      <c r="CG144" s="26"/>
      <c r="CH144" s="26"/>
      <c r="CI144" s="33"/>
      <c r="CJ144" s="26"/>
      <c r="CK144" s="26"/>
      <c r="CL144" s="26"/>
      <c r="CM144" s="26"/>
      <c r="CN144" s="26"/>
      <c r="CO144" s="33"/>
      <c r="CP144" s="26"/>
      <c r="CQ144" s="26"/>
      <c r="CR144" s="26"/>
      <c r="CS144" s="26"/>
      <c r="CT144" s="26"/>
      <c r="CU144" s="33"/>
      <c r="CV144" s="4"/>
      <c r="CW144" s="4"/>
      <c r="CX144" s="4"/>
      <c r="CY144" s="4"/>
      <c r="CZ144" s="43"/>
      <c r="DA144" s="26"/>
      <c r="DB144" s="26"/>
      <c r="DC144" s="26"/>
      <c r="DD144" s="26"/>
      <c r="DE144" s="26"/>
      <c r="DF144" s="26"/>
      <c r="DG144" s="33"/>
      <c r="DH144" s="4"/>
      <c r="DI144" s="4"/>
      <c r="DJ144" s="4"/>
      <c r="DK144" s="4"/>
      <c r="DL144" s="43"/>
      <c r="DM144" s="26"/>
      <c r="DN144" s="26"/>
      <c r="DO144" s="26"/>
      <c r="DP144" s="26"/>
      <c r="DQ144" s="26"/>
      <c r="DR144" s="26"/>
      <c r="DS144" s="33"/>
      <c r="DT144" s="26"/>
      <c r="DU144" s="26"/>
      <c r="DV144" s="26"/>
      <c r="DW144" s="26"/>
      <c r="DX144" s="26"/>
      <c r="DY144" s="44">
        <v>140</v>
      </c>
      <c r="DZ144" s="5">
        <v>0</v>
      </c>
      <c r="EA144" s="5">
        <v>0</v>
      </c>
      <c r="EB144" s="69"/>
      <c r="EC144" s="5"/>
      <c r="ED144" s="87"/>
      <c r="EE144" s="11"/>
      <c r="EF144" s="69"/>
      <c r="EG144" s="8"/>
      <c r="EH144" s="8"/>
      <c r="EI144" s="8"/>
      <c r="EJ144" s="71"/>
      <c r="EK144" s="69"/>
      <c r="EL144" s="69"/>
      <c r="EM144" s="69"/>
      <c r="EN144" s="69"/>
      <c r="EO144" s="69"/>
      <c r="EP144" s="79" t="s">
        <v>657</v>
      </c>
    </row>
    <row r="145" spans="1:147" ht="15" x14ac:dyDescent="0.25">
      <c r="A145" s="10">
        <v>141</v>
      </c>
      <c r="B145" s="15" t="s">
        <v>544</v>
      </c>
      <c r="C145" s="42"/>
      <c r="D145" s="8"/>
      <c r="E145" s="28"/>
      <c r="F145" s="28"/>
      <c r="G145" s="32"/>
      <c r="H145" s="5"/>
      <c r="I145" s="5"/>
      <c r="J145" s="5"/>
      <c r="K145" s="5"/>
      <c r="L145" s="5"/>
      <c r="M145" s="5"/>
      <c r="N145" s="5"/>
      <c r="O145" s="299">
        <f t="shared" si="10"/>
        <v>0</v>
      </c>
      <c r="P145" s="5"/>
      <c r="Q145" s="5"/>
      <c r="R145" s="5"/>
      <c r="S145" s="5"/>
      <c r="T145" s="5"/>
      <c r="U145" s="5"/>
      <c r="V145" s="5"/>
      <c r="W145" s="5"/>
      <c r="X145" s="32"/>
      <c r="Y145" s="5"/>
      <c r="Z145" s="5"/>
      <c r="AA145" s="5"/>
      <c r="AB145" s="5"/>
      <c r="AC145" s="5"/>
      <c r="AD145" s="5"/>
      <c r="AE145" s="5"/>
      <c r="AF145" s="32"/>
      <c r="AG145" s="5"/>
      <c r="AH145" s="5"/>
      <c r="AI145" s="5"/>
      <c r="AJ145" s="5"/>
      <c r="AK145" s="5"/>
      <c r="AL145" s="5"/>
      <c r="AM145" s="5"/>
      <c r="AN145" s="40"/>
      <c r="AO145" s="8"/>
      <c r="AP145" s="41"/>
      <c r="AQ145" s="28"/>
      <c r="AR145" s="28"/>
      <c r="AS145" s="28"/>
      <c r="AT145" s="28"/>
      <c r="AU145" s="28"/>
      <c r="AV145" s="28"/>
      <c r="AW145" s="28"/>
      <c r="AX145" s="28"/>
      <c r="AY145" s="10" t="s">
        <v>753</v>
      </c>
      <c r="AZ145" s="300">
        <f t="shared" si="11"/>
        <v>0</v>
      </c>
      <c r="BA145" s="5"/>
      <c r="BB145" s="5"/>
      <c r="BC145" s="87"/>
      <c r="BD145" s="20"/>
      <c r="BE145" s="5"/>
      <c r="BF145" s="5"/>
      <c r="BG145" s="5"/>
      <c r="BH145" s="5"/>
      <c r="BI145" s="5"/>
      <c r="BJ145" s="32"/>
      <c r="BK145" s="38"/>
      <c r="BL145" s="11"/>
      <c r="BM145" s="11"/>
      <c r="BN145" s="11"/>
      <c r="BO145" s="44">
        <v>141</v>
      </c>
      <c r="BP145" s="26"/>
      <c r="BQ145" s="26"/>
      <c r="BR145" s="26"/>
      <c r="BS145" s="26"/>
      <c r="BT145" s="26"/>
      <c r="BU145" s="26"/>
      <c r="BV145" s="26"/>
      <c r="BW145" s="33"/>
      <c r="BX145" s="26"/>
      <c r="BY145" s="26"/>
      <c r="BZ145" s="26"/>
      <c r="CA145" s="26"/>
      <c r="CB145" s="26"/>
      <c r="CC145" s="33"/>
      <c r="CD145" s="26"/>
      <c r="CE145" s="26"/>
      <c r="CF145" s="26"/>
      <c r="CG145" s="26"/>
      <c r="CH145" s="26"/>
      <c r="CI145" s="33"/>
      <c r="CJ145" s="26"/>
      <c r="CK145" s="26"/>
      <c r="CL145" s="26"/>
      <c r="CM145" s="26"/>
      <c r="CN145" s="26"/>
      <c r="CO145" s="33"/>
      <c r="CP145" s="26"/>
      <c r="CQ145" s="26"/>
      <c r="CR145" s="26"/>
      <c r="CS145" s="26"/>
      <c r="CT145" s="26"/>
      <c r="CU145" s="33"/>
      <c r="CV145" s="4"/>
      <c r="CW145" s="4"/>
      <c r="CX145" s="4"/>
      <c r="CY145" s="4"/>
      <c r="CZ145" s="43"/>
      <c r="DA145" s="26"/>
      <c r="DB145" s="26"/>
      <c r="DC145" s="26"/>
      <c r="DD145" s="26"/>
      <c r="DE145" s="26"/>
      <c r="DF145" s="26"/>
      <c r="DG145" s="33"/>
      <c r="DH145" s="4"/>
      <c r="DI145" s="4"/>
      <c r="DJ145" s="4"/>
      <c r="DK145" s="4"/>
      <c r="DL145" s="43"/>
      <c r="DM145" s="26"/>
      <c r="DN145" s="26"/>
      <c r="DO145" s="26"/>
      <c r="DP145" s="26"/>
      <c r="DQ145" s="26"/>
      <c r="DR145" s="26"/>
      <c r="DS145" s="33"/>
      <c r="DT145" s="26"/>
      <c r="DU145" s="26"/>
      <c r="DV145" s="26"/>
      <c r="DW145" s="26"/>
      <c r="DX145" s="26"/>
      <c r="DY145" s="44">
        <v>141</v>
      </c>
      <c r="DZ145" s="5">
        <v>0</v>
      </c>
      <c r="EA145" s="5">
        <v>0</v>
      </c>
      <c r="EB145" s="69"/>
      <c r="EC145" s="5"/>
      <c r="ED145" s="87"/>
      <c r="EE145" s="11"/>
      <c r="EF145" s="69"/>
      <c r="EG145" s="8"/>
      <c r="EH145" s="8"/>
      <c r="EI145" s="8"/>
      <c r="EJ145" s="71"/>
      <c r="EK145" s="69"/>
      <c r="EL145" s="69"/>
      <c r="EM145" s="69"/>
      <c r="EN145" s="69"/>
      <c r="EO145" s="69"/>
      <c r="EP145" s="79" t="s">
        <v>658</v>
      </c>
      <c r="EQ145" s="10"/>
    </row>
    <row r="146" spans="1:147" ht="15" x14ac:dyDescent="0.25">
      <c r="A146" s="10">
        <v>142</v>
      </c>
      <c r="B146" s="15" t="s">
        <v>545</v>
      </c>
      <c r="C146" s="42"/>
      <c r="D146" s="8"/>
      <c r="E146" s="28"/>
      <c r="F146" s="28"/>
      <c r="G146" s="32"/>
      <c r="H146" s="5"/>
      <c r="I146" s="5"/>
      <c r="J146" s="5"/>
      <c r="K146" s="5"/>
      <c r="L146" s="5"/>
      <c r="M146" s="5"/>
      <c r="N146" s="5"/>
      <c r="O146" s="299">
        <f t="shared" si="10"/>
        <v>0</v>
      </c>
      <c r="P146" s="5"/>
      <c r="Q146" s="5"/>
      <c r="R146" s="5"/>
      <c r="S146" s="5"/>
      <c r="T146" s="5"/>
      <c r="U146" s="5"/>
      <c r="V146" s="5"/>
      <c r="W146" s="5"/>
      <c r="X146" s="32"/>
      <c r="Y146" s="5"/>
      <c r="Z146" s="5"/>
      <c r="AA146" s="5"/>
      <c r="AB146" s="5"/>
      <c r="AC146" s="5"/>
      <c r="AD146" s="5"/>
      <c r="AE146" s="5"/>
      <c r="AF146" s="32"/>
      <c r="AG146" s="5"/>
      <c r="AH146" s="5"/>
      <c r="AI146" s="5"/>
      <c r="AJ146" s="5"/>
      <c r="AK146" s="5"/>
      <c r="AL146" s="5"/>
      <c r="AM146" s="5"/>
      <c r="AN146" s="40"/>
      <c r="AO146" s="8"/>
      <c r="AP146" s="41"/>
      <c r="AQ146" s="28"/>
      <c r="AR146" s="28"/>
      <c r="AS146" s="28"/>
      <c r="AT146" s="28"/>
      <c r="AU146" s="28"/>
      <c r="AV146" s="28"/>
      <c r="AW146" s="28"/>
      <c r="AX146" s="28"/>
      <c r="AY146" s="10" t="s">
        <v>753</v>
      </c>
      <c r="AZ146" s="300">
        <f t="shared" si="11"/>
        <v>0</v>
      </c>
      <c r="BA146" s="5"/>
      <c r="BB146" s="5"/>
      <c r="BC146" s="87"/>
      <c r="BD146" s="20"/>
      <c r="BE146" s="5"/>
      <c r="BF146" s="5"/>
      <c r="BG146" s="5"/>
      <c r="BH146" s="5"/>
      <c r="BI146" s="5"/>
      <c r="BJ146" s="32"/>
      <c r="BK146" s="38"/>
      <c r="BL146" s="11"/>
      <c r="BM146" s="11"/>
      <c r="BN146" s="11"/>
      <c r="BO146" s="44">
        <v>142</v>
      </c>
      <c r="BP146" s="26"/>
      <c r="BQ146" s="26"/>
      <c r="BR146" s="26"/>
      <c r="BS146" s="26"/>
      <c r="BT146" s="26"/>
      <c r="BU146" s="26"/>
      <c r="BV146" s="26"/>
      <c r="BW146" s="33"/>
      <c r="BX146" s="26"/>
      <c r="BY146" s="26"/>
      <c r="BZ146" s="26"/>
      <c r="CA146" s="26"/>
      <c r="CB146" s="26"/>
      <c r="CC146" s="33"/>
      <c r="CD146" s="26"/>
      <c r="CE146" s="26"/>
      <c r="CF146" s="26"/>
      <c r="CG146" s="26"/>
      <c r="CH146" s="26"/>
      <c r="CI146" s="33"/>
      <c r="CJ146" s="26"/>
      <c r="CK146" s="26"/>
      <c r="CL146" s="26"/>
      <c r="CM146" s="26"/>
      <c r="CN146" s="26"/>
      <c r="CO146" s="33"/>
      <c r="CP146" s="26"/>
      <c r="CQ146" s="26"/>
      <c r="CR146" s="26"/>
      <c r="CS146" s="26"/>
      <c r="CT146" s="26"/>
      <c r="CU146" s="33"/>
      <c r="CV146" s="4"/>
      <c r="CW146" s="4"/>
      <c r="CX146" s="4"/>
      <c r="CY146" s="4"/>
      <c r="CZ146" s="43"/>
      <c r="DA146" s="26"/>
      <c r="DB146" s="26"/>
      <c r="DC146" s="26"/>
      <c r="DD146" s="26"/>
      <c r="DE146" s="26"/>
      <c r="DF146" s="26"/>
      <c r="DG146" s="33"/>
      <c r="DH146" s="4"/>
      <c r="DI146" s="4"/>
      <c r="DJ146" s="4"/>
      <c r="DK146" s="4"/>
      <c r="DL146" s="43"/>
      <c r="DM146" s="26"/>
      <c r="DN146" s="26"/>
      <c r="DO146" s="26"/>
      <c r="DP146" s="26"/>
      <c r="DQ146" s="26"/>
      <c r="DR146" s="26"/>
      <c r="DS146" s="33"/>
      <c r="DT146" s="26"/>
      <c r="DU146" s="26"/>
      <c r="DV146" s="26"/>
      <c r="DW146" s="26"/>
      <c r="DX146" s="26"/>
      <c r="DY146" s="44">
        <v>142</v>
      </c>
      <c r="DZ146" s="5">
        <v>0</v>
      </c>
      <c r="EA146" s="5">
        <v>0</v>
      </c>
      <c r="EB146" s="69"/>
      <c r="EC146" s="5"/>
      <c r="ED146" s="87"/>
      <c r="EE146" s="11"/>
      <c r="EF146" s="69"/>
      <c r="EG146" s="8"/>
      <c r="EH146" s="8"/>
      <c r="EI146" s="8"/>
      <c r="EJ146" s="71"/>
      <c r="EK146" s="69"/>
      <c r="EL146" s="69"/>
      <c r="EM146" s="69"/>
      <c r="EN146" s="69"/>
      <c r="EO146" s="69"/>
      <c r="EP146" s="79" t="s">
        <v>659</v>
      </c>
      <c r="EQ146" s="10"/>
    </row>
    <row r="147" spans="1:147" ht="15" x14ac:dyDescent="0.25">
      <c r="A147" s="10">
        <v>143</v>
      </c>
      <c r="B147" s="15" t="s">
        <v>546</v>
      </c>
      <c r="C147" s="42"/>
      <c r="D147" s="8"/>
      <c r="E147" s="28"/>
      <c r="F147" s="28"/>
      <c r="G147" s="32"/>
      <c r="H147" s="5"/>
      <c r="I147" s="5"/>
      <c r="J147" s="5"/>
      <c r="K147" s="5"/>
      <c r="L147" s="5"/>
      <c r="M147" s="5"/>
      <c r="N147" s="5"/>
      <c r="O147" s="299">
        <f t="shared" si="10"/>
        <v>0</v>
      </c>
      <c r="P147" s="5"/>
      <c r="Q147" s="5"/>
      <c r="R147" s="5"/>
      <c r="S147" s="5"/>
      <c r="T147" s="5"/>
      <c r="U147" s="5"/>
      <c r="V147" s="5"/>
      <c r="W147" s="5"/>
      <c r="X147" s="32"/>
      <c r="Y147" s="5"/>
      <c r="Z147" s="5"/>
      <c r="AA147" s="5"/>
      <c r="AB147" s="5"/>
      <c r="AC147" s="5"/>
      <c r="AD147" s="5"/>
      <c r="AE147" s="5"/>
      <c r="AF147" s="32"/>
      <c r="AG147" s="5"/>
      <c r="AH147" s="5"/>
      <c r="AI147" s="5"/>
      <c r="AJ147" s="5"/>
      <c r="AK147" s="5"/>
      <c r="AL147" s="5"/>
      <c r="AM147" s="5"/>
      <c r="AN147" s="40"/>
      <c r="AO147" s="8"/>
      <c r="AP147" s="41"/>
      <c r="AQ147" s="28"/>
      <c r="AR147" s="28"/>
      <c r="AS147" s="28"/>
      <c r="AT147" s="28"/>
      <c r="AU147" s="28"/>
      <c r="AV147" s="28"/>
      <c r="AW147" s="28"/>
      <c r="AX147" s="28"/>
      <c r="AY147" s="10" t="s">
        <v>753</v>
      </c>
      <c r="AZ147" s="300">
        <f t="shared" si="11"/>
        <v>0</v>
      </c>
      <c r="BA147" s="5"/>
      <c r="BB147" s="5"/>
      <c r="BC147" s="87"/>
      <c r="BD147" s="20"/>
      <c r="BE147" s="5"/>
      <c r="BF147" s="5"/>
      <c r="BG147" s="5"/>
      <c r="BH147" s="5"/>
      <c r="BI147" s="5"/>
      <c r="BJ147" s="32"/>
      <c r="BK147" s="38"/>
      <c r="BL147" s="11"/>
      <c r="BM147" s="11"/>
      <c r="BN147" s="11"/>
      <c r="BO147" s="44">
        <v>143</v>
      </c>
      <c r="BP147" s="26"/>
      <c r="BQ147" s="26"/>
      <c r="BR147" s="26"/>
      <c r="BS147" s="26"/>
      <c r="BT147" s="26"/>
      <c r="BU147" s="26"/>
      <c r="BV147" s="26"/>
      <c r="BW147" s="33"/>
      <c r="BX147" s="26"/>
      <c r="BY147" s="26"/>
      <c r="BZ147" s="26"/>
      <c r="CA147" s="26"/>
      <c r="CB147" s="26"/>
      <c r="CC147" s="33"/>
      <c r="CD147" s="26"/>
      <c r="CE147" s="26"/>
      <c r="CF147" s="26"/>
      <c r="CG147" s="26"/>
      <c r="CH147" s="26"/>
      <c r="CI147" s="33"/>
      <c r="CJ147" s="26"/>
      <c r="CK147" s="26"/>
      <c r="CL147" s="26"/>
      <c r="CM147" s="26"/>
      <c r="CN147" s="26"/>
      <c r="CO147" s="33"/>
      <c r="CP147" s="26"/>
      <c r="CQ147" s="26"/>
      <c r="CR147" s="26"/>
      <c r="CS147" s="26"/>
      <c r="CT147" s="26"/>
      <c r="CU147" s="33"/>
      <c r="CV147" s="4"/>
      <c r="CW147" s="4"/>
      <c r="CX147" s="4"/>
      <c r="CY147" s="4"/>
      <c r="CZ147" s="43"/>
      <c r="DA147" s="26"/>
      <c r="DB147" s="26"/>
      <c r="DC147" s="26"/>
      <c r="DD147" s="26"/>
      <c r="DE147" s="26"/>
      <c r="DF147" s="26"/>
      <c r="DG147" s="33"/>
      <c r="DH147" s="4"/>
      <c r="DI147" s="4"/>
      <c r="DJ147" s="4"/>
      <c r="DK147" s="4"/>
      <c r="DL147" s="43"/>
      <c r="DM147" s="26"/>
      <c r="DN147" s="26"/>
      <c r="DO147" s="26"/>
      <c r="DP147" s="26"/>
      <c r="DQ147" s="26"/>
      <c r="DR147" s="26"/>
      <c r="DS147" s="33"/>
      <c r="DT147" s="26"/>
      <c r="DU147" s="26"/>
      <c r="DV147" s="26"/>
      <c r="DW147" s="26"/>
      <c r="DX147" s="26"/>
      <c r="DY147" s="44">
        <v>143</v>
      </c>
      <c r="DZ147" s="5">
        <v>0</v>
      </c>
      <c r="EA147" s="5">
        <v>0</v>
      </c>
      <c r="EB147" s="69"/>
      <c r="EC147" s="5"/>
      <c r="ED147" s="87"/>
      <c r="EE147" s="11"/>
      <c r="EF147" s="69"/>
      <c r="EG147" s="8"/>
      <c r="EH147" s="8"/>
      <c r="EI147" s="8"/>
      <c r="EJ147" s="71"/>
      <c r="EK147" s="69"/>
      <c r="EL147" s="69"/>
      <c r="EM147" s="69"/>
      <c r="EN147" s="69"/>
      <c r="EO147" s="69"/>
      <c r="EP147" s="79" t="s">
        <v>659</v>
      </c>
      <c r="EQ147" s="10"/>
    </row>
    <row r="148" spans="1:147" ht="15" x14ac:dyDescent="0.25">
      <c r="A148" s="10">
        <v>144</v>
      </c>
      <c r="B148" s="15" t="s">
        <v>547</v>
      </c>
      <c r="C148" s="42"/>
      <c r="D148" s="8"/>
      <c r="E148" s="28"/>
      <c r="F148" s="28"/>
      <c r="G148" s="32"/>
      <c r="H148" s="5"/>
      <c r="I148" s="5"/>
      <c r="J148" s="5"/>
      <c r="K148" s="5"/>
      <c r="L148" s="5"/>
      <c r="M148" s="5"/>
      <c r="N148" s="5"/>
      <c r="O148" s="299">
        <f t="shared" si="10"/>
        <v>0</v>
      </c>
      <c r="P148" s="5"/>
      <c r="Q148" s="5"/>
      <c r="R148" s="5"/>
      <c r="S148" s="5"/>
      <c r="T148" s="5"/>
      <c r="U148" s="5"/>
      <c r="V148" s="5"/>
      <c r="W148" s="5"/>
      <c r="X148" s="32"/>
      <c r="Y148" s="5"/>
      <c r="Z148" s="5"/>
      <c r="AA148" s="5"/>
      <c r="AB148" s="5"/>
      <c r="AC148" s="5"/>
      <c r="AD148" s="5"/>
      <c r="AE148" s="5"/>
      <c r="AF148" s="32"/>
      <c r="AG148" s="5"/>
      <c r="AH148" s="5"/>
      <c r="AI148" s="5"/>
      <c r="AJ148" s="5"/>
      <c r="AK148" s="5"/>
      <c r="AL148" s="5"/>
      <c r="AM148" s="5"/>
      <c r="AN148" s="40"/>
      <c r="AO148" s="8"/>
      <c r="AP148" s="41"/>
      <c r="AQ148" s="28"/>
      <c r="AR148" s="28"/>
      <c r="AS148" s="28"/>
      <c r="AT148" s="28"/>
      <c r="AU148" s="28"/>
      <c r="AV148" s="28"/>
      <c r="AW148" s="28"/>
      <c r="AX148" s="28"/>
      <c r="AY148" s="10" t="s">
        <v>753</v>
      </c>
      <c r="AZ148" s="300">
        <f t="shared" si="11"/>
        <v>0</v>
      </c>
      <c r="BA148" s="5"/>
      <c r="BB148" s="5"/>
      <c r="BC148" s="87"/>
      <c r="BD148" s="20"/>
      <c r="BE148" s="5"/>
      <c r="BF148" s="5"/>
      <c r="BG148" s="5"/>
      <c r="BH148" s="5"/>
      <c r="BI148" s="5"/>
      <c r="BJ148" s="32"/>
      <c r="BK148" s="38"/>
      <c r="BL148" s="11"/>
      <c r="BM148" s="11"/>
      <c r="BN148" s="11"/>
      <c r="BO148" s="44">
        <v>144</v>
      </c>
      <c r="BP148" s="26"/>
      <c r="BQ148" s="26"/>
      <c r="BR148" s="26"/>
      <c r="BS148" s="26"/>
      <c r="BT148" s="26"/>
      <c r="BU148" s="26"/>
      <c r="BV148" s="26"/>
      <c r="BW148" s="33"/>
      <c r="BX148" s="26"/>
      <c r="BY148" s="26"/>
      <c r="BZ148" s="26"/>
      <c r="CA148" s="26"/>
      <c r="CB148" s="26"/>
      <c r="CC148" s="33"/>
      <c r="CD148" s="26"/>
      <c r="CE148" s="26"/>
      <c r="CF148" s="26"/>
      <c r="CG148" s="26"/>
      <c r="CH148" s="26"/>
      <c r="CI148" s="33"/>
      <c r="CJ148" s="26"/>
      <c r="CK148" s="26"/>
      <c r="CL148" s="26"/>
      <c r="CM148" s="26"/>
      <c r="CN148" s="26"/>
      <c r="CO148" s="33"/>
      <c r="CP148" s="26"/>
      <c r="CQ148" s="26"/>
      <c r="CR148" s="26"/>
      <c r="CS148" s="26"/>
      <c r="CT148" s="26"/>
      <c r="CU148" s="33"/>
      <c r="CV148" s="4"/>
      <c r="CW148" s="4"/>
      <c r="CX148" s="4"/>
      <c r="CY148" s="4"/>
      <c r="CZ148" s="43"/>
      <c r="DA148" s="26"/>
      <c r="DB148" s="26"/>
      <c r="DC148" s="26"/>
      <c r="DD148" s="26"/>
      <c r="DE148" s="26"/>
      <c r="DF148" s="26"/>
      <c r="DG148" s="33"/>
      <c r="DH148" s="4"/>
      <c r="DI148" s="4"/>
      <c r="DJ148" s="4"/>
      <c r="DK148" s="4"/>
      <c r="DL148" s="43"/>
      <c r="DM148" s="26"/>
      <c r="DN148" s="26"/>
      <c r="DO148" s="26"/>
      <c r="DP148" s="26"/>
      <c r="DQ148" s="26"/>
      <c r="DR148" s="26"/>
      <c r="DS148" s="33"/>
      <c r="DT148" s="26"/>
      <c r="DU148" s="26"/>
      <c r="DV148" s="26"/>
      <c r="DW148" s="26"/>
      <c r="DX148" s="26"/>
      <c r="DY148" s="44">
        <v>144</v>
      </c>
      <c r="DZ148" s="5">
        <v>0</v>
      </c>
      <c r="EA148" s="5">
        <v>0</v>
      </c>
      <c r="EB148" s="69"/>
      <c r="EC148" s="5"/>
      <c r="ED148" s="87"/>
      <c r="EE148" s="11"/>
      <c r="EF148" s="69"/>
      <c r="EG148" s="8"/>
      <c r="EH148" s="8"/>
      <c r="EI148" s="8"/>
      <c r="EJ148" s="71"/>
      <c r="EK148" s="69"/>
      <c r="EL148" s="69"/>
      <c r="EM148" s="69"/>
      <c r="EN148" s="69"/>
      <c r="EO148" s="69"/>
      <c r="EP148" s="79" t="s">
        <v>659</v>
      </c>
      <c r="EQ148" s="10"/>
    </row>
    <row r="149" spans="1:147" ht="15" x14ac:dyDescent="0.25">
      <c r="A149" s="10">
        <v>145</v>
      </c>
      <c r="B149" s="15" t="s">
        <v>548</v>
      </c>
      <c r="C149" s="42"/>
      <c r="D149" s="8"/>
      <c r="E149" s="28"/>
      <c r="F149" s="28"/>
      <c r="G149" s="32"/>
      <c r="H149" s="5"/>
      <c r="I149" s="5"/>
      <c r="J149" s="5"/>
      <c r="K149" s="5"/>
      <c r="L149" s="5"/>
      <c r="M149" s="5"/>
      <c r="N149" s="5"/>
      <c r="O149" s="299">
        <f t="shared" si="10"/>
        <v>0</v>
      </c>
      <c r="P149" s="5"/>
      <c r="Q149" s="5"/>
      <c r="R149" s="5"/>
      <c r="S149" s="5"/>
      <c r="T149" s="5"/>
      <c r="U149" s="5"/>
      <c r="V149" s="5"/>
      <c r="W149" s="5"/>
      <c r="X149" s="32"/>
      <c r="Y149" s="5"/>
      <c r="Z149" s="5"/>
      <c r="AA149" s="5"/>
      <c r="AB149" s="5"/>
      <c r="AC149" s="5"/>
      <c r="AD149" s="5"/>
      <c r="AE149" s="5"/>
      <c r="AF149" s="32"/>
      <c r="AG149" s="5"/>
      <c r="AH149" s="5"/>
      <c r="AI149" s="5"/>
      <c r="AJ149" s="5"/>
      <c r="AK149" s="5"/>
      <c r="AL149" s="5"/>
      <c r="AM149" s="5"/>
      <c r="AN149" s="40"/>
      <c r="AO149" s="8"/>
      <c r="AP149" s="41"/>
      <c r="AQ149" s="28"/>
      <c r="AR149" s="28"/>
      <c r="AS149" s="28"/>
      <c r="AT149" s="28"/>
      <c r="AU149" s="28"/>
      <c r="AV149" s="28"/>
      <c r="AW149" s="28"/>
      <c r="AX149" s="28"/>
      <c r="AY149" s="10" t="s">
        <v>753</v>
      </c>
      <c r="AZ149" s="300">
        <f t="shared" si="11"/>
        <v>0</v>
      </c>
      <c r="BA149" s="5"/>
      <c r="BB149" s="5"/>
      <c r="BC149" s="87"/>
      <c r="BD149" s="20"/>
      <c r="BE149" s="5"/>
      <c r="BF149" s="5"/>
      <c r="BG149" s="5"/>
      <c r="BH149" s="5"/>
      <c r="BI149" s="5"/>
      <c r="BJ149" s="32"/>
      <c r="BK149" s="38"/>
      <c r="BL149" s="11"/>
      <c r="BM149" s="11"/>
      <c r="BN149" s="11"/>
      <c r="BO149" s="44">
        <v>145</v>
      </c>
      <c r="BP149" s="26"/>
      <c r="BQ149" s="26"/>
      <c r="BR149" s="26"/>
      <c r="BS149" s="26"/>
      <c r="BT149" s="26"/>
      <c r="BU149" s="26"/>
      <c r="BV149" s="26"/>
      <c r="BW149" s="33"/>
      <c r="BX149" s="26"/>
      <c r="BY149" s="26"/>
      <c r="BZ149" s="26"/>
      <c r="CA149" s="26"/>
      <c r="CB149" s="26"/>
      <c r="CC149" s="33"/>
      <c r="CD149" s="26"/>
      <c r="CE149" s="26"/>
      <c r="CF149" s="26"/>
      <c r="CG149" s="26"/>
      <c r="CH149" s="26"/>
      <c r="CI149" s="33"/>
      <c r="CJ149" s="26"/>
      <c r="CK149" s="26"/>
      <c r="CL149" s="26"/>
      <c r="CM149" s="26"/>
      <c r="CN149" s="26"/>
      <c r="CO149" s="33"/>
      <c r="CP149" s="26"/>
      <c r="CQ149" s="26"/>
      <c r="CR149" s="26"/>
      <c r="CS149" s="26"/>
      <c r="CT149" s="26"/>
      <c r="CU149" s="33"/>
      <c r="CV149" s="4"/>
      <c r="CW149" s="4"/>
      <c r="CX149" s="4"/>
      <c r="CY149" s="4"/>
      <c r="CZ149" s="43"/>
      <c r="DA149" s="26"/>
      <c r="DB149" s="26"/>
      <c r="DC149" s="26"/>
      <c r="DD149" s="26"/>
      <c r="DE149" s="26"/>
      <c r="DF149" s="26"/>
      <c r="DG149" s="33"/>
      <c r="DH149" s="4"/>
      <c r="DI149" s="4"/>
      <c r="DJ149" s="4"/>
      <c r="DK149" s="4"/>
      <c r="DL149" s="43"/>
      <c r="DM149" s="26"/>
      <c r="DN149" s="26"/>
      <c r="DO149" s="26"/>
      <c r="DP149" s="26"/>
      <c r="DQ149" s="26"/>
      <c r="DR149" s="26"/>
      <c r="DS149" s="33"/>
      <c r="DT149" s="26"/>
      <c r="DU149" s="26"/>
      <c r="DV149" s="26"/>
      <c r="DW149" s="26"/>
      <c r="DX149" s="26"/>
      <c r="DY149" s="44">
        <v>145</v>
      </c>
      <c r="DZ149" s="5">
        <v>0</v>
      </c>
      <c r="EA149" s="5">
        <v>0</v>
      </c>
      <c r="EB149" s="69"/>
      <c r="EC149" s="5"/>
      <c r="ED149" s="87"/>
      <c r="EE149" s="11"/>
      <c r="EF149" s="69"/>
      <c r="EG149" s="8"/>
      <c r="EH149" s="8"/>
      <c r="EI149" s="8"/>
      <c r="EJ149" s="71"/>
      <c r="EK149" s="69"/>
      <c r="EL149" s="69"/>
      <c r="EM149" s="69"/>
      <c r="EN149" s="69"/>
      <c r="EO149" s="69"/>
      <c r="EP149" s="79" t="s">
        <v>659</v>
      </c>
      <c r="EQ149" s="10"/>
    </row>
    <row r="150" spans="1:147" ht="15" x14ac:dyDescent="0.25">
      <c r="A150" s="10">
        <v>146</v>
      </c>
      <c r="B150" s="15" t="s">
        <v>549</v>
      </c>
      <c r="C150" s="42"/>
      <c r="D150" s="8"/>
      <c r="E150" s="28"/>
      <c r="F150" s="28"/>
      <c r="G150" s="32"/>
      <c r="H150" s="5"/>
      <c r="I150" s="5"/>
      <c r="J150" s="5"/>
      <c r="K150" s="5"/>
      <c r="L150" s="5"/>
      <c r="M150" s="5"/>
      <c r="N150" s="5"/>
      <c r="O150" s="299">
        <f t="shared" si="10"/>
        <v>0</v>
      </c>
      <c r="P150" s="5"/>
      <c r="Q150" s="5"/>
      <c r="R150" s="5"/>
      <c r="S150" s="5"/>
      <c r="T150" s="5"/>
      <c r="U150" s="5"/>
      <c r="V150" s="5"/>
      <c r="W150" s="5"/>
      <c r="X150" s="32"/>
      <c r="Y150" s="5"/>
      <c r="Z150" s="5"/>
      <c r="AA150" s="5"/>
      <c r="AB150" s="5"/>
      <c r="AC150" s="5"/>
      <c r="AD150" s="5"/>
      <c r="AE150" s="5"/>
      <c r="AF150" s="32"/>
      <c r="AG150" s="5"/>
      <c r="AH150" s="5"/>
      <c r="AI150" s="5"/>
      <c r="AJ150" s="5"/>
      <c r="AK150" s="5"/>
      <c r="AL150" s="5"/>
      <c r="AM150" s="5"/>
      <c r="AN150" s="40"/>
      <c r="AO150" s="8"/>
      <c r="AP150" s="41"/>
      <c r="AQ150" s="28"/>
      <c r="AR150" s="28"/>
      <c r="AS150" s="28"/>
      <c r="AT150" s="28"/>
      <c r="AU150" s="28"/>
      <c r="AV150" s="28"/>
      <c r="AW150" s="28"/>
      <c r="AX150" s="28"/>
      <c r="AY150" s="10" t="s">
        <v>753</v>
      </c>
      <c r="AZ150" s="300">
        <f t="shared" si="11"/>
        <v>0</v>
      </c>
      <c r="BA150" s="5"/>
      <c r="BB150" s="5"/>
      <c r="BC150" s="87"/>
      <c r="BD150" s="20"/>
      <c r="BE150" s="5"/>
      <c r="BF150" s="5"/>
      <c r="BG150" s="5"/>
      <c r="BH150" s="5"/>
      <c r="BI150" s="5"/>
      <c r="BJ150" s="32"/>
      <c r="BK150" s="38"/>
      <c r="BL150" s="11"/>
      <c r="BM150" s="11"/>
      <c r="BN150" s="11"/>
      <c r="BO150" s="44">
        <v>146</v>
      </c>
      <c r="BP150" s="26"/>
      <c r="BQ150" s="26"/>
      <c r="BR150" s="26"/>
      <c r="BS150" s="26"/>
      <c r="BT150" s="26"/>
      <c r="BU150" s="26"/>
      <c r="BV150" s="26"/>
      <c r="BW150" s="33"/>
      <c r="BX150" s="26"/>
      <c r="BY150" s="26"/>
      <c r="BZ150" s="26"/>
      <c r="CA150" s="26"/>
      <c r="CB150" s="26"/>
      <c r="CC150" s="33"/>
      <c r="CD150" s="26"/>
      <c r="CE150" s="26"/>
      <c r="CF150" s="26"/>
      <c r="CG150" s="26"/>
      <c r="CH150" s="26"/>
      <c r="CI150" s="33"/>
      <c r="CJ150" s="26"/>
      <c r="CK150" s="26"/>
      <c r="CL150" s="26"/>
      <c r="CM150" s="26"/>
      <c r="CN150" s="26"/>
      <c r="CO150" s="33"/>
      <c r="CP150" s="26"/>
      <c r="CQ150" s="26"/>
      <c r="CR150" s="26"/>
      <c r="CS150" s="26"/>
      <c r="CT150" s="26"/>
      <c r="CU150" s="33"/>
      <c r="CV150" s="4"/>
      <c r="CW150" s="4"/>
      <c r="CX150" s="4"/>
      <c r="CY150" s="4"/>
      <c r="CZ150" s="43"/>
      <c r="DA150" s="26"/>
      <c r="DB150" s="26"/>
      <c r="DC150" s="26"/>
      <c r="DD150" s="26"/>
      <c r="DE150" s="26"/>
      <c r="DF150" s="26"/>
      <c r="DG150" s="33"/>
      <c r="DH150" s="4"/>
      <c r="DI150" s="4"/>
      <c r="DJ150" s="4"/>
      <c r="DK150" s="4"/>
      <c r="DL150" s="43"/>
      <c r="DM150" s="26"/>
      <c r="DN150" s="26"/>
      <c r="DO150" s="26"/>
      <c r="DP150" s="26"/>
      <c r="DQ150" s="26"/>
      <c r="DR150" s="26"/>
      <c r="DS150" s="33"/>
      <c r="DT150" s="26"/>
      <c r="DU150" s="26"/>
      <c r="DV150" s="26"/>
      <c r="DW150" s="26"/>
      <c r="DX150" s="26"/>
      <c r="DY150" s="44">
        <v>146</v>
      </c>
      <c r="DZ150" s="5">
        <v>0</v>
      </c>
      <c r="EA150" s="5">
        <v>0</v>
      </c>
      <c r="EB150" s="69"/>
      <c r="EC150" s="5"/>
      <c r="ED150" s="87"/>
      <c r="EE150" s="11"/>
      <c r="EF150" s="69"/>
      <c r="EG150" s="8"/>
      <c r="EH150" s="8"/>
      <c r="EI150" s="8"/>
      <c r="EJ150" s="71"/>
      <c r="EK150" s="69"/>
      <c r="EL150" s="69"/>
      <c r="EM150" s="69"/>
      <c r="EN150" s="69"/>
      <c r="EO150" s="69"/>
      <c r="EP150" s="79" t="s">
        <v>659</v>
      </c>
    </row>
    <row r="151" spans="1:147" ht="15" x14ac:dyDescent="0.25">
      <c r="A151" s="10">
        <v>147</v>
      </c>
      <c r="B151" s="15" t="s">
        <v>550</v>
      </c>
      <c r="C151" s="42"/>
      <c r="D151" s="8"/>
      <c r="E151" s="28"/>
      <c r="F151" s="28"/>
      <c r="G151" s="32"/>
      <c r="H151" s="5"/>
      <c r="I151" s="5"/>
      <c r="J151" s="5"/>
      <c r="K151" s="5"/>
      <c r="L151" s="5"/>
      <c r="M151" s="5"/>
      <c r="N151" s="5"/>
      <c r="O151" s="299">
        <f t="shared" si="10"/>
        <v>0</v>
      </c>
      <c r="P151" s="5"/>
      <c r="Q151" s="5"/>
      <c r="R151" s="5"/>
      <c r="S151" s="5"/>
      <c r="T151" s="5"/>
      <c r="U151" s="5"/>
      <c r="V151" s="5"/>
      <c r="W151" s="5"/>
      <c r="X151" s="32"/>
      <c r="Y151" s="5"/>
      <c r="Z151" s="5"/>
      <c r="AA151" s="5"/>
      <c r="AB151" s="5"/>
      <c r="AC151" s="5"/>
      <c r="AD151" s="5"/>
      <c r="AE151" s="5"/>
      <c r="AF151" s="32"/>
      <c r="AG151" s="5"/>
      <c r="AH151" s="5"/>
      <c r="AI151" s="5"/>
      <c r="AJ151" s="5"/>
      <c r="AK151" s="5"/>
      <c r="AL151" s="5"/>
      <c r="AM151" s="5"/>
      <c r="AN151" s="40"/>
      <c r="AO151" s="8"/>
      <c r="AP151" s="41"/>
      <c r="AQ151" s="28"/>
      <c r="AR151" s="28"/>
      <c r="AS151" s="28"/>
      <c r="AT151" s="28"/>
      <c r="AU151" s="28"/>
      <c r="AV151" s="28"/>
      <c r="AW151" s="28"/>
      <c r="AX151" s="28"/>
      <c r="AY151" s="10" t="s">
        <v>753</v>
      </c>
      <c r="AZ151" s="300">
        <f t="shared" si="11"/>
        <v>0</v>
      </c>
      <c r="BA151" s="5"/>
      <c r="BB151" s="5"/>
      <c r="BC151" s="87"/>
      <c r="BD151" s="20"/>
      <c r="BE151" s="5"/>
      <c r="BF151" s="5"/>
      <c r="BG151" s="5"/>
      <c r="BH151" s="5"/>
      <c r="BI151" s="5"/>
      <c r="BJ151" s="32"/>
      <c r="BK151" s="38"/>
      <c r="BL151" s="11"/>
      <c r="BM151" s="11"/>
      <c r="BN151" s="11"/>
      <c r="BO151" s="44">
        <v>147</v>
      </c>
      <c r="BP151" s="26"/>
      <c r="BQ151" s="26"/>
      <c r="BR151" s="26"/>
      <c r="BS151" s="26"/>
      <c r="BT151" s="26"/>
      <c r="BU151" s="26"/>
      <c r="BV151" s="26"/>
      <c r="BW151" s="33"/>
      <c r="BX151" s="26"/>
      <c r="BY151" s="26"/>
      <c r="BZ151" s="26"/>
      <c r="CA151" s="26"/>
      <c r="CB151" s="26"/>
      <c r="CC151" s="33"/>
      <c r="CD151" s="26"/>
      <c r="CE151" s="26"/>
      <c r="CF151" s="26"/>
      <c r="CG151" s="26"/>
      <c r="CH151" s="26"/>
      <c r="CI151" s="33"/>
      <c r="CJ151" s="26"/>
      <c r="CK151" s="26"/>
      <c r="CL151" s="26"/>
      <c r="CM151" s="26"/>
      <c r="CN151" s="26"/>
      <c r="CO151" s="33"/>
      <c r="CP151" s="26"/>
      <c r="CQ151" s="26"/>
      <c r="CR151" s="26"/>
      <c r="CS151" s="26"/>
      <c r="CT151" s="26"/>
      <c r="CU151" s="33"/>
      <c r="CV151" s="4"/>
      <c r="CW151" s="4"/>
      <c r="CX151" s="4"/>
      <c r="CY151" s="4"/>
      <c r="CZ151" s="43"/>
      <c r="DA151" s="26"/>
      <c r="DB151" s="26"/>
      <c r="DC151" s="26"/>
      <c r="DD151" s="26"/>
      <c r="DE151" s="26"/>
      <c r="DF151" s="26"/>
      <c r="DG151" s="33"/>
      <c r="DH151" s="4"/>
      <c r="DI151" s="4"/>
      <c r="DJ151" s="4"/>
      <c r="DK151" s="4"/>
      <c r="DL151" s="43"/>
      <c r="DM151" s="26"/>
      <c r="DN151" s="26"/>
      <c r="DO151" s="26"/>
      <c r="DP151" s="26"/>
      <c r="DQ151" s="26"/>
      <c r="DR151" s="26"/>
      <c r="DS151" s="33"/>
      <c r="DT151" s="26"/>
      <c r="DU151" s="26"/>
      <c r="DV151" s="26"/>
      <c r="DW151" s="26"/>
      <c r="DX151" s="26"/>
      <c r="DY151" s="44">
        <v>147</v>
      </c>
      <c r="DZ151" s="5">
        <v>0</v>
      </c>
      <c r="EA151" s="5">
        <v>0</v>
      </c>
      <c r="EB151" s="69"/>
      <c r="EC151" s="5"/>
      <c r="ED151" s="87"/>
      <c r="EE151" s="11"/>
      <c r="EF151" s="69"/>
      <c r="EG151" s="8"/>
      <c r="EH151" s="8"/>
      <c r="EI151" s="8"/>
      <c r="EJ151" s="71"/>
      <c r="EK151" s="69"/>
      <c r="EL151" s="69"/>
      <c r="EM151" s="69"/>
      <c r="EN151" s="69"/>
      <c r="EO151" s="69"/>
      <c r="EP151" s="79" t="s">
        <v>659</v>
      </c>
      <c r="EQ151" s="10"/>
    </row>
    <row r="152" spans="1:147" ht="15" x14ac:dyDescent="0.25">
      <c r="A152" s="10">
        <v>148</v>
      </c>
      <c r="B152" s="15" t="s">
        <v>551</v>
      </c>
      <c r="C152" s="42"/>
      <c r="D152" s="8"/>
      <c r="E152" s="28"/>
      <c r="F152" s="28"/>
      <c r="G152" s="32"/>
      <c r="H152" s="5"/>
      <c r="I152" s="5"/>
      <c r="J152" s="5"/>
      <c r="K152" s="5"/>
      <c r="L152" s="5"/>
      <c r="M152" s="5"/>
      <c r="N152" s="5"/>
      <c r="O152" s="299">
        <f t="shared" si="10"/>
        <v>0</v>
      </c>
      <c r="P152" s="5"/>
      <c r="Q152" s="5"/>
      <c r="R152" s="5"/>
      <c r="S152" s="5"/>
      <c r="T152" s="5"/>
      <c r="U152" s="5"/>
      <c r="V152" s="5"/>
      <c r="W152" s="5"/>
      <c r="X152" s="32"/>
      <c r="Y152" s="5"/>
      <c r="Z152" s="5"/>
      <c r="AA152" s="5"/>
      <c r="AB152" s="5"/>
      <c r="AC152" s="5"/>
      <c r="AD152" s="5"/>
      <c r="AE152" s="5"/>
      <c r="AF152" s="32"/>
      <c r="AG152" s="5"/>
      <c r="AH152" s="5"/>
      <c r="AI152" s="5"/>
      <c r="AJ152" s="5"/>
      <c r="AK152" s="5"/>
      <c r="AL152" s="5"/>
      <c r="AM152" s="5"/>
      <c r="AN152" s="40"/>
      <c r="AO152" s="8"/>
      <c r="AP152" s="41"/>
      <c r="AQ152" s="28"/>
      <c r="AR152" s="28"/>
      <c r="AS152" s="28"/>
      <c r="AT152" s="28"/>
      <c r="AU152" s="28"/>
      <c r="AV152" s="28"/>
      <c r="AW152" s="28"/>
      <c r="AX152" s="28"/>
      <c r="AY152" s="10" t="s">
        <v>753</v>
      </c>
      <c r="AZ152" s="300">
        <f t="shared" si="11"/>
        <v>0</v>
      </c>
      <c r="BA152" s="5"/>
      <c r="BB152" s="5"/>
      <c r="BC152" s="87"/>
      <c r="BD152" s="20"/>
      <c r="BE152" s="5"/>
      <c r="BF152" s="5"/>
      <c r="BG152" s="5"/>
      <c r="BH152" s="5"/>
      <c r="BI152" s="5"/>
      <c r="BJ152" s="32"/>
      <c r="BK152" s="38"/>
      <c r="BL152" s="11"/>
      <c r="BM152" s="11"/>
      <c r="BN152" s="11"/>
      <c r="BO152" s="44">
        <v>148</v>
      </c>
      <c r="BP152" s="26"/>
      <c r="BQ152" s="26"/>
      <c r="BR152" s="26"/>
      <c r="BS152" s="26"/>
      <c r="BT152" s="26"/>
      <c r="BU152" s="26"/>
      <c r="BV152" s="26"/>
      <c r="BW152" s="33"/>
      <c r="BX152" s="26"/>
      <c r="BY152" s="26"/>
      <c r="BZ152" s="26"/>
      <c r="CA152" s="26"/>
      <c r="CB152" s="26"/>
      <c r="CC152" s="33"/>
      <c r="CD152" s="26"/>
      <c r="CE152" s="26"/>
      <c r="CF152" s="26"/>
      <c r="CG152" s="26"/>
      <c r="CH152" s="26"/>
      <c r="CI152" s="33"/>
      <c r="CJ152" s="26"/>
      <c r="CK152" s="26"/>
      <c r="CL152" s="26"/>
      <c r="CM152" s="26"/>
      <c r="CN152" s="26"/>
      <c r="CO152" s="33"/>
      <c r="CP152" s="26"/>
      <c r="CQ152" s="26"/>
      <c r="CR152" s="26"/>
      <c r="CS152" s="26"/>
      <c r="CT152" s="26"/>
      <c r="CU152" s="33"/>
      <c r="CV152" s="4"/>
      <c r="CW152" s="4"/>
      <c r="CX152" s="4"/>
      <c r="CY152" s="4"/>
      <c r="CZ152" s="43"/>
      <c r="DA152" s="26"/>
      <c r="DB152" s="26"/>
      <c r="DC152" s="26"/>
      <c r="DD152" s="26"/>
      <c r="DE152" s="26"/>
      <c r="DF152" s="26"/>
      <c r="DG152" s="33"/>
      <c r="DH152" s="4"/>
      <c r="DI152" s="4"/>
      <c r="DJ152" s="4"/>
      <c r="DK152" s="4"/>
      <c r="DL152" s="43"/>
      <c r="DM152" s="26"/>
      <c r="DN152" s="26"/>
      <c r="DO152" s="26"/>
      <c r="DP152" s="26"/>
      <c r="DQ152" s="26"/>
      <c r="DR152" s="26"/>
      <c r="DS152" s="33"/>
      <c r="DT152" s="26"/>
      <c r="DU152" s="26"/>
      <c r="DV152" s="26"/>
      <c r="DW152" s="26"/>
      <c r="DX152" s="26"/>
      <c r="DY152" s="44">
        <v>148</v>
      </c>
      <c r="DZ152" s="5">
        <v>0</v>
      </c>
      <c r="EA152" s="5">
        <v>0</v>
      </c>
      <c r="EB152" s="69"/>
      <c r="EC152" s="5"/>
      <c r="ED152" s="87"/>
      <c r="EE152" s="11"/>
      <c r="EF152" s="69"/>
      <c r="EG152" s="8"/>
      <c r="EH152" s="8"/>
      <c r="EI152" s="8"/>
      <c r="EJ152" s="71"/>
      <c r="EK152" s="69"/>
      <c r="EL152" s="69"/>
      <c r="EM152" s="69"/>
      <c r="EN152" s="69"/>
      <c r="EO152" s="69"/>
      <c r="EP152" s="79" t="s">
        <v>659</v>
      </c>
      <c r="EQ152" s="10"/>
    </row>
    <row r="153" spans="1:147" ht="15" x14ac:dyDescent="0.25">
      <c r="A153" s="10">
        <v>149</v>
      </c>
      <c r="B153" s="15" t="s">
        <v>552</v>
      </c>
      <c r="C153" s="42"/>
      <c r="D153" s="16"/>
      <c r="E153" s="48"/>
      <c r="F153" s="48"/>
      <c r="G153" s="42"/>
      <c r="H153" s="15"/>
      <c r="I153" s="15"/>
      <c r="J153" s="15"/>
      <c r="K153" s="15"/>
      <c r="L153" s="15"/>
      <c r="M153" s="15"/>
      <c r="N153" s="15"/>
      <c r="O153" s="299">
        <f t="shared" si="10"/>
        <v>0</v>
      </c>
      <c r="P153" s="15"/>
      <c r="Q153" s="15"/>
      <c r="R153" s="15"/>
      <c r="S153" s="15"/>
      <c r="T153" s="15"/>
      <c r="U153" s="15"/>
      <c r="V153" s="15"/>
      <c r="W153" s="15"/>
      <c r="X153" s="42"/>
      <c r="Y153" s="15"/>
      <c r="Z153" s="15"/>
      <c r="AA153" s="15"/>
      <c r="AB153" s="15"/>
      <c r="AC153" s="15"/>
      <c r="AD153" s="15"/>
      <c r="AE153" s="15"/>
      <c r="AF153" s="42"/>
      <c r="AG153" s="15"/>
      <c r="AH153" s="15"/>
      <c r="AI153" s="15"/>
      <c r="AJ153" s="15"/>
      <c r="AK153" s="15"/>
      <c r="AL153" s="15"/>
      <c r="AM153" s="15"/>
      <c r="AN153" s="52"/>
      <c r="AO153" s="16"/>
      <c r="AP153" s="53"/>
      <c r="AQ153" s="48"/>
      <c r="AR153" s="48"/>
      <c r="AS153" s="48"/>
      <c r="AT153" s="48"/>
      <c r="AU153" s="48"/>
      <c r="AV153" s="48"/>
      <c r="AW153" s="48"/>
      <c r="AX153" s="48"/>
      <c r="AY153" s="10" t="s">
        <v>753</v>
      </c>
      <c r="AZ153" s="300">
        <f t="shared" si="11"/>
        <v>0</v>
      </c>
      <c r="BA153" s="15"/>
      <c r="BB153" s="15"/>
      <c r="BC153" s="87"/>
      <c r="BD153" s="21"/>
      <c r="BE153" s="15"/>
      <c r="BF153" s="15"/>
      <c r="BG153" s="15"/>
      <c r="BH153" s="15"/>
      <c r="BI153" s="15"/>
      <c r="BJ153" s="42"/>
      <c r="BK153" s="262"/>
      <c r="BL153" s="11"/>
      <c r="BM153" s="11"/>
      <c r="BN153" s="11"/>
      <c r="BO153" s="44">
        <v>149</v>
      </c>
      <c r="BP153" s="26"/>
      <c r="BQ153" s="26"/>
      <c r="BR153" s="26"/>
      <c r="BS153" s="26"/>
      <c r="BT153" s="26"/>
      <c r="BU153" s="26"/>
      <c r="BV153" s="26"/>
      <c r="BW153" s="33"/>
      <c r="BX153" s="26"/>
      <c r="BY153" s="26"/>
      <c r="BZ153" s="26"/>
      <c r="CA153" s="26"/>
      <c r="CB153" s="26"/>
      <c r="CC153" s="33"/>
      <c r="CD153" s="26"/>
      <c r="CE153" s="26"/>
      <c r="CF153" s="26"/>
      <c r="CG153" s="26"/>
      <c r="CH153" s="26"/>
      <c r="CI153" s="33"/>
      <c r="CJ153" s="26"/>
      <c r="CK153" s="26"/>
      <c r="CL153" s="26"/>
      <c r="CM153" s="26"/>
      <c r="CN153" s="26"/>
      <c r="CO153" s="33"/>
      <c r="CP153" s="26"/>
      <c r="CQ153" s="26"/>
      <c r="CR153" s="26"/>
      <c r="CS153" s="26"/>
      <c r="CT153" s="26"/>
      <c r="CU153" s="33"/>
      <c r="CV153" s="4"/>
      <c r="CW153" s="4"/>
      <c r="CX153" s="4"/>
      <c r="CY153" s="4"/>
      <c r="CZ153" s="43"/>
      <c r="DA153" s="26"/>
      <c r="DB153" s="26"/>
      <c r="DC153" s="26"/>
      <c r="DD153" s="26"/>
      <c r="DE153" s="26"/>
      <c r="DF153" s="26"/>
      <c r="DG153" s="33"/>
      <c r="DH153" s="4"/>
      <c r="DI153" s="4"/>
      <c r="DJ153" s="4"/>
      <c r="DK153" s="4"/>
      <c r="DL153" s="43"/>
      <c r="DM153" s="26"/>
      <c r="DN153" s="26"/>
      <c r="DO153" s="26"/>
      <c r="DP153" s="26"/>
      <c r="DQ153" s="26"/>
      <c r="DR153" s="26"/>
      <c r="DS153" s="33"/>
      <c r="DT153" s="26"/>
      <c r="DU153" s="26"/>
      <c r="DV153" s="26"/>
      <c r="DW153" s="26"/>
      <c r="DX153" s="26"/>
      <c r="DY153" s="44">
        <v>149</v>
      </c>
      <c r="DZ153" s="5">
        <v>0</v>
      </c>
      <c r="EA153" s="5">
        <v>0</v>
      </c>
      <c r="EB153" s="69"/>
      <c r="EC153" s="15"/>
      <c r="ED153" s="87"/>
      <c r="EE153" s="11"/>
      <c r="EF153" s="69"/>
      <c r="EG153" s="16"/>
      <c r="EH153" s="16"/>
      <c r="EI153" s="16"/>
      <c r="EJ153" s="71"/>
      <c r="EK153" s="69"/>
      <c r="EL153" s="69"/>
      <c r="EM153" s="69"/>
      <c r="EN153" s="69"/>
      <c r="EO153" s="69"/>
      <c r="EP153" s="79" t="s">
        <v>659</v>
      </c>
      <c r="EQ153" s="17"/>
    </row>
    <row r="154" spans="1:147" ht="15" x14ac:dyDescent="0.25">
      <c r="A154" s="10">
        <v>150</v>
      </c>
      <c r="B154" s="15" t="s">
        <v>553</v>
      </c>
      <c r="C154" s="42"/>
      <c r="D154" s="8"/>
      <c r="E154" s="28"/>
      <c r="F154" s="28"/>
      <c r="G154" s="32"/>
      <c r="H154" s="5"/>
      <c r="I154" s="5"/>
      <c r="J154" s="5"/>
      <c r="K154" s="5"/>
      <c r="L154" s="5"/>
      <c r="M154" s="5"/>
      <c r="N154" s="5"/>
      <c r="O154" s="299">
        <f t="shared" si="10"/>
        <v>0</v>
      </c>
      <c r="P154" s="5"/>
      <c r="Q154" s="5"/>
      <c r="R154" s="5"/>
      <c r="S154" s="5"/>
      <c r="T154" s="5"/>
      <c r="U154" s="5"/>
      <c r="V154" s="5"/>
      <c r="W154" s="5"/>
      <c r="X154" s="32"/>
      <c r="Y154" s="5"/>
      <c r="Z154" s="5"/>
      <c r="AA154" s="5"/>
      <c r="AB154" s="5"/>
      <c r="AC154" s="5"/>
      <c r="AD154" s="5"/>
      <c r="AE154" s="5"/>
      <c r="AF154" s="32"/>
      <c r="AG154" s="5"/>
      <c r="AH154" s="5"/>
      <c r="AI154" s="5"/>
      <c r="AJ154" s="5"/>
      <c r="AK154" s="5"/>
      <c r="AL154" s="5"/>
      <c r="AM154" s="5"/>
      <c r="AN154" s="40"/>
      <c r="AO154" s="8"/>
      <c r="AP154" s="41"/>
      <c r="AQ154" s="28"/>
      <c r="AR154" s="28"/>
      <c r="AS154" s="28"/>
      <c r="AT154" s="28"/>
      <c r="AU154" s="28"/>
      <c r="AV154" s="28"/>
      <c r="AW154" s="28"/>
      <c r="AX154" s="28"/>
      <c r="AY154" s="10" t="s">
        <v>753</v>
      </c>
      <c r="AZ154" s="300">
        <f t="shared" si="11"/>
        <v>0</v>
      </c>
      <c r="BA154" s="5"/>
      <c r="BB154" s="5"/>
      <c r="BC154" s="87"/>
      <c r="BD154" s="20"/>
      <c r="BE154" s="5"/>
      <c r="BF154" s="5"/>
      <c r="BG154" s="5"/>
      <c r="BH154" s="5"/>
      <c r="BI154" s="5"/>
      <c r="BJ154" s="32"/>
      <c r="BK154" s="38"/>
      <c r="BL154" s="11"/>
      <c r="BM154" s="11"/>
      <c r="BN154" s="11"/>
      <c r="BO154" s="44">
        <v>150</v>
      </c>
      <c r="BP154" s="26"/>
      <c r="BQ154" s="26"/>
      <c r="BR154" s="26"/>
      <c r="BS154" s="26"/>
      <c r="BT154" s="26"/>
      <c r="BU154" s="26"/>
      <c r="BV154" s="26"/>
      <c r="BW154" s="33"/>
      <c r="BX154" s="26"/>
      <c r="BY154" s="26"/>
      <c r="BZ154" s="26"/>
      <c r="CA154" s="26"/>
      <c r="CB154" s="26"/>
      <c r="CC154" s="33"/>
      <c r="CD154" s="26"/>
      <c r="CE154" s="26"/>
      <c r="CF154" s="26"/>
      <c r="CG154" s="26"/>
      <c r="CH154" s="26"/>
      <c r="CI154" s="33"/>
      <c r="CJ154" s="26"/>
      <c r="CK154" s="26"/>
      <c r="CL154" s="26"/>
      <c r="CM154" s="26"/>
      <c r="CN154" s="26"/>
      <c r="CO154" s="33"/>
      <c r="CP154" s="26"/>
      <c r="CQ154" s="26"/>
      <c r="CR154" s="26"/>
      <c r="CS154" s="26"/>
      <c r="CT154" s="26"/>
      <c r="CU154" s="33"/>
      <c r="CV154" s="4"/>
      <c r="CW154" s="4"/>
      <c r="CX154" s="4"/>
      <c r="CY154" s="4"/>
      <c r="CZ154" s="43"/>
      <c r="DA154" s="26"/>
      <c r="DB154" s="26"/>
      <c r="DC154" s="26"/>
      <c r="DD154" s="26"/>
      <c r="DE154" s="26"/>
      <c r="DF154" s="26"/>
      <c r="DG154" s="33"/>
      <c r="DH154" s="4"/>
      <c r="DI154" s="4"/>
      <c r="DJ154" s="4"/>
      <c r="DK154" s="4"/>
      <c r="DL154" s="43"/>
      <c r="DM154" s="26"/>
      <c r="DN154" s="26"/>
      <c r="DO154" s="26"/>
      <c r="DP154" s="26"/>
      <c r="DQ154" s="26"/>
      <c r="DR154" s="26"/>
      <c r="DS154" s="33"/>
      <c r="DT154" s="26"/>
      <c r="DU154" s="26"/>
      <c r="DV154" s="26"/>
      <c r="DW154" s="26"/>
      <c r="DX154" s="26"/>
      <c r="DY154" s="44">
        <v>150</v>
      </c>
      <c r="DZ154" s="5">
        <v>0</v>
      </c>
      <c r="EA154" s="5">
        <v>0</v>
      </c>
      <c r="EB154" s="69"/>
      <c r="EC154" s="5"/>
      <c r="ED154" s="87"/>
      <c r="EE154" s="11"/>
      <c r="EF154" s="69"/>
      <c r="EG154" s="8"/>
      <c r="EH154" s="8"/>
      <c r="EI154" s="8"/>
      <c r="EJ154" s="71"/>
      <c r="EK154" s="69"/>
      <c r="EL154" s="69"/>
      <c r="EM154" s="69"/>
      <c r="EN154" s="69"/>
      <c r="EO154" s="69"/>
      <c r="EP154" s="79" t="s">
        <v>659</v>
      </c>
      <c r="EQ154" s="10"/>
    </row>
    <row r="155" spans="1:147" ht="15" x14ac:dyDescent="0.25">
      <c r="A155" s="10">
        <v>151</v>
      </c>
      <c r="B155" s="15" t="s">
        <v>554</v>
      </c>
      <c r="C155" s="42"/>
      <c r="D155" s="8"/>
      <c r="E155" s="28"/>
      <c r="F155" s="28"/>
      <c r="G155" s="32"/>
      <c r="H155" s="5"/>
      <c r="I155" s="5"/>
      <c r="J155" s="5"/>
      <c r="K155" s="5"/>
      <c r="L155" s="5"/>
      <c r="M155" s="5"/>
      <c r="N155" s="5"/>
      <c r="O155" s="299">
        <f t="shared" si="10"/>
        <v>0</v>
      </c>
      <c r="P155" s="5"/>
      <c r="Q155" s="5"/>
      <c r="R155" s="5"/>
      <c r="S155" s="5"/>
      <c r="T155" s="5"/>
      <c r="U155" s="5"/>
      <c r="V155" s="5"/>
      <c r="W155" s="5"/>
      <c r="X155" s="32"/>
      <c r="Y155" s="5"/>
      <c r="Z155" s="5"/>
      <c r="AA155" s="5"/>
      <c r="AB155" s="5"/>
      <c r="AC155" s="5"/>
      <c r="AD155" s="5"/>
      <c r="AE155" s="5"/>
      <c r="AF155" s="32"/>
      <c r="AG155" s="5"/>
      <c r="AH155" s="5"/>
      <c r="AI155" s="5"/>
      <c r="AJ155" s="5"/>
      <c r="AK155" s="5"/>
      <c r="AL155" s="5"/>
      <c r="AM155" s="5"/>
      <c r="AN155" s="40"/>
      <c r="AO155" s="8"/>
      <c r="AP155" s="41"/>
      <c r="AQ155" s="28"/>
      <c r="AR155" s="28"/>
      <c r="AS155" s="28"/>
      <c r="AT155" s="28"/>
      <c r="AU155" s="28"/>
      <c r="AV155" s="28"/>
      <c r="AW155" s="28"/>
      <c r="AX155" s="28"/>
      <c r="AY155" s="10" t="s">
        <v>753</v>
      </c>
      <c r="AZ155" s="300">
        <f t="shared" si="11"/>
        <v>0</v>
      </c>
      <c r="BA155" s="5"/>
      <c r="BB155" s="5"/>
      <c r="BC155" s="87"/>
      <c r="BD155" s="20"/>
      <c r="BE155" s="5"/>
      <c r="BF155" s="5"/>
      <c r="BG155" s="5"/>
      <c r="BH155" s="5"/>
      <c r="BI155" s="5"/>
      <c r="BJ155" s="32"/>
      <c r="BK155" s="38"/>
      <c r="BL155" s="11"/>
      <c r="BM155" s="11"/>
      <c r="BN155" s="11"/>
      <c r="BO155" s="44">
        <v>151</v>
      </c>
      <c r="BP155" s="26"/>
      <c r="BQ155" s="26"/>
      <c r="BR155" s="26"/>
      <c r="BS155" s="26"/>
      <c r="BT155" s="26"/>
      <c r="BU155" s="26"/>
      <c r="BV155" s="26"/>
      <c r="BW155" s="33"/>
      <c r="BX155" s="26"/>
      <c r="BY155" s="26"/>
      <c r="BZ155" s="26"/>
      <c r="CA155" s="26"/>
      <c r="CB155" s="26"/>
      <c r="CC155" s="33"/>
      <c r="CD155" s="26"/>
      <c r="CE155" s="26"/>
      <c r="CF155" s="26"/>
      <c r="CG155" s="26"/>
      <c r="CH155" s="26"/>
      <c r="CI155" s="33"/>
      <c r="CJ155" s="26"/>
      <c r="CK155" s="26"/>
      <c r="CL155" s="26"/>
      <c r="CM155" s="26"/>
      <c r="CN155" s="26"/>
      <c r="CO155" s="33"/>
      <c r="CP155" s="26"/>
      <c r="CQ155" s="26"/>
      <c r="CR155" s="26"/>
      <c r="CS155" s="26"/>
      <c r="CT155" s="26"/>
      <c r="CU155" s="33"/>
      <c r="CV155" s="4"/>
      <c r="CW155" s="4"/>
      <c r="CX155" s="4"/>
      <c r="CY155" s="4"/>
      <c r="CZ155" s="43"/>
      <c r="DA155" s="26"/>
      <c r="DB155" s="26"/>
      <c r="DC155" s="26"/>
      <c r="DD155" s="26"/>
      <c r="DE155" s="26"/>
      <c r="DF155" s="26"/>
      <c r="DG155" s="33"/>
      <c r="DH155" s="4"/>
      <c r="DI155" s="4"/>
      <c r="DJ155" s="4"/>
      <c r="DK155" s="4"/>
      <c r="DL155" s="43"/>
      <c r="DM155" s="26"/>
      <c r="DN155" s="26"/>
      <c r="DO155" s="26"/>
      <c r="DP155" s="26"/>
      <c r="DQ155" s="26"/>
      <c r="DR155" s="26"/>
      <c r="DS155" s="33"/>
      <c r="DT155" s="26"/>
      <c r="DU155" s="26"/>
      <c r="DV155" s="26"/>
      <c r="DW155" s="26"/>
      <c r="DX155" s="26"/>
      <c r="DY155" s="44">
        <v>151</v>
      </c>
      <c r="DZ155" s="5">
        <v>0</v>
      </c>
      <c r="EA155" s="5">
        <v>0</v>
      </c>
      <c r="EB155" s="69"/>
      <c r="EC155" s="5"/>
      <c r="ED155" s="87"/>
      <c r="EE155" s="11"/>
      <c r="EF155" s="69"/>
      <c r="EG155" s="8"/>
      <c r="EH155" s="8"/>
      <c r="EI155" s="8"/>
      <c r="EJ155" s="71"/>
      <c r="EK155" s="69"/>
      <c r="EL155" s="69"/>
      <c r="EM155" s="69"/>
      <c r="EN155" s="69"/>
      <c r="EO155" s="69"/>
      <c r="EP155" s="79" t="s">
        <v>659</v>
      </c>
      <c r="EQ155" s="10"/>
    </row>
    <row r="156" spans="1:147" ht="15" x14ac:dyDescent="0.25">
      <c r="A156" s="10">
        <v>152</v>
      </c>
      <c r="B156" s="15" t="s">
        <v>555</v>
      </c>
      <c r="C156" s="42"/>
      <c r="D156" s="8"/>
      <c r="E156" s="28"/>
      <c r="F156" s="28"/>
      <c r="G156" s="32"/>
      <c r="H156" s="5"/>
      <c r="I156" s="5"/>
      <c r="J156" s="5"/>
      <c r="K156" s="5"/>
      <c r="L156" s="5"/>
      <c r="M156" s="5"/>
      <c r="N156" s="5"/>
      <c r="O156" s="299">
        <f t="shared" si="10"/>
        <v>0</v>
      </c>
      <c r="P156" s="5"/>
      <c r="Q156" s="5"/>
      <c r="R156" s="5"/>
      <c r="S156" s="5"/>
      <c r="T156" s="5"/>
      <c r="U156" s="5"/>
      <c r="V156" s="5"/>
      <c r="W156" s="5"/>
      <c r="X156" s="32"/>
      <c r="Y156" s="5"/>
      <c r="Z156" s="5"/>
      <c r="AA156" s="5"/>
      <c r="AB156" s="5"/>
      <c r="AC156" s="5"/>
      <c r="AD156" s="5"/>
      <c r="AE156" s="5"/>
      <c r="AF156" s="32"/>
      <c r="AG156" s="5"/>
      <c r="AH156" s="5"/>
      <c r="AI156" s="5"/>
      <c r="AJ156" s="5"/>
      <c r="AK156" s="5"/>
      <c r="AL156" s="5"/>
      <c r="AM156" s="5"/>
      <c r="AN156" s="40"/>
      <c r="AO156" s="8"/>
      <c r="AP156" s="41"/>
      <c r="AQ156" s="28"/>
      <c r="AR156" s="28"/>
      <c r="AS156" s="28"/>
      <c r="AT156" s="28"/>
      <c r="AU156" s="28"/>
      <c r="AV156" s="28"/>
      <c r="AW156" s="28"/>
      <c r="AX156" s="28"/>
      <c r="AY156" s="10" t="s">
        <v>753</v>
      </c>
      <c r="AZ156" s="300">
        <f t="shared" si="11"/>
        <v>0</v>
      </c>
      <c r="BA156" s="5"/>
      <c r="BB156" s="5"/>
      <c r="BC156" s="87"/>
      <c r="BD156" s="20"/>
      <c r="BE156" s="5"/>
      <c r="BF156" s="5"/>
      <c r="BG156" s="5"/>
      <c r="BH156" s="5"/>
      <c r="BI156" s="5"/>
      <c r="BJ156" s="32"/>
      <c r="BK156" s="38"/>
      <c r="BL156" s="11"/>
      <c r="BM156" s="11"/>
      <c r="BN156" s="11"/>
      <c r="BO156" s="44">
        <v>152</v>
      </c>
      <c r="BP156" s="26"/>
      <c r="BQ156" s="26"/>
      <c r="BR156" s="26"/>
      <c r="BS156" s="26"/>
      <c r="BT156" s="26"/>
      <c r="BU156" s="26"/>
      <c r="BV156" s="26"/>
      <c r="BW156" s="33"/>
      <c r="BX156" s="26"/>
      <c r="BY156" s="26"/>
      <c r="BZ156" s="26"/>
      <c r="CA156" s="26"/>
      <c r="CB156" s="26"/>
      <c r="CC156" s="33"/>
      <c r="CD156" s="26"/>
      <c r="CE156" s="26"/>
      <c r="CF156" s="26"/>
      <c r="CG156" s="26"/>
      <c r="CH156" s="26"/>
      <c r="CI156" s="33"/>
      <c r="CJ156" s="26"/>
      <c r="CK156" s="26"/>
      <c r="CL156" s="26"/>
      <c r="CM156" s="26"/>
      <c r="CN156" s="26"/>
      <c r="CO156" s="33"/>
      <c r="CP156" s="26"/>
      <c r="CQ156" s="26"/>
      <c r="CR156" s="26"/>
      <c r="CS156" s="26"/>
      <c r="CT156" s="26"/>
      <c r="CU156" s="33"/>
      <c r="CV156" s="4"/>
      <c r="CW156" s="4"/>
      <c r="CX156" s="4"/>
      <c r="CY156" s="4"/>
      <c r="CZ156" s="43"/>
      <c r="DA156" s="26"/>
      <c r="DB156" s="26"/>
      <c r="DC156" s="26"/>
      <c r="DD156" s="26"/>
      <c r="DE156" s="26"/>
      <c r="DF156" s="26"/>
      <c r="DG156" s="33"/>
      <c r="DH156" s="4"/>
      <c r="DI156" s="4"/>
      <c r="DJ156" s="4"/>
      <c r="DK156" s="4"/>
      <c r="DL156" s="43"/>
      <c r="DM156" s="26"/>
      <c r="DN156" s="26"/>
      <c r="DO156" s="26"/>
      <c r="DP156" s="26"/>
      <c r="DQ156" s="26"/>
      <c r="DR156" s="26"/>
      <c r="DS156" s="33"/>
      <c r="DT156" s="26"/>
      <c r="DU156" s="26"/>
      <c r="DV156" s="26"/>
      <c r="DW156" s="26"/>
      <c r="DX156" s="26"/>
      <c r="DY156" s="44">
        <v>152</v>
      </c>
      <c r="DZ156" s="5">
        <v>0</v>
      </c>
      <c r="EA156" s="5">
        <v>0</v>
      </c>
      <c r="EB156" s="69"/>
      <c r="EC156" s="5"/>
      <c r="ED156" s="87"/>
      <c r="EE156" s="11"/>
      <c r="EF156" s="69"/>
      <c r="EG156" s="8"/>
      <c r="EH156" s="8"/>
      <c r="EI156" s="8"/>
      <c r="EJ156" s="71"/>
      <c r="EK156" s="69"/>
      <c r="EL156" s="69"/>
      <c r="EM156" s="69"/>
      <c r="EN156" s="69"/>
      <c r="EO156" s="69"/>
      <c r="EP156" s="79" t="s">
        <v>659</v>
      </c>
      <c r="EQ156" s="10"/>
    </row>
    <row r="157" spans="1:147" ht="15" x14ac:dyDescent="0.25">
      <c r="A157" s="10">
        <v>153</v>
      </c>
      <c r="B157" s="15" t="s">
        <v>556</v>
      </c>
      <c r="C157" s="42"/>
      <c r="D157" s="8"/>
      <c r="E157" s="28"/>
      <c r="F157" s="28"/>
      <c r="G157" s="32"/>
      <c r="H157" s="5"/>
      <c r="I157" s="5"/>
      <c r="J157" s="5"/>
      <c r="K157" s="5"/>
      <c r="L157" s="5"/>
      <c r="M157" s="5"/>
      <c r="N157" s="5"/>
      <c r="O157" s="299">
        <f t="shared" si="10"/>
        <v>0</v>
      </c>
      <c r="P157" s="5"/>
      <c r="Q157" s="5"/>
      <c r="R157" s="5"/>
      <c r="S157" s="5"/>
      <c r="T157" s="5"/>
      <c r="U157" s="5"/>
      <c r="V157" s="5"/>
      <c r="W157" s="5"/>
      <c r="X157" s="32"/>
      <c r="Y157" s="5"/>
      <c r="Z157" s="5"/>
      <c r="AA157" s="5"/>
      <c r="AB157" s="5"/>
      <c r="AC157" s="5"/>
      <c r="AD157" s="5"/>
      <c r="AE157" s="5"/>
      <c r="AF157" s="32"/>
      <c r="AG157" s="5"/>
      <c r="AH157" s="5"/>
      <c r="AI157" s="5"/>
      <c r="AJ157" s="5"/>
      <c r="AK157" s="5"/>
      <c r="AL157" s="5"/>
      <c r="AM157" s="5"/>
      <c r="AN157" s="40"/>
      <c r="AO157" s="8"/>
      <c r="AP157" s="41"/>
      <c r="AQ157" s="28"/>
      <c r="AR157" s="28"/>
      <c r="AS157" s="28"/>
      <c r="AT157" s="28"/>
      <c r="AU157" s="28"/>
      <c r="AV157" s="28"/>
      <c r="AW157" s="28"/>
      <c r="AX157" s="28"/>
      <c r="AY157" s="10" t="s">
        <v>753</v>
      </c>
      <c r="AZ157" s="300">
        <f t="shared" si="11"/>
        <v>0</v>
      </c>
      <c r="BA157" s="5"/>
      <c r="BB157" s="5"/>
      <c r="BC157" s="87"/>
      <c r="BD157" s="20"/>
      <c r="BE157" s="5"/>
      <c r="BF157" s="5"/>
      <c r="BG157" s="5"/>
      <c r="BH157" s="5"/>
      <c r="BI157" s="5"/>
      <c r="BJ157" s="32"/>
      <c r="BK157" s="38"/>
      <c r="BL157" s="11"/>
      <c r="BM157" s="11"/>
      <c r="BN157" s="11"/>
      <c r="BO157" s="44">
        <v>153</v>
      </c>
      <c r="BP157" s="26"/>
      <c r="BQ157" s="26"/>
      <c r="BR157" s="26"/>
      <c r="BS157" s="26"/>
      <c r="BT157" s="26"/>
      <c r="BU157" s="26"/>
      <c r="BV157" s="26"/>
      <c r="BW157" s="33"/>
      <c r="BX157" s="26"/>
      <c r="BY157" s="26"/>
      <c r="BZ157" s="26"/>
      <c r="CA157" s="26"/>
      <c r="CB157" s="26"/>
      <c r="CC157" s="33"/>
      <c r="CD157" s="26"/>
      <c r="CE157" s="26"/>
      <c r="CF157" s="26"/>
      <c r="CG157" s="26"/>
      <c r="CH157" s="26"/>
      <c r="CI157" s="33"/>
      <c r="CJ157" s="26"/>
      <c r="CK157" s="26"/>
      <c r="CL157" s="26"/>
      <c r="CM157" s="26"/>
      <c r="CN157" s="26"/>
      <c r="CO157" s="33"/>
      <c r="CP157" s="26"/>
      <c r="CQ157" s="26"/>
      <c r="CR157" s="26"/>
      <c r="CS157" s="26"/>
      <c r="CT157" s="26"/>
      <c r="CU157" s="33"/>
      <c r="CV157" s="4"/>
      <c r="CW157" s="4"/>
      <c r="CX157" s="4"/>
      <c r="CY157" s="4"/>
      <c r="CZ157" s="43"/>
      <c r="DA157" s="26"/>
      <c r="DB157" s="26"/>
      <c r="DC157" s="26"/>
      <c r="DD157" s="26"/>
      <c r="DE157" s="26"/>
      <c r="DF157" s="26"/>
      <c r="DG157" s="33"/>
      <c r="DH157" s="4"/>
      <c r="DI157" s="4"/>
      <c r="DJ157" s="4"/>
      <c r="DK157" s="4"/>
      <c r="DL157" s="43"/>
      <c r="DM157" s="26"/>
      <c r="DN157" s="26"/>
      <c r="DO157" s="26"/>
      <c r="DP157" s="26"/>
      <c r="DQ157" s="26"/>
      <c r="DR157" s="26"/>
      <c r="DS157" s="33"/>
      <c r="DT157" s="26"/>
      <c r="DU157" s="26"/>
      <c r="DV157" s="26"/>
      <c r="DW157" s="26"/>
      <c r="DX157" s="26"/>
      <c r="DY157" s="44">
        <v>153</v>
      </c>
      <c r="DZ157" s="5">
        <v>0</v>
      </c>
      <c r="EA157" s="5">
        <v>0</v>
      </c>
      <c r="EB157" s="69"/>
      <c r="EC157" s="5"/>
      <c r="ED157" s="87"/>
      <c r="EE157" s="11"/>
      <c r="EF157" s="69"/>
      <c r="EG157" s="8"/>
      <c r="EH157" s="8"/>
      <c r="EI157" s="8"/>
      <c r="EJ157" s="71"/>
      <c r="EK157" s="69"/>
      <c r="EL157" s="69"/>
      <c r="EM157" s="69"/>
      <c r="EN157" s="69"/>
      <c r="EO157" s="69"/>
      <c r="EP157" s="79" t="s">
        <v>659</v>
      </c>
      <c r="EQ157" s="10"/>
    </row>
    <row r="158" spans="1:147" ht="15" x14ac:dyDescent="0.25">
      <c r="A158" s="10">
        <v>154</v>
      </c>
      <c r="B158" s="15" t="s">
        <v>557</v>
      </c>
      <c r="C158" s="42"/>
      <c r="D158" s="8"/>
      <c r="E158" s="28"/>
      <c r="F158" s="28"/>
      <c r="G158" s="32"/>
      <c r="H158" s="5"/>
      <c r="I158" s="5"/>
      <c r="J158" s="5"/>
      <c r="K158" s="5"/>
      <c r="L158" s="5"/>
      <c r="M158" s="5"/>
      <c r="N158" s="5"/>
      <c r="O158" s="299">
        <f t="shared" si="10"/>
        <v>0</v>
      </c>
      <c r="P158" s="5"/>
      <c r="Q158" s="5"/>
      <c r="R158" s="5"/>
      <c r="S158" s="5"/>
      <c r="T158" s="5"/>
      <c r="U158" s="5"/>
      <c r="V158" s="5"/>
      <c r="W158" s="5"/>
      <c r="X158" s="32"/>
      <c r="Y158" s="5"/>
      <c r="Z158" s="5"/>
      <c r="AA158" s="5"/>
      <c r="AB158" s="5"/>
      <c r="AC158" s="5"/>
      <c r="AD158" s="5"/>
      <c r="AE158" s="5"/>
      <c r="AF158" s="32"/>
      <c r="AG158" s="5"/>
      <c r="AH158" s="5"/>
      <c r="AI158" s="5"/>
      <c r="AJ158" s="5"/>
      <c r="AK158" s="5"/>
      <c r="AL158" s="5"/>
      <c r="AM158" s="5"/>
      <c r="AN158" s="40"/>
      <c r="AO158" s="8"/>
      <c r="AP158" s="41"/>
      <c r="AQ158" s="28"/>
      <c r="AR158" s="28"/>
      <c r="AS158" s="28"/>
      <c r="AT158" s="28"/>
      <c r="AU158" s="28"/>
      <c r="AV158" s="28"/>
      <c r="AW158" s="28"/>
      <c r="AX158" s="28"/>
      <c r="AY158" s="10" t="s">
        <v>753</v>
      </c>
      <c r="AZ158" s="300">
        <f t="shared" si="11"/>
        <v>0</v>
      </c>
      <c r="BA158" s="5"/>
      <c r="BB158" s="5"/>
      <c r="BC158" s="87"/>
      <c r="BD158" s="20"/>
      <c r="BE158" s="5"/>
      <c r="BF158" s="5"/>
      <c r="BG158" s="5"/>
      <c r="BH158" s="5"/>
      <c r="BI158" s="5"/>
      <c r="BJ158" s="32"/>
      <c r="BK158" s="38"/>
      <c r="BL158" s="11"/>
      <c r="BM158" s="11"/>
      <c r="BN158" s="11"/>
      <c r="BO158" s="44">
        <v>154</v>
      </c>
      <c r="BP158" s="26"/>
      <c r="BQ158" s="26"/>
      <c r="BR158" s="26"/>
      <c r="BS158" s="26"/>
      <c r="BT158" s="26"/>
      <c r="BU158" s="26"/>
      <c r="BV158" s="26"/>
      <c r="BW158" s="33"/>
      <c r="BX158" s="26"/>
      <c r="BY158" s="26"/>
      <c r="BZ158" s="26"/>
      <c r="CA158" s="26"/>
      <c r="CB158" s="26"/>
      <c r="CC158" s="33"/>
      <c r="CD158" s="26"/>
      <c r="CE158" s="26"/>
      <c r="CF158" s="26"/>
      <c r="CG158" s="26"/>
      <c r="CH158" s="26"/>
      <c r="CI158" s="33"/>
      <c r="CJ158" s="26"/>
      <c r="CK158" s="26"/>
      <c r="CL158" s="26"/>
      <c r="CM158" s="26"/>
      <c r="CN158" s="26"/>
      <c r="CO158" s="33"/>
      <c r="CP158" s="26"/>
      <c r="CQ158" s="26"/>
      <c r="CR158" s="26"/>
      <c r="CS158" s="26"/>
      <c r="CT158" s="26"/>
      <c r="CU158" s="33"/>
      <c r="CV158" s="4"/>
      <c r="CW158" s="4"/>
      <c r="CX158" s="4"/>
      <c r="CY158" s="4"/>
      <c r="CZ158" s="43"/>
      <c r="DA158" s="26"/>
      <c r="DB158" s="26"/>
      <c r="DC158" s="26"/>
      <c r="DD158" s="26"/>
      <c r="DE158" s="26"/>
      <c r="DF158" s="26"/>
      <c r="DG158" s="33"/>
      <c r="DH158" s="4"/>
      <c r="DI158" s="4"/>
      <c r="DJ158" s="4"/>
      <c r="DK158" s="4"/>
      <c r="DL158" s="43"/>
      <c r="DM158" s="26"/>
      <c r="DN158" s="26"/>
      <c r="DO158" s="26"/>
      <c r="DP158" s="26"/>
      <c r="DQ158" s="26"/>
      <c r="DR158" s="26"/>
      <c r="DS158" s="33"/>
      <c r="DT158" s="26"/>
      <c r="DU158" s="26"/>
      <c r="DV158" s="26"/>
      <c r="DW158" s="26"/>
      <c r="DX158" s="26"/>
      <c r="DY158" s="44">
        <v>154</v>
      </c>
      <c r="DZ158" s="5">
        <v>0</v>
      </c>
      <c r="EA158" s="5">
        <v>0</v>
      </c>
      <c r="EB158" s="69"/>
      <c r="EC158" s="5"/>
      <c r="ED158" s="87"/>
      <c r="EE158" s="11"/>
      <c r="EF158" s="69"/>
      <c r="EG158" s="8"/>
      <c r="EH158" s="8"/>
      <c r="EI158" s="8"/>
      <c r="EJ158" s="71"/>
      <c r="EK158" s="69"/>
      <c r="EL158" s="69"/>
      <c r="EM158" s="69"/>
      <c r="EN158" s="69"/>
      <c r="EO158" s="69"/>
      <c r="EP158" s="79" t="s">
        <v>659</v>
      </c>
      <c r="EQ158" s="10"/>
    </row>
    <row r="159" spans="1:147" ht="15" x14ac:dyDescent="0.25">
      <c r="A159" s="10">
        <v>155</v>
      </c>
      <c r="B159" s="15" t="s">
        <v>558</v>
      </c>
      <c r="C159" s="42"/>
      <c r="D159" s="8"/>
      <c r="E159" s="28"/>
      <c r="F159" s="28"/>
      <c r="G159" s="32"/>
      <c r="H159" s="5"/>
      <c r="I159" s="5"/>
      <c r="J159" s="5"/>
      <c r="K159" s="5"/>
      <c r="L159" s="5"/>
      <c r="M159" s="5"/>
      <c r="N159" s="5"/>
      <c r="O159" s="299">
        <f t="shared" si="10"/>
        <v>0</v>
      </c>
      <c r="P159" s="5"/>
      <c r="Q159" s="5"/>
      <c r="R159" s="5"/>
      <c r="S159" s="5"/>
      <c r="T159" s="5"/>
      <c r="U159" s="5"/>
      <c r="V159" s="5"/>
      <c r="W159" s="5"/>
      <c r="X159" s="32"/>
      <c r="Y159" s="5"/>
      <c r="Z159" s="5"/>
      <c r="AA159" s="5"/>
      <c r="AB159" s="5"/>
      <c r="AC159" s="5"/>
      <c r="AD159" s="5"/>
      <c r="AE159" s="5"/>
      <c r="AF159" s="32"/>
      <c r="AG159" s="5"/>
      <c r="AH159" s="5"/>
      <c r="AI159" s="5"/>
      <c r="AJ159" s="5"/>
      <c r="AK159" s="5"/>
      <c r="AL159" s="5"/>
      <c r="AM159" s="5"/>
      <c r="AN159" s="40"/>
      <c r="AO159" s="8"/>
      <c r="AP159" s="41"/>
      <c r="AQ159" s="28"/>
      <c r="AR159" s="28"/>
      <c r="AS159" s="28"/>
      <c r="AT159" s="28"/>
      <c r="AU159" s="28"/>
      <c r="AV159" s="28"/>
      <c r="AW159" s="28"/>
      <c r="AX159" s="28"/>
      <c r="AY159" s="10" t="s">
        <v>753</v>
      </c>
      <c r="AZ159" s="300">
        <f t="shared" si="11"/>
        <v>0</v>
      </c>
      <c r="BA159" s="5"/>
      <c r="BB159" s="5"/>
      <c r="BC159" s="87"/>
      <c r="BD159" s="20"/>
      <c r="BE159" s="5"/>
      <c r="BF159" s="5"/>
      <c r="BG159" s="5"/>
      <c r="BH159" s="5"/>
      <c r="BI159" s="5"/>
      <c r="BJ159" s="32"/>
      <c r="BK159" s="38"/>
      <c r="BL159" s="11"/>
      <c r="BM159" s="11"/>
      <c r="BN159" s="11"/>
      <c r="BO159" s="44">
        <v>155</v>
      </c>
      <c r="BP159" s="26"/>
      <c r="BQ159" s="26"/>
      <c r="BR159" s="26"/>
      <c r="BS159" s="26"/>
      <c r="BT159" s="26"/>
      <c r="BU159" s="26"/>
      <c r="BV159" s="26"/>
      <c r="BW159" s="33"/>
      <c r="BX159" s="26"/>
      <c r="BY159" s="26"/>
      <c r="BZ159" s="26"/>
      <c r="CA159" s="26"/>
      <c r="CB159" s="26"/>
      <c r="CC159" s="33"/>
      <c r="CD159" s="26"/>
      <c r="CE159" s="26"/>
      <c r="CF159" s="26"/>
      <c r="CG159" s="26"/>
      <c r="CH159" s="26"/>
      <c r="CI159" s="33"/>
      <c r="CJ159" s="26"/>
      <c r="CK159" s="26"/>
      <c r="CL159" s="26"/>
      <c r="CM159" s="26"/>
      <c r="CN159" s="26"/>
      <c r="CO159" s="33"/>
      <c r="CP159" s="26"/>
      <c r="CQ159" s="26"/>
      <c r="CR159" s="26"/>
      <c r="CS159" s="26"/>
      <c r="CT159" s="26"/>
      <c r="CU159" s="33"/>
      <c r="CV159" s="4"/>
      <c r="CW159" s="4"/>
      <c r="CX159" s="4"/>
      <c r="CY159" s="4"/>
      <c r="CZ159" s="43"/>
      <c r="DA159" s="26"/>
      <c r="DB159" s="26"/>
      <c r="DC159" s="26"/>
      <c r="DD159" s="26"/>
      <c r="DE159" s="26"/>
      <c r="DF159" s="26"/>
      <c r="DG159" s="33"/>
      <c r="DH159" s="4"/>
      <c r="DI159" s="4"/>
      <c r="DJ159" s="4"/>
      <c r="DK159" s="4"/>
      <c r="DL159" s="43"/>
      <c r="DM159" s="26"/>
      <c r="DN159" s="26"/>
      <c r="DO159" s="26"/>
      <c r="DP159" s="26"/>
      <c r="DQ159" s="26"/>
      <c r="DR159" s="26"/>
      <c r="DS159" s="33"/>
      <c r="DT159" s="26"/>
      <c r="DU159" s="26"/>
      <c r="DV159" s="26"/>
      <c r="DW159" s="26"/>
      <c r="DX159" s="26"/>
      <c r="DY159" s="44">
        <v>155</v>
      </c>
      <c r="DZ159" s="5">
        <v>0</v>
      </c>
      <c r="EA159" s="5">
        <v>0</v>
      </c>
      <c r="EB159" s="69"/>
      <c r="EC159" s="5"/>
      <c r="ED159" s="87"/>
      <c r="EE159" s="11"/>
      <c r="EF159" s="69"/>
      <c r="EG159" s="8"/>
      <c r="EH159" s="8"/>
      <c r="EI159" s="8"/>
      <c r="EJ159" s="71"/>
      <c r="EK159" s="69"/>
      <c r="EL159" s="69"/>
      <c r="EM159" s="69"/>
      <c r="EN159" s="69"/>
      <c r="EO159" s="69"/>
      <c r="EP159" s="79" t="s">
        <v>659</v>
      </c>
      <c r="EQ159" s="10"/>
    </row>
    <row r="160" spans="1:147" ht="15" x14ac:dyDescent="0.25">
      <c r="A160" s="10">
        <v>156</v>
      </c>
      <c r="B160" s="15" t="s">
        <v>559</v>
      </c>
      <c r="C160" s="42"/>
      <c r="D160" s="8"/>
      <c r="E160" s="28"/>
      <c r="F160" s="28"/>
      <c r="G160" s="32"/>
      <c r="H160" s="5"/>
      <c r="I160" s="5"/>
      <c r="J160" s="5"/>
      <c r="K160" s="5"/>
      <c r="L160" s="5"/>
      <c r="M160" s="5"/>
      <c r="N160" s="5"/>
      <c r="O160" s="299">
        <f t="shared" si="10"/>
        <v>0</v>
      </c>
      <c r="P160" s="5"/>
      <c r="Q160" s="5"/>
      <c r="R160" s="5"/>
      <c r="S160" s="5"/>
      <c r="T160" s="5"/>
      <c r="U160" s="5"/>
      <c r="V160" s="5"/>
      <c r="W160" s="5"/>
      <c r="X160" s="32"/>
      <c r="Y160" s="5"/>
      <c r="Z160" s="5"/>
      <c r="AA160" s="5"/>
      <c r="AB160" s="5"/>
      <c r="AC160" s="5"/>
      <c r="AD160" s="5"/>
      <c r="AE160" s="5"/>
      <c r="AF160" s="32"/>
      <c r="AG160" s="5"/>
      <c r="AH160" s="5"/>
      <c r="AI160" s="5"/>
      <c r="AJ160" s="5"/>
      <c r="AK160" s="5"/>
      <c r="AL160" s="5"/>
      <c r="AM160" s="5"/>
      <c r="AN160" s="40"/>
      <c r="AO160" s="8"/>
      <c r="AP160" s="41"/>
      <c r="AQ160" s="28"/>
      <c r="AR160" s="28"/>
      <c r="AS160" s="28"/>
      <c r="AT160" s="28"/>
      <c r="AU160" s="28"/>
      <c r="AV160" s="28"/>
      <c r="AW160" s="28"/>
      <c r="AX160" s="28"/>
      <c r="AY160" s="10" t="s">
        <v>753</v>
      </c>
      <c r="AZ160" s="300">
        <f t="shared" si="11"/>
        <v>0</v>
      </c>
      <c r="BA160" s="5"/>
      <c r="BB160" s="5"/>
      <c r="BC160" s="87"/>
      <c r="BD160" s="20"/>
      <c r="BE160" s="5"/>
      <c r="BF160" s="5"/>
      <c r="BG160" s="5"/>
      <c r="BH160" s="5"/>
      <c r="BI160" s="5"/>
      <c r="BJ160" s="32"/>
      <c r="BK160" s="38"/>
      <c r="BL160" s="11"/>
      <c r="BM160" s="11"/>
      <c r="BN160" s="11"/>
      <c r="BO160" s="44">
        <v>156</v>
      </c>
      <c r="BP160" s="26"/>
      <c r="BQ160" s="26"/>
      <c r="BR160" s="26"/>
      <c r="BS160" s="26"/>
      <c r="BT160" s="26"/>
      <c r="BU160" s="26"/>
      <c r="BV160" s="26"/>
      <c r="BW160" s="33"/>
      <c r="BX160" s="26"/>
      <c r="BY160" s="26"/>
      <c r="BZ160" s="26"/>
      <c r="CA160" s="26"/>
      <c r="CB160" s="26"/>
      <c r="CC160" s="33"/>
      <c r="CD160" s="26"/>
      <c r="CE160" s="26"/>
      <c r="CF160" s="26"/>
      <c r="CG160" s="26"/>
      <c r="CH160" s="26"/>
      <c r="CI160" s="33"/>
      <c r="CJ160" s="26"/>
      <c r="CK160" s="26"/>
      <c r="CL160" s="26"/>
      <c r="CM160" s="26"/>
      <c r="CN160" s="26"/>
      <c r="CO160" s="33"/>
      <c r="CP160" s="26"/>
      <c r="CQ160" s="26"/>
      <c r="CR160" s="26"/>
      <c r="CS160" s="26"/>
      <c r="CT160" s="26"/>
      <c r="CU160" s="33"/>
      <c r="CV160" s="4"/>
      <c r="CW160" s="4"/>
      <c r="CX160" s="4"/>
      <c r="CY160" s="4"/>
      <c r="CZ160" s="43"/>
      <c r="DA160" s="26"/>
      <c r="DB160" s="26"/>
      <c r="DC160" s="26"/>
      <c r="DD160" s="26"/>
      <c r="DE160" s="26"/>
      <c r="DF160" s="26"/>
      <c r="DG160" s="33"/>
      <c r="DH160" s="4"/>
      <c r="DI160" s="4"/>
      <c r="DJ160" s="4"/>
      <c r="DK160" s="4"/>
      <c r="DL160" s="43"/>
      <c r="DM160" s="26"/>
      <c r="DN160" s="26"/>
      <c r="DO160" s="26"/>
      <c r="DP160" s="26"/>
      <c r="DQ160" s="26"/>
      <c r="DR160" s="26"/>
      <c r="DS160" s="33"/>
      <c r="DT160" s="26"/>
      <c r="DU160" s="26"/>
      <c r="DV160" s="26"/>
      <c r="DW160" s="26"/>
      <c r="DX160" s="26"/>
      <c r="DY160" s="44">
        <v>156</v>
      </c>
      <c r="DZ160" s="5">
        <v>0</v>
      </c>
      <c r="EA160" s="5">
        <v>0</v>
      </c>
      <c r="EB160" s="69"/>
      <c r="EC160" s="5"/>
      <c r="ED160" s="87"/>
      <c r="EE160" s="11"/>
      <c r="EF160" s="69"/>
      <c r="EG160" s="8"/>
      <c r="EH160" s="8"/>
      <c r="EI160" s="8"/>
      <c r="EJ160" s="71"/>
      <c r="EK160" s="69"/>
      <c r="EL160" s="69"/>
      <c r="EM160" s="69"/>
      <c r="EN160" s="69"/>
      <c r="EO160" s="69"/>
      <c r="EP160" s="79" t="s">
        <v>659</v>
      </c>
      <c r="EQ160" s="10"/>
    </row>
    <row r="161" spans="1:147" ht="15" x14ac:dyDescent="0.25">
      <c r="A161" s="10">
        <v>157</v>
      </c>
      <c r="B161" s="15"/>
      <c r="C161" s="42"/>
      <c r="D161" s="8"/>
      <c r="E161" s="28"/>
      <c r="F161" s="28"/>
      <c r="G161" s="32"/>
      <c r="H161" s="5"/>
      <c r="I161" s="5"/>
      <c r="J161" s="5"/>
      <c r="K161" s="5"/>
      <c r="L161" s="5"/>
      <c r="M161" s="5"/>
      <c r="N161" s="5"/>
      <c r="O161" s="299">
        <f t="shared" si="10"/>
        <v>0</v>
      </c>
      <c r="P161" s="5"/>
      <c r="Q161" s="5"/>
      <c r="R161" s="5"/>
      <c r="S161" s="5"/>
      <c r="T161" s="5"/>
      <c r="U161" s="5"/>
      <c r="V161" s="5"/>
      <c r="W161" s="5"/>
      <c r="X161" s="32"/>
      <c r="Y161" s="5"/>
      <c r="Z161" s="5"/>
      <c r="AA161" s="5"/>
      <c r="AB161" s="5"/>
      <c r="AC161" s="5"/>
      <c r="AD161" s="5"/>
      <c r="AE161" s="5"/>
      <c r="AF161" s="32"/>
      <c r="AG161" s="5"/>
      <c r="AH161" s="5"/>
      <c r="AI161" s="5"/>
      <c r="AJ161" s="5"/>
      <c r="AK161" s="5"/>
      <c r="AL161" s="5"/>
      <c r="AM161" s="5"/>
      <c r="AN161" s="40"/>
      <c r="AO161" s="8"/>
      <c r="AP161" s="41"/>
      <c r="AQ161" s="28"/>
      <c r="AR161" s="28"/>
      <c r="AS161" s="28"/>
      <c r="AT161" s="28"/>
      <c r="AU161" s="28"/>
      <c r="AV161" s="28"/>
      <c r="AW161" s="28"/>
      <c r="AX161" s="28"/>
      <c r="AY161" s="10" t="s">
        <v>753</v>
      </c>
      <c r="AZ161" s="300">
        <f t="shared" si="11"/>
        <v>0</v>
      </c>
      <c r="BA161" s="5"/>
      <c r="BB161" s="5"/>
      <c r="BC161" s="87"/>
      <c r="BD161" s="20"/>
      <c r="BE161" s="5"/>
      <c r="BF161" s="5"/>
      <c r="BG161" s="5"/>
      <c r="BH161" s="5"/>
      <c r="BI161" s="5"/>
      <c r="BJ161" s="32"/>
      <c r="BK161" s="38"/>
      <c r="BL161" s="11"/>
      <c r="BM161" s="11"/>
      <c r="BN161" s="11"/>
      <c r="BO161" s="44">
        <v>157</v>
      </c>
      <c r="BP161" s="26"/>
      <c r="BQ161" s="26"/>
      <c r="BR161" s="26"/>
      <c r="BS161" s="26"/>
      <c r="BT161" s="26"/>
      <c r="BU161" s="26"/>
      <c r="BV161" s="26"/>
      <c r="BW161" s="33"/>
      <c r="BX161" s="26"/>
      <c r="BY161" s="26"/>
      <c r="BZ161" s="26"/>
      <c r="CA161" s="26"/>
      <c r="CB161" s="26"/>
      <c r="CC161" s="33"/>
      <c r="CD161" s="26"/>
      <c r="CE161" s="26"/>
      <c r="CF161" s="26"/>
      <c r="CG161" s="26"/>
      <c r="CH161" s="26"/>
      <c r="CI161" s="33"/>
      <c r="CJ161" s="26"/>
      <c r="CK161" s="26"/>
      <c r="CL161" s="26"/>
      <c r="CM161" s="26"/>
      <c r="CN161" s="26"/>
      <c r="CO161" s="33"/>
      <c r="CP161" s="26"/>
      <c r="CQ161" s="26"/>
      <c r="CR161" s="26"/>
      <c r="CS161" s="26"/>
      <c r="CT161" s="26"/>
      <c r="CU161" s="33"/>
      <c r="CV161" s="4"/>
      <c r="CW161" s="4"/>
      <c r="CX161" s="4"/>
      <c r="CY161" s="4"/>
      <c r="CZ161" s="43"/>
      <c r="DA161" s="26"/>
      <c r="DB161" s="26"/>
      <c r="DC161" s="26"/>
      <c r="DD161" s="26"/>
      <c r="DE161" s="26"/>
      <c r="DF161" s="26"/>
      <c r="DG161" s="33"/>
      <c r="DH161" s="4"/>
      <c r="DI161" s="4"/>
      <c r="DJ161" s="4"/>
      <c r="DK161" s="4"/>
      <c r="DL161" s="43"/>
      <c r="DM161" s="26"/>
      <c r="DN161" s="26"/>
      <c r="DO161" s="26"/>
      <c r="DP161" s="26"/>
      <c r="DQ161" s="26"/>
      <c r="DR161" s="26"/>
      <c r="DS161" s="33"/>
      <c r="DT161" s="26"/>
      <c r="DU161" s="26"/>
      <c r="DV161" s="26"/>
      <c r="DW161" s="26"/>
      <c r="DX161" s="26"/>
      <c r="DY161" s="44">
        <v>157</v>
      </c>
      <c r="DZ161" s="5">
        <v>0</v>
      </c>
      <c r="EA161" s="5">
        <v>0</v>
      </c>
      <c r="EB161" s="69"/>
      <c r="EC161" s="5"/>
      <c r="ED161" s="87"/>
      <c r="EE161" s="11"/>
      <c r="EF161" s="69"/>
      <c r="EG161" s="8"/>
      <c r="EH161" s="8"/>
      <c r="EI161" s="8"/>
      <c r="EJ161" s="71"/>
      <c r="EK161" s="69"/>
      <c r="EL161" s="69"/>
      <c r="EM161" s="69"/>
      <c r="EN161" s="69"/>
      <c r="EO161" s="69"/>
      <c r="EP161" s="79" t="s">
        <v>656</v>
      </c>
      <c r="EQ161" s="10"/>
    </row>
    <row r="162" spans="1:147" ht="15" x14ac:dyDescent="0.25">
      <c r="A162" s="10">
        <v>158</v>
      </c>
      <c r="B162" s="15"/>
      <c r="C162" s="42"/>
      <c r="D162" s="8"/>
      <c r="E162" s="28"/>
      <c r="F162" s="28"/>
      <c r="G162" s="32"/>
      <c r="H162" s="5"/>
      <c r="I162" s="5"/>
      <c r="J162" s="5"/>
      <c r="K162" s="5"/>
      <c r="L162" s="5"/>
      <c r="M162" s="5"/>
      <c r="N162" s="5"/>
      <c r="O162" s="299">
        <f t="shared" si="10"/>
        <v>0</v>
      </c>
      <c r="P162" s="5"/>
      <c r="Q162" s="5"/>
      <c r="R162" s="5"/>
      <c r="S162" s="5"/>
      <c r="T162" s="5"/>
      <c r="U162" s="5"/>
      <c r="V162" s="5"/>
      <c r="W162" s="5"/>
      <c r="X162" s="32"/>
      <c r="Y162" s="5"/>
      <c r="Z162" s="5"/>
      <c r="AA162" s="5"/>
      <c r="AB162" s="5"/>
      <c r="AC162" s="5"/>
      <c r="AD162" s="5"/>
      <c r="AE162" s="5"/>
      <c r="AF162" s="32"/>
      <c r="AG162" s="5"/>
      <c r="AH162" s="5"/>
      <c r="AI162" s="5"/>
      <c r="AJ162" s="5"/>
      <c r="AK162" s="5"/>
      <c r="AL162" s="5"/>
      <c r="AM162" s="5"/>
      <c r="AN162" s="40"/>
      <c r="AO162" s="8"/>
      <c r="AP162" s="41"/>
      <c r="AQ162" s="28"/>
      <c r="AR162" s="28"/>
      <c r="AS162" s="28"/>
      <c r="AT162" s="28"/>
      <c r="AU162" s="28"/>
      <c r="AV162" s="28"/>
      <c r="AW162" s="28"/>
      <c r="AX162" s="28"/>
      <c r="AY162" s="10" t="s">
        <v>753</v>
      </c>
      <c r="AZ162" s="300">
        <f t="shared" si="11"/>
        <v>0</v>
      </c>
      <c r="BA162" s="5"/>
      <c r="BB162" s="5"/>
      <c r="BC162" s="87"/>
      <c r="BD162" s="20"/>
      <c r="BE162" s="5"/>
      <c r="BF162" s="5"/>
      <c r="BG162" s="5"/>
      <c r="BH162" s="5"/>
      <c r="BI162" s="5"/>
      <c r="BJ162" s="32"/>
      <c r="BK162" s="38"/>
      <c r="BL162" s="11"/>
      <c r="BM162" s="11"/>
      <c r="BN162" s="11"/>
      <c r="BO162" s="44">
        <v>158</v>
      </c>
      <c r="BP162" s="26"/>
      <c r="BQ162" s="26"/>
      <c r="BR162" s="26"/>
      <c r="BS162" s="26"/>
      <c r="BT162" s="26"/>
      <c r="BU162" s="26"/>
      <c r="BV162" s="26"/>
      <c r="BW162" s="33"/>
      <c r="BX162" s="26"/>
      <c r="BY162" s="26"/>
      <c r="BZ162" s="26"/>
      <c r="CA162" s="26"/>
      <c r="CB162" s="26"/>
      <c r="CC162" s="33"/>
      <c r="CD162" s="26"/>
      <c r="CE162" s="26"/>
      <c r="CF162" s="26"/>
      <c r="CG162" s="26"/>
      <c r="CH162" s="26"/>
      <c r="CI162" s="33"/>
      <c r="CJ162" s="26"/>
      <c r="CK162" s="26"/>
      <c r="CL162" s="26"/>
      <c r="CM162" s="26"/>
      <c r="CN162" s="26"/>
      <c r="CO162" s="33"/>
      <c r="CP162" s="26"/>
      <c r="CQ162" s="26"/>
      <c r="CR162" s="26"/>
      <c r="CS162" s="26"/>
      <c r="CT162" s="26"/>
      <c r="CU162" s="33"/>
      <c r="CV162" s="4"/>
      <c r="CW162" s="4"/>
      <c r="CX162" s="4"/>
      <c r="CY162" s="4"/>
      <c r="CZ162" s="43"/>
      <c r="DA162" s="26"/>
      <c r="DB162" s="26"/>
      <c r="DC162" s="26"/>
      <c r="DD162" s="26"/>
      <c r="DE162" s="26"/>
      <c r="DF162" s="26"/>
      <c r="DG162" s="33"/>
      <c r="DH162" s="4"/>
      <c r="DI162" s="4"/>
      <c r="DJ162" s="4"/>
      <c r="DK162" s="4"/>
      <c r="DL162" s="43"/>
      <c r="DM162" s="26"/>
      <c r="DN162" s="26"/>
      <c r="DO162" s="26"/>
      <c r="DP162" s="26"/>
      <c r="DQ162" s="26"/>
      <c r="DR162" s="26"/>
      <c r="DS162" s="33"/>
      <c r="DT162" s="26"/>
      <c r="DU162" s="26"/>
      <c r="DV162" s="26"/>
      <c r="DW162" s="26"/>
      <c r="DX162" s="26"/>
      <c r="DY162" s="44">
        <v>158</v>
      </c>
      <c r="DZ162" s="5">
        <v>0</v>
      </c>
      <c r="EA162" s="5">
        <v>0</v>
      </c>
      <c r="EB162" s="69"/>
      <c r="EC162" s="5"/>
      <c r="ED162" s="87"/>
      <c r="EE162" s="11"/>
      <c r="EF162" s="69"/>
      <c r="EG162" s="8"/>
      <c r="EH162" s="8"/>
      <c r="EI162" s="8"/>
      <c r="EJ162" s="71"/>
      <c r="EK162" s="69"/>
      <c r="EL162" s="69"/>
      <c r="EM162" s="69"/>
      <c r="EN162" s="69"/>
      <c r="EO162" s="69"/>
      <c r="EP162" s="79" t="s">
        <v>656</v>
      </c>
      <c r="EQ162" s="10"/>
    </row>
    <row r="163" spans="1:147" ht="15" x14ac:dyDescent="0.25">
      <c r="A163" s="10">
        <v>159</v>
      </c>
      <c r="B163" s="15"/>
      <c r="C163" s="42"/>
      <c r="D163" s="8"/>
      <c r="E163" s="28"/>
      <c r="F163" s="28"/>
      <c r="G163" s="32"/>
      <c r="H163" s="5"/>
      <c r="I163" s="5"/>
      <c r="J163" s="5"/>
      <c r="K163" s="5"/>
      <c r="L163" s="5"/>
      <c r="M163" s="5"/>
      <c r="N163" s="5"/>
      <c r="O163" s="299">
        <f t="shared" si="10"/>
        <v>0</v>
      </c>
      <c r="P163" s="5"/>
      <c r="Q163" s="5"/>
      <c r="R163" s="5"/>
      <c r="S163" s="5"/>
      <c r="T163" s="5"/>
      <c r="U163" s="5"/>
      <c r="V163" s="5"/>
      <c r="W163" s="5"/>
      <c r="X163" s="32"/>
      <c r="Y163" s="5"/>
      <c r="Z163" s="5"/>
      <c r="AA163" s="5"/>
      <c r="AB163" s="5"/>
      <c r="AC163" s="5"/>
      <c r="AD163" s="5"/>
      <c r="AE163" s="5"/>
      <c r="AF163" s="32"/>
      <c r="AG163" s="5"/>
      <c r="AH163" s="5"/>
      <c r="AI163" s="5"/>
      <c r="AJ163" s="5"/>
      <c r="AK163" s="5"/>
      <c r="AL163" s="5"/>
      <c r="AM163" s="5"/>
      <c r="AN163" s="40"/>
      <c r="AO163" s="8"/>
      <c r="AP163" s="41"/>
      <c r="AQ163" s="28"/>
      <c r="AR163" s="28"/>
      <c r="AS163" s="28"/>
      <c r="AT163" s="28"/>
      <c r="AU163" s="28"/>
      <c r="AV163" s="28"/>
      <c r="AW163" s="28"/>
      <c r="AX163" s="28"/>
      <c r="AY163" s="10" t="s">
        <v>753</v>
      </c>
      <c r="AZ163" s="300">
        <f t="shared" si="11"/>
        <v>0</v>
      </c>
      <c r="BA163" s="5"/>
      <c r="BB163" s="5"/>
      <c r="BC163" s="87"/>
      <c r="BD163" s="20"/>
      <c r="BE163" s="5"/>
      <c r="BF163" s="5"/>
      <c r="BG163" s="5"/>
      <c r="BH163" s="5"/>
      <c r="BI163" s="5"/>
      <c r="BJ163" s="32"/>
      <c r="BK163" s="38"/>
      <c r="BL163" s="11"/>
      <c r="BM163" s="11"/>
      <c r="BN163" s="11"/>
      <c r="BO163" s="44">
        <v>159</v>
      </c>
      <c r="BP163" s="26"/>
      <c r="BQ163" s="26"/>
      <c r="BR163" s="26"/>
      <c r="BS163" s="26"/>
      <c r="BT163" s="26"/>
      <c r="BU163" s="26"/>
      <c r="BV163" s="26"/>
      <c r="BW163" s="33"/>
      <c r="BX163" s="26"/>
      <c r="BY163" s="26"/>
      <c r="BZ163" s="26"/>
      <c r="CA163" s="26"/>
      <c r="CB163" s="26"/>
      <c r="CC163" s="33"/>
      <c r="CD163" s="26"/>
      <c r="CE163" s="26"/>
      <c r="CF163" s="26"/>
      <c r="CG163" s="26"/>
      <c r="CH163" s="26"/>
      <c r="CI163" s="33"/>
      <c r="CJ163" s="26"/>
      <c r="CK163" s="26"/>
      <c r="CL163" s="26"/>
      <c r="CM163" s="26"/>
      <c r="CN163" s="26"/>
      <c r="CO163" s="33"/>
      <c r="CP163" s="26"/>
      <c r="CQ163" s="26"/>
      <c r="CR163" s="26"/>
      <c r="CS163" s="26"/>
      <c r="CT163" s="26"/>
      <c r="CU163" s="33"/>
      <c r="CV163" s="4"/>
      <c r="CW163" s="4"/>
      <c r="CX163" s="4"/>
      <c r="CY163" s="4"/>
      <c r="CZ163" s="43"/>
      <c r="DA163" s="26"/>
      <c r="DB163" s="26"/>
      <c r="DC163" s="26"/>
      <c r="DD163" s="26"/>
      <c r="DE163" s="26"/>
      <c r="DF163" s="26"/>
      <c r="DG163" s="33"/>
      <c r="DH163" s="4"/>
      <c r="DI163" s="4"/>
      <c r="DJ163" s="4"/>
      <c r="DK163" s="4"/>
      <c r="DL163" s="43"/>
      <c r="DM163" s="26"/>
      <c r="DN163" s="26"/>
      <c r="DO163" s="26"/>
      <c r="DP163" s="26"/>
      <c r="DQ163" s="26"/>
      <c r="DR163" s="26"/>
      <c r="DS163" s="33"/>
      <c r="DT163" s="26"/>
      <c r="DU163" s="26"/>
      <c r="DV163" s="26"/>
      <c r="DW163" s="26"/>
      <c r="DX163" s="26"/>
      <c r="DY163" s="44">
        <v>159</v>
      </c>
      <c r="DZ163" s="5">
        <v>0</v>
      </c>
      <c r="EA163" s="5">
        <v>0</v>
      </c>
      <c r="EB163" s="69"/>
      <c r="EC163" s="5"/>
      <c r="ED163" s="87"/>
      <c r="EE163" s="11"/>
      <c r="EF163" s="69"/>
      <c r="EG163" s="8"/>
      <c r="EH163" s="8"/>
      <c r="EI163" s="8"/>
      <c r="EJ163" s="71"/>
      <c r="EK163" s="69"/>
      <c r="EL163" s="69"/>
      <c r="EM163" s="69"/>
      <c r="EN163" s="69"/>
      <c r="EO163" s="69"/>
      <c r="EP163" s="79" t="s">
        <v>656</v>
      </c>
      <c r="EQ163" s="10"/>
    </row>
    <row r="164" spans="1:147" ht="15" x14ac:dyDescent="0.25">
      <c r="A164" s="10">
        <v>160</v>
      </c>
      <c r="B164" s="15"/>
      <c r="C164" s="42"/>
      <c r="D164" s="8"/>
      <c r="E164" s="28"/>
      <c r="F164" s="28"/>
      <c r="G164" s="32"/>
      <c r="H164" s="5"/>
      <c r="I164" s="5"/>
      <c r="J164" s="5"/>
      <c r="K164" s="5"/>
      <c r="L164" s="5"/>
      <c r="M164" s="5"/>
      <c r="N164" s="5"/>
      <c r="O164" s="299">
        <f t="shared" si="10"/>
        <v>0</v>
      </c>
      <c r="P164" s="5"/>
      <c r="Q164" s="5"/>
      <c r="R164" s="5"/>
      <c r="S164" s="5"/>
      <c r="T164" s="5"/>
      <c r="U164" s="5"/>
      <c r="V164" s="5"/>
      <c r="W164" s="5"/>
      <c r="X164" s="32"/>
      <c r="Y164" s="5"/>
      <c r="Z164" s="5"/>
      <c r="AA164" s="5"/>
      <c r="AB164" s="5"/>
      <c r="AC164" s="5"/>
      <c r="AD164" s="5"/>
      <c r="AE164" s="5"/>
      <c r="AF164" s="32"/>
      <c r="AG164" s="5"/>
      <c r="AH164" s="5"/>
      <c r="AI164" s="5"/>
      <c r="AJ164" s="5"/>
      <c r="AK164" s="5"/>
      <c r="AL164" s="5"/>
      <c r="AM164" s="5"/>
      <c r="AN164" s="40"/>
      <c r="AO164" s="8"/>
      <c r="AP164" s="41"/>
      <c r="AQ164" s="28"/>
      <c r="AR164" s="28"/>
      <c r="AS164" s="28"/>
      <c r="AT164" s="28"/>
      <c r="AU164" s="28"/>
      <c r="AV164" s="28"/>
      <c r="AW164" s="28"/>
      <c r="AX164" s="28"/>
      <c r="AY164" s="10" t="s">
        <v>753</v>
      </c>
      <c r="AZ164" s="300">
        <f t="shared" si="11"/>
        <v>0</v>
      </c>
      <c r="BA164" s="5"/>
      <c r="BB164" s="5"/>
      <c r="BC164" s="87"/>
      <c r="BD164" s="20"/>
      <c r="BE164" s="5"/>
      <c r="BF164" s="5"/>
      <c r="BG164" s="5"/>
      <c r="BH164" s="5"/>
      <c r="BI164" s="5"/>
      <c r="BJ164" s="32"/>
      <c r="BK164" s="38"/>
      <c r="BL164" s="11"/>
      <c r="BM164" s="11"/>
      <c r="BN164" s="11"/>
      <c r="BO164" s="44">
        <v>160</v>
      </c>
      <c r="BP164" s="26"/>
      <c r="BQ164" s="26"/>
      <c r="BR164" s="26"/>
      <c r="BS164" s="26"/>
      <c r="BT164" s="26"/>
      <c r="BU164" s="26"/>
      <c r="BV164" s="26"/>
      <c r="BW164" s="33"/>
      <c r="BX164" s="26"/>
      <c r="BY164" s="26"/>
      <c r="BZ164" s="26"/>
      <c r="CA164" s="26"/>
      <c r="CB164" s="26"/>
      <c r="CC164" s="33"/>
      <c r="CD164" s="26"/>
      <c r="CE164" s="26"/>
      <c r="CF164" s="26"/>
      <c r="CG164" s="26"/>
      <c r="CH164" s="26"/>
      <c r="CI164" s="33"/>
      <c r="CJ164" s="26"/>
      <c r="CK164" s="26"/>
      <c r="CL164" s="26"/>
      <c r="CM164" s="26"/>
      <c r="CN164" s="26"/>
      <c r="CO164" s="33"/>
      <c r="CP164" s="26"/>
      <c r="CQ164" s="26"/>
      <c r="CR164" s="26"/>
      <c r="CS164" s="26"/>
      <c r="CT164" s="26"/>
      <c r="CU164" s="33"/>
      <c r="CV164" s="4"/>
      <c r="CW164" s="4"/>
      <c r="CX164" s="4"/>
      <c r="CY164" s="4"/>
      <c r="CZ164" s="43"/>
      <c r="DA164" s="26"/>
      <c r="DB164" s="26"/>
      <c r="DC164" s="26"/>
      <c r="DD164" s="26"/>
      <c r="DE164" s="26"/>
      <c r="DF164" s="26"/>
      <c r="DG164" s="33"/>
      <c r="DH164" s="4"/>
      <c r="DI164" s="4"/>
      <c r="DJ164" s="4"/>
      <c r="DK164" s="4"/>
      <c r="DL164" s="43"/>
      <c r="DM164" s="26"/>
      <c r="DN164" s="26"/>
      <c r="DO164" s="26"/>
      <c r="DP164" s="26"/>
      <c r="DQ164" s="26"/>
      <c r="DR164" s="26"/>
      <c r="DS164" s="33"/>
      <c r="DT164" s="26"/>
      <c r="DU164" s="26"/>
      <c r="DV164" s="26"/>
      <c r="DW164" s="26"/>
      <c r="DX164" s="26"/>
      <c r="DY164" s="44">
        <v>160</v>
      </c>
      <c r="DZ164" s="5">
        <v>0</v>
      </c>
      <c r="EA164" s="5">
        <v>0</v>
      </c>
      <c r="EB164" s="69"/>
      <c r="EC164" s="5"/>
      <c r="ED164" s="87"/>
      <c r="EE164" s="11"/>
      <c r="EF164" s="69"/>
      <c r="EG164" s="8"/>
      <c r="EH164" s="8"/>
      <c r="EI164" s="8"/>
      <c r="EJ164" s="71"/>
      <c r="EK164" s="69"/>
      <c r="EL164" s="69"/>
      <c r="EM164" s="69"/>
      <c r="EN164" s="69"/>
      <c r="EO164" s="69"/>
      <c r="EP164" s="79" t="s">
        <v>656</v>
      </c>
    </row>
    <row r="165" spans="1:147" ht="15" x14ac:dyDescent="0.25">
      <c r="A165" s="10">
        <v>161</v>
      </c>
      <c r="B165" s="15"/>
      <c r="C165" s="42"/>
      <c r="D165" s="8"/>
      <c r="E165" s="28"/>
      <c r="F165" s="28"/>
      <c r="G165" s="32"/>
      <c r="H165" s="5"/>
      <c r="I165" s="5"/>
      <c r="J165" s="5"/>
      <c r="K165" s="5"/>
      <c r="L165" s="5"/>
      <c r="M165" s="5"/>
      <c r="N165" s="5"/>
      <c r="O165" s="299">
        <f t="shared" si="10"/>
        <v>0</v>
      </c>
      <c r="P165" s="5"/>
      <c r="Q165" s="5"/>
      <c r="R165" s="5"/>
      <c r="S165" s="5"/>
      <c r="T165" s="5"/>
      <c r="U165" s="5"/>
      <c r="V165" s="5"/>
      <c r="W165" s="5"/>
      <c r="X165" s="32"/>
      <c r="Y165" s="5"/>
      <c r="Z165" s="5"/>
      <c r="AA165" s="5"/>
      <c r="AB165" s="5"/>
      <c r="AC165" s="5"/>
      <c r="AD165" s="5"/>
      <c r="AE165" s="5"/>
      <c r="AF165" s="32"/>
      <c r="AG165" s="5"/>
      <c r="AH165" s="5"/>
      <c r="AI165" s="5"/>
      <c r="AJ165" s="5"/>
      <c r="AK165" s="5"/>
      <c r="AL165" s="5"/>
      <c r="AM165" s="5"/>
      <c r="AN165" s="40"/>
      <c r="AO165" s="8"/>
      <c r="AP165" s="41"/>
      <c r="AQ165" s="28"/>
      <c r="AR165" s="28"/>
      <c r="AS165" s="28"/>
      <c r="AT165" s="28"/>
      <c r="AU165" s="28"/>
      <c r="AV165" s="28"/>
      <c r="AW165" s="28"/>
      <c r="AX165" s="28"/>
      <c r="AY165" s="10" t="s">
        <v>753</v>
      </c>
      <c r="AZ165" s="300">
        <f t="shared" si="11"/>
        <v>0</v>
      </c>
      <c r="BA165" s="5"/>
      <c r="BB165" s="5"/>
      <c r="BC165" s="87"/>
      <c r="BD165" s="20"/>
      <c r="BE165" s="5"/>
      <c r="BF165" s="5"/>
      <c r="BG165" s="5"/>
      <c r="BH165" s="5"/>
      <c r="BI165" s="5"/>
      <c r="BJ165" s="32"/>
      <c r="BK165" s="38"/>
      <c r="BL165" s="11"/>
      <c r="BM165" s="11"/>
      <c r="BN165" s="11"/>
      <c r="BO165" s="44">
        <v>161</v>
      </c>
      <c r="BP165" s="26"/>
      <c r="BQ165" s="26"/>
      <c r="BR165" s="26"/>
      <c r="BS165" s="26"/>
      <c r="BT165" s="26"/>
      <c r="BU165" s="26"/>
      <c r="BV165" s="26"/>
      <c r="BW165" s="33"/>
      <c r="BX165" s="26"/>
      <c r="BY165" s="26"/>
      <c r="BZ165" s="26"/>
      <c r="CA165" s="26"/>
      <c r="CB165" s="26"/>
      <c r="CC165" s="33"/>
      <c r="CD165" s="26"/>
      <c r="CE165" s="26"/>
      <c r="CF165" s="26"/>
      <c r="CG165" s="26"/>
      <c r="CH165" s="26"/>
      <c r="CI165" s="33"/>
      <c r="CJ165" s="26"/>
      <c r="CK165" s="26"/>
      <c r="CL165" s="26"/>
      <c r="CM165" s="26"/>
      <c r="CN165" s="26"/>
      <c r="CO165" s="33"/>
      <c r="CP165" s="26"/>
      <c r="CQ165" s="26"/>
      <c r="CR165" s="26"/>
      <c r="CS165" s="26"/>
      <c r="CT165" s="26"/>
      <c r="CU165" s="33"/>
      <c r="CV165" s="4"/>
      <c r="CW165" s="4"/>
      <c r="CX165" s="4"/>
      <c r="CY165" s="4"/>
      <c r="CZ165" s="43"/>
      <c r="DA165" s="26"/>
      <c r="DB165" s="26"/>
      <c r="DC165" s="26"/>
      <c r="DD165" s="26"/>
      <c r="DE165" s="26"/>
      <c r="DF165" s="26"/>
      <c r="DG165" s="33"/>
      <c r="DH165" s="4"/>
      <c r="DI165" s="4"/>
      <c r="DJ165" s="4"/>
      <c r="DK165" s="4"/>
      <c r="DL165" s="43"/>
      <c r="DM165" s="26"/>
      <c r="DN165" s="26"/>
      <c r="DO165" s="26"/>
      <c r="DP165" s="26"/>
      <c r="DQ165" s="26"/>
      <c r="DR165" s="26"/>
      <c r="DS165" s="33"/>
      <c r="DT165" s="26"/>
      <c r="DU165" s="26"/>
      <c r="DV165" s="26"/>
      <c r="DW165" s="26"/>
      <c r="DX165" s="26"/>
      <c r="DY165" s="44">
        <v>161</v>
      </c>
      <c r="DZ165" s="5">
        <v>0</v>
      </c>
      <c r="EA165" s="5">
        <v>0</v>
      </c>
      <c r="EB165" s="69"/>
      <c r="EC165" s="5"/>
      <c r="ED165" s="87"/>
      <c r="EE165" s="11"/>
      <c r="EF165" s="69"/>
      <c r="EG165" s="8"/>
      <c r="EH165" s="8"/>
      <c r="EI165" s="8"/>
      <c r="EJ165" s="71"/>
      <c r="EK165" s="69"/>
      <c r="EL165" s="69"/>
      <c r="EM165" s="69"/>
      <c r="EN165" s="69"/>
      <c r="EO165" s="69"/>
      <c r="EP165" s="79" t="s">
        <v>656</v>
      </c>
      <c r="EQ165" s="10"/>
    </row>
    <row r="166" spans="1:147" ht="15" x14ac:dyDescent="0.25">
      <c r="A166" s="10">
        <v>162</v>
      </c>
      <c r="B166" s="15"/>
      <c r="C166" s="42"/>
      <c r="D166" s="8"/>
      <c r="E166" s="28"/>
      <c r="F166" s="28"/>
      <c r="G166" s="32"/>
      <c r="H166" s="5"/>
      <c r="I166" s="5"/>
      <c r="J166" s="5"/>
      <c r="K166" s="5"/>
      <c r="L166" s="5"/>
      <c r="M166" s="5"/>
      <c r="N166" s="5"/>
      <c r="O166" s="299">
        <f t="shared" si="10"/>
        <v>0</v>
      </c>
      <c r="P166" s="5"/>
      <c r="Q166" s="5"/>
      <c r="R166" s="5"/>
      <c r="S166" s="5"/>
      <c r="T166" s="5"/>
      <c r="U166" s="5"/>
      <c r="V166" s="5"/>
      <c r="W166" s="5"/>
      <c r="X166" s="32"/>
      <c r="Y166" s="5"/>
      <c r="Z166" s="5"/>
      <c r="AA166" s="5"/>
      <c r="AB166" s="5"/>
      <c r="AC166" s="5"/>
      <c r="AD166" s="5"/>
      <c r="AE166" s="5"/>
      <c r="AF166" s="32"/>
      <c r="AG166" s="5"/>
      <c r="AH166" s="5"/>
      <c r="AI166" s="5"/>
      <c r="AJ166" s="5"/>
      <c r="AK166" s="5"/>
      <c r="AL166" s="5"/>
      <c r="AM166" s="5"/>
      <c r="AN166" s="40"/>
      <c r="AO166" s="8"/>
      <c r="AP166" s="41"/>
      <c r="AQ166" s="28"/>
      <c r="AR166" s="28"/>
      <c r="AS166" s="28"/>
      <c r="AT166" s="28"/>
      <c r="AU166" s="28"/>
      <c r="AV166" s="28"/>
      <c r="AW166" s="28"/>
      <c r="AX166" s="28"/>
      <c r="AY166" s="10" t="s">
        <v>753</v>
      </c>
      <c r="AZ166" s="300">
        <f t="shared" si="11"/>
        <v>0</v>
      </c>
      <c r="BA166" s="5"/>
      <c r="BB166" s="5"/>
      <c r="BC166" s="87"/>
      <c r="BD166" s="20"/>
      <c r="BE166" s="5"/>
      <c r="BF166" s="5"/>
      <c r="BG166" s="5"/>
      <c r="BH166" s="5"/>
      <c r="BI166" s="5"/>
      <c r="BJ166" s="32"/>
      <c r="BK166" s="38"/>
      <c r="BL166" s="11"/>
      <c r="BM166" s="11"/>
      <c r="BN166" s="11"/>
      <c r="BO166" s="44">
        <v>162</v>
      </c>
      <c r="BP166" s="26"/>
      <c r="BQ166" s="26"/>
      <c r="BR166" s="26"/>
      <c r="BS166" s="26"/>
      <c r="BT166" s="26"/>
      <c r="BU166" s="26"/>
      <c r="BV166" s="26"/>
      <c r="BW166" s="33"/>
      <c r="BX166" s="26"/>
      <c r="BY166" s="26"/>
      <c r="BZ166" s="26"/>
      <c r="CA166" s="26"/>
      <c r="CB166" s="26"/>
      <c r="CC166" s="33"/>
      <c r="CD166" s="26"/>
      <c r="CE166" s="26"/>
      <c r="CF166" s="26"/>
      <c r="CG166" s="26"/>
      <c r="CH166" s="26"/>
      <c r="CI166" s="33"/>
      <c r="CJ166" s="26"/>
      <c r="CK166" s="26"/>
      <c r="CL166" s="26"/>
      <c r="CM166" s="26"/>
      <c r="CN166" s="26"/>
      <c r="CO166" s="33"/>
      <c r="CP166" s="26"/>
      <c r="CQ166" s="26"/>
      <c r="CR166" s="26"/>
      <c r="CS166" s="26"/>
      <c r="CT166" s="26"/>
      <c r="CU166" s="33"/>
      <c r="CV166" s="4"/>
      <c r="CW166" s="4"/>
      <c r="CX166" s="4"/>
      <c r="CY166" s="4"/>
      <c r="CZ166" s="43"/>
      <c r="DA166" s="26"/>
      <c r="DB166" s="26"/>
      <c r="DC166" s="26"/>
      <c r="DD166" s="26"/>
      <c r="DE166" s="26"/>
      <c r="DF166" s="26"/>
      <c r="DG166" s="33"/>
      <c r="DH166" s="4"/>
      <c r="DI166" s="4"/>
      <c r="DJ166" s="4"/>
      <c r="DK166" s="4"/>
      <c r="DL166" s="43"/>
      <c r="DM166" s="26"/>
      <c r="DN166" s="26"/>
      <c r="DO166" s="26"/>
      <c r="DP166" s="26"/>
      <c r="DQ166" s="26"/>
      <c r="DR166" s="26"/>
      <c r="DS166" s="33"/>
      <c r="DT166" s="26"/>
      <c r="DU166" s="26"/>
      <c r="DV166" s="26"/>
      <c r="DW166" s="26"/>
      <c r="DX166" s="26"/>
      <c r="DY166" s="44">
        <v>162</v>
      </c>
      <c r="DZ166" s="5">
        <v>0</v>
      </c>
      <c r="EA166" s="5">
        <v>0</v>
      </c>
      <c r="EB166" s="69"/>
      <c r="EC166" s="5"/>
      <c r="ED166" s="87"/>
      <c r="EE166" s="11"/>
      <c r="EF166" s="69"/>
      <c r="EG166" s="8"/>
      <c r="EH166" s="8"/>
      <c r="EI166" s="8"/>
      <c r="EJ166" s="71"/>
      <c r="EK166" s="69"/>
      <c r="EL166" s="69"/>
      <c r="EM166" s="69"/>
      <c r="EN166" s="69"/>
      <c r="EO166" s="69"/>
      <c r="EP166" s="79" t="s">
        <v>656</v>
      </c>
      <c r="EQ166" s="10"/>
    </row>
    <row r="167" spans="1:147" ht="15" x14ac:dyDescent="0.25">
      <c r="A167" s="10">
        <v>163</v>
      </c>
      <c r="B167" s="15"/>
      <c r="C167" s="42"/>
      <c r="D167" s="8"/>
      <c r="E167" s="28"/>
      <c r="F167" s="28"/>
      <c r="G167" s="32"/>
      <c r="H167" s="5"/>
      <c r="I167" s="5"/>
      <c r="J167" s="5"/>
      <c r="K167" s="5"/>
      <c r="L167" s="5"/>
      <c r="M167" s="5"/>
      <c r="N167" s="5"/>
      <c r="O167" s="299">
        <f t="shared" si="10"/>
        <v>0</v>
      </c>
      <c r="P167" s="5"/>
      <c r="Q167" s="5"/>
      <c r="R167" s="5"/>
      <c r="S167" s="5"/>
      <c r="T167" s="5"/>
      <c r="U167" s="5"/>
      <c r="V167" s="5"/>
      <c r="W167" s="5"/>
      <c r="X167" s="32"/>
      <c r="Y167" s="5"/>
      <c r="Z167" s="5"/>
      <c r="AA167" s="5"/>
      <c r="AB167" s="5"/>
      <c r="AC167" s="5"/>
      <c r="AD167" s="5"/>
      <c r="AE167" s="5"/>
      <c r="AF167" s="32"/>
      <c r="AG167" s="5"/>
      <c r="AH167" s="5"/>
      <c r="AI167" s="5"/>
      <c r="AJ167" s="5"/>
      <c r="AK167" s="5"/>
      <c r="AL167" s="5"/>
      <c r="AM167" s="5"/>
      <c r="AN167" s="40"/>
      <c r="AO167" s="8"/>
      <c r="AP167" s="41"/>
      <c r="AQ167" s="28"/>
      <c r="AR167" s="28"/>
      <c r="AS167" s="28"/>
      <c r="AT167" s="28"/>
      <c r="AU167" s="28"/>
      <c r="AV167" s="28"/>
      <c r="AW167" s="28"/>
      <c r="AX167" s="28"/>
      <c r="AY167" s="10" t="s">
        <v>753</v>
      </c>
      <c r="AZ167" s="300">
        <f t="shared" si="11"/>
        <v>0</v>
      </c>
      <c r="BA167" s="5"/>
      <c r="BB167" s="5"/>
      <c r="BC167" s="87"/>
      <c r="BD167" s="20"/>
      <c r="BE167" s="5"/>
      <c r="BF167" s="5"/>
      <c r="BG167" s="5"/>
      <c r="BH167" s="5"/>
      <c r="BI167" s="5"/>
      <c r="BJ167" s="32"/>
      <c r="BK167" s="38"/>
      <c r="BL167" s="11"/>
      <c r="BM167" s="11"/>
      <c r="BN167" s="11"/>
      <c r="BO167" s="44">
        <v>163</v>
      </c>
      <c r="BP167" s="26"/>
      <c r="BQ167" s="26"/>
      <c r="BR167" s="26"/>
      <c r="BS167" s="26"/>
      <c r="BT167" s="26"/>
      <c r="BU167" s="26"/>
      <c r="BV167" s="26"/>
      <c r="BW167" s="33"/>
      <c r="BX167" s="26"/>
      <c r="BY167" s="26"/>
      <c r="BZ167" s="26"/>
      <c r="CA167" s="26"/>
      <c r="CB167" s="26"/>
      <c r="CC167" s="33"/>
      <c r="CD167" s="26"/>
      <c r="CE167" s="26"/>
      <c r="CF167" s="26"/>
      <c r="CG167" s="26"/>
      <c r="CH167" s="26"/>
      <c r="CI167" s="33"/>
      <c r="CJ167" s="26"/>
      <c r="CK167" s="26"/>
      <c r="CL167" s="26"/>
      <c r="CM167" s="26"/>
      <c r="CN167" s="26"/>
      <c r="CO167" s="33"/>
      <c r="CP167" s="26"/>
      <c r="CQ167" s="26"/>
      <c r="CR167" s="26"/>
      <c r="CS167" s="26"/>
      <c r="CT167" s="26"/>
      <c r="CU167" s="33"/>
      <c r="CV167" s="4"/>
      <c r="CW167" s="4"/>
      <c r="CX167" s="4"/>
      <c r="CY167" s="4"/>
      <c r="CZ167" s="43"/>
      <c r="DA167" s="26"/>
      <c r="DB167" s="26"/>
      <c r="DC167" s="26"/>
      <c r="DD167" s="26"/>
      <c r="DE167" s="26"/>
      <c r="DF167" s="26"/>
      <c r="DG167" s="33"/>
      <c r="DH167" s="4"/>
      <c r="DI167" s="4"/>
      <c r="DJ167" s="4"/>
      <c r="DK167" s="4"/>
      <c r="DL167" s="43"/>
      <c r="DM167" s="26"/>
      <c r="DN167" s="26"/>
      <c r="DO167" s="26"/>
      <c r="DP167" s="26"/>
      <c r="DQ167" s="26"/>
      <c r="DR167" s="26"/>
      <c r="DS167" s="33"/>
      <c r="DT167" s="26"/>
      <c r="DU167" s="26"/>
      <c r="DV167" s="26"/>
      <c r="DW167" s="26"/>
      <c r="DX167" s="26"/>
      <c r="DY167" s="44">
        <v>163</v>
      </c>
      <c r="DZ167" s="5">
        <v>0</v>
      </c>
      <c r="EA167" s="5">
        <v>0</v>
      </c>
      <c r="EB167" s="69"/>
      <c r="EC167" s="5"/>
      <c r="ED167" s="87"/>
      <c r="EE167" s="11"/>
      <c r="EF167" s="69"/>
      <c r="EG167" s="8"/>
      <c r="EH167" s="8"/>
      <c r="EI167" s="8"/>
      <c r="EJ167" s="71"/>
      <c r="EK167" s="69"/>
      <c r="EL167" s="69"/>
      <c r="EM167" s="69"/>
      <c r="EN167" s="69"/>
      <c r="EO167" s="69"/>
      <c r="EP167" s="79" t="s">
        <v>656</v>
      </c>
      <c r="EQ167" s="10"/>
    </row>
    <row r="168" spans="1:147" ht="15" x14ac:dyDescent="0.25">
      <c r="A168" s="10">
        <v>164</v>
      </c>
      <c r="B168" s="15"/>
      <c r="C168" s="42"/>
      <c r="D168" s="8"/>
      <c r="E168" s="28"/>
      <c r="F168" s="28"/>
      <c r="G168" s="32"/>
      <c r="H168" s="5"/>
      <c r="I168" s="5"/>
      <c r="J168" s="5"/>
      <c r="K168" s="5"/>
      <c r="L168" s="5"/>
      <c r="M168" s="5"/>
      <c r="N168" s="5"/>
      <c r="O168" s="299">
        <f t="shared" si="10"/>
        <v>0</v>
      </c>
      <c r="P168" s="5"/>
      <c r="Q168" s="5"/>
      <c r="R168" s="5"/>
      <c r="S168" s="5"/>
      <c r="T168" s="5"/>
      <c r="U168" s="5"/>
      <c r="V168" s="5"/>
      <c r="W168" s="5"/>
      <c r="X168" s="32"/>
      <c r="Y168" s="5"/>
      <c r="Z168" s="5"/>
      <c r="AA168" s="5"/>
      <c r="AB168" s="5"/>
      <c r="AC168" s="5"/>
      <c r="AD168" s="5"/>
      <c r="AE168" s="5"/>
      <c r="AF168" s="32"/>
      <c r="AG168" s="5"/>
      <c r="AH168" s="5"/>
      <c r="AI168" s="5"/>
      <c r="AJ168" s="5"/>
      <c r="AK168" s="5"/>
      <c r="AL168" s="5"/>
      <c r="AM168" s="5"/>
      <c r="AN168" s="40"/>
      <c r="AO168" s="8"/>
      <c r="AP168" s="41"/>
      <c r="AQ168" s="28"/>
      <c r="AR168" s="28"/>
      <c r="AS168" s="28"/>
      <c r="AT168" s="28"/>
      <c r="AU168" s="28"/>
      <c r="AV168" s="28"/>
      <c r="AW168" s="28"/>
      <c r="AX168" s="28"/>
      <c r="AY168" s="10" t="s">
        <v>753</v>
      </c>
      <c r="AZ168" s="300">
        <f t="shared" si="11"/>
        <v>0</v>
      </c>
      <c r="BA168" s="5"/>
      <c r="BB168" s="5"/>
      <c r="BC168" s="87"/>
      <c r="BD168" s="20"/>
      <c r="BE168" s="5"/>
      <c r="BF168" s="5"/>
      <c r="BG168" s="5"/>
      <c r="BH168" s="5"/>
      <c r="BI168" s="5"/>
      <c r="BJ168" s="32"/>
      <c r="BK168" s="38"/>
      <c r="BL168" s="11"/>
      <c r="BM168" s="11"/>
      <c r="BN168" s="11"/>
      <c r="BO168" s="44">
        <v>164</v>
      </c>
      <c r="BP168" s="26"/>
      <c r="BQ168" s="26"/>
      <c r="BR168" s="26"/>
      <c r="BS168" s="26"/>
      <c r="BT168" s="26"/>
      <c r="BU168" s="26"/>
      <c r="BV168" s="26"/>
      <c r="BW168" s="33"/>
      <c r="BX168" s="26"/>
      <c r="BY168" s="26"/>
      <c r="BZ168" s="26"/>
      <c r="CA168" s="26"/>
      <c r="CB168" s="26"/>
      <c r="CC168" s="33"/>
      <c r="CD168" s="26"/>
      <c r="CE168" s="26"/>
      <c r="CF168" s="26"/>
      <c r="CG168" s="26"/>
      <c r="CH168" s="26"/>
      <c r="CI168" s="33"/>
      <c r="CJ168" s="26"/>
      <c r="CK168" s="26"/>
      <c r="CL168" s="26"/>
      <c r="CM168" s="26"/>
      <c r="CN168" s="26"/>
      <c r="CO168" s="33"/>
      <c r="CP168" s="26"/>
      <c r="CQ168" s="26"/>
      <c r="CR168" s="26"/>
      <c r="CS168" s="26"/>
      <c r="CT168" s="26"/>
      <c r="CU168" s="33"/>
      <c r="CV168" s="4"/>
      <c r="CW168" s="4"/>
      <c r="CX168" s="4"/>
      <c r="CY168" s="4"/>
      <c r="CZ168" s="43"/>
      <c r="DA168" s="26"/>
      <c r="DB168" s="26"/>
      <c r="DC168" s="26"/>
      <c r="DD168" s="26"/>
      <c r="DE168" s="26"/>
      <c r="DF168" s="26"/>
      <c r="DG168" s="33"/>
      <c r="DH168" s="4"/>
      <c r="DI168" s="4"/>
      <c r="DJ168" s="4"/>
      <c r="DK168" s="4"/>
      <c r="DL168" s="43"/>
      <c r="DM168" s="26"/>
      <c r="DN168" s="26"/>
      <c r="DO168" s="26"/>
      <c r="DP168" s="26"/>
      <c r="DQ168" s="26"/>
      <c r="DR168" s="26"/>
      <c r="DS168" s="33"/>
      <c r="DT168" s="26"/>
      <c r="DU168" s="26"/>
      <c r="DV168" s="26"/>
      <c r="DW168" s="26"/>
      <c r="DX168" s="26"/>
      <c r="DY168" s="44">
        <v>164</v>
      </c>
      <c r="DZ168" s="5">
        <v>0</v>
      </c>
      <c r="EA168" s="5">
        <v>0</v>
      </c>
      <c r="EB168" s="69"/>
      <c r="EC168" s="5"/>
      <c r="ED168" s="87"/>
      <c r="EE168" s="11"/>
      <c r="EF168" s="69"/>
      <c r="EG168" s="8"/>
      <c r="EH168" s="8"/>
      <c r="EI168" s="8"/>
      <c r="EJ168" s="71"/>
      <c r="EK168" s="69"/>
      <c r="EL168" s="69"/>
      <c r="EM168" s="69"/>
      <c r="EN168" s="69"/>
      <c r="EO168" s="69"/>
      <c r="EP168" s="79" t="s">
        <v>656</v>
      </c>
      <c r="EQ168" s="10"/>
    </row>
    <row r="169" spans="1:147" ht="15" x14ac:dyDescent="0.25">
      <c r="A169" s="10">
        <v>165</v>
      </c>
      <c r="B169" s="15"/>
      <c r="C169" s="42"/>
      <c r="D169" s="8"/>
      <c r="E169" s="28"/>
      <c r="F169" s="28"/>
      <c r="G169" s="32"/>
      <c r="H169" s="5"/>
      <c r="I169" s="5"/>
      <c r="J169" s="5"/>
      <c r="K169" s="5"/>
      <c r="L169" s="5"/>
      <c r="M169" s="5"/>
      <c r="N169" s="5"/>
      <c r="O169" s="299">
        <f t="shared" si="10"/>
        <v>0</v>
      </c>
      <c r="P169" s="5"/>
      <c r="Q169" s="5"/>
      <c r="R169" s="5"/>
      <c r="S169" s="5"/>
      <c r="T169" s="5"/>
      <c r="U169" s="5"/>
      <c r="V169" s="5"/>
      <c r="W169" s="5"/>
      <c r="X169" s="32"/>
      <c r="Y169" s="5"/>
      <c r="Z169" s="5"/>
      <c r="AA169" s="5"/>
      <c r="AB169" s="5"/>
      <c r="AC169" s="5"/>
      <c r="AD169" s="5"/>
      <c r="AE169" s="5"/>
      <c r="AF169" s="32"/>
      <c r="AG169" s="5"/>
      <c r="AH169" s="5"/>
      <c r="AI169" s="5"/>
      <c r="AJ169" s="5"/>
      <c r="AK169" s="5"/>
      <c r="AL169" s="5"/>
      <c r="AM169" s="5"/>
      <c r="AN169" s="40"/>
      <c r="AO169" s="8"/>
      <c r="AP169" s="41"/>
      <c r="AQ169" s="28"/>
      <c r="AR169" s="28"/>
      <c r="AS169" s="28"/>
      <c r="AT169" s="28"/>
      <c r="AU169" s="28"/>
      <c r="AV169" s="28"/>
      <c r="AW169" s="28"/>
      <c r="AX169" s="28"/>
      <c r="AY169" s="10" t="s">
        <v>753</v>
      </c>
      <c r="AZ169" s="300">
        <f t="shared" si="11"/>
        <v>0</v>
      </c>
      <c r="BA169" s="5"/>
      <c r="BB169" s="5"/>
      <c r="BC169" s="87"/>
      <c r="BD169" s="20"/>
      <c r="BE169" s="5"/>
      <c r="BF169" s="5"/>
      <c r="BG169" s="5"/>
      <c r="BH169" s="5"/>
      <c r="BI169" s="5"/>
      <c r="BJ169" s="32"/>
      <c r="BK169" s="38"/>
      <c r="BL169" s="11"/>
      <c r="BM169" s="11"/>
      <c r="BN169" s="11"/>
      <c r="BO169" s="44">
        <v>165</v>
      </c>
      <c r="BP169" s="26"/>
      <c r="BQ169" s="26"/>
      <c r="BR169" s="26"/>
      <c r="BS169" s="26"/>
      <c r="BT169" s="26"/>
      <c r="BU169" s="26"/>
      <c r="BV169" s="26"/>
      <c r="BW169" s="33"/>
      <c r="BX169" s="26"/>
      <c r="BY169" s="26"/>
      <c r="BZ169" s="26"/>
      <c r="CA169" s="26"/>
      <c r="CB169" s="26"/>
      <c r="CC169" s="33"/>
      <c r="CD169" s="26"/>
      <c r="CE169" s="26"/>
      <c r="CF169" s="26"/>
      <c r="CG169" s="26"/>
      <c r="CH169" s="26"/>
      <c r="CI169" s="33"/>
      <c r="CJ169" s="26"/>
      <c r="CK169" s="26"/>
      <c r="CL169" s="26"/>
      <c r="CM169" s="26"/>
      <c r="CN169" s="26"/>
      <c r="CO169" s="33"/>
      <c r="CP169" s="26"/>
      <c r="CQ169" s="26"/>
      <c r="CR169" s="26"/>
      <c r="CS169" s="26"/>
      <c r="CT169" s="26"/>
      <c r="CU169" s="33"/>
      <c r="CV169" s="4"/>
      <c r="CW169" s="4"/>
      <c r="CX169" s="4"/>
      <c r="CY169" s="4"/>
      <c r="CZ169" s="43"/>
      <c r="DA169" s="26"/>
      <c r="DB169" s="26"/>
      <c r="DC169" s="26"/>
      <c r="DD169" s="26"/>
      <c r="DE169" s="26"/>
      <c r="DF169" s="26"/>
      <c r="DG169" s="33"/>
      <c r="DH169" s="4"/>
      <c r="DI169" s="4"/>
      <c r="DJ169" s="4"/>
      <c r="DK169" s="4"/>
      <c r="DL169" s="43"/>
      <c r="DM169" s="26"/>
      <c r="DN169" s="26"/>
      <c r="DO169" s="26"/>
      <c r="DP169" s="26"/>
      <c r="DQ169" s="26"/>
      <c r="DR169" s="26"/>
      <c r="DS169" s="33"/>
      <c r="DT169" s="26"/>
      <c r="DU169" s="26"/>
      <c r="DV169" s="26"/>
      <c r="DW169" s="26"/>
      <c r="DX169" s="26"/>
      <c r="DY169" s="44">
        <v>165</v>
      </c>
      <c r="DZ169" s="5">
        <v>0</v>
      </c>
      <c r="EA169" s="5">
        <v>0</v>
      </c>
      <c r="EB169" s="69"/>
      <c r="EC169" s="5"/>
      <c r="ED169" s="87"/>
      <c r="EE169" s="11"/>
      <c r="EF169" s="69"/>
      <c r="EG169" s="8"/>
      <c r="EH169" s="8"/>
      <c r="EI169" s="8"/>
      <c r="EJ169" s="71"/>
      <c r="EK169" s="69"/>
      <c r="EL169" s="69"/>
      <c r="EM169" s="69"/>
      <c r="EN169" s="69"/>
      <c r="EO169" s="69"/>
      <c r="EP169" s="79" t="s">
        <v>656</v>
      </c>
    </row>
    <row r="170" spans="1:147" ht="15" x14ac:dyDescent="0.25">
      <c r="A170" s="10">
        <v>166</v>
      </c>
      <c r="B170" s="15"/>
      <c r="C170" s="42"/>
      <c r="D170" s="8"/>
      <c r="E170" s="28"/>
      <c r="F170" s="28"/>
      <c r="G170" s="32"/>
      <c r="H170" s="5"/>
      <c r="I170" s="5"/>
      <c r="J170" s="5"/>
      <c r="K170" s="5"/>
      <c r="L170" s="5"/>
      <c r="M170" s="5"/>
      <c r="N170" s="5"/>
      <c r="O170" s="299">
        <f t="shared" si="10"/>
        <v>0</v>
      </c>
      <c r="P170" s="5"/>
      <c r="Q170" s="5"/>
      <c r="R170" s="5"/>
      <c r="S170" s="5"/>
      <c r="T170" s="5"/>
      <c r="U170" s="5"/>
      <c r="V170" s="5"/>
      <c r="W170" s="5"/>
      <c r="X170" s="32"/>
      <c r="Y170" s="5"/>
      <c r="Z170" s="5"/>
      <c r="AA170" s="5"/>
      <c r="AB170" s="5"/>
      <c r="AC170" s="5"/>
      <c r="AD170" s="5"/>
      <c r="AE170" s="5"/>
      <c r="AF170" s="32"/>
      <c r="AG170" s="5"/>
      <c r="AH170" s="5"/>
      <c r="AI170" s="5"/>
      <c r="AJ170" s="5"/>
      <c r="AK170" s="5"/>
      <c r="AL170" s="5"/>
      <c r="AM170" s="5"/>
      <c r="AN170" s="40"/>
      <c r="AO170" s="8"/>
      <c r="AP170" s="41"/>
      <c r="AQ170" s="28"/>
      <c r="AR170" s="28"/>
      <c r="AS170" s="28"/>
      <c r="AT170" s="28"/>
      <c r="AU170" s="28"/>
      <c r="AV170" s="28"/>
      <c r="AW170" s="28"/>
      <c r="AX170" s="28"/>
      <c r="AY170" s="10" t="s">
        <v>753</v>
      </c>
      <c r="AZ170" s="300">
        <f t="shared" si="11"/>
        <v>0</v>
      </c>
      <c r="BA170" s="5"/>
      <c r="BB170" s="5"/>
      <c r="BC170" s="87"/>
      <c r="BD170" s="20"/>
      <c r="BE170" s="5"/>
      <c r="BF170" s="5"/>
      <c r="BG170" s="5"/>
      <c r="BH170" s="5"/>
      <c r="BI170" s="5"/>
      <c r="BJ170" s="32"/>
      <c r="BK170" s="38"/>
      <c r="BL170" s="11"/>
      <c r="BM170" s="11"/>
      <c r="BN170" s="11"/>
      <c r="BO170" s="44">
        <v>166</v>
      </c>
      <c r="BP170" s="26"/>
      <c r="BQ170" s="26"/>
      <c r="BR170" s="26"/>
      <c r="BS170" s="26"/>
      <c r="BT170" s="26"/>
      <c r="BU170" s="26"/>
      <c r="BV170" s="26"/>
      <c r="BW170" s="33"/>
      <c r="BX170" s="26"/>
      <c r="BY170" s="26"/>
      <c r="BZ170" s="26"/>
      <c r="CA170" s="26"/>
      <c r="CB170" s="26"/>
      <c r="CC170" s="33"/>
      <c r="CD170" s="26"/>
      <c r="CE170" s="26"/>
      <c r="CF170" s="26"/>
      <c r="CG170" s="26"/>
      <c r="CH170" s="26"/>
      <c r="CI170" s="33"/>
      <c r="CJ170" s="26"/>
      <c r="CK170" s="26"/>
      <c r="CL170" s="26"/>
      <c r="CM170" s="26"/>
      <c r="CN170" s="26"/>
      <c r="CO170" s="33"/>
      <c r="CP170" s="26"/>
      <c r="CQ170" s="26"/>
      <c r="CR170" s="26"/>
      <c r="CS170" s="26"/>
      <c r="CT170" s="26"/>
      <c r="CU170" s="33"/>
      <c r="CV170" s="4"/>
      <c r="CW170" s="4"/>
      <c r="CX170" s="4"/>
      <c r="CY170" s="4"/>
      <c r="CZ170" s="43"/>
      <c r="DA170" s="26"/>
      <c r="DB170" s="26"/>
      <c r="DC170" s="26"/>
      <c r="DD170" s="26"/>
      <c r="DE170" s="26"/>
      <c r="DF170" s="26"/>
      <c r="DG170" s="33"/>
      <c r="DH170" s="4"/>
      <c r="DI170" s="4"/>
      <c r="DJ170" s="4"/>
      <c r="DK170" s="4"/>
      <c r="DL170" s="43"/>
      <c r="DM170" s="26"/>
      <c r="DN170" s="26"/>
      <c r="DO170" s="26"/>
      <c r="DP170" s="26"/>
      <c r="DQ170" s="26"/>
      <c r="DR170" s="26"/>
      <c r="DS170" s="33"/>
      <c r="DT170" s="26"/>
      <c r="DU170" s="26"/>
      <c r="DV170" s="26"/>
      <c r="DW170" s="26"/>
      <c r="DX170" s="26"/>
      <c r="DY170" s="44">
        <v>166</v>
      </c>
      <c r="DZ170" s="5">
        <v>0</v>
      </c>
      <c r="EA170" s="5">
        <v>0</v>
      </c>
      <c r="EB170" s="69"/>
      <c r="EC170" s="5"/>
      <c r="ED170" s="87"/>
      <c r="EE170" s="11"/>
      <c r="EF170" s="69"/>
      <c r="EG170" s="8"/>
      <c r="EH170" s="8"/>
      <c r="EI170" s="8"/>
      <c r="EJ170" s="71"/>
      <c r="EK170" s="69"/>
      <c r="EL170" s="69"/>
      <c r="EM170" s="69"/>
      <c r="EN170" s="69"/>
      <c r="EO170" s="69"/>
      <c r="EP170" s="79" t="s">
        <v>656</v>
      </c>
      <c r="EQ170" s="10"/>
    </row>
    <row r="171" spans="1:147" ht="15" x14ac:dyDescent="0.25">
      <c r="A171" s="10">
        <v>167</v>
      </c>
      <c r="B171" s="15"/>
      <c r="C171" s="42"/>
      <c r="D171" s="8"/>
      <c r="E171" s="28"/>
      <c r="F171" s="28"/>
      <c r="G171" s="32"/>
      <c r="H171" s="5"/>
      <c r="I171" s="5"/>
      <c r="J171" s="5"/>
      <c r="K171" s="5"/>
      <c r="L171" s="5"/>
      <c r="M171" s="5"/>
      <c r="N171" s="5"/>
      <c r="O171" s="299">
        <f t="shared" si="10"/>
        <v>0</v>
      </c>
      <c r="P171" s="5"/>
      <c r="Q171" s="5"/>
      <c r="R171" s="5"/>
      <c r="S171" s="5"/>
      <c r="T171" s="5"/>
      <c r="U171" s="5"/>
      <c r="V171" s="5"/>
      <c r="W171" s="5"/>
      <c r="X171" s="32"/>
      <c r="Y171" s="5"/>
      <c r="Z171" s="5"/>
      <c r="AA171" s="5"/>
      <c r="AB171" s="5"/>
      <c r="AC171" s="5"/>
      <c r="AD171" s="5"/>
      <c r="AE171" s="5"/>
      <c r="AF171" s="32"/>
      <c r="AG171" s="5"/>
      <c r="AH171" s="5"/>
      <c r="AI171" s="5"/>
      <c r="AJ171" s="5"/>
      <c r="AK171" s="5"/>
      <c r="AL171" s="5"/>
      <c r="AM171" s="5"/>
      <c r="AN171" s="40"/>
      <c r="AO171" s="8"/>
      <c r="AP171" s="41"/>
      <c r="AQ171" s="28"/>
      <c r="AR171" s="28"/>
      <c r="AS171" s="28"/>
      <c r="AT171" s="28"/>
      <c r="AU171" s="28"/>
      <c r="AV171" s="28"/>
      <c r="AW171" s="28"/>
      <c r="AX171" s="28"/>
      <c r="AY171" s="10" t="s">
        <v>753</v>
      </c>
      <c r="AZ171" s="300">
        <f t="shared" si="11"/>
        <v>0</v>
      </c>
      <c r="BA171" s="5"/>
      <c r="BB171" s="5"/>
      <c r="BC171" s="87"/>
      <c r="BD171" s="20"/>
      <c r="BE171" s="5"/>
      <c r="BF171" s="5"/>
      <c r="BG171" s="5"/>
      <c r="BH171" s="5"/>
      <c r="BI171" s="5"/>
      <c r="BJ171" s="32"/>
      <c r="BK171" s="38"/>
      <c r="BL171" s="11"/>
      <c r="BM171" s="11"/>
      <c r="BN171" s="11"/>
      <c r="BO171" s="44">
        <v>167</v>
      </c>
      <c r="BP171" s="26"/>
      <c r="BQ171" s="26"/>
      <c r="BR171" s="26"/>
      <c r="BS171" s="26"/>
      <c r="BT171" s="26"/>
      <c r="BU171" s="26"/>
      <c r="BV171" s="26"/>
      <c r="BW171" s="33"/>
      <c r="BX171" s="26"/>
      <c r="BY171" s="26"/>
      <c r="BZ171" s="26"/>
      <c r="CA171" s="26"/>
      <c r="CB171" s="26"/>
      <c r="CC171" s="33"/>
      <c r="CD171" s="26"/>
      <c r="CE171" s="26"/>
      <c r="CF171" s="26"/>
      <c r="CG171" s="26"/>
      <c r="CH171" s="26"/>
      <c r="CI171" s="33"/>
      <c r="CJ171" s="26"/>
      <c r="CK171" s="26"/>
      <c r="CL171" s="26"/>
      <c r="CM171" s="26"/>
      <c r="CN171" s="26"/>
      <c r="CO171" s="33"/>
      <c r="CP171" s="26"/>
      <c r="CQ171" s="26"/>
      <c r="CR171" s="26"/>
      <c r="CS171" s="26"/>
      <c r="CT171" s="26"/>
      <c r="CU171" s="33"/>
      <c r="CV171" s="4"/>
      <c r="CW171" s="4"/>
      <c r="CX171" s="4"/>
      <c r="CY171" s="4"/>
      <c r="CZ171" s="43"/>
      <c r="DA171" s="26"/>
      <c r="DB171" s="26"/>
      <c r="DC171" s="26"/>
      <c r="DD171" s="26"/>
      <c r="DE171" s="26"/>
      <c r="DF171" s="26"/>
      <c r="DG171" s="33"/>
      <c r="DH171" s="4"/>
      <c r="DI171" s="4"/>
      <c r="DJ171" s="4"/>
      <c r="DK171" s="4"/>
      <c r="DL171" s="43"/>
      <c r="DM171" s="26"/>
      <c r="DN171" s="26"/>
      <c r="DO171" s="26"/>
      <c r="DP171" s="26"/>
      <c r="DQ171" s="26"/>
      <c r="DR171" s="26"/>
      <c r="DS171" s="33"/>
      <c r="DT171" s="26"/>
      <c r="DU171" s="26"/>
      <c r="DV171" s="26"/>
      <c r="DW171" s="26"/>
      <c r="DX171" s="26"/>
      <c r="DY171" s="44">
        <v>167</v>
      </c>
      <c r="DZ171" s="5">
        <v>0</v>
      </c>
      <c r="EA171" s="5">
        <v>0</v>
      </c>
      <c r="EB171" s="69"/>
      <c r="EC171" s="5"/>
      <c r="ED171" s="87"/>
      <c r="EE171" s="11"/>
      <c r="EF171" s="69"/>
      <c r="EG171" s="8"/>
      <c r="EH171" s="8"/>
      <c r="EI171" s="8"/>
      <c r="EJ171" s="71"/>
      <c r="EK171" s="69"/>
      <c r="EL171" s="69"/>
      <c r="EM171" s="69"/>
      <c r="EN171" s="69"/>
      <c r="EO171" s="69"/>
      <c r="EP171" s="79" t="s">
        <v>656</v>
      </c>
      <c r="EQ171" s="10"/>
    </row>
    <row r="172" spans="1:147" ht="15" x14ac:dyDescent="0.25">
      <c r="A172" s="10">
        <v>168</v>
      </c>
      <c r="B172" s="15"/>
      <c r="C172" s="42"/>
      <c r="D172" s="8"/>
      <c r="E172" s="28"/>
      <c r="F172" s="28"/>
      <c r="G172" s="32"/>
      <c r="H172" s="5"/>
      <c r="I172" s="5"/>
      <c r="J172" s="5"/>
      <c r="K172" s="5"/>
      <c r="L172" s="5"/>
      <c r="M172" s="5"/>
      <c r="N172" s="5"/>
      <c r="O172" s="299">
        <f t="shared" si="10"/>
        <v>0</v>
      </c>
      <c r="P172" s="5"/>
      <c r="Q172" s="5"/>
      <c r="R172" s="5"/>
      <c r="S172" s="5"/>
      <c r="T172" s="5"/>
      <c r="U172" s="5"/>
      <c r="V172" s="5"/>
      <c r="W172" s="5"/>
      <c r="X172" s="32"/>
      <c r="Y172" s="5"/>
      <c r="Z172" s="5"/>
      <c r="AA172" s="5"/>
      <c r="AB172" s="5"/>
      <c r="AC172" s="5"/>
      <c r="AD172" s="5"/>
      <c r="AE172" s="5"/>
      <c r="AF172" s="32"/>
      <c r="AG172" s="5"/>
      <c r="AH172" s="5"/>
      <c r="AI172" s="5"/>
      <c r="AJ172" s="5"/>
      <c r="AK172" s="5"/>
      <c r="AL172" s="5"/>
      <c r="AM172" s="5"/>
      <c r="AN172" s="40"/>
      <c r="AO172" s="8"/>
      <c r="AP172" s="41"/>
      <c r="AQ172" s="28"/>
      <c r="AR172" s="28"/>
      <c r="AS172" s="28"/>
      <c r="AT172" s="28"/>
      <c r="AU172" s="28"/>
      <c r="AV172" s="28"/>
      <c r="AW172" s="28"/>
      <c r="AX172" s="28"/>
      <c r="AY172" s="10" t="s">
        <v>753</v>
      </c>
      <c r="AZ172" s="300">
        <f t="shared" si="11"/>
        <v>0</v>
      </c>
      <c r="BA172" s="5"/>
      <c r="BB172" s="5"/>
      <c r="BC172" s="87"/>
      <c r="BD172" s="20"/>
      <c r="BE172" s="5"/>
      <c r="BF172" s="5"/>
      <c r="BG172" s="5"/>
      <c r="BH172" s="5"/>
      <c r="BI172" s="5"/>
      <c r="BJ172" s="32"/>
      <c r="BK172" s="38"/>
      <c r="BL172" s="11"/>
      <c r="BM172" s="11"/>
      <c r="BN172" s="11"/>
      <c r="BO172" s="44">
        <v>168</v>
      </c>
      <c r="BP172" s="26"/>
      <c r="BQ172" s="26"/>
      <c r="BR172" s="26"/>
      <c r="BS172" s="26"/>
      <c r="BT172" s="26"/>
      <c r="BU172" s="26"/>
      <c r="BV172" s="26"/>
      <c r="BW172" s="33"/>
      <c r="BX172" s="26"/>
      <c r="BY172" s="26"/>
      <c r="BZ172" s="26"/>
      <c r="CA172" s="26"/>
      <c r="CB172" s="26"/>
      <c r="CC172" s="33"/>
      <c r="CD172" s="26"/>
      <c r="CE172" s="26"/>
      <c r="CF172" s="26"/>
      <c r="CG172" s="26"/>
      <c r="CH172" s="26"/>
      <c r="CI172" s="33"/>
      <c r="CJ172" s="26"/>
      <c r="CK172" s="26"/>
      <c r="CL172" s="26"/>
      <c r="CM172" s="26"/>
      <c r="CN172" s="26"/>
      <c r="CO172" s="33"/>
      <c r="CP172" s="26"/>
      <c r="CQ172" s="26"/>
      <c r="CR172" s="26"/>
      <c r="CS172" s="26"/>
      <c r="CT172" s="26"/>
      <c r="CU172" s="33"/>
      <c r="CV172" s="4"/>
      <c r="CW172" s="4"/>
      <c r="CX172" s="4"/>
      <c r="CY172" s="4"/>
      <c r="CZ172" s="43"/>
      <c r="DA172" s="26"/>
      <c r="DB172" s="26"/>
      <c r="DC172" s="26"/>
      <c r="DD172" s="26"/>
      <c r="DE172" s="26"/>
      <c r="DF172" s="26"/>
      <c r="DG172" s="33"/>
      <c r="DH172" s="4"/>
      <c r="DI172" s="4"/>
      <c r="DJ172" s="4"/>
      <c r="DK172" s="4"/>
      <c r="DL172" s="43"/>
      <c r="DM172" s="26"/>
      <c r="DN172" s="26"/>
      <c r="DO172" s="26"/>
      <c r="DP172" s="26"/>
      <c r="DQ172" s="26"/>
      <c r="DR172" s="26"/>
      <c r="DS172" s="33"/>
      <c r="DT172" s="26"/>
      <c r="DU172" s="26"/>
      <c r="DV172" s="26"/>
      <c r="DW172" s="26"/>
      <c r="DX172" s="26"/>
      <c r="DY172" s="44">
        <v>168</v>
      </c>
      <c r="DZ172" s="5">
        <v>0</v>
      </c>
      <c r="EA172" s="5">
        <v>0</v>
      </c>
      <c r="EB172" s="69"/>
      <c r="EC172" s="5"/>
      <c r="ED172" s="87"/>
      <c r="EE172" s="11"/>
      <c r="EF172" s="69"/>
      <c r="EG172" s="8"/>
      <c r="EH172" s="8"/>
      <c r="EI172" s="8"/>
      <c r="EJ172" s="71"/>
      <c r="EK172" s="69"/>
      <c r="EL172" s="69"/>
      <c r="EM172" s="69"/>
      <c r="EN172" s="69"/>
      <c r="EO172" s="69"/>
      <c r="EP172" s="79" t="s">
        <v>656</v>
      </c>
      <c r="EQ172" s="10"/>
    </row>
    <row r="173" spans="1:147" ht="15" x14ac:dyDescent="0.25">
      <c r="A173" s="10">
        <v>169</v>
      </c>
      <c r="B173" s="15"/>
      <c r="C173" s="42"/>
      <c r="D173" s="8"/>
      <c r="E173" s="28"/>
      <c r="F173" s="28"/>
      <c r="G173" s="32"/>
      <c r="H173" s="5"/>
      <c r="I173" s="5"/>
      <c r="J173" s="5"/>
      <c r="K173" s="5"/>
      <c r="L173" s="5"/>
      <c r="M173" s="5"/>
      <c r="N173" s="5"/>
      <c r="O173" s="299">
        <f t="shared" si="10"/>
        <v>0</v>
      </c>
      <c r="P173" s="5"/>
      <c r="Q173" s="5"/>
      <c r="R173" s="5"/>
      <c r="S173" s="5"/>
      <c r="T173" s="5"/>
      <c r="U173" s="5"/>
      <c r="V173" s="5"/>
      <c r="W173" s="5"/>
      <c r="X173" s="32"/>
      <c r="Y173" s="5"/>
      <c r="Z173" s="5"/>
      <c r="AA173" s="5"/>
      <c r="AB173" s="5"/>
      <c r="AC173" s="5"/>
      <c r="AD173" s="5"/>
      <c r="AE173" s="5"/>
      <c r="AF173" s="32"/>
      <c r="AG173" s="5"/>
      <c r="AH173" s="5"/>
      <c r="AI173" s="5"/>
      <c r="AJ173" s="5"/>
      <c r="AK173" s="5"/>
      <c r="AL173" s="5"/>
      <c r="AM173" s="5"/>
      <c r="AN173" s="40"/>
      <c r="AO173" s="8"/>
      <c r="AP173" s="41"/>
      <c r="AQ173" s="28"/>
      <c r="AR173" s="28"/>
      <c r="AS173" s="28"/>
      <c r="AT173" s="28"/>
      <c r="AU173" s="28"/>
      <c r="AV173" s="28"/>
      <c r="AW173" s="28"/>
      <c r="AX173" s="28"/>
      <c r="AY173" s="10" t="s">
        <v>753</v>
      </c>
      <c r="AZ173" s="300">
        <f t="shared" si="11"/>
        <v>0</v>
      </c>
      <c r="BA173" s="5"/>
      <c r="BB173" s="5"/>
      <c r="BC173" s="87"/>
      <c r="BD173" s="20"/>
      <c r="BE173" s="5"/>
      <c r="BF173" s="5"/>
      <c r="BG173" s="5"/>
      <c r="BH173" s="5"/>
      <c r="BI173" s="5"/>
      <c r="BJ173" s="32"/>
      <c r="BK173" s="38"/>
      <c r="BL173" s="11"/>
      <c r="BM173" s="11"/>
      <c r="BN173" s="11"/>
      <c r="BO173" s="44">
        <v>169</v>
      </c>
      <c r="BP173" s="26"/>
      <c r="BQ173" s="26"/>
      <c r="BR173" s="26"/>
      <c r="BS173" s="26"/>
      <c r="BT173" s="26"/>
      <c r="BU173" s="26"/>
      <c r="BV173" s="26"/>
      <c r="BW173" s="33"/>
      <c r="BX173" s="26"/>
      <c r="BY173" s="26"/>
      <c r="BZ173" s="26"/>
      <c r="CA173" s="26"/>
      <c r="CB173" s="26"/>
      <c r="CC173" s="33"/>
      <c r="CD173" s="26"/>
      <c r="CE173" s="26"/>
      <c r="CF173" s="26"/>
      <c r="CG173" s="26"/>
      <c r="CH173" s="26"/>
      <c r="CI173" s="33"/>
      <c r="CJ173" s="26"/>
      <c r="CK173" s="26"/>
      <c r="CL173" s="26"/>
      <c r="CM173" s="26"/>
      <c r="CN173" s="26"/>
      <c r="CO173" s="33"/>
      <c r="CP173" s="26"/>
      <c r="CQ173" s="26"/>
      <c r="CR173" s="26"/>
      <c r="CS173" s="26"/>
      <c r="CT173" s="26"/>
      <c r="CU173" s="33"/>
      <c r="CV173" s="4"/>
      <c r="CW173" s="4"/>
      <c r="CX173" s="4"/>
      <c r="CY173" s="4"/>
      <c r="CZ173" s="43"/>
      <c r="DA173" s="26"/>
      <c r="DB173" s="26"/>
      <c r="DC173" s="26"/>
      <c r="DD173" s="26"/>
      <c r="DE173" s="26"/>
      <c r="DF173" s="26"/>
      <c r="DG173" s="33"/>
      <c r="DH173" s="4"/>
      <c r="DI173" s="4"/>
      <c r="DJ173" s="4"/>
      <c r="DK173" s="4"/>
      <c r="DL173" s="43"/>
      <c r="DM173" s="26"/>
      <c r="DN173" s="26"/>
      <c r="DO173" s="26"/>
      <c r="DP173" s="26"/>
      <c r="DQ173" s="26"/>
      <c r="DR173" s="26"/>
      <c r="DS173" s="33"/>
      <c r="DT173" s="26"/>
      <c r="DU173" s="26"/>
      <c r="DV173" s="26"/>
      <c r="DW173" s="26"/>
      <c r="DX173" s="26"/>
      <c r="DY173" s="44">
        <v>169</v>
      </c>
      <c r="DZ173" s="5">
        <v>0</v>
      </c>
      <c r="EA173" s="5">
        <v>0</v>
      </c>
      <c r="EB173" s="69"/>
      <c r="EC173" s="5"/>
      <c r="ED173" s="87"/>
      <c r="EE173" s="11"/>
      <c r="EF173" s="69"/>
      <c r="EG173" s="8"/>
      <c r="EH173" s="8"/>
      <c r="EI173" s="8"/>
      <c r="EJ173" s="71"/>
      <c r="EK173" s="69"/>
      <c r="EL173" s="69"/>
      <c r="EM173" s="69"/>
      <c r="EN173" s="69"/>
      <c r="EO173" s="69"/>
      <c r="EP173" s="79" t="s">
        <v>656</v>
      </c>
      <c r="EQ173" s="10"/>
    </row>
    <row r="174" spans="1:147" ht="15" x14ac:dyDescent="0.25">
      <c r="A174" s="10">
        <v>170</v>
      </c>
      <c r="B174" s="15"/>
      <c r="C174" s="42"/>
      <c r="D174" s="8"/>
      <c r="E174" s="28"/>
      <c r="F174" s="28"/>
      <c r="G174" s="32"/>
      <c r="H174" s="5"/>
      <c r="I174" s="5"/>
      <c r="J174" s="5"/>
      <c r="K174" s="5"/>
      <c r="L174" s="5"/>
      <c r="M174" s="5"/>
      <c r="N174" s="5"/>
      <c r="O174" s="299">
        <f t="shared" si="10"/>
        <v>0</v>
      </c>
      <c r="P174" s="5"/>
      <c r="Q174" s="5"/>
      <c r="R174" s="5"/>
      <c r="S174" s="5"/>
      <c r="T174" s="5"/>
      <c r="U174" s="5"/>
      <c r="V174" s="5"/>
      <c r="W174" s="5"/>
      <c r="X174" s="32"/>
      <c r="Y174" s="5"/>
      <c r="Z174" s="5"/>
      <c r="AA174" s="5"/>
      <c r="AB174" s="5"/>
      <c r="AC174" s="5"/>
      <c r="AD174" s="5"/>
      <c r="AE174" s="5"/>
      <c r="AF174" s="32"/>
      <c r="AG174" s="5"/>
      <c r="AH174" s="5"/>
      <c r="AI174" s="5"/>
      <c r="AJ174" s="5"/>
      <c r="AK174" s="5"/>
      <c r="AL174" s="5"/>
      <c r="AM174" s="5"/>
      <c r="AN174" s="40"/>
      <c r="AO174" s="8"/>
      <c r="AP174" s="41"/>
      <c r="AQ174" s="28"/>
      <c r="AR174" s="28"/>
      <c r="AS174" s="28"/>
      <c r="AT174" s="28"/>
      <c r="AU174" s="28"/>
      <c r="AV174" s="28"/>
      <c r="AW174" s="28"/>
      <c r="AX174" s="28"/>
      <c r="AY174" s="10" t="s">
        <v>753</v>
      </c>
      <c r="AZ174" s="300">
        <f t="shared" si="11"/>
        <v>0</v>
      </c>
      <c r="BA174" s="5"/>
      <c r="BB174" s="5"/>
      <c r="BC174" s="87"/>
      <c r="BD174" s="20"/>
      <c r="BE174" s="5"/>
      <c r="BF174" s="5"/>
      <c r="BG174" s="5"/>
      <c r="BH174" s="5"/>
      <c r="BI174" s="5"/>
      <c r="BJ174" s="32"/>
      <c r="BK174" s="38"/>
      <c r="BL174" s="11"/>
      <c r="BM174" s="11"/>
      <c r="BN174" s="11"/>
      <c r="BO174" s="44">
        <v>170</v>
      </c>
      <c r="BP174" s="26"/>
      <c r="BQ174" s="26"/>
      <c r="BR174" s="26"/>
      <c r="BS174" s="26"/>
      <c r="BT174" s="26"/>
      <c r="BU174" s="26"/>
      <c r="BV174" s="26"/>
      <c r="BW174" s="33"/>
      <c r="BX174" s="26"/>
      <c r="BY174" s="26"/>
      <c r="BZ174" s="26"/>
      <c r="CA174" s="26"/>
      <c r="CB174" s="26"/>
      <c r="CC174" s="33"/>
      <c r="CD174" s="26"/>
      <c r="CE174" s="26"/>
      <c r="CF174" s="26"/>
      <c r="CG174" s="26"/>
      <c r="CH174" s="26"/>
      <c r="CI174" s="33"/>
      <c r="CJ174" s="26"/>
      <c r="CK174" s="26"/>
      <c r="CL174" s="26"/>
      <c r="CM174" s="26"/>
      <c r="CN174" s="26"/>
      <c r="CO174" s="33"/>
      <c r="CP174" s="26"/>
      <c r="CQ174" s="26"/>
      <c r="CR174" s="26"/>
      <c r="CS174" s="26"/>
      <c r="CT174" s="26"/>
      <c r="CU174" s="33"/>
      <c r="CV174" s="4"/>
      <c r="CW174" s="4"/>
      <c r="CX174" s="4"/>
      <c r="CY174" s="4"/>
      <c r="CZ174" s="43"/>
      <c r="DA174" s="26"/>
      <c r="DB174" s="26"/>
      <c r="DC174" s="26"/>
      <c r="DD174" s="26"/>
      <c r="DE174" s="26"/>
      <c r="DF174" s="26"/>
      <c r="DG174" s="33"/>
      <c r="DH174" s="4"/>
      <c r="DI174" s="4"/>
      <c r="DJ174" s="4"/>
      <c r="DK174" s="4"/>
      <c r="DL174" s="43"/>
      <c r="DM174" s="26"/>
      <c r="DN174" s="26"/>
      <c r="DO174" s="26"/>
      <c r="DP174" s="26"/>
      <c r="DQ174" s="26"/>
      <c r="DR174" s="26"/>
      <c r="DS174" s="33"/>
      <c r="DT174" s="26"/>
      <c r="DU174" s="26"/>
      <c r="DV174" s="26"/>
      <c r="DW174" s="26"/>
      <c r="DX174" s="26"/>
      <c r="DY174" s="44">
        <v>170</v>
      </c>
      <c r="DZ174" s="5">
        <v>0</v>
      </c>
      <c r="EA174" s="5">
        <v>0</v>
      </c>
      <c r="EB174" s="69"/>
      <c r="EC174" s="5"/>
      <c r="ED174" s="87"/>
      <c r="EE174" s="11"/>
      <c r="EF174" s="69"/>
      <c r="EG174" s="8"/>
      <c r="EH174" s="8"/>
      <c r="EI174" s="8"/>
      <c r="EJ174" s="71"/>
      <c r="EK174" s="69"/>
      <c r="EL174" s="69"/>
      <c r="EM174" s="69"/>
      <c r="EN174" s="69"/>
      <c r="EO174" s="69"/>
      <c r="EP174" s="79" t="s">
        <v>656</v>
      </c>
      <c r="EQ174" s="10"/>
    </row>
    <row r="175" spans="1:147" ht="15" x14ac:dyDescent="0.25">
      <c r="A175" s="10">
        <v>171</v>
      </c>
      <c r="B175" s="15"/>
      <c r="C175" s="42"/>
      <c r="D175" s="8"/>
      <c r="E175" s="28"/>
      <c r="F175" s="28"/>
      <c r="G175" s="32"/>
      <c r="H175" s="5"/>
      <c r="I175" s="5"/>
      <c r="J175" s="5"/>
      <c r="K175" s="5"/>
      <c r="L175" s="5"/>
      <c r="M175" s="5"/>
      <c r="N175" s="5"/>
      <c r="O175" s="299">
        <f t="shared" si="10"/>
        <v>0</v>
      </c>
      <c r="P175" s="5"/>
      <c r="Q175" s="5"/>
      <c r="R175" s="5"/>
      <c r="S175" s="5"/>
      <c r="T175" s="5"/>
      <c r="U175" s="5"/>
      <c r="V175" s="5"/>
      <c r="W175" s="5"/>
      <c r="X175" s="32"/>
      <c r="Y175" s="5"/>
      <c r="Z175" s="5"/>
      <c r="AA175" s="5"/>
      <c r="AB175" s="5"/>
      <c r="AC175" s="5"/>
      <c r="AD175" s="5"/>
      <c r="AE175" s="5"/>
      <c r="AF175" s="32"/>
      <c r="AG175" s="5"/>
      <c r="AH175" s="5"/>
      <c r="AI175" s="5"/>
      <c r="AJ175" s="5"/>
      <c r="AK175" s="5"/>
      <c r="AL175" s="5"/>
      <c r="AM175" s="5"/>
      <c r="AN175" s="40"/>
      <c r="AO175" s="8"/>
      <c r="AP175" s="41"/>
      <c r="AQ175" s="28"/>
      <c r="AR175" s="28"/>
      <c r="AS175" s="28"/>
      <c r="AT175" s="28"/>
      <c r="AU175" s="28"/>
      <c r="AV175" s="28"/>
      <c r="AW175" s="28"/>
      <c r="AX175" s="28"/>
      <c r="AY175" s="10" t="s">
        <v>753</v>
      </c>
      <c r="AZ175" s="300">
        <f t="shared" si="11"/>
        <v>0</v>
      </c>
      <c r="BA175" s="5"/>
      <c r="BB175" s="5"/>
      <c r="BC175" s="87"/>
      <c r="BD175" s="20"/>
      <c r="BE175" s="5"/>
      <c r="BF175" s="5"/>
      <c r="BG175" s="5"/>
      <c r="BH175" s="5"/>
      <c r="BI175" s="5"/>
      <c r="BJ175" s="32"/>
      <c r="BK175" s="38"/>
      <c r="BL175" s="11"/>
      <c r="BM175" s="11"/>
      <c r="BN175" s="11"/>
      <c r="BO175" s="44">
        <v>171</v>
      </c>
      <c r="BP175" s="26"/>
      <c r="BQ175" s="26"/>
      <c r="BR175" s="26"/>
      <c r="BS175" s="26"/>
      <c r="BT175" s="26"/>
      <c r="BU175" s="26"/>
      <c r="BV175" s="26"/>
      <c r="BW175" s="33"/>
      <c r="BX175" s="26"/>
      <c r="BY175" s="26"/>
      <c r="BZ175" s="26"/>
      <c r="CA175" s="26"/>
      <c r="CB175" s="26"/>
      <c r="CC175" s="33"/>
      <c r="CD175" s="26"/>
      <c r="CE175" s="26"/>
      <c r="CF175" s="26"/>
      <c r="CG175" s="26"/>
      <c r="CH175" s="26"/>
      <c r="CI175" s="33"/>
      <c r="CJ175" s="26"/>
      <c r="CK175" s="26"/>
      <c r="CL175" s="26"/>
      <c r="CM175" s="26"/>
      <c r="CN175" s="26"/>
      <c r="CO175" s="33"/>
      <c r="CP175" s="26"/>
      <c r="CQ175" s="26"/>
      <c r="CR175" s="26"/>
      <c r="CS175" s="26"/>
      <c r="CT175" s="26"/>
      <c r="CU175" s="33"/>
      <c r="CV175" s="4"/>
      <c r="CW175" s="4"/>
      <c r="CX175" s="4"/>
      <c r="CY175" s="4"/>
      <c r="CZ175" s="43"/>
      <c r="DA175" s="26"/>
      <c r="DB175" s="26"/>
      <c r="DC175" s="26"/>
      <c r="DD175" s="26"/>
      <c r="DE175" s="26"/>
      <c r="DF175" s="26"/>
      <c r="DG175" s="33"/>
      <c r="DH175" s="4"/>
      <c r="DI175" s="4"/>
      <c r="DJ175" s="4"/>
      <c r="DK175" s="4"/>
      <c r="DL175" s="43"/>
      <c r="DM175" s="26"/>
      <c r="DN175" s="26"/>
      <c r="DO175" s="26"/>
      <c r="DP175" s="26"/>
      <c r="DQ175" s="26"/>
      <c r="DR175" s="26"/>
      <c r="DS175" s="33"/>
      <c r="DT175" s="26"/>
      <c r="DU175" s="26"/>
      <c r="DV175" s="26"/>
      <c r="DW175" s="26"/>
      <c r="DX175" s="26"/>
      <c r="DY175" s="44">
        <v>171</v>
      </c>
      <c r="DZ175" s="5">
        <v>0</v>
      </c>
      <c r="EA175" s="5">
        <v>0</v>
      </c>
      <c r="EB175" s="69"/>
      <c r="EC175" s="5"/>
      <c r="ED175" s="87"/>
      <c r="EE175" s="11"/>
      <c r="EF175" s="69"/>
      <c r="EG175" s="8"/>
      <c r="EH175" s="8"/>
      <c r="EI175" s="8"/>
      <c r="EJ175" s="71"/>
      <c r="EK175" s="69"/>
      <c r="EL175" s="69"/>
      <c r="EM175" s="69"/>
      <c r="EN175" s="69"/>
      <c r="EO175" s="69"/>
      <c r="EP175" s="79" t="s">
        <v>656</v>
      </c>
    </row>
    <row r="176" spans="1:147" ht="15" x14ac:dyDescent="0.25">
      <c r="A176" s="10">
        <v>172</v>
      </c>
      <c r="B176" s="15"/>
      <c r="C176" s="42"/>
      <c r="D176" s="8"/>
      <c r="E176" s="28"/>
      <c r="F176" s="28"/>
      <c r="G176" s="32"/>
      <c r="H176" s="5"/>
      <c r="I176" s="5"/>
      <c r="J176" s="5"/>
      <c r="K176" s="5"/>
      <c r="L176" s="5"/>
      <c r="M176" s="5"/>
      <c r="N176" s="5"/>
      <c r="O176" s="299">
        <f t="shared" si="10"/>
        <v>0</v>
      </c>
      <c r="P176" s="5"/>
      <c r="Q176" s="5"/>
      <c r="R176" s="5"/>
      <c r="S176" s="5"/>
      <c r="T176" s="5"/>
      <c r="U176" s="5"/>
      <c r="V176" s="5"/>
      <c r="W176" s="5"/>
      <c r="X176" s="32"/>
      <c r="Y176" s="5"/>
      <c r="Z176" s="5"/>
      <c r="AA176" s="5"/>
      <c r="AB176" s="5"/>
      <c r="AC176" s="5"/>
      <c r="AD176" s="5"/>
      <c r="AE176" s="5"/>
      <c r="AF176" s="32"/>
      <c r="AG176" s="5"/>
      <c r="AH176" s="5"/>
      <c r="AI176" s="5"/>
      <c r="AJ176" s="5"/>
      <c r="AK176" s="5"/>
      <c r="AL176" s="5"/>
      <c r="AM176" s="5"/>
      <c r="AN176" s="40"/>
      <c r="AO176" s="8"/>
      <c r="AP176" s="41"/>
      <c r="AQ176" s="28"/>
      <c r="AR176" s="28"/>
      <c r="AS176" s="28"/>
      <c r="AT176" s="28"/>
      <c r="AU176" s="28"/>
      <c r="AV176" s="28"/>
      <c r="AW176" s="28"/>
      <c r="AX176" s="28"/>
      <c r="AY176" s="10" t="s">
        <v>753</v>
      </c>
      <c r="AZ176" s="300">
        <f t="shared" si="11"/>
        <v>0</v>
      </c>
      <c r="BA176" s="5"/>
      <c r="BB176" s="5"/>
      <c r="BC176" s="87"/>
      <c r="BD176" s="20"/>
      <c r="BE176" s="5"/>
      <c r="BF176" s="5"/>
      <c r="BG176" s="5"/>
      <c r="BH176" s="5"/>
      <c r="BI176" s="5"/>
      <c r="BJ176" s="32"/>
      <c r="BK176" s="38"/>
      <c r="BL176" s="11"/>
      <c r="BM176" s="11"/>
      <c r="BN176" s="11"/>
      <c r="BO176" s="44">
        <v>172</v>
      </c>
      <c r="BP176" s="26"/>
      <c r="BQ176" s="26"/>
      <c r="BR176" s="26"/>
      <c r="BS176" s="26"/>
      <c r="BT176" s="26"/>
      <c r="BU176" s="26"/>
      <c r="BV176" s="26"/>
      <c r="BW176" s="33"/>
      <c r="BX176" s="26"/>
      <c r="BY176" s="26"/>
      <c r="BZ176" s="26"/>
      <c r="CA176" s="26"/>
      <c r="CB176" s="26"/>
      <c r="CC176" s="33"/>
      <c r="CD176" s="26"/>
      <c r="CE176" s="26"/>
      <c r="CF176" s="26"/>
      <c r="CG176" s="26"/>
      <c r="CH176" s="26"/>
      <c r="CI176" s="33"/>
      <c r="CJ176" s="26"/>
      <c r="CK176" s="26"/>
      <c r="CL176" s="26"/>
      <c r="CM176" s="26"/>
      <c r="CN176" s="26"/>
      <c r="CO176" s="33"/>
      <c r="CP176" s="26"/>
      <c r="CQ176" s="26"/>
      <c r="CR176" s="26"/>
      <c r="CS176" s="26"/>
      <c r="CT176" s="26"/>
      <c r="CU176" s="33"/>
      <c r="CV176" s="4"/>
      <c r="CW176" s="4"/>
      <c r="CX176" s="4"/>
      <c r="CY176" s="4"/>
      <c r="CZ176" s="43"/>
      <c r="DA176" s="26"/>
      <c r="DB176" s="26"/>
      <c r="DC176" s="26"/>
      <c r="DD176" s="26"/>
      <c r="DE176" s="26"/>
      <c r="DF176" s="26"/>
      <c r="DG176" s="33"/>
      <c r="DH176" s="4"/>
      <c r="DI176" s="4"/>
      <c r="DJ176" s="4"/>
      <c r="DK176" s="4"/>
      <c r="DL176" s="43"/>
      <c r="DM176" s="26"/>
      <c r="DN176" s="26"/>
      <c r="DO176" s="26"/>
      <c r="DP176" s="26"/>
      <c r="DQ176" s="26"/>
      <c r="DR176" s="26"/>
      <c r="DS176" s="33"/>
      <c r="DT176" s="26"/>
      <c r="DU176" s="26"/>
      <c r="DV176" s="26"/>
      <c r="DW176" s="26"/>
      <c r="DX176" s="26"/>
      <c r="DY176" s="44">
        <v>172</v>
      </c>
      <c r="DZ176" s="5">
        <v>0</v>
      </c>
      <c r="EA176" s="5">
        <v>0</v>
      </c>
      <c r="EB176" s="69"/>
      <c r="EC176" s="5"/>
      <c r="ED176" s="87"/>
      <c r="EE176" s="11"/>
      <c r="EF176" s="69"/>
      <c r="EG176" s="8"/>
      <c r="EH176" s="8"/>
      <c r="EI176" s="8"/>
      <c r="EJ176" s="71"/>
      <c r="EK176" s="69"/>
      <c r="EL176" s="69"/>
      <c r="EM176" s="69"/>
      <c r="EN176" s="69"/>
      <c r="EO176" s="69"/>
      <c r="EP176" s="79" t="s">
        <v>656</v>
      </c>
      <c r="EQ176" s="10"/>
    </row>
    <row r="177" spans="1:147" ht="15" x14ac:dyDescent="0.25">
      <c r="A177" s="10">
        <v>173</v>
      </c>
      <c r="B177" s="15"/>
      <c r="C177" s="42"/>
      <c r="D177" s="8"/>
      <c r="E177" s="28"/>
      <c r="F177" s="28"/>
      <c r="G177" s="32"/>
      <c r="H177" s="5"/>
      <c r="I177" s="5"/>
      <c r="J177" s="5"/>
      <c r="K177" s="5"/>
      <c r="L177" s="5"/>
      <c r="M177" s="5"/>
      <c r="N177" s="5"/>
      <c r="O177" s="299">
        <f t="shared" si="10"/>
        <v>0</v>
      </c>
      <c r="P177" s="5"/>
      <c r="Q177" s="5"/>
      <c r="R177" s="5"/>
      <c r="S177" s="5"/>
      <c r="T177" s="5"/>
      <c r="U177" s="5"/>
      <c r="V177" s="5"/>
      <c r="W177" s="5"/>
      <c r="X177" s="32"/>
      <c r="Y177" s="5"/>
      <c r="Z177" s="5"/>
      <c r="AA177" s="5"/>
      <c r="AB177" s="5"/>
      <c r="AC177" s="5"/>
      <c r="AD177" s="5"/>
      <c r="AE177" s="5"/>
      <c r="AF177" s="32"/>
      <c r="AG177" s="5"/>
      <c r="AH177" s="5"/>
      <c r="AI177" s="5"/>
      <c r="AJ177" s="5"/>
      <c r="AK177" s="5"/>
      <c r="AL177" s="5"/>
      <c r="AM177" s="5"/>
      <c r="AN177" s="40"/>
      <c r="AO177" s="8"/>
      <c r="AP177" s="41"/>
      <c r="AQ177" s="28"/>
      <c r="AR177" s="28"/>
      <c r="AS177" s="28"/>
      <c r="AT177" s="28"/>
      <c r="AU177" s="28"/>
      <c r="AV177" s="28"/>
      <c r="AW177" s="28"/>
      <c r="AX177" s="28"/>
      <c r="AY177" s="10" t="s">
        <v>753</v>
      </c>
      <c r="AZ177" s="300">
        <f t="shared" si="11"/>
        <v>0</v>
      </c>
      <c r="BA177" s="5"/>
      <c r="BB177" s="5"/>
      <c r="BC177" s="87"/>
      <c r="BD177" s="20"/>
      <c r="BE177" s="5"/>
      <c r="BF177" s="5"/>
      <c r="BG177" s="5"/>
      <c r="BH177" s="5"/>
      <c r="BI177" s="5"/>
      <c r="BJ177" s="32"/>
      <c r="BK177" s="38"/>
      <c r="BL177" s="11"/>
      <c r="BM177" s="11"/>
      <c r="BN177" s="11"/>
      <c r="BO177" s="44">
        <v>173</v>
      </c>
      <c r="BP177" s="26"/>
      <c r="BQ177" s="26"/>
      <c r="BR177" s="26"/>
      <c r="BS177" s="26"/>
      <c r="BT177" s="26"/>
      <c r="BU177" s="26"/>
      <c r="BV177" s="26"/>
      <c r="BW177" s="33"/>
      <c r="BX177" s="26"/>
      <c r="BY177" s="26"/>
      <c r="BZ177" s="26"/>
      <c r="CA177" s="26"/>
      <c r="CB177" s="26"/>
      <c r="CC177" s="33"/>
      <c r="CD177" s="26"/>
      <c r="CE177" s="26"/>
      <c r="CF177" s="26"/>
      <c r="CG177" s="26"/>
      <c r="CH177" s="26"/>
      <c r="CI177" s="33"/>
      <c r="CJ177" s="26"/>
      <c r="CK177" s="26"/>
      <c r="CL177" s="26"/>
      <c r="CM177" s="26"/>
      <c r="CN177" s="26"/>
      <c r="CO177" s="33"/>
      <c r="CP177" s="26"/>
      <c r="CQ177" s="26"/>
      <c r="CR177" s="26"/>
      <c r="CS177" s="26"/>
      <c r="CT177" s="26"/>
      <c r="CU177" s="33"/>
      <c r="CV177" s="4"/>
      <c r="CW177" s="4"/>
      <c r="CX177" s="4"/>
      <c r="CY177" s="4"/>
      <c r="CZ177" s="43"/>
      <c r="DA177" s="26"/>
      <c r="DB177" s="26"/>
      <c r="DC177" s="26"/>
      <c r="DD177" s="26"/>
      <c r="DE177" s="26"/>
      <c r="DF177" s="26"/>
      <c r="DG177" s="33"/>
      <c r="DH177" s="4"/>
      <c r="DI177" s="4"/>
      <c r="DJ177" s="4"/>
      <c r="DK177" s="4"/>
      <c r="DL177" s="43"/>
      <c r="DM177" s="26"/>
      <c r="DN177" s="26"/>
      <c r="DO177" s="26"/>
      <c r="DP177" s="26"/>
      <c r="DQ177" s="26"/>
      <c r="DR177" s="26"/>
      <c r="DS177" s="33"/>
      <c r="DT177" s="26"/>
      <c r="DU177" s="26"/>
      <c r="DV177" s="26"/>
      <c r="DW177" s="26"/>
      <c r="DX177" s="26"/>
      <c r="DY177" s="44">
        <v>173</v>
      </c>
      <c r="DZ177" s="5">
        <v>0</v>
      </c>
      <c r="EA177" s="5">
        <v>0</v>
      </c>
      <c r="EB177" s="69"/>
      <c r="EC177" s="5"/>
      <c r="ED177" s="87"/>
      <c r="EE177" s="11"/>
      <c r="EF177" s="69"/>
      <c r="EG177" s="8"/>
      <c r="EH177" s="8"/>
      <c r="EI177" s="8"/>
      <c r="EJ177" s="71"/>
      <c r="EK177" s="69"/>
      <c r="EL177" s="69"/>
      <c r="EM177" s="69"/>
      <c r="EN177" s="69"/>
      <c r="EO177" s="69"/>
      <c r="EP177" s="79" t="s">
        <v>656</v>
      </c>
      <c r="EQ177" s="10"/>
    </row>
    <row r="178" spans="1:147" ht="15" x14ac:dyDescent="0.25">
      <c r="A178" s="10">
        <v>174</v>
      </c>
      <c r="B178" s="15"/>
      <c r="C178" s="42"/>
      <c r="D178" s="8"/>
      <c r="E178" s="28"/>
      <c r="F178" s="28"/>
      <c r="G178" s="32"/>
      <c r="H178" s="5"/>
      <c r="I178" s="5"/>
      <c r="J178" s="5"/>
      <c r="K178" s="5"/>
      <c r="L178" s="5"/>
      <c r="M178" s="5"/>
      <c r="N178" s="5"/>
      <c r="O178" s="299">
        <f t="shared" si="10"/>
        <v>0</v>
      </c>
      <c r="P178" s="5"/>
      <c r="Q178" s="5"/>
      <c r="R178" s="5"/>
      <c r="S178" s="5"/>
      <c r="T178" s="5"/>
      <c r="U178" s="5"/>
      <c r="V178" s="5"/>
      <c r="W178" s="5"/>
      <c r="X178" s="32"/>
      <c r="Y178" s="5"/>
      <c r="Z178" s="5"/>
      <c r="AA178" s="5"/>
      <c r="AB178" s="5"/>
      <c r="AC178" s="5"/>
      <c r="AD178" s="5"/>
      <c r="AE178" s="5"/>
      <c r="AF178" s="32"/>
      <c r="AG178" s="5"/>
      <c r="AH178" s="5"/>
      <c r="AI178" s="5"/>
      <c r="AJ178" s="5"/>
      <c r="AK178" s="5"/>
      <c r="AL178" s="5"/>
      <c r="AM178" s="5"/>
      <c r="AN178" s="40"/>
      <c r="AO178" s="8"/>
      <c r="AP178" s="41"/>
      <c r="AQ178" s="28"/>
      <c r="AR178" s="28"/>
      <c r="AS178" s="28"/>
      <c r="AT178" s="28"/>
      <c r="AU178" s="28"/>
      <c r="AV178" s="28"/>
      <c r="AW178" s="28"/>
      <c r="AX178" s="28"/>
      <c r="AY178" s="10" t="s">
        <v>753</v>
      </c>
      <c r="AZ178" s="300">
        <f t="shared" si="11"/>
        <v>0</v>
      </c>
      <c r="BA178" s="5"/>
      <c r="BB178" s="5"/>
      <c r="BC178" s="87"/>
      <c r="BD178" s="20"/>
      <c r="BE178" s="5"/>
      <c r="BF178" s="5"/>
      <c r="BG178" s="5"/>
      <c r="BH178" s="5"/>
      <c r="BI178" s="5"/>
      <c r="BJ178" s="32"/>
      <c r="BK178" s="38"/>
      <c r="BL178" s="11"/>
      <c r="BM178" s="11"/>
      <c r="BN178" s="11"/>
      <c r="BO178" s="44">
        <v>174</v>
      </c>
      <c r="BP178" s="26"/>
      <c r="BQ178" s="26"/>
      <c r="BR178" s="26"/>
      <c r="BS178" s="26"/>
      <c r="BT178" s="26"/>
      <c r="BU178" s="26"/>
      <c r="BV178" s="26"/>
      <c r="BW178" s="33"/>
      <c r="BX178" s="26"/>
      <c r="BY178" s="26"/>
      <c r="BZ178" s="26"/>
      <c r="CA178" s="26"/>
      <c r="CB178" s="26"/>
      <c r="CC178" s="33"/>
      <c r="CD178" s="26"/>
      <c r="CE178" s="26"/>
      <c r="CF178" s="26"/>
      <c r="CG178" s="26"/>
      <c r="CH178" s="26"/>
      <c r="CI178" s="33"/>
      <c r="CJ178" s="26"/>
      <c r="CK178" s="26"/>
      <c r="CL178" s="26"/>
      <c r="CM178" s="26"/>
      <c r="CN178" s="26"/>
      <c r="CO178" s="33"/>
      <c r="CP178" s="26"/>
      <c r="CQ178" s="26"/>
      <c r="CR178" s="26"/>
      <c r="CS178" s="26"/>
      <c r="CT178" s="26"/>
      <c r="CU178" s="33"/>
      <c r="CV178" s="4"/>
      <c r="CW178" s="4"/>
      <c r="CX178" s="4"/>
      <c r="CY178" s="4"/>
      <c r="CZ178" s="43"/>
      <c r="DA178" s="26"/>
      <c r="DB178" s="26"/>
      <c r="DC178" s="26"/>
      <c r="DD178" s="26"/>
      <c r="DE178" s="26"/>
      <c r="DF178" s="26"/>
      <c r="DG178" s="33"/>
      <c r="DH178" s="4"/>
      <c r="DI178" s="4"/>
      <c r="DJ178" s="4"/>
      <c r="DK178" s="4"/>
      <c r="DL178" s="43"/>
      <c r="DM178" s="26"/>
      <c r="DN178" s="26"/>
      <c r="DO178" s="26"/>
      <c r="DP178" s="26"/>
      <c r="DQ178" s="26"/>
      <c r="DR178" s="26"/>
      <c r="DS178" s="33"/>
      <c r="DT178" s="26"/>
      <c r="DU178" s="26"/>
      <c r="DV178" s="26"/>
      <c r="DW178" s="26"/>
      <c r="DX178" s="26"/>
      <c r="DY178" s="44">
        <v>174</v>
      </c>
      <c r="DZ178" s="5">
        <v>0</v>
      </c>
      <c r="EA178" s="5">
        <v>0</v>
      </c>
      <c r="EB178" s="69"/>
      <c r="EC178" s="5"/>
      <c r="ED178" s="87"/>
      <c r="EE178" s="11"/>
      <c r="EF178" s="69"/>
      <c r="EG178" s="8"/>
      <c r="EH178" s="8"/>
      <c r="EI178" s="8"/>
      <c r="EJ178" s="71"/>
      <c r="EK178" s="69"/>
      <c r="EL178" s="69"/>
      <c r="EM178" s="69"/>
      <c r="EN178" s="69"/>
      <c r="EO178" s="69"/>
      <c r="EP178" s="79" t="s">
        <v>656</v>
      </c>
      <c r="EQ178" s="10"/>
    </row>
    <row r="179" spans="1:147" ht="15" x14ac:dyDescent="0.25">
      <c r="A179" s="10">
        <v>175</v>
      </c>
      <c r="B179" s="15"/>
      <c r="C179" s="42"/>
      <c r="D179" s="8"/>
      <c r="E179" s="28"/>
      <c r="F179" s="28"/>
      <c r="G179" s="32"/>
      <c r="H179" s="5"/>
      <c r="I179" s="5"/>
      <c r="J179" s="5"/>
      <c r="K179" s="5"/>
      <c r="L179" s="5"/>
      <c r="M179" s="5"/>
      <c r="N179" s="5"/>
      <c r="O179" s="299">
        <f t="shared" si="10"/>
        <v>0</v>
      </c>
      <c r="P179" s="5"/>
      <c r="Q179" s="5"/>
      <c r="R179" s="5"/>
      <c r="S179" s="5"/>
      <c r="T179" s="5"/>
      <c r="U179" s="5"/>
      <c r="V179" s="5"/>
      <c r="W179" s="5"/>
      <c r="X179" s="32"/>
      <c r="Y179" s="5"/>
      <c r="Z179" s="5"/>
      <c r="AA179" s="5"/>
      <c r="AB179" s="5"/>
      <c r="AC179" s="5"/>
      <c r="AD179" s="5"/>
      <c r="AE179" s="5"/>
      <c r="AF179" s="32"/>
      <c r="AG179" s="5"/>
      <c r="AH179" s="5"/>
      <c r="AI179" s="5"/>
      <c r="AJ179" s="5"/>
      <c r="AK179" s="5"/>
      <c r="AL179" s="5"/>
      <c r="AM179" s="5"/>
      <c r="AN179" s="40"/>
      <c r="AO179" s="8"/>
      <c r="AP179" s="41"/>
      <c r="AQ179" s="28"/>
      <c r="AR179" s="28"/>
      <c r="AS179" s="28"/>
      <c r="AT179" s="28"/>
      <c r="AU179" s="28"/>
      <c r="AV179" s="28"/>
      <c r="AW179" s="28"/>
      <c r="AX179" s="28"/>
      <c r="AY179" s="10" t="s">
        <v>753</v>
      </c>
      <c r="AZ179" s="300">
        <f t="shared" si="11"/>
        <v>0</v>
      </c>
      <c r="BA179" s="5"/>
      <c r="BB179" s="5"/>
      <c r="BC179" s="87"/>
      <c r="BD179" s="20"/>
      <c r="BE179" s="5"/>
      <c r="BF179" s="5"/>
      <c r="BG179" s="5"/>
      <c r="BH179" s="5"/>
      <c r="BI179" s="5"/>
      <c r="BJ179" s="32"/>
      <c r="BK179" s="38"/>
      <c r="BL179" s="11"/>
      <c r="BM179" s="11"/>
      <c r="BN179" s="11"/>
      <c r="BO179" s="44">
        <v>175</v>
      </c>
      <c r="BP179" s="26"/>
      <c r="BQ179" s="26"/>
      <c r="BR179" s="26"/>
      <c r="BS179" s="26"/>
      <c r="BT179" s="26"/>
      <c r="BU179" s="26"/>
      <c r="BV179" s="26"/>
      <c r="BW179" s="33"/>
      <c r="BX179" s="26"/>
      <c r="BY179" s="26"/>
      <c r="BZ179" s="26"/>
      <c r="CA179" s="26"/>
      <c r="CB179" s="26"/>
      <c r="CC179" s="33"/>
      <c r="CD179" s="26"/>
      <c r="CE179" s="26"/>
      <c r="CF179" s="26"/>
      <c r="CG179" s="26"/>
      <c r="CH179" s="26"/>
      <c r="CI179" s="33"/>
      <c r="CJ179" s="26"/>
      <c r="CK179" s="26"/>
      <c r="CL179" s="26"/>
      <c r="CM179" s="26"/>
      <c r="CN179" s="26"/>
      <c r="CO179" s="33"/>
      <c r="CP179" s="26"/>
      <c r="CQ179" s="26"/>
      <c r="CR179" s="26"/>
      <c r="CS179" s="26"/>
      <c r="CT179" s="26"/>
      <c r="CU179" s="33"/>
      <c r="CV179" s="4"/>
      <c r="CW179" s="4"/>
      <c r="CX179" s="4"/>
      <c r="CY179" s="4"/>
      <c r="CZ179" s="43"/>
      <c r="DA179" s="26"/>
      <c r="DB179" s="26"/>
      <c r="DC179" s="26"/>
      <c r="DD179" s="26"/>
      <c r="DE179" s="26"/>
      <c r="DF179" s="26"/>
      <c r="DG179" s="33"/>
      <c r="DH179" s="4"/>
      <c r="DI179" s="4"/>
      <c r="DJ179" s="4"/>
      <c r="DK179" s="4"/>
      <c r="DL179" s="43"/>
      <c r="DM179" s="26"/>
      <c r="DN179" s="26"/>
      <c r="DO179" s="26"/>
      <c r="DP179" s="26"/>
      <c r="DQ179" s="26"/>
      <c r="DR179" s="26"/>
      <c r="DS179" s="33"/>
      <c r="DT179" s="26"/>
      <c r="DU179" s="26"/>
      <c r="DV179" s="26"/>
      <c r="DW179" s="26"/>
      <c r="DX179" s="26"/>
      <c r="DY179" s="44">
        <v>175</v>
      </c>
      <c r="DZ179" s="5">
        <v>0</v>
      </c>
      <c r="EA179" s="5">
        <v>0</v>
      </c>
      <c r="EB179" s="69"/>
      <c r="EC179" s="5"/>
      <c r="ED179" s="87"/>
      <c r="EE179" s="11"/>
      <c r="EF179" s="69"/>
      <c r="EG179" s="8"/>
      <c r="EH179" s="8"/>
      <c r="EI179" s="8"/>
      <c r="EJ179" s="71"/>
      <c r="EK179" s="69"/>
      <c r="EL179" s="69"/>
      <c r="EM179" s="69"/>
      <c r="EN179" s="69"/>
      <c r="EO179" s="69"/>
      <c r="EP179" s="10" t="s">
        <v>656</v>
      </c>
    </row>
    <row r="180" spans="1:147" ht="15" x14ac:dyDescent="0.25">
      <c r="A180" s="10">
        <v>176</v>
      </c>
      <c r="B180" s="15"/>
      <c r="C180" s="42"/>
      <c r="D180" s="8"/>
      <c r="E180" s="28"/>
      <c r="F180" s="28"/>
      <c r="G180" s="32"/>
      <c r="H180" s="5"/>
      <c r="I180" s="5"/>
      <c r="J180" s="5"/>
      <c r="K180" s="5"/>
      <c r="L180" s="5"/>
      <c r="M180" s="5"/>
      <c r="N180" s="5"/>
      <c r="O180" s="299">
        <f t="shared" si="10"/>
        <v>0</v>
      </c>
      <c r="P180" s="5"/>
      <c r="Q180" s="5"/>
      <c r="R180" s="5"/>
      <c r="S180" s="5"/>
      <c r="T180" s="5"/>
      <c r="U180" s="5"/>
      <c r="V180" s="5"/>
      <c r="W180" s="5"/>
      <c r="X180" s="32"/>
      <c r="Y180" s="5"/>
      <c r="Z180" s="5"/>
      <c r="AA180" s="5"/>
      <c r="AB180" s="5"/>
      <c r="AC180" s="5"/>
      <c r="AD180" s="5"/>
      <c r="AE180" s="5"/>
      <c r="AF180" s="32"/>
      <c r="AG180" s="5"/>
      <c r="AH180" s="5"/>
      <c r="AI180" s="5"/>
      <c r="AJ180" s="5"/>
      <c r="AK180" s="5"/>
      <c r="AL180" s="5"/>
      <c r="AM180" s="5"/>
      <c r="AN180" s="40"/>
      <c r="AO180" s="8"/>
      <c r="AP180" s="41"/>
      <c r="AQ180" s="28"/>
      <c r="AR180" s="28"/>
      <c r="AS180" s="28"/>
      <c r="AT180" s="28"/>
      <c r="AU180" s="28"/>
      <c r="AV180" s="28"/>
      <c r="AW180" s="28"/>
      <c r="AX180" s="28"/>
      <c r="AY180" s="10" t="s">
        <v>753</v>
      </c>
      <c r="AZ180" s="300">
        <f t="shared" si="11"/>
        <v>0</v>
      </c>
      <c r="BA180" s="5"/>
      <c r="BB180" s="5"/>
      <c r="BC180" s="87"/>
      <c r="BD180" s="20"/>
      <c r="BE180" s="5"/>
      <c r="BF180" s="5"/>
      <c r="BG180" s="5"/>
      <c r="BH180" s="5"/>
      <c r="BI180" s="5"/>
      <c r="BJ180" s="32"/>
      <c r="BK180" s="38"/>
      <c r="BL180" s="11"/>
      <c r="BM180" s="11"/>
      <c r="BN180" s="11"/>
      <c r="BO180" s="44">
        <v>176</v>
      </c>
      <c r="BP180" s="26"/>
      <c r="BQ180" s="26"/>
      <c r="BR180" s="26"/>
      <c r="BS180" s="26"/>
      <c r="BT180" s="26"/>
      <c r="BU180" s="26"/>
      <c r="BV180" s="26"/>
      <c r="BW180" s="33"/>
      <c r="BX180" s="26"/>
      <c r="BY180" s="26"/>
      <c r="BZ180" s="26"/>
      <c r="CA180" s="26"/>
      <c r="CB180" s="26"/>
      <c r="CC180" s="33"/>
      <c r="CD180" s="26"/>
      <c r="CE180" s="26"/>
      <c r="CF180" s="26"/>
      <c r="CG180" s="26"/>
      <c r="CH180" s="26"/>
      <c r="CI180" s="33"/>
      <c r="CJ180" s="26"/>
      <c r="CK180" s="26"/>
      <c r="CL180" s="26"/>
      <c r="CM180" s="26"/>
      <c r="CN180" s="26"/>
      <c r="CO180" s="33"/>
      <c r="CP180" s="26"/>
      <c r="CQ180" s="26"/>
      <c r="CR180" s="26"/>
      <c r="CS180" s="26"/>
      <c r="CT180" s="26"/>
      <c r="CU180" s="33"/>
      <c r="CV180" s="4"/>
      <c r="CW180" s="4"/>
      <c r="CX180" s="4"/>
      <c r="CY180" s="4"/>
      <c r="CZ180" s="43"/>
      <c r="DA180" s="26"/>
      <c r="DB180" s="26"/>
      <c r="DC180" s="26"/>
      <c r="DD180" s="26"/>
      <c r="DE180" s="26"/>
      <c r="DF180" s="26"/>
      <c r="DG180" s="33"/>
      <c r="DH180" s="4"/>
      <c r="DI180" s="4"/>
      <c r="DJ180" s="4"/>
      <c r="DK180" s="4"/>
      <c r="DL180" s="43"/>
      <c r="DM180" s="26"/>
      <c r="DN180" s="26"/>
      <c r="DO180" s="26"/>
      <c r="DP180" s="26"/>
      <c r="DQ180" s="26"/>
      <c r="DR180" s="26"/>
      <c r="DS180" s="33"/>
      <c r="DT180" s="26"/>
      <c r="DU180" s="26"/>
      <c r="DV180" s="26"/>
      <c r="DW180" s="26"/>
      <c r="DX180" s="26"/>
      <c r="DY180" s="44">
        <v>176</v>
      </c>
      <c r="DZ180" s="5">
        <v>0</v>
      </c>
      <c r="EA180" s="5">
        <v>0</v>
      </c>
      <c r="EB180" s="69"/>
      <c r="EC180" s="5"/>
      <c r="ED180" s="87"/>
      <c r="EE180" s="11"/>
      <c r="EF180" s="69"/>
      <c r="EG180" s="8"/>
      <c r="EH180" s="8"/>
      <c r="EI180" s="8"/>
      <c r="EJ180" s="71"/>
      <c r="EK180" s="69"/>
      <c r="EL180" s="69"/>
      <c r="EM180" s="69"/>
      <c r="EN180" s="69"/>
      <c r="EO180" s="69"/>
      <c r="EP180" s="26" t="s">
        <v>656</v>
      </c>
      <c r="EQ180" s="10"/>
    </row>
    <row r="181" spans="1:147" ht="15" x14ac:dyDescent="0.25">
      <c r="A181" s="10">
        <v>177</v>
      </c>
      <c r="B181" s="15"/>
      <c r="C181" s="42"/>
      <c r="D181" s="8"/>
      <c r="E181" s="28"/>
      <c r="F181" s="28"/>
      <c r="G181" s="32"/>
      <c r="H181" s="5"/>
      <c r="I181" s="5"/>
      <c r="J181" s="5"/>
      <c r="K181" s="5"/>
      <c r="L181" s="5"/>
      <c r="M181" s="5"/>
      <c r="N181" s="5"/>
      <c r="O181" s="299">
        <f t="shared" si="10"/>
        <v>0</v>
      </c>
      <c r="P181" s="5"/>
      <c r="Q181" s="5"/>
      <c r="R181" s="5"/>
      <c r="S181" s="5"/>
      <c r="T181" s="5"/>
      <c r="U181" s="5"/>
      <c r="V181" s="5"/>
      <c r="W181" s="5"/>
      <c r="X181" s="32"/>
      <c r="Y181" s="5"/>
      <c r="Z181" s="5"/>
      <c r="AA181" s="5"/>
      <c r="AB181" s="5"/>
      <c r="AC181" s="5"/>
      <c r="AD181" s="5"/>
      <c r="AE181" s="5"/>
      <c r="AF181" s="32"/>
      <c r="AG181" s="5"/>
      <c r="AH181" s="5"/>
      <c r="AI181" s="5"/>
      <c r="AJ181" s="5"/>
      <c r="AK181" s="5"/>
      <c r="AL181" s="5"/>
      <c r="AM181" s="5"/>
      <c r="AN181" s="40"/>
      <c r="AO181" s="8"/>
      <c r="AP181" s="41"/>
      <c r="AQ181" s="28"/>
      <c r="AR181" s="28"/>
      <c r="AS181" s="28"/>
      <c r="AT181" s="28"/>
      <c r="AU181" s="28"/>
      <c r="AV181" s="28"/>
      <c r="AW181" s="28"/>
      <c r="AX181" s="28"/>
      <c r="AY181" s="10" t="s">
        <v>753</v>
      </c>
      <c r="AZ181" s="300">
        <f t="shared" si="11"/>
        <v>0</v>
      </c>
      <c r="BA181" s="5"/>
      <c r="BB181" s="5"/>
      <c r="BC181" s="87"/>
      <c r="BD181" s="20"/>
      <c r="BE181" s="5"/>
      <c r="BF181" s="5"/>
      <c r="BG181" s="5"/>
      <c r="BH181" s="5"/>
      <c r="BI181" s="5"/>
      <c r="BJ181" s="32"/>
      <c r="BK181" s="38"/>
      <c r="BL181" s="11"/>
      <c r="BM181" s="11"/>
      <c r="BN181" s="11"/>
      <c r="BO181" s="44">
        <v>177</v>
      </c>
      <c r="BP181" s="26"/>
      <c r="BQ181" s="26"/>
      <c r="BR181" s="26"/>
      <c r="BS181" s="26"/>
      <c r="BT181" s="26"/>
      <c r="BU181" s="26"/>
      <c r="BV181" s="26"/>
      <c r="BW181" s="33"/>
      <c r="BX181" s="26"/>
      <c r="BY181" s="26"/>
      <c r="BZ181" s="26"/>
      <c r="CA181" s="26"/>
      <c r="CB181" s="26"/>
      <c r="CC181" s="33"/>
      <c r="CD181" s="26"/>
      <c r="CE181" s="26"/>
      <c r="CF181" s="26"/>
      <c r="CG181" s="26"/>
      <c r="CH181" s="26"/>
      <c r="CI181" s="33"/>
      <c r="CJ181" s="26"/>
      <c r="CK181" s="26"/>
      <c r="CL181" s="26"/>
      <c r="CM181" s="26"/>
      <c r="CN181" s="26"/>
      <c r="CO181" s="33"/>
      <c r="CP181" s="26"/>
      <c r="CQ181" s="26"/>
      <c r="CR181" s="26"/>
      <c r="CS181" s="26"/>
      <c r="CT181" s="26"/>
      <c r="CU181" s="33"/>
      <c r="CV181" s="4"/>
      <c r="CW181" s="4"/>
      <c r="CX181" s="4"/>
      <c r="CY181" s="4"/>
      <c r="CZ181" s="43"/>
      <c r="DA181" s="26"/>
      <c r="DB181" s="26"/>
      <c r="DC181" s="26"/>
      <c r="DD181" s="26"/>
      <c r="DE181" s="26"/>
      <c r="DF181" s="26"/>
      <c r="DG181" s="33"/>
      <c r="DH181" s="4"/>
      <c r="DI181" s="4"/>
      <c r="DJ181" s="4"/>
      <c r="DK181" s="4"/>
      <c r="DL181" s="43"/>
      <c r="DM181" s="26"/>
      <c r="DN181" s="26"/>
      <c r="DO181" s="26"/>
      <c r="DP181" s="26"/>
      <c r="DQ181" s="26"/>
      <c r="DR181" s="26"/>
      <c r="DS181" s="33"/>
      <c r="DT181" s="26"/>
      <c r="DU181" s="26"/>
      <c r="DV181" s="26"/>
      <c r="DW181" s="26"/>
      <c r="DX181" s="26"/>
      <c r="DY181" s="44">
        <v>177</v>
      </c>
      <c r="DZ181" s="5">
        <v>0</v>
      </c>
      <c r="EA181" s="5">
        <v>0</v>
      </c>
      <c r="EB181" s="69"/>
      <c r="EC181" s="5"/>
      <c r="ED181" s="87"/>
      <c r="EE181" s="11"/>
      <c r="EF181" s="69"/>
      <c r="EG181" s="8"/>
      <c r="EH181" s="8"/>
      <c r="EI181" s="8"/>
      <c r="EJ181" s="71"/>
      <c r="EK181" s="69"/>
      <c r="EL181" s="69"/>
      <c r="EM181" s="69"/>
      <c r="EN181" s="69"/>
      <c r="EO181" s="69"/>
      <c r="EP181" s="26" t="s">
        <v>656</v>
      </c>
      <c r="EQ181" s="10"/>
    </row>
    <row r="182" spans="1:147" ht="15" x14ac:dyDescent="0.25">
      <c r="A182" s="10">
        <v>178</v>
      </c>
      <c r="B182" s="15"/>
      <c r="C182" s="42"/>
      <c r="D182" s="8"/>
      <c r="E182" s="28"/>
      <c r="F182" s="28"/>
      <c r="G182" s="32"/>
      <c r="H182" s="5"/>
      <c r="I182" s="5"/>
      <c r="J182" s="5"/>
      <c r="K182" s="5"/>
      <c r="L182" s="5"/>
      <c r="M182" s="5"/>
      <c r="N182" s="5"/>
      <c r="O182" s="299">
        <f t="shared" si="10"/>
        <v>0</v>
      </c>
      <c r="P182" s="5"/>
      <c r="Q182" s="5"/>
      <c r="R182" s="5"/>
      <c r="S182" s="5"/>
      <c r="T182" s="5"/>
      <c r="U182" s="5"/>
      <c r="V182" s="5"/>
      <c r="W182" s="5"/>
      <c r="X182" s="32"/>
      <c r="Y182" s="5"/>
      <c r="Z182" s="5"/>
      <c r="AA182" s="5"/>
      <c r="AB182" s="5"/>
      <c r="AC182" s="5"/>
      <c r="AD182" s="5"/>
      <c r="AE182" s="5"/>
      <c r="AF182" s="32"/>
      <c r="AG182" s="5"/>
      <c r="AH182" s="5"/>
      <c r="AI182" s="5"/>
      <c r="AJ182" s="5"/>
      <c r="AK182" s="5"/>
      <c r="AL182" s="5"/>
      <c r="AM182" s="5"/>
      <c r="AN182" s="40"/>
      <c r="AO182" s="8"/>
      <c r="AP182" s="41"/>
      <c r="AQ182" s="28"/>
      <c r="AR182" s="28"/>
      <c r="AS182" s="28"/>
      <c r="AT182" s="28"/>
      <c r="AU182" s="28"/>
      <c r="AV182" s="28"/>
      <c r="AW182" s="28"/>
      <c r="AX182" s="28"/>
      <c r="AY182" s="10" t="s">
        <v>753</v>
      </c>
      <c r="AZ182" s="300">
        <f t="shared" si="11"/>
        <v>0</v>
      </c>
      <c r="BA182" s="5"/>
      <c r="BB182" s="5"/>
      <c r="BC182" s="87"/>
      <c r="BD182" s="20"/>
      <c r="BE182" s="5"/>
      <c r="BF182" s="5"/>
      <c r="BG182" s="5"/>
      <c r="BH182" s="5"/>
      <c r="BI182" s="5"/>
      <c r="BJ182" s="32"/>
      <c r="BK182" s="38"/>
      <c r="BL182" s="11"/>
      <c r="BM182" s="11"/>
      <c r="BN182" s="11"/>
      <c r="BO182" s="44">
        <v>178</v>
      </c>
      <c r="BP182" s="26"/>
      <c r="BQ182" s="26"/>
      <c r="BR182" s="26"/>
      <c r="BS182" s="26"/>
      <c r="BT182" s="26"/>
      <c r="BU182" s="26"/>
      <c r="BV182" s="26"/>
      <c r="BW182" s="33"/>
      <c r="BX182" s="26"/>
      <c r="BY182" s="26"/>
      <c r="BZ182" s="26"/>
      <c r="CA182" s="26"/>
      <c r="CB182" s="26"/>
      <c r="CC182" s="33"/>
      <c r="CD182" s="26"/>
      <c r="CE182" s="26"/>
      <c r="CF182" s="26"/>
      <c r="CG182" s="26"/>
      <c r="CH182" s="26"/>
      <c r="CI182" s="33"/>
      <c r="CJ182" s="26"/>
      <c r="CK182" s="26"/>
      <c r="CL182" s="26"/>
      <c r="CM182" s="26"/>
      <c r="CN182" s="26"/>
      <c r="CO182" s="33"/>
      <c r="CP182" s="26"/>
      <c r="CQ182" s="26"/>
      <c r="CR182" s="26"/>
      <c r="CS182" s="26"/>
      <c r="CT182" s="26"/>
      <c r="CU182" s="33"/>
      <c r="CV182" s="4"/>
      <c r="CW182" s="4"/>
      <c r="CX182" s="4"/>
      <c r="CY182" s="4"/>
      <c r="CZ182" s="43"/>
      <c r="DA182" s="26"/>
      <c r="DB182" s="26"/>
      <c r="DC182" s="26"/>
      <c r="DD182" s="26"/>
      <c r="DE182" s="26"/>
      <c r="DF182" s="26"/>
      <c r="DG182" s="33"/>
      <c r="DH182" s="4"/>
      <c r="DI182" s="4"/>
      <c r="DJ182" s="4"/>
      <c r="DK182" s="4"/>
      <c r="DL182" s="43"/>
      <c r="DM182" s="26"/>
      <c r="DN182" s="26"/>
      <c r="DO182" s="26"/>
      <c r="DP182" s="26"/>
      <c r="DQ182" s="26"/>
      <c r="DR182" s="26"/>
      <c r="DS182" s="33"/>
      <c r="DT182" s="26"/>
      <c r="DU182" s="26"/>
      <c r="DV182" s="26"/>
      <c r="DW182" s="26"/>
      <c r="DX182" s="26"/>
      <c r="DY182" s="44">
        <v>178</v>
      </c>
      <c r="DZ182" s="5">
        <v>0</v>
      </c>
      <c r="EA182" s="5">
        <v>0</v>
      </c>
      <c r="EB182" s="69"/>
      <c r="EC182" s="5"/>
      <c r="ED182" s="87"/>
      <c r="EE182" s="11"/>
      <c r="EF182" s="69"/>
      <c r="EG182" s="8"/>
      <c r="EH182" s="8"/>
      <c r="EI182" s="8"/>
      <c r="EJ182" s="71"/>
      <c r="EK182" s="69"/>
      <c r="EL182" s="69"/>
      <c r="EM182" s="69"/>
      <c r="EN182" s="69"/>
      <c r="EO182" s="69"/>
      <c r="EP182" s="10" t="s">
        <v>656</v>
      </c>
    </row>
    <row r="183" spans="1:147" ht="15" x14ac:dyDescent="0.25">
      <c r="A183" s="10">
        <v>179</v>
      </c>
      <c r="B183" s="15"/>
      <c r="C183" s="42"/>
      <c r="D183" s="8"/>
      <c r="E183" s="28"/>
      <c r="F183" s="28"/>
      <c r="G183" s="32"/>
      <c r="H183" s="5"/>
      <c r="I183" s="5"/>
      <c r="J183" s="5"/>
      <c r="K183" s="5"/>
      <c r="L183" s="5"/>
      <c r="M183" s="5"/>
      <c r="N183" s="5"/>
      <c r="O183" s="299">
        <f t="shared" si="10"/>
        <v>0</v>
      </c>
      <c r="P183" s="5"/>
      <c r="Q183" s="5"/>
      <c r="R183" s="5"/>
      <c r="S183" s="5"/>
      <c r="T183" s="5"/>
      <c r="U183" s="5"/>
      <c r="V183" s="5"/>
      <c r="W183" s="5"/>
      <c r="X183" s="32"/>
      <c r="Y183" s="5"/>
      <c r="Z183" s="5"/>
      <c r="AA183" s="5"/>
      <c r="AB183" s="5"/>
      <c r="AC183" s="5"/>
      <c r="AD183" s="5"/>
      <c r="AE183" s="5"/>
      <c r="AF183" s="32"/>
      <c r="AG183" s="5"/>
      <c r="AH183" s="5"/>
      <c r="AI183" s="5"/>
      <c r="AJ183" s="5"/>
      <c r="AK183" s="5"/>
      <c r="AL183" s="5"/>
      <c r="AM183" s="5"/>
      <c r="AN183" s="40"/>
      <c r="AO183" s="8"/>
      <c r="AP183" s="41"/>
      <c r="AQ183" s="28"/>
      <c r="AR183" s="28"/>
      <c r="AS183" s="28"/>
      <c r="AT183" s="28"/>
      <c r="AU183" s="28"/>
      <c r="AV183" s="28"/>
      <c r="AW183" s="28"/>
      <c r="AX183" s="28"/>
      <c r="AY183" s="10" t="s">
        <v>753</v>
      </c>
      <c r="AZ183" s="300">
        <f t="shared" si="11"/>
        <v>0</v>
      </c>
      <c r="BA183" s="5"/>
      <c r="BB183" s="5"/>
      <c r="BC183" s="87"/>
      <c r="BD183" s="20"/>
      <c r="BE183" s="5"/>
      <c r="BF183" s="5"/>
      <c r="BG183" s="5"/>
      <c r="BH183" s="5"/>
      <c r="BI183" s="5"/>
      <c r="BJ183" s="32"/>
      <c r="BK183" s="38"/>
      <c r="BL183" s="11"/>
      <c r="BM183" s="11"/>
      <c r="BN183" s="11"/>
      <c r="BO183" s="44">
        <v>179</v>
      </c>
      <c r="BP183" s="26"/>
      <c r="BQ183" s="26"/>
      <c r="BR183" s="26"/>
      <c r="BS183" s="26"/>
      <c r="BT183" s="26"/>
      <c r="BU183" s="26"/>
      <c r="BV183" s="26"/>
      <c r="BW183" s="33"/>
      <c r="BX183" s="26"/>
      <c r="BY183" s="26"/>
      <c r="BZ183" s="26"/>
      <c r="CA183" s="26"/>
      <c r="CB183" s="26"/>
      <c r="CC183" s="33"/>
      <c r="CD183" s="26"/>
      <c r="CE183" s="26"/>
      <c r="CF183" s="26"/>
      <c r="CG183" s="26"/>
      <c r="CH183" s="26"/>
      <c r="CI183" s="33"/>
      <c r="CJ183" s="26"/>
      <c r="CK183" s="26"/>
      <c r="CL183" s="26"/>
      <c r="CM183" s="26"/>
      <c r="CN183" s="26"/>
      <c r="CO183" s="33"/>
      <c r="CP183" s="26"/>
      <c r="CQ183" s="26"/>
      <c r="CR183" s="26"/>
      <c r="CS183" s="26"/>
      <c r="CT183" s="26"/>
      <c r="CU183" s="33"/>
      <c r="CV183" s="4"/>
      <c r="CW183" s="4"/>
      <c r="CX183" s="4"/>
      <c r="CY183" s="4"/>
      <c r="CZ183" s="43"/>
      <c r="DA183" s="26"/>
      <c r="DB183" s="26"/>
      <c r="DC183" s="26"/>
      <c r="DD183" s="26"/>
      <c r="DE183" s="26"/>
      <c r="DF183" s="26"/>
      <c r="DG183" s="33"/>
      <c r="DH183" s="4"/>
      <c r="DI183" s="4"/>
      <c r="DJ183" s="4"/>
      <c r="DK183" s="4"/>
      <c r="DL183" s="43"/>
      <c r="DM183" s="26"/>
      <c r="DN183" s="26"/>
      <c r="DO183" s="26"/>
      <c r="DP183" s="26"/>
      <c r="DQ183" s="26"/>
      <c r="DR183" s="26"/>
      <c r="DS183" s="33"/>
      <c r="DT183" s="26"/>
      <c r="DU183" s="26"/>
      <c r="DV183" s="26"/>
      <c r="DW183" s="26"/>
      <c r="DX183" s="26"/>
      <c r="DY183" s="44">
        <v>179</v>
      </c>
      <c r="DZ183" s="5">
        <v>0</v>
      </c>
      <c r="EA183" s="5">
        <v>0</v>
      </c>
      <c r="EB183" s="69"/>
      <c r="EC183" s="5"/>
      <c r="ED183" s="87"/>
      <c r="EE183" s="11"/>
      <c r="EF183" s="69"/>
      <c r="EG183" s="8"/>
      <c r="EH183" s="8"/>
      <c r="EI183" s="8"/>
      <c r="EJ183" s="71"/>
      <c r="EK183" s="69"/>
      <c r="EL183" s="69"/>
      <c r="EM183" s="69"/>
      <c r="EN183" s="69"/>
      <c r="EO183" s="69"/>
      <c r="EP183" s="26" t="s">
        <v>656</v>
      </c>
      <c r="EQ183" s="10"/>
    </row>
    <row r="184" spans="1:147" ht="15" x14ac:dyDescent="0.25">
      <c r="A184" s="10">
        <v>180</v>
      </c>
      <c r="B184" s="15"/>
      <c r="C184" s="42"/>
      <c r="D184" s="8"/>
      <c r="E184" s="28"/>
      <c r="F184" s="28"/>
      <c r="G184" s="32"/>
      <c r="H184" s="5"/>
      <c r="I184" s="5"/>
      <c r="J184" s="5"/>
      <c r="K184" s="5"/>
      <c r="L184" s="5"/>
      <c r="M184" s="5"/>
      <c r="N184" s="5"/>
      <c r="O184" s="299">
        <f t="shared" si="10"/>
        <v>0</v>
      </c>
      <c r="P184" s="5"/>
      <c r="Q184" s="5"/>
      <c r="R184" s="5"/>
      <c r="S184" s="5"/>
      <c r="T184" s="5"/>
      <c r="U184" s="5"/>
      <c r="V184" s="5"/>
      <c r="W184" s="5"/>
      <c r="X184" s="32"/>
      <c r="Y184" s="5"/>
      <c r="Z184" s="5"/>
      <c r="AA184" s="5"/>
      <c r="AB184" s="5"/>
      <c r="AC184" s="5"/>
      <c r="AD184" s="5"/>
      <c r="AE184" s="5"/>
      <c r="AF184" s="32"/>
      <c r="AG184" s="5"/>
      <c r="AH184" s="5"/>
      <c r="AI184" s="5"/>
      <c r="AJ184" s="5"/>
      <c r="AK184" s="5"/>
      <c r="AL184" s="5"/>
      <c r="AM184" s="5"/>
      <c r="AN184" s="40"/>
      <c r="AO184" s="8"/>
      <c r="AP184" s="41"/>
      <c r="AQ184" s="28"/>
      <c r="AR184" s="28"/>
      <c r="AS184" s="28"/>
      <c r="AT184" s="28"/>
      <c r="AU184" s="28"/>
      <c r="AV184" s="28"/>
      <c r="AW184" s="28"/>
      <c r="AX184" s="28"/>
      <c r="AY184" s="10" t="s">
        <v>753</v>
      </c>
      <c r="AZ184" s="300">
        <f t="shared" si="11"/>
        <v>0</v>
      </c>
      <c r="BA184" s="5"/>
      <c r="BB184" s="5"/>
      <c r="BC184" s="87"/>
      <c r="BD184" s="20"/>
      <c r="BE184" s="5"/>
      <c r="BF184" s="5"/>
      <c r="BG184" s="5"/>
      <c r="BH184" s="5"/>
      <c r="BI184" s="5"/>
      <c r="BJ184" s="32"/>
      <c r="BK184" s="38"/>
      <c r="BL184" s="11"/>
      <c r="BM184" s="11"/>
      <c r="BN184" s="11"/>
      <c r="BO184" s="44">
        <v>180</v>
      </c>
      <c r="BP184" s="26"/>
      <c r="BQ184" s="26"/>
      <c r="BR184" s="26"/>
      <c r="BS184" s="26"/>
      <c r="BT184" s="26"/>
      <c r="BU184" s="26"/>
      <c r="BV184" s="26"/>
      <c r="BW184" s="33"/>
      <c r="BX184" s="26"/>
      <c r="BY184" s="26"/>
      <c r="BZ184" s="26"/>
      <c r="CA184" s="26"/>
      <c r="CB184" s="26"/>
      <c r="CC184" s="33"/>
      <c r="CD184" s="26"/>
      <c r="CE184" s="26"/>
      <c r="CF184" s="26"/>
      <c r="CG184" s="26"/>
      <c r="CH184" s="26"/>
      <c r="CI184" s="33"/>
      <c r="CJ184" s="26"/>
      <c r="CK184" s="26"/>
      <c r="CL184" s="26"/>
      <c r="CM184" s="26"/>
      <c r="CN184" s="26"/>
      <c r="CO184" s="33"/>
      <c r="CP184" s="26"/>
      <c r="CQ184" s="26"/>
      <c r="CR184" s="26"/>
      <c r="CS184" s="26"/>
      <c r="CT184" s="26"/>
      <c r="CU184" s="33"/>
      <c r="CV184" s="4"/>
      <c r="CW184" s="4"/>
      <c r="CX184" s="4"/>
      <c r="CY184" s="4"/>
      <c r="CZ184" s="43"/>
      <c r="DA184" s="26"/>
      <c r="DB184" s="26"/>
      <c r="DC184" s="26"/>
      <c r="DD184" s="26"/>
      <c r="DE184" s="26"/>
      <c r="DF184" s="26"/>
      <c r="DG184" s="33"/>
      <c r="DH184" s="4"/>
      <c r="DI184" s="4"/>
      <c r="DJ184" s="4"/>
      <c r="DK184" s="4"/>
      <c r="DL184" s="43"/>
      <c r="DM184" s="26"/>
      <c r="DN184" s="26"/>
      <c r="DO184" s="26"/>
      <c r="DP184" s="26"/>
      <c r="DQ184" s="26"/>
      <c r="DR184" s="26"/>
      <c r="DS184" s="33"/>
      <c r="DT184" s="26"/>
      <c r="DU184" s="26"/>
      <c r="DV184" s="26"/>
      <c r="DW184" s="26"/>
      <c r="DX184" s="26"/>
      <c r="DY184" s="44">
        <v>180</v>
      </c>
      <c r="DZ184" s="5">
        <v>0</v>
      </c>
      <c r="EA184" s="5">
        <v>0</v>
      </c>
      <c r="EB184" s="69"/>
      <c r="EC184" s="5"/>
      <c r="ED184" s="87"/>
      <c r="EE184" s="11"/>
      <c r="EF184" s="69"/>
      <c r="EG184" s="8"/>
      <c r="EH184" s="8"/>
      <c r="EI184" s="8"/>
      <c r="EJ184" s="71"/>
      <c r="EK184" s="69"/>
      <c r="EL184" s="69"/>
      <c r="EM184" s="69"/>
      <c r="EN184" s="69"/>
      <c r="EO184" s="69"/>
      <c r="EP184" s="26" t="s">
        <v>656</v>
      </c>
      <c r="EQ184" s="10"/>
    </row>
    <row r="185" spans="1:147" ht="15" x14ac:dyDescent="0.25">
      <c r="A185" s="10">
        <v>181</v>
      </c>
      <c r="B185" s="15"/>
      <c r="C185" s="42"/>
      <c r="D185" s="8"/>
      <c r="E185" s="28"/>
      <c r="F185" s="28"/>
      <c r="G185" s="32"/>
      <c r="H185" s="5"/>
      <c r="I185" s="5"/>
      <c r="J185" s="5"/>
      <c r="K185" s="5"/>
      <c r="L185" s="5"/>
      <c r="M185" s="5"/>
      <c r="N185" s="5"/>
      <c r="O185" s="299">
        <f t="shared" si="10"/>
        <v>0</v>
      </c>
      <c r="P185" s="5"/>
      <c r="Q185" s="5"/>
      <c r="R185" s="5"/>
      <c r="S185" s="5"/>
      <c r="T185" s="5"/>
      <c r="U185" s="5"/>
      <c r="V185" s="5"/>
      <c r="W185" s="5"/>
      <c r="X185" s="32"/>
      <c r="Y185" s="5"/>
      <c r="Z185" s="5"/>
      <c r="AA185" s="5"/>
      <c r="AB185" s="5"/>
      <c r="AC185" s="5"/>
      <c r="AD185" s="5"/>
      <c r="AE185" s="5"/>
      <c r="AF185" s="32"/>
      <c r="AG185" s="5"/>
      <c r="AH185" s="5"/>
      <c r="AI185" s="5"/>
      <c r="AJ185" s="5"/>
      <c r="AK185" s="5"/>
      <c r="AL185" s="5"/>
      <c r="AM185" s="5"/>
      <c r="AN185" s="40"/>
      <c r="AO185" s="8"/>
      <c r="AP185" s="41"/>
      <c r="AQ185" s="28"/>
      <c r="AR185" s="28"/>
      <c r="AS185" s="28"/>
      <c r="AT185" s="28"/>
      <c r="AU185" s="28"/>
      <c r="AV185" s="28"/>
      <c r="AW185" s="28"/>
      <c r="AX185" s="28"/>
      <c r="AY185" s="10" t="s">
        <v>753</v>
      </c>
      <c r="AZ185" s="300">
        <f t="shared" si="11"/>
        <v>0</v>
      </c>
      <c r="BA185" s="5"/>
      <c r="BB185" s="5"/>
      <c r="BC185" s="87"/>
      <c r="BD185" s="20"/>
      <c r="BE185" s="5"/>
      <c r="BF185" s="5"/>
      <c r="BG185" s="5"/>
      <c r="BH185" s="5"/>
      <c r="BI185" s="5"/>
      <c r="BJ185" s="32"/>
      <c r="BK185" s="38"/>
      <c r="BL185" s="11"/>
      <c r="BM185" s="11"/>
      <c r="BN185" s="11"/>
      <c r="BO185" s="44">
        <v>181</v>
      </c>
      <c r="BP185" s="26"/>
      <c r="BQ185" s="26"/>
      <c r="BR185" s="26"/>
      <c r="BS185" s="26"/>
      <c r="BT185" s="26"/>
      <c r="BU185" s="26"/>
      <c r="BV185" s="26"/>
      <c r="BW185" s="33"/>
      <c r="BX185" s="26"/>
      <c r="BY185" s="26"/>
      <c r="BZ185" s="26"/>
      <c r="CA185" s="26"/>
      <c r="CB185" s="26"/>
      <c r="CC185" s="33"/>
      <c r="CD185" s="26"/>
      <c r="CE185" s="26"/>
      <c r="CF185" s="26"/>
      <c r="CG185" s="26"/>
      <c r="CH185" s="26"/>
      <c r="CI185" s="33"/>
      <c r="CJ185" s="26"/>
      <c r="CK185" s="26"/>
      <c r="CL185" s="26"/>
      <c r="CM185" s="26"/>
      <c r="CN185" s="26"/>
      <c r="CO185" s="33"/>
      <c r="CP185" s="26"/>
      <c r="CQ185" s="26"/>
      <c r="CR185" s="26"/>
      <c r="CS185" s="26"/>
      <c r="CT185" s="26"/>
      <c r="CU185" s="33"/>
      <c r="CV185" s="4"/>
      <c r="CW185" s="4"/>
      <c r="CX185" s="4"/>
      <c r="CY185" s="4"/>
      <c r="CZ185" s="43"/>
      <c r="DA185" s="26"/>
      <c r="DB185" s="26"/>
      <c r="DC185" s="26"/>
      <c r="DD185" s="26"/>
      <c r="DE185" s="26"/>
      <c r="DF185" s="26"/>
      <c r="DG185" s="33"/>
      <c r="DH185" s="4"/>
      <c r="DI185" s="4"/>
      <c r="DJ185" s="4"/>
      <c r="DK185" s="4"/>
      <c r="DL185" s="43"/>
      <c r="DM185" s="26"/>
      <c r="DN185" s="26"/>
      <c r="DO185" s="26"/>
      <c r="DP185" s="26"/>
      <c r="DQ185" s="26"/>
      <c r="DR185" s="26"/>
      <c r="DS185" s="33"/>
      <c r="DT185" s="26"/>
      <c r="DU185" s="26"/>
      <c r="DV185" s="26"/>
      <c r="DW185" s="26"/>
      <c r="DX185" s="26"/>
      <c r="DY185" s="44">
        <v>181</v>
      </c>
      <c r="DZ185" s="5">
        <v>0</v>
      </c>
      <c r="EA185" s="5">
        <v>0</v>
      </c>
      <c r="EB185" s="69"/>
      <c r="EC185" s="5"/>
      <c r="ED185" s="87"/>
      <c r="EE185" s="11"/>
      <c r="EF185" s="69"/>
      <c r="EG185" s="8"/>
      <c r="EH185" s="8"/>
      <c r="EI185" s="8"/>
      <c r="EJ185" s="71"/>
      <c r="EK185" s="69"/>
      <c r="EL185" s="69"/>
      <c r="EM185" s="69"/>
      <c r="EN185" s="69"/>
      <c r="EO185" s="69"/>
      <c r="EP185" s="26" t="s">
        <v>656</v>
      </c>
      <c r="EQ185" s="10"/>
    </row>
    <row r="186" spans="1:147" ht="15" x14ac:dyDescent="0.25">
      <c r="A186" s="10">
        <v>182</v>
      </c>
      <c r="B186" s="15"/>
      <c r="C186" s="42"/>
      <c r="D186" s="8"/>
      <c r="E186" s="28"/>
      <c r="F186" s="28"/>
      <c r="G186" s="32"/>
      <c r="H186" s="5"/>
      <c r="I186" s="5"/>
      <c r="J186" s="5"/>
      <c r="K186" s="5"/>
      <c r="L186" s="5"/>
      <c r="M186" s="5"/>
      <c r="N186" s="5"/>
      <c r="O186" s="299">
        <f t="shared" si="10"/>
        <v>0</v>
      </c>
      <c r="P186" s="5"/>
      <c r="Q186" s="5"/>
      <c r="R186" s="5"/>
      <c r="S186" s="5"/>
      <c r="T186" s="5"/>
      <c r="U186" s="5"/>
      <c r="V186" s="5"/>
      <c r="W186" s="5"/>
      <c r="X186" s="32"/>
      <c r="Y186" s="5"/>
      <c r="Z186" s="5"/>
      <c r="AA186" s="5"/>
      <c r="AB186" s="5"/>
      <c r="AC186" s="5"/>
      <c r="AD186" s="5"/>
      <c r="AE186" s="5"/>
      <c r="AF186" s="32"/>
      <c r="AG186" s="5"/>
      <c r="AH186" s="5"/>
      <c r="AI186" s="5"/>
      <c r="AJ186" s="5"/>
      <c r="AK186" s="5"/>
      <c r="AL186" s="5"/>
      <c r="AM186" s="5"/>
      <c r="AN186" s="40"/>
      <c r="AO186" s="8"/>
      <c r="AP186" s="41"/>
      <c r="AQ186" s="28"/>
      <c r="AR186" s="28"/>
      <c r="AS186" s="28"/>
      <c r="AT186" s="28"/>
      <c r="AU186" s="28"/>
      <c r="AV186" s="28"/>
      <c r="AW186" s="28"/>
      <c r="AX186" s="28"/>
      <c r="AY186" s="10" t="s">
        <v>753</v>
      </c>
      <c r="AZ186" s="300">
        <f t="shared" si="11"/>
        <v>0</v>
      </c>
      <c r="BA186" s="5"/>
      <c r="BB186" s="5"/>
      <c r="BC186" s="87"/>
      <c r="BD186" s="20"/>
      <c r="BE186" s="5"/>
      <c r="BF186" s="5"/>
      <c r="BG186" s="5"/>
      <c r="BH186" s="5"/>
      <c r="BI186" s="5"/>
      <c r="BJ186" s="32"/>
      <c r="BK186" s="38"/>
      <c r="BL186" s="11"/>
      <c r="BM186" s="11"/>
      <c r="BN186" s="11"/>
      <c r="BO186" s="44">
        <v>182</v>
      </c>
      <c r="BP186" s="26"/>
      <c r="BQ186" s="26"/>
      <c r="BR186" s="26"/>
      <c r="BS186" s="26"/>
      <c r="BT186" s="26"/>
      <c r="BU186" s="26"/>
      <c r="BV186" s="26"/>
      <c r="BW186" s="33"/>
      <c r="BX186" s="26"/>
      <c r="BY186" s="26"/>
      <c r="BZ186" s="26"/>
      <c r="CA186" s="26"/>
      <c r="CB186" s="26"/>
      <c r="CC186" s="33"/>
      <c r="CD186" s="26"/>
      <c r="CE186" s="26"/>
      <c r="CF186" s="26"/>
      <c r="CG186" s="26"/>
      <c r="CH186" s="26"/>
      <c r="CI186" s="33"/>
      <c r="CJ186" s="26"/>
      <c r="CK186" s="26"/>
      <c r="CL186" s="26"/>
      <c r="CM186" s="26"/>
      <c r="CN186" s="26"/>
      <c r="CO186" s="33"/>
      <c r="CP186" s="26"/>
      <c r="CQ186" s="26"/>
      <c r="CR186" s="26"/>
      <c r="CS186" s="26"/>
      <c r="CT186" s="26"/>
      <c r="CU186" s="33"/>
      <c r="CV186" s="4"/>
      <c r="CW186" s="4"/>
      <c r="CX186" s="4"/>
      <c r="CY186" s="4"/>
      <c r="CZ186" s="43"/>
      <c r="DA186" s="26"/>
      <c r="DB186" s="26"/>
      <c r="DC186" s="26"/>
      <c r="DD186" s="26"/>
      <c r="DE186" s="26"/>
      <c r="DF186" s="26"/>
      <c r="DG186" s="33"/>
      <c r="DH186" s="4"/>
      <c r="DI186" s="4"/>
      <c r="DJ186" s="4"/>
      <c r="DK186" s="4"/>
      <c r="DL186" s="43"/>
      <c r="DM186" s="26"/>
      <c r="DN186" s="26"/>
      <c r="DO186" s="26"/>
      <c r="DP186" s="26"/>
      <c r="DQ186" s="26"/>
      <c r="DR186" s="26"/>
      <c r="DS186" s="33"/>
      <c r="DT186" s="26"/>
      <c r="DU186" s="26"/>
      <c r="DV186" s="26"/>
      <c r="DW186" s="26"/>
      <c r="DX186" s="26"/>
      <c r="DY186" s="44">
        <v>182</v>
      </c>
      <c r="DZ186" s="5">
        <v>0</v>
      </c>
      <c r="EA186" s="5">
        <v>0</v>
      </c>
      <c r="EB186" s="69"/>
      <c r="EC186" s="5"/>
      <c r="ED186" s="87"/>
      <c r="EE186" s="11"/>
      <c r="EF186" s="69"/>
      <c r="EG186" s="8"/>
      <c r="EH186" s="8"/>
      <c r="EI186" s="8"/>
      <c r="EJ186" s="71"/>
      <c r="EK186" s="69"/>
      <c r="EL186" s="69"/>
      <c r="EM186" s="69"/>
      <c r="EN186" s="69"/>
      <c r="EO186" s="69"/>
      <c r="EP186" s="10" t="s">
        <v>656</v>
      </c>
    </row>
    <row r="187" spans="1:147" ht="15" x14ac:dyDescent="0.25">
      <c r="A187" s="10">
        <v>183</v>
      </c>
      <c r="B187" s="15"/>
      <c r="C187" s="42"/>
      <c r="D187" s="8"/>
      <c r="E187" s="28"/>
      <c r="F187" s="28"/>
      <c r="G187" s="32"/>
      <c r="H187" s="5"/>
      <c r="I187" s="5"/>
      <c r="J187" s="5"/>
      <c r="K187" s="5"/>
      <c r="L187" s="5"/>
      <c r="M187" s="5"/>
      <c r="N187" s="5"/>
      <c r="O187" s="299">
        <f t="shared" si="10"/>
        <v>0</v>
      </c>
      <c r="P187" s="5"/>
      <c r="Q187" s="5"/>
      <c r="R187" s="5"/>
      <c r="S187" s="5"/>
      <c r="T187" s="5"/>
      <c r="U187" s="5"/>
      <c r="V187" s="5"/>
      <c r="W187" s="5"/>
      <c r="X187" s="32"/>
      <c r="Y187" s="5"/>
      <c r="Z187" s="5"/>
      <c r="AA187" s="5"/>
      <c r="AB187" s="5"/>
      <c r="AC187" s="5"/>
      <c r="AD187" s="5"/>
      <c r="AE187" s="5"/>
      <c r="AF187" s="32"/>
      <c r="AG187" s="5"/>
      <c r="AH187" s="5"/>
      <c r="AI187" s="5"/>
      <c r="AJ187" s="5"/>
      <c r="AK187" s="5"/>
      <c r="AL187" s="5"/>
      <c r="AM187" s="5"/>
      <c r="AN187" s="40"/>
      <c r="AO187" s="8"/>
      <c r="AP187" s="41"/>
      <c r="AQ187" s="28"/>
      <c r="AR187" s="28"/>
      <c r="AS187" s="28"/>
      <c r="AT187" s="28"/>
      <c r="AU187" s="28"/>
      <c r="AV187" s="28"/>
      <c r="AW187" s="28"/>
      <c r="AX187" s="28"/>
      <c r="AY187" s="10" t="s">
        <v>753</v>
      </c>
      <c r="AZ187" s="300">
        <f t="shared" si="11"/>
        <v>0</v>
      </c>
      <c r="BA187" s="5"/>
      <c r="BB187" s="5"/>
      <c r="BC187" s="87"/>
      <c r="BD187" s="20"/>
      <c r="BE187" s="5"/>
      <c r="BF187" s="5"/>
      <c r="BG187" s="5"/>
      <c r="BH187" s="5"/>
      <c r="BI187" s="5"/>
      <c r="BJ187" s="32"/>
      <c r="BK187" s="38"/>
      <c r="BL187" s="11"/>
      <c r="BM187" s="11"/>
      <c r="BN187" s="11"/>
      <c r="BO187" s="44">
        <v>183</v>
      </c>
      <c r="BP187" s="26"/>
      <c r="BQ187" s="26"/>
      <c r="BR187" s="26"/>
      <c r="BS187" s="26"/>
      <c r="BT187" s="26"/>
      <c r="BU187" s="26"/>
      <c r="BV187" s="26"/>
      <c r="BW187" s="33"/>
      <c r="BX187" s="26"/>
      <c r="BY187" s="26"/>
      <c r="BZ187" s="26"/>
      <c r="CA187" s="26"/>
      <c r="CB187" s="26"/>
      <c r="CC187" s="33"/>
      <c r="CD187" s="26"/>
      <c r="CE187" s="26"/>
      <c r="CF187" s="26"/>
      <c r="CG187" s="26"/>
      <c r="CH187" s="26"/>
      <c r="CI187" s="33"/>
      <c r="CJ187" s="26"/>
      <c r="CK187" s="26"/>
      <c r="CL187" s="26"/>
      <c r="CM187" s="26"/>
      <c r="CN187" s="26"/>
      <c r="CO187" s="33"/>
      <c r="CP187" s="26"/>
      <c r="CQ187" s="26"/>
      <c r="CR187" s="26"/>
      <c r="CS187" s="26"/>
      <c r="CT187" s="26"/>
      <c r="CU187" s="33"/>
      <c r="CV187" s="4"/>
      <c r="CW187" s="4"/>
      <c r="CX187" s="4"/>
      <c r="CY187" s="4"/>
      <c r="CZ187" s="43"/>
      <c r="DA187" s="26"/>
      <c r="DB187" s="26"/>
      <c r="DC187" s="26"/>
      <c r="DD187" s="26"/>
      <c r="DE187" s="26"/>
      <c r="DF187" s="26"/>
      <c r="DG187" s="33"/>
      <c r="DH187" s="4"/>
      <c r="DI187" s="4"/>
      <c r="DJ187" s="4"/>
      <c r="DK187" s="4"/>
      <c r="DL187" s="43"/>
      <c r="DM187" s="26"/>
      <c r="DN187" s="26"/>
      <c r="DO187" s="26"/>
      <c r="DP187" s="26"/>
      <c r="DQ187" s="26"/>
      <c r="DR187" s="26"/>
      <c r="DS187" s="33"/>
      <c r="DT187" s="26"/>
      <c r="DU187" s="26"/>
      <c r="DV187" s="26"/>
      <c r="DW187" s="26"/>
      <c r="DX187" s="26"/>
      <c r="DY187" s="44">
        <v>183</v>
      </c>
      <c r="DZ187" s="5">
        <v>0</v>
      </c>
      <c r="EA187" s="5">
        <v>0</v>
      </c>
      <c r="EB187" s="69"/>
      <c r="EC187" s="5"/>
      <c r="ED187" s="87"/>
      <c r="EE187" s="11"/>
      <c r="EF187" s="69"/>
      <c r="EG187" s="8"/>
      <c r="EH187" s="8"/>
      <c r="EI187" s="8"/>
      <c r="EJ187" s="71"/>
      <c r="EK187" s="69"/>
      <c r="EL187" s="69"/>
      <c r="EM187" s="69"/>
      <c r="EN187" s="69"/>
      <c r="EO187" s="69"/>
      <c r="EP187" s="26" t="s">
        <v>656</v>
      </c>
      <c r="EQ187" s="10"/>
    </row>
    <row r="188" spans="1:147" ht="15" x14ac:dyDescent="0.25">
      <c r="A188" s="10">
        <v>184</v>
      </c>
      <c r="B188" s="15"/>
      <c r="C188" s="42"/>
      <c r="D188" s="8"/>
      <c r="E188" s="28"/>
      <c r="F188" s="28"/>
      <c r="G188" s="32"/>
      <c r="H188" s="5"/>
      <c r="I188" s="5"/>
      <c r="J188" s="5"/>
      <c r="K188" s="5"/>
      <c r="L188" s="5"/>
      <c r="M188" s="5"/>
      <c r="N188" s="5"/>
      <c r="O188" s="299">
        <f t="shared" si="10"/>
        <v>0</v>
      </c>
      <c r="P188" s="5"/>
      <c r="Q188" s="5"/>
      <c r="R188" s="5"/>
      <c r="S188" s="5"/>
      <c r="T188" s="5"/>
      <c r="U188" s="5"/>
      <c r="V188" s="5"/>
      <c r="W188" s="5"/>
      <c r="X188" s="32"/>
      <c r="Y188" s="5"/>
      <c r="Z188" s="5"/>
      <c r="AA188" s="5"/>
      <c r="AB188" s="5"/>
      <c r="AC188" s="5"/>
      <c r="AD188" s="5"/>
      <c r="AE188" s="5"/>
      <c r="AF188" s="32"/>
      <c r="AG188" s="5"/>
      <c r="AH188" s="5"/>
      <c r="AI188" s="5"/>
      <c r="AJ188" s="5"/>
      <c r="AK188" s="5"/>
      <c r="AL188" s="5"/>
      <c r="AM188" s="5"/>
      <c r="AN188" s="40"/>
      <c r="AO188" s="8"/>
      <c r="AP188" s="41"/>
      <c r="AQ188" s="28"/>
      <c r="AR188" s="28"/>
      <c r="AS188" s="28"/>
      <c r="AT188" s="28"/>
      <c r="AU188" s="28"/>
      <c r="AV188" s="28"/>
      <c r="AW188" s="28"/>
      <c r="AX188" s="28"/>
      <c r="AY188" s="10" t="s">
        <v>753</v>
      </c>
      <c r="AZ188" s="300">
        <f t="shared" si="11"/>
        <v>0</v>
      </c>
      <c r="BA188" s="5"/>
      <c r="BB188" s="5"/>
      <c r="BC188" s="87"/>
      <c r="BD188" s="20"/>
      <c r="BE188" s="5"/>
      <c r="BF188" s="5"/>
      <c r="BG188" s="5"/>
      <c r="BH188" s="5"/>
      <c r="BI188" s="5"/>
      <c r="BJ188" s="32"/>
      <c r="BK188" s="38"/>
      <c r="BL188" s="11"/>
      <c r="BM188" s="11"/>
      <c r="BN188" s="11"/>
      <c r="BO188" s="44">
        <v>184</v>
      </c>
      <c r="BP188" s="26"/>
      <c r="BQ188" s="26"/>
      <c r="BR188" s="26"/>
      <c r="BS188" s="26"/>
      <c r="BT188" s="26"/>
      <c r="BU188" s="26"/>
      <c r="BV188" s="26"/>
      <c r="BW188" s="33"/>
      <c r="BX188" s="26"/>
      <c r="BY188" s="26"/>
      <c r="BZ188" s="26"/>
      <c r="CA188" s="26"/>
      <c r="CB188" s="26"/>
      <c r="CC188" s="33"/>
      <c r="CD188" s="26"/>
      <c r="CE188" s="26"/>
      <c r="CF188" s="26"/>
      <c r="CG188" s="26"/>
      <c r="CH188" s="26"/>
      <c r="CI188" s="33"/>
      <c r="CJ188" s="26"/>
      <c r="CK188" s="26"/>
      <c r="CL188" s="26"/>
      <c r="CM188" s="26"/>
      <c r="CN188" s="26"/>
      <c r="CO188" s="33"/>
      <c r="CP188" s="26"/>
      <c r="CQ188" s="26"/>
      <c r="CR188" s="26"/>
      <c r="CS188" s="26"/>
      <c r="CT188" s="26"/>
      <c r="CU188" s="33"/>
      <c r="CV188" s="4"/>
      <c r="CW188" s="4"/>
      <c r="CX188" s="4"/>
      <c r="CY188" s="4"/>
      <c r="CZ188" s="43"/>
      <c r="DA188" s="26"/>
      <c r="DB188" s="26"/>
      <c r="DC188" s="26"/>
      <c r="DD188" s="26"/>
      <c r="DE188" s="26"/>
      <c r="DF188" s="26"/>
      <c r="DG188" s="33"/>
      <c r="DH188" s="4"/>
      <c r="DI188" s="4"/>
      <c r="DJ188" s="4"/>
      <c r="DK188" s="4"/>
      <c r="DL188" s="43"/>
      <c r="DM188" s="26"/>
      <c r="DN188" s="26"/>
      <c r="DO188" s="26"/>
      <c r="DP188" s="26"/>
      <c r="DQ188" s="26"/>
      <c r="DR188" s="26"/>
      <c r="DS188" s="33"/>
      <c r="DT188" s="26"/>
      <c r="DU188" s="26"/>
      <c r="DV188" s="26"/>
      <c r="DW188" s="26"/>
      <c r="DX188" s="26"/>
      <c r="DY188" s="44">
        <v>184</v>
      </c>
      <c r="DZ188" s="5">
        <v>0</v>
      </c>
      <c r="EA188" s="5">
        <v>0</v>
      </c>
      <c r="EB188" s="69"/>
      <c r="EC188" s="5"/>
      <c r="ED188" s="87"/>
      <c r="EE188" s="11"/>
      <c r="EF188" s="69"/>
      <c r="EG188" s="8"/>
      <c r="EH188" s="8"/>
      <c r="EI188" s="8"/>
      <c r="EJ188" s="71"/>
      <c r="EK188" s="69"/>
      <c r="EL188" s="69"/>
      <c r="EM188" s="69"/>
      <c r="EN188" s="69"/>
      <c r="EO188" s="69"/>
      <c r="EP188" s="26" t="s">
        <v>656</v>
      </c>
      <c r="EQ188" s="10"/>
    </row>
    <row r="189" spans="1:147" ht="15" x14ac:dyDescent="0.25">
      <c r="A189" s="10">
        <v>185</v>
      </c>
      <c r="B189" s="15"/>
      <c r="C189" s="42"/>
      <c r="D189" s="8"/>
      <c r="E189" s="28"/>
      <c r="F189" s="28"/>
      <c r="G189" s="32"/>
      <c r="H189" s="5"/>
      <c r="I189" s="5"/>
      <c r="J189" s="5"/>
      <c r="K189" s="5"/>
      <c r="L189" s="5"/>
      <c r="M189" s="5"/>
      <c r="N189" s="5"/>
      <c r="O189" s="299">
        <f t="shared" si="10"/>
        <v>0</v>
      </c>
      <c r="P189" s="5"/>
      <c r="Q189" s="5"/>
      <c r="R189" s="5"/>
      <c r="S189" s="5"/>
      <c r="T189" s="5"/>
      <c r="U189" s="5"/>
      <c r="V189" s="5"/>
      <c r="W189" s="5"/>
      <c r="X189" s="32"/>
      <c r="Y189" s="5"/>
      <c r="Z189" s="5"/>
      <c r="AA189" s="5"/>
      <c r="AB189" s="5"/>
      <c r="AC189" s="5"/>
      <c r="AD189" s="5"/>
      <c r="AE189" s="5"/>
      <c r="AF189" s="32"/>
      <c r="AG189" s="5"/>
      <c r="AH189" s="5"/>
      <c r="AI189" s="5"/>
      <c r="AJ189" s="5"/>
      <c r="AK189" s="5"/>
      <c r="AL189" s="5"/>
      <c r="AM189" s="5"/>
      <c r="AN189" s="40"/>
      <c r="AO189" s="8"/>
      <c r="AP189" s="41"/>
      <c r="AQ189" s="28"/>
      <c r="AR189" s="28"/>
      <c r="AS189" s="28"/>
      <c r="AT189" s="28"/>
      <c r="AU189" s="28"/>
      <c r="AV189" s="28"/>
      <c r="AW189" s="28"/>
      <c r="AX189" s="28"/>
      <c r="AY189" s="10" t="s">
        <v>753</v>
      </c>
      <c r="AZ189" s="300">
        <f t="shared" si="11"/>
        <v>0</v>
      </c>
      <c r="BA189" s="5"/>
      <c r="BB189" s="5"/>
      <c r="BC189" s="87"/>
      <c r="BD189" s="20"/>
      <c r="BE189" s="5"/>
      <c r="BF189" s="5"/>
      <c r="BG189" s="5"/>
      <c r="BH189" s="5"/>
      <c r="BI189" s="5"/>
      <c r="BJ189" s="32"/>
      <c r="BK189" s="38"/>
      <c r="BL189" s="11"/>
      <c r="BM189" s="11"/>
      <c r="BN189" s="11"/>
      <c r="BO189" s="44">
        <v>185</v>
      </c>
      <c r="BP189" s="26"/>
      <c r="BQ189" s="26"/>
      <c r="BR189" s="26"/>
      <c r="BS189" s="26"/>
      <c r="BT189" s="26"/>
      <c r="BU189" s="26"/>
      <c r="BV189" s="26"/>
      <c r="BW189" s="33"/>
      <c r="BX189" s="26"/>
      <c r="BY189" s="26"/>
      <c r="BZ189" s="26"/>
      <c r="CA189" s="26"/>
      <c r="CB189" s="26"/>
      <c r="CC189" s="33"/>
      <c r="CD189" s="26"/>
      <c r="CE189" s="26"/>
      <c r="CF189" s="26"/>
      <c r="CG189" s="26"/>
      <c r="CH189" s="26"/>
      <c r="CI189" s="33"/>
      <c r="CJ189" s="26"/>
      <c r="CK189" s="26"/>
      <c r="CL189" s="26"/>
      <c r="CM189" s="26"/>
      <c r="CN189" s="26"/>
      <c r="CO189" s="33"/>
      <c r="CP189" s="26"/>
      <c r="CQ189" s="26"/>
      <c r="CR189" s="26"/>
      <c r="CS189" s="26"/>
      <c r="CT189" s="26"/>
      <c r="CU189" s="33"/>
      <c r="CV189" s="4"/>
      <c r="CW189" s="4"/>
      <c r="CX189" s="4"/>
      <c r="CY189" s="4"/>
      <c r="CZ189" s="43"/>
      <c r="DA189" s="26"/>
      <c r="DB189" s="26"/>
      <c r="DC189" s="26"/>
      <c r="DD189" s="26"/>
      <c r="DE189" s="26"/>
      <c r="DF189" s="26"/>
      <c r="DG189" s="33"/>
      <c r="DH189" s="4"/>
      <c r="DI189" s="4"/>
      <c r="DJ189" s="4"/>
      <c r="DK189" s="4"/>
      <c r="DL189" s="43"/>
      <c r="DM189" s="26"/>
      <c r="DN189" s="26"/>
      <c r="DO189" s="26"/>
      <c r="DP189" s="26"/>
      <c r="DQ189" s="26"/>
      <c r="DR189" s="26"/>
      <c r="DS189" s="33"/>
      <c r="DT189" s="26"/>
      <c r="DU189" s="26"/>
      <c r="DV189" s="26"/>
      <c r="DW189" s="26"/>
      <c r="DX189" s="26"/>
      <c r="DY189" s="44">
        <v>185</v>
      </c>
      <c r="DZ189" s="5">
        <v>0</v>
      </c>
      <c r="EA189" s="5">
        <v>0</v>
      </c>
      <c r="EB189" s="69"/>
      <c r="EC189" s="5"/>
      <c r="ED189" s="87"/>
      <c r="EE189" s="11"/>
      <c r="EF189" s="69"/>
      <c r="EG189" s="8"/>
      <c r="EH189" s="8"/>
      <c r="EI189" s="8"/>
      <c r="EJ189" s="71"/>
      <c r="EK189" s="69"/>
      <c r="EL189" s="69"/>
      <c r="EM189" s="69"/>
      <c r="EN189" s="69"/>
      <c r="EO189" s="69"/>
      <c r="EP189" s="26" t="s">
        <v>656</v>
      </c>
      <c r="EQ189" s="10"/>
    </row>
    <row r="190" spans="1:147" ht="15" x14ac:dyDescent="0.25">
      <c r="A190" s="10">
        <v>186</v>
      </c>
      <c r="B190" s="15"/>
      <c r="C190" s="42"/>
      <c r="D190" s="8"/>
      <c r="E190" s="28"/>
      <c r="F190" s="28"/>
      <c r="G190" s="32"/>
      <c r="H190" s="5"/>
      <c r="I190" s="5"/>
      <c r="J190" s="5"/>
      <c r="K190" s="5"/>
      <c r="L190" s="5"/>
      <c r="M190" s="5"/>
      <c r="N190" s="5"/>
      <c r="O190" s="299">
        <f t="shared" si="10"/>
        <v>0</v>
      </c>
      <c r="P190" s="5"/>
      <c r="Q190" s="5"/>
      <c r="R190" s="5"/>
      <c r="S190" s="5"/>
      <c r="T190" s="5"/>
      <c r="U190" s="5"/>
      <c r="V190" s="5"/>
      <c r="W190" s="5"/>
      <c r="X190" s="32"/>
      <c r="Y190" s="5"/>
      <c r="Z190" s="5"/>
      <c r="AA190" s="5"/>
      <c r="AB190" s="5"/>
      <c r="AC190" s="5"/>
      <c r="AD190" s="5"/>
      <c r="AE190" s="5"/>
      <c r="AF190" s="32"/>
      <c r="AG190" s="5"/>
      <c r="AH190" s="5"/>
      <c r="AI190" s="5"/>
      <c r="AJ190" s="5"/>
      <c r="AK190" s="5"/>
      <c r="AL190" s="5"/>
      <c r="AM190" s="5"/>
      <c r="AN190" s="40"/>
      <c r="AO190" s="8"/>
      <c r="AP190" s="41"/>
      <c r="AQ190" s="28"/>
      <c r="AR190" s="28"/>
      <c r="AS190" s="28"/>
      <c r="AT190" s="28"/>
      <c r="AU190" s="28"/>
      <c r="AV190" s="28"/>
      <c r="AW190" s="28"/>
      <c r="AX190" s="28"/>
      <c r="AY190" s="10" t="s">
        <v>753</v>
      </c>
      <c r="AZ190" s="300">
        <f t="shared" si="11"/>
        <v>0</v>
      </c>
      <c r="BA190" s="5"/>
      <c r="BB190" s="5"/>
      <c r="BC190" s="87"/>
      <c r="BD190" s="20"/>
      <c r="BE190" s="5"/>
      <c r="BF190" s="5"/>
      <c r="BG190" s="5"/>
      <c r="BH190" s="5"/>
      <c r="BI190" s="5"/>
      <c r="BJ190" s="32"/>
      <c r="BK190" s="38"/>
      <c r="BL190" s="11"/>
      <c r="BM190" s="11"/>
      <c r="BN190" s="11"/>
      <c r="BO190" s="44">
        <v>186</v>
      </c>
      <c r="BP190" s="26"/>
      <c r="BQ190" s="26"/>
      <c r="BR190" s="26"/>
      <c r="BS190" s="26"/>
      <c r="BT190" s="26"/>
      <c r="BU190" s="26"/>
      <c r="BV190" s="26"/>
      <c r="BW190" s="33"/>
      <c r="BX190" s="26"/>
      <c r="BY190" s="26"/>
      <c r="BZ190" s="26"/>
      <c r="CA190" s="26"/>
      <c r="CB190" s="26"/>
      <c r="CC190" s="33"/>
      <c r="CD190" s="26"/>
      <c r="CE190" s="26"/>
      <c r="CF190" s="26"/>
      <c r="CG190" s="26"/>
      <c r="CH190" s="26"/>
      <c r="CI190" s="33"/>
      <c r="CJ190" s="26"/>
      <c r="CK190" s="26"/>
      <c r="CL190" s="26"/>
      <c r="CM190" s="26"/>
      <c r="CN190" s="26"/>
      <c r="CO190" s="33"/>
      <c r="CP190" s="26"/>
      <c r="CQ190" s="26"/>
      <c r="CR190" s="26"/>
      <c r="CS190" s="26"/>
      <c r="CT190" s="26"/>
      <c r="CU190" s="33"/>
      <c r="CV190" s="4"/>
      <c r="CW190" s="4"/>
      <c r="CX190" s="4"/>
      <c r="CY190" s="4"/>
      <c r="CZ190" s="43"/>
      <c r="DA190" s="26"/>
      <c r="DB190" s="26"/>
      <c r="DC190" s="26"/>
      <c r="DD190" s="26"/>
      <c r="DE190" s="26"/>
      <c r="DF190" s="26"/>
      <c r="DG190" s="33"/>
      <c r="DH190" s="4"/>
      <c r="DI190" s="4"/>
      <c r="DJ190" s="4"/>
      <c r="DK190" s="4"/>
      <c r="DL190" s="43"/>
      <c r="DM190" s="26"/>
      <c r="DN190" s="26"/>
      <c r="DO190" s="26"/>
      <c r="DP190" s="26"/>
      <c r="DQ190" s="26"/>
      <c r="DR190" s="26"/>
      <c r="DS190" s="33"/>
      <c r="DT190" s="26"/>
      <c r="DU190" s="26"/>
      <c r="DV190" s="26"/>
      <c r="DW190" s="26"/>
      <c r="DX190" s="26"/>
      <c r="DY190" s="44">
        <v>186</v>
      </c>
      <c r="DZ190" s="5">
        <v>0</v>
      </c>
      <c r="EA190" s="5">
        <v>0</v>
      </c>
      <c r="EB190" s="69"/>
      <c r="EC190" s="5"/>
      <c r="ED190" s="87"/>
      <c r="EE190" s="11"/>
      <c r="EF190" s="69"/>
      <c r="EG190" s="8"/>
      <c r="EH190" s="8"/>
      <c r="EI190" s="8"/>
      <c r="EJ190" s="71"/>
      <c r="EK190" s="69"/>
      <c r="EL190" s="69"/>
      <c r="EM190" s="69"/>
      <c r="EN190" s="69"/>
      <c r="EO190" s="69"/>
      <c r="EP190" s="26" t="s">
        <v>656</v>
      </c>
      <c r="EQ190" s="10"/>
    </row>
    <row r="191" spans="1:147" ht="15" x14ac:dyDescent="0.25">
      <c r="A191" s="10">
        <v>187</v>
      </c>
      <c r="B191" s="15"/>
      <c r="C191" s="42"/>
      <c r="D191" s="8"/>
      <c r="E191" s="28"/>
      <c r="F191" s="28"/>
      <c r="G191" s="32"/>
      <c r="H191" s="5"/>
      <c r="I191" s="5"/>
      <c r="J191" s="5"/>
      <c r="K191" s="5"/>
      <c r="L191" s="5"/>
      <c r="M191" s="5"/>
      <c r="N191" s="5"/>
      <c r="O191" s="299">
        <f t="shared" si="10"/>
        <v>0</v>
      </c>
      <c r="P191" s="5"/>
      <c r="Q191" s="5"/>
      <c r="R191" s="5"/>
      <c r="S191" s="5"/>
      <c r="T191" s="5"/>
      <c r="U191" s="5"/>
      <c r="V191" s="5"/>
      <c r="W191" s="5"/>
      <c r="X191" s="32"/>
      <c r="Y191" s="5"/>
      <c r="Z191" s="5"/>
      <c r="AA191" s="5"/>
      <c r="AB191" s="5"/>
      <c r="AC191" s="5"/>
      <c r="AD191" s="5"/>
      <c r="AE191" s="5"/>
      <c r="AF191" s="32"/>
      <c r="AG191" s="5"/>
      <c r="AH191" s="5"/>
      <c r="AI191" s="5"/>
      <c r="AJ191" s="5"/>
      <c r="AK191" s="5"/>
      <c r="AL191" s="5"/>
      <c r="AM191" s="5"/>
      <c r="AN191" s="40"/>
      <c r="AO191" s="8"/>
      <c r="AP191" s="41"/>
      <c r="AQ191" s="28"/>
      <c r="AR191" s="28"/>
      <c r="AS191" s="28"/>
      <c r="AT191" s="28"/>
      <c r="AU191" s="28"/>
      <c r="AV191" s="28"/>
      <c r="AW191" s="28"/>
      <c r="AX191" s="28"/>
      <c r="AY191" s="10" t="s">
        <v>753</v>
      </c>
      <c r="AZ191" s="300">
        <f t="shared" si="11"/>
        <v>0</v>
      </c>
      <c r="BA191" s="5"/>
      <c r="BB191" s="5"/>
      <c r="BC191" s="87"/>
      <c r="BD191" s="20"/>
      <c r="BE191" s="5"/>
      <c r="BF191" s="5"/>
      <c r="BG191" s="5"/>
      <c r="BH191" s="5"/>
      <c r="BI191" s="5"/>
      <c r="BJ191" s="32"/>
      <c r="BK191" s="38"/>
      <c r="BL191" s="11"/>
      <c r="BM191" s="11"/>
      <c r="BN191" s="11"/>
      <c r="BO191" s="44">
        <v>187</v>
      </c>
      <c r="BP191" s="26"/>
      <c r="BQ191" s="26"/>
      <c r="BR191" s="26"/>
      <c r="BS191" s="26"/>
      <c r="BT191" s="26"/>
      <c r="BU191" s="26"/>
      <c r="BV191" s="26"/>
      <c r="BW191" s="33"/>
      <c r="BX191" s="26"/>
      <c r="BY191" s="26"/>
      <c r="BZ191" s="26"/>
      <c r="CA191" s="26"/>
      <c r="CB191" s="26"/>
      <c r="CC191" s="33"/>
      <c r="CD191" s="26"/>
      <c r="CE191" s="26"/>
      <c r="CF191" s="26"/>
      <c r="CG191" s="26"/>
      <c r="CH191" s="26"/>
      <c r="CI191" s="33"/>
      <c r="CJ191" s="26"/>
      <c r="CK191" s="26"/>
      <c r="CL191" s="26"/>
      <c r="CM191" s="26"/>
      <c r="CN191" s="26"/>
      <c r="CO191" s="33"/>
      <c r="CP191" s="26"/>
      <c r="CQ191" s="26"/>
      <c r="CR191" s="26"/>
      <c r="CS191" s="26"/>
      <c r="CT191" s="26"/>
      <c r="CU191" s="33"/>
      <c r="CV191" s="4"/>
      <c r="CW191" s="4"/>
      <c r="CX191" s="4"/>
      <c r="CY191" s="4"/>
      <c r="CZ191" s="43"/>
      <c r="DA191" s="26"/>
      <c r="DB191" s="26"/>
      <c r="DC191" s="26"/>
      <c r="DD191" s="26"/>
      <c r="DE191" s="26"/>
      <c r="DF191" s="26"/>
      <c r="DG191" s="33"/>
      <c r="DH191" s="4"/>
      <c r="DI191" s="4"/>
      <c r="DJ191" s="4"/>
      <c r="DK191" s="4"/>
      <c r="DL191" s="43"/>
      <c r="DM191" s="26"/>
      <c r="DN191" s="26"/>
      <c r="DO191" s="26"/>
      <c r="DP191" s="26"/>
      <c r="DQ191" s="26"/>
      <c r="DR191" s="26"/>
      <c r="DS191" s="33"/>
      <c r="DT191" s="26"/>
      <c r="DU191" s="26"/>
      <c r="DV191" s="26"/>
      <c r="DW191" s="26"/>
      <c r="DX191" s="26"/>
      <c r="DY191" s="44">
        <v>187</v>
      </c>
      <c r="DZ191" s="5">
        <v>0</v>
      </c>
      <c r="EA191" s="5">
        <v>0</v>
      </c>
      <c r="EB191" s="69"/>
      <c r="EC191" s="5"/>
      <c r="ED191" s="87"/>
      <c r="EE191" s="11"/>
      <c r="EF191" s="69"/>
      <c r="EG191" s="8"/>
      <c r="EH191" s="8"/>
      <c r="EI191" s="8"/>
      <c r="EJ191" s="71"/>
      <c r="EK191" s="69"/>
      <c r="EL191" s="69"/>
      <c r="EM191" s="69"/>
      <c r="EN191" s="69"/>
      <c r="EO191" s="69"/>
      <c r="EP191" s="10" t="s">
        <v>656</v>
      </c>
    </row>
    <row r="192" spans="1:147" ht="15" x14ac:dyDescent="0.25">
      <c r="A192" s="10">
        <v>188</v>
      </c>
      <c r="B192" s="15"/>
      <c r="C192" s="42"/>
      <c r="D192" s="8"/>
      <c r="E192" s="28"/>
      <c r="F192" s="28"/>
      <c r="G192" s="32"/>
      <c r="H192" s="5"/>
      <c r="I192" s="5"/>
      <c r="J192" s="5"/>
      <c r="K192" s="5"/>
      <c r="L192" s="5"/>
      <c r="M192" s="5"/>
      <c r="N192" s="5"/>
      <c r="O192" s="299">
        <f t="shared" si="10"/>
        <v>0</v>
      </c>
      <c r="P192" s="5"/>
      <c r="Q192" s="5"/>
      <c r="R192" s="5"/>
      <c r="S192" s="5"/>
      <c r="T192" s="5"/>
      <c r="U192" s="5"/>
      <c r="V192" s="5"/>
      <c r="W192" s="5"/>
      <c r="X192" s="32"/>
      <c r="Y192" s="5"/>
      <c r="Z192" s="5"/>
      <c r="AA192" s="5"/>
      <c r="AB192" s="5"/>
      <c r="AC192" s="5"/>
      <c r="AD192" s="5"/>
      <c r="AE192" s="5"/>
      <c r="AF192" s="32"/>
      <c r="AG192" s="5"/>
      <c r="AH192" s="5"/>
      <c r="AI192" s="5"/>
      <c r="AJ192" s="5"/>
      <c r="AK192" s="5"/>
      <c r="AL192" s="5"/>
      <c r="AM192" s="5"/>
      <c r="AN192" s="40"/>
      <c r="AO192" s="8"/>
      <c r="AP192" s="41"/>
      <c r="AQ192" s="28"/>
      <c r="AR192" s="28"/>
      <c r="AS192" s="28"/>
      <c r="AT192" s="28"/>
      <c r="AU192" s="28"/>
      <c r="AV192" s="28"/>
      <c r="AW192" s="28"/>
      <c r="AX192" s="28"/>
      <c r="AY192" s="10" t="s">
        <v>753</v>
      </c>
      <c r="AZ192" s="300">
        <f t="shared" si="11"/>
        <v>0</v>
      </c>
      <c r="BA192" s="5"/>
      <c r="BB192" s="5"/>
      <c r="BC192" s="87"/>
      <c r="BD192" s="20"/>
      <c r="BE192" s="5"/>
      <c r="BF192" s="5"/>
      <c r="BG192" s="5"/>
      <c r="BH192" s="5"/>
      <c r="BI192" s="5"/>
      <c r="BJ192" s="32"/>
      <c r="BK192" s="38"/>
      <c r="BL192" s="11"/>
      <c r="BM192" s="11"/>
      <c r="BN192" s="11"/>
      <c r="BO192" s="44">
        <v>188</v>
      </c>
      <c r="BP192" s="26"/>
      <c r="BQ192" s="26"/>
      <c r="BR192" s="26"/>
      <c r="BS192" s="26"/>
      <c r="BT192" s="26"/>
      <c r="BU192" s="26"/>
      <c r="BV192" s="26"/>
      <c r="BW192" s="33"/>
      <c r="BX192" s="26"/>
      <c r="BY192" s="26"/>
      <c r="BZ192" s="26"/>
      <c r="CA192" s="26"/>
      <c r="CB192" s="26"/>
      <c r="CC192" s="33"/>
      <c r="CD192" s="26"/>
      <c r="CE192" s="26"/>
      <c r="CF192" s="26"/>
      <c r="CG192" s="26"/>
      <c r="CH192" s="26"/>
      <c r="CI192" s="33"/>
      <c r="CJ192" s="26"/>
      <c r="CK192" s="26"/>
      <c r="CL192" s="26"/>
      <c r="CM192" s="26"/>
      <c r="CN192" s="26"/>
      <c r="CO192" s="33"/>
      <c r="CP192" s="26"/>
      <c r="CQ192" s="26"/>
      <c r="CR192" s="26"/>
      <c r="CS192" s="26"/>
      <c r="CT192" s="26"/>
      <c r="CU192" s="33"/>
      <c r="CV192" s="4"/>
      <c r="CW192" s="4"/>
      <c r="CX192" s="4"/>
      <c r="CY192" s="4"/>
      <c r="CZ192" s="43"/>
      <c r="DA192" s="26"/>
      <c r="DB192" s="26"/>
      <c r="DC192" s="26"/>
      <c r="DD192" s="26"/>
      <c r="DE192" s="26"/>
      <c r="DF192" s="26"/>
      <c r="DG192" s="33"/>
      <c r="DH192" s="4"/>
      <c r="DI192" s="4"/>
      <c r="DJ192" s="4"/>
      <c r="DK192" s="4"/>
      <c r="DL192" s="43"/>
      <c r="DM192" s="26"/>
      <c r="DN192" s="26"/>
      <c r="DO192" s="26"/>
      <c r="DP192" s="26"/>
      <c r="DQ192" s="26"/>
      <c r="DR192" s="26"/>
      <c r="DS192" s="33"/>
      <c r="DT192" s="26"/>
      <c r="DU192" s="26"/>
      <c r="DV192" s="26"/>
      <c r="DW192" s="26"/>
      <c r="DX192" s="26"/>
      <c r="DY192" s="44">
        <v>188</v>
      </c>
      <c r="DZ192" s="5">
        <v>0</v>
      </c>
      <c r="EA192" s="5">
        <v>0</v>
      </c>
      <c r="EB192" s="69"/>
      <c r="EC192" s="5"/>
      <c r="ED192" s="87"/>
      <c r="EE192" s="11"/>
      <c r="EF192" s="69"/>
      <c r="EG192" s="8"/>
      <c r="EH192" s="8"/>
      <c r="EI192" s="8"/>
      <c r="EJ192" s="71"/>
      <c r="EK192" s="69"/>
      <c r="EL192" s="69"/>
      <c r="EM192" s="69"/>
      <c r="EN192" s="69"/>
      <c r="EO192" s="69"/>
      <c r="EP192" s="26" t="s">
        <v>656</v>
      </c>
      <c r="EQ192" s="10"/>
    </row>
    <row r="193" spans="1:147" ht="15" x14ac:dyDescent="0.25">
      <c r="A193" s="10">
        <v>189</v>
      </c>
      <c r="B193" s="15"/>
      <c r="C193" s="42"/>
      <c r="D193" s="8"/>
      <c r="E193" s="28"/>
      <c r="F193" s="28"/>
      <c r="G193" s="32"/>
      <c r="H193" s="5"/>
      <c r="I193" s="5"/>
      <c r="J193" s="5"/>
      <c r="K193" s="5"/>
      <c r="L193" s="5"/>
      <c r="M193" s="5"/>
      <c r="N193" s="5"/>
      <c r="O193" s="299">
        <f t="shared" si="10"/>
        <v>0</v>
      </c>
      <c r="P193" s="5"/>
      <c r="Q193" s="5"/>
      <c r="R193" s="5"/>
      <c r="S193" s="5"/>
      <c r="T193" s="5"/>
      <c r="U193" s="5"/>
      <c r="V193" s="5"/>
      <c r="W193" s="5"/>
      <c r="X193" s="32"/>
      <c r="Y193" s="5"/>
      <c r="Z193" s="5"/>
      <c r="AA193" s="5"/>
      <c r="AB193" s="5"/>
      <c r="AC193" s="5"/>
      <c r="AD193" s="5"/>
      <c r="AE193" s="5"/>
      <c r="AF193" s="32"/>
      <c r="AG193" s="5"/>
      <c r="AH193" s="5"/>
      <c r="AI193" s="5"/>
      <c r="AJ193" s="5"/>
      <c r="AK193" s="5"/>
      <c r="AL193" s="5"/>
      <c r="AM193" s="5"/>
      <c r="AN193" s="40"/>
      <c r="AO193" s="8"/>
      <c r="AP193" s="41"/>
      <c r="AQ193" s="28"/>
      <c r="AR193" s="28"/>
      <c r="AS193" s="28"/>
      <c r="AT193" s="28"/>
      <c r="AU193" s="28"/>
      <c r="AV193" s="28"/>
      <c r="AW193" s="28"/>
      <c r="AX193" s="28"/>
      <c r="AY193" s="10" t="s">
        <v>753</v>
      </c>
      <c r="AZ193" s="300">
        <f t="shared" si="11"/>
        <v>0</v>
      </c>
      <c r="BA193" s="5"/>
      <c r="BB193" s="5"/>
      <c r="BC193" s="87"/>
      <c r="BD193" s="20"/>
      <c r="BE193" s="5"/>
      <c r="BF193" s="5"/>
      <c r="BG193" s="5"/>
      <c r="BH193" s="5"/>
      <c r="BI193" s="5"/>
      <c r="BJ193" s="32"/>
      <c r="BK193" s="38"/>
      <c r="BL193" s="11"/>
      <c r="BM193" s="11"/>
      <c r="BN193" s="11"/>
      <c r="BO193" s="44">
        <v>189</v>
      </c>
      <c r="BP193" s="26"/>
      <c r="BQ193" s="26"/>
      <c r="BR193" s="26"/>
      <c r="BS193" s="26"/>
      <c r="BT193" s="26"/>
      <c r="BU193" s="26"/>
      <c r="BV193" s="26"/>
      <c r="BW193" s="33"/>
      <c r="BX193" s="26"/>
      <c r="BY193" s="26"/>
      <c r="BZ193" s="26"/>
      <c r="CA193" s="26"/>
      <c r="CB193" s="26"/>
      <c r="CC193" s="33"/>
      <c r="CD193" s="26"/>
      <c r="CE193" s="26"/>
      <c r="CF193" s="26"/>
      <c r="CG193" s="26"/>
      <c r="CH193" s="26"/>
      <c r="CI193" s="33"/>
      <c r="CJ193" s="26"/>
      <c r="CK193" s="26"/>
      <c r="CL193" s="26"/>
      <c r="CM193" s="26"/>
      <c r="CN193" s="26"/>
      <c r="CO193" s="33"/>
      <c r="CP193" s="26"/>
      <c r="CQ193" s="26"/>
      <c r="CR193" s="26"/>
      <c r="CS193" s="26"/>
      <c r="CT193" s="26"/>
      <c r="CU193" s="33"/>
      <c r="CV193" s="4"/>
      <c r="CW193" s="4"/>
      <c r="CX193" s="4"/>
      <c r="CY193" s="4"/>
      <c r="CZ193" s="43"/>
      <c r="DA193" s="26"/>
      <c r="DB193" s="26"/>
      <c r="DC193" s="26"/>
      <c r="DD193" s="26"/>
      <c r="DE193" s="26"/>
      <c r="DF193" s="26"/>
      <c r="DG193" s="33"/>
      <c r="DH193" s="4"/>
      <c r="DI193" s="4"/>
      <c r="DJ193" s="4"/>
      <c r="DK193" s="4"/>
      <c r="DL193" s="43"/>
      <c r="DM193" s="26"/>
      <c r="DN193" s="26"/>
      <c r="DO193" s="26"/>
      <c r="DP193" s="26"/>
      <c r="DQ193" s="26"/>
      <c r="DR193" s="26"/>
      <c r="DS193" s="33"/>
      <c r="DT193" s="26"/>
      <c r="DU193" s="26"/>
      <c r="DV193" s="26"/>
      <c r="DW193" s="26"/>
      <c r="DX193" s="26"/>
      <c r="DY193" s="44">
        <v>189</v>
      </c>
      <c r="DZ193" s="5">
        <v>0</v>
      </c>
      <c r="EA193" s="5">
        <v>0</v>
      </c>
      <c r="EB193" s="69"/>
      <c r="EC193" s="5"/>
      <c r="ED193" s="87"/>
      <c r="EE193" s="11"/>
      <c r="EF193" s="69"/>
      <c r="EG193" s="8"/>
      <c r="EH193" s="8"/>
      <c r="EI193" s="8"/>
      <c r="EJ193" s="71"/>
      <c r="EK193" s="69"/>
      <c r="EL193" s="69"/>
      <c r="EM193" s="69"/>
      <c r="EN193" s="69"/>
      <c r="EO193" s="69"/>
      <c r="EP193" s="26" t="s">
        <v>656</v>
      </c>
      <c r="EQ193" s="10"/>
    </row>
    <row r="194" spans="1:147" ht="15" x14ac:dyDescent="0.25">
      <c r="A194" s="10">
        <v>190</v>
      </c>
      <c r="B194" s="15"/>
      <c r="C194" s="42"/>
      <c r="D194" s="8"/>
      <c r="E194" s="28"/>
      <c r="F194" s="28"/>
      <c r="G194" s="32"/>
      <c r="H194" s="5"/>
      <c r="I194" s="5"/>
      <c r="J194" s="5"/>
      <c r="K194" s="5"/>
      <c r="L194" s="5"/>
      <c r="M194" s="5"/>
      <c r="N194" s="5"/>
      <c r="O194" s="299">
        <f t="shared" si="10"/>
        <v>0</v>
      </c>
      <c r="P194" s="5"/>
      <c r="Q194" s="5"/>
      <c r="R194" s="5"/>
      <c r="S194" s="5"/>
      <c r="T194" s="5"/>
      <c r="U194" s="5"/>
      <c r="V194" s="5"/>
      <c r="W194" s="5"/>
      <c r="X194" s="32"/>
      <c r="Y194" s="5"/>
      <c r="Z194" s="5"/>
      <c r="AA194" s="5"/>
      <c r="AB194" s="5"/>
      <c r="AC194" s="5"/>
      <c r="AD194" s="5"/>
      <c r="AE194" s="5"/>
      <c r="AF194" s="32"/>
      <c r="AG194" s="5"/>
      <c r="AH194" s="5"/>
      <c r="AI194" s="5"/>
      <c r="AJ194" s="5"/>
      <c r="AK194" s="5"/>
      <c r="AL194" s="5"/>
      <c r="AM194" s="5"/>
      <c r="AN194" s="40"/>
      <c r="AO194" s="8"/>
      <c r="AP194" s="41"/>
      <c r="AQ194" s="28"/>
      <c r="AR194" s="28"/>
      <c r="AS194" s="28"/>
      <c r="AT194" s="28"/>
      <c r="AU194" s="28"/>
      <c r="AV194" s="28"/>
      <c r="AW194" s="28"/>
      <c r="AX194" s="28"/>
      <c r="AY194" s="10" t="s">
        <v>753</v>
      </c>
      <c r="AZ194" s="300">
        <f t="shared" si="11"/>
        <v>0</v>
      </c>
      <c r="BA194" s="5"/>
      <c r="BB194" s="5"/>
      <c r="BC194" s="87"/>
      <c r="BD194" s="20"/>
      <c r="BE194" s="5"/>
      <c r="BF194" s="5"/>
      <c r="BG194" s="5"/>
      <c r="BH194" s="5"/>
      <c r="BI194" s="5"/>
      <c r="BJ194" s="32"/>
      <c r="BK194" s="38"/>
      <c r="BL194" s="11"/>
      <c r="BM194" s="11"/>
      <c r="BN194" s="11"/>
      <c r="BO194" s="44">
        <v>190</v>
      </c>
      <c r="BP194" s="26"/>
      <c r="BQ194" s="26"/>
      <c r="BR194" s="26"/>
      <c r="BS194" s="26"/>
      <c r="BT194" s="26"/>
      <c r="BU194" s="26"/>
      <c r="BV194" s="26"/>
      <c r="BW194" s="33"/>
      <c r="BX194" s="26"/>
      <c r="BY194" s="26"/>
      <c r="BZ194" s="26"/>
      <c r="CA194" s="26"/>
      <c r="CB194" s="26"/>
      <c r="CC194" s="33"/>
      <c r="CD194" s="26"/>
      <c r="CE194" s="26"/>
      <c r="CF194" s="26"/>
      <c r="CG194" s="26"/>
      <c r="CH194" s="26"/>
      <c r="CI194" s="33"/>
      <c r="CJ194" s="26"/>
      <c r="CK194" s="26"/>
      <c r="CL194" s="26"/>
      <c r="CM194" s="26"/>
      <c r="CN194" s="26"/>
      <c r="CO194" s="33"/>
      <c r="CP194" s="26"/>
      <c r="CQ194" s="26"/>
      <c r="CR194" s="26"/>
      <c r="CS194" s="26"/>
      <c r="CT194" s="26"/>
      <c r="CU194" s="33"/>
      <c r="CV194" s="4"/>
      <c r="CW194" s="4"/>
      <c r="CX194" s="4"/>
      <c r="CY194" s="4"/>
      <c r="CZ194" s="43"/>
      <c r="DA194" s="26"/>
      <c r="DB194" s="26"/>
      <c r="DC194" s="26"/>
      <c r="DD194" s="26"/>
      <c r="DE194" s="26"/>
      <c r="DF194" s="26"/>
      <c r="DG194" s="33"/>
      <c r="DH194" s="4"/>
      <c r="DI194" s="4"/>
      <c r="DJ194" s="4"/>
      <c r="DK194" s="4"/>
      <c r="DL194" s="43"/>
      <c r="DM194" s="26"/>
      <c r="DN194" s="26"/>
      <c r="DO194" s="26"/>
      <c r="DP194" s="26"/>
      <c r="DQ194" s="26"/>
      <c r="DR194" s="26"/>
      <c r="DS194" s="33"/>
      <c r="DT194" s="26"/>
      <c r="DU194" s="26"/>
      <c r="DV194" s="26"/>
      <c r="DW194" s="26"/>
      <c r="DX194" s="26"/>
      <c r="DY194" s="44">
        <v>190</v>
      </c>
      <c r="DZ194" s="5">
        <v>0</v>
      </c>
      <c r="EA194" s="5">
        <v>0</v>
      </c>
      <c r="EB194" s="69"/>
      <c r="EC194" s="5"/>
      <c r="ED194" s="87"/>
      <c r="EE194" s="11"/>
      <c r="EF194" s="69"/>
      <c r="EG194" s="8"/>
      <c r="EH194" s="8"/>
      <c r="EI194" s="8"/>
      <c r="EJ194" s="71"/>
      <c r="EK194" s="69"/>
      <c r="EL194" s="69"/>
      <c r="EM194" s="69"/>
      <c r="EN194" s="69"/>
      <c r="EO194" s="69"/>
      <c r="EP194" s="10" t="s">
        <v>656</v>
      </c>
    </row>
    <row r="195" spans="1:147" ht="15" x14ac:dyDescent="0.25">
      <c r="A195" s="10">
        <v>191</v>
      </c>
      <c r="B195" s="15"/>
      <c r="C195" s="42"/>
      <c r="D195" s="8"/>
      <c r="E195" s="28"/>
      <c r="F195" s="28"/>
      <c r="G195" s="32"/>
      <c r="H195" s="5"/>
      <c r="I195" s="5"/>
      <c r="J195" s="5"/>
      <c r="K195" s="5"/>
      <c r="L195" s="5"/>
      <c r="M195" s="5"/>
      <c r="N195" s="5"/>
      <c r="O195" s="299">
        <f t="shared" si="10"/>
        <v>0</v>
      </c>
      <c r="P195" s="5"/>
      <c r="Q195" s="5"/>
      <c r="R195" s="5"/>
      <c r="S195" s="5"/>
      <c r="T195" s="5"/>
      <c r="U195" s="5"/>
      <c r="V195" s="5"/>
      <c r="W195" s="5"/>
      <c r="X195" s="32"/>
      <c r="Y195" s="5"/>
      <c r="Z195" s="5"/>
      <c r="AA195" s="5"/>
      <c r="AB195" s="5"/>
      <c r="AC195" s="5"/>
      <c r="AD195" s="5"/>
      <c r="AE195" s="5"/>
      <c r="AF195" s="32"/>
      <c r="AG195" s="5"/>
      <c r="AH195" s="5"/>
      <c r="AI195" s="5"/>
      <c r="AJ195" s="5"/>
      <c r="AK195" s="5"/>
      <c r="AL195" s="5"/>
      <c r="AM195" s="5"/>
      <c r="AN195" s="40"/>
      <c r="AO195" s="8"/>
      <c r="AP195" s="41"/>
      <c r="AQ195" s="28"/>
      <c r="AR195" s="28"/>
      <c r="AS195" s="28"/>
      <c r="AT195" s="28"/>
      <c r="AU195" s="28"/>
      <c r="AV195" s="28"/>
      <c r="AW195" s="28"/>
      <c r="AX195" s="28"/>
      <c r="AY195" s="10" t="s">
        <v>753</v>
      </c>
      <c r="AZ195" s="300">
        <f t="shared" si="11"/>
        <v>0</v>
      </c>
      <c r="BA195" s="5"/>
      <c r="BB195" s="5"/>
      <c r="BC195" s="87"/>
      <c r="BD195" s="20"/>
      <c r="BE195" s="5"/>
      <c r="BF195" s="5"/>
      <c r="BG195" s="5"/>
      <c r="BH195" s="5"/>
      <c r="BI195" s="5"/>
      <c r="BJ195" s="32"/>
      <c r="BK195" s="38"/>
      <c r="BL195" s="11"/>
      <c r="BM195" s="11"/>
      <c r="BN195" s="11"/>
      <c r="BO195" s="44">
        <v>191</v>
      </c>
      <c r="BP195" s="26"/>
      <c r="BQ195" s="26"/>
      <c r="BR195" s="26"/>
      <c r="BS195" s="26"/>
      <c r="BT195" s="26"/>
      <c r="BU195" s="26"/>
      <c r="BV195" s="26"/>
      <c r="BW195" s="33"/>
      <c r="BX195" s="26"/>
      <c r="BY195" s="26"/>
      <c r="BZ195" s="26"/>
      <c r="CA195" s="26"/>
      <c r="CB195" s="26"/>
      <c r="CC195" s="33"/>
      <c r="CD195" s="26"/>
      <c r="CE195" s="26"/>
      <c r="CF195" s="26"/>
      <c r="CG195" s="26"/>
      <c r="CH195" s="26"/>
      <c r="CI195" s="33"/>
      <c r="CJ195" s="26"/>
      <c r="CK195" s="26"/>
      <c r="CL195" s="26"/>
      <c r="CM195" s="26"/>
      <c r="CN195" s="26"/>
      <c r="CO195" s="33"/>
      <c r="CP195" s="26"/>
      <c r="CQ195" s="26"/>
      <c r="CR195" s="26"/>
      <c r="CS195" s="26"/>
      <c r="CT195" s="26"/>
      <c r="CU195" s="33"/>
      <c r="CV195" s="4"/>
      <c r="CW195" s="4"/>
      <c r="CX195" s="4"/>
      <c r="CY195" s="4"/>
      <c r="CZ195" s="43"/>
      <c r="DA195" s="26"/>
      <c r="DB195" s="26"/>
      <c r="DC195" s="26"/>
      <c r="DD195" s="26"/>
      <c r="DE195" s="26"/>
      <c r="DF195" s="26"/>
      <c r="DG195" s="33"/>
      <c r="DH195" s="4"/>
      <c r="DI195" s="4"/>
      <c r="DJ195" s="4"/>
      <c r="DK195" s="4"/>
      <c r="DL195" s="43"/>
      <c r="DM195" s="26"/>
      <c r="DN195" s="26"/>
      <c r="DO195" s="26"/>
      <c r="DP195" s="26"/>
      <c r="DQ195" s="26"/>
      <c r="DR195" s="26"/>
      <c r="DS195" s="33"/>
      <c r="DT195" s="26"/>
      <c r="DU195" s="26"/>
      <c r="DV195" s="26"/>
      <c r="DW195" s="26"/>
      <c r="DX195" s="26"/>
      <c r="DY195" s="44">
        <v>191</v>
      </c>
      <c r="DZ195" s="5">
        <v>0</v>
      </c>
      <c r="EA195" s="5">
        <v>0</v>
      </c>
      <c r="EB195" s="69"/>
      <c r="EC195" s="5"/>
      <c r="ED195" s="87"/>
      <c r="EE195" s="11"/>
      <c r="EF195" s="69"/>
      <c r="EG195" s="8"/>
      <c r="EH195" s="8"/>
      <c r="EI195" s="8"/>
      <c r="EJ195" s="71"/>
      <c r="EK195" s="69"/>
      <c r="EL195" s="69"/>
      <c r="EM195" s="69"/>
      <c r="EN195" s="69"/>
      <c r="EO195" s="69"/>
      <c r="EP195" s="26" t="s">
        <v>656</v>
      </c>
      <c r="EQ195" s="10"/>
    </row>
    <row r="196" spans="1:147" ht="15" x14ac:dyDescent="0.25">
      <c r="A196" s="10">
        <v>192</v>
      </c>
      <c r="B196" s="15"/>
      <c r="C196" s="42"/>
      <c r="D196" s="8"/>
      <c r="E196" s="28"/>
      <c r="F196" s="28"/>
      <c r="G196" s="32"/>
      <c r="H196" s="5"/>
      <c r="I196" s="5"/>
      <c r="J196" s="5"/>
      <c r="K196" s="5"/>
      <c r="L196" s="5"/>
      <c r="M196" s="5"/>
      <c r="N196" s="5"/>
      <c r="O196" s="299">
        <f t="shared" si="10"/>
        <v>0</v>
      </c>
      <c r="P196" s="5"/>
      <c r="Q196" s="5"/>
      <c r="R196" s="5"/>
      <c r="S196" s="5"/>
      <c r="T196" s="5"/>
      <c r="U196" s="5"/>
      <c r="V196" s="5"/>
      <c r="W196" s="5"/>
      <c r="X196" s="32"/>
      <c r="Y196" s="5"/>
      <c r="Z196" s="5"/>
      <c r="AA196" s="5"/>
      <c r="AB196" s="5"/>
      <c r="AC196" s="5"/>
      <c r="AD196" s="5"/>
      <c r="AE196" s="5"/>
      <c r="AF196" s="32"/>
      <c r="AG196" s="5"/>
      <c r="AH196" s="5"/>
      <c r="AI196" s="5"/>
      <c r="AJ196" s="5"/>
      <c r="AK196" s="5"/>
      <c r="AL196" s="5"/>
      <c r="AM196" s="5"/>
      <c r="AN196" s="40"/>
      <c r="AO196" s="8"/>
      <c r="AP196" s="41"/>
      <c r="AQ196" s="28"/>
      <c r="AR196" s="28"/>
      <c r="AS196" s="28"/>
      <c r="AT196" s="28"/>
      <c r="AU196" s="28"/>
      <c r="AV196" s="28"/>
      <c r="AW196" s="28"/>
      <c r="AX196" s="28"/>
      <c r="AY196" s="10" t="s">
        <v>753</v>
      </c>
      <c r="AZ196" s="300">
        <f t="shared" si="11"/>
        <v>0</v>
      </c>
      <c r="BA196" s="5"/>
      <c r="BB196" s="5"/>
      <c r="BC196" s="87"/>
      <c r="BD196" s="20"/>
      <c r="BE196" s="5"/>
      <c r="BF196" s="5"/>
      <c r="BG196" s="5"/>
      <c r="BH196" s="5"/>
      <c r="BI196" s="5"/>
      <c r="BJ196" s="32"/>
      <c r="BK196" s="38"/>
      <c r="BL196" s="11"/>
      <c r="BM196" s="11"/>
      <c r="BN196" s="11"/>
      <c r="BO196" s="44">
        <v>192</v>
      </c>
      <c r="BP196" s="26"/>
      <c r="BQ196" s="26"/>
      <c r="BR196" s="26"/>
      <c r="BS196" s="26"/>
      <c r="BT196" s="26"/>
      <c r="BU196" s="26"/>
      <c r="BV196" s="26"/>
      <c r="BW196" s="33"/>
      <c r="BX196" s="26"/>
      <c r="BY196" s="26"/>
      <c r="BZ196" s="26"/>
      <c r="CA196" s="26"/>
      <c r="CB196" s="26"/>
      <c r="CC196" s="33"/>
      <c r="CD196" s="26"/>
      <c r="CE196" s="26"/>
      <c r="CF196" s="26"/>
      <c r="CG196" s="26"/>
      <c r="CH196" s="26"/>
      <c r="CI196" s="33"/>
      <c r="CJ196" s="26"/>
      <c r="CK196" s="26"/>
      <c r="CL196" s="26"/>
      <c r="CM196" s="26"/>
      <c r="CN196" s="26"/>
      <c r="CO196" s="33"/>
      <c r="CP196" s="26"/>
      <c r="CQ196" s="26"/>
      <c r="CR196" s="26"/>
      <c r="CS196" s="26"/>
      <c r="CT196" s="26"/>
      <c r="CU196" s="33"/>
      <c r="CV196" s="4"/>
      <c r="CW196" s="4"/>
      <c r="CX196" s="4"/>
      <c r="CY196" s="4"/>
      <c r="CZ196" s="43"/>
      <c r="DA196" s="26"/>
      <c r="DB196" s="26"/>
      <c r="DC196" s="26"/>
      <c r="DD196" s="26"/>
      <c r="DE196" s="26"/>
      <c r="DF196" s="26"/>
      <c r="DG196" s="33"/>
      <c r="DH196" s="4"/>
      <c r="DI196" s="4"/>
      <c r="DJ196" s="4"/>
      <c r="DK196" s="4"/>
      <c r="DL196" s="43"/>
      <c r="DM196" s="26"/>
      <c r="DN196" s="26"/>
      <c r="DO196" s="26"/>
      <c r="DP196" s="26"/>
      <c r="DQ196" s="26"/>
      <c r="DR196" s="26"/>
      <c r="DS196" s="33"/>
      <c r="DT196" s="26"/>
      <c r="DU196" s="26"/>
      <c r="DV196" s="26"/>
      <c r="DW196" s="26"/>
      <c r="DX196" s="26"/>
      <c r="DY196" s="44">
        <v>192</v>
      </c>
      <c r="DZ196" s="5">
        <v>0</v>
      </c>
      <c r="EA196" s="5">
        <v>0</v>
      </c>
      <c r="EB196" s="69"/>
      <c r="EC196" s="5"/>
      <c r="ED196" s="87"/>
      <c r="EE196" s="11"/>
      <c r="EF196" s="69"/>
      <c r="EG196" s="8"/>
      <c r="EH196" s="8"/>
      <c r="EI196" s="8"/>
      <c r="EJ196" s="71"/>
      <c r="EK196" s="69"/>
      <c r="EL196" s="69"/>
      <c r="EM196" s="69"/>
      <c r="EN196" s="69"/>
      <c r="EO196" s="69"/>
      <c r="EP196" s="26" t="s">
        <v>656</v>
      </c>
      <c r="EQ196" s="10"/>
    </row>
    <row r="197" spans="1:147" ht="15" x14ac:dyDescent="0.25">
      <c r="A197" s="10">
        <v>193</v>
      </c>
      <c r="B197" s="15"/>
      <c r="C197" s="42"/>
      <c r="D197" s="8"/>
      <c r="E197" s="28"/>
      <c r="F197" s="28"/>
      <c r="G197" s="32"/>
      <c r="H197" s="5"/>
      <c r="I197" s="5"/>
      <c r="J197" s="5"/>
      <c r="K197" s="5"/>
      <c r="L197" s="5"/>
      <c r="M197" s="5"/>
      <c r="N197" s="5"/>
      <c r="O197" s="299">
        <f t="shared" si="10"/>
        <v>0</v>
      </c>
      <c r="P197" s="5"/>
      <c r="Q197" s="5"/>
      <c r="R197" s="5"/>
      <c r="S197" s="5"/>
      <c r="T197" s="5"/>
      <c r="U197" s="5"/>
      <c r="V197" s="5"/>
      <c r="W197" s="5"/>
      <c r="X197" s="32"/>
      <c r="Y197" s="5"/>
      <c r="Z197" s="5"/>
      <c r="AA197" s="5"/>
      <c r="AB197" s="5"/>
      <c r="AC197" s="5"/>
      <c r="AD197" s="5"/>
      <c r="AE197" s="5"/>
      <c r="AF197" s="32"/>
      <c r="AG197" s="5"/>
      <c r="AH197" s="5"/>
      <c r="AI197" s="5"/>
      <c r="AJ197" s="5"/>
      <c r="AK197" s="5"/>
      <c r="AL197" s="5"/>
      <c r="AM197" s="5"/>
      <c r="AN197" s="40"/>
      <c r="AO197" s="8"/>
      <c r="AP197" s="41"/>
      <c r="AQ197" s="28"/>
      <c r="AR197" s="28"/>
      <c r="AS197" s="28"/>
      <c r="AT197" s="28"/>
      <c r="AU197" s="28"/>
      <c r="AV197" s="28"/>
      <c r="AW197" s="28"/>
      <c r="AX197" s="28"/>
      <c r="AY197" s="10" t="s">
        <v>753</v>
      </c>
      <c r="AZ197" s="300">
        <f t="shared" si="11"/>
        <v>0</v>
      </c>
      <c r="BA197" s="5"/>
      <c r="BB197" s="5"/>
      <c r="BC197" s="87"/>
      <c r="BD197" s="20"/>
      <c r="BE197" s="5"/>
      <c r="BF197" s="5"/>
      <c r="BG197" s="5"/>
      <c r="BH197" s="5"/>
      <c r="BI197" s="5"/>
      <c r="BJ197" s="32"/>
      <c r="BK197" s="38"/>
      <c r="BL197" s="11"/>
      <c r="BM197" s="11"/>
      <c r="BN197" s="11"/>
      <c r="BO197" s="44">
        <v>193</v>
      </c>
      <c r="BP197" s="26"/>
      <c r="BQ197" s="26"/>
      <c r="BR197" s="26"/>
      <c r="BS197" s="26"/>
      <c r="BT197" s="26"/>
      <c r="BU197" s="26"/>
      <c r="BV197" s="26"/>
      <c r="BW197" s="33"/>
      <c r="BX197" s="26"/>
      <c r="BY197" s="26"/>
      <c r="BZ197" s="26"/>
      <c r="CA197" s="26"/>
      <c r="CB197" s="26"/>
      <c r="CC197" s="33"/>
      <c r="CD197" s="26"/>
      <c r="CE197" s="26"/>
      <c r="CF197" s="26"/>
      <c r="CG197" s="26"/>
      <c r="CH197" s="26"/>
      <c r="CI197" s="33"/>
      <c r="CJ197" s="26"/>
      <c r="CK197" s="26"/>
      <c r="CL197" s="26"/>
      <c r="CM197" s="26"/>
      <c r="CN197" s="26"/>
      <c r="CO197" s="33"/>
      <c r="CP197" s="26"/>
      <c r="CQ197" s="26"/>
      <c r="CR197" s="26"/>
      <c r="CS197" s="26"/>
      <c r="CT197" s="26"/>
      <c r="CU197" s="33"/>
      <c r="CV197" s="4"/>
      <c r="CW197" s="4"/>
      <c r="CX197" s="4"/>
      <c r="CY197" s="4"/>
      <c r="CZ197" s="43"/>
      <c r="DA197" s="26"/>
      <c r="DB197" s="26"/>
      <c r="DC197" s="26"/>
      <c r="DD197" s="26"/>
      <c r="DE197" s="26"/>
      <c r="DF197" s="26"/>
      <c r="DG197" s="33"/>
      <c r="DH197" s="4"/>
      <c r="DI197" s="4"/>
      <c r="DJ197" s="4"/>
      <c r="DK197" s="4"/>
      <c r="DL197" s="43"/>
      <c r="DM197" s="26"/>
      <c r="DN197" s="26"/>
      <c r="DO197" s="26"/>
      <c r="DP197" s="26"/>
      <c r="DQ197" s="26"/>
      <c r="DR197" s="26"/>
      <c r="DS197" s="33"/>
      <c r="DT197" s="26"/>
      <c r="DU197" s="26"/>
      <c r="DV197" s="26"/>
      <c r="DW197" s="26"/>
      <c r="DX197" s="26"/>
      <c r="DY197" s="44">
        <v>193</v>
      </c>
      <c r="DZ197" s="5">
        <v>0</v>
      </c>
      <c r="EA197" s="5">
        <v>0</v>
      </c>
      <c r="EB197" s="69"/>
      <c r="EC197" s="5"/>
      <c r="ED197" s="87"/>
      <c r="EE197" s="11"/>
      <c r="EF197" s="69"/>
      <c r="EG197" s="8"/>
      <c r="EH197" s="8"/>
      <c r="EI197" s="8"/>
      <c r="EJ197" s="71"/>
      <c r="EK197" s="69"/>
      <c r="EL197" s="69"/>
      <c r="EM197" s="69"/>
      <c r="EN197" s="69"/>
      <c r="EO197" s="69"/>
      <c r="EP197" s="26" t="s">
        <v>656</v>
      </c>
      <c r="EQ197" s="10"/>
    </row>
    <row r="198" spans="1:147" ht="15" x14ac:dyDescent="0.25">
      <c r="A198" s="10">
        <v>194</v>
      </c>
      <c r="B198" s="15"/>
      <c r="C198" s="42"/>
      <c r="D198" s="8"/>
      <c r="E198" s="28"/>
      <c r="F198" s="28"/>
      <c r="G198" s="32"/>
      <c r="H198" s="5"/>
      <c r="I198" s="5"/>
      <c r="J198" s="5"/>
      <c r="K198" s="5"/>
      <c r="L198" s="5"/>
      <c r="M198" s="5"/>
      <c r="N198" s="5"/>
      <c r="O198" s="299">
        <f t="shared" ref="O198:O249" si="14">MAX(G198:N198)</f>
        <v>0</v>
      </c>
      <c r="P198" s="5"/>
      <c r="Q198" s="5"/>
      <c r="R198" s="5"/>
      <c r="S198" s="5"/>
      <c r="T198" s="5"/>
      <c r="U198" s="5"/>
      <c r="V198" s="5"/>
      <c r="W198" s="5"/>
      <c r="X198" s="32"/>
      <c r="Y198" s="5"/>
      <c r="Z198" s="5"/>
      <c r="AA198" s="5"/>
      <c r="AB198" s="5"/>
      <c r="AC198" s="5"/>
      <c r="AD198" s="5"/>
      <c r="AE198" s="5"/>
      <c r="AF198" s="32"/>
      <c r="AG198" s="5"/>
      <c r="AH198" s="5"/>
      <c r="AI198" s="5"/>
      <c r="AJ198" s="5"/>
      <c r="AK198" s="5"/>
      <c r="AL198" s="5"/>
      <c r="AM198" s="5"/>
      <c r="AN198" s="40"/>
      <c r="AO198" s="8"/>
      <c r="AP198" s="41"/>
      <c r="AQ198" s="28"/>
      <c r="AR198" s="28"/>
      <c r="AS198" s="28"/>
      <c r="AT198" s="28"/>
      <c r="AU198" s="28"/>
      <c r="AV198" s="28"/>
      <c r="AW198" s="28"/>
      <c r="AX198" s="28"/>
      <c r="AY198" s="10" t="s">
        <v>753</v>
      </c>
      <c r="AZ198" s="300">
        <f t="shared" ref="AZ198:AZ249" si="15">BA198+BE198</f>
        <v>0</v>
      </c>
      <c r="BA198" s="5"/>
      <c r="BB198" s="5"/>
      <c r="BC198" s="87"/>
      <c r="BD198" s="20"/>
      <c r="BE198" s="5"/>
      <c r="BF198" s="5"/>
      <c r="BG198" s="5"/>
      <c r="BH198" s="5"/>
      <c r="BI198" s="5"/>
      <c r="BJ198" s="32"/>
      <c r="BK198" s="38"/>
      <c r="BL198" s="11"/>
      <c r="BM198" s="11"/>
      <c r="BN198" s="11"/>
      <c r="BO198" s="44">
        <v>194</v>
      </c>
      <c r="BP198" s="26"/>
      <c r="BQ198" s="26"/>
      <c r="BR198" s="26"/>
      <c r="BS198" s="26"/>
      <c r="BT198" s="26"/>
      <c r="BU198" s="26"/>
      <c r="BV198" s="26"/>
      <c r="BW198" s="33"/>
      <c r="BX198" s="26"/>
      <c r="BY198" s="26"/>
      <c r="BZ198" s="26"/>
      <c r="CA198" s="26"/>
      <c r="CB198" s="26"/>
      <c r="CC198" s="33"/>
      <c r="CD198" s="26"/>
      <c r="CE198" s="26"/>
      <c r="CF198" s="26"/>
      <c r="CG198" s="26"/>
      <c r="CH198" s="26"/>
      <c r="CI198" s="33"/>
      <c r="CJ198" s="26"/>
      <c r="CK198" s="26"/>
      <c r="CL198" s="26"/>
      <c r="CM198" s="26"/>
      <c r="CN198" s="26"/>
      <c r="CO198" s="33"/>
      <c r="CP198" s="26"/>
      <c r="CQ198" s="26"/>
      <c r="CR198" s="26"/>
      <c r="CS198" s="26"/>
      <c r="CT198" s="26"/>
      <c r="CU198" s="33"/>
      <c r="CV198" s="4"/>
      <c r="CW198" s="4"/>
      <c r="CX198" s="4"/>
      <c r="CY198" s="4"/>
      <c r="CZ198" s="43"/>
      <c r="DA198" s="26"/>
      <c r="DB198" s="26"/>
      <c r="DC198" s="26"/>
      <c r="DD198" s="26"/>
      <c r="DE198" s="26"/>
      <c r="DF198" s="26"/>
      <c r="DG198" s="33"/>
      <c r="DH198" s="4"/>
      <c r="DI198" s="4"/>
      <c r="DJ198" s="4"/>
      <c r="DK198" s="4"/>
      <c r="DL198" s="43"/>
      <c r="DM198" s="26"/>
      <c r="DN198" s="26"/>
      <c r="DO198" s="26"/>
      <c r="DP198" s="26"/>
      <c r="DQ198" s="26"/>
      <c r="DR198" s="26"/>
      <c r="DS198" s="33"/>
      <c r="DT198" s="26"/>
      <c r="DU198" s="26"/>
      <c r="DV198" s="26"/>
      <c r="DW198" s="26"/>
      <c r="DX198" s="26"/>
      <c r="DY198" s="44">
        <v>194</v>
      </c>
      <c r="DZ198" s="5">
        <v>0</v>
      </c>
      <c r="EA198" s="5">
        <v>0</v>
      </c>
      <c r="EB198" s="69"/>
      <c r="EC198" s="5"/>
      <c r="ED198" s="87"/>
      <c r="EE198" s="11"/>
      <c r="EF198" s="69"/>
      <c r="EG198" s="8"/>
      <c r="EH198" s="8"/>
      <c r="EI198" s="8"/>
      <c r="EJ198" s="71"/>
      <c r="EK198" s="69"/>
      <c r="EL198" s="69"/>
      <c r="EM198" s="69"/>
      <c r="EN198" s="69"/>
      <c r="EO198" s="69"/>
      <c r="EP198" s="26" t="s">
        <v>656</v>
      </c>
      <c r="EQ198" s="10"/>
    </row>
    <row r="199" spans="1:147" ht="15" x14ac:dyDescent="0.25">
      <c r="A199" s="10">
        <v>195</v>
      </c>
      <c r="B199" s="15"/>
      <c r="C199" s="42"/>
      <c r="D199" s="8"/>
      <c r="E199" s="28"/>
      <c r="F199" s="28"/>
      <c r="G199" s="32"/>
      <c r="H199" s="5"/>
      <c r="I199" s="5"/>
      <c r="J199" s="5"/>
      <c r="K199" s="5"/>
      <c r="L199" s="5"/>
      <c r="M199" s="5"/>
      <c r="N199" s="5"/>
      <c r="O199" s="299">
        <f t="shared" si="14"/>
        <v>0</v>
      </c>
      <c r="P199" s="5"/>
      <c r="Q199" s="5"/>
      <c r="R199" s="5"/>
      <c r="S199" s="5"/>
      <c r="T199" s="5"/>
      <c r="U199" s="5"/>
      <c r="V199" s="5"/>
      <c r="W199" s="5"/>
      <c r="X199" s="32"/>
      <c r="Y199" s="5"/>
      <c r="Z199" s="5"/>
      <c r="AA199" s="5"/>
      <c r="AB199" s="5"/>
      <c r="AC199" s="5"/>
      <c r="AD199" s="5"/>
      <c r="AE199" s="5"/>
      <c r="AF199" s="32"/>
      <c r="AG199" s="5"/>
      <c r="AH199" s="5"/>
      <c r="AI199" s="5"/>
      <c r="AJ199" s="5"/>
      <c r="AK199" s="5"/>
      <c r="AL199" s="5"/>
      <c r="AM199" s="5"/>
      <c r="AN199" s="40"/>
      <c r="AO199" s="8"/>
      <c r="AP199" s="41"/>
      <c r="AQ199" s="28"/>
      <c r="AR199" s="28"/>
      <c r="AS199" s="28"/>
      <c r="AT199" s="28"/>
      <c r="AU199" s="28"/>
      <c r="AV199" s="28"/>
      <c r="AW199" s="28"/>
      <c r="AX199" s="28"/>
      <c r="AY199" s="10" t="s">
        <v>753</v>
      </c>
      <c r="AZ199" s="300">
        <f t="shared" si="15"/>
        <v>0</v>
      </c>
      <c r="BA199" s="5"/>
      <c r="BB199" s="5"/>
      <c r="BC199" s="87"/>
      <c r="BD199" s="20"/>
      <c r="BE199" s="5"/>
      <c r="BF199" s="5"/>
      <c r="BG199" s="5"/>
      <c r="BH199" s="5"/>
      <c r="BI199" s="5"/>
      <c r="BJ199" s="32"/>
      <c r="BK199" s="38"/>
      <c r="BL199" s="11"/>
      <c r="BM199" s="11"/>
      <c r="BN199" s="11"/>
      <c r="BO199" s="44">
        <v>195</v>
      </c>
      <c r="BP199" s="26"/>
      <c r="BQ199" s="26"/>
      <c r="BR199" s="26"/>
      <c r="BS199" s="26"/>
      <c r="BT199" s="26"/>
      <c r="BU199" s="26"/>
      <c r="BV199" s="26"/>
      <c r="BW199" s="33"/>
      <c r="BX199" s="26"/>
      <c r="BY199" s="26"/>
      <c r="BZ199" s="26"/>
      <c r="CA199" s="26"/>
      <c r="CB199" s="26"/>
      <c r="CC199" s="33"/>
      <c r="CD199" s="26"/>
      <c r="CE199" s="26"/>
      <c r="CF199" s="26"/>
      <c r="CG199" s="26"/>
      <c r="CH199" s="26"/>
      <c r="CI199" s="33"/>
      <c r="CJ199" s="26"/>
      <c r="CK199" s="26"/>
      <c r="CL199" s="26"/>
      <c r="CM199" s="26"/>
      <c r="CN199" s="26"/>
      <c r="CO199" s="33"/>
      <c r="CP199" s="26"/>
      <c r="CQ199" s="26"/>
      <c r="CR199" s="26"/>
      <c r="CS199" s="26"/>
      <c r="CT199" s="26"/>
      <c r="CU199" s="33"/>
      <c r="CV199" s="4"/>
      <c r="CW199" s="4"/>
      <c r="CX199" s="4"/>
      <c r="CY199" s="4"/>
      <c r="CZ199" s="43"/>
      <c r="DA199" s="26"/>
      <c r="DB199" s="26"/>
      <c r="DC199" s="26"/>
      <c r="DD199" s="26"/>
      <c r="DE199" s="26"/>
      <c r="DF199" s="26"/>
      <c r="DG199" s="33"/>
      <c r="DH199" s="4"/>
      <c r="DI199" s="4"/>
      <c r="DJ199" s="4"/>
      <c r="DK199" s="4"/>
      <c r="DL199" s="43"/>
      <c r="DM199" s="26"/>
      <c r="DN199" s="26"/>
      <c r="DO199" s="26"/>
      <c r="DP199" s="26"/>
      <c r="DQ199" s="26"/>
      <c r="DR199" s="26"/>
      <c r="DS199" s="33"/>
      <c r="DT199" s="26"/>
      <c r="DU199" s="26"/>
      <c r="DV199" s="26"/>
      <c r="DW199" s="26"/>
      <c r="DX199" s="26"/>
      <c r="DY199" s="44">
        <v>195</v>
      </c>
      <c r="DZ199" s="5">
        <v>0</v>
      </c>
      <c r="EA199" s="5">
        <v>0</v>
      </c>
      <c r="EB199" s="69"/>
      <c r="EC199" s="5"/>
      <c r="ED199" s="87"/>
      <c r="EE199" s="11"/>
      <c r="EF199" s="69"/>
      <c r="EG199" s="8"/>
      <c r="EH199" s="8"/>
      <c r="EI199" s="8"/>
      <c r="EJ199" s="71"/>
      <c r="EK199" s="69"/>
      <c r="EL199" s="69"/>
      <c r="EM199" s="69"/>
      <c r="EN199" s="69"/>
      <c r="EO199" s="69"/>
      <c r="EP199" s="26" t="s">
        <v>656</v>
      </c>
      <c r="EQ199" s="10"/>
    </row>
    <row r="200" spans="1:147" ht="15" x14ac:dyDescent="0.25">
      <c r="A200" s="10">
        <v>196</v>
      </c>
      <c r="B200" s="15"/>
      <c r="C200" s="42"/>
      <c r="D200" s="8"/>
      <c r="E200" s="28"/>
      <c r="F200" s="28"/>
      <c r="G200" s="32"/>
      <c r="H200" s="5"/>
      <c r="I200" s="5"/>
      <c r="J200" s="5"/>
      <c r="K200" s="5"/>
      <c r="L200" s="5"/>
      <c r="M200" s="5"/>
      <c r="N200" s="5"/>
      <c r="O200" s="299">
        <f t="shared" si="14"/>
        <v>0</v>
      </c>
      <c r="P200" s="5"/>
      <c r="Q200" s="5"/>
      <c r="R200" s="5"/>
      <c r="S200" s="5"/>
      <c r="T200" s="5"/>
      <c r="U200" s="5"/>
      <c r="V200" s="5"/>
      <c r="W200" s="5"/>
      <c r="X200" s="32"/>
      <c r="Y200" s="5"/>
      <c r="Z200" s="5"/>
      <c r="AA200" s="5"/>
      <c r="AB200" s="5"/>
      <c r="AC200" s="5"/>
      <c r="AD200" s="5"/>
      <c r="AE200" s="5"/>
      <c r="AF200" s="32"/>
      <c r="AG200" s="5"/>
      <c r="AH200" s="5"/>
      <c r="AI200" s="5"/>
      <c r="AJ200" s="5"/>
      <c r="AK200" s="5"/>
      <c r="AL200" s="5"/>
      <c r="AM200" s="5"/>
      <c r="AN200" s="40"/>
      <c r="AO200" s="8"/>
      <c r="AP200" s="41"/>
      <c r="AQ200" s="28"/>
      <c r="AR200" s="28"/>
      <c r="AS200" s="28"/>
      <c r="AT200" s="28"/>
      <c r="AU200" s="28"/>
      <c r="AV200" s="28"/>
      <c r="AW200" s="28"/>
      <c r="AX200" s="28"/>
      <c r="AY200" s="10" t="s">
        <v>753</v>
      </c>
      <c r="AZ200" s="300">
        <f t="shared" si="15"/>
        <v>0</v>
      </c>
      <c r="BA200" s="5"/>
      <c r="BB200" s="5"/>
      <c r="BC200" s="87"/>
      <c r="BD200" s="20"/>
      <c r="BE200" s="5"/>
      <c r="BF200" s="5"/>
      <c r="BG200" s="5"/>
      <c r="BH200" s="5"/>
      <c r="BI200" s="5"/>
      <c r="BJ200" s="32"/>
      <c r="BK200" s="38"/>
      <c r="BL200" s="11"/>
      <c r="BM200" s="11"/>
      <c r="BN200" s="11"/>
      <c r="BO200" s="44">
        <v>196</v>
      </c>
      <c r="BP200" s="26"/>
      <c r="BQ200" s="26"/>
      <c r="BR200" s="26"/>
      <c r="BS200" s="26"/>
      <c r="BT200" s="26"/>
      <c r="BU200" s="26"/>
      <c r="BV200" s="26"/>
      <c r="BW200" s="33"/>
      <c r="BX200" s="26"/>
      <c r="BY200" s="26"/>
      <c r="BZ200" s="26"/>
      <c r="CA200" s="26"/>
      <c r="CB200" s="26"/>
      <c r="CC200" s="33"/>
      <c r="CD200" s="26"/>
      <c r="CE200" s="26"/>
      <c r="CF200" s="26"/>
      <c r="CG200" s="26"/>
      <c r="CH200" s="26"/>
      <c r="CI200" s="33"/>
      <c r="CJ200" s="26"/>
      <c r="CK200" s="26"/>
      <c r="CL200" s="26"/>
      <c r="CM200" s="26"/>
      <c r="CN200" s="26"/>
      <c r="CO200" s="33"/>
      <c r="CP200" s="26"/>
      <c r="CQ200" s="26"/>
      <c r="CR200" s="26"/>
      <c r="CS200" s="26"/>
      <c r="CT200" s="26"/>
      <c r="CU200" s="33"/>
      <c r="CV200" s="4"/>
      <c r="CW200" s="4"/>
      <c r="CX200" s="4"/>
      <c r="CY200" s="4"/>
      <c r="CZ200" s="43"/>
      <c r="DA200" s="26"/>
      <c r="DB200" s="26"/>
      <c r="DC200" s="26"/>
      <c r="DD200" s="26"/>
      <c r="DE200" s="26"/>
      <c r="DF200" s="26"/>
      <c r="DG200" s="33"/>
      <c r="DH200" s="4"/>
      <c r="DI200" s="4"/>
      <c r="DJ200" s="4"/>
      <c r="DK200" s="4"/>
      <c r="DL200" s="43"/>
      <c r="DM200" s="26"/>
      <c r="DN200" s="26"/>
      <c r="DO200" s="26"/>
      <c r="DP200" s="26"/>
      <c r="DQ200" s="26"/>
      <c r="DR200" s="26"/>
      <c r="DS200" s="33"/>
      <c r="DT200" s="26"/>
      <c r="DU200" s="26"/>
      <c r="DV200" s="26"/>
      <c r="DW200" s="26"/>
      <c r="DX200" s="26"/>
      <c r="DY200" s="44">
        <v>196</v>
      </c>
      <c r="DZ200" s="5">
        <v>0</v>
      </c>
      <c r="EA200" s="5">
        <v>0</v>
      </c>
      <c r="EB200" s="69"/>
      <c r="EC200" s="5"/>
      <c r="ED200" s="87"/>
      <c r="EE200" s="11"/>
      <c r="EF200" s="69"/>
      <c r="EG200" s="8"/>
      <c r="EH200" s="8"/>
      <c r="EI200" s="8"/>
      <c r="EJ200" s="71"/>
      <c r="EK200" s="69"/>
      <c r="EL200" s="69"/>
      <c r="EM200" s="69"/>
      <c r="EN200" s="69"/>
      <c r="EO200" s="69"/>
      <c r="EP200" s="26" t="s">
        <v>656</v>
      </c>
      <c r="EQ200" s="10"/>
    </row>
    <row r="201" spans="1:147" ht="15" x14ac:dyDescent="0.25">
      <c r="A201" s="10">
        <v>197</v>
      </c>
      <c r="B201" s="15"/>
      <c r="C201" s="42"/>
      <c r="D201" s="8"/>
      <c r="E201" s="28"/>
      <c r="F201" s="28"/>
      <c r="G201" s="32"/>
      <c r="H201" s="5"/>
      <c r="I201" s="5"/>
      <c r="J201" s="5"/>
      <c r="K201" s="5"/>
      <c r="L201" s="5"/>
      <c r="M201" s="5"/>
      <c r="N201" s="5"/>
      <c r="O201" s="299">
        <f t="shared" si="14"/>
        <v>0</v>
      </c>
      <c r="P201" s="5"/>
      <c r="Q201" s="5"/>
      <c r="R201" s="5"/>
      <c r="S201" s="5"/>
      <c r="T201" s="5"/>
      <c r="U201" s="5"/>
      <c r="V201" s="5"/>
      <c r="W201" s="5"/>
      <c r="X201" s="32"/>
      <c r="Y201" s="5"/>
      <c r="Z201" s="5"/>
      <c r="AA201" s="5"/>
      <c r="AB201" s="5"/>
      <c r="AC201" s="5"/>
      <c r="AD201" s="5"/>
      <c r="AE201" s="5"/>
      <c r="AF201" s="32"/>
      <c r="AG201" s="5"/>
      <c r="AH201" s="5"/>
      <c r="AI201" s="5"/>
      <c r="AJ201" s="5"/>
      <c r="AK201" s="5"/>
      <c r="AL201" s="5"/>
      <c r="AM201" s="5"/>
      <c r="AN201" s="40"/>
      <c r="AO201" s="8"/>
      <c r="AP201" s="41"/>
      <c r="AQ201" s="28"/>
      <c r="AR201" s="28"/>
      <c r="AS201" s="28"/>
      <c r="AT201" s="28"/>
      <c r="AU201" s="28"/>
      <c r="AV201" s="28"/>
      <c r="AW201" s="28"/>
      <c r="AX201" s="28"/>
      <c r="AY201" s="10" t="s">
        <v>753</v>
      </c>
      <c r="AZ201" s="300">
        <f t="shared" si="15"/>
        <v>0</v>
      </c>
      <c r="BA201" s="5"/>
      <c r="BB201" s="5"/>
      <c r="BC201" s="87"/>
      <c r="BD201" s="20"/>
      <c r="BE201" s="5"/>
      <c r="BF201" s="5"/>
      <c r="BG201" s="5"/>
      <c r="BH201" s="5"/>
      <c r="BI201" s="5"/>
      <c r="BJ201" s="32"/>
      <c r="BK201" s="38"/>
      <c r="BL201" s="11"/>
      <c r="BM201" s="11"/>
      <c r="BN201" s="11"/>
      <c r="BO201" s="44">
        <v>197</v>
      </c>
      <c r="BP201" s="26"/>
      <c r="BQ201" s="26"/>
      <c r="BR201" s="26"/>
      <c r="BS201" s="26"/>
      <c r="BT201" s="26"/>
      <c r="BU201" s="26"/>
      <c r="BV201" s="26"/>
      <c r="BW201" s="33"/>
      <c r="BX201" s="26"/>
      <c r="BY201" s="26"/>
      <c r="BZ201" s="26"/>
      <c r="CA201" s="26"/>
      <c r="CB201" s="26"/>
      <c r="CC201" s="33"/>
      <c r="CD201" s="26"/>
      <c r="CE201" s="26"/>
      <c r="CF201" s="26"/>
      <c r="CG201" s="26"/>
      <c r="CH201" s="26"/>
      <c r="CI201" s="33"/>
      <c r="CJ201" s="26"/>
      <c r="CK201" s="26"/>
      <c r="CL201" s="26"/>
      <c r="CM201" s="26"/>
      <c r="CN201" s="26"/>
      <c r="CO201" s="33"/>
      <c r="CP201" s="26"/>
      <c r="CQ201" s="26"/>
      <c r="CR201" s="26"/>
      <c r="CS201" s="26"/>
      <c r="CT201" s="26"/>
      <c r="CU201" s="33"/>
      <c r="CV201" s="4"/>
      <c r="CW201" s="4"/>
      <c r="CX201" s="4"/>
      <c r="CY201" s="4"/>
      <c r="CZ201" s="43"/>
      <c r="DA201" s="26"/>
      <c r="DB201" s="26"/>
      <c r="DC201" s="26"/>
      <c r="DD201" s="26"/>
      <c r="DE201" s="26"/>
      <c r="DF201" s="26"/>
      <c r="DG201" s="33"/>
      <c r="DH201" s="4"/>
      <c r="DI201" s="4"/>
      <c r="DJ201" s="4"/>
      <c r="DK201" s="4"/>
      <c r="DL201" s="43"/>
      <c r="DM201" s="26"/>
      <c r="DN201" s="26"/>
      <c r="DO201" s="26"/>
      <c r="DP201" s="26"/>
      <c r="DQ201" s="26"/>
      <c r="DR201" s="26"/>
      <c r="DS201" s="33"/>
      <c r="DT201" s="26"/>
      <c r="DU201" s="26"/>
      <c r="DV201" s="26"/>
      <c r="DW201" s="26"/>
      <c r="DX201" s="26"/>
      <c r="DY201" s="44">
        <v>197</v>
      </c>
      <c r="DZ201" s="5">
        <v>0</v>
      </c>
      <c r="EA201" s="5">
        <v>0</v>
      </c>
      <c r="EB201" s="69"/>
      <c r="EC201" s="5"/>
      <c r="ED201" s="87"/>
      <c r="EE201" s="11"/>
      <c r="EF201" s="69"/>
      <c r="EG201" s="8"/>
      <c r="EH201" s="8"/>
      <c r="EI201" s="8"/>
      <c r="EJ201" s="71"/>
      <c r="EK201" s="69"/>
      <c r="EL201" s="69"/>
      <c r="EM201" s="69"/>
      <c r="EN201" s="69"/>
      <c r="EO201" s="69"/>
      <c r="EP201" s="26" t="s">
        <v>656</v>
      </c>
      <c r="EQ201" s="10"/>
    </row>
    <row r="202" spans="1:147" ht="15" x14ac:dyDescent="0.25">
      <c r="A202" s="10">
        <v>198</v>
      </c>
      <c r="B202" s="15"/>
      <c r="C202" s="42"/>
      <c r="D202" s="8"/>
      <c r="E202" s="28"/>
      <c r="F202" s="28"/>
      <c r="G202" s="32"/>
      <c r="H202" s="5"/>
      <c r="I202" s="5"/>
      <c r="J202" s="5"/>
      <c r="K202" s="5"/>
      <c r="L202" s="5"/>
      <c r="M202" s="5"/>
      <c r="N202" s="5"/>
      <c r="O202" s="299">
        <f t="shared" si="14"/>
        <v>0</v>
      </c>
      <c r="P202" s="5"/>
      <c r="Q202" s="5"/>
      <c r="R202" s="5"/>
      <c r="S202" s="5"/>
      <c r="T202" s="5"/>
      <c r="U202" s="5"/>
      <c r="V202" s="5"/>
      <c r="W202" s="46"/>
      <c r="X202" s="5"/>
      <c r="Y202" s="5"/>
      <c r="Z202" s="5"/>
      <c r="AA202" s="5"/>
      <c r="AB202" s="5"/>
      <c r="AC202" s="5"/>
      <c r="AD202" s="5"/>
      <c r="AE202" s="46"/>
      <c r="AF202" s="5"/>
      <c r="AG202" s="5"/>
      <c r="AH202" s="5"/>
      <c r="AI202" s="5"/>
      <c r="AJ202" s="5"/>
      <c r="AK202" s="5"/>
      <c r="AL202" s="5"/>
      <c r="AM202" s="46"/>
      <c r="AN202" s="9"/>
      <c r="AO202" s="9"/>
      <c r="AP202" s="73"/>
      <c r="AQ202" s="28"/>
      <c r="AR202" s="28"/>
      <c r="AS202" s="28"/>
      <c r="AT202" s="28"/>
      <c r="AU202" s="28"/>
      <c r="AV202" s="28"/>
      <c r="AW202" s="28"/>
      <c r="AX202" s="28"/>
      <c r="AY202" s="10" t="s">
        <v>753</v>
      </c>
      <c r="AZ202" s="300">
        <f t="shared" si="15"/>
        <v>0</v>
      </c>
      <c r="BA202" s="5"/>
      <c r="BB202" s="5"/>
      <c r="BC202" s="87"/>
      <c r="BD202" s="20"/>
      <c r="BE202" s="5"/>
      <c r="BF202" s="5"/>
      <c r="BG202" s="5"/>
      <c r="BH202" s="5"/>
      <c r="BI202" s="5"/>
      <c r="BJ202" s="32"/>
      <c r="BK202" s="38"/>
      <c r="BL202" s="11"/>
      <c r="BM202" s="11"/>
      <c r="BN202" s="11"/>
      <c r="BO202" s="44">
        <v>198</v>
      </c>
      <c r="BP202" s="26"/>
      <c r="BQ202" s="26"/>
      <c r="BR202" s="26"/>
      <c r="BS202" s="26"/>
      <c r="BT202" s="26"/>
      <c r="BU202" s="26"/>
      <c r="BV202" s="43"/>
      <c r="BW202" s="26"/>
      <c r="BX202" s="26"/>
      <c r="BY202" s="26"/>
      <c r="BZ202" s="26"/>
      <c r="CA202" s="26"/>
      <c r="CB202" s="43"/>
      <c r="CC202" s="26"/>
      <c r="CD202" s="26"/>
      <c r="CE202" s="26"/>
      <c r="CF202" s="26"/>
      <c r="CG202" s="26"/>
      <c r="CH202" s="43"/>
      <c r="CI202" s="26"/>
      <c r="CJ202" s="26"/>
      <c r="CK202" s="26"/>
      <c r="CL202" s="26"/>
      <c r="CM202" s="26"/>
      <c r="CN202" s="4"/>
      <c r="CO202" s="26"/>
      <c r="CP202" s="26"/>
      <c r="CQ202" s="26"/>
      <c r="CR202" s="26"/>
      <c r="CS202" s="26"/>
      <c r="CT202" s="4"/>
      <c r="CU202" s="33"/>
      <c r="CV202" s="4"/>
      <c r="CW202" s="4"/>
      <c r="CX202" s="4"/>
      <c r="CY202" s="4"/>
      <c r="CZ202" s="43"/>
      <c r="DA202" s="4"/>
      <c r="DB202" s="4"/>
      <c r="DC202" s="4"/>
      <c r="DD202" s="4"/>
      <c r="DE202" s="4"/>
      <c r="DF202" s="4"/>
      <c r="DG202" s="33"/>
      <c r="DH202" s="4"/>
      <c r="DI202" s="4"/>
      <c r="DJ202" s="4"/>
      <c r="DK202" s="4"/>
      <c r="DL202" s="43"/>
      <c r="DM202" s="4"/>
      <c r="DN202" s="4"/>
      <c r="DO202" s="4"/>
      <c r="DP202" s="4"/>
      <c r="DQ202" s="4"/>
      <c r="DR202" s="4"/>
      <c r="DS202" s="33"/>
      <c r="DT202" s="4"/>
      <c r="DU202" s="4"/>
      <c r="DV202" s="4"/>
      <c r="DW202" s="4"/>
      <c r="DX202" s="4"/>
      <c r="DY202" s="44">
        <v>198</v>
      </c>
      <c r="DZ202" s="5">
        <v>0</v>
      </c>
      <c r="EA202" s="5">
        <v>0</v>
      </c>
      <c r="EB202" s="69"/>
      <c r="EC202" s="69"/>
      <c r="ED202" s="87"/>
      <c r="EE202" s="11"/>
      <c r="EF202" s="69"/>
      <c r="EG202" s="9"/>
      <c r="EH202" s="9"/>
      <c r="EI202" s="9"/>
      <c r="EJ202" s="71"/>
      <c r="EK202" s="69"/>
      <c r="EL202" s="69"/>
      <c r="EM202" s="69"/>
      <c r="EN202" s="69"/>
      <c r="EO202" s="69"/>
      <c r="EP202" s="26" t="s">
        <v>656</v>
      </c>
      <c r="EQ202" s="10"/>
    </row>
    <row r="203" spans="1:147" ht="15" x14ac:dyDescent="0.25">
      <c r="A203" s="10">
        <v>199</v>
      </c>
      <c r="B203" s="15"/>
      <c r="C203" s="42"/>
      <c r="D203" s="8"/>
      <c r="E203" s="28"/>
      <c r="F203" s="28"/>
      <c r="G203" s="32"/>
      <c r="H203" s="5"/>
      <c r="I203" s="5"/>
      <c r="J203" s="5"/>
      <c r="K203" s="5"/>
      <c r="L203" s="5"/>
      <c r="M203" s="5"/>
      <c r="N203" s="5"/>
      <c r="O203" s="299">
        <f t="shared" si="14"/>
        <v>0</v>
      </c>
      <c r="P203" s="5"/>
      <c r="Q203" s="5"/>
      <c r="R203" s="5"/>
      <c r="S203" s="5"/>
      <c r="T203" s="5"/>
      <c r="U203" s="5"/>
      <c r="V203" s="5"/>
      <c r="W203" s="5"/>
      <c r="X203" s="32"/>
      <c r="Y203" s="5"/>
      <c r="Z203" s="5"/>
      <c r="AA203" s="5"/>
      <c r="AB203" s="5"/>
      <c r="AC203" s="5"/>
      <c r="AD203" s="5"/>
      <c r="AE203" s="5"/>
      <c r="AF203" s="32"/>
      <c r="AG203" s="5"/>
      <c r="AH203" s="5"/>
      <c r="AI203" s="5"/>
      <c r="AJ203" s="5"/>
      <c r="AK203" s="5"/>
      <c r="AL203" s="5"/>
      <c r="AM203" s="5"/>
      <c r="AN203" s="76"/>
      <c r="AO203" s="9"/>
      <c r="AP203" s="9"/>
      <c r="AQ203" s="114"/>
      <c r="AR203" s="28"/>
      <c r="AS203" s="28"/>
      <c r="AT203" s="28"/>
      <c r="AU203" s="28"/>
      <c r="AV203" s="28"/>
      <c r="AW203" s="28"/>
      <c r="AX203" s="28"/>
      <c r="AY203" s="10" t="s">
        <v>753</v>
      </c>
      <c r="AZ203" s="300">
        <f t="shared" si="15"/>
        <v>0</v>
      </c>
      <c r="BA203" s="5"/>
      <c r="BB203" s="5"/>
      <c r="BC203" s="87"/>
      <c r="BD203" s="20"/>
      <c r="BE203" s="5"/>
      <c r="BF203" s="5"/>
      <c r="BG203" s="5"/>
      <c r="BH203" s="5"/>
      <c r="BI203" s="5"/>
      <c r="BJ203" s="32"/>
      <c r="BK203" s="38"/>
      <c r="BL203" s="11"/>
      <c r="BM203" s="11"/>
      <c r="BN203" s="11"/>
      <c r="BO203" s="44">
        <v>199</v>
      </c>
      <c r="BP203" s="26"/>
      <c r="BQ203" s="26"/>
      <c r="BR203" s="26"/>
      <c r="BS203" s="26"/>
      <c r="BT203" s="26"/>
      <c r="BU203" s="26"/>
      <c r="BV203" s="4"/>
      <c r="BW203" s="33"/>
      <c r="BX203" s="26"/>
      <c r="BY203" s="26"/>
      <c r="BZ203" s="26"/>
      <c r="CA203" s="26"/>
      <c r="CB203" s="4"/>
      <c r="CC203" s="33"/>
      <c r="CD203" s="26"/>
      <c r="CE203" s="26"/>
      <c r="CF203" s="26"/>
      <c r="CG203" s="26"/>
      <c r="CH203" s="4"/>
      <c r="CI203" s="33"/>
      <c r="CJ203" s="26"/>
      <c r="CK203" s="26"/>
      <c r="CL203" s="26"/>
      <c r="CM203" s="26"/>
      <c r="CN203" s="4"/>
      <c r="CO203" s="33"/>
      <c r="CP203" s="26"/>
      <c r="CQ203" s="26"/>
      <c r="CR203" s="26"/>
      <c r="CS203" s="26"/>
      <c r="CT203" s="4"/>
      <c r="CU203" s="33"/>
      <c r="CV203" s="4"/>
      <c r="CW203" s="4"/>
      <c r="CX203" s="4"/>
      <c r="CY203" s="4"/>
      <c r="CZ203" s="43"/>
      <c r="DA203" s="4"/>
      <c r="DB203" s="4"/>
      <c r="DC203" s="4"/>
      <c r="DD203" s="4"/>
      <c r="DE203" s="4"/>
      <c r="DF203" s="4"/>
      <c r="DG203" s="33"/>
      <c r="DH203" s="4"/>
      <c r="DI203" s="4"/>
      <c r="DJ203" s="4"/>
      <c r="DK203" s="4"/>
      <c r="DL203" s="43"/>
      <c r="DM203" s="4"/>
      <c r="DN203" s="4"/>
      <c r="DO203" s="4"/>
      <c r="DP203" s="4"/>
      <c r="DQ203" s="4"/>
      <c r="DR203" s="4"/>
      <c r="DS203" s="33"/>
      <c r="DT203" s="4"/>
      <c r="DU203" s="4"/>
      <c r="DV203" s="4"/>
      <c r="DW203" s="4"/>
      <c r="DX203" s="4"/>
      <c r="DY203" s="44">
        <v>199</v>
      </c>
      <c r="DZ203" s="5">
        <v>0</v>
      </c>
      <c r="EA203" s="5">
        <v>0</v>
      </c>
      <c r="EB203" s="69"/>
      <c r="EC203" s="69"/>
      <c r="ED203" s="87"/>
      <c r="EE203" s="11"/>
      <c r="EF203" s="69"/>
      <c r="EG203" s="9"/>
      <c r="EH203" s="9"/>
      <c r="EI203" s="9"/>
      <c r="EJ203" s="71"/>
      <c r="EK203" s="69"/>
      <c r="EL203" s="69"/>
      <c r="EM203" s="69"/>
      <c r="EN203" s="69"/>
      <c r="EO203" s="69"/>
      <c r="EP203" s="26" t="s">
        <v>656</v>
      </c>
    </row>
    <row r="204" spans="1:147" ht="15" x14ac:dyDescent="0.25">
      <c r="A204" s="10">
        <v>200</v>
      </c>
      <c r="B204" s="15"/>
      <c r="C204" s="42"/>
      <c r="D204" s="8"/>
      <c r="E204" s="28"/>
      <c r="F204" s="28"/>
      <c r="G204" s="32"/>
      <c r="H204" s="5"/>
      <c r="I204" s="5"/>
      <c r="J204" s="5"/>
      <c r="K204" s="5"/>
      <c r="L204" s="5"/>
      <c r="M204" s="5"/>
      <c r="N204" s="5"/>
      <c r="O204" s="299">
        <f t="shared" si="14"/>
        <v>0</v>
      </c>
      <c r="P204" s="5"/>
      <c r="Q204" s="5"/>
      <c r="R204" s="5"/>
      <c r="S204" s="5"/>
      <c r="T204" s="5"/>
      <c r="U204" s="5"/>
      <c r="V204" s="5"/>
      <c r="W204" s="5"/>
      <c r="X204" s="32"/>
      <c r="Y204" s="5"/>
      <c r="Z204" s="5"/>
      <c r="AA204" s="5"/>
      <c r="AB204" s="5"/>
      <c r="AC204" s="5"/>
      <c r="AD204" s="5"/>
      <c r="AE204" s="5"/>
      <c r="AF204" s="32"/>
      <c r="AG204" s="5"/>
      <c r="AH204" s="5"/>
      <c r="AI204" s="5"/>
      <c r="AJ204" s="5"/>
      <c r="AK204" s="5"/>
      <c r="AL204" s="5"/>
      <c r="AM204" s="5"/>
      <c r="AN204" s="76"/>
      <c r="AO204" s="9"/>
      <c r="AP204" s="9"/>
      <c r="AQ204" s="114"/>
      <c r="AR204" s="28"/>
      <c r="AS204" s="28"/>
      <c r="AT204" s="28"/>
      <c r="AU204" s="28"/>
      <c r="AV204" s="28"/>
      <c r="AW204" s="28"/>
      <c r="AX204" s="28"/>
      <c r="AY204" s="10" t="s">
        <v>753</v>
      </c>
      <c r="AZ204" s="300">
        <f t="shared" si="15"/>
        <v>0</v>
      </c>
      <c r="BA204" s="5"/>
      <c r="BB204" s="5"/>
      <c r="BC204" s="87"/>
      <c r="BD204" s="20"/>
      <c r="BE204" s="5"/>
      <c r="BF204" s="5"/>
      <c r="BG204" s="5"/>
      <c r="BH204" s="5"/>
      <c r="BI204" s="5"/>
      <c r="BJ204" s="32"/>
      <c r="BK204" s="38"/>
      <c r="BL204" s="11"/>
      <c r="BM204" s="11"/>
      <c r="BN204" s="11"/>
      <c r="BO204" s="44">
        <v>200</v>
      </c>
      <c r="BP204" s="26"/>
      <c r="BQ204" s="26"/>
      <c r="BR204" s="26"/>
      <c r="BS204" s="26"/>
      <c r="BT204" s="26"/>
      <c r="BU204" s="26"/>
      <c r="BV204" s="4"/>
      <c r="BW204" s="33"/>
      <c r="BX204" s="26"/>
      <c r="BY204" s="26"/>
      <c r="BZ204" s="26"/>
      <c r="CA204" s="26"/>
      <c r="CB204" s="4"/>
      <c r="CC204" s="33"/>
      <c r="CD204" s="26"/>
      <c r="CE204" s="26"/>
      <c r="CF204" s="26"/>
      <c r="CG204" s="26"/>
      <c r="CH204" s="4"/>
      <c r="CI204" s="33"/>
      <c r="CJ204" s="26"/>
      <c r="CK204" s="26"/>
      <c r="CL204" s="26"/>
      <c r="CM204" s="26"/>
      <c r="CN204" s="4"/>
      <c r="CO204" s="33"/>
      <c r="CP204" s="26"/>
      <c r="CQ204" s="26"/>
      <c r="CR204" s="26"/>
      <c r="CS204" s="26"/>
      <c r="CT204" s="4"/>
      <c r="CU204" s="33"/>
      <c r="CV204" s="4"/>
      <c r="CW204" s="4"/>
      <c r="CX204" s="4"/>
      <c r="CY204" s="4"/>
      <c r="CZ204" s="43"/>
      <c r="DA204" s="4"/>
      <c r="DB204" s="4"/>
      <c r="DC204" s="4"/>
      <c r="DD204" s="4"/>
      <c r="DE204" s="4"/>
      <c r="DF204" s="4"/>
      <c r="DG204" s="33"/>
      <c r="DH204" s="4"/>
      <c r="DI204" s="4"/>
      <c r="DJ204" s="4"/>
      <c r="DK204" s="4"/>
      <c r="DL204" s="43"/>
      <c r="DM204" s="4"/>
      <c r="DN204" s="4"/>
      <c r="DO204" s="4"/>
      <c r="DP204" s="4"/>
      <c r="DQ204" s="4"/>
      <c r="DR204" s="4"/>
      <c r="DS204" s="33"/>
      <c r="DT204" s="4"/>
      <c r="DU204" s="4"/>
      <c r="DV204" s="4"/>
      <c r="DW204" s="4"/>
      <c r="DX204" s="4"/>
      <c r="DY204" s="44">
        <v>200</v>
      </c>
      <c r="DZ204" s="5">
        <v>0</v>
      </c>
      <c r="EA204" s="5">
        <v>0</v>
      </c>
      <c r="EB204" s="69"/>
      <c r="EC204" s="69"/>
      <c r="ED204" s="87"/>
      <c r="EE204" s="11"/>
      <c r="EF204" s="69"/>
      <c r="EG204" s="9"/>
      <c r="EH204" s="9"/>
      <c r="EI204" s="9"/>
      <c r="EJ204" s="71"/>
      <c r="EK204" s="69"/>
      <c r="EL204" s="69"/>
      <c r="EM204" s="69"/>
      <c r="EN204" s="69"/>
      <c r="EO204" s="69"/>
      <c r="EP204" s="26" t="s">
        <v>656</v>
      </c>
    </row>
    <row r="205" spans="1:147" ht="15" x14ac:dyDescent="0.25">
      <c r="A205" s="10">
        <v>201</v>
      </c>
      <c r="B205" s="15"/>
      <c r="C205" s="42"/>
      <c r="D205" s="8"/>
      <c r="E205" s="28"/>
      <c r="F205" s="28"/>
      <c r="G205" s="32"/>
      <c r="H205" s="5"/>
      <c r="I205" s="5"/>
      <c r="J205" s="5"/>
      <c r="K205" s="5"/>
      <c r="L205" s="5"/>
      <c r="M205" s="5"/>
      <c r="N205" s="5"/>
      <c r="O205" s="299">
        <f t="shared" si="14"/>
        <v>0</v>
      </c>
      <c r="P205" s="5"/>
      <c r="Q205" s="5"/>
      <c r="R205" s="5"/>
      <c r="S205" s="5"/>
      <c r="T205" s="5"/>
      <c r="U205" s="5"/>
      <c r="V205" s="5"/>
      <c r="W205" s="5"/>
      <c r="X205" s="32"/>
      <c r="Y205" s="5"/>
      <c r="Z205" s="5"/>
      <c r="AA205" s="5"/>
      <c r="AB205" s="5"/>
      <c r="AC205" s="5"/>
      <c r="AD205" s="5"/>
      <c r="AE205" s="5"/>
      <c r="AF205" s="32"/>
      <c r="AG205" s="5"/>
      <c r="AH205" s="5"/>
      <c r="AI205" s="5"/>
      <c r="AJ205" s="5"/>
      <c r="AK205" s="5"/>
      <c r="AL205" s="5"/>
      <c r="AM205" s="5"/>
      <c r="AN205" s="76"/>
      <c r="AO205" s="9"/>
      <c r="AP205" s="9"/>
      <c r="AQ205" s="114"/>
      <c r="AR205" s="28"/>
      <c r="AS205" s="28"/>
      <c r="AT205" s="28"/>
      <c r="AU205" s="28"/>
      <c r="AV205" s="28"/>
      <c r="AW205" s="28"/>
      <c r="AX205" s="28"/>
      <c r="AY205" s="10" t="s">
        <v>753</v>
      </c>
      <c r="AZ205" s="300">
        <f t="shared" si="15"/>
        <v>0</v>
      </c>
      <c r="BA205" s="5"/>
      <c r="BB205" s="5"/>
      <c r="BC205" s="87"/>
      <c r="BD205" s="20"/>
      <c r="BE205" s="5"/>
      <c r="BF205" s="5"/>
      <c r="BG205" s="5"/>
      <c r="BH205" s="5"/>
      <c r="BI205" s="5"/>
      <c r="BJ205" s="32"/>
      <c r="BK205" s="38"/>
      <c r="BL205" s="11"/>
      <c r="BM205" s="11"/>
      <c r="BN205" s="11"/>
      <c r="BO205" s="44">
        <v>201</v>
      </c>
      <c r="BP205" s="26"/>
      <c r="BQ205" s="26"/>
      <c r="BR205" s="26"/>
      <c r="BS205" s="26"/>
      <c r="BT205" s="26"/>
      <c r="BU205" s="26"/>
      <c r="BV205" s="4"/>
      <c r="BW205" s="33"/>
      <c r="BX205" s="26"/>
      <c r="BY205" s="26"/>
      <c r="BZ205" s="26"/>
      <c r="CA205" s="26"/>
      <c r="CB205" s="4"/>
      <c r="CC205" s="33"/>
      <c r="CD205" s="26"/>
      <c r="CE205" s="26"/>
      <c r="CF205" s="26"/>
      <c r="CG205" s="26"/>
      <c r="CH205" s="4"/>
      <c r="CI205" s="33"/>
      <c r="CJ205" s="26"/>
      <c r="CK205" s="26"/>
      <c r="CL205" s="26"/>
      <c r="CM205" s="26"/>
      <c r="CN205" s="4"/>
      <c r="CO205" s="33"/>
      <c r="CP205" s="26"/>
      <c r="CQ205" s="26"/>
      <c r="CR205" s="26"/>
      <c r="CS205" s="26"/>
      <c r="CT205" s="4"/>
      <c r="CU205" s="33"/>
      <c r="CV205" s="4"/>
      <c r="CW205" s="4"/>
      <c r="CX205" s="4"/>
      <c r="CY205" s="4"/>
      <c r="CZ205" s="43"/>
      <c r="DA205" s="4"/>
      <c r="DB205" s="4"/>
      <c r="DC205" s="4"/>
      <c r="DD205" s="4"/>
      <c r="DE205" s="4"/>
      <c r="DF205" s="4"/>
      <c r="DG205" s="33"/>
      <c r="DH205" s="4"/>
      <c r="DI205" s="4"/>
      <c r="DJ205" s="4"/>
      <c r="DK205" s="4"/>
      <c r="DL205" s="43"/>
      <c r="DM205" s="4"/>
      <c r="DN205" s="4"/>
      <c r="DO205" s="4"/>
      <c r="DP205" s="4"/>
      <c r="DQ205" s="4"/>
      <c r="DR205" s="4"/>
      <c r="DS205" s="33"/>
      <c r="DT205" s="4"/>
      <c r="DU205" s="4"/>
      <c r="DV205" s="4"/>
      <c r="DW205" s="4"/>
      <c r="DX205" s="4"/>
      <c r="DY205" s="44">
        <v>201</v>
      </c>
      <c r="DZ205" s="5">
        <v>0</v>
      </c>
      <c r="EA205" s="5">
        <v>0</v>
      </c>
      <c r="EB205" s="69"/>
      <c r="EC205" s="69"/>
      <c r="ED205" s="87"/>
      <c r="EE205" s="11"/>
      <c r="EF205" s="69"/>
      <c r="EG205" s="9"/>
      <c r="EH205" s="9"/>
      <c r="EI205" s="9"/>
      <c r="EJ205" s="71"/>
      <c r="EK205" s="69"/>
      <c r="EL205" s="69"/>
      <c r="EM205" s="69"/>
      <c r="EN205" s="69"/>
      <c r="EO205" s="69"/>
      <c r="EP205" s="26" t="s">
        <v>656</v>
      </c>
    </row>
    <row r="206" spans="1:147" ht="15" x14ac:dyDescent="0.25">
      <c r="A206" s="10">
        <v>202</v>
      </c>
      <c r="B206" s="15"/>
      <c r="C206" s="42"/>
      <c r="D206" s="8"/>
      <c r="E206" s="28"/>
      <c r="F206" s="28"/>
      <c r="G206" s="32"/>
      <c r="H206" s="5"/>
      <c r="I206" s="5"/>
      <c r="J206" s="5"/>
      <c r="K206" s="5"/>
      <c r="L206" s="5"/>
      <c r="M206" s="5"/>
      <c r="N206" s="5"/>
      <c r="O206" s="299">
        <f t="shared" si="14"/>
        <v>0</v>
      </c>
      <c r="P206" s="5"/>
      <c r="Q206" s="5"/>
      <c r="R206" s="5"/>
      <c r="S206" s="5"/>
      <c r="T206" s="5"/>
      <c r="U206" s="5"/>
      <c r="V206" s="5"/>
      <c r="W206" s="5"/>
      <c r="X206" s="32"/>
      <c r="Y206" s="5"/>
      <c r="Z206" s="5"/>
      <c r="AA206" s="5"/>
      <c r="AB206" s="5"/>
      <c r="AC206" s="5"/>
      <c r="AD206" s="5"/>
      <c r="AE206" s="5"/>
      <c r="AF206" s="32"/>
      <c r="AG206" s="5"/>
      <c r="AH206" s="5"/>
      <c r="AI206" s="5"/>
      <c r="AJ206" s="5"/>
      <c r="AK206" s="5"/>
      <c r="AL206" s="5"/>
      <c r="AM206" s="5"/>
      <c r="AN206" s="76"/>
      <c r="AO206" s="9"/>
      <c r="AP206" s="9"/>
      <c r="AQ206" s="114"/>
      <c r="AR206" s="28"/>
      <c r="AS206" s="28"/>
      <c r="AT206" s="28"/>
      <c r="AU206" s="28"/>
      <c r="AV206" s="28"/>
      <c r="AW206" s="28"/>
      <c r="AX206" s="28"/>
      <c r="AY206" s="10" t="s">
        <v>753</v>
      </c>
      <c r="AZ206" s="300">
        <f t="shared" si="15"/>
        <v>0</v>
      </c>
      <c r="BA206" s="5"/>
      <c r="BB206" s="5"/>
      <c r="BC206" s="87"/>
      <c r="BD206" s="20"/>
      <c r="BE206" s="5"/>
      <c r="BF206" s="5"/>
      <c r="BG206" s="5"/>
      <c r="BH206" s="5"/>
      <c r="BI206" s="5"/>
      <c r="BJ206" s="32"/>
      <c r="BK206" s="38"/>
      <c r="BL206" s="11"/>
      <c r="BM206" s="11"/>
      <c r="BN206" s="11"/>
      <c r="BO206" s="44">
        <v>202</v>
      </c>
      <c r="BP206" s="26"/>
      <c r="BQ206" s="26"/>
      <c r="BR206" s="26"/>
      <c r="BS206" s="26"/>
      <c r="BT206" s="26"/>
      <c r="BU206" s="26"/>
      <c r="BV206" s="4"/>
      <c r="BW206" s="33"/>
      <c r="BX206" s="26"/>
      <c r="BY206" s="26"/>
      <c r="BZ206" s="26"/>
      <c r="CA206" s="26"/>
      <c r="CB206" s="4"/>
      <c r="CC206" s="33"/>
      <c r="CD206" s="26"/>
      <c r="CE206" s="26"/>
      <c r="CF206" s="26"/>
      <c r="CG206" s="26"/>
      <c r="CH206" s="4"/>
      <c r="CI206" s="33"/>
      <c r="CJ206" s="26"/>
      <c r="CK206" s="26"/>
      <c r="CL206" s="26"/>
      <c r="CM206" s="26"/>
      <c r="CN206" s="4"/>
      <c r="CO206" s="33"/>
      <c r="CP206" s="26"/>
      <c r="CQ206" s="26"/>
      <c r="CR206" s="26"/>
      <c r="CS206" s="26"/>
      <c r="CT206" s="4"/>
      <c r="CU206" s="33"/>
      <c r="CV206" s="4"/>
      <c r="CW206" s="4"/>
      <c r="CX206" s="4"/>
      <c r="CY206" s="4"/>
      <c r="CZ206" s="43"/>
      <c r="DA206" s="4"/>
      <c r="DB206" s="4"/>
      <c r="DC206" s="4"/>
      <c r="DD206" s="4"/>
      <c r="DE206" s="4"/>
      <c r="DF206" s="4"/>
      <c r="DG206" s="33"/>
      <c r="DH206" s="4"/>
      <c r="DI206" s="4"/>
      <c r="DJ206" s="4"/>
      <c r="DK206" s="4"/>
      <c r="DL206" s="43"/>
      <c r="DM206" s="4"/>
      <c r="DN206" s="4"/>
      <c r="DO206" s="4"/>
      <c r="DP206" s="4"/>
      <c r="DQ206" s="4"/>
      <c r="DR206" s="4"/>
      <c r="DS206" s="33"/>
      <c r="DT206" s="4"/>
      <c r="DU206" s="4"/>
      <c r="DV206" s="4"/>
      <c r="DW206" s="4"/>
      <c r="DX206" s="4"/>
      <c r="DY206" s="44">
        <v>202</v>
      </c>
      <c r="DZ206" s="5">
        <v>0</v>
      </c>
      <c r="EA206" s="5">
        <v>0</v>
      </c>
      <c r="EB206" s="69"/>
      <c r="EC206" s="69"/>
      <c r="ED206" s="87"/>
      <c r="EE206" s="11"/>
      <c r="EF206" s="69"/>
      <c r="EG206" s="9"/>
      <c r="EH206" s="9"/>
      <c r="EI206" s="9"/>
      <c r="EJ206" s="71"/>
      <c r="EK206" s="69"/>
      <c r="EL206" s="69"/>
      <c r="EM206" s="69"/>
      <c r="EN206" s="69"/>
      <c r="EO206" s="69"/>
      <c r="EP206" s="26" t="s">
        <v>656</v>
      </c>
    </row>
    <row r="207" spans="1:147" ht="15" x14ac:dyDescent="0.25">
      <c r="A207" s="10">
        <v>203</v>
      </c>
      <c r="B207" s="15"/>
      <c r="C207" s="42"/>
      <c r="D207" s="8"/>
      <c r="E207" s="28"/>
      <c r="F207" s="28"/>
      <c r="G207" s="32"/>
      <c r="H207" s="5"/>
      <c r="I207" s="5"/>
      <c r="J207" s="5"/>
      <c r="K207" s="5"/>
      <c r="L207" s="5"/>
      <c r="M207" s="5"/>
      <c r="N207" s="5"/>
      <c r="O207" s="299">
        <f t="shared" si="14"/>
        <v>0</v>
      </c>
      <c r="P207" s="5"/>
      <c r="Q207" s="5"/>
      <c r="R207" s="5"/>
      <c r="S207" s="5"/>
      <c r="T207" s="5"/>
      <c r="U207" s="5"/>
      <c r="V207" s="5"/>
      <c r="W207" s="5"/>
      <c r="X207" s="32"/>
      <c r="Y207" s="5"/>
      <c r="Z207" s="5"/>
      <c r="AA207" s="5"/>
      <c r="AB207" s="5"/>
      <c r="AC207" s="5"/>
      <c r="AD207" s="5"/>
      <c r="AE207" s="5"/>
      <c r="AF207" s="32"/>
      <c r="AG207" s="5"/>
      <c r="AH207" s="5"/>
      <c r="AI207" s="5"/>
      <c r="AJ207" s="5"/>
      <c r="AK207" s="5"/>
      <c r="AL207" s="5"/>
      <c r="AM207" s="5"/>
      <c r="AN207" s="76"/>
      <c r="AO207" s="9"/>
      <c r="AP207" s="9"/>
      <c r="AQ207" s="114"/>
      <c r="AR207" s="28"/>
      <c r="AS207" s="28"/>
      <c r="AT207" s="28"/>
      <c r="AU207" s="28"/>
      <c r="AV207" s="28"/>
      <c r="AW207" s="28"/>
      <c r="AX207" s="28"/>
      <c r="AY207" s="10" t="s">
        <v>753</v>
      </c>
      <c r="AZ207" s="300">
        <f t="shared" si="15"/>
        <v>0</v>
      </c>
      <c r="BA207" s="5"/>
      <c r="BB207" s="5"/>
      <c r="BC207" s="87"/>
      <c r="BD207" s="20"/>
      <c r="BE207" s="5"/>
      <c r="BF207" s="5"/>
      <c r="BG207" s="5"/>
      <c r="BH207" s="5"/>
      <c r="BI207" s="5"/>
      <c r="BJ207" s="32"/>
      <c r="BK207" s="38"/>
      <c r="BL207" s="11"/>
      <c r="BM207" s="11"/>
      <c r="BN207" s="11"/>
      <c r="BO207" s="44">
        <v>203</v>
      </c>
      <c r="BP207" s="26"/>
      <c r="BQ207" s="26"/>
      <c r="BR207" s="26"/>
      <c r="BS207" s="26"/>
      <c r="BT207" s="26"/>
      <c r="BU207" s="26"/>
      <c r="BV207" s="4"/>
      <c r="BW207" s="33"/>
      <c r="BX207" s="26"/>
      <c r="BY207" s="26"/>
      <c r="BZ207" s="26"/>
      <c r="CA207" s="26"/>
      <c r="CB207" s="4"/>
      <c r="CC207" s="33"/>
      <c r="CD207" s="26"/>
      <c r="CE207" s="26"/>
      <c r="CF207" s="26"/>
      <c r="CG207" s="26"/>
      <c r="CH207" s="4"/>
      <c r="CI207" s="33"/>
      <c r="CJ207" s="26"/>
      <c r="CK207" s="26"/>
      <c r="CL207" s="26"/>
      <c r="CM207" s="26"/>
      <c r="CN207" s="4"/>
      <c r="CO207" s="33"/>
      <c r="CP207" s="26"/>
      <c r="CQ207" s="26"/>
      <c r="CR207" s="26"/>
      <c r="CS207" s="26"/>
      <c r="CT207" s="4"/>
      <c r="CU207" s="33"/>
      <c r="CV207" s="4"/>
      <c r="CW207" s="4"/>
      <c r="CX207" s="4"/>
      <c r="CY207" s="4"/>
      <c r="CZ207" s="43"/>
      <c r="DA207" s="4"/>
      <c r="DB207" s="4"/>
      <c r="DC207" s="4"/>
      <c r="DD207" s="4"/>
      <c r="DE207" s="4"/>
      <c r="DF207" s="4"/>
      <c r="DG207" s="33"/>
      <c r="DH207" s="4"/>
      <c r="DI207" s="4"/>
      <c r="DJ207" s="4"/>
      <c r="DK207" s="4"/>
      <c r="DL207" s="43"/>
      <c r="DM207" s="4"/>
      <c r="DN207" s="4"/>
      <c r="DO207" s="4"/>
      <c r="DP207" s="4"/>
      <c r="DQ207" s="4"/>
      <c r="DR207" s="4"/>
      <c r="DS207" s="33"/>
      <c r="DT207" s="4"/>
      <c r="DU207" s="4"/>
      <c r="DV207" s="4"/>
      <c r="DW207" s="4"/>
      <c r="DX207" s="4"/>
      <c r="DY207" s="44">
        <v>203</v>
      </c>
      <c r="DZ207" s="5">
        <v>0</v>
      </c>
      <c r="EA207" s="5">
        <v>0</v>
      </c>
      <c r="EB207" s="69"/>
      <c r="EC207" s="69"/>
      <c r="ED207" s="87"/>
      <c r="EE207" s="11"/>
      <c r="EF207" s="69"/>
      <c r="EG207" s="9"/>
      <c r="EH207" s="9"/>
      <c r="EI207" s="9"/>
      <c r="EJ207" s="71"/>
      <c r="EK207" s="69"/>
      <c r="EL207" s="69"/>
      <c r="EM207" s="69"/>
      <c r="EN207" s="69"/>
      <c r="EO207" s="69"/>
      <c r="EP207" s="26" t="s">
        <v>656</v>
      </c>
    </row>
    <row r="208" spans="1:147" ht="15" x14ac:dyDescent="0.25">
      <c r="A208" s="10">
        <v>204</v>
      </c>
      <c r="B208" s="15"/>
      <c r="C208" s="42"/>
      <c r="D208" s="8"/>
      <c r="E208" s="28"/>
      <c r="F208" s="28"/>
      <c r="G208" s="32"/>
      <c r="H208" s="5"/>
      <c r="I208" s="5"/>
      <c r="J208" s="5"/>
      <c r="K208" s="5"/>
      <c r="L208" s="5"/>
      <c r="M208" s="5"/>
      <c r="N208" s="5"/>
      <c r="O208" s="299">
        <f t="shared" si="14"/>
        <v>0</v>
      </c>
      <c r="P208" s="5"/>
      <c r="Q208" s="5"/>
      <c r="R208" s="5"/>
      <c r="S208" s="5"/>
      <c r="T208" s="5"/>
      <c r="U208" s="5"/>
      <c r="V208" s="5"/>
      <c r="W208" s="5"/>
      <c r="X208" s="32"/>
      <c r="Y208" s="5"/>
      <c r="Z208" s="5"/>
      <c r="AA208" s="5"/>
      <c r="AB208" s="5"/>
      <c r="AC208" s="5"/>
      <c r="AD208" s="5"/>
      <c r="AE208" s="5"/>
      <c r="AF208" s="32"/>
      <c r="AG208" s="5"/>
      <c r="AH208" s="5"/>
      <c r="AI208" s="5"/>
      <c r="AJ208" s="5"/>
      <c r="AK208" s="5"/>
      <c r="AL208" s="5"/>
      <c r="AM208" s="5"/>
      <c r="AN208" s="76"/>
      <c r="AO208" s="9"/>
      <c r="AP208" s="9"/>
      <c r="AQ208" s="114"/>
      <c r="AR208" s="28"/>
      <c r="AS208" s="28"/>
      <c r="AT208" s="28"/>
      <c r="AU208" s="28"/>
      <c r="AV208" s="28"/>
      <c r="AW208" s="28"/>
      <c r="AX208" s="28"/>
      <c r="AY208" s="10" t="s">
        <v>753</v>
      </c>
      <c r="AZ208" s="300">
        <f t="shared" si="15"/>
        <v>0</v>
      </c>
      <c r="BA208" s="5"/>
      <c r="BB208" s="5"/>
      <c r="BC208" s="87"/>
      <c r="BD208" s="20"/>
      <c r="BE208" s="5"/>
      <c r="BF208" s="5"/>
      <c r="BG208" s="5"/>
      <c r="BH208" s="5"/>
      <c r="BI208" s="5"/>
      <c r="BJ208" s="32"/>
      <c r="BK208" s="38"/>
      <c r="BL208" s="11"/>
      <c r="BM208" s="11"/>
      <c r="BN208" s="11"/>
      <c r="BO208" s="44">
        <v>204</v>
      </c>
      <c r="BP208" s="26"/>
      <c r="BQ208" s="26"/>
      <c r="BR208" s="26"/>
      <c r="BS208" s="26"/>
      <c r="BT208" s="26"/>
      <c r="BU208" s="26"/>
      <c r="BV208" s="4"/>
      <c r="BW208" s="33"/>
      <c r="BX208" s="26"/>
      <c r="BY208" s="26"/>
      <c r="BZ208" s="26"/>
      <c r="CA208" s="26"/>
      <c r="CB208" s="4"/>
      <c r="CC208" s="33"/>
      <c r="CD208" s="26"/>
      <c r="CE208" s="26"/>
      <c r="CF208" s="26"/>
      <c r="CG208" s="26"/>
      <c r="CH208" s="4"/>
      <c r="CI208" s="33"/>
      <c r="CJ208" s="26"/>
      <c r="CK208" s="26"/>
      <c r="CL208" s="26"/>
      <c r="CM208" s="26"/>
      <c r="CN208" s="4"/>
      <c r="CO208" s="33"/>
      <c r="CP208" s="26"/>
      <c r="CQ208" s="26"/>
      <c r="CR208" s="26"/>
      <c r="CS208" s="26"/>
      <c r="CT208" s="4"/>
      <c r="CU208" s="33"/>
      <c r="CV208" s="4"/>
      <c r="CW208" s="4"/>
      <c r="CX208" s="4"/>
      <c r="CY208" s="4"/>
      <c r="CZ208" s="43"/>
      <c r="DA208" s="4"/>
      <c r="DB208" s="4"/>
      <c r="DC208" s="4"/>
      <c r="DD208" s="4"/>
      <c r="DE208" s="4"/>
      <c r="DF208" s="4"/>
      <c r="DG208" s="33"/>
      <c r="DH208" s="4"/>
      <c r="DI208" s="4"/>
      <c r="DJ208" s="4"/>
      <c r="DK208" s="4"/>
      <c r="DL208" s="43"/>
      <c r="DM208" s="4"/>
      <c r="DN208" s="4"/>
      <c r="DO208" s="4"/>
      <c r="DP208" s="4"/>
      <c r="DQ208" s="4"/>
      <c r="DR208" s="4"/>
      <c r="DS208" s="33"/>
      <c r="DT208" s="4"/>
      <c r="DU208" s="4"/>
      <c r="DV208" s="4"/>
      <c r="DW208" s="4"/>
      <c r="DX208" s="4"/>
      <c r="DY208" s="44">
        <v>204</v>
      </c>
      <c r="DZ208" s="5">
        <v>0</v>
      </c>
      <c r="EA208" s="5">
        <v>0</v>
      </c>
      <c r="EB208" s="69"/>
      <c r="EC208" s="69"/>
      <c r="ED208" s="87"/>
      <c r="EE208" s="11"/>
      <c r="EF208" s="69"/>
      <c r="EG208" s="9"/>
      <c r="EH208" s="9"/>
      <c r="EI208" s="9"/>
      <c r="EJ208" s="71"/>
      <c r="EK208" s="69"/>
      <c r="EL208" s="69"/>
      <c r="EM208" s="69"/>
      <c r="EN208" s="69"/>
      <c r="EO208" s="69"/>
      <c r="EP208" s="26" t="s">
        <v>656</v>
      </c>
    </row>
    <row r="209" spans="1:146" ht="15" x14ac:dyDescent="0.25">
      <c r="A209" s="10">
        <v>205</v>
      </c>
      <c r="B209" s="15"/>
      <c r="C209" s="42"/>
      <c r="D209" s="8"/>
      <c r="E209" s="28"/>
      <c r="F209" s="28"/>
      <c r="G209" s="32"/>
      <c r="H209" s="5"/>
      <c r="I209" s="5"/>
      <c r="J209" s="5"/>
      <c r="K209" s="5"/>
      <c r="L209" s="5"/>
      <c r="M209" s="5"/>
      <c r="N209" s="5"/>
      <c r="O209" s="299">
        <f t="shared" si="14"/>
        <v>0</v>
      </c>
      <c r="P209" s="5"/>
      <c r="Q209" s="5"/>
      <c r="R209" s="5"/>
      <c r="S209" s="5"/>
      <c r="T209" s="5"/>
      <c r="U209" s="5"/>
      <c r="V209" s="5"/>
      <c r="W209" s="5"/>
      <c r="X209" s="32"/>
      <c r="Y209" s="5"/>
      <c r="Z209" s="5"/>
      <c r="AA209" s="5"/>
      <c r="AB209" s="5"/>
      <c r="AC209" s="5"/>
      <c r="AD209" s="5"/>
      <c r="AE209" s="5"/>
      <c r="AF209" s="32"/>
      <c r="AG209" s="5"/>
      <c r="AH209" s="5"/>
      <c r="AI209" s="5"/>
      <c r="AJ209" s="5"/>
      <c r="AK209" s="5"/>
      <c r="AL209" s="5"/>
      <c r="AM209" s="5"/>
      <c r="AN209" s="76"/>
      <c r="AO209" s="9"/>
      <c r="AP209" s="9"/>
      <c r="AQ209" s="114"/>
      <c r="AR209" s="28"/>
      <c r="AS209" s="28"/>
      <c r="AT209" s="28"/>
      <c r="AU209" s="28"/>
      <c r="AV209" s="28"/>
      <c r="AW209" s="28"/>
      <c r="AX209" s="28"/>
      <c r="AY209" s="10" t="s">
        <v>753</v>
      </c>
      <c r="AZ209" s="300">
        <f t="shared" si="15"/>
        <v>0</v>
      </c>
      <c r="BA209" s="5"/>
      <c r="BB209" s="5"/>
      <c r="BC209" s="87"/>
      <c r="BD209" s="20"/>
      <c r="BE209" s="5"/>
      <c r="BF209" s="5"/>
      <c r="BG209" s="5"/>
      <c r="BH209" s="5"/>
      <c r="BI209" s="5"/>
      <c r="BJ209" s="32"/>
      <c r="BK209" s="38"/>
      <c r="BL209" s="11"/>
      <c r="BM209" s="11"/>
      <c r="BN209" s="11"/>
      <c r="BO209" s="44">
        <v>205</v>
      </c>
      <c r="BP209" s="26"/>
      <c r="BQ209" s="26"/>
      <c r="BR209" s="26"/>
      <c r="BS209" s="26"/>
      <c r="BT209" s="26"/>
      <c r="BU209" s="26"/>
      <c r="BV209" s="4"/>
      <c r="BW209" s="33"/>
      <c r="BX209" s="26"/>
      <c r="BY209" s="26"/>
      <c r="BZ209" s="26"/>
      <c r="CA209" s="26"/>
      <c r="CB209" s="4"/>
      <c r="CC209" s="33"/>
      <c r="CD209" s="26"/>
      <c r="CE209" s="26"/>
      <c r="CF209" s="26"/>
      <c r="CG209" s="26"/>
      <c r="CH209" s="4"/>
      <c r="CI209" s="33"/>
      <c r="CJ209" s="26"/>
      <c r="CK209" s="26"/>
      <c r="CL209" s="26"/>
      <c r="CM209" s="26"/>
      <c r="CN209" s="4"/>
      <c r="CO209" s="33"/>
      <c r="CP209" s="26"/>
      <c r="CQ209" s="26"/>
      <c r="CR209" s="26"/>
      <c r="CS209" s="26"/>
      <c r="CT209" s="4"/>
      <c r="CU209" s="33"/>
      <c r="CV209" s="4"/>
      <c r="CW209" s="4"/>
      <c r="CX209" s="4"/>
      <c r="CY209" s="4"/>
      <c r="CZ209" s="43"/>
      <c r="DA209" s="4"/>
      <c r="DB209" s="4"/>
      <c r="DC209" s="4"/>
      <c r="DD209" s="4"/>
      <c r="DE209" s="4"/>
      <c r="DF209" s="4"/>
      <c r="DG209" s="33"/>
      <c r="DH209" s="4"/>
      <c r="DI209" s="4"/>
      <c r="DJ209" s="4"/>
      <c r="DK209" s="4"/>
      <c r="DL209" s="43"/>
      <c r="DM209" s="4"/>
      <c r="DN209" s="4"/>
      <c r="DO209" s="4"/>
      <c r="DP209" s="4"/>
      <c r="DQ209" s="4"/>
      <c r="DR209" s="4"/>
      <c r="DS209" s="33"/>
      <c r="DT209" s="4"/>
      <c r="DU209" s="4"/>
      <c r="DV209" s="4"/>
      <c r="DW209" s="4"/>
      <c r="DX209" s="4"/>
      <c r="DY209" s="44">
        <v>205</v>
      </c>
      <c r="DZ209" s="5">
        <v>0</v>
      </c>
      <c r="EA209" s="5">
        <v>0</v>
      </c>
      <c r="EB209" s="69"/>
      <c r="EC209" s="69"/>
      <c r="ED209" s="87"/>
      <c r="EE209" s="11"/>
      <c r="EF209" s="69"/>
      <c r="EG209" s="9"/>
      <c r="EH209" s="9"/>
      <c r="EI209" s="9"/>
      <c r="EJ209" s="71"/>
      <c r="EK209" s="69"/>
      <c r="EL209" s="69"/>
      <c r="EM209" s="69"/>
      <c r="EN209" s="69"/>
      <c r="EO209" s="69"/>
      <c r="EP209" s="26" t="s">
        <v>656</v>
      </c>
    </row>
    <row r="210" spans="1:146" ht="15" x14ac:dyDescent="0.25">
      <c r="A210" s="10">
        <v>206</v>
      </c>
      <c r="B210" s="15"/>
      <c r="C210" s="42"/>
      <c r="D210" s="8"/>
      <c r="E210" s="28"/>
      <c r="F210" s="28"/>
      <c r="G210" s="32"/>
      <c r="H210" s="5"/>
      <c r="I210" s="5"/>
      <c r="J210" s="5"/>
      <c r="K210" s="5"/>
      <c r="L210" s="5"/>
      <c r="M210" s="5"/>
      <c r="N210" s="5"/>
      <c r="O210" s="299">
        <f t="shared" si="14"/>
        <v>0</v>
      </c>
      <c r="P210" s="5"/>
      <c r="Q210" s="5"/>
      <c r="R210" s="5"/>
      <c r="S210" s="5"/>
      <c r="T210" s="5"/>
      <c r="U210" s="5"/>
      <c r="V210" s="5"/>
      <c r="W210" s="5"/>
      <c r="X210" s="32"/>
      <c r="Y210" s="5"/>
      <c r="Z210" s="5"/>
      <c r="AA210" s="5"/>
      <c r="AB210" s="5"/>
      <c r="AC210" s="5"/>
      <c r="AD210" s="5"/>
      <c r="AE210" s="5"/>
      <c r="AF210" s="32"/>
      <c r="AG210" s="5"/>
      <c r="AH210" s="5"/>
      <c r="AI210" s="5"/>
      <c r="AJ210" s="5"/>
      <c r="AK210" s="5"/>
      <c r="AL210" s="5"/>
      <c r="AM210" s="5"/>
      <c r="AN210" s="76"/>
      <c r="AO210" s="9"/>
      <c r="AP210" s="9"/>
      <c r="AQ210" s="114"/>
      <c r="AR210" s="28"/>
      <c r="AS210" s="28"/>
      <c r="AT210" s="28"/>
      <c r="AU210" s="28"/>
      <c r="AV210" s="28"/>
      <c r="AW210" s="28"/>
      <c r="AX210" s="28"/>
      <c r="AY210" s="10" t="s">
        <v>753</v>
      </c>
      <c r="AZ210" s="300">
        <f t="shared" si="15"/>
        <v>0</v>
      </c>
      <c r="BA210" s="5"/>
      <c r="BB210" s="5"/>
      <c r="BC210" s="87"/>
      <c r="BD210" s="20"/>
      <c r="BE210" s="5"/>
      <c r="BF210" s="5"/>
      <c r="BG210" s="5"/>
      <c r="BH210" s="5"/>
      <c r="BI210" s="5"/>
      <c r="BJ210" s="32"/>
      <c r="BK210" s="38"/>
      <c r="BL210" s="11"/>
      <c r="BM210" s="11"/>
      <c r="BN210" s="11"/>
      <c r="BO210" s="44">
        <v>206</v>
      </c>
      <c r="BP210" s="26"/>
      <c r="BQ210" s="26"/>
      <c r="BR210" s="26"/>
      <c r="BS210" s="26"/>
      <c r="BT210" s="26"/>
      <c r="BU210" s="26"/>
      <c r="BV210" s="4"/>
      <c r="BW210" s="33"/>
      <c r="BX210" s="26"/>
      <c r="BY210" s="26"/>
      <c r="BZ210" s="26"/>
      <c r="CA210" s="26"/>
      <c r="CB210" s="4"/>
      <c r="CC210" s="33"/>
      <c r="CD210" s="26"/>
      <c r="CE210" s="26"/>
      <c r="CF210" s="26"/>
      <c r="CG210" s="26"/>
      <c r="CH210" s="4"/>
      <c r="CI210" s="33"/>
      <c r="CJ210" s="26"/>
      <c r="CK210" s="26"/>
      <c r="CL210" s="26"/>
      <c r="CM210" s="26"/>
      <c r="CN210" s="4"/>
      <c r="CO210" s="33"/>
      <c r="CP210" s="26"/>
      <c r="CQ210" s="26"/>
      <c r="CR210" s="26"/>
      <c r="CS210" s="26"/>
      <c r="CT210" s="4"/>
      <c r="CU210" s="33"/>
      <c r="CV210" s="4"/>
      <c r="CW210" s="4"/>
      <c r="CX210" s="4"/>
      <c r="CY210" s="4"/>
      <c r="CZ210" s="43"/>
      <c r="DA210" s="4"/>
      <c r="DB210" s="4"/>
      <c r="DC210" s="4"/>
      <c r="DD210" s="4"/>
      <c r="DE210" s="4"/>
      <c r="DF210" s="4"/>
      <c r="DG210" s="33"/>
      <c r="DH210" s="4"/>
      <c r="DI210" s="4"/>
      <c r="DJ210" s="4"/>
      <c r="DK210" s="4"/>
      <c r="DL210" s="43"/>
      <c r="DM210" s="4"/>
      <c r="DN210" s="4"/>
      <c r="DO210" s="4"/>
      <c r="DP210" s="4"/>
      <c r="DQ210" s="4"/>
      <c r="DR210" s="4"/>
      <c r="DS210" s="33"/>
      <c r="DT210" s="4"/>
      <c r="DU210" s="4"/>
      <c r="DV210" s="4"/>
      <c r="DW210" s="4"/>
      <c r="DX210" s="4"/>
      <c r="DY210" s="44">
        <v>206</v>
      </c>
      <c r="DZ210" s="5">
        <v>0</v>
      </c>
      <c r="EA210" s="5">
        <v>0</v>
      </c>
      <c r="EB210" s="69"/>
      <c r="EC210" s="69"/>
      <c r="ED210" s="87"/>
      <c r="EE210" s="11"/>
      <c r="EF210" s="69"/>
      <c r="EG210" s="9"/>
      <c r="EH210" s="9"/>
      <c r="EI210" s="9"/>
      <c r="EJ210" s="71"/>
      <c r="EK210" s="69"/>
      <c r="EL210" s="69"/>
      <c r="EM210" s="69"/>
      <c r="EN210" s="69"/>
      <c r="EO210" s="69"/>
      <c r="EP210" s="26" t="s">
        <v>656</v>
      </c>
    </row>
    <row r="211" spans="1:146" ht="15" x14ac:dyDescent="0.25">
      <c r="A211" s="10">
        <v>207</v>
      </c>
      <c r="B211" s="15"/>
      <c r="C211" s="42"/>
      <c r="D211" s="8"/>
      <c r="E211" s="28"/>
      <c r="F211" s="28"/>
      <c r="G211" s="32"/>
      <c r="H211" s="5"/>
      <c r="I211" s="5"/>
      <c r="J211" s="5"/>
      <c r="K211" s="5"/>
      <c r="L211" s="5"/>
      <c r="M211" s="5"/>
      <c r="N211" s="5"/>
      <c r="O211" s="299">
        <f t="shared" si="14"/>
        <v>0</v>
      </c>
      <c r="P211" s="5"/>
      <c r="Q211" s="5"/>
      <c r="R211" s="5"/>
      <c r="S211" s="5"/>
      <c r="T211" s="5"/>
      <c r="U211" s="5"/>
      <c r="V211" s="5"/>
      <c r="W211" s="5"/>
      <c r="X211" s="32"/>
      <c r="Y211" s="5"/>
      <c r="Z211" s="5"/>
      <c r="AA211" s="5"/>
      <c r="AB211" s="5"/>
      <c r="AC211" s="5"/>
      <c r="AD211" s="5"/>
      <c r="AE211" s="5"/>
      <c r="AF211" s="32"/>
      <c r="AG211" s="5"/>
      <c r="AH211" s="5"/>
      <c r="AI211" s="5"/>
      <c r="AJ211" s="5"/>
      <c r="AK211" s="5"/>
      <c r="AL211" s="5"/>
      <c r="AM211" s="5"/>
      <c r="AN211" s="76"/>
      <c r="AO211" s="9"/>
      <c r="AP211" s="9"/>
      <c r="AQ211" s="114"/>
      <c r="AR211" s="28"/>
      <c r="AS211" s="28"/>
      <c r="AT211" s="28"/>
      <c r="AU211" s="28"/>
      <c r="AV211" s="28"/>
      <c r="AW211" s="28"/>
      <c r="AX211" s="28"/>
      <c r="AY211" s="10" t="s">
        <v>753</v>
      </c>
      <c r="AZ211" s="300">
        <f t="shared" si="15"/>
        <v>0</v>
      </c>
      <c r="BA211" s="5"/>
      <c r="BB211" s="5"/>
      <c r="BC211" s="87"/>
      <c r="BD211" s="20"/>
      <c r="BE211" s="5"/>
      <c r="BF211" s="5"/>
      <c r="BG211" s="5"/>
      <c r="BH211" s="5"/>
      <c r="BI211" s="5"/>
      <c r="BJ211" s="32"/>
      <c r="BK211" s="38"/>
      <c r="BL211" s="11"/>
      <c r="BM211" s="11"/>
      <c r="BN211" s="11"/>
      <c r="BO211" s="44">
        <v>207</v>
      </c>
      <c r="BP211" s="26"/>
      <c r="BQ211" s="26"/>
      <c r="BR211" s="26"/>
      <c r="BS211" s="26"/>
      <c r="BT211" s="26"/>
      <c r="BU211" s="26"/>
      <c r="BV211" s="4"/>
      <c r="BW211" s="33"/>
      <c r="BX211" s="26"/>
      <c r="BY211" s="26"/>
      <c r="BZ211" s="26"/>
      <c r="CA211" s="26"/>
      <c r="CB211" s="4"/>
      <c r="CC211" s="33"/>
      <c r="CD211" s="26"/>
      <c r="CE211" s="26"/>
      <c r="CF211" s="26"/>
      <c r="CG211" s="26"/>
      <c r="CH211" s="4"/>
      <c r="CI211" s="33"/>
      <c r="CJ211" s="26"/>
      <c r="CK211" s="26"/>
      <c r="CL211" s="26"/>
      <c r="CM211" s="26"/>
      <c r="CN211" s="4"/>
      <c r="CO211" s="33"/>
      <c r="CP211" s="26"/>
      <c r="CQ211" s="26"/>
      <c r="CR211" s="26"/>
      <c r="CS211" s="26"/>
      <c r="CT211" s="4"/>
      <c r="CU211" s="33"/>
      <c r="CV211" s="4"/>
      <c r="CW211" s="4"/>
      <c r="CX211" s="4"/>
      <c r="CY211" s="4"/>
      <c r="CZ211" s="43"/>
      <c r="DA211" s="4"/>
      <c r="DB211" s="4"/>
      <c r="DC211" s="4"/>
      <c r="DD211" s="4"/>
      <c r="DE211" s="4"/>
      <c r="DF211" s="4"/>
      <c r="DG211" s="33"/>
      <c r="DH211" s="4"/>
      <c r="DI211" s="4"/>
      <c r="DJ211" s="4"/>
      <c r="DK211" s="4"/>
      <c r="DL211" s="43"/>
      <c r="DM211" s="4"/>
      <c r="DN211" s="4"/>
      <c r="DO211" s="4"/>
      <c r="DP211" s="4"/>
      <c r="DQ211" s="4"/>
      <c r="DR211" s="4"/>
      <c r="DS211" s="33"/>
      <c r="DT211" s="4"/>
      <c r="DU211" s="4"/>
      <c r="DV211" s="4"/>
      <c r="DW211" s="4"/>
      <c r="DX211" s="4"/>
      <c r="DY211" s="44">
        <v>207</v>
      </c>
      <c r="DZ211" s="5">
        <v>0</v>
      </c>
      <c r="EA211" s="5">
        <v>0</v>
      </c>
      <c r="EB211" s="69"/>
      <c r="EC211" s="69"/>
      <c r="ED211" s="87"/>
      <c r="EE211" s="11"/>
      <c r="EF211" s="69"/>
      <c r="EG211" s="9"/>
      <c r="EH211" s="9"/>
      <c r="EI211" s="9"/>
      <c r="EJ211" s="71"/>
      <c r="EK211" s="69"/>
      <c r="EL211" s="69"/>
      <c r="EM211" s="69"/>
      <c r="EN211" s="69"/>
      <c r="EO211" s="69"/>
      <c r="EP211" s="26" t="s">
        <v>656</v>
      </c>
    </row>
    <row r="212" spans="1:146" ht="15" x14ac:dyDescent="0.25">
      <c r="A212" s="10">
        <v>208</v>
      </c>
      <c r="B212" s="15"/>
      <c r="C212" s="42"/>
      <c r="D212" s="8"/>
      <c r="E212" s="28"/>
      <c r="F212" s="28"/>
      <c r="G212" s="32"/>
      <c r="H212" s="5"/>
      <c r="I212" s="5"/>
      <c r="J212" s="5"/>
      <c r="K212" s="5"/>
      <c r="L212" s="5"/>
      <c r="M212" s="5"/>
      <c r="N212" s="5"/>
      <c r="O212" s="299">
        <f t="shared" si="14"/>
        <v>0</v>
      </c>
      <c r="P212" s="5"/>
      <c r="Q212" s="5"/>
      <c r="R212" s="5"/>
      <c r="S212" s="5"/>
      <c r="T212" s="5"/>
      <c r="U212" s="5"/>
      <c r="V212" s="5"/>
      <c r="W212" s="5"/>
      <c r="X212" s="32"/>
      <c r="Y212" s="5"/>
      <c r="Z212" s="5"/>
      <c r="AA212" s="5"/>
      <c r="AB212" s="5"/>
      <c r="AC212" s="5"/>
      <c r="AD212" s="5"/>
      <c r="AE212" s="5"/>
      <c r="AF212" s="32"/>
      <c r="AG212" s="5"/>
      <c r="AH212" s="5"/>
      <c r="AI212" s="5"/>
      <c r="AJ212" s="5"/>
      <c r="AK212" s="5"/>
      <c r="AL212" s="5"/>
      <c r="AM212" s="5"/>
      <c r="AN212" s="76"/>
      <c r="AO212" s="9"/>
      <c r="AP212" s="9"/>
      <c r="AQ212" s="114"/>
      <c r="AR212" s="28"/>
      <c r="AS212" s="28"/>
      <c r="AT212" s="28"/>
      <c r="AU212" s="28"/>
      <c r="AV212" s="28"/>
      <c r="AW212" s="28"/>
      <c r="AX212" s="28"/>
      <c r="AY212" s="10" t="s">
        <v>753</v>
      </c>
      <c r="AZ212" s="300">
        <f t="shared" si="15"/>
        <v>0</v>
      </c>
      <c r="BA212" s="5"/>
      <c r="BB212" s="5"/>
      <c r="BC212" s="87"/>
      <c r="BD212" s="20"/>
      <c r="BE212" s="5"/>
      <c r="BF212" s="5"/>
      <c r="BG212" s="5"/>
      <c r="BH212" s="5"/>
      <c r="BI212" s="5"/>
      <c r="BJ212" s="32"/>
      <c r="BK212" s="38"/>
      <c r="BL212" s="11"/>
      <c r="BM212" s="11"/>
      <c r="BN212" s="11"/>
      <c r="BO212" s="44">
        <v>208</v>
      </c>
      <c r="BP212" s="26"/>
      <c r="BQ212" s="26"/>
      <c r="BR212" s="26"/>
      <c r="BS212" s="26"/>
      <c r="BT212" s="26"/>
      <c r="BU212" s="26"/>
      <c r="BV212" s="4"/>
      <c r="BW212" s="33"/>
      <c r="BX212" s="26"/>
      <c r="BY212" s="26"/>
      <c r="BZ212" s="26"/>
      <c r="CA212" s="26"/>
      <c r="CB212" s="4"/>
      <c r="CC212" s="33"/>
      <c r="CD212" s="26"/>
      <c r="CE212" s="26"/>
      <c r="CF212" s="26"/>
      <c r="CG212" s="26"/>
      <c r="CH212" s="4"/>
      <c r="CI212" s="33"/>
      <c r="CJ212" s="26"/>
      <c r="CK212" s="26"/>
      <c r="CL212" s="26"/>
      <c r="CM212" s="26"/>
      <c r="CN212" s="4"/>
      <c r="CO212" s="33"/>
      <c r="CP212" s="26"/>
      <c r="CQ212" s="26"/>
      <c r="CR212" s="26"/>
      <c r="CS212" s="26"/>
      <c r="CT212" s="4"/>
      <c r="CU212" s="33"/>
      <c r="CV212" s="4"/>
      <c r="CW212" s="4"/>
      <c r="CX212" s="4"/>
      <c r="CY212" s="4"/>
      <c r="CZ212" s="43"/>
      <c r="DA212" s="4"/>
      <c r="DB212" s="4"/>
      <c r="DC212" s="4"/>
      <c r="DD212" s="4"/>
      <c r="DE212" s="4"/>
      <c r="DF212" s="4"/>
      <c r="DG212" s="33"/>
      <c r="DH212" s="4"/>
      <c r="DI212" s="4"/>
      <c r="DJ212" s="4"/>
      <c r="DK212" s="4"/>
      <c r="DL212" s="43"/>
      <c r="DM212" s="4"/>
      <c r="DN212" s="4"/>
      <c r="DO212" s="4"/>
      <c r="DP212" s="4"/>
      <c r="DQ212" s="4"/>
      <c r="DR212" s="4"/>
      <c r="DS212" s="33"/>
      <c r="DT212" s="4"/>
      <c r="DU212" s="4"/>
      <c r="DV212" s="4"/>
      <c r="DW212" s="4"/>
      <c r="DX212" s="4"/>
      <c r="DY212" s="44">
        <v>208</v>
      </c>
      <c r="DZ212" s="5">
        <v>0</v>
      </c>
      <c r="EA212" s="5">
        <v>0</v>
      </c>
      <c r="EB212" s="69"/>
      <c r="EC212" s="69"/>
      <c r="ED212" s="87"/>
      <c r="EE212" s="11"/>
      <c r="EF212" s="69"/>
      <c r="EG212" s="9"/>
      <c r="EH212" s="9"/>
      <c r="EI212" s="9"/>
      <c r="EJ212" s="71"/>
      <c r="EK212" s="69"/>
      <c r="EL212" s="69"/>
      <c r="EM212" s="69"/>
      <c r="EN212" s="69"/>
      <c r="EO212" s="69"/>
      <c r="EP212" s="26" t="s">
        <v>656</v>
      </c>
    </row>
    <row r="213" spans="1:146" ht="15" x14ac:dyDescent="0.25">
      <c r="A213" s="10">
        <v>209</v>
      </c>
      <c r="B213" s="15"/>
      <c r="C213" s="42"/>
      <c r="D213" s="8"/>
      <c r="E213" s="28"/>
      <c r="F213" s="28"/>
      <c r="G213" s="32"/>
      <c r="H213" s="5"/>
      <c r="I213" s="5"/>
      <c r="J213" s="5"/>
      <c r="K213" s="5"/>
      <c r="L213" s="5"/>
      <c r="M213" s="5"/>
      <c r="N213" s="5"/>
      <c r="O213" s="299">
        <f t="shared" si="14"/>
        <v>0</v>
      </c>
      <c r="P213" s="5"/>
      <c r="Q213" s="5"/>
      <c r="R213" s="5"/>
      <c r="S213" s="5"/>
      <c r="T213" s="5"/>
      <c r="U213" s="5"/>
      <c r="V213" s="5"/>
      <c r="W213" s="5"/>
      <c r="X213" s="32"/>
      <c r="Y213" s="5"/>
      <c r="Z213" s="5"/>
      <c r="AA213" s="5"/>
      <c r="AB213" s="5"/>
      <c r="AC213" s="5"/>
      <c r="AD213" s="5"/>
      <c r="AE213" s="5"/>
      <c r="AF213" s="32"/>
      <c r="AG213" s="5"/>
      <c r="AH213" s="5"/>
      <c r="AI213" s="5"/>
      <c r="AJ213" s="5"/>
      <c r="AK213" s="5"/>
      <c r="AL213" s="5"/>
      <c r="AM213" s="5"/>
      <c r="AN213" s="76"/>
      <c r="AO213" s="9"/>
      <c r="AP213" s="9"/>
      <c r="AQ213" s="114"/>
      <c r="AR213" s="28"/>
      <c r="AS213" s="28"/>
      <c r="AT213" s="28"/>
      <c r="AU213" s="28"/>
      <c r="AV213" s="28"/>
      <c r="AW213" s="28"/>
      <c r="AX213" s="28"/>
      <c r="AY213" s="10" t="s">
        <v>753</v>
      </c>
      <c r="AZ213" s="300">
        <f t="shared" si="15"/>
        <v>0</v>
      </c>
      <c r="BA213" s="5"/>
      <c r="BB213" s="5"/>
      <c r="BC213" s="87"/>
      <c r="BD213" s="20"/>
      <c r="BE213" s="5"/>
      <c r="BF213" s="5"/>
      <c r="BG213" s="5"/>
      <c r="BH213" s="5"/>
      <c r="BI213" s="5"/>
      <c r="BJ213" s="32"/>
      <c r="BK213" s="38"/>
      <c r="BL213" s="11"/>
      <c r="BM213" s="11"/>
      <c r="BN213" s="11"/>
      <c r="BO213" s="44">
        <v>209</v>
      </c>
      <c r="BP213" s="26"/>
      <c r="BQ213" s="26"/>
      <c r="BR213" s="26"/>
      <c r="BS213" s="26"/>
      <c r="BT213" s="26"/>
      <c r="BU213" s="26"/>
      <c r="BV213" s="4"/>
      <c r="BW213" s="33"/>
      <c r="BX213" s="26"/>
      <c r="BY213" s="26"/>
      <c r="BZ213" s="26"/>
      <c r="CA213" s="26"/>
      <c r="CB213" s="4"/>
      <c r="CC213" s="33"/>
      <c r="CD213" s="26"/>
      <c r="CE213" s="26"/>
      <c r="CF213" s="26"/>
      <c r="CG213" s="26"/>
      <c r="CH213" s="4"/>
      <c r="CI213" s="33"/>
      <c r="CJ213" s="26"/>
      <c r="CK213" s="26"/>
      <c r="CL213" s="26"/>
      <c r="CM213" s="26"/>
      <c r="CN213" s="4"/>
      <c r="CO213" s="33"/>
      <c r="CP213" s="26"/>
      <c r="CQ213" s="26"/>
      <c r="CR213" s="26"/>
      <c r="CS213" s="26"/>
      <c r="CT213" s="4"/>
      <c r="CU213" s="33"/>
      <c r="CV213" s="4"/>
      <c r="CW213" s="4"/>
      <c r="CX213" s="4"/>
      <c r="CY213" s="4"/>
      <c r="CZ213" s="43"/>
      <c r="DA213" s="4"/>
      <c r="DB213" s="4"/>
      <c r="DC213" s="4"/>
      <c r="DD213" s="4"/>
      <c r="DE213" s="4"/>
      <c r="DF213" s="4"/>
      <c r="DG213" s="33"/>
      <c r="DH213" s="4"/>
      <c r="DI213" s="4"/>
      <c r="DJ213" s="4"/>
      <c r="DK213" s="4"/>
      <c r="DL213" s="43"/>
      <c r="DM213" s="4"/>
      <c r="DN213" s="4"/>
      <c r="DO213" s="4"/>
      <c r="DP213" s="4"/>
      <c r="DQ213" s="4"/>
      <c r="DR213" s="4"/>
      <c r="DS213" s="33"/>
      <c r="DT213" s="4"/>
      <c r="DU213" s="4"/>
      <c r="DV213" s="4"/>
      <c r="DW213" s="4"/>
      <c r="DX213" s="4"/>
      <c r="DY213" s="44">
        <v>209</v>
      </c>
      <c r="DZ213" s="5">
        <v>0</v>
      </c>
      <c r="EA213" s="5">
        <v>0</v>
      </c>
      <c r="EB213" s="69"/>
      <c r="EC213" s="69"/>
      <c r="ED213" s="87"/>
      <c r="EE213" s="11"/>
      <c r="EF213" s="69"/>
      <c r="EG213" s="9"/>
      <c r="EH213" s="9"/>
      <c r="EI213" s="9"/>
      <c r="EJ213" s="71"/>
      <c r="EK213" s="69"/>
      <c r="EL213" s="69"/>
      <c r="EM213" s="69"/>
      <c r="EN213" s="69"/>
      <c r="EO213" s="69"/>
      <c r="EP213" s="26" t="s">
        <v>656</v>
      </c>
    </row>
    <row r="214" spans="1:146" ht="15" x14ac:dyDescent="0.25">
      <c r="A214" s="10">
        <v>210</v>
      </c>
      <c r="B214" s="15"/>
      <c r="C214" s="42"/>
      <c r="D214" s="8"/>
      <c r="E214" s="28"/>
      <c r="F214" s="28"/>
      <c r="G214" s="32"/>
      <c r="H214" s="5"/>
      <c r="I214" s="5"/>
      <c r="J214" s="5"/>
      <c r="K214" s="5"/>
      <c r="L214" s="5"/>
      <c r="M214" s="5"/>
      <c r="N214" s="5"/>
      <c r="O214" s="299">
        <f t="shared" si="14"/>
        <v>0</v>
      </c>
      <c r="P214" s="5"/>
      <c r="Q214" s="5"/>
      <c r="R214" s="5"/>
      <c r="S214" s="5"/>
      <c r="T214" s="5"/>
      <c r="U214" s="5"/>
      <c r="V214" s="5"/>
      <c r="W214" s="5"/>
      <c r="X214" s="32"/>
      <c r="Y214" s="5"/>
      <c r="Z214" s="5"/>
      <c r="AA214" s="5"/>
      <c r="AB214" s="5"/>
      <c r="AC214" s="5"/>
      <c r="AD214" s="5"/>
      <c r="AE214" s="5"/>
      <c r="AF214" s="32"/>
      <c r="AG214" s="5"/>
      <c r="AH214" s="5"/>
      <c r="AI214" s="5"/>
      <c r="AJ214" s="5"/>
      <c r="AK214" s="5"/>
      <c r="AL214" s="5"/>
      <c r="AM214" s="5"/>
      <c r="AN214" s="76"/>
      <c r="AO214" s="9"/>
      <c r="AP214" s="9"/>
      <c r="AQ214" s="114"/>
      <c r="AR214" s="28"/>
      <c r="AS214" s="28"/>
      <c r="AT214" s="28"/>
      <c r="AU214" s="28"/>
      <c r="AV214" s="28"/>
      <c r="AW214" s="28"/>
      <c r="AX214" s="28"/>
      <c r="AY214" s="10" t="s">
        <v>753</v>
      </c>
      <c r="AZ214" s="300">
        <f t="shared" si="15"/>
        <v>0</v>
      </c>
      <c r="BA214" s="5"/>
      <c r="BB214" s="5"/>
      <c r="BC214" s="87"/>
      <c r="BD214" s="20"/>
      <c r="BE214" s="5"/>
      <c r="BF214" s="5"/>
      <c r="BG214" s="5"/>
      <c r="BH214" s="5"/>
      <c r="BI214" s="5"/>
      <c r="BJ214" s="32"/>
      <c r="BK214" s="38"/>
      <c r="BL214" s="11"/>
      <c r="BM214" s="11"/>
      <c r="BN214" s="11"/>
      <c r="BO214" s="44">
        <v>210</v>
      </c>
      <c r="BP214" s="26"/>
      <c r="BQ214" s="26"/>
      <c r="BR214" s="26"/>
      <c r="BS214" s="26"/>
      <c r="BT214" s="26"/>
      <c r="BU214" s="26"/>
      <c r="BV214" s="4"/>
      <c r="BW214" s="33"/>
      <c r="BX214" s="26"/>
      <c r="BY214" s="26"/>
      <c r="BZ214" s="26"/>
      <c r="CA214" s="26"/>
      <c r="CB214" s="4"/>
      <c r="CC214" s="33"/>
      <c r="CD214" s="26"/>
      <c r="CE214" s="26"/>
      <c r="CF214" s="26"/>
      <c r="CG214" s="26"/>
      <c r="CH214" s="4"/>
      <c r="CI214" s="33"/>
      <c r="CJ214" s="26"/>
      <c r="CK214" s="26"/>
      <c r="CL214" s="26"/>
      <c r="CM214" s="26"/>
      <c r="CN214" s="4"/>
      <c r="CO214" s="33"/>
      <c r="CP214" s="26"/>
      <c r="CQ214" s="26"/>
      <c r="CR214" s="26"/>
      <c r="CS214" s="26"/>
      <c r="CT214" s="4"/>
      <c r="CU214" s="33"/>
      <c r="CV214" s="4"/>
      <c r="CW214" s="4"/>
      <c r="CX214" s="4"/>
      <c r="CY214" s="4"/>
      <c r="CZ214" s="43"/>
      <c r="DA214" s="4"/>
      <c r="DB214" s="4"/>
      <c r="DC214" s="4"/>
      <c r="DD214" s="4"/>
      <c r="DE214" s="4"/>
      <c r="DF214" s="4"/>
      <c r="DG214" s="33"/>
      <c r="DH214" s="4"/>
      <c r="DI214" s="4"/>
      <c r="DJ214" s="4"/>
      <c r="DK214" s="4"/>
      <c r="DL214" s="43"/>
      <c r="DM214" s="4"/>
      <c r="DN214" s="4"/>
      <c r="DO214" s="4"/>
      <c r="DP214" s="4"/>
      <c r="DQ214" s="4"/>
      <c r="DR214" s="4"/>
      <c r="DS214" s="33"/>
      <c r="DT214" s="4"/>
      <c r="DU214" s="4"/>
      <c r="DV214" s="4"/>
      <c r="DW214" s="4"/>
      <c r="DX214" s="4"/>
      <c r="DY214" s="44">
        <v>210</v>
      </c>
      <c r="DZ214" s="5">
        <v>0</v>
      </c>
      <c r="EA214" s="5">
        <v>0</v>
      </c>
      <c r="EB214" s="69"/>
      <c r="EC214" s="69"/>
      <c r="ED214" s="87"/>
      <c r="EE214" s="11"/>
      <c r="EF214" s="69"/>
      <c r="EG214" s="9"/>
      <c r="EH214" s="9"/>
      <c r="EI214" s="9"/>
      <c r="EJ214" s="71"/>
      <c r="EK214" s="69"/>
      <c r="EL214" s="69"/>
      <c r="EM214" s="69"/>
      <c r="EN214" s="69"/>
      <c r="EO214" s="69"/>
      <c r="EP214" s="26" t="s">
        <v>656</v>
      </c>
    </row>
    <row r="215" spans="1:146" ht="15" x14ac:dyDescent="0.25">
      <c r="A215" s="10">
        <v>211</v>
      </c>
      <c r="B215" s="15"/>
      <c r="C215" s="42"/>
      <c r="D215" s="8">
        <v>40661</v>
      </c>
      <c r="E215" s="28">
        <v>1</v>
      </c>
      <c r="F215" s="28">
        <v>1</v>
      </c>
      <c r="G215" s="32">
        <v>1</v>
      </c>
      <c r="H215" s="5">
        <v>1</v>
      </c>
      <c r="I215" s="5">
        <v>1</v>
      </c>
      <c r="J215" s="5">
        <v>1</v>
      </c>
      <c r="K215" s="5">
        <v>1</v>
      </c>
      <c r="L215" s="5">
        <v>1</v>
      </c>
      <c r="M215" s="5"/>
      <c r="N215" s="5"/>
      <c r="O215" s="299">
        <f t="shared" si="14"/>
        <v>1</v>
      </c>
      <c r="P215" s="5"/>
      <c r="Q215" s="5" t="s">
        <v>111</v>
      </c>
      <c r="R215" s="5" t="s">
        <v>111</v>
      </c>
      <c r="S215" s="5" t="s">
        <v>112</v>
      </c>
      <c r="T215" s="5"/>
      <c r="U215" s="5"/>
      <c r="V215" s="5"/>
      <c r="W215" s="5"/>
      <c r="X215" s="32"/>
      <c r="Y215" s="5">
        <v>3</v>
      </c>
      <c r="Z215" s="5">
        <v>3</v>
      </c>
      <c r="AA215" s="5">
        <v>4</v>
      </c>
      <c r="AB215" s="5">
        <v>4</v>
      </c>
      <c r="AC215" s="5"/>
      <c r="AD215" s="5"/>
      <c r="AE215" s="5"/>
      <c r="AF215" s="32"/>
      <c r="AG215" s="5"/>
      <c r="AH215" s="5"/>
      <c r="AI215" s="5"/>
      <c r="AJ215" s="5"/>
      <c r="AK215" s="5">
        <v>4</v>
      </c>
      <c r="AL215" s="5"/>
      <c r="AM215" s="5"/>
      <c r="AN215" s="40">
        <v>40676</v>
      </c>
      <c r="AO215" s="8">
        <v>40682</v>
      </c>
      <c r="AP215" s="41" t="s">
        <v>135</v>
      </c>
      <c r="AQ215" s="28"/>
      <c r="AR215" s="28"/>
      <c r="AS215" s="28"/>
      <c r="AT215" s="28"/>
      <c r="AU215" s="28"/>
      <c r="AV215" s="28"/>
      <c r="AW215" s="28"/>
      <c r="AX215" s="28"/>
      <c r="AY215" s="10" t="s">
        <v>214</v>
      </c>
      <c r="AZ215" s="300">
        <f t="shared" si="15"/>
        <v>1</v>
      </c>
      <c r="BA215" s="5">
        <v>1</v>
      </c>
      <c r="BB215" s="5">
        <v>1.68</v>
      </c>
      <c r="BC215" s="87">
        <v>180</v>
      </c>
      <c r="BD215" s="20"/>
      <c r="BE215" s="5"/>
      <c r="BF215" s="5"/>
      <c r="BG215" s="5"/>
      <c r="BH215" s="5"/>
      <c r="BI215" s="5"/>
      <c r="BJ215" s="32">
        <v>0</v>
      </c>
      <c r="BK215" s="38"/>
      <c r="BL215" s="11">
        <f t="shared" ref="BL215:BL231" si="16">(BB215^2*PI()*BC215*BA215)/4</f>
        <v>399.00739974713241</v>
      </c>
      <c r="BM215" s="11"/>
      <c r="BN215" s="11">
        <f t="shared" ref="BN215:BN231" si="17">BL215+BM215</f>
        <v>399.00739974713241</v>
      </c>
      <c r="BO215" s="44">
        <v>211</v>
      </c>
      <c r="BP215" s="26"/>
      <c r="BQ215" s="26"/>
      <c r="BR215" s="26"/>
      <c r="BS215" s="26"/>
      <c r="BT215" s="26"/>
      <c r="BU215" s="26"/>
      <c r="BV215" s="4"/>
      <c r="BW215" s="33"/>
      <c r="BX215" s="26"/>
      <c r="BY215" s="26"/>
      <c r="BZ215" s="26"/>
      <c r="CA215" s="26"/>
      <c r="CB215" s="4"/>
      <c r="CC215" s="33"/>
      <c r="CD215" s="26"/>
      <c r="CE215" s="26"/>
      <c r="CF215" s="26"/>
      <c r="CG215" s="26"/>
      <c r="CH215" s="4"/>
      <c r="CI215" s="33"/>
      <c r="CJ215" s="26"/>
      <c r="CK215" s="26"/>
      <c r="CL215" s="26"/>
      <c r="CM215" s="26"/>
      <c r="CN215" s="4"/>
      <c r="CO215" s="33"/>
      <c r="CP215" s="26"/>
      <c r="CQ215" s="26"/>
      <c r="CR215" s="26"/>
      <c r="CS215" s="26"/>
      <c r="CT215" s="4"/>
      <c r="CU215" s="33"/>
      <c r="CV215" s="4"/>
      <c r="CW215" s="4"/>
      <c r="CX215" s="4"/>
      <c r="CY215" s="4"/>
      <c r="CZ215" s="43"/>
      <c r="DA215" s="4"/>
      <c r="DB215" s="4"/>
      <c r="DC215" s="4"/>
      <c r="DD215" s="4"/>
      <c r="DE215" s="4"/>
      <c r="DF215" s="4"/>
      <c r="DG215" s="33"/>
      <c r="DH215" s="4"/>
      <c r="DI215" s="4"/>
      <c r="DJ215" s="4"/>
      <c r="DK215" s="4"/>
      <c r="DL215" s="43"/>
      <c r="DM215" s="4"/>
      <c r="DN215" s="4"/>
      <c r="DO215" s="4"/>
      <c r="DP215" s="4"/>
      <c r="DQ215" s="4"/>
      <c r="DR215" s="4"/>
      <c r="DS215" s="33"/>
      <c r="DT215" s="4"/>
      <c r="DU215" s="4"/>
      <c r="DV215" s="4"/>
      <c r="DW215" s="4"/>
      <c r="DX215" s="4"/>
      <c r="DY215" s="44">
        <v>211</v>
      </c>
      <c r="DZ215" s="5">
        <v>1</v>
      </c>
      <c r="EA215" s="5">
        <v>1</v>
      </c>
      <c r="EB215" s="69">
        <v>1</v>
      </c>
      <c r="EC215" s="69">
        <v>1.68</v>
      </c>
      <c r="ED215" s="87">
        <v>180</v>
      </c>
      <c r="EE215" s="11">
        <v>399.00739974713241</v>
      </c>
      <c r="EF215" s="69">
        <v>4</v>
      </c>
      <c r="EG215" s="8">
        <v>40676</v>
      </c>
      <c r="EH215" s="8">
        <v>40682</v>
      </c>
      <c r="EI215" s="8" t="s">
        <v>135</v>
      </c>
      <c r="EJ215" s="71">
        <v>0</v>
      </c>
      <c r="EK215" s="69"/>
      <c r="EL215" s="69"/>
      <c r="EM215" s="69"/>
      <c r="EN215" s="69"/>
      <c r="EO215" s="69"/>
      <c r="EP215" s="26"/>
    </row>
    <row r="216" spans="1:146" ht="15" x14ac:dyDescent="0.25">
      <c r="A216" s="10">
        <v>212</v>
      </c>
      <c r="B216" s="15" t="s">
        <v>215</v>
      </c>
      <c r="C216" s="42"/>
      <c r="D216" s="8">
        <v>40667</v>
      </c>
      <c r="E216" s="28">
        <v>1</v>
      </c>
      <c r="F216" s="28">
        <v>1</v>
      </c>
      <c r="G216" s="32"/>
      <c r="H216" s="5">
        <v>1</v>
      </c>
      <c r="I216" s="5">
        <v>1</v>
      </c>
      <c r="J216" s="5">
        <v>2</v>
      </c>
      <c r="K216" s="5">
        <v>2</v>
      </c>
      <c r="L216" s="5">
        <v>2</v>
      </c>
      <c r="M216" s="5">
        <v>1</v>
      </c>
      <c r="N216" s="5"/>
      <c r="O216" s="299">
        <f t="shared" si="14"/>
        <v>2</v>
      </c>
      <c r="P216" s="5"/>
      <c r="Q216" s="5" t="s">
        <v>118</v>
      </c>
      <c r="R216" s="5" t="s">
        <v>112</v>
      </c>
      <c r="S216" s="5"/>
      <c r="T216" s="5"/>
      <c r="U216" s="5"/>
      <c r="V216" s="5"/>
      <c r="W216" s="5"/>
      <c r="X216" s="32"/>
      <c r="Y216" s="5">
        <v>10</v>
      </c>
      <c r="Z216" s="5">
        <v>10</v>
      </c>
      <c r="AA216" s="5">
        <v>17</v>
      </c>
      <c r="AB216" s="5">
        <v>18</v>
      </c>
      <c r="AC216" s="5">
        <v>18</v>
      </c>
      <c r="AD216" s="5"/>
      <c r="AE216" s="5"/>
      <c r="AF216" s="32"/>
      <c r="AG216" s="5"/>
      <c r="AH216" s="5"/>
      <c r="AI216" s="5"/>
      <c r="AJ216" s="5"/>
      <c r="AK216" s="5"/>
      <c r="AL216" s="5">
        <v>18</v>
      </c>
      <c r="AM216" s="5"/>
      <c r="AN216" s="40" t="s">
        <v>113</v>
      </c>
      <c r="AO216" s="8">
        <v>40676</v>
      </c>
      <c r="AP216" s="41" t="s">
        <v>114</v>
      </c>
      <c r="AQ216" s="28"/>
      <c r="AR216" s="28"/>
      <c r="AS216" s="28"/>
      <c r="AT216" s="28">
        <v>0.3</v>
      </c>
      <c r="AU216" s="28"/>
      <c r="AV216" s="28"/>
      <c r="AW216" s="28"/>
      <c r="AX216" s="28"/>
      <c r="AY216" s="10" t="s">
        <v>757</v>
      </c>
      <c r="AZ216" s="300">
        <f t="shared" si="15"/>
        <v>1</v>
      </c>
      <c r="BA216" s="5">
        <v>1</v>
      </c>
      <c r="BB216" s="5">
        <v>3.26</v>
      </c>
      <c r="BC216" s="87">
        <v>320</v>
      </c>
      <c r="BD216" s="20"/>
      <c r="BE216" s="5"/>
      <c r="BF216" s="5"/>
      <c r="BG216" s="5"/>
      <c r="BH216" s="5"/>
      <c r="BI216" s="5"/>
      <c r="BJ216" s="32">
        <v>1</v>
      </c>
      <c r="BK216" s="38" t="s">
        <v>770</v>
      </c>
      <c r="BL216" s="11">
        <f t="shared" si="16"/>
        <v>2671.0072068232703</v>
      </c>
      <c r="BM216" s="11"/>
      <c r="BN216" s="11">
        <f t="shared" si="17"/>
        <v>2671.0072068232703</v>
      </c>
      <c r="BO216" s="44">
        <v>212</v>
      </c>
      <c r="BP216" s="26">
        <v>1</v>
      </c>
      <c r="BQ216" s="26">
        <v>8</v>
      </c>
      <c r="BR216" s="26">
        <v>5</v>
      </c>
      <c r="BS216" s="26"/>
      <c r="BT216" s="26"/>
      <c r="BU216" s="26">
        <v>14</v>
      </c>
      <c r="BV216" s="4"/>
      <c r="BW216" s="33"/>
      <c r="BX216" s="26"/>
      <c r="BY216" s="26"/>
      <c r="BZ216" s="26"/>
      <c r="CA216" s="26"/>
      <c r="CB216" s="4"/>
      <c r="CC216" s="33"/>
      <c r="CD216" s="26"/>
      <c r="CE216" s="26"/>
      <c r="CF216" s="26"/>
      <c r="CG216" s="26"/>
      <c r="CH216" s="4"/>
      <c r="CI216" s="33"/>
      <c r="CJ216" s="26"/>
      <c r="CK216" s="26"/>
      <c r="CL216" s="26"/>
      <c r="CM216" s="26"/>
      <c r="CN216" s="4"/>
      <c r="CO216" s="33"/>
      <c r="CP216" s="26"/>
      <c r="CQ216" s="26"/>
      <c r="CR216" s="26"/>
      <c r="CS216" s="26"/>
      <c r="CT216" s="4"/>
      <c r="CU216" s="33"/>
      <c r="CV216" s="4"/>
      <c r="CW216" s="4"/>
      <c r="CX216" s="4"/>
      <c r="CY216" s="4"/>
      <c r="CZ216" s="43"/>
      <c r="DA216" s="4"/>
      <c r="DB216" s="4"/>
      <c r="DC216" s="4"/>
      <c r="DD216" s="4"/>
      <c r="DE216" s="4"/>
      <c r="DF216" s="4"/>
      <c r="DG216" s="33"/>
      <c r="DH216" s="4"/>
      <c r="DI216" s="4"/>
      <c r="DJ216" s="4"/>
      <c r="DK216" s="4"/>
      <c r="DL216" s="43"/>
      <c r="DM216" s="4"/>
      <c r="DN216" s="4"/>
      <c r="DO216" s="4"/>
      <c r="DP216" s="4"/>
      <c r="DQ216" s="4"/>
      <c r="DR216" s="4"/>
      <c r="DS216" s="33"/>
      <c r="DT216" s="4"/>
      <c r="DU216" s="4"/>
      <c r="DV216" s="4"/>
      <c r="DW216" s="4"/>
      <c r="DX216" s="4"/>
      <c r="DY216" s="44">
        <v>212</v>
      </c>
      <c r="DZ216" s="5">
        <v>2</v>
      </c>
      <c r="EA216" s="5">
        <v>1</v>
      </c>
      <c r="EB216" s="69">
        <v>2</v>
      </c>
      <c r="EC216" s="69">
        <v>3.26</v>
      </c>
      <c r="ED216" s="87">
        <v>320</v>
      </c>
      <c r="EE216" s="11">
        <v>2671.0072068232703</v>
      </c>
      <c r="EF216" s="69">
        <v>18</v>
      </c>
      <c r="EG216" s="8" t="s">
        <v>113</v>
      </c>
      <c r="EH216" s="8">
        <v>40676</v>
      </c>
      <c r="EI216" s="8" t="s">
        <v>114</v>
      </c>
      <c r="EJ216" s="71">
        <v>1</v>
      </c>
      <c r="EK216" s="69">
        <v>8</v>
      </c>
      <c r="EL216" s="69">
        <v>5</v>
      </c>
      <c r="EM216" s="69"/>
      <c r="EN216" s="69">
        <v>14</v>
      </c>
      <c r="EO216" s="69">
        <v>0.3</v>
      </c>
      <c r="EP216" s="26"/>
    </row>
    <row r="217" spans="1:146" ht="15" x14ac:dyDescent="0.25">
      <c r="A217" s="10">
        <v>213</v>
      </c>
      <c r="B217" s="15" t="s">
        <v>215</v>
      </c>
      <c r="C217" s="42"/>
      <c r="D217" s="8">
        <v>40667</v>
      </c>
      <c r="E217" s="28">
        <v>1</v>
      </c>
      <c r="F217" s="28">
        <v>1</v>
      </c>
      <c r="G217" s="32"/>
      <c r="H217" s="5">
        <v>2</v>
      </c>
      <c r="I217" s="5">
        <v>2</v>
      </c>
      <c r="J217" s="5">
        <v>2</v>
      </c>
      <c r="K217" s="5">
        <v>2</v>
      </c>
      <c r="L217" s="5">
        <v>2</v>
      </c>
      <c r="M217" s="5">
        <v>2</v>
      </c>
      <c r="N217" s="5"/>
      <c r="O217" s="299">
        <f t="shared" si="14"/>
        <v>2</v>
      </c>
      <c r="P217" s="5"/>
      <c r="Q217" s="5" t="s">
        <v>117</v>
      </c>
      <c r="R217" s="5" t="s">
        <v>117</v>
      </c>
      <c r="S217" s="5" t="s">
        <v>112</v>
      </c>
      <c r="T217" s="5" t="s">
        <v>112</v>
      </c>
      <c r="U217" s="5"/>
      <c r="V217" s="5"/>
      <c r="W217" s="5"/>
      <c r="X217" s="32"/>
      <c r="Y217" s="5">
        <v>10</v>
      </c>
      <c r="Z217" s="5">
        <v>10</v>
      </c>
      <c r="AA217" s="5">
        <v>15</v>
      </c>
      <c r="AB217" s="5">
        <v>23</v>
      </c>
      <c r="AC217" s="5">
        <v>20</v>
      </c>
      <c r="AD217" s="5"/>
      <c r="AE217" s="5"/>
      <c r="AF217" s="32"/>
      <c r="AG217" s="5"/>
      <c r="AH217" s="5"/>
      <c r="AI217" s="5"/>
      <c r="AJ217" s="5"/>
      <c r="AK217" s="5"/>
      <c r="AL217" s="5">
        <v>20</v>
      </c>
      <c r="AM217" s="5"/>
      <c r="AN217" s="40" t="s">
        <v>135</v>
      </c>
      <c r="AO217" s="8">
        <v>40682</v>
      </c>
      <c r="AP217" s="41">
        <v>40688</v>
      </c>
      <c r="AQ217" s="28"/>
      <c r="AR217" s="28"/>
      <c r="AS217" s="28"/>
      <c r="AT217" s="28"/>
      <c r="AU217" s="28"/>
      <c r="AV217" s="28"/>
      <c r="AW217" s="28"/>
      <c r="AX217" s="28"/>
      <c r="AY217" s="10" t="s">
        <v>216</v>
      </c>
      <c r="AZ217" s="300">
        <f t="shared" si="15"/>
        <v>2</v>
      </c>
      <c r="BA217" s="5">
        <v>2</v>
      </c>
      <c r="BB217" s="5">
        <v>2.38</v>
      </c>
      <c r="BC217" s="87">
        <v>380</v>
      </c>
      <c r="BD217" s="20"/>
      <c r="BE217" s="5"/>
      <c r="BF217" s="5"/>
      <c r="BG217" s="5"/>
      <c r="BH217" s="5"/>
      <c r="BI217" s="5"/>
      <c r="BJ217" s="32">
        <v>0</v>
      </c>
      <c r="BK217" s="38"/>
      <c r="BL217" s="11">
        <f t="shared" si="16"/>
        <v>3381.0951111288646</v>
      </c>
      <c r="BM217" s="11"/>
      <c r="BN217" s="11">
        <f t="shared" si="17"/>
        <v>3381.0951111288646</v>
      </c>
      <c r="BO217" s="44">
        <v>213</v>
      </c>
      <c r="BP217" s="26"/>
      <c r="BQ217" s="26"/>
      <c r="BR217" s="26"/>
      <c r="BS217" s="26"/>
      <c r="BT217" s="26"/>
      <c r="BU217" s="26"/>
      <c r="BV217" s="4"/>
      <c r="BW217" s="33"/>
      <c r="BX217" s="26"/>
      <c r="BY217" s="26"/>
      <c r="BZ217" s="26"/>
      <c r="CA217" s="26"/>
      <c r="CB217" s="4"/>
      <c r="CC217" s="33"/>
      <c r="CD217" s="26"/>
      <c r="CE217" s="26"/>
      <c r="CF217" s="26"/>
      <c r="CG217" s="26"/>
      <c r="CH217" s="4"/>
      <c r="CI217" s="33"/>
      <c r="CJ217" s="26"/>
      <c r="CK217" s="26"/>
      <c r="CL217" s="26"/>
      <c r="CM217" s="26"/>
      <c r="CN217" s="4"/>
      <c r="CO217" s="33"/>
      <c r="CP217" s="26"/>
      <c r="CQ217" s="26"/>
      <c r="CR217" s="26"/>
      <c r="CS217" s="26"/>
      <c r="CT217" s="4"/>
      <c r="CU217" s="33"/>
      <c r="CV217" s="4"/>
      <c r="CW217" s="4"/>
      <c r="CX217" s="4"/>
      <c r="CY217" s="4"/>
      <c r="CZ217" s="43"/>
      <c r="DA217" s="4"/>
      <c r="DB217" s="4"/>
      <c r="DC217" s="4"/>
      <c r="DD217" s="4"/>
      <c r="DE217" s="4"/>
      <c r="DF217" s="4"/>
      <c r="DG217" s="33"/>
      <c r="DH217" s="4"/>
      <c r="DI217" s="4"/>
      <c r="DJ217" s="4"/>
      <c r="DK217" s="4"/>
      <c r="DL217" s="43"/>
      <c r="DM217" s="4"/>
      <c r="DN217" s="4"/>
      <c r="DO217" s="4"/>
      <c r="DP217" s="4"/>
      <c r="DQ217" s="4"/>
      <c r="DR217" s="4"/>
      <c r="DS217" s="33"/>
      <c r="DT217" s="4"/>
      <c r="DU217" s="4"/>
      <c r="DV217" s="4"/>
      <c r="DW217" s="4"/>
      <c r="DX217" s="4"/>
      <c r="DY217" s="44">
        <v>213</v>
      </c>
      <c r="DZ217" s="5">
        <v>2</v>
      </c>
      <c r="EA217" s="5">
        <v>2</v>
      </c>
      <c r="EB217" s="69">
        <v>2</v>
      </c>
      <c r="EC217" s="69">
        <v>2.38</v>
      </c>
      <c r="ED217" s="87">
        <v>380</v>
      </c>
      <c r="EE217" s="11">
        <v>3381.0951111288646</v>
      </c>
      <c r="EF217" s="69">
        <v>20</v>
      </c>
      <c r="EG217" s="8" t="s">
        <v>135</v>
      </c>
      <c r="EH217" s="8">
        <v>40682</v>
      </c>
      <c r="EI217" s="8">
        <v>40688</v>
      </c>
      <c r="EJ217" s="71">
        <v>0</v>
      </c>
      <c r="EK217" s="69"/>
      <c r="EL217" s="69"/>
      <c r="EM217" s="69"/>
      <c r="EN217" s="69"/>
      <c r="EO217" s="69"/>
      <c r="EP217" s="26"/>
    </row>
    <row r="218" spans="1:146" ht="15" x14ac:dyDescent="0.25">
      <c r="A218" s="10">
        <v>214</v>
      </c>
      <c r="B218" s="15" t="s">
        <v>215</v>
      </c>
      <c r="C218" s="42"/>
      <c r="D218" s="8">
        <v>40667</v>
      </c>
      <c r="E218" s="28">
        <v>1</v>
      </c>
      <c r="F218" s="28">
        <v>1</v>
      </c>
      <c r="G218" s="32"/>
      <c r="H218" s="5">
        <v>1</v>
      </c>
      <c r="I218" s="5">
        <v>1</v>
      </c>
      <c r="J218" s="5">
        <v>1</v>
      </c>
      <c r="K218" s="5">
        <v>1</v>
      </c>
      <c r="L218" s="5">
        <v>1</v>
      </c>
      <c r="M218" s="5">
        <v>1</v>
      </c>
      <c r="N218" s="5"/>
      <c r="O218" s="299">
        <f t="shared" si="14"/>
        <v>1</v>
      </c>
      <c r="P218" s="5"/>
      <c r="Q218" s="5" t="s">
        <v>117</v>
      </c>
      <c r="R218" s="5" t="s">
        <v>117</v>
      </c>
      <c r="S218" s="5" t="s">
        <v>112</v>
      </c>
      <c r="T218" s="5"/>
      <c r="U218" s="5"/>
      <c r="V218" s="5"/>
      <c r="W218" s="5"/>
      <c r="X218" s="32"/>
      <c r="Y218" s="5">
        <v>5</v>
      </c>
      <c r="Z218" s="5">
        <v>10</v>
      </c>
      <c r="AA218" s="5">
        <v>23</v>
      </c>
      <c r="AB218" s="5">
        <v>23</v>
      </c>
      <c r="AC218" s="5">
        <v>22</v>
      </c>
      <c r="AD218" s="5"/>
      <c r="AE218" s="5"/>
      <c r="AF218" s="32"/>
      <c r="AG218" s="5"/>
      <c r="AH218" s="5"/>
      <c r="AI218" s="5"/>
      <c r="AJ218" s="5"/>
      <c r="AK218" s="5"/>
      <c r="AL218" s="5">
        <v>19</v>
      </c>
      <c r="AM218" s="5"/>
      <c r="AN218" s="40">
        <v>40676</v>
      </c>
      <c r="AO218" s="8">
        <v>40682</v>
      </c>
      <c r="AP218" s="41">
        <v>40688</v>
      </c>
      <c r="AQ218" s="28"/>
      <c r="AR218" s="28"/>
      <c r="AS218" s="28"/>
      <c r="AT218" s="28"/>
      <c r="AU218" s="28"/>
      <c r="AV218" s="28"/>
      <c r="AW218" s="28"/>
      <c r="AX218" s="28"/>
      <c r="AY218" s="10" t="s">
        <v>217</v>
      </c>
      <c r="AZ218" s="300">
        <f t="shared" si="15"/>
        <v>1</v>
      </c>
      <c r="BA218" s="5">
        <v>1</v>
      </c>
      <c r="BB218" s="5">
        <v>2.2599999999999998</v>
      </c>
      <c r="BC218" s="87">
        <v>300</v>
      </c>
      <c r="BD218" s="20"/>
      <c r="BE218" s="5"/>
      <c r="BF218" s="5"/>
      <c r="BG218" s="5"/>
      <c r="BH218" s="5"/>
      <c r="BI218" s="5"/>
      <c r="BJ218" s="32">
        <v>2</v>
      </c>
      <c r="BK218" s="38"/>
      <c r="BL218" s="11">
        <f t="shared" si="16"/>
        <v>1203.4498978106417</v>
      </c>
      <c r="BM218" s="11"/>
      <c r="BN218" s="11">
        <f t="shared" si="17"/>
        <v>1203.4498978106417</v>
      </c>
      <c r="BO218" s="44">
        <v>214</v>
      </c>
      <c r="BP218" s="26">
        <v>2</v>
      </c>
      <c r="BQ218" s="26">
        <v>6</v>
      </c>
      <c r="BR218" s="26">
        <v>8</v>
      </c>
      <c r="BS218" s="26"/>
      <c r="BT218" s="26"/>
      <c r="BU218" s="26">
        <v>9</v>
      </c>
      <c r="BV218" s="4"/>
      <c r="BW218" s="33">
        <v>9</v>
      </c>
      <c r="BX218" s="26">
        <v>5</v>
      </c>
      <c r="BY218" s="26"/>
      <c r="BZ218" s="26"/>
      <c r="CA218" s="26">
        <v>13</v>
      </c>
      <c r="CB218" s="4"/>
      <c r="CC218" s="33"/>
      <c r="CD218" s="26"/>
      <c r="CE218" s="26"/>
      <c r="CF218" s="26"/>
      <c r="CG218" s="26"/>
      <c r="CH218" s="4"/>
      <c r="CI218" s="33"/>
      <c r="CJ218" s="26"/>
      <c r="CK218" s="26"/>
      <c r="CL218" s="26"/>
      <c r="CM218" s="26"/>
      <c r="CN218" s="4"/>
      <c r="CO218" s="33"/>
      <c r="CP218" s="26"/>
      <c r="CQ218" s="26"/>
      <c r="CR218" s="26"/>
      <c r="CS218" s="26"/>
      <c r="CT218" s="4"/>
      <c r="CU218" s="33"/>
      <c r="CV218" s="4"/>
      <c r="CW218" s="4"/>
      <c r="CX218" s="4"/>
      <c r="CY218" s="4"/>
      <c r="CZ218" s="43"/>
      <c r="DA218" s="4"/>
      <c r="DB218" s="4"/>
      <c r="DC218" s="4"/>
      <c r="DD218" s="4"/>
      <c r="DE218" s="4"/>
      <c r="DF218" s="4"/>
      <c r="DG218" s="33"/>
      <c r="DH218" s="4"/>
      <c r="DI218" s="4"/>
      <c r="DJ218" s="4"/>
      <c r="DK218" s="4"/>
      <c r="DL218" s="43"/>
      <c r="DM218" s="4"/>
      <c r="DN218" s="4"/>
      <c r="DO218" s="4"/>
      <c r="DP218" s="4"/>
      <c r="DQ218" s="4"/>
      <c r="DR218" s="4"/>
      <c r="DS218" s="33"/>
      <c r="DT218" s="4"/>
      <c r="DU218" s="4"/>
      <c r="DV218" s="4"/>
      <c r="DW218" s="4"/>
      <c r="DX218" s="4"/>
      <c r="DY218" s="44">
        <v>214</v>
      </c>
      <c r="DZ218" s="5">
        <v>1</v>
      </c>
      <c r="EA218" s="5">
        <v>1</v>
      </c>
      <c r="EB218" s="69">
        <v>1</v>
      </c>
      <c r="EC218" s="69">
        <v>2.2599999999999998</v>
      </c>
      <c r="ED218" s="87">
        <v>300</v>
      </c>
      <c r="EE218" s="11">
        <v>1203.4498978106417</v>
      </c>
      <c r="EF218" s="69">
        <v>19</v>
      </c>
      <c r="EG218" s="8">
        <v>40676</v>
      </c>
      <c r="EH218" s="8">
        <v>40682</v>
      </c>
      <c r="EI218" s="8">
        <v>40688</v>
      </c>
      <c r="EJ218" s="71">
        <v>2</v>
      </c>
      <c r="EK218" s="69">
        <v>15</v>
      </c>
      <c r="EL218" s="69">
        <v>13</v>
      </c>
      <c r="EM218" s="69"/>
      <c r="EN218" s="69">
        <v>22</v>
      </c>
      <c r="EO218" s="69"/>
      <c r="EP218" s="26"/>
    </row>
    <row r="219" spans="1:146" ht="15" x14ac:dyDescent="0.25">
      <c r="A219" s="10">
        <v>215</v>
      </c>
      <c r="B219" s="15" t="s">
        <v>215</v>
      </c>
      <c r="C219" s="42"/>
      <c r="D219" s="8">
        <v>40667</v>
      </c>
      <c r="E219" s="28">
        <v>1</v>
      </c>
      <c r="F219" s="28">
        <v>1</v>
      </c>
      <c r="G219" s="32"/>
      <c r="H219" s="5">
        <v>1</v>
      </c>
      <c r="I219" s="5">
        <v>1</v>
      </c>
      <c r="J219" s="5">
        <v>1</v>
      </c>
      <c r="K219" s="5">
        <v>1</v>
      </c>
      <c r="L219" s="5"/>
      <c r="M219" s="5"/>
      <c r="N219" s="5"/>
      <c r="O219" s="299">
        <f t="shared" si="14"/>
        <v>1</v>
      </c>
      <c r="P219" s="5"/>
      <c r="Q219" s="5" t="s">
        <v>111</v>
      </c>
      <c r="R219" s="5" t="s">
        <v>111</v>
      </c>
      <c r="S219" s="5"/>
      <c r="T219" s="5"/>
      <c r="U219" s="5"/>
      <c r="V219" s="5"/>
      <c r="W219" s="5"/>
      <c r="X219" s="32"/>
      <c r="Y219" s="5">
        <v>5</v>
      </c>
      <c r="Z219" s="5">
        <v>5</v>
      </c>
      <c r="AA219" s="5">
        <v>3</v>
      </c>
      <c r="AB219" s="5"/>
      <c r="AC219" s="5"/>
      <c r="AD219" s="5"/>
      <c r="AE219" s="5"/>
      <c r="AF219" s="32"/>
      <c r="AG219" s="5"/>
      <c r="AH219" s="5"/>
      <c r="AI219" s="5"/>
      <c r="AJ219" s="5">
        <v>3</v>
      </c>
      <c r="AK219" s="5"/>
      <c r="AL219" s="5"/>
      <c r="AM219" s="5"/>
      <c r="AN219" s="40">
        <v>40674</v>
      </c>
      <c r="AO219" s="8">
        <v>40674</v>
      </c>
      <c r="AP219" s="41">
        <v>40676</v>
      </c>
      <c r="AQ219" s="28"/>
      <c r="AR219" s="28"/>
      <c r="AS219" s="28"/>
      <c r="AT219" s="28"/>
      <c r="AU219" s="28"/>
      <c r="AV219" s="28"/>
      <c r="AW219" s="28"/>
      <c r="AX219" s="28"/>
      <c r="AY219" s="10" t="s">
        <v>218</v>
      </c>
      <c r="AZ219" s="300">
        <f t="shared" si="15"/>
        <v>1</v>
      </c>
      <c r="BA219" s="5">
        <v>1</v>
      </c>
      <c r="BB219" s="5">
        <v>1.84</v>
      </c>
      <c r="BC219" s="87">
        <v>170</v>
      </c>
      <c r="BD219" s="20"/>
      <c r="BE219" s="5"/>
      <c r="BF219" s="5"/>
      <c r="BG219" s="5"/>
      <c r="BH219" s="5"/>
      <c r="BI219" s="5"/>
      <c r="BJ219" s="32">
        <v>1</v>
      </c>
      <c r="BK219" s="38"/>
      <c r="BL219" s="11">
        <f t="shared" si="16"/>
        <v>452.0374837397282</v>
      </c>
      <c r="BM219" s="11"/>
      <c r="BN219" s="11">
        <f t="shared" si="17"/>
        <v>452.0374837397282</v>
      </c>
      <c r="BO219" s="44">
        <v>215</v>
      </c>
      <c r="BP219" s="26">
        <v>1</v>
      </c>
      <c r="BQ219" s="26">
        <v>6</v>
      </c>
      <c r="BR219" s="26">
        <v>8</v>
      </c>
      <c r="BS219" s="26"/>
      <c r="BT219" s="26"/>
      <c r="BU219" s="26">
        <v>5</v>
      </c>
      <c r="BV219" s="4"/>
      <c r="BW219" s="33"/>
      <c r="BX219" s="26"/>
      <c r="BY219" s="26"/>
      <c r="BZ219" s="26"/>
      <c r="CA219" s="26"/>
      <c r="CB219" s="4"/>
      <c r="CC219" s="33"/>
      <c r="CD219" s="26"/>
      <c r="CE219" s="26"/>
      <c r="CF219" s="26"/>
      <c r="CG219" s="26"/>
      <c r="CH219" s="4"/>
      <c r="CI219" s="33"/>
      <c r="CJ219" s="26"/>
      <c r="CK219" s="26"/>
      <c r="CL219" s="26"/>
      <c r="CM219" s="26"/>
      <c r="CN219" s="4"/>
      <c r="CO219" s="33"/>
      <c r="CP219" s="26"/>
      <c r="CQ219" s="26"/>
      <c r="CR219" s="26"/>
      <c r="CS219" s="26"/>
      <c r="CT219" s="4"/>
      <c r="CU219" s="33"/>
      <c r="CV219" s="4"/>
      <c r="CW219" s="4"/>
      <c r="CX219" s="4"/>
      <c r="CY219" s="4"/>
      <c r="CZ219" s="43"/>
      <c r="DA219" s="4"/>
      <c r="DB219" s="4"/>
      <c r="DC219" s="4"/>
      <c r="DD219" s="4"/>
      <c r="DE219" s="4"/>
      <c r="DF219" s="4"/>
      <c r="DG219" s="33"/>
      <c r="DH219" s="4"/>
      <c r="DI219" s="4"/>
      <c r="DJ219" s="4"/>
      <c r="DK219" s="4"/>
      <c r="DL219" s="43"/>
      <c r="DM219" s="4"/>
      <c r="DN219" s="4"/>
      <c r="DO219" s="4"/>
      <c r="DP219" s="4"/>
      <c r="DQ219" s="4"/>
      <c r="DR219" s="4"/>
      <c r="DS219" s="33"/>
      <c r="DT219" s="4"/>
      <c r="DU219" s="4"/>
      <c r="DV219" s="4"/>
      <c r="DW219" s="4"/>
      <c r="DX219" s="4"/>
      <c r="DY219" s="44">
        <v>215</v>
      </c>
      <c r="DZ219" s="5">
        <v>1</v>
      </c>
      <c r="EA219" s="5">
        <v>1</v>
      </c>
      <c r="EB219" s="69">
        <v>1</v>
      </c>
      <c r="EC219" s="69">
        <v>1.84</v>
      </c>
      <c r="ED219" s="87">
        <v>170</v>
      </c>
      <c r="EE219" s="11">
        <v>452.0374837397282</v>
      </c>
      <c r="EF219" s="69">
        <v>3</v>
      </c>
      <c r="EG219" s="8">
        <v>40674</v>
      </c>
      <c r="EH219" s="8">
        <v>40674</v>
      </c>
      <c r="EI219" s="8">
        <v>40676</v>
      </c>
      <c r="EJ219" s="71">
        <v>1</v>
      </c>
      <c r="EK219" s="69">
        <v>6</v>
      </c>
      <c r="EL219" s="69">
        <v>8</v>
      </c>
      <c r="EM219" s="69"/>
      <c r="EN219" s="69">
        <v>5</v>
      </c>
      <c r="EO219" s="69"/>
      <c r="EP219" s="26"/>
    </row>
    <row r="220" spans="1:146" ht="15" x14ac:dyDescent="0.25">
      <c r="A220" s="10">
        <v>216</v>
      </c>
      <c r="B220" s="15" t="s">
        <v>215</v>
      </c>
      <c r="C220" s="42"/>
      <c r="D220" s="8">
        <v>40667</v>
      </c>
      <c r="E220" s="28">
        <v>1</v>
      </c>
      <c r="F220" s="28">
        <v>1</v>
      </c>
      <c r="G220" s="32"/>
      <c r="H220" s="5">
        <v>1</v>
      </c>
      <c r="I220" s="5">
        <v>1</v>
      </c>
      <c r="J220" s="5">
        <v>1</v>
      </c>
      <c r="K220" s="5">
        <v>1</v>
      </c>
      <c r="L220" s="5">
        <v>1</v>
      </c>
      <c r="M220" s="5">
        <v>1</v>
      </c>
      <c r="N220" s="5"/>
      <c r="O220" s="299">
        <f t="shared" si="14"/>
        <v>1</v>
      </c>
      <c r="P220" s="5"/>
      <c r="Q220" s="5" t="s">
        <v>111</v>
      </c>
      <c r="R220" s="5" t="s">
        <v>118</v>
      </c>
      <c r="S220" s="5" t="s">
        <v>112</v>
      </c>
      <c r="T220" s="5"/>
      <c r="U220" s="5"/>
      <c r="V220" s="5"/>
      <c r="W220" s="5"/>
      <c r="X220" s="32"/>
      <c r="Y220" s="5">
        <v>3</v>
      </c>
      <c r="Z220" s="5">
        <v>4</v>
      </c>
      <c r="AA220" s="5">
        <v>5</v>
      </c>
      <c r="AB220" s="5">
        <v>5</v>
      </c>
      <c r="AC220" s="5">
        <v>5</v>
      </c>
      <c r="AD220" s="5"/>
      <c r="AE220" s="5"/>
      <c r="AF220" s="32"/>
      <c r="AG220" s="5"/>
      <c r="AH220" s="5"/>
      <c r="AI220" s="5"/>
      <c r="AJ220" s="5"/>
      <c r="AK220" s="5"/>
      <c r="AL220" s="5">
        <v>4</v>
      </c>
      <c r="AM220" s="5"/>
      <c r="AN220" s="40">
        <v>40676</v>
      </c>
      <c r="AO220" s="8">
        <v>40676</v>
      </c>
      <c r="AP220" s="41">
        <v>40682</v>
      </c>
      <c r="AQ220" s="28"/>
      <c r="AR220" s="28"/>
      <c r="AS220" s="28"/>
      <c r="AT220" s="28"/>
      <c r="AU220" s="28"/>
      <c r="AV220" s="28"/>
      <c r="AW220" s="28"/>
      <c r="AX220" s="28"/>
      <c r="AY220" s="10" t="s">
        <v>219</v>
      </c>
      <c r="AZ220" s="300">
        <f t="shared" si="15"/>
        <v>1</v>
      </c>
      <c r="BA220" s="5">
        <v>1</v>
      </c>
      <c r="BB220" s="5">
        <v>1.71</v>
      </c>
      <c r="BC220" s="87">
        <v>230</v>
      </c>
      <c r="BD220" s="20"/>
      <c r="BE220" s="5"/>
      <c r="BF220" s="5"/>
      <c r="BG220" s="5"/>
      <c r="BH220" s="5"/>
      <c r="BI220" s="5"/>
      <c r="BJ220" s="32">
        <v>1</v>
      </c>
      <c r="BK220" s="38"/>
      <c r="BL220" s="11">
        <f t="shared" si="16"/>
        <v>528.21403700581004</v>
      </c>
      <c r="BM220" s="11"/>
      <c r="BN220" s="11">
        <f t="shared" si="17"/>
        <v>528.21403700581004</v>
      </c>
      <c r="BO220" s="44">
        <v>216</v>
      </c>
      <c r="BP220" s="26">
        <v>1</v>
      </c>
      <c r="BQ220" s="26">
        <v>4</v>
      </c>
      <c r="BR220" s="26">
        <v>7</v>
      </c>
      <c r="BS220" s="26"/>
      <c r="BT220" s="26"/>
      <c r="BU220" s="26">
        <v>26</v>
      </c>
      <c r="BV220" s="4"/>
      <c r="BW220" s="33"/>
      <c r="BX220" s="26"/>
      <c r="BY220" s="26"/>
      <c r="BZ220" s="26"/>
      <c r="CA220" s="26"/>
      <c r="CB220" s="4"/>
      <c r="CC220" s="33"/>
      <c r="CD220" s="26"/>
      <c r="CE220" s="26"/>
      <c r="CF220" s="26"/>
      <c r="CG220" s="26"/>
      <c r="CH220" s="4"/>
      <c r="CI220" s="33"/>
      <c r="CJ220" s="26"/>
      <c r="CK220" s="26"/>
      <c r="CL220" s="26"/>
      <c r="CM220" s="26"/>
      <c r="CN220" s="4"/>
      <c r="CO220" s="33"/>
      <c r="CP220" s="26"/>
      <c r="CQ220" s="26"/>
      <c r="CR220" s="26"/>
      <c r="CS220" s="26"/>
      <c r="CT220" s="4"/>
      <c r="CU220" s="33"/>
      <c r="CV220" s="4"/>
      <c r="CW220" s="4"/>
      <c r="CX220" s="4"/>
      <c r="CY220" s="4"/>
      <c r="CZ220" s="43"/>
      <c r="DA220" s="4"/>
      <c r="DB220" s="4"/>
      <c r="DC220" s="4"/>
      <c r="DD220" s="4"/>
      <c r="DE220" s="4"/>
      <c r="DF220" s="4"/>
      <c r="DG220" s="33"/>
      <c r="DH220" s="4"/>
      <c r="DI220" s="4"/>
      <c r="DJ220" s="4"/>
      <c r="DK220" s="4"/>
      <c r="DL220" s="43"/>
      <c r="DM220" s="4"/>
      <c r="DN220" s="4"/>
      <c r="DO220" s="4"/>
      <c r="DP220" s="4"/>
      <c r="DQ220" s="4"/>
      <c r="DR220" s="4"/>
      <c r="DS220" s="33"/>
      <c r="DT220" s="4"/>
      <c r="DU220" s="4"/>
      <c r="DV220" s="4"/>
      <c r="DW220" s="4"/>
      <c r="DX220" s="4"/>
      <c r="DY220" s="44">
        <v>216</v>
      </c>
      <c r="DZ220" s="5">
        <v>1</v>
      </c>
      <c r="EA220" s="5">
        <v>1</v>
      </c>
      <c r="EB220" s="69">
        <v>1</v>
      </c>
      <c r="EC220" s="69">
        <v>1.71</v>
      </c>
      <c r="ED220" s="87">
        <v>230</v>
      </c>
      <c r="EE220" s="11">
        <v>528.21403700581004</v>
      </c>
      <c r="EF220" s="69">
        <v>4</v>
      </c>
      <c r="EG220" s="8">
        <v>40676</v>
      </c>
      <c r="EH220" s="8">
        <v>40676</v>
      </c>
      <c r="EI220" s="8">
        <v>40682</v>
      </c>
      <c r="EJ220" s="71">
        <v>1</v>
      </c>
      <c r="EK220" s="69">
        <v>4</v>
      </c>
      <c r="EL220" s="69">
        <v>7</v>
      </c>
      <c r="EM220" s="69"/>
      <c r="EN220" s="69">
        <v>26</v>
      </c>
      <c r="EO220" s="69"/>
      <c r="EP220" s="26"/>
    </row>
    <row r="221" spans="1:146" ht="15" x14ac:dyDescent="0.25">
      <c r="A221" s="10">
        <v>217</v>
      </c>
      <c r="B221" s="15" t="s">
        <v>215</v>
      </c>
      <c r="C221" s="42"/>
      <c r="D221" s="8">
        <v>40667</v>
      </c>
      <c r="E221" s="28">
        <v>1</v>
      </c>
      <c r="F221" s="28">
        <v>1</v>
      </c>
      <c r="G221" s="32"/>
      <c r="H221" s="5">
        <v>1</v>
      </c>
      <c r="I221" s="5">
        <v>1</v>
      </c>
      <c r="J221" s="5">
        <v>1</v>
      </c>
      <c r="K221" s="5">
        <v>1</v>
      </c>
      <c r="L221" s="5">
        <v>1</v>
      </c>
      <c r="M221" s="5">
        <v>1</v>
      </c>
      <c r="N221" s="5"/>
      <c r="O221" s="299">
        <f t="shared" si="14"/>
        <v>1</v>
      </c>
      <c r="P221" s="5"/>
      <c r="Q221" s="5" t="s">
        <v>111</v>
      </c>
      <c r="R221" s="5" t="s">
        <v>111</v>
      </c>
      <c r="S221" s="5"/>
      <c r="T221" s="5"/>
      <c r="U221" s="5"/>
      <c r="V221" s="5"/>
      <c r="W221" s="5"/>
      <c r="X221" s="32"/>
      <c r="Y221" s="5">
        <v>10</v>
      </c>
      <c r="Z221" s="5">
        <v>10</v>
      </c>
      <c r="AA221" s="5">
        <v>16</v>
      </c>
      <c r="AB221" s="5">
        <v>17</v>
      </c>
      <c r="AC221" s="5">
        <v>17</v>
      </c>
      <c r="AD221" s="5"/>
      <c r="AE221" s="5"/>
      <c r="AF221" s="32"/>
      <c r="AG221" s="5"/>
      <c r="AH221" s="5"/>
      <c r="AI221" s="5"/>
      <c r="AJ221" s="5"/>
      <c r="AK221" s="5"/>
      <c r="AL221" s="5">
        <v>16</v>
      </c>
      <c r="AM221" s="5"/>
      <c r="AN221" s="40">
        <v>40674</v>
      </c>
      <c r="AO221" s="8">
        <v>40676</v>
      </c>
      <c r="AP221" s="41">
        <v>40682</v>
      </c>
      <c r="AQ221" s="28"/>
      <c r="AR221" s="28"/>
      <c r="AS221" s="28"/>
      <c r="AT221" s="28"/>
      <c r="AU221" s="28"/>
      <c r="AV221" s="28"/>
      <c r="AW221" s="28"/>
      <c r="AX221" s="28"/>
      <c r="AY221" s="10" t="s">
        <v>220</v>
      </c>
      <c r="AZ221" s="300">
        <f t="shared" si="15"/>
        <v>1</v>
      </c>
      <c r="BA221" s="5">
        <v>1</v>
      </c>
      <c r="BB221" s="5">
        <v>2.87</v>
      </c>
      <c r="BC221" s="87">
        <v>390</v>
      </c>
      <c r="BD221" s="20"/>
      <c r="BE221" s="5"/>
      <c r="BF221" s="5"/>
      <c r="BG221" s="5"/>
      <c r="BH221" s="5"/>
      <c r="BI221" s="5"/>
      <c r="BJ221" s="32">
        <v>0</v>
      </c>
      <c r="BK221" s="38"/>
      <c r="BL221" s="11">
        <f t="shared" si="16"/>
        <v>2523.0059915144921</v>
      </c>
      <c r="BM221" s="11"/>
      <c r="BN221" s="11">
        <f t="shared" si="17"/>
        <v>2523.0059915144921</v>
      </c>
      <c r="BO221" s="44">
        <v>217</v>
      </c>
      <c r="BP221" s="26"/>
      <c r="BQ221" s="26"/>
      <c r="BR221" s="26"/>
      <c r="BS221" s="26"/>
      <c r="BT221" s="26"/>
      <c r="BU221" s="26"/>
      <c r="BV221" s="4"/>
      <c r="BW221" s="33"/>
      <c r="BX221" s="26"/>
      <c r="BY221" s="26"/>
      <c r="BZ221" s="26"/>
      <c r="CA221" s="26"/>
      <c r="CB221" s="4"/>
      <c r="CC221" s="33"/>
      <c r="CD221" s="26"/>
      <c r="CE221" s="26"/>
      <c r="CF221" s="26"/>
      <c r="CG221" s="26"/>
      <c r="CH221" s="4"/>
      <c r="CI221" s="33"/>
      <c r="CJ221" s="26"/>
      <c r="CK221" s="26"/>
      <c r="CL221" s="26"/>
      <c r="CM221" s="26"/>
      <c r="CN221" s="4"/>
      <c r="CO221" s="33"/>
      <c r="CP221" s="26"/>
      <c r="CQ221" s="26"/>
      <c r="CR221" s="26"/>
      <c r="CS221" s="26"/>
      <c r="CT221" s="4"/>
      <c r="CU221" s="33"/>
      <c r="CV221" s="4"/>
      <c r="CW221" s="4"/>
      <c r="CX221" s="4"/>
      <c r="CY221" s="4"/>
      <c r="CZ221" s="43"/>
      <c r="DA221" s="4"/>
      <c r="DB221" s="4"/>
      <c r="DC221" s="4"/>
      <c r="DD221" s="4"/>
      <c r="DE221" s="4"/>
      <c r="DF221" s="4"/>
      <c r="DG221" s="33"/>
      <c r="DH221" s="4"/>
      <c r="DI221" s="4"/>
      <c r="DJ221" s="4"/>
      <c r="DK221" s="4"/>
      <c r="DL221" s="43"/>
      <c r="DM221" s="4"/>
      <c r="DN221" s="4"/>
      <c r="DO221" s="4"/>
      <c r="DP221" s="4"/>
      <c r="DQ221" s="4"/>
      <c r="DR221" s="4"/>
      <c r="DS221" s="33"/>
      <c r="DT221" s="4"/>
      <c r="DU221" s="4"/>
      <c r="DV221" s="4"/>
      <c r="DW221" s="4"/>
      <c r="DX221" s="4"/>
      <c r="DY221" s="44">
        <v>217</v>
      </c>
      <c r="DZ221" s="5">
        <v>1</v>
      </c>
      <c r="EA221" s="5">
        <v>1</v>
      </c>
      <c r="EB221" s="69">
        <v>1</v>
      </c>
      <c r="EC221" s="69">
        <v>2.87</v>
      </c>
      <c r="ED221" s="87">
        <v>390</v>
      </c>
      <c r="EE221" s="11">
        <v>2523.0059915144921</v>
      </c>
      <c r="EF221" s="69">
        <v>16</v>
      </c>
      <c r="EG221" s="8">
        <v>40674</v>
      </c>
      <c r="EH221" s="8">
        <v>40676</v>
      </c>
      <c r="EI221" s="8">
        <v>40682</v>
      </c>
      <c r="EJ221" s="71">
        <v>0</v>
      </c>
      <c r="EK221" s="69"/>
      <c r="EL221" s="69"/>
      <c r="EM221" s="69"/>
      <c r="EN221" s="69"/>
      <c r="EO221" s="69"/>
      <c r="EP221" s="26"/>
    </row>
    <row r="222" spans="1:146" ht="15" x14ac:dyDescent="0.25">
      <c r="A222" s="10">
        <v>219</v>
      </c>
      <c r="B222" s="15" t="s">
        <v>215</v>
      </c>
      <c r="C222" s="42"/>
      <c r="D222" s="8">
        <v>40674</v>
      </c>
      <c r="E222" s="28">
        <v>1</v>
      </c>
      <c r="F222" s="28">
        <v>1</v>
      </c>
      <c r="G222" s="32"/>
      <c r="H222" s="5"/>
      <c r="I222" s="5"/>
      <c r="J222" s="5">
        <v>1</v>
      </c>
      <c r="K222" s="5">
        <v>1</v>
      </c>
      <c r="L222" s="5">
        <v>1</v>
      </c>
      <c r="M222" s="5">
        <v>1</v>
      </c>
      <c r="N222" s="5"/>
      <c r="O222" s="299">
        <f t="shared" si="14"/>
        <v>1</v>
      </c>
      <c r="P222" s="5"/>
      <c r="Q222" s="5"/>
      <c r="R222" s="5"/>
      <c r="S222" s="5" t="s">
        <v>118</v>
      </c>
      <c r="T222" s="5" t="s">
        <v>112</v>
      </c>
      <c r="U222" s="5"/>
      <c r="V222" s="5"/>
      <c r="W222" s="5"/>
      <c r="X222" s="32"/>
      <c r="Y222" s="5"/>
      <c r="Z222" s="5"/>
      <c r="AA222" s="5">
        <v>6</v>
      </c>
      <c r="AB222" s="5">
        <v>6</v>
      </c>
      <c r="AC222" s="5">
        <v>7</v>
      </c>
      <c r="AD222" s="5"/>
      <c r="AE222" s="5"/>
      <c r="AF222" s="32"/>
      <c r="AG222" s="5"/>
      <c r="AH222" s="5"/>
      <c r="AI222" s="5"/>
      <c r="AJ222" s="5"/>
      <c r="AK222" s="5"/>
      <c r="AL222" s="5">
        <v>6</v>
      </c>
      <c r="AM222" s="5"/>
      <c r="AN222" s="40" t="s">
        <v>135</v>
      </c>
      <c r="AO222" s="8">
        <v>40682</v>
      </c>
      <c r="AP222" s="41" t="s">
        <v>114</v>
      </c>
      <c r="AQ222" s="28"/>
      <c r="AR222" s="28"/>
      <c r="AS222" s="28"/>
      <c r="AT222" s="28"/>
      <c r="AU222" s="28"/>
      <c r="AV222" s="28"/>
      <c r="AW222" s="28"/>
      <c r="AX222" s="28"/>
      <c r="AY222" s="10" t="s">
        <v>221</v>
      </c>
      <c r="AZ222" s="300">
        <f t="shared" si="15"/>
        <v>1</v>
      </c>
      <c r="BA222" s="5">
        <v>1</v>
      </c>
      <c r="BB222" s="5">
        <v>1.94</v>
      </c>
      <c r="BC222" s="87">
        <v>240</v>
      </c>
      <c r="BD222" s="20"/>
      <c r="BE222" s="5"/>
      <c r="BF222" s="5"/>
      <c r="BG222" s="5"/>
      <c r="BH222" s="5"/>
      <c r="BI222" s="5"/>
      <c r="BJ222" s="32">
        <v>0</v>
      </c>
      <c r="BK222" s="38"/>
      <c r="BL222" s="11">
        <f t="shared" si="16"/>
        <v>709.42188666303275</v>
      </c>
      <c r="BM222" s="11"/>
      <c r="BN222" s="11">
        <f t="shared" si="17"/>
        <v>709.42188666303275</v>
      </c>
      <c r="BO222" s="44">
        <v>219</v>
      </c>
      <c r="BP222" s="26"/>
      <c r="BQ222" s="26"/>
      <c r="BR222" s="26"/>
      <c r="BS222" s="26"/>
      <c r="BT222" s="26"/>
      <c r="BU222" s="26"/>
      <c r="BV222" s="4"/>
      <c r="BW222" s="33"/>
      <c r="BX222" s="26"/>
      <c r="BY222" s="26"/>
      <c r="BZ222" s="26"/>
      <c r="CA222" s="26"/>
      <c r="CB222" s="4"/>
      <c r="CC222" s="33"/>
      <c r="CD222" s="26"/>
      <c r="CE222" s="26"/>
      <c r="CF222" s="26"/>
      <c r="CG222" s="26"/>
      <c r="CH222" s="4"/>
      <c r="CI222" s="33"/>
      <c r="CJ222" s="26"/>
      <c r="CK222" s="26"/>
      <c r="CL222" s="26"/>
      <c r="CM222" s="26"/>
      <c r="CN222" s="4"/>
      <c r="CO222" s="33"/>
      <c r="CP222" s="26"/>
      <c r="CQ222" s="26"/>
      <c r="CR222" s="26"/>
      <c r="CS222" s="26"/>
      <c r="CT222" s="4"/>
      <c r="CU222" s="33"/>
      <c r="CV222" s="4"/>
      <c r="CW222" s="4"/>
      <c r="CX222" s="4"/>
      <c r="CY222" s="4"/>
      <c r="CZ222" s="43"/>
      <c r="DA222" s="4"/>
      <c r="DB222" s="4"/>
      <c r="DC222" s="4"/>
      <c r="DD222" s="4"/>
      <c r="DE222" s="4"/>
      <c r="DF222" s="4"/>
      <c r="DG222" s="33"/>
      <c r="DH222" s="4"/>
      <c r="DI222" s="4"/>
      <c r="DJ222" s="4"/>
      <c r="DK222" s="4"/>
      <c r="DL222" s="43"/>
      <c r="DM222" s="4"/>
      <c r="DN222" s="4"/>
      <c r="DO222" s="4"/>
      <c r="DP222" s="4"/>
      <c r="DQ222" s="4"/>
      <c r="DR222" s="4"/>
      <c r="DS222" s="33"/>
      <c r="DT222" s="4"/>
      <c r="DU222" s="4"/>
      <c r="DV222" s="4"/>
      <c r="DW222" s="4"/>
      <c r="DX222" s="4"/>
      <c r="DY222" s="44">
        <v>219</v>
      </c>
      <c r="DZ222" s="5">
        <v>1</v>
      </c>
      <c r="EA222" s="5">
        <v>1</v>
      </c>
      <c r="EB222" s="69">
        <v>1</v>
      </c>
      <c r="EC222" s="69">
        <v>1.94</v>
      </c>
      <c r="ED222" s="87">
        <v>240</v>
      </c>
      <c r="EE222" s="11">
        <v>709.42188666303275</v>
      </c>
      <c r="EF222" s="69">
        <v>6</v>
      </c>
      <c r="EG222" s="8" t="s">
        <v>135</v>
      </c>
      <c r="EH222" s="8">
        <v>40682</v>
      </c>
      <c r="EI222" s="8" t="s">
        <v>114</v>
      </c>
      <c r="EJ222" s="71">
        <v>0</v>
      </c>
      <c r="EK222" s="69"/>
      <c r="EL222" s="69"/>
      <c r="EM222" s="69"/>
      <c r="EN222" s="69"/>
      <c r="EO222" s="69"/>
      <c r="EP222" s="26"/>
    </row>
    <row r="223" spans="1:146" ht="15" x14ac:dyDescent="0.25">
      <c r="A223" s="10">
        <v>220</v>
      </c>
      <c r="B223" s="15" t="s">
        <v>215</v>
      </c>
      <c r="C223" s="42">
        <v>1</v>
      </c>
      <c r="D223" s="8">
        <v>40674</v>
      </c>
      <c r="E223" s="28">
        <v>1</v>
      </c>
      <c r="F223" s="28">
        <v>1</v>
      </c>
      <c r="G223" s="32"/>
      <c r="H223" s="5"/>
      <c r="I223" s="5"/>
      <c r="J223" s="5">
        <v>1</v>
      </c>
      <c r="K223" s="5">
        <v>1</v>
      </c>
      <c r="L223" s="5">
        <v>1</v>
      </c>
      <c r="M223" s="5">
        <v>1</v>
      </c>
      <c r="N223" s="5"/>
      <c r="O223" s="299">
        <f t="shared" si="14"/>
        <v>1</v>
      </c>
      <c r="P223" s="5"/>
      <c r="Q223" s="5"/>
      <c r="R223" s="5"/>
      <c r="S223" s="5" t="s">
        <v>111</v>
      </c>
      <c r="T223" s="5" t="s">
        <v>111</v>
      </c>
      <c r="U223" s="5" t="s">
        <v>112</v>
      </c>
      <c r="V223" s="5"/>
      <c r="W223" s="5"/>
      <c r="X223" s="32"/>
      <c r="Y223" s="5"/>
      <c r="Z223" s="5"/>
      <c r="AA223" s="5">
        <v>1</v>
      </c>
      <c r="AB223" s="5">
        <v>1</v>
      </c>
      <c r="AC223" s="5">
        <v>1</v>
      </c>
      <c r="AD223" s="5"/>
      <c r="AE223" s="5"/>
      <c r="AF223" s="32"/>
      <c r="AG223" s="5"/>
      <c r="AH223" s="5"/>
      <c r="AI223" s="5"/>
      <c r="AJ223" s="5"/>
      <c r="AK223" s="5"/>
      <c r="AL223" s="5">
        <v>1</v>
      </c>
      <c r="AM223" s="5"/>
      <c r="AN223" s="40" t="s">
        <v>222</v>
      </c>
      <c r="AO223" s="8"/>
      <c r="AP223" s="41" t="s">
        <v>114</v>
      </c>
      <c r="AQ223" s="28"/>
      <c r="AR223" s="28"/>
      <c r="AS223" s="28"/>
      <c r="AT223" s="28"/>
      <c r="AU223" s="28"/>
      <c r="AV223" s="28"/>
      <c r="AW223" s="28"/>
      <c r="AX223" s="28"/>
      <c r="AY223" s="10"/>
      <c r="AZ223" s="300">
        <f t="shared" si="15"/>
        <v>1</v>
      </c>
      <c r="BA223" s="5">
        <v>1</v>
      </c>
      <c r="BB223" s="5">
        <v>1.35</v>
      </c>
      <c r="BC223" s="87">
        <v>150</v>
      </c>
      <c r="BD223" s="20"/>
      <c r="BE223" s="5"/>
      <c r="BF223" s="5"/>
      <c r="BG223" s="5"/>
      <c r="BH223" s="5"/>
      <c r="BI223" s="5"/>
      <c r="BJ223" s="32">
        <v>1</v>
      </c>
      <c r="BK223" s="38"/>
      <c r="BL223" s="11">
        <f t="shared" si="16"/>
        <v>214.70822291877747</v>
      </c>
      <c r="BM223" s="11"/>
      <c r="BN223" s="11">
        <f t="shared" si="17"/>
        <v>214.70822291877747</v>
      </c>
      <c r="BO223" s="44">
        <v>220</v>
      </c>
      <c r="BP223" s="26">
        <v>1</v>
      </c>
      <c r="BQ223" s="26">
        <v>6</v>
      </c>
      <c r="BR223" s="26">
        <v>3</v>
      </c>
      <c r="BS223" s="26"/>
      <c r="BT223" s="26"/>
      <c r="BU223" s="26">
        <v>2</v>
      </c>
      <c r="BV223" s="4"/>
      <c r="BW223" s="33"/>
      <c r="BX223" s="26"/>
      <c r="BY223" s="26"/>
      <c r="BZ223" s="26"/>
      <c r="CA223" s="26"/>
      <c r="CB223" s="4"/>
      <c r="CC223" s="33"/>
      <c r="CD223" s="26"/>
      <c r="CE223" s="26"/>
      <c r="CF223" s="26"/>
      <c r="CG223" s="26"/>
      <c r="CH223" s="4"/>
      <c r="CI223" s="33"/>
      <c r="CJ223" s="26"/>
      <c r="CK223" s="26"/>
      <c r="CL223" s="26"/>
      <c r="CM223" s="26"/>
      <c r="CN223" s="4"/>
      <c r="CO223" s="33"/>
      <c r="CP223" s="26"/>
      <c r="CQ223" s="26"/>
      <c r="CR223" s="26"/>
      <c r="CS223" s="26"/>
      <c r="CT223" s="4"/>
      <c r="CU223" s="33"/>
      <c r="CV223" s="4"/>
      <c r="CW223" s="4"/>
      <c r="CX223" s="4"/>
      <c r="CY223" s="4"/>
      <c r="CZ223" s="43"/>
      <c r="DA223" s="4"/>
      <c r="DB223" s="4"/>
      <c r="DC223" s="4"/>
      <c r="DD223" s="4"/>
      <c r="DE223" s="4"/>
      <c r="DF223" s="4"/>
      <c r="DG223" s="33"/>
      <c r="DH223" s="4"/>
      <c r="DI223" s="4"/>
      <c r="DJ223" s="4"/>
      <c r="DK223" s="4"/>
      <c r="DL223" s="43"/>
      <c r="DM223" s="4"/>
      <c r="DN223" s="4"/>
      <c r="DO223" s="4"/>
      <c r="DP223" s="4"/>
      <c r="DQ223" s="4"/>
      <c r="DR223" s="4"/>
      <c r="DS223" s="33"/>
      <c r="DT223" s="4"/>
      <c r="DU223" s="4"/>
      <c r="DV223" s="4"/>
      <c r="DW223" s="4"/>
      <c r="DX223" s="4"/>
      <c r="DY223" s="44">
        <v>220</v>
      </c>
      <c r="DZ223" s="5">
        <v>1</v>
      </c>
      <c r="EA223" s="5">
        <v>1</v>
      </c>
      <c r="EB223" s="69">
        <v>1</v>
      </c>
      <c r="EC223" s="69">
        <v>1.35</v>
      </c>
      <c r="ED223" s="87">
        <v>150</v>
      </c>
      <c r="EE223" s="11">
        <v>214.70822291877747</v>
      </c>
      <c r="EF223" s="69">
        <v>1</v>
      </c>
      <c r="EG223" s="252">
        <v>40683</v>
      </c>
      <c r="EH223" s="8"/>
      <c r="EI223" s="8" t="s">
        <v>114</v>
      </c>
      <c r="EJ223" s="71">
        <v>1</v>
      </c>
      <c r="EK223" s="69">
        <v>6</v>
      </c>
      <c r="EL223" s="69">
        <v>3</v>
      </c>
      <c r="EM223" s="69"/>
      <c r="EN223" s="69">
        <v>2</v>
      </c>
      <c r="EO223" s="69"/>
      <c r="EP223" s="26"/>
    </row>
    <row r="224" spans="1:146" ht="15" x14ac:dyDescent="0.25">
      <c r="A224" s="10">
        <v>221</v>
      </c>
      <c r="B224" s="15" t="s">
        <v>215</v>
      </c>
      <c r="C224" s="42"/>
      <c r="D224" s="16">
        <v>40674</v>
      </c>
      <c r="E224" s="48">
        <v>1</v>
      </c>
      <c r="F224" s="48">
        <v>1</v>
      </c>
      <c r="G224" s="42"/>
      <c r="H224" s="15"/>
      <c r="I224" s="15"/>
      <c r="J224" s="15">
        <v>1</v>
      </c>
      <c r="K224" s="15">
        <v>1</v>
      </c>
      <c r="L224" s="15">
        <v>1</v>
      </c>
      <c r="M224" s="15"/>
      <c r="N224" s="15"/>
      <c r="O224" s="299">
        <f t="shared" si="14"/>
        <v>1</v>
      </c>
      <c r="P224" s="15"/>
      <c r="Q224" s="15"/>
      <c r="R224" s="15"/>
      <c r="S224" s="15" t="s">
        <v>118</v>
      </c>
      <c r="T224" s="15" t="s">
        <v>112</v>
      </c>
      <c r="U224" s="15"/>
      <c r="V224" s="15"/>
      <c r="W224" s="15"/>
      <c r="X224" s="42"/>
      <c r="Y224" s="15"/>
      <c r="Z224" s="15"/>
      <c r="AA224" s="15">
        <v>4</v>
      </c>
      <c r="AB224" s="15">
        <v>4</v>
      </c>
      <c r="AC224" s="15"/>
      <c r="AD224" s="15"/>
      <c r="AE224" s="15"/>
      <c r="AF224" s="42"/>
      <c r="AG224" s="15"/>
      <c r="AH224" s="15"/>
      <c r="AI224" s="15"/>
      <c r="AJ224" s="15"/>
      <c r="AK224" s="15">
        <v>4</v>
      </c>
      <c r="AL224" s="15"/>
      <c r="AM224" s="15"/>
      <c r="AN224" s="52" t="s">
        <v>135</v>
      </c>
      <c r="AO224" s="16">
        <v>40682</v>
      </c>
      <c r="AP224" s="53">
        <v>40682</v>
      </c>
      <c r="AQ224" s="48"/>
      <c r="AR224" s="48"/>
      <c r="AS224" s="48"/>
      <c r="AT224" s="48"/>
      <c r="AU224" s="48"/>
      <c r="AV224" s="48"/>
      <c r="AW224" s="48"/>
      <c r="AX224" s="48"/>
      <c r="AY224" s="17" t="s">
        <v>223</v>
      </c>
      <c r="AZ224" s="300">
        <f t="shared" si="15"/>
        <v>1</v>
      </c>
      <c r="BA224" s="5">
        <v>1</v>
      </c>
      <c r="BB224" s="5">
        <v>1.84</v>
      </c>
      <c r="BC224" s="87">
        <v>270</v>
      </c>
      <c r="BD224" s="20"/>
      <c r="BE224" s="5"/>
      <c r="BF224" s="5"/>
      <c r="BG224" s="5"/>
      <c r="BH224" s="5"/>
      <c r="BI224" s="5"/>
      <c r="BJ224" s="32">
        <v>2</v>
      </c>
      <c r="BK224" s="38"/>
      <c r="BL224" s="11">
        <f t="shared" si="16"/>
        <v>717.94188593956824</v>
      </c>
      <c r="BM224" s="11"/>
      <c r="BN224" s="11">
        <f t="shared" si="17"/>
        <v>717.94188593956824</v>
      </c>
      <c r="BO224" s="44">
        <v>221</v>
      </c>
      <c r="BP224" s="26">
        <v>2</v>
      </c>
      <c r="BQ224" s="26">
        <v>4</v>
      </c>
      <c r="BR224" s="26">
        <v>7</v>
      </c>
      <c r="BS224" s="26"/>
      <c r="BT224" s="26"/>
      <c r="BU224" s="26">
        <v>14</v>
      </c>
      <c r="BV224" s="4"/>
      <c r="BW224" s="33">
        <v>7</v>
      </c>
      <c r="BX224" s="26">
        <v>4</v>
      </c>
      <c r="BY224" s="26"/>
      <c r="BZ224" s="26"/>
      <c r="CA224" s="26">
        <v>15</v>
      </c>
      <c r="CB224" s="4"/>
      <c r="CC224" s="33"/>
      <c r="CD224" s="26"/>
      <c r="CE224" s="26"/>
      <c r="CF224" s="26"/>
      <c r="CG224" s="26"/>
      <c r="CH224" s="4"/>
      <c r="CI224" s="33"/>
      <c r="CJ224" s="26"/>
      <c r="CK224" s="26"/>
      <c r="CL224" s="26"/>
      <c r="CM224" s="26"/>
      <c r="CN224" s="4"/>
      <c r="CO224" s="33"/>
      <c r="CP224" s="26"/>
      <c r="CQ224" s="26"/>
      <c r="CR224" s="26"/>
      <c r="CS224" s="26"/>
      <c r="CT224" s="4"/>
      <c r="CU224" s="33"/>
      <c r="CV224" s="4"/>
      <c r="CW224" s="4"/>
      <c r="CX224" s="4"/>
      <c r="CY224" s="4"/>
      <c r="CZ224" s="43"/>
      <c r="DA224" s="4"/>
      <c r="DB224" s="4"/>
      <c r="DC224" s="4"/>
      <c r="DD224" s="4"/>
      <c r="DE224" s="4"/>
      <c r="DF224" s="4"/>
      <c r="DG224" s="33"/>
      <c r="DH224" s="4"/>
      <c r="DI224" s="4"/>
      <c r="DJ224" s="4"/>
      <c r="DK224" s="4"/>
      <c r="DL224" s="43"/>
      <c r="DM224" s="4"/>
      <c r="DN224" s="4"/>
      <c r="DO224" s="4"/>
      <c r="DP224" s="4"/>
      <c r="DQ224" s="4"/>
      <c r="DR224" s="4"/>
      <c r="DS224" s="33"/>
      <c r="DT224" s="4"/>
      <c r="DU224" s="4"/>
      <c r="DV224" s="4"/>
      <c r="DW224" s="4"/>
      <c r="DX224" s="4"/>
      <c r="DY224" s="44">
        <v>221</v>
      </c>
      <c r="DZ224" s="5">
        <v>1</v>
      </c>
      <c r="EA224" s="5">
        <v>1</v>
      </c>
      <c r="EB224" s="69">
        <v>1</v>
      </c>
      <c r="EC224" s="69">
        <v>1.84</v>
      </c>
      <c r="ED224" s="87">
        <v>270</v>
      </c>
      <c r="EE224" s="11">
        <v>717.94188593956824</v>
      </c>
      <c r="EF224" s="69">
        <v>4</v>
      </c>
      <c r="EG224" s="16" t="s">
        <v>135</v>
      </c>
      <c r="EH224" s="16">
        <v>40682</v>
      </c>
      <c r="EI224" s="16">
        <v>40682</v>
      </c>
      <c r="EJ224" s="71">
        <v>2</v>
      </c>
      <c r="EK224" s="69">
        <v>11</v>
      </c>
      <c r="EL224" s="69">
        <v>11</v>
      </c>
      <c r="EM224" s="69"/>
      <c r="EN224" s="69">
        <v>29</v>
      </c>
      <c r="EO224" s="69"/>
      <c r="EP224" s="26"/>
    </row>
    <row r="225" spans="1:146" ht="15" x14ac:dyDescent="0.25">
      <c r="A225" s="10">
        <v>222</v>
      </c>
      <c r="B225" s="15" t="s">
        <v>215</v>
      </c>
      <c r="C225" s="42"/>
      <c r="D225" s="8">
        <v>40674</v>
      </c>
      <c r="E225" s="28">
        <v>1</v>
      </c>
      <c r="F225" s="28">
        <v>1</v>
      </c>
      <c r="G225" s="32"/>
      <c r="H225" s="5"/>
      <c r="I225" s="5"/>
      <c r="J225" s="5">
        <v>1</v>
      </c>
      <c r="K225" s="5">
        <v>1</v>
      </c>
      <c r="L225" s="5">
        <v>1</v>
      </c>
      <c r="M225" s="5">
        <v>1</v>
      </c>
      <c r="N225" s="5"/>
      <c r="O225" s="299">
        <f t="shared" si="14"/>
        <v>1</v>
      </c>
      <c r="P225" s="5"/>
      <c r="Q225" s="5"/>
      <c r="R225" s="5"/>
      <c r="S225" s="5" t="s">
        <v>111</v>
      </c>
      <c r="T225" s="5" t="s">
        <v>111</v>
      </c>
      <c r="U225" s="5"/>
      <c r="V225" s="5"/>
      <c r="W225" s="5"/>
      <c r="X225" s="32"/>
      <c r="Y225" s="5"/>
      <c r="Z225" s="5"/>
      <c r="AA225" s="5">
        <v>1</v>
      </c>
      <c r="AB225" s="5">
        <v>1</v>
      </c>
      <c r="AC225" s="5">
        <v>2</v>
      </c>
      <c r="AD225" s="5"/>
      <c r="AE225" s="5"/>
      <c r="AF225" s="32"/>
      <c r="AG225" s="5"/>
      <c r="AH225" s="5"/>
      <c r="AI225" s="5"/>
      <c r="AJ225" s="5"/>
      <c r="AK225" s="5"/>
      <c r="AL225" s="5">
        <v>2</v>
      </c>
      <c r="AM225" s="5"/>
      <c r="AN225" s="40">
        <v>40682</v>
      </c>
      <c r="AO225" s="8">
        <v>40682</v>
      </c>
      <c r="AP225" s="41" t="s">
        <v>114</v>
      </c>
      <c r="AQ225" s="28"/>
      <c r="AR225" s="28"/>
      <c r="AS225" s="28"/>
      <c r="AT225" s="28"/>
      <c r="AU225" s="28"/>
      <c r="AV225" s="28"/>
      <c r="AW225" s="28"/>
      <c r="AX225" s="28"/>
      <c r="AY225" s="10" t="s">
        <v>224</v>
      </c>
      <c r="AZ225" s="300">
        <f t="shared" si="15"/>
        <v>1</v>
      </c>
      <c r="BA225" s="5">
        <v>1</v>
      </c>
      <c r="BB225" s="5">
        <v>1.47</v>
      </c>
      <c r="BC225" s="87">
        <v>150</v>
      </c>
      <c r="BD225" s="20"/>
      <c r="BE225" s="5"/>
      <c r="BF225" s="5"/>
      <c r="BG225" s="5"/>
      <c r="BH225" s="5"/>
      <c r="BI225" s="5"/>
      <c r="BJ225" s="32">
        <v>0</v>
      </c>
      <c r="BK225" s="38"/>
      <c r="BL225" s="11">
        <f t="shared" si="16"/>
        <v>254.57503369283185</v>
      </c>
      <c r="BM225" s="11"/>
      <c r="BN225" s="11">
        <f t="shared" si="17"/>
        <v>254.57503369283185</v>
      </c>
      <c r="BO225" s="44">
        <v>222</v>
      </c>
      <c r="BP225" s="26"/>
      <c r="BQ225" s="26"/>
      <c r="BR225" s="26"/>
      <c r="BS225" s="26"/>
      <c r="BT225" s="26"/>
      <c r="BU225" s="26"/>
      <c r="BV225" s="4"/>
      <c r="BW225" s="33"/>
      <c r="BX225" s="26"/>
      <c r="BY225" s="26"/>
      <c r="BZ225" s="26"/>
      <c r="CA225" s="26"/>
      <c r="CB225" s="4"/>
      <c r="CC225" s="33"/>
      <c r="CD225" s="26"/>
      <c r="CE225" s="26"/>
      <c r="CF225" s="26"/>
      <c r="CG225" s="26"/>
      <c r="CH225" s="4"/>
      <c r="CI225" s="33"/>
      <c r="CJ225" s="26"/>
      <c r="CK225" s="26"/>
      <c r="CL225" s="26"/>
      <c r="CM225" s="26"/>
      <c r="CN225" s="4"/>
      <c r="CO225" s="33"/>
      <c r="CP225" s="26"/>
      <c r="CQ225" s="26"/>
      <c r="CR225" s="26"/>
      <c r="CS225" s="26"/>
      <c r="CT225" s="4"/>
      <c r="CU225" s="33"/>
      <c r="CV225" s="4"/>
      <c r="CW225" s="4"/>
      <c r="CX225" s="4"/>
      <c r="CY225" s="4"/>
      <c r="CZ225" s="43"/>
      <c r="DA225" s="4"/>
      <c r="DB225" s="4"/>
      <c r="DC225" s="4"/>
      <c r="DD225" s="4"/>
      <c r="DE225" s="4"/>
      <c r="DF225" s="4"/>
      <c r="DG225" s="33"/>
      <c r="DH225" s="4"/>
      <c r="DI225" s="4"/>
      <c r="DJ225" s="4"/>
      <c r="DK225" s="4"/>
      <c r="DL225" s="43"/>
      <c r="DM225" s="4"/>
      <c r="DN225" s="4"/>
      <c r="DO225" s="4"/>
      <c r="DP225" s="4"/>
      <c r="DQ225" s="4"/>
      <c r="DR225" s="4"/>
      <c r="DS225" s="33"/>
      <c r="DT225" s="4"/>
      <c r="DU225" s="4"/>
      <c r="DV225" s="4"/>
      <c r="DW225" s="4"/>
      <c r="DX225" s="4"/>
      <c r="DY225" s="44">
        <v>222</v>
      </c>
      <c r="DZ225" s="5">
        <v>1</v>
      </c>
      <c r="EA225" s="5">
        <v>1</v>
      </c>
      <c r="EB225" s="69">
        <v>1</v>
      </c>
      <c r="EC225" s="69">
        <v>1.47</v>
      </c>
      <c r="ED225" s="87">
        <v>150</v>
      </c>
      <c r="EE225" s="11">
        <v>254.57503369283185</v>
      </c>
      <c r="EF225" s="69">
        <v>2</v>
      </c>
      <c r="EG225" s="8">
        <v>40682</v>
      </c>
      <c r="EH225" s="8">
        <v>40682</v>
      </c>
      <c r="EI225" s="8" t="s">
        <v>114</v>
      </c>
      <c r="EJ225" s="71">
        <v>0</v>
      </c>
      <c r="EK225" s="69"/>
      <c r="EL225" s="69"/>
      <c r="EM225" s="69"/>
      <c r="EN225" s="69"/>
      <c r="EO225" s="69"/>
      <c r="EP225" s="26"/>
    </row>
    <row r="226" spans="1:146" ht="15" x14ac:dyDescent="0.25">
      <c r="A226" s="10">
        <v>223</v>
      </c>
      <c r="B226" s="15" t="s">
        <v>215</v>
      </c>
      <c r="C226" s="42"/>
      <c r="D226" s="8">
        <v>40674</v>
      </c>
      <c r="E226" s="28">
        <v>1</v>
      </c>
      <c r="F226" s="28">
        <v>1</v>
      </c>
      <c r="G226" s="32"/>
      <c r="H226" s="5"/>
      <c r="I226" s="5"/>
      <c r="J226" s="5">
        <v>1</v>
      </c>
      <c r="K226" s="5">
        <v>1</v>
      </c>
      <c r="L226" s="5">
        <v>1</v>
      </c>
      <c r="M226" s="5">
        <v>1</v>
      </c>
      <c r="N226" s="5"/>
      <c r="O226" s="299">
        <f t="shared" si="14"/>
        <v>1</v>
      </c>
      <c r="P226" s="5"/>
      <c r="Q226" s="5"/>
      <c r="R226" s="5"/>
      <c r="S226" s="5" t="s">
        <v>118</v>
      </c>
      <c r="T226" s="5" t="s">
        <v>112</v>
      </c>
      <c r="U226" s="5"/>
      <c r="V226" s="5"/>
      <c r="W226" s="5"/>
      <c r="X226" s="32"/>
      <c r="Y226" s="5"/>
      <c r="Z226" s="5"/>
      <c r="AA226" s="5">
        <v>10</v>
      </c>
      <c r="AB226" s="5">
        <v>10</v>
      </c>
      <c r="AC226" s="5">
        <v>10</v>
      </c>
      <c r="AD226" s="5"/>
      <c r="AE226" s="5"/>
      <c r="AF226" s="32"/>
      <c r="AG226" s="5"/>
      <c r="AH226" s="5"/>
      <c r="AI226" s="5"/>
      <c r="AJ226" s="5"/>
      <c r="AK226" s="5"/>
      <c r="AL226" s="5">
        <v>10</v>
      </c>
      <c r="AM226" s="5"/>
      <c r="AN226" s="40" t="s">
        <v>135</v>
      </c>
      <c r="AO226" s="8">
        <v>40682</v>
      </c>
      <c r="AP226" s="41">
        <v>40688</v>
      </c>
      <c r="AQ226" s="28"/>
      <c r="AR226" s="28"/>
      <c r="AS226" s="28"/>
      <c r="AT226" s="28"/>
      <c r="AU226" s="28"/>
      <c r="AV226" s="28"/>
      <c r="AW226" s="28"/>
      <c r="AX226" s="28"/>
      <c r="AY226" s="10" t="s">
        <v>225</v>
      </c>
      <c r="AZ226" s="300">
        <f t="shared" si="15"/>
        <v>1</v>
      </c>
      <c r="BA226" s="5">
        <v>1</v>
      </c>
      <c r="BB226" s="5">
        <v>2.27</v>
      </c>
      <c r="BC226" s="87">
        <v>220</v>
      </c>
      <c r="BD226" s="20"/>
      <c r="BE226" s="5"/>
      <c r="BF226" s="5"/>
      <c r="BG226" s="5"/>
      <c r="BH226" s="5"/>
      <c r="BI226" s="5"/>
      <c r="BJ226" s="32">
        <v>0</v>
      </c>
      <c r="BK226" s="38"/>
      <c r="BL226" s="11">
        <f t="shared" si="16"/>
        <v>890.35720315755634</v>
      </c>
      <c r="BM226" s="11"/>
      <c r="BN226" s="11">
        <f t="shared" si="17"/>
        <v>890.35720315755634</v>
      </c>
      <c r="BO226" s="44">
        <v>223</v>
      </c>
      <c r="BP226" s="26"/>
      <c r="BQ226" s="26"/>
      <c r="BR226" s="26"/>
      <c r="BS226" s="26"/>
      <c r="BT226" s="26"/>
      <c r="BU226" s="26"/>
      <c r="BV226" s="4"/>
      <c r="BW226" s="33"/>
      <c r="BX226" s="26"/>
      <c r="BY226" s="26"/>
      <c r="BZ226" s="26"/>
      <c r="CA226" s="26"/>
      <c r="CB226" s="4"/>
      <c r="CC226" s="33"/>
      <c r="CD226" s="26"/>
      <c r="CE226" s="26"/>
      <c r="CF226" s="26"/>
      <c r="CG226" s="26"/>
      <c r="CH226" s="4"/>
      <c r="CI226" s="33"/>
      <c r="CJ226" s="26"/>
      <c r="CK226" s="26"/>
      <c r="CL226" s="26"/>
      <c r="CM226" s="26"/>
      <c r="CN226" s="4"/>
      <c r="CO226" s="33"/>
      <c r="CP226" s="26"/>
      <c r="CQ226" s="26"/>
      <c r="CR226" s="26"/>
      <c r="CS226" s="26"/>
      <c r="CT226" s="4"/>
      <c r="CU226" s="33"/>
      <c r="CV226" s="4"/>
      <c r="CW226" s="4"/>
      <c r="CX226" s="4"/>
      <c r="CY226" s="4"/>
      <c r="CZ226" s="43"/>
      <c r="DA226" s="4"/>
      <c r="DB226" s="4"/>
      <c r="DC226" s="4"/>
      <c r="DD226" s="4"/>
      <c r="DE226" s="4"/>
      <c r="DF226" s="4"/>
      <c r="DG226" s="33"/>
      <c r="DH226" s="4"/>
      <c r="DI226" s="4"/>
      <c r="DJ226" s="4"/>
      <c r="DK226" s="4"/>
      <c r="DL226" s="43"/>
      <c r="DM226" s="4"/>
      <c r="DN226" s="4"/>
      <c r="DO226" s="4"/>
      <c r="DP226" s="4"/>
      <c r="DQ226" s="4"/>
      <c r="DR226" s="4"/>
      <c r="DS226" s="33"/>
      <c r="DT226" s="4"/>
      <c r="DU226" s="4"/>
      <c r="DV226" s="4"/>
      <c r="DW226" s="4"/>
      <c r="DX226" s="4"/>
      <c r="DY226" s="44">
        <v>223</v>
      </c>
      <c r="DZ226" s="5">
        <v>1</v>
      </c>
      <c r="EA226" s="5">
        <v>1</v>
      </c>
      <c r="EB226" s="69">
        <v>1</v>
      </c>
      <c r="EC226" s="69">
        <v>2.27</v>
      </c>
      <c r="ED226" s="87">
        <v>220</v>
      </c>
      <c r="EE226" s="11">
        <v>890.35720315755634</v>
      </c>
      <c r="EF226" s="69">
        <v>10</v>
      </c>
      <c r="EG226" s="8" t="s">
        <v>135</v>
      </c>
      <c r="EH226" s="8">
        <v>40682</v>
      </c>
      <c r="EI226" s="8">
        <v>40688</v>
      </c>
      <c r="EJ226" s="71">
        <v>0</v>
      </c>
      <c r="EK226" s="69"/>
      <c r="EL226" s="69"/>
      <c r="EM226" s="69"/>
      <c r="EN226" s="69"/>
      <c r="EO226" s="69"/>
      <c r="EP226" s="26"/>
    </row>
    <row r="227" spans="1:146" ht="15" x14ac:dyDescent="0.25">
      <c r="A227" s="10">
        <v>224</v>
      </c>
      <c r="B227" s="15" t="s">
        <v>215</v>
      </c>
      <c r="C227" s="42"/>
      <c r="D227" s="8">
        <v>40674</v>
      </c>
      <c r="E227" s="28">
        <v>1</v>
      </c>
      <c r="F227" s="28">
        <v>1</v>
      </c>
      <c r="G227" s="32"/>
      <c r="H227" s="5"/>
      <c r="I227" s="5"/>
      <c r="J227" s="5">
        <v>2</v>
      </c>
      <c r="K227" s="5">
        <v>2</v>
      </c>
      <c r="L227" s="5">
        <v>2</v>
      </c>
      <c r="M227" s="5">
        <v>2</v>
      </c>
      <c r="N227" s="5">
        <v>2</v>
      </c>
      <c r="O227" s="299">
        <f t="shared" si="14"/>
        <v>2</v>
      </c>
      <c r="P227" s="5"/>
      <c r="Q227" s="5"/>
      <c r="R227" s="5"/>
      <c r="S227" s="5" t="s">
        <v>118</v>
      </c>
      <c r="T227" s="5" t="s">
        <v>112</v>
      </c>
      <c r="U227" s="5"/>
      <c r="V227" s="5"/>
      <c r="W227" s="5"/>
      <c r="X227" s="32"/>
      <c r="Y227" s="5"/>
      <c r="Z227" s="5"/>
      <c r="AA227" s="5">
        <v>14</v>
      </c>
      <c r="AB227" s="5">
        <v>19</v>
      </c>
      <c r="AC227" s="5">
        <v>23</v>
      </c>
      <c r="AD227" s="5"/>
      <c r="AE227" s="5"/>
      <c r="AF227" s="32"/>
      <c r="AG227" s="5"/>
      <c r="AH227" s="5"/>
      <c r="AI227" s="5"/>
      <c r="AJ227" s="5"/>
      <c r="AK227" s="5"/>
      <c r="AL227" s="5">
        <v>23</v>
      </c>
      <c r="AM227" s="5">
        <v>23</v>
      </c>
      <c r="AN227" s="40" t="s">
        <v>135</v>
      </c>
      <c r="AO227" s="8">
        <v>40682</v>
      </c>
      <c r="AP227" s="41">
        <v>40693</v>
      </c>
      <c r="AQ227" s="28"/>
      <c r="AR227" s="28"/>
      <c r="AS227" s="28"/>
      <c r="AT227" s="28"/>
      <c r="AU227" s="28"/>
      <c r="AV227" s="28"/>
      <c r="AW227" s="28"/>
      <c r="AX227" s="28"/>
      <c r="AY227" s="10" t="s">
        <v>226</v>
      </c>
      <c r="AZ227" s="300">
        <f t="shared" si="15"/>
        <v>2</v>
      </c>
      <c r="BA227" s="5">
        <v>2</v>
      </c>
      <c r="BB227" s="5">
        <v>2.17</v>
      </c>
      <c r="BC227" s="87">
        <v>280</v>
      </c>
      <c r="BD227" s="20"/>
      <c r="BE227" s="5"/>
      <c r="BF227" s="5"/>
      <c r="BG227" s="5"/>
      <c r="BH227" s="5"/>
      <c r="BI227" s="5"/>
      <c r="BJ227" s="42">
        <v>1</v>
      </c>
      <c r="BK227" s="38"/>
      <c r="BL227" s="11">
        <f t="shared" si="16"/>
        <v>2071.0823905084567</v>
      </c>
      <c r="BM227" s="11"/>
      <c r="BN227" s="11">
        <f t="shared" si="17"/>
        <v>2071.0823905084567</v>
      </c>
      <c r="BO227" s="44">
        <v>224</v>
      </c>
      <c r="BP227" s="126">
        <v>1</v>
      </c>
      <c r="BQ227" s="126">
        <v>7</v>
      </c>
      <c r="BR227" s="126">
        <v>6</v>
      </c>
      <c r="BS227" s="126"/>
      <c r="BT227" s="126"/>
      <c r="BU227" s="126">
        <v>11</v>
      </c>
      <c r="BV227" s="128" t="s">
        <v>772</v>
      </c>
      <c r="BW227" s="33"/>
      <c r="BX227" s="26"/>
      <c r="BY227" s="26"/>
      <c r="BZ227" s="26"/>
      <c r="CA227" s="26"/>
      <c r="CB227" s="4"/>
      <c r="CC227" s="33"/>
      <c r="CD227" s="26"/>
      <c r="CE227" s="26"/>
      <c r="CF227" s="26"/>
      <c r="CG227" s="26"/>
      <c r="CH227" s="4"/>
      <c r="CI227" s="33"/>
      <c r="CJ227" s="26"/>
      <c r="CK227" s="26"/>
      <c r="CL227" s="26"/>
      <c r="CM227" s="26"/>
      <c r="CN227" s="4"/>
      <c r="CO227" s="33"/>
      <c r="CP227" s="26"/>
      <c r="CQ227" s="26"/>
      <c r="CR227" s="26"/>
      <c r="CS227" s="26"/>
      <c r="CT227" s="4"/>
      <c r="CU227" s="33"/>
      <c r="CV227" s="4"/>
      <c r="CW227" s="4"/>
      <c r="CX227" s="4"/>
      <c r="CY227" s="4"/>
      <c r="CZ227" s="43"/>
      <c r="DA227" s="4"/>
      <c r="DB227" s="4"/>
      <c r="DC227" s="4"/>
      <c r="DD227" s="4"/>
      <c r="DE227" s="4"/>
      <c r="DF227" s="4"/>
      <c r="DG227" s="33"/>
      <c r="DH227" s="4"/>
      <c r="DI227" s="4"/>
      <c r="DJ227" s="4"/>
      <c r="DK227" s="4"/>
      <c r="DL227" s="43"/>
      <c r="DM227" s="4"/>
      <c r="DN227" s="4"/>
      <c r="DO227" s="4"/>
      <c r="DP227" s="4"/>
      <c r="DQ227" s="4"/>
      <c r="DR227" s="4"/>
      <c r="DS227" s="33"/>
      <c r="DT227" s="4"/>
      <c r="DU227" s="4"/>
      <c r="DV227" s="4"/>
      <c r="DW227" s="4"/>
      <c r="DX227" s="4"/>
      <c r="DY227" s="44">
        <v>224</v>
      </c>
      <c r="DZ227" s="5">
        <v>2</v>
      </c>
      <c r="EA227" s="5">
        <v>2</v>
      </c>
      <c r="EB227" s="69">
        <v>2</v>
      </c>
      <c r="EC227" s="69">
        <v>2.17</v>
      </c>
      <c r="ED227" s="87">
        <v>280</v>
      </c>
      <c r="EE227" s="11">
        <v>2071.0823905084567</v>
      </c>
      <c r="EF227" s="69">
        <v>23</v>
      </c>
      <c r="EG227" s="8" t="s">
        <v>135</v>
      </c>
      <c r="EH227" s="8">
        <v>40682</v>
      </c>
      <c r="EI227" s="8">
        <v>40693</v>
      </c>
      <c r="EJ227" s="71">
        <v>1</v>
      </c>
      <c r="EK227" s="69">
        <v>7</v>
      </c>
      <c r="EL227" s="69">
        <v>6</v>
      </c>
      <c r="EM227" s="69"/>
      <c r="EN227" s="69">
        <v>11</v>
      </c>
      <c r="EO227" s="69"/>
      <c r="EP227" s="26"/>
    </row>
    <row r="228" spans="1:146" ht="15" x14ac:dyDescent="0.25">
      <c r="A228" s="10">
        <v>225</v>
      </c>
      <c r="B228" s="15" t="s">
        <v>215</v>
      </c>
      <c r="C228" s="42"/>
      <c r="D228" s="8">
        <v>40674</v>
      </c>
      <c r="E228" s="28">
        <v>1</v>
      </c>
      <c r="F228" s="28">
        <v>1</v>
      </c>
      <c r="G228" s="32"/>
      <c r="H228" s="5"/>
      <c r="I228" s="5"/>
      <c r="J228" s="5">
        <v>2</v>
      </c>
      <c r="K228" s="5">
        <v>2</v>
      </c>
      <c r="L228" s="5">
        <v>2</v>
      </c>
      <c r="M228" s="5">
        <v>2</v>
      </c>
      <c r="N228" s="5"/>
      <c r="O228" s="299">
        <f t="shared" si="14"/>
        <v>2</v>
      </c>
      <c r="P228" s="5"/>
      <c r="Q228" s="5"/>
      <c r="R228" s="5"/>
      <c r="S228" s="5" t="s">
        <v>118</v>
      </c>
      <c r="T228" s="5" t="s">
        <v>112</v>
      </c>
      <c r="U228" s="5"/>
      <c r="V228" s="5"/>
      <c r="W228" s="5"/>
      <c r="X228" s="32"/>
      <c r="Y228" s="5"/>
      <c r="Z228" s="5"/>
      <c r="AA228" s="5">
        <v>10</v>
      </c>
      <c r="AB228" s="5">
        <v>10</v>
      </c>
      <c r="AC228" s="5">
        <v>11</v>
      </c>
      <c r="AD228" s="5"/>
      <c r="AE228" s="5"/>
      <c r="AF228" s="32"/>
      <c r="AG228" s="5"/>
      <c r="AH228" s="5"/>
      <c r="AI228" s="5"/>
      <c r="AJ228" s="5"/>
      <c r="AK228" s="5"/>
      <c r="AL228" s="5">
        <v>11</v>
      </c>
      <c r="AM228" s="5"/>
      <c r="AN228" s="40" t="s">
        <v>135</v>
      </c>
      <c r="AO228" s="8">
        <v>40682</v>
      </c>
      <c r="AP228" s="41" t="s">
        <v>114</v>
      </c>
      <c r="AQ228" s="28"/>
      <c r="AR228" s="28"/>
      <c r="AS228" s="28"/>
      <c r="AT228" s="28"/>
      <c r="AU228" s="28"/>
      <c r="AV228" s="28"/>
      <c r="AW228" s="28"/>
      <c r="AX228" s="28"/>
      <c r="AY228" s="10" t="s">
        <v>227</v>
      </c>
      <c r="AZ228" s="300">
        <f t="shared" si="15"/>
        <v>1</v>
      </c>
      <c r="BA228" s="5">
        <v>1</v>
      </c>
      <c r="BB228" s="5">
        <v>1.97</v>
      </c>
      <c r="BC228" s="87">
        <v>200</v>
      </c>
      <c r="BD228" s="20"/>
      <c r="BE228" s="5"/>
      <c r="BF228" s="5"/>
      <c r="BG228" s="5"/>
      <c r="BH228" s="5"/>
      <c r="BI228" s="5"/>
      <c r="BJ228" s="32">
        <v>1</v>
      </c>
      <c r="BK228" s="38" t="s">
        <v>762</v>
      </c>
      <c r="BL228" s="11">
        <f t="shared" si="16"/>
        <v>609.61034646583141</v>
      </c>
      <c r="BM228" s="11"/>
      <c r="BN228" s="11">
        <f t="shared" si="17"/>
        <v>609.61034646583141</v>
      </c>
      <c r="BO228" s="44">
        <v>225</v>
      </c>
      <c r="BP228" s="26">
        <v>1</v>
      </c>
      <c r="BQ228" s="26">
        <v>0</v>
      </c>
      <c r="BR228" s="26">
        <v>0</v>
      </c>
      <c r="BS228" s="26"/>
      <c r="BT228" s="26"/>
      <c r="BU228" s="26">
        <v>0</v>
      </c>
      <c r="BV228" s="4"/>
      <c r="BW228" s="33"/>
      <c r="BX228" s="26"/>
      <c r="BY228" s="26"/>
      <c r="BZ228" s="26"/>
      <c r="CA228" s="26"/>
      <c r="CB228" s="4"/>
      <c r="CC228" s="33"/>
      <c r="CD228" s="26"/>
      <c r="CE228" s="26"/>
      <c r="CF228" s="26"/>
      <c r="CG228" s="26"/>
      <c r="CH228" s="4"/>
      <c r="CI228" s="33"/>
      <c r="CJ228" s="26"/>
      <c r="CK228" s="26"/>
      <c r="CL228" s="26"/>
      <c r="CM228" s="26"/>
      <c r="CN228" s="4"/>
      <c r="CO228" s="33"/>
      <c r="CP228" s="26"/>
      <c r="CQ228" s="26"/>
      <c r="CR228" s="26"/>
      <c r="CS228" s="26"/>
      <c r="CT228" s="4"/>
      <c r="CU228" s="33"/>
      <c r="CV228" s="4"/>
      <c r="CW228" s="4"/>
      <c r="CX228" s="4"/>
      <c r="CY228" s="4"/>
      <c r="CZ228" s="43"/>
      <c r="DA228" s="4"/>
      <c r="DB228" s="4"/>
      <c r="DC228" s="4"/>
      <c r="DD228" s="4"/>
      <c r="DE228" s="4"/>
      <c r="DF228" s="4"/>
      <c r="DG228" s="33"/>
      <c r="DH228" s="4"/>
      <c r="DI228" s="4"/>
      <c r="DJ228" s="4"/>
      <c r="DK228" s="4"/>
      <c r="DL228" s="43"/>
      <c r="DM228" s="4"/>
      <c r="DN228" s="4"/>
      <c r="DO228" s="4"/>
      <c r="DP228" s="4"/>
      <c r="DQ228" s="4"/>
      <c r="DR228" s="4"/>
      <c r="DS228" s="33"/>
      <c r="DT228" s="4"/>
      <c r="DU228" s="4"/>
      <c r="DV228" s="4"/>
      <c r="DW228" s="4"/>
      <c r="DX228" s="4"/>
      <c r="DY228" s="44">
        <v>225</v>
      </c>
      <c r="DZ228" s="5">
        <v>2</v>
      </c>
      <c r="EA228" s="5">
        <v>1</v>
      </c>
      <c r="EB228" s="69">
        <v>2</v>
      </c>
      <c r="EC228" s="69">
        <v>1.97</v>
      </c>
      <c r="ED228" s="87">
        <v>200</v>
      </c>
      <c r="EE228" s="11">
        <v>609.61034646583141</v>
      </c>
      <c r="EF228" s="69">
        <v>11</v>
      </c>
      <c r="EG228" s="8" t="s">
        <v>135</v>
      </c>
      <c r="EH228" s="8">
        <v>40682</v>
      </c>
      <c r="EI228" s="8" t="s">
        <v>114</v>
      </c>
      <c r="EJ228" s="71">
        <v>1</v>
      </c>
      <c r="EK228" s="69">
        <v>0</v>
      </c>
      <c r="EL228" s="69">
        <v>0</v>
      </c>
      <c r="EM228" s="69"/>
      <c r="EN228" s="69">
        <v>0</v>
      </c>
      <c r="EO228" s="69"/>
      <c r="EP228" s="26"/>
    </row>
    <row r="229" spans="1:146" ht="15" x14ac:dyDescent="0.25">
      <c r="A229" s="10">
        <v>226</v>
      </c>
      <c r="B229" s="15" t="s">
        <v>215</v>
      </c>
      <c r="C229" s="42"/>
      <c r="D229" s="8">
        <v>40674</v>
      </c>
      <c r="E229" s="28">
        <v>1</v>
      </c>
      <c r="F229" s="28">
        <v>1</v>
      </c>
      <c r="G229" s="32"/>
      <c r="H229" s="5"/>
      <c r="I229" s="5"/>
      <c r="J229" s="5">
        <v>1</v>
      </c>
      <c r="K229" s="5">
        <v>1</v>
      </c>
      <c r="L229" s="5">
        <v>1</v>
      </c>
      <c r="M229" s="5"/>
      <c r="N229" s="5"/>
      <c r="O229" s="299">
        <f t="shared" si="14"/>
        <v>1</v>
      </c>
      <c r="P229" s="5"/>
      <c r="Q229" s="5"/>
      <c r="R229" s="5"/>
      <c r="S229" s="5" t="s">
        <v>112</v>
      </c>
      <c r="T229" s="5" t="s">
        <v>112</v>
      </c>
      <c r="U229" s="5"/>
      <c r="V229" s="5"/>
      <c r="W229" s="5"/>
      <c r="X229" s="32"/>
      <c r="Y229" s="5"/>
      <c r="Z229" s="5"/>
      <c r="AA229" s="5">
        <v>4</v>
      </c>
      <c r="AB229" s="5">
        <v>4</v>
      </c>
      <c r="AC229" s="5"/>
      <c r="AD229" s="5"/>
      <c r="AE229" s="5"/>
      <c r="AF229" s="32"/>
      <c r="AG229" s="5"/>
      <c r="AH229" s="5"/>
      <c r="AI229" s="5"/>
      <c r="AJ229" s="5"/>
      <c r="AK229" s="5">
        <v>4</v>
      </c>
      <c r="AL229" s="5"/>
      <c r="AM229" s="5"/>
      <c r="AN229" s="40" t="s">
        <v>135</v>
      </c>
      <c r="AO229" s="8">
        <v>40682</v>
      </c>
      <c r="AP229" s="41" t="s">
        <v>135</v>
      </c>
      <c r="AQ229" s="28"/>
      <c r="AR229" s="28"/>
      <c r="AS229" s="28"/>
      <c r="AT229" s="28"/>
      <c r="AU229" s="28"/>
      <c r="AV229" s="28"/>
      <c r="AW229" s="28"/>
      <c r="AX229" s="28"/>
      <c r="AY229" s="10" t="s">
        <v>228</v>
      </c>
      <c r="AZ229" s="300">
        <f t="shared" si="15"/>
        <v>1</v>
      </c>
      <c r="BA229" s="5">
        <v>1</v>
      </c>
      <c r="BB229" s="5">
        <v>1.9</v>
      </c>
      <c r="BC229" s="87">
        <v>210</v>
      </c>
      <c r="BD229" s="20"/>
      <c r="BE229" s="5"/>
      <c r="BF229" s="5"/>
      <c r="BG229" s="5"/>
      <c r="BH229" s="5"/>
      <c r="BI229" s="5"/>
      <c r="BJ229" s="32">
        <v>0</v>
      </c>
      <c r="BK229" s="38"/>
      <c r="BL229" s="11">
        <f t="shared" si="16"/>
        <v>595.41034767160556</v>
      </c>
      <c r="BM229" s="11"/>
      <c r="BN229" s="11">
        <f t="shared" si="17"/>
        <v>595.41034767160556</v>
      </c>
      <c r="BO229" s="44">
        <v>226</v>
      </c>
      <c r="BP229" s="26"/>
      <c r="BQ229" s="26"/>
      <c r="BR229" s="26"/>
      <c r="BS229" s="26"/>
      <c r="BT229" s="26"/>
      <c r="BU229" s="26"/>
      <c r="BV229" s="4"/>
      <c r="BW229" s="33"/>
      <c r="BX229" s="26"/>
      <c r="BY229" s="26"/>
      <c r="BZ229" s="26"/>
      <c r="CA229" s="26"/>
      <c r="CB229" s="4"/>
      <c r="CC229" s="33"/>
      <c r="CD229" s="26"/>
      <c r="CE229" s="26"/>
      <c r="CF229" s="26"/>
      <c r="CG229" s="26"/>
      <c r="CH229" s="4"/>
      <c r="CI229" s="33"/>
      <c r="CJ229" s="26"/>
      <c r="CK229" s="26"/>
      <c r="CL229" s="26"/>
      <c r="CM229" s="26"/>
      <c r="CN229" s="4"/>
      <c r="CO229" s="33"/>
      <c r="CP229" s="26"/>
      <c r="CQ229" s="26"/>
      <c r="CR229" s="26"/>
      <c r="CS229" s="26"/>
      <c r="CT229" s="4"/>
      <c r="CU229" s="33"/>
      <c r="CV229" s="4"/>
      <c r="CW229" s="4"/>
      <c r="CX229" s="4"/>
      <c r="CY229" s="4"/>
      <c r="CZ229" s="43"/>
      <c r="DA229" s="4"/>
      <c r="DB229" s="4"/>
      <c r="DC229" s="4"/>
      <c r="DD229" s="4"/>
      <c r="DE229" s="4"/>
      <c r="DF229" s="4"/>
      <c r="DG229" s="33"/>
      <c r="DH229" s="4"/>
      <c r="DI229" s="4"/>
      <c r="DJ229" s="4"/>
      <c r="DK229" s="4"/>
      <c r="DL229" s="43"/>
      <c r="DM229" s="4"/>
      <c r="DN229" s="4"/>
      <c r="DO229" s="4"/>
      <c r="DP229" s="4"/>
      <c r="DQ229" s="4"/>
      <c r="DR229" s="4"/>
      <c r="DS229" s="33"/>
      <c r="DT229" s="4"/>
      <c r="DU229" s="4"/>
      <c r="DV229" s="4"/>
      <c r="DW229" s="4"/>
      <c r="DX229" s="4"/>
      <c r="DY229" s="44">
        <v>226</v>
      </c>
      <c r="DZ229" s="5">
        <v>1</v>
      </c>
      <c r="EA229" s="5">
        <v>1</v>
      </c>
      <c r="EB229" s="69">
        <v>1</v>
      </c>
      <c r="EC229" s="69">
        <v>1.9</v>
      </c>
      <c r="ED229" s="87">
        <v>210</v>
      </c>
      <c r="EE229" s="11">
        <v>595.41034767160556</v>
      </c>
      <c r="EF229" s="69">
        <v>4</v>
      </c>
      <c r="EG229" s="8" t="s">
        <v>135</v>
      </c>
      <c r="EH229" s="8">
        <v>40682</v>
      </c>
      <c r="EI229" s="8" t="s">
        <v>135</v>
      </c>
      <c r="EJ229" s="71">
        <v>0</v>
      </c>
      <c r="EK229" s="69"/>
      <c r="EL229" s="69"/>
      <c r="EM229" s="69"/>
      <c r="EN229" s="69"/>
      <c r="EO229" s="69"/>
      <c r="EP229" s="26"/>
    </row>
    <row r="230" spans="1:146" ht="15" x14ac:dyDescent="0.25">
      <c r="A230" s="10">
        <v>227</v>
      </c>
      <c r="B230" s="15" t="s">
        <v>215</v>
      </c>
      <c r="C230" s="42"/>
      <c r="D230" s="8">
        <v>40676</v>
      </c>
      <c r="E230" s="28">
        <v>1</v>
      </c>
      <c r="F230" s="28">
        <v>1</v>
      </c>
      <c r="G230" s="32"/>
      <c r="H230" s="5"/>
      <c r="I230" s="5"/>
      <c r="J230" s="5"/>
      <c r="K230" s="5">
        <v>1</v>
      </c>
      <c r="L230" s="5">
        <v>1</v>
      </c>
      <c r="M230" s="5">
        <v>1</v>
      </c>
      <c r="N230" s="5"/>
      <c r="O230" s="299">
        <f t="shared" si="14"/>
        <v>1</v>
      </c>
      <c r="P230" s="5"/>
      <c r="Q230" s="5"/>
      <c r="R230" s="5"/>
      <c r="S230" s="5"/>
      <c r="T230" s="5" t="s">
        <v>112</v>
      </c>
      <c r="U230" s="5"/>
      <c r="V230" s="5"/>
      <c r="W230" s="5"/>
      <c r="X230" s="32"/>
      <c r="Y230" s="5"/>
      <c r="Z230" s="5"/>
      <c r="AA230" s="5"/>
      <c r="AB230" s="5">
        <v>8</v>
      </c>
      <c r="AC230" s="5">
        <v>7</v>
      </c>
      <c r="AD230" s="5"/>
      <c r="AE230" s="5"/>
      <c r="AF230" s="32"/>
      <c r="AG230" s="5"/>
      <c r="AH230" s="5"/>
      <c r="AI230" s="5"/>
      <c r="AJ230" s="5"/>
      <c r="AK230" s="5"/>
      <c r="AL230" s="5">
        <v>7</v>
      </c>
      <c r="AM230" s="5"/>
      <c r="AN230" s="40" t="s">
        <v>135</v>
      </c>
      <c r="AO230" s="8">
        <v>40682</v>
      </c>
      <c r="AP230" s="41" t="s">
        <v>114</v>
      </c>
      <c r="AQ230" s="28"/>
      <c r="AR230" s="28"/>
      <c r="AS230" s="28"/>
      <c r="AT230" s="28"/>
      <c r="AU230" s="28"/>
      <c r="AV230" s="28"/>
      <c r="AW230" s="28"/>
      <c r="AX230" s="28"/>
      <c r="AY230" s="10" t="s">
        <v>229</v>
      </c>
      <c r="AZ230" s="300">
        <f t="shared" si="15"/>
        <v>2</v>
      </c>
      <c r="BA230" s="5">
        <v>2</v>
      </c>
      <c r="BB230" s="5">
        <v>2.78</v>
      </c>
      <c r="BC230" s="87">
        <v>270</v>
      </c>
      <c r="BD230" s="20"/>
      <c r="BE230" s="5"/>
      <c r="BF230" s="5"/>
      <c r="BG230" s="5"/>
      <c r="BH230" s="5"/>
      <c r="BI230" s="5"/>
      <c r="BJ230" s="32">
        <v>1</v>
      </c>
      <c r="BK230" s="38"/>
      <c r="BL230" s="11">
        <f t="shared" si="16"/>
        <v>3277.7304296404527</v>
      </c>
      <c r="BM230" s="11"/>
      <c r="BN230" s="11">
        <f t="shared" si="17"/>
        <v>3277.7304296404527</v>
      </c>
      <c r="BO230" s="44">
        <v>227</v>
      </c>
      <c r="BP230" s="26">
        <v>1</v>
      </c>
      <c r="BQ230" s="26">
        <v>9</v>
      </c>
      <c r="BR230" s="26">
        <v>3</v>
      </c>
      <c r="BS230" s="26"/>
      <c r="BT230" s="26"/>
      <c r="BU230" s="26">
        <v>6</v>
      </c>
      <c r="BV230" s="4"/>
      <c r="BW230" s="33"/>
      <c r="BX230" s="26"/>
      <c r="BY230" s="26"/>
      <c r="BZ230" s="26"/>
      <c r="CA230" s="26"/>
      <c r="CB230" s="4"/>
      <c r="CC230" s="33"/>
      <c r="CD230" s="26"/>
      <c r="CE230" s="26"/>
      <c r="CF230" s="26"/>
      <c r="CG230" s="26"/>
      <c r="CH230" s="4"/>
      <c r="CI230" s="33"/>
      <c r="CJ230" s="26"/>
      <c r="CK230" s="26"/>
      <c r="CL230" s="26"/>
      <c r="CM230" s="26"/>
      <c r="CN230" s="4"/>
      <c r="CO230" s="33"/>
      <c r="CP230" s="26"/>
      <c r="CQ230" s="26"/>
      <c r="CR230" s="26"/>
      <c r="CS230" s="26"/>
      <c r="CT230" s="4"/>
      <c r="CU230" s="33"/>
      <c r="CV230" s="4"/>
      <c r="CW230" s="4"/>
      <c r="CX230" s="4"/>
      <c r="CY230" s="4"/>
      <c r="CZ230" s="43"/>
      <c r="DA230" s="4"/>
      <c r="DB230" s="4"/>
      <c r="DC230" s="4"/>
      <c r="DD230" s="4"/>
      <c r="DE230" s="4"/>
      <c r="DF230" s="4"/>
      <c r="DG230" s="33"/>
      <c r="DH230" s="4"/>
      <c r="DI230" s="4"/>
      <c r="DJ230" s="4"/>
      <c r="DK230" s="4"/>
      <c r="DL230" s="43"/>
      <c r="DM230" s="4"/>
      <c r="DN230" s="4"/>
      <c r="DO230" s="4"/>
      <c r="DP230" s="4"/>
      <c r="DQ230" s="4"/>
      <c r="DR230" s="4"/>
      <c r="DS230" s="33"/>
      <c r="DT230" s="4"/>
      <c r="DU230" s="4"/>
      <c r="DV230" s="4"/>
      <c r="DW230" s="4"/>
      <c r="DX230" s="4"/>
      <c r="DY230" s="44">
        <v>227</v>
      </c>
      <c r="DZ230" s="5">
        <v>1</v>
      </c>
      <c r="EA230" s="5">
        <v>2</v>
      </c>
      <c r="EB230" s="69">
        <v>2</v>
      </c>
      <c r="EC230" s="69">
        <v>2.78</v>
      </c>
      <c r="ED230" s="87">
        <v>270</v>
      </c>
      <c r="EE230" s="11">
        <v>3277.7304296404527</v>
      </c>
      <c r="EF230" s="69">
        <v>7</v>
      </c>
      <c r="EG230" s="8" t="s">
        <v>135</v>
      </c>
      <c r="EH230" s="8">
        <v>40682</v>
      </c>
      <c r="EI230" s="8" t="s">
        <v>114</v>
      </c>
      <c r="EJ230" s="71">
        <v>1</v>
      </c>
      <c r="EK230" s="69">
        <v>9</v>
      </c>
      <c r="EL230" s="69">
        <v>3</v>
      </c>
      <c r="EM230" s="69"/>
      <c r="EN230" s="69">
        <v>6</v>
      </c>
      <c r="EO230" s="69"/>
      <c r="EP230" s="26"/>
    </row>
    <row r="231" spans="1:146" ht="15" x14ac:dyDescent="0.25">
      <c r="A231" s="10">
        <v>228</v>
      </c>
      <c r="B231" s="15" t="s">
        <v>215</v>
      </c>
      <c r="C231" s="42"/>
      <c r="D231" s="8">
        <v>40676</v>
      </c>
      <c r="E231" s="28">
        <v>1</v>
      </c>
      <c r="F231" s="28">
        <v>1</v>
      </c>
      <c r="G231" s="32"/>
      <c r="H231" s="5"/>
      <c r="I231" s="5"/>
      <c r="J231" s="5"/>
      <c r="K231" s="5">
        <v>1</v>
      </c>
      <c r="L231" s="5">
        <v>1</v>
      </c>
      <c r="M231" s="5"/>
      <c r="N231" s="5"/>
      <c r="O231" s="299">
        <f t="shared" si="14"/>
        <v>1</v>
      </c>
      <c r="P231" s="5"/>
      <c r="Q231" s="5"/>
      <c r="R231" s="5"/>
      <c r="S231" s="5"/>
      <c r="T231" s="5"/>
      <c r="U231" s="5"/>
      <c r="V231" s="5"/>
      <c r="W231" s="5"/>
      <c r="X231" s="32"/>
      <c r="Y231" s="5"/>
      <c r="Z231" s="5"/>
      <c r="AA231" s="5"/>
      <c r="AB231" s="5">
        <v>7</v>
      </c>
      <c r="AC231" s="5"/>
      <c r="AD231" s="5"/>
      <c r="AE231" s="5"/>
      <c r="AF231" s="32"/>
      <c r="AG231" s="5"/>
      <c r="AH231" s="5"/>
      <c r="AI231" s="5"/>
      <c r="AJ231" s="5"/>
      <c r="AK231" s="5">
        <v>7</v>
      </c>
      <c r="AL231" s="5"/>
      <c r="AM231" s="5"/>
      <c r="AN231" s="40" t="s">
        <v>119</v>
      </c>
      <c r="AO231" s="8">
        <v>40676</v>
      </c>
      <c r="AP231" s="41" t="s">
        <v>135</v>
      </c>
      <c r="AQ231" s="28"/>
      <c r="AR231" s="28"/>
      <c r="AS231" s="28"/>
      <c r="AT231" s="28"/>
      <c r="AU231" s="28"/>
      <c r="AV231" s="28"/>
      <c r="AW231" s="28"/>
      <c r="AX231" s="28"/>
      <c r="AY231" s="10" t="s">
        <v>230</v>
      </c>
      <c r="AZ231" s="300">
        <f t="shared" si="15"/>
        <v>1</v>
      </c>
      <c r="BA231" s="5">
        <v>1</v>
      </c>
      <c r="BB231" s="5">
        <v>1.82</v>
      </c>
      <c r="BC231" s="87">
        <v>230</v>
      </c>
      <c r="BD231" s="20"/>
      <c r="BE231" s="5"/>
      <c r="BF231" s="5"/>
      <c r="BG231" s="5"/>
      <c r="BH231" s="5"/>
      <c r="BI231" s="5"/>
      <c r="BJ231" s="32">
        <v>2</v>
      </c>
      <c r="BK231" s="38"/>
      <c r="BL231" s="11">
        <f t="shared" si="16"/>
        <v>598.35716158067282</v>
      </c>
      <c r="BM231" s="11"/>
      <c r="BN231" s="11">
        <f t="shared" si="17"/>
        <v>598.35716158067282</v>
      </c>
      <c r="BO231" s="44">
        <v>228</v>
      </c>
      <c r="BP231" s="26">
        <v>2</v>
      </c>
      <c r="BQ231" s="26">
        <v>8</v>
      </c>
      <c r="BR231" s="26">
        <v>3</v>
      </c>
      <c r="BS231" s="26"/>
      <c r="BT231" s="26"/>
      <c r="BU231" s="26">
        <v>12</v>
      </c>
      <c r="BV231" s="4"/>
      <c r="BW231" s="33">
        <v>0</v>
      </c>
      <c r="BX231" s="26">
        <v>0</v>
      </c>
      <c r="BY231" s="26"/>
      <c r="BZ231" s="26"/>
      <c r="CA231" s="26">
        <v>0</v>
      </c>
      <c r="CB231" s="4"/>
      <c r="CC231" s="33"/>
      <c r="CD231" s="26"/>
      <c r="CE231" s="26"/>
      <c r="CF231" s="26"/>
      <c r="CG231" s="26"/>
      <c r="CH231" s="4"/>
      <c r="CI231" s="33"/>
      <c r="CJ231" s="26"/>
      <c r="CK231" s="26"/>
      <c r="CL231" s="26"/>
      <c r="CM231" s="26"/>
      <c r="CN231" s="4"/>
      <c r="CO231" s="33"/>
      <c r="CP231" s="26"/>
      <c r="CQ231" s="26"/>
      <c r="CR231" s="26"/>
      <c r="CS231" s="26"/>
      <c r="CT231" s="4"/>
      <c r="CU231" s="33"/>
      <c r="CV231" s="4"/>
      <c r="CW231" s="4"/>
      <c r="CX231" s="4"/>
      <c r="CY231" s="4"/>
      <c r="CZ231" s="43"/>
      <c r="DA231" s="4"/>
      <c r="DB231" s="4"/>
      <c r="DC231" s="4"/>
      <c r="DD231" s="4"/>
      <c r="DE231" s="4"/>
      <c r="DF231" s="4"/>
      <c r="DG231" s="33"/>
      <c r="DH231" s="4"/>
      <c r="DI231" s="4"/>
      <c r="DJ231" s="4"/>
      <c r="DK231" s="4"/>
      <c r="DL231" s="43"/>
      <c r="DM231" s="4"/>
      <c r="DN231" s="4"/>
      <c r="DO231" s="4"/>
      <c r="DP231" s="4"/>
      <c r="DQ231" s="4"/>
      <c r="DR231" s="4"/>
      <c r="DS231" s="33"/>
      <c r="DT231" s="4"/>
      <c r="DU231" s="4"/>
      <c r="DV231" s="4"/>
      <c r="DW231" s="4"/>
      <c r="DX231" s="4"/>
      <c r="DY231" s="44">
        <v>228</v>
      </c>
      <c r="DZ231" s="5">
        <v>1</v>
      </c>
      <c r="EA231" s="5">
        <v>1</v>
      </c>
      <c r="EB231" s="69">
        <v>1</v>
      </c>
      <c r="EC231" s="69">
        <v>1.82</v>
      </c>
      <c r="ED231" s="87">
        <v>230</v>
      </c>
      <c r="EE231" s="11">
        <v>598.35716158067282</v>
      </c>
      <c r="EF231" s="69">
        <v>7</v>
      </c>
      <c r="EG231" s="8" t="s">
        <v>119</v>
      </c>
      <c r="EH231" s="8">
        <v>40676</v>
      </c>
      <c r="EI231" s="8" t="s">
        <v>135</v>
      </c>
      <c r="EJ231" s="71">
        <v>2</v>
      </c>
      <c r="EK231" s="69">
        <v>8</v>
      </c>
      <c r="EL231" s="69">
        <v>3</v>
      </c>
      <c r="EM231" s="69"/>
      <c r="EN231" s="69">
        <v>12</v>
      </c>
      <c r="EO231" s="69"/>
      <c r="EP231" s="26"/>
    </row>
    <row r="232" spans="1:146" ht="15" x14ac:dyDescent="0.25">
      <c r="A232" s="152">
        <v>229</v>
      </c>
      <c r="B232" s="4"/>
      <c r="C232" s="33"/>
      <c r="D232" s="22"/>
      <c r="E232" s="22"/>
      <c r="F232" s="22"/>
      <c r="G232" s="33"/>
      <c r="H232" s="4"/>
      <c r="I232" s="4"/>
      <c r="J232" s="4"/>
      <c r="K232" s="4"/>
      <c r="L232" s="4"/>
      <c r="M232" s="4"/>
      <c r="N232" s="4"/>
      <c r="O232" s="299">
        <f t="shared" si="14"/>
        <v>0</v>
      </c>
      <c r="P232" s="4"/>
      <c r="Q232" s="4"/>
      <c r="R232" s="4"/>
      <c r="S232" s="4"/>
      <c r="T232" s="4"/>
      <c r="U232" s="4"/>
      <c r="V232" s="4"/>
      <c r="W232" s="4"/>
      <c r="X232" s="33"/>
      <c r="Y232" s="5"/>
      <c r="Z232" s="5"/>
      <c r="AA232" s="5"/>
      <c r="AB232" s="5"/>
      <c r="AC232" s="5"/>
      <c r="AD232" s="5"/>
      <c r="AE232" s="46"/>
      <c r="AF232" s="4"/>
      <c r="AG232" s="4"/>
      <c r="AH232" s="4"/>
      <c r="AI232" s="4"/>
      <c r="AJ232" s="4"/>
      <c r="AK232" s="4"/>
      <c r="AL232" s="4"/>
      <c r="AM232" s="4"/>
      <c r="AN232" s="33"/>
      <c r="AO232" s="4"/>
      <c r="AP232" s="43"/>
      <c r="AQ232" s="4"/>
      <c r="AR232" s="4"/>
      <c r="AS232" s="4"/>
      <c r="AT232" s="4"/>
      <c r="AU232" s="4"/>
      <c r="AV232" s="4"/>
      <c r="AW232" s="4"/>
      <c r="AX232" s="4"/>
      <c r="AY232" s="4"/>
      <c r="AZ232" s="300">
        <f t="shared" si="15"/>
        <v>0</v>
      </c>
      <c r="BA232" s="4"/>
      <c r="BB232" s="4"/>
      <c r="BC232" s="4"/>
      <c r="BD232" s="4"/>
      <c r="BE232" s="7"/>
      <c r="BF232" s="4"/>
      <c r="BG232" s="4"/>
      <c r="BH232" s="4"/>
      <c r="BI232" s="4"/>
      <c r="BJ232" s="33"/>
      <c r="BK232" s="43"/>
      <c r="BL232" s="11"/>
      <c r="BM232" s="11"/>
      <c r="BN232" s="11"/>
      <c r="BO232" s="155">
        <v>229</v>
      </c>
      <c r="BP232" s="4"/>
      <c r="BQ232" s="4"/>
      <c r="BR232" s="4"/>
      <c r="BS232" s="4"/>
      <c r="BT232" s="4"/>
      <c r="BU232" s="4"/>
      <c r="BV232" s="4"/>
      <c r="BW232" s="33"/>
      <c r="BX232" s="4"/>
      <c r="BY232" s="4"/>
      <c r="BZ232" s="4"/>
      <c r="CA232" s="4"/>
      <c r="CB232" s="43"/>
      <c r="CC232" s="4"/>
      <c r="CD232" s="4"/>
      <c r="CE232" s="4"/>
      <c r="CF232" s="4"/>
      <c r="CG232" s="4"/>
      <c r="CH232" s="4"/>
      <c r="CI232" s="33"/>
      <c r="CJ232" s="4"/>
      <c r="CK232" s="4"/>
      <c r="CL232" s="4"/>
      <c r="CM232" s="4"/>
      <c r="CN232" s="43"/>
      <c r="CO232" s="4"/>
      <c r="CP232" s="26"/>
      <c r="CQ232" s="26"/>
      <c r="CR232" s="26"/>
      <c r="CS232" s="26"/>
      <c r="CT232" s="26"/>
      <c r="CU232" s="33"/>
      <c r="CV232" s="4"/>
      <c r="CW232" s="4"/>
      <c r="CX232" s="4"/>
      <c r="CY232" s="4"/>
      <c r="CZ232" s="43"/>
      <c r="DA232" s="26"/>
      <c r="DB232" s="26"/>
      <c r="DC232" s="26"/>
      <c r="DD232" s="26"/>
      <c r="DE232" s="26"/>
      <c r="DF232" s="26"/>
      <c r="DG232" s="33"/>
      <c r="DH232" s="4"/>
      <c r="DI232" s="4"/>
      <c r="DJ232" s="4"/>
      <c r="DK232" s="4"/>
      <c r="DL232" s="4"/>
      <c r="DM232" s="33"/>
      <c r="DN232" s="26"/>
      <c r="DO232" s="26"/>
      <c r="DP232" s="26"/>
      <c r="DQ232" s="26"/>
      <c r="DR232" s="26"/>
      <c r="DS232" s="33"/>
      <c r="DT232" s="26"/>
      <c r="DU232" s="26"/>
      <c r="DV232" s="26"/>
      <c r="DW232" s="26"/>
      <c r="DX232" s="26"/>
      <c r="DY232" s="155">
        <v>229</v>
      </c>
      <c r="DZ232" s="282">
        <v>0</v>
      </c>
      <c r="EA232" s="282">
        <v>0</v>
      </c>
      <c r="EB232" s="69"/>
      <c r="EC232" s="69"/>
      <c r="ED232" s="69"/>
      <c r="EE232" s="81"/>
      <c r="EF232" s="26"/>
      <c r="EG232" s="4"/>
      <c r="EH232" s="4"/>
      <c r="EI232" s="4"/>
      <c r="EJ232" s="71"/>
      <c r="EK232" s="69"/>
      <c r="EL232" s="69"/>
      <c r="EM232" s="69"/>
      <c r="EN232" s="69"/>
      <c r="EO232" s="26"/>
      <c r="EP232" s="26"/>
    </row>
    <row r="233" spans="1:146" ht="15" x14ac:dyDescent="0.25">
      <c r="A233" s="152">
        <v>230</v>
      </c>
      <c r="C233" s="31"/>
      <c r="D233" s="22"/>
      <c r="E233" s="22"/>
      <c r="F233" s="22"/>
      <c r="G233" s="33"/>
      <c r="H233" s="4"/>
      <c r="I233" s="4"/>
      <c r="J233" s="4"/>
      <c r="K233" s="4"/>
      <c r="L233" s="4"/>
      <c r="M233" s="4"/>
      <c r="N233" s="4"/>
      <c r="O233" s="299">
        <f t="shared" si="14"/>
        <v>0</v>
      </c>
      <c r="P233" s="4"/>
      <c r="Q233" s="4"/>
      <c r="R233" s="4"/>
      <c r="S233" s="4"/>
      <c r="T233" s="4"/>
      <c r="U233" s="4"/>
      <c r="V233" s="4"/>
      <c r="W233" s="4"/>
      <c r="X233" s="32"/>
      <c r="Y233" s="5"/>
      <c r="Z233" s="5"/>
      <c r="AA233" s="5"/>
      <c r="AB233" s="5"/>
      <c r="AC233" s="5"/>
      <c r="AD233" s="5"/>
      <c r="AE233" s="46"/>
      <c r="AF233" s="4"/>
      <c r="AG233" s="4"/>
      <c r="AH233" s="4"/>
      <c r="AI233" s="4"/>
      <c r="AJ233" s="4"/>
      <c r="AK233" s="4"/>
      <c r="AL233" s="4"/>
      <c r="AM233" s="4"/>
      <c r="AN233" s="33"/>
      <c r="AO233" s="4"/>
      <c r="AP233" s="43"/>
      <c r="AQ233" s="4"/>
      <c r="AR233" s="4"/>
      <c r="AS233" s="4"/>
      <c r="AT233" s="4"/>
      <c r="AU233" s="4"/>
      <c r="AV233" s="4"/>
      <c r="AW233" s="4"/>
      <c r="AX233" s="4"/>
      <c r="AY233" s="4"/>
      <c r="AZ233" s="300">
        <f t="shared" si="15"/>
        <v>0</v>
      </c>
      <c r="BA233" s="1"/>
      <c r="BD233" s="4"/>
      <c r="BE233" s="7"/>
      <c r="BF233" s="4"/>
      <c r="BG233" s="4"/>
      <c r="BH233" s="4"/>
      <c r="BI233" s="4"/>
      <c r="BJ233" s="33"/>
      <c r="BK233" s="43"/>
      <c r="BL233" s="11"/>
      <c r="BM233" s="11"/>
      <c r="BN233" s="11"/>
      <c r="BO233" s="155">
        <v>230</v>
      </c>
      <c r="BP233" s="26"/>
      <c r="BQ233" s="26"/>
      <c r="BR233" s="26"/>
      <c r="BS233" s="26"/>
      <c r="BT233" s="26"/>
      <c r="BU233" s="26"/>
      <c r="BV233" s="26"/>
      <c r="BW233" s="33"/>
      <c r="BX233" s="4"/>
      <c r="BY233" s="4"/>
      <c r="BZ233" s="4"/>
      <c r="CA233" s="4"/>
      <c r="CB233" s="43"/>
      <c r="CC233" s="26"/>
      <c r="CD233" s="26"/>
      <c r="CE233" s="26"/>
      <c r="CF233" s="26"/>
      <c r="CG233" s="26"/>
      <c r="CH233" s="26"/>
      <c r="CI233" s="33"/>
      <c r="CJ233" s="4"/>
      <c r="CK233" s="4"/>
      <c r="CL233" s="4"/>
      <c r="CM233" s="4"/>
      <c r="CN233" s="43"/>
      <c r="CO233" s="26"/>
      <c r="CP233" s="26"/>
      <c r="CQ233" s="26"/>
      <c r="CR233" s="26"/>
      <c r="CS233" s="26"/>
      <c r="CT233" s="26"/>
      <c r="CU233" s="33"/>
      <c r="CV233" s="4"/>
      <c r="CW233" s="4"/>
      <c r="CX233" s="4"/>
      <c r="CY233" s="4"/>
      <c r="CZ233" s="43"/>
      <c r="DA233" s="26"/>
      <c r="DB233" s="26"/>
      <c r="DC233" s="26"/>
      <c r="DD233" s="26"/>
      <c r="DE233" s="26"/>
      <c r="DF233" s="26"/>
      <c r="DG233" s="33"/>
      <c r="DH233" s="4"/>
      <c r="DI233" s="4"/>
      <c r="DJ233" s="4"/>
      <c r="DK233" s="4"/>
      <c r="DL233" s="4"/>
      <c r="DM233" s="33"/>
      <c r="DN233" s="26"/>
      <c r="DO233" s="26"/>
      <c r="DP233" s="26"/>
      <c r="DQ233" s="26"/>
      <c r="DR233" s="26"/>
      <c r="DS233" s="33"/>
      <c r="DT233" s="26"/>
      <c r="DU233" s="26"/>
      <c r="DV233" s="26"/>
      <c r="DW233" s="26"/>
      <c r="DX233" s="26"/>
      <c r="DY233" s="155">
        <v>230</v>
      </c>
      <c r="DZ233" s="282">
        <v>0</v>
      </c>
      <c r="EA233" s="282">
        <v>0</v>
      </c>
      <c r="EB233" s="69"/>
      <c r="EC233" s="69"/>
      <c r="ED233" s="69"/>
      <c r="EE233" s="81"/>
      <c r="EF233" s="26"/>
      <c r="EG233" s="4"/>
      <c r="EH233" s="4"/>
      <c r="EI233" s="4"/>
      <c r="EJ233" s="69"/>
      <c r="EK233" s="69"/>
      <c r="EL233" s="69"/>
      <c r="EM233" s="69"/>
      <c r="EN233" s="69"/>
      <c r="EO233" s="26"/>
      <c r="EP233" s="26"/>
    </row>
    <row r="234" spans="1:146" ht="15" x14ac:dyDescent="0.25">
      <c r="A234" s="152">
        <v>231</v>
      </c>
      <c r="C234" s="31"/>
      <c r="D234" s="22"/>
      <c r="E234" s="22"/>
      <c r="F234" s="22"/>
      <c r="G234" s="33"/>
      <c r="H234" s="4"/>
      <c r="I234" s="4"/>
      <c r="J234" s="4"/>
      <c r="K234" s="4"/>
      <c r="L234" s="4"/>
      <c r="M234" s="4"/>
      <c r="N234" s="4"/>
      <c r="O234" s="299">
        <f t="shared" si="14"/>
        <v>0</v>
      </c>
      <c r="P234" s="4"/>
      <c r="Q234" s="4"/>
      <c r="R234" s="4"/>
      <c r="S234" s="4"/>
      <c r="T234" s="4"/>
      <c r="U234" s="4"/>
      <c r="V234" s="4"/>
      <c r="W234" s="4"/>
      <c r="X234" s="32"/>
      <c r="Y234" s="5"/>
      <c r="Z234" s="5"/>
      <c r="AA234" s="5"/>
      <c r="AB234" s="5"/>
      <c r="AC234" s="5"/>
      <c r="AD234" s="5"/>
      <c r="AE234" s="46"/>
      <c r="AF234" s="4"/>
      <c r="AG234" s="4"/>
      <c r="AH234" s="4"/>
      <c r="AI234" s="4"/>
      <c r="AJ234" s="4"/>
      <c r="AK234" s="4"/>
      <c r="AL234" s="4"/>
      <c r="AM234" s="4"/>
      <c r="AN234" s="33"/>
      <c r="AO234" s="4"/>
      <c r="AP234" s="43"/>
      <c r="AQ234" s="4"/>
      <c r="AR234" s="4"/>
      <c r="AS234" s="4"/>
      <c r="AT234" s="4"/>
      <c r="AU234" s="4"/>
      <c r="AV234" s="4"/>
      <c r="AW234" s="4"/>
      <c r="AX234" s="4"/>
      <c r="AY234" s="4"/>
      <c r="AZ234" s="300">
        <f t="shared" si="15"/>
        <v>0</v>
      </c>
      <c r="BA234" s="1"/>
      <c r="BD234" s="4"/>
      <c r="BE234" s="7"/>
      <c r="BF234" s="4"/>
      <c r="BG234" s="4"/>
      <c r="BH234" s="4"/>
      <c r="BI234" s="4"/>
      <c r="BJ234" s="33"/>
      <c r="BK234" s="43"/>
      <c r="BL234" s="11"/>
      <c r="BM234" s="11"/>
      <c r="BN234" s="11"/>
      <c r="BO234" s="155">
        <v>231</v>
      </c>
      <c r="BP234" s="26"/>
      <c r="BQ234" s="26"/>
      <c r="BR234" s="26"/>
      <c r="BS234" s="26"/>
      <c r="BT234" s="26"/>
      <c r="BU234" s="26"/>
      <c r="BV234" s="26"/>
      <c r="BW234" s="33"/>
      <c r="BX234" s="4"/>
      <c r="BY234" s="4"/>
      <c r="BZ234" s="4"/>
      <c r="CA234" s="4"/>
      <c r="CB234" s="43"/>
      <c r="CC234" s="26"/>
      <c r="CD234" s="26"/>
      <c r="CE234" s="26"/>
      <c r="CF234" s="26"/>
      <c r="CG234" s="26"/>
      <c r="CH234" s="26"/>
      <c r="CI234" s="33"/>
      <c r="CJ234" s="4"/>
      <c r="CK234" s="4"/>
      <c r="CL234" s="4"/>
      <c r="CM234" s="4"/>
      <c r="CN234" s="43"/>
      <c r="CO234" s="26"/>
      <c r="CP234" s="26"/>
      <c r="CQ234" s="26"/>
      <c r="CR234" s="26"/>
      <c r="CS234" s="26"/>
      <c r="CT234" s="26"/>
      <c r="CU234" s="33"/>
      <c r="CV234" s="4"/>
      <c r="CW234" s="4"/>
      <c r="CX234" s="4"/>
      <c r="CY234" s="4"/>
      <c r="CZ234" s="43"/>
      <c r="DA234" s="26"/>
      <c r="DB234" s="26"/>
      <c r="DC234" s="26"/>
      <c r="DD234" s="26"/>
      <c r="DE234" s="26"/>
      <c r="DF234" s="26"/>
      <c r="DG234" s="33"/>
      <c r="DH234" s="4"/>
      <c r="DI234" s="4"/>
      <c r="DJ234" s="4"/>
      <c r="DK234" s="4"/>
      <c r="DL234" s="4"/>
      <c r="DM234" s="33"/>
      <c r="DN234" s="26"/>
      <c r="DO234" s="26"/>
      <c r="DP234" s="26"/>
      <c r="DQ234" s="26"/>
      <c r="DR234" s="26"/>
      <c r="DS234" s="33"/>
      <c r="DT234" s="26"/>
      <c r="DU234" s="26"/>
      <c r="DV234" s="26"/>
      <c r="DW234" s="26"/>
      <c r="DX234" s="26"/>
      <c r="DY234" s="155">
        <v>231</v>
      </c>
      <c r="DZ234" s="282">
        <v>0</v>
      </c>
      <c r="EA234" s="282">
        <v>0</v>
      </c>
      <c r="EB234" s="69"/>
      <c r="EC234" s="69"/>
      <c r="ED234" s="69"/>
      <c r="EE234" s="81"/>
      <c r="EF234" s="26"/>
      <c r="EG234" s="4"/>
      <c r="EH234" s="4"/>
      <c r="EI234" s="4"/>
      <c r="EJ234" s="69"/>
      <c r="EK234" s="69"/>
      <c r="EL234" s="69"/>
      <c r="EM234" s="69"/>
      <c r="EN234" s="69"/>
      <c r="EO234" s="26"/>
      <c r="EP234" s="26"/>
    </row>
    <row r="235" spans="1:146" ht="15" x14ac:dyDescent="0.25">
      <c r="A235" s="152">
        <v>232</v>
      </c>
      <c r="C235" s="31"/>
      <c r="D235" s="22"/>
      <c r="E235" s="22"/>
      <c r="F235" s="22"/>
      <c r="G235" s="33"/>
      <c r="H235" s="4"/>
      <c r="I235" s="4"/>
      <c r="J235" s="4"/>
      <c r="K235" s="4"/>
      <c r="L235" s="4"/>
      <c r="M235" s="4"/>
      <c r="N235" s="4"/>
      <c r="O235" s="299">
        <f t="shared" si="14"/>
        <v>0</v>
      </c>
      <c r="P235" s="4"/>
      <c r="Q235" s="4"/>
      <c r="R235" s="4"/>
      <c r="S235" s="4"/>
      <c r="T235" s="4"/>
      <c r="U235" s="4"/>
      <c r="V235" s="4"/>
      <c r="W235" s="4"/>
      <c r="X235" s="32"/>
      <c r="Y235" s="5"/>
      <c r="Z235" s="5"/>
      <c r="AA235" s="5"/>
      <c r="AB235" s="5"/>
      <c r="AC235" s="5"/>
      <c r="AD235" s="5"/>
      <c r="AE235" s="46"/>
      <c r="AF235" s="4"/>
      <c r="AG235" s="4"/>
      <c r="AH235" s="4"/>
      <c r="AI235" s="4"/>
      <c r="AJ235" s="4"/>
      <c r="AK235" s="4"/>
      <c r="AL235" s="4"/>
      <c r="AM235" s="4"/>
      <c r="AN235" s="33"/>
      <c r="AO235" s="4"/>
      <c r="AP235" s="43"/>
      <c r="AQ235" s="4"/>
      <c r="AR235" s="4"/>
      <c r="AS235" s="4"/>
      <c r="AT235" s="4"/>
      <c r="AU235" s="4"/>
      <c r="AV235" s="4"/>
      <c r="AW235" s="4"/>
      <c r="AX235" s="4"/>
      <c r="AY235" s="4"/>
      <c r="AZ235" s="300">
        <f t="shared" si="15"/>
        <v>0</v>
      </c>
      <c r="BA235" s="10"/>
      <c r="BB235" s="4"/>
      <c r="BC235" s="4"/>
      <c r="BD235" s="4"/>
      <c r="BE235" s="7"/>
      <c r="BF235" s="4"/>
      <c r="BG235" s="4"/>
      <c r="BH235" s="4"/>
      <c r="BI235" s="4"/>
      <c r="BJ235" s="33"/>
      <c r="BK235" s="43"/>
      <c r="BL235" s="11"/>
      <c r="BM235" s="11"/>
      <c r="BN235" s="11"/>
      <c r="BO235" s="155">
        <v>232</v>
      </c>
      <c r="BP235" s="26"/>
      <c r="BQ235" s="26"/>
      <c r="BR235" s="26"/>
      <c r="BS235" s="26"/>
      <c r="BT235" s="26"/>
      <c r="BU235" s="26"/>
      <c r="BV235" s="26"/>
      <c r="BW235" s="33"/>
      <c r="BX235" s="4"/>
      <c r="BY235" s="4"/>
      <c r="BZ235" s="4"/>
      <c r="CA235" s="4"/>
      <c r="CB235" s="43"/>
      <c r="CC235" s="26"/>
      <c r="CD235" s="26"/>
      <c r="CE235" s="26"/>
      <c r="CF235" s="26"/>
      <c r="CG235" s="26"/>
      <c r="CH235" s="26"/>
      <c r="CI235" s="33"/>
      <c r="CJ235" s="4"/>
      <c r="CK235" s="4"/>
      <c r="CL235" s="4"/>
      <c r="CM235" s="4"/>
      <c r="CN235" s="43"/>
      <c r="CO235" s="26"/>
      <c r="CP235" s="26"/>
      <c r="CQ235" s="26"/>
      <c r="CR235" s="26"/>
      <c r="CS235" s="26"/>
      <c r="CT235" s="26"/>
      <c r="CU235" s="33"/>
      <c r="CV235" s="4"/>
      <c r="CW235" s="4"/>
      <c r="CX235" s="4"/>
      <c r="CY235" s="4"/>
      <c r="CZ235" s="43"/>
      <c r="DA235" s="26"/>
      <c r="DB235" s="26"/>
      <c r="DC235" s="26"/>
      <c r="DD235" s="26"/>
      <c r="DE235" s="26"/>
      <c r="DF235" s="26"/>
      <c r="DG235" s="33"/>
      <c r="DH235" s="4"/>
      <c r="DI235" s="4"/>
      <c r="DJ235" s="4"/>
      <c r="DK235" s="4"/>
      <c r="DL235" s="4"/>
      <c r="DM235" s="33"/>
      <c r="DN235" s="26"/>
      <c r="DO235" s="26"/>
      <c r="DP235" s="26"/>
      <c r="DQ235" s="26"/>
      <c r="DR235" s="26"/>
      <c r="DS235" s="33"/>
      <c r="DT235" s="26"/>
      <c r="DU235" s="26"/>
      <c r="DV235" s="26"/>
      <c r="DW235" s="26"/>
      <c r="DX235" s="26"/>
      <c r="DY235" s="155">
        <v>232</v>
      </c>
      <c r="DZ235" s="282">
        <v>0</v>
      </c>
      <c r="EA235" s="282">
        <v>0</v>
      </c>
      <c r="EB235" s="69"/>
      <c r="EC235" s="69"/>
      <c r="ED235" s="69"/>
      <c r="EE235" s="81"/>
      <c r="EF235" s="26"/>
      <c r="EG235" s="4"/>
      <c r="EH235" s="4"/>
      <c r="EI235" s="4"/>
      <c r="EJ235" s="69"/>
      <c r="EK235" s="69"/>
      <c r="EL235" s="69"/>
      <c r="EM235" s="69"/>
      <c r="EN235" s="69"/>
      <c r="EO235" s="26"/>
      <c r="EP235" s="26"/>
    </row>
    <row r="236" spans="1:146" ht="15" x14ac:dyDescent="0.25">
      <c r="A236" s="152">
        <v>233</v>
      </c>
      <c r="B236" s="23"/>
      <c r="C236" s="266"/>
      <c r="D236" s="22"/>
      <c r="E236" s="22"/>
      <c r="F236" s="22"/>
      <c r="G236" s="33"/>
      <c r="H236" s="4"/>
      <c r="I236" s="4"/>
      <c r="J236" s="4"/>
      <c r="K236" s="4"/>
      <c r="L236" s="4"/>
      <c r="M236" s="4"/>
      <c r="N236" s="4"/>
      <c r="O236" s="299">
        <f t="shared" si="14"/>
        <v>0</v>
      </c>
      <c r="P236" s="4"/>
      <c r="Q236" s="4"/>
      <c r="R236" s="4"/>
      <c r="S236" s="4"/>
      <c r="T236" s="4"/>
      <c r="U236" s="4"/>
      <c r="V236" s="4"/>
      <c r="W236" s="4"/>
      <c r="X236" s="32"/>
      <c r="Y236" s="5"/>
      <c r="Z236" s="5"/>
      <c r="AA236" s="5"/>
      <c r="AB236" s="5"/>
      <c r="AC236" s="5"/>
      <c r="AD236" s="5"/>
      <c r="AE236" s="46"/>
      <c r="AF236" s="4"/>
      <c r="AG236" s="4"/>
      <c r="AH236" s="4"/>
      <c r="AI236" s="4"/>
      <c r="AJ236" s="4"/>
      <c r="AK236" s="4"/>
      <c r="AL236" s="4"/>
      <c r="AM236" s="4"/>
      <c r="AN236" s="33"/>
      <c r="AO236" s="4"/>
      <c r="AP236" s="43"/>
      <c r="AQ236" s="4"/>
      <c r="AR236" s="4"/>
      <c r="AS236" s="4"/>
      <c r="AT236" s="4"/>
      <c r="AU236" s="4"/>
      <c r="AV236" s="4"/>
      <c r="AW236" s="4"/>
      <c r="AX236" s="4"/>
      <c r="AY236" s="4"/>
      <c r="AZ236" s="300">
        <f t="shared" si="15"/>
        <v>0</v>
      </c>
      <c r="BA236" s="10"/>
      <c r="BB236" s="4"/>
      <c r="BC236" s="4"/>
      <c r="BD236" s="4"/>
      <c r="BE236" s="7"/>
      <c r="BF236" s="4"/>
      <c r="BG236" s="4"/>
      <c r="BH236" s="4"/>
      <c r="BI236" s="4"/>
      <c r="BJ236" s="33"/>
      <c r="BK236" s="43"/>
      <c r="BL236" s="11"/>
      <c r="BM236" s="11"/>
      <c r="BN236" s="11"/>
      <c r="BO236" s="155">
        <v>233</v>
      </c>
      <c r="BP236" s="26"/>
      <c r="BQ236" s="26"/>
      <c r="BR236" s="26"/>
      <c r="BS236" s="26"/>
      <c r="BT236" s="26"/>
      <c r="BU236" s="26"/>
      <c r="BV236" s="26"/>
      <c r="BW236" s="33"/>
      <c r="BX236" s="4"/>
      <c r="BY236" s="4"/>
      <c r="BZ236" s="4"/>
      <c r="CA236" s="4"/>
      <c r="CB236" s="43"/>
      <c r="CC236" s="26"/>
      <c r="CD236" s="26"/>
      <c r="CE236" s="26"/>
      <c r="CF236" s="26"/>
      <c r="CG236" s="26"/>
      <c r="CH236" s="26"/>
      <c r="CI236" s="33"/>
      <c r="CJ236" s="4"/>
      <c r="CK236" s="4"/>
      <c r="CL236" s="4"/>
      <c r="CM236" s="4"/>
      <c r="CN236" s="43"/>
      <c r="CO236" s="26"/>
      <c r="CP236" s="26"/>
      <c r="CQ236" s="26"/>
      <c r="CR236" s="26"/>
      <c r="CS236" s="26"/>
      <c r="CT236" s="26"/>
      <c r="CU236" s="33"/>
      <c r="CV236" s="4"/>
      <c r="CW236" s="4"/>
      <c r="CX236" s="4"/>
      <c r="CY236" s="4"/>
      <c r="CZ236" s="43"/>
      <c r="DA236" s="26"/>
      <c r="DB236" s="26"/>
      <c r="DC236" s="26"/>
      <c r="DD236" s="26"/>
      <c r="DE236" s="26"/>
      <c r="DF236" s="26"/>
      <c r="DG236" s="33"/>
      <c r="DH236" s="4"/>
      <c r="DI236" s="4"/>
      <c r="DJ236" s="4"/>
      <c r="DK236" s="4"/>
      <c r="DL236" s="4"/>
      <c r="DM236" s="33"/>
      <c r="DN236" s="26"/>
      <c r="DO236" s="26"/>
      <c r="DP236" s="26"/>
      <c r="DQ236" s="26"/>
      <c r="DR236" s="26"/>
      <c r="DS236" s="33"/>
      <c r="DT236" s="26"/>
      <c r="DU236" s="26"/>
      <c r="DV236" s="26"/>
      <c r="DW236" s="26"/>
      <c r="DX236" s="26"/>
      <c r="DY236" s="155">
        <v>233</v>
      </c>
      <c r="DZ236" s="282">
        <v>0</v>
      </c>
      <c r="EA236" s="282">
        <v>0</v>
      </c>
      <c r="EB236" s="69"/>
      <c r="EC236" s="69"/>
      <c r="ED236" s="69"/>
      <c r="EE236" s="81"/>
      <c r="EF236" s="26"/>
      <c r="EG236" s="4"/>
      <c r="EH236" s="4"/>
      <c r="EI236" s="4"/>
      <c r="EJ236" s="69"/>
      <c r="EK236" s="69"/>
      <c r="EL236" s="69"/>
      <c r="EM236" s="69"/>
      <c r="EN236" s="69"/>
      <c r="EO236" s="26"/>
      <c r="EP236" s="26"/>
    </row>
    <row r="237" spans="1:146" ht="15" x14ac:dyDescent="0.25">
      <c r="A237" s="152">
        <v>234</v>
      </c>
      <c r="B237" s="4"/>
      <c r="C237" s="33"/>
      <c r="D237" s="4"/>
      <c r="E237" s="4"/>
      <c r="F237" s="4"/>
      <c r="G237" s="33"/>
      <c r="H237" s="4"/>
      <c r="I237" s="4"/>
      <c r="J237" s="4"/>
      <c r="K237" s="4"/>
      <c r="L237" s="4"/>
      <c r="M237" s="4"/>
      <c r="N237" s="4"/>
      <c r="O237" s="299">
        <f t="shared" si="14"/>
        <v>0</v>
      </c>
      <c r="P237" s="4"/>
      <c r="Q237" s="4"/>
      <c r="R237" s="4"/>
      <c r="S237" s="4"/>
      <c r="T237" s="4"/>
      <c r="U237" s="4"/>
      <c r="V237" s="4"/>
      <c r="W237" s="4"/>
      <c r="X237" s="33"/>
      <c r="Y237" s="4"/>
      <c r="Z237" s="4"/>
      <c r="AA237" s="4"/>
      <c r="AB237" s="4"/>
      <c r="AC237" s="4"/>
      <c r="AD237" s="4"/>
      <c r="AE237" s="43"/>
      <c r="AF237" s="4"/>
      <c r="AG237" s="4"/>
      <c r="AH237" s="4"/>
      <c r="AI237" s="4"/>
      <c r="AJ237" s="4"/>
      <c r="AK237" s="4"/>
      <c r="AL237" s="4"/>
      <c r="AM237" s="4"/>
      <c r="AN237" s="33"/>
      <c r="AO237" s="4"/>
      <c r="AP237" s="43"/>
      <c r="AQ237" s="4"/>
      <c r="AR237" s="4"/>
      <c r="AS237" s="4"/>
      <c r="AT237" s="4"/>
      <c r="AU237" s="4"/>
      <c r="AV237" s="4"/>
      <c r="AW237" s="4"/>
      <c r="AX237" s="4"/>
      <c r="AY237" s="4"/>
      <c r="AZ237" s="300">
        <f t="shared" si="15"/>
        <v>0</v>
      </c>
      <c r="BA237" s="4"/>
      <c r="BB237" s="4"/>
      <c r="BC237" s="4"/>
      <c r="BD237" s="4"/>
      <c r="BE237" s="4"/>
      <c r="BF237" s="4"/>
      <c r="BG237" s="4"/>
      <c r="BH237" s="4"/>
      <c r="BI237" s="4"/>
      <c r="BJ237" s="33"/>
      <c r="BK237" s="43"/>
      <c r="BL237" s="11"/>
      <c r="BM237" s="11"/>
      <c r="BN237" s="11"/>
      <c r="BO237" s="155">
        <v>234</v>
      </c>
      <c r="BP237" s="26"/>
      <c r="BQ237" s="26"/>
      <c r="BR237" s="26"/>
      <c r="BS237" s="26"/>
      <c r="BT237" s="26"/>
      <c r="BU237" s="26"/>
      <c r="BV237" s="26"/>
      <c r="BW237" s="33"/>
      <c r="BX237" s="4"/>
      <c r="BY237" s="4"/>
      <c r="BZ237" s="4"/>
      <c r="CA237" s="4"/>
      <c r="CB237" s="43"/>
      <c r="CC237" s="26"/>
      <c r="CD237" s="26"/>
      <c r="CE237" s="26"/>
      <c r="CF237" s="26"/>
      <c r="CG237" s="26"/>
      <c r="CH237" s="26"/>
      <c r="CI237" s="33"/>
      <c r="CJ237" s="4"/>
      <c r="CK237" s="4"/>
      <c r="CL237" s="4"/>
      <c r="CM237" s="4"/>
      <c r="CN237" s="43"/>
      <c r="CO237" s="26"/>
      <c r="CP237" s="26"/>
      <c r="CQ237" s="26"/>
      <c r="CR237" s="26"/>
      <c r="CS237" s="26"/>
      <c r="CT237" s="26"/>
      <c r="CU237" s="33"/>
      <c r="CV237" s="4"/>
      <c r="CW237" s="4"/>
      <c r="CX237" s="4"/>
      <c r="CY237" s="4"/>
      <c r="CZ237" s="43"/>
      <c r="DA237" s="26"/>
      <c r="DB237" s="26"/>
      <c r="DC237" s="26"/>
      <c r="DD237" s="26"/>
      <c r="DE237" s="26"/>
      <c r="DF237" s="26"/>
      <c r="DG237" s="33"/>
      <c r="DH237" s="4"/>
      <c r="DI237" s="4"/>
      <c r="DJ237" s="4"/>
      <c r="DK237" s="4"/>
      <c r="DL237" s="4"/>
      <c r="DM237" s="33"/>
      <c r="DN237" s="26"/>
      <c r="DO237" s="26"/>
      <c r="DP237" s="26"/>
      <c r="DQ237" s="26"/>
      <c r="DR237" s="26"/>
      <c r="DS237" s="33"/>
      <c r="DT237" s="26"/>
      <c r="DU237" s="26"/>
      <c r="DV237" s="26"/>
      <c r="DW237" s="26"/>
      <c r="DX237" s="26"/>
      <c r="DY237" s="155">
        <v>234</v>
      </c>
      <c r="DZ237" s="282">
        <v>0</v>
      </c>
      <c r="EA237" s="282">
        <v>0</v>
      </c>
      <c r="EB237" s="69"/>
      <c r="EC237" s="69"/>
      <c r="ED237" s="69"/>
      <c r="EE237" s="81"/>
      <c r="EF237" s="26"/>
      <c r="EG237" s="4"/>
      <c r="EH237" s="4"/>
      <c r="EI237" s="4"/>
      <c r="EJ237" s="69"/>
      <c r="EK237" s="69"/>
      <c r="EL237" s="69"/>
      <c r="EM237" s="69"/>
      <c r="EN237" s="69"/>
      <c r="EO237" s="26"/>
      <c r="EP237" s="26"/>
    </row>
    <row r="238" spans="1:146" ht="15" x14ac:dyDescent="0.25">
      <c r="A238" s="152">
        <v>235</v>
      </c>
      <c r="B238" s="4"/>
      <c r="C238" s="33"/>
      <c r="D238" s="4"/>
      <c r="E238" s="4"/>
      <c r="F238" s="4"/>
      <c r="G238" s="33"/>
      <c r="H238" s="4"/>
      <c r="I238" s="4"/>
      <c r="J238" s="4"/>
      <c r="K238" s="4"/>
      <c r="L238" s="4"/>
      <c r="M238" s="4"/>
      <c r="N238" s="4"/>
      <c r="O238" s="299">
        <f t="shared" si="14"/>
        <v>0</v>
      </c>
      <c r="P238" s="4"/>
      <c r="Q238" s="4"/>
      <c r="R238" s="4"/>
      <c r="S238" s="4"/>
      <c r="T238" s="4"/>
      <c r="U238" s="4"/>
      <c r="V238" s="4"/>
      <c r="W238" s="4"/>
      <c r="X238" s="33"/>
      <c r="Y238" s="4"/>
      <c r="Z238" s="4"/>
      <c r="AA238" s="4"/>
      <c r="AB238" s="4"/>
      <c r="AC238" s="4"/>
      <c r="AD238" s="4"/>
      <c r="AE238" s="43"/>
      <c r="AF238" s="4"/>
      <c r="AG238" s="4"/>
      <c r="AH238" s="4"/>
      <c r="AI238" s="4"/>
      <c r="AJ238" s="4"/>
      <c r="AK238" s="4"/>
      <c r="AL238" s="4"/>
      <c r="AM238" s="4"/>
      <c r="AN238" s="33"/>
      <c r="AO238" s="4"/>
      <c r="AP238" s="43"/>
      <c r="AQ238" s="4"/>
      <c r="AR238" s="4"/>
      <c r="AS238" s="4"/>
      <c r="AT238" s="4"/>
      <c r="AU238" s="4"/>
      <c r="AV238" s="4"/>
      <c r="AW238" s="4"/>
      <c r="AX238" s="4"/>
      <c r="AY238" s="4"/>
      <c r="AZ238" s="300">
        <f t="shared" si="15"/>
        <v>0</v>
      </c>
      <c r="BA238" s="4"/>
      <c r="BB238" s="4"/>
      <c r="BC238" s="4"/>
      <c r="BD238" s="4"/>
      <c r="BE238" s="4"/>
      <c r="BF238" s="4"/>
      <c r="BG238" s="4"/>
      <c r="BH238" s="4"/>
      <c r="BI238" s="4"/>
      <c r="BJ238" s="33"/>
      <c r="BK238" s="43"/>
      <c r="BL238" s="11"/>
      <c r="BM238" s="11"/>
      <c r="BN238" s="11"/>
      <c r="BO238" s="155">
        <v>235</v>
      </c>
      <c r="BP238" s="26"/>
      <c r="BQ238" s="26"/>
      <c r="BR238" s="26"/>
      <c r="BS238" s="26"/>
      <c r="BT238" s="26"/>
      <c r="BU238" s="26"/>
      <c r="BV238" s="26"/>
      <c r="BW238" s="33"/>
      <c r="BX238" s="4"/>
      <c r="BY238" s="4"/>
      <c r="BZ238" s="4"/>
      <c r="CA238" s="4"/>
      <c r="CB238" s="43"/>
      <c r="CC238" s="26"/>
      <c r="CD238" s="26"/>
      <c r="CE238" s="26"/>
      <c r="CF238" s="26"/>
      <c r="CG238" s="26"/>
      <c r="CH238" s="26"/>
      <c r="CI238" s="33"/>
      <c r="CJ238" s="4"/>
      <c r="CK238" s="4"/>
      <c r="CL238" s="4"/>
      <c r="CM238" s="4"/>
      <c r="CN238" s="43"/>
      <c r="CO238" s="26"/>
      <c r="CP238" s="26"/>
      <c r="CQ238" s="26"/>
      <c r="CR238" s="26"/>
      <c r="CS238" s="26"/>
      <c r="CT238" s="26"/>
      <c r="CU238" s="33"/>
      <c r="CV238" s="4"/>
      <c r="CW238" s="4"/>
      <c r="CX238" s="4"/>
      <c r="CY238" s="4"/>
      <c r="CZ238" s="43"/>
      <c r="DA238" s="26"/>
      <c r="DB238" s="26"/>
      <c r="DC238" s="26"/>
      <c r="DD238" s="26"/>
      <c r="DE238" s="26"/>
      <c r="DF238" s="26"/>
      <c r="DG238" s="33"/>
      <c r="DH238" s="4"/>
      <c r="DI238" s="4"/>
      <c r="DJ238" s="4"/>
      <c r="DK238" s="4"/>
      <c r="DL238" s="4"/>
      <c r="DM238" s="33"/>
      <c r="DN238" s="26"/>
      <c r="DO238" s="26"/>
      <c r="DP238" s="26"/>
      <c r="DQ238" s="26"/>
      <c r="DR238" s="26"/>
      <c r="DS238" s="33"/>
      <c r="DT238" s="26"/>
      <c r="DU238" s="26"/>
      <c r="DV238" s="26"/>
      <c r="DW238" s="26"/>
      <c r="DX238" s="26"/>
      <c r="DY238" s="155">
        <v>235</v>
      </c>
      <c r="DZ238" s="282">
        <v>0</v>
      </c>
      <c r="EA238" s="282">
        <v>0</v>
      </c>
      <c r="EB238" s="69"/>
      <c r="EC238" s="69"/>
      <c r="ED238" s="69"/>
      <c r="EE238" s="81"/>
      <c r="EF238" s="26"/>
      <c r="EG238" s="4"/>
      <c r="EH238" s="4"/>
      <c r="EI238" s="4"/>
      <c r="EJ238" s="69"/>
      <c r="EK238" s="69"/>
      <c r="EL238" s="69"/>
      <c r="EM238" s="69"/>
      <c r="EN238" s="69"/>
      <c r="EO238" s="26"/>
      <c r="EP238" s="26"/>
    </row>
    <row r="239" spans="1:146" ht="15" x14ac:dyDescent="0.25">
      <c r="A239" s="152">
        <v>236</v>
      </c>
      <c r="C239" s="31"/>
      <c r="G239" s="31"/>
      <c r="H239" s="1"/>
      <c r="I239" s="1"/>
      <c r="J239" s="1"/>
      <c r="K239" s="1"/>
      <c r="L239" s="1"/>
      <c r="M239" s="1"/>
      <c r="N239" s="1"/>
      <c r="O239" s="299">
        <f t="shared" si="14"/>
        <v>0</v>
      </c>
      <c r="X239" s="31"/>
      <c r="Y239" s="1"/>
      <c r="Z239" s="1"/>
      <c r="AA239" s="1"/>
      <c r="AB239" s="1"/>
      <c r="AC239" s="1"/>
      <c r="AD239" s="1"/>
      <c r="AE239" s="125"/>
      <c r="AN239" s="31"/>
      <c r="AO239" s="1"/>
      <c r="AP239" s="125"/>
      <c r="AZ239" s="300">
        <f t="shared" si="15"/>
        <v>0</v>
      </c>
      <c r="BA239" s="1"/>
      <c r="BB239" s="1"/>
      <c r="BC239" s="1"/>
      <c r="BD239" s="1"/>
      <c r="BE239" s="1"/>
      <c r="BF239" s="1"/>
      <c r="BG239" s="1"/>
      <c r="BH239" s="1"/>
      <c r="BI239" s="1"/>
      <c r="BJ239" s="31"/>
      <c r="BK239" s="125"/>
      <c r="BL239" s="11"/>
      <c r="BM239" s="11"/>
      <c r="BN239" s="11"/>
      <c r="BO239" s="155">
        <v>236</v>
      </c>
      <c r="BW239" s="31"/>
      <c r="BX239" s="1"/>
      <c r="BY239" s="1"/>
      <c r="BZ239" s="1"/>
      <c r="CA239" s="1"/>
      <c r="CB239" s="125"/>
      <c r="CI239" s="31"/>
      <c r="CJ239" s="1"/>
      <c r="CK239" s="1"/>
      <c r="CL239" s="1"/>
      <c r="CM239" s="1"/>
      <c r="CN239" s="125"/>
      <c r="CU239" s="31"/>
      <c r="CV239" s="1"/>
      <c r="CW239" s="1"/>
      <c r="CX239" s="1"/>
      <c r="CY239" s="1"/>
      <c r="CZ239" s="125"/>
      <c r="DG239" s="31"/>
      <c r="DH239" s="1"/>
      <c r="DI239" s="1"/>
      <c r="DJ239" s="1"/>
      <c r="DK239" s="1"/>
      <c r="DL239" s="1"/>
      <c r="DM239" s="31"/>
      <c r="DS239" s="31"/>
      <c r="DY239" s="155">
        <v>236</v>
      </c>
      <c r="DZ239" s="282">
        <v>0</v>
      </c>
      <c r="EA239" s="282">
        <v>0</v>
      </c>
      <c r="EE239" s="271"/>
    </row>
    <row r="240" spans="1:146" ht="15" x14ac:dyDescent="0.25">
      <c r="A240" s="152">
        <v>237</v>
      </c>
      <c r="C240" s="31"/>
      <c r="G240" s="31"/>
      <c r="H240" s="1"/>
      <c r="I240" s="1"/>
      <c r="J240" s="1"/>
      <c r="K240" s="1"/>
      <c r="L240" s="1"/>
      <c r="M240" s="1"/>
      <c r="N240" s="1"/>
      <c r="O240" s="299">
        <f t="shared" si="14"/>
        <v>0</v>
      </c>
      <c r="X240" s="31"/>
      <c r="Y240" s="1"/>
      <c r="Z240" s="1"/>
      <c r="AA240" s="1"/>
      <c r="AB240" s="1"/>
      <c r="AC240" s="1"/>
      <c r="AD240" s="1"/>
      <c r="AE240" s="125"/>
      <c r="AN240" s="31"/>
      <c r="AO240" s="1"/>
      <c r="AP240" s="125"/>
      <c r="AZ240" s="300">
        <f t="shared" si="15"/>
        <v>0</v>
      </c>
      <c r="BA240" s="1"/>
      <c r="BB240" s="1"/>
      <c r="BC240" s="1"/>
      <c r="BD240" s="1"/>
      <c r="BE240" s="1"/>
      <c r="BF240" s="1"/>
      <c r="BG240" s="1"/>
      <c r="BH240" s="1"/>
      <c r="BI240" s="1"/>
      <c r="BJ240" s="31"/>
      <c r="BK240" s="125"/>
      <c r="BL240" s="11"/>
      <c r="BM240" s="11"/>
      <c r="BN240" s="11"/>
      <c r="BO240" s="155">
        <v>237</v>
      </c>
      <c r="BW240" s="31"/>
      <c r="BX240" s="1"/>
      <c r="BY240" s="1"/>
      <c r="BZ240" s="1"/>
      <c r="CA240" s="1"/>
      <c r="CB240" s="125"/>
      <c r="CI240" s="31"/>
      <c r="CJ240" s="1"/>
      <c r="CK240" s="1"/>
      <c r="CL240" s="1"/>
      <c r="CM240" s="1"/>
      <c r="CN240" s="125"/>
      <c r="CU240" s="31"/>
      <c r="CV240" s="1"/>
      <c r="CW240" s="1"/>
      <c r="CX240" s="1"/>
      <c r="CY240" s="1"/>
      <c r="CZ240" s="125"/>
      <c r="DG240" s="31"/>
      <c r="DH240" s="1"/>
      <c r="DI240" s="1"/>
      <c r="DJ240" s="1"/>
      <c r="DK240" s="1"/>
      <c r="DL240" s="1"/>
      <c r="DM240" s="31"/>
      <c r="DS240" s="31"/>
      <c r="DY240" s="155">
        <v>237</v>
      </c>
      <c r="DZ240" s="282">
        <v>0</v>
      </c>
      <c r="EA240" s="282">
        <v>0</v>
      </c>
      <c r="EE240" s="271"/>
    </row>
    <row r="241" spans="1:135" ht="15" x14ac:dyDescent="0.25">
      <c r="A241" s="152">
        <v>238</v>
      </c>
      <c r="C241" s="31"/>
      <c r="G241" s="31"/>
      <c r="H241" s="1"/>
      <c r="I241" s="1"/>
      <c r="J241" s="1"/>
      <c r="K241" s="1"/>
      <c r="L241" s="1"/>
      <c r="M241" s="1"/>
      <c r="N241" s="1"/>
      <c r="O241" s="299">
        <f t="shared" si="14"/>
        <v>0</v>
      </c>
      <c r="X241" s="31"/>
      <c r="Y241" s="1"/>
      <c r="Z241" s="1"/>
      <c r="AA241" s="1"/>
      <c r="AB241" s="1"/>
      <c r="AC241" s="1"/>
      <c r="AD241" s="1"/>
      <c r="AE241" s="125"/>
      <c r="AN241" s="31"/>
      <c r="AO241" s="1"/>
      <c r="AP241" s="125"/>
      <c r="AZ241" s="300">
        <f t="shared" si="15"/>
        <v>0</v>
      </c>
      <c r="BA241" s="1"/>
      <c r="BB241" s="1"/>
      <c r="BC241" s="1"/>
      <c r="BD241" s="1"/>
      <c r="BE241" s="1"/>
      <c r="BF241" s="1"/>
      <c r="BG241" s="1"/>
      <c r="BH241" s="1"/>
      <c r="BI241" s="1"/>
      <c r="BJ241" s="31"/>
      <c r="BK241" s="125"/>
      <c r="BL241" s="11"/>
      <c r="BM241" s="11"/>
      <c r="BN241" s="11"/>
      <c r="BO241" s="155">
        <v>238</v>
      </c>
      <c r="BW241" s="31"/>
      <c r="BX241" s="1"/>
      <c r="BY241" s="1"/>
      <c r="BZ241" s="1"/>
      <c r="CA241" s="1"/>
      <c r="CB241" s="125"/>
      <c r="CI241" s="31"/>
      <c r="CJ241" s="1"/>
      <c r="CK241" s="1"/>
      <c r="CL241" s="1"/>
      <c r="CM241" s="1"/>
      <c r="CN241" s="125"/>
      <c r="CU241" s="31"/>
      <c r="CV241" s="1"/>
      <c r="CW241" s="1"/>
      <c r="CX241" s="1"/>
      <c r="CY241" s="1"/>
      <c r="CZ241" s="125"/>
      <c r="DG241" s="31"/>
      <c r="DH241" s="1"/>
      <c r="DI241" s="1"/>
      <c r="DJ241" s="1"/>
      <c r="DK241" s="1"/>
      <c r="DL241" s="1"/>
      <c r="DM241" s="31"/>
      <c r="DS241" s="31"/>
      <c r="DY241" s="155">
        <v>238</v>
      </c>
      <c r="DZ241" s="282">
        <v>0</v>
      </c>
      <c r="EA241" s="282">
        <v>0</v>
      </c>
      <c r="EE241" s="271"/>
    </row>
    <row r="242" spans="1:135" ht="15" x14ac:dyDescent="0.25">
      <c r="A242" s="152">
        <v>239</v>
      </c>
      <c r="C242" s="31"/>
      <c r="G242" s="31"/>
      <c r="H242" s="1"/>
      <c r="I242" s="1"/>
      <c r="J242" s="1"/>
      <c r="K242" s="1"/>
      <c r="L242" s="1"/>
      <c r="M242" s="1"/>
      <c r="N242" s="1"/>
      <c r="O242" s="299">
        <f t="shared" si="14"/>
        <v>0</v>
      </c>
      <c r="X242" s="31"/>
      <c r="Y242" s="1"/>
      <c r="Z242" s="1"/>
      <c r="AA242" s="1"/>
      <c r="AB242" s="1"/>
      <c r="AC242" s="1"/>
      <c r="AD242" s="1"/>
      <c r="AE242" s="125"/>
      <c r="AN242" s="31"/>
      <c r="AO242" s="1"/>
      <c r="AP242" s="125"/>
      <c r="AZ242" s="300">
        <f t="shared" si="15"/>
        <v>0</v>
      </c>
      <c r="BA242" s="1"/>
      <c r="BB242" s="1"/>
      <c r="BC242" s="1"/>
      <c r="BD242" s="1"/>
      <c r="BE242" s="1"/>
      <c r="BF242" s="1"/>
      <c r="BG242" s="1"/>
      <c r="BH242" s="1"/>
      <c r="BI242" s="1"/>
      <c r="BJ242" s="31"/>
      <c r="BK242" s="125"/>
      <c r="BL242" s="11"/>
      <c r="BM242" s="11"/>
      <c r="BN242" s="11"/>
      <c r="BO242" s="155">
        <v>239</v>
      </c>
      <c r="BW242" s="31"/>
      <c r="BX242" s="1"/>
      <c r="BY242" s="1"/>
      <c r="BZ242" s="1"/>
      <c r="CA242" s="1"/>
      <c r="CB242" s="125"/>
      <c r="CI242" s="31"/>
      <c r="CJ242" s="1"/>
      <c r="CK242" s="1"/>
      <c r="CL242" s="1"/>
      <c r="CM242" s="1"/>
      <c r="CN242" s="125"/>
      <c r="CU242" s="31"/>
      <c r="CV242" s="1"/>
      <c r="CW242" s="1"/>
      <c r="CX242" s="1"/>
      <c r="CY242" s="1"/>
      <c r="CZ242" s="125"/>
      <c r="DG242" s="31"/>
      <c r="DH242" s="1"/>
      <c r="DI242" s="1"/>
      <c r="DJ242" s="1"/>
      <c r="DK242" s="1"/>
      <c r="DL242" s="1"/>
      <c r="DM242" s="31"/>
      <c r="DS242" s="31"/>
      <c r="DY242" s="155">
        <v>239</v>
      </c>
      <c r="DZ242" s="282">
        <v>0</v>
      </c>
      <c r="EA242" s="282">
        <v>0</v>
      </c>
      <c r="EE242" s="271"/>
    </row>
    <row r="243" spans="1:135" ht="15" x14ac:dyDescent="0.25">
      <c r="A243" s="152">
        <v>240</v>
      </c>
      <c r="C243" s="31"/>
      <c r="G243" s="31"/>
      <c r="H243" s="1"/>
      <c r="I243" s="1"/>
      <c r="J243" s="1"/>
      <c r="K243" s="1"/>
      <c r="L243" s="1"/>
      <c r="M243" s="1"/>
      <c r="N243" s="1"/>
      <c r="O243" s="299">
        <f t="shared" si="14"/>
        <v>0</v>
      </c>
      <c r="X243" s="31"/>
      <c r="Y243" s="1"/>
      <c r="Z243" s="1"/>
      <c r="AA243" s="1"/>
      <c r="AB243" s="1"/>
      <c r="AC243" s="1"/>
      <c r="AD243" s="1"/>
      <c r="AE243" s="125"/>
      <c r="AN243" s="31"/>
      <c r="AO243" s="1"/>
      <c r="AP243" s="125"/>
      <c r="AZ243" s="300">
        <f t="shared" si="15"/>
        <v>0</v>
      </c>
      <c r="BA243" s="1"/>
      <c r="BB243" s="1"/>
      <c r="BC243" s="1"/>
      <c r="BD243" s="1"/>
      <c r="BE243" s="1"/>
      <c r="BF243" s="1"/>
      <c r="BG243" s="1"/>
      <c r="BH243" s="1"/>
      <c r="BI243" s="1"/>
      <c r="BJ243" s="31"/>
      <c r="BK243" s="125"/>
      <c r="BL243" s="11"/>
      <c r="BM243" s="11"/>
      <c r="BN243" s="11"/>
      <c r="BO243" s="155">
        <v>240</v>
      </c>
      <c r="BW243" s="31"/>
      <c r="BX243" s="1"/>
      <c r="BY243" s="1"/>
      <c r="BZ243" s="1"/>
      <c r="CA243" s="1"/>
      <c r="CB243" s="125"/>
      <c r="CI243" s="31"/>
      <c r="CJ243" s="1"/>
      <c r="CK243" s="1"/>
      <c r="CL243" s="1"/>
      <c r="CM243" s="1"/>
      <c r="CN243" s="125"/>
      <c r="CU243" s="31"/>
      <c r="CV243" s="1"/>
      <c r="CW243" s="1"/>
      <c r="CX243" s="1"/>
      <c r="CY243" s="1"/>
      <c r="CZ243" s="125"/>
      <c r="DG243" s="31"/>
      <c r="DH243" s="1"/>
      <c r="DI243" s="1"/>
      <c r="DJ243" s="1"/>
      <c r="DK243" s="1"/>
      <c r="DL243" s="1"/>
      <c r="DM243" s="31"/>
      <c r="DS243" s="31"/>
      <c r="DY243" s="155">
        <v>240</v>
      </c>
      <c r="DZ243" s="282">
        <v>0</v>
      </c>
      <c r="EA243" s="282">
        <v>0</v>
      </c>
      <c r="EE243" s="271"/>
    </row>
    <row r="244" spans="1:135" ht="15" x14ac:dyDescent="0.25">
      <c r="A244" s="152">
        <v>241</v>
      </c>
      <c r="C244" s="31"/>
      <c r="G244" s="31"/>
      <c r="H244" s="1"/>
      <c r="I244" s="1"/>
      <c r="J244" s="1"/>
      <c r="K244" s="1"/>
      <c r="L244" s="1"/>
      <c r="M244" s="1"/>
      <c r="N244" s="1"/>
      <c r="O244" s="299">
        <f t="shared" si="14"/>
        <v>0</v>
      </c>
      <c r="X244" s="31"/>
      <c r="Y244" s="1"/>
      <c r="Z244" s="1"/>
      <c r="AA244" s="1"/>
      <c r="AB244" s="1"/>
      <c r="AC244" s="1"/>
      <c r="AD244" s="1"/>
      <c r="AE244" s="125"/>
      <c r="AN244" s="31"/>
      <c r="AO244" s="1"/>
      <c r="AP244" s="125"/>
      <c r="AZ244" s="300">
        <f t="shared" si="15"/>
        <v>0</v>
      </c>
      <c r="BA244" s="1"/>
      <c r="BB244" s="1"/>
      <c r="BC244" s="1"/>
      <c r="BD244" s="1"/>
      <c r="BE244" s="1"/>
      <c r="BF244" s="1"/>
      <c r="BG244" s="1"/>
      <c r="BH244" s="1"/>
      <c r="BI244" s="1"/>
      <c r="BJ244" s="31"/>
      <c r="BK244" s="125"/>
      <c r="BL244" s="11"/>
      <c r="BM244" s="11"/>
      <c r="BN244" s="11"/>
      <c r="BO244" s="155">
        <v>241</v>
      </c>
      <c r="BW244" s="31"/>
      <c r="BX244" s="1"/>
      <c r="BY244" s="1"/>
      <c r="BZ244" s="1"/>
      <c r="CA244" s="1"/>
      <c r="CB244" s="125"/>
      <c r="CI244" s="31"/>
      <c r="CJ244" s="1"/>
      <c r="CK244" s="1"/>
      <c r="CL244" s="1"/>
      <c r="CM244" s="1"/>
      <c r="CN244" s="125"/>
      <c r="CU244" s="31"/>
      <c r="CV244" s="1"/>
      <c r="CW244" s="1"/>
      <c r="CX244" s="1"/>
      <c r="CY244" s="1"/>
      <c r="CZ244" s="125"/>
      <c r="DG244" s="31"/>
      <c r="DH244" s="1"/>
      <c r="DI244" s="1"/>
      <c r="DJ244" s="1"/>
      <c r="DK244" s="1"/>
      <c r="DL244" s="1"/>
      <c r="DM244" s="31"/>
      <c r="DS244" s="31"/>
      <c r="DY244" s="155">
        <v>241</v>
      </c>
      <c r="DZ244" s="282">
        <v>0</v>
      </c>
      <c r="EA244" s="282">
        <v>0</v>
      </c>
      <c r="EE244" s="271"/>
    </row>
    <row r="245" spans="1:135" ht="15" x14ac:dyDescent="0.25">
      <c r="A245" s="152">
        <v>242</v>
      </c>
      <c r="C245" s="31"/>
      <c r="G245" s="31"/>
      <c r="H245" s="1"/>
      <c r="I245" s="1"/>
      <c r="J245" s="1"/>
      <c r="K245" s="1"/>
      <c r="L245" s="1"/>
      <c r="M245" s="1"/>
      <c r="N245" s="1"/>
      <c r="O245" s="299">
        <f t="shared" si="14"/>
        <v>0</v>
      </c>
      <c r="X245" s="31"/>
      <c r="Y245" s="1"/>
      <c r="Z245" s="1"/>
      <c r="AA245" s="1"/>
      <c r="AB245" s="1"/>
      <c r="AC245" s="1"/>
      <c r="AD245" s="1"/>
      <c r="AE245" s="125"/>
      <c r="AN245" s="31"/>
      <c r="AO245" s="1"/>
      <c r="AP245" s="125"/>
      <c r="AZ245" s="300">
        <f t="shared" si="15"/>
        <v>0</v>
      </c>
      <c r="BA245" s="1"/>
      <c r="BB245" s="1"/>
      <c r="BC245" s="1"/>
      <c r="BD245" s="1"/>
      <c r="BE245" s="1"/>
      <c r="BF245" s="1"/>
      <c r="BG245" s="1"/>
      <c r="BH245" s="1"/>
      <c r="BI245" s="1"/>
      <c r="BJ245" s="31"/>
      <c r="BK245" s="125"/>
      <c r="BL245" s="11"/>
      <c r="BM245" s="11"/>
      <c r="BN245" s="11"/>
      <c r="BO245" s="155">
        <v>242</v>
      </c>
      <c r="BW245" s="31"/>
      <c r="BX245" s="1"/>
      <c r="BY245" s="1"/>
      <c r="BZ245" s="1"/>
      <c r="CA245" s="1"/>
      <c r="CB245" s="125"/>
      <c r="CI245" s="31"/>
      <c r="CJ245" s="1"/>
      <c r="CK245" s="1"/>
      <c r="CL245" s="1"/>
      <c r="CM245" s="1"/>
      <c r="CN245" s="125"/>
      <c r="CU245" s="31"/>
      <c r="CV245" s="1"/>
      <c r="CW245" s="1"/>
      <c r="CX245" s="1"/>
      <c r="CY245" s="1"/>
      <c r="CZ245" s="125"/>
      <c r="DG245" s="31"/>
      <c r="DH245" s="1"/>
      <c r="DI245" s="1"/>
      <c r="DJ245" s="1"/>
      <c r="DK245" s="1"/>
      <c r="DL245" s="1"/>
      <c r="DM245" s="31"/>
      <c r="DS245" s="31"/>
      <c r="DY245" s="155">
        <v>242</v>
      </c>
      <c r="DZ245" s="282">
        <v>0</v>
      </c>
      <c r="EA245" s="282">
        <v>0</v>
      </c>
      <c r="EE245" s="271"/>
    </row>
    <row r="246" spans="1:135" ht="15" x14ac:dyDescent="0.25">
      <c r="A246" s="152">
        <v>243</v>
      </c>
      <c r="C246" s="31"/>
      <c r="G246" s="31"/>
      <c r="H246" s="1"/>
      <c r="I246" s="1"/>
      <c r="J246" s="1"/>
      <c r="K246" s="1"/>
      <c r="L246" s="1"/>
      <c r="M246" s="1"/>
      <c r="N246" s="1"/>
      <c r="O246" s="299">
        <f t="shared" si="14"/>
        <v>0</v>
      </c>
      <c r="X246" s="31"/>
      <c r="Y246" s="1"/>
      <c r="Z246" s="1"/>
      <c r="AA246" s="1"/>
      <c r="AB246" s="1"/>
      <c r="AC246" s="1"/>
      <c r="AD246" s="1"/>
      <c r="AE246" s="125"/>
      <c r="AN246" s="31"/>
      <c r="AO246" s="1"/>
      <c r="AP246" s="125"/>
      <c r="AZ246" s="300">
        <f t="shared" si="15"/>
        <v>0</v>
      </c>
      <c r="BA246" s="1"/>
      <c r="BB246" s="1"/>
      <c r="BC246" s="1"/>
      <c r="BD246" s="1"/>
      <c r="BE246" s="1"/>
      <c r="BF246" s="1"/>
      <c r="BG246" s="1"/>
      <c r="BH246" s="1"/>
      <c r="BI246" s="1"/>
      <c r="BJ246" s="31"/>
      <c r="BK246" s="125"/>
      <c r="BL246" s="11"/>
      <c r="BM246" s="11"/>
      <c r="BN246" s="11"/>
      <c r="BO246" s="155">
        <v>243</v>
      </c>
      <c r="BW246" s="31"/>
      <c r="BX246" s="1"/>
      <c r="BY246" s="1"/>
      <c r="BZ246" s="1"/>
      <c r="CA246" s="1"/>
      <c r="CB246" s="125"/>
      <c r="CI246" s="31"/>
      <c r="CJ246" s="1"/>
      <c r="CK246" s="1"/>
      <c r="CL246" s="1"/>
      <c r="CM246" s="1"/>
      <c r="CN246" s="125"/>
      <c r="CU246" s="31"/>
      <c r="CV246" s="1"/>
      <c r="CW246" s="1"/>
      <c r="CX246" s="1"/>
      <c r="CY246" s="1"/>
      <c r="CZ246" s="125"/>
      <c r="DG246" s="31"/>
      <c r="DH246" s="1"/>
      <c r="DI246" s="1"/>
      <c r="DJ246" s="1"/>
      <c r="DK246" s="1"/>
      <c r="DL246" s="1"/>
      <c r="DM246" s="31"/>
      <c r="DS246" s="31"/>
      <c r="DY246" s="155">
        <v>243</v>
      </c>
      <c r="DZ246" s="282">
        <v>0</v>
      </c>
      <c r="EA246" s="282">
        <v>0</v>
      </c>
      <c r="EE246" s="271"/>
    </row>
    <row r="247" spans="1:135" ht="15" x14ac:dyDescent="0.25">
      <c r="A247" s="152">
        <v>244</v>
      </c>
      <c r="C247" s="31"/>
      <c r="G247" s="31"/>
      <c r="H247" s="1"/>
      <c r="I247" s="1"/>
      <c r="J247" s="1"/>
      <c r="K247" s="1"/>
      <c r="L247" s="1"/>
      <c r="M247" s="1"/>
      <c r="N247" s="1"/>
      <c r="O247" s="299">
        <f t="shared" si="14"/>
        <v>0</v>
      </c>
      <c r="X247" s="31"/>
      <c r="Y247" s="1"/>
      <c r="Z247" s="1"/>
      <c r="AA247" s="1"/>
      <c r="AB247" s="1"/>
      <c r="AC247" s="1"/>
      <c r="AD247" s="1"/>
      <c r="AE247" s="125"/>
      <c r="AN247" s="31"/>
      <c r="AO247" s="1"/>
      <c r="AP247" s="125"/>
      <c r="AZ247" s="300">
        <f t="shared" si="15"/>
        <v>0</v>
      </c>
      <c r="BA247" s="1"/>
      <c r="BB247" s="1"/>
      <c r="BC247" s="1"/>
      <c r="BD247" s="1"/>
      <c r="BE247" s="1"/>
      <c r="BF247" s="1"/>
      <c r="BG247" s="1"/>
      <c r="BH247" s="1"/>
      <c r="BI247" s="1"/>
      <c r="BJ247" s="31"/>
      <c r="BK247" s="125"/>
      <c r="BL247" s="11"/>
      <c r="BM247" s="11"/>
      <c r="BN247" s="11"/>
      <c r="BO247" s="155">
        <v>244</v>
      </c>
      <c r="BW247" s="31"/>
      <c r="BX247" s="1"/>
      <c r="BY247" s="1"/>
      <c r="BZ247" s="1"/>
      <c r="CA247" s="1"/>
      <c r="CB247" s="125"/>
      <c r="CI247" s="31"/>
      <c r="CJ247" s="1"/>
      <c r="CK247" s="1"/>
      <c r="CL247" s="1"/>
      <c r="CM247" s="1"/>
      <c r="CN247" s="125"/>
      <c r="CU247" s="31"/>
      <c r="CV247" s="1"/>
      <c r="CW247" s="1"/>
      <c r="CX247" s="1"/>
      <c r="CY247" s="1"/>
      <c r="CZ247" s="125"/>
      <c r="DG247" s="31"/>
      <c r="DH247" s="1"/>
      <c r="DI247" s="1"/>
      <c r="DJ247" s="1"/>
      <c r="DK247" s="1"/>
      <c r="DL247" s="1"/>
      <c r="DM247" s="31"/>
      <c r="DS247" s="31"/>
      <c r="DY247" s="155">
        <v>244</v>
      </c>
      <c r="DZ247" s="282">
        <v>0</v>
      </c>
      <c r="EA247" s="282">
        <v>0</v>
      </c>
      <c r="EE247" s="271"/>
    </row>
    <row r="248" spans="1:135" ht="15" x14ac:dyDescent="0.25">
      <c r="A248" s="152">
        <v>245</v>
      </c>
      <c r="C248" s="31"/>
      <c r="G248" s="31"/>
      <c r="H248" s="1"/>
      <c r="I248" s="1"/>
      <c r="J248" s="1"/>
      <c r="K248" s="1"/>
      <c r="L248" s="1"/>
      <c r="M248" s="1"/>
      <c r="N248" s="1"/>
      <c r="O248" s="299">
        <f t="shared" si="14"/>
        <v>0</v>
      </c>
      <c r="X248" s="31"/>
      <c r="Y248" s="1"/>
      <c r="Z248" s="1"/>
      <c r="AA248" s="1"/>
      <c r="AB248" s="1"/>
      <c r="AC248" s="1"/>
      <c r="AD248" s="1"/>
      <c r="AE248" s="125"/>
      <c r="AN248" s="31"/>
      <c r="AO248" s="1"/>
      <c r="AP248" s="125"/>
      <c r="AZ248" s="300">
        <f t="shared" si="15"/>
        <v>0</v>
      </c>
      <c r="BA248" s="1"/>
      <c r="BB248" s="1"/>
      <c r="BC248" s="1"/>
      <c r="BD248" s="1"/>
      <c r="BE248" s="1"/>
      <c r="BF248" s="1"/>
      <c r="BG248" s="1"/>
      <c r="BH248" s="1"/>
      <c r="BI248" s="1"/>
      <c r="BJ248" s="31"/>
      <c r="BK248" s="125"/>
      <c r="BL248" s="11"/>
      <c r="BM248" s="11"/>
      <c r="BN248" s="11"/>
      <c r="BO248" s="155">
        <v>245</v>
      </c>
      <c r="BW248" s="31"/>
      <c r="BX248" s="1"/>
      <c r="BY248" s="1"/>
      <c r="BZ248" s="1"/>
      <c r="CA248" s="1"/>
      <c r="CB248" s="125"/>
      <c r="CI248" s="31"/>
      <c r="CJ248" s="1"/>
      <c r="CK248" s="1"/>
      <c r="CL248" s="1"/>
      <c r="CM248" s="1"/>
      <c r="CN248" s="125"/>
      <c r="CU248" s="31"/>
      <c r="CV248" s="1"/>
      <c r="CW248" s="1"/>
      <c r="CX248" s="1"/>
      <c r="CY248" s="1"/>
      <c r="CZ248" s="125"/>
      <c r="DG248" s="31"/>
      <c r="DH248" s="1"/>
      <c r="DI248" s="1"/>
      <c r="DJ248" s="1"/>
      <c r="DK248" s="1"/>
      <c r="DL248" s="1"/>
      <c r="DM248" s="31"/>
      <c r="DS248" s="31"/>
      <c r="DY248" s="155">
        <v>245</v>
      </c>
      <c r="DZ248" s="282">
        <v>0</v>
      </c>
      <c r="EA248" s="282">
        <v>0</v>
      </c>
      <c r="EE248" s="271"/>
    </row>
    <row r="249" spans="1:135" ht="15" x14ac:dyDescent="0.25">
      <c r="A249" s="152">
        <v>246</v>
      </c>
      <c r="C249" s="31"/>
      <c r="G249" s="31"/>
      <c r="H249" s="1"/>
      <c r="I249" s="1"/>
      <c r="J249" s="1"/>
      <c r="K249" s="1"/>
      <c r="L249" s="1"/>
      <c r="M249" s="1"/>
      <c r="N249" s="1"/>
      <c r="O249" s="299">
        <f t="shared" si="14"/>
        <v>0</v>
      </c>
      <c r="X249" s="31"/>
      <c r="Y249" s="1"/>
      <c r="Z249" s="1"/>
      <c r="AA249" s="1"/>
      <c r="AB249" s="1"/>
      <c r="AC249" s="1"/>
      <c r="AD249" s="1"/>
      <c r="AE249" s="125"/>
      <c r="AN249" s="31"/>
      <c r="AO249" s="1"/>
      <c r="AP249" s="125"/>
      <c r="AZ249" s="300">
        <f t="shared" si="15"/>
        <v>0</v>
      </c>
      <c r="BA249" s="1"/>
      <c r="BB249" s="1"/>
      <c r="BC249" s="1"/>
      <c r="BD249" s="1"/>
      <c r="BE249" s="1"/>
      <c r="BF249" s="1"/>
      <c r="BG249" s="1"/>
      <c r="BH249" s="1"/>
      <c r="BI249" s="1"/>
      <c r="BJ249" s="31"/>
      <c r="BK249" s="125"/>
      <c r="BL249" s="11"/>
      <c r="BM249" s="11"/>
      <c r="BN249" s="11"/>
      <c r="BO249" s="155">
        <v>246</v>
      </c>
      <c r="BW249" s="31"/>
      <c r="BX249" s="1"/>
      <c r="BY249" s="1"/>
      <c r="BZ249" s="1"/>
      <c r="CA249" s="1"/>
      <c r="CB249" s="125"/>
      <c r="CI249" s="31"/>
      <c r="CJ249" s="1"/>
      <c r="CK249" s="1"/>
      <c r="CL249" s="1"/>
      <c r="CM249" s="1"/>
      <c r="CN249" s="125"/>
      <c r="CU249" s="31"/>
      <c r="CV249" s="1"/>
      <c r="CW249" s="1"/>
      <c r="CX249" s="1"/>
      <c r="CY249" s="1"/>
      <c r="CZ249" s="125"/>
      <c r="DG249" s="31"/>
      <c r="DH249" s="1"/>
      <c r="DI249" s="1"/>
      <c r="DJ249" s="1"/>
      <c r="DK249" s="1"/>
      <c r="DL249" s="1"/>
      <c r="DM249" s="31"/>
      <c r="DS249" s="31"/>
      <c r="DY249" s="155">
        <v>246</v>
      </c>
      <c r="DZ249" s="282">
        <v>0</v>
      </c>
      <c r="EA249" s="282">
        <v>0</v>
      </c>
      <c r="EE249" s="271"/>
    </row>
    <row r="250" spans="1:135" ht="15" x14ac:dyDescent="0.25">
      <c r="A250" s="152">
        <v>247</v>
      </c>
      <c r="C250" s="31"/>
      <c r="D250" s="1"/>
      <c r="E250" s="1"/>
      <c r="F250" s="125"/>
      <c r="O250" s="325"/>
      <c r="X250" s="31"/>
      <c r="Y250" s="1"/>
      <c r="Z250" s="1"/>
      <c r="AA250" s="1"/>
      <c r="AB250" s="1"/>
      <c r="AC250" s="1"/>
      <c r="AD250" s="1"/>
      <c r="AE250" s="125"/>
      <c r="AN250" s="31"/>
      <c r="AO250" s="1"/>
      <c r="AP250" s="125"/>
      <c r="AZ250" s="325"/>
      <c r="BJ250" s="31"/>
      <c r="BK250" s="125"/>
      <c r="BO250" s="155">
        <v>247</v>
      </c>
      <c r="BW250" s="31"/>
      <c r="BX250" s="1"/>
      <c r="BY250" s="1"/>
      <c r="BZ250" s="1"/>
      <c r="CA250" s="1"/>
      <c r="CB250" s="125"/>
      <c r="CI250" s="31"/>
      <c r="CJ250" s="1"/>
      <c r="CK250" s="1"/>
      <c r="CL250" s="1"/>
      <c r="CM250" s="1"/>
      <c r="CN250" s="125"/>
      <c r="CU250" s="31"/>
      <c r="CV250" s="1"/>
      <c r="CW250" s="1"/>
      <c r="CX250" s="1"/>
      <c r="CY250" s="1"/>
      <c r="CZ250" s="125"/>
      <c r="DG250" s="31"/>
      <c r="DH250" s="1"/>
      <c r="DI250" s="1"/>
      <c r="DJ250" s="1"/>
      <c r="DK250" s="1"/>
      <c r="DL250" s="125"/>
      <c r="DS250" s="31"/>
      <c r="DT250" s="1"/>
      <c r="DU250" s="1"/>
      <c r="DV250" s="1"/>
      <c r="DW250" s="1"/>
      <c r="DX250" s="125"/>
      <c r="DY250" s="155">
        <v>247</v>
      </c>
    </row>
    <row r="251" spans="1:135" ht="15" x14ac:dyDescent="0.25">
      <c r="A251" s="152">
        <v>248</v>
      </c>
      <c r="C251" s="266"/>
      <c r="D251" s="1"/>
      <c r="E251" s="1"/>
      <c r="F251" s="125"/>
      <c r="O251" s="325"/>
      <c r="X251" s="31"/>
      <c r="Y251" s="1"/>
      <c r="Z251" s="1"/>
      <c r="AA251" s="1"/>
      <c r="AB251" s="1"/>
      <c r="AC251" s="1"/>
      <c r="AD251" s="1"/>
      <c r="AE251" s="125"/>
      <c r="AN251" s="31"/>
      <c r="AO251" s="1"/>
      <c r="AP251" s="125"/>
      <c r="AZ251" s="325"/>
      <c r="BJ251" s="31"/>
      <c r="BK251" s="125"/>
      <c r="BO251" s="155">
        <v>248</v>
      </c>
      <c r="BW251" s="31"/>
      <c r="BX251" s="1"/>
      <c r="BY251" s="1"/>
      <c r="BZ251" s="1"/>
      <c r="CA251" s="1"/>
      <c r="CB251" s="125"/>
      <c r="CI251" s="31"/>
      <c r="CJ251" s="1"/>
      <c r="CK251" s="1"/>
      <c r="CL251" s="1"/>
      <c r="CM251" s="1"/>
      <c r="CN251" s="125"/>
      <c r="CU251" s="31"/>
      <c r="CV251" s="1"/>
      <c r="CW251" s="1"/>
      <c r="CX251" s="1"/>
      <c r="CY251" s="1"/>
      <c r="CZ251" s="125"/>
      <c r="DG251" s="31"/>
      <c r="DH251" s="1"/>
      <c r="DI251" s="1"/>
      <c r="DJ251" s="1"/>
      <c r="DK251" s="1"/>
      <c r="DL251" s="125"/>
      <c r="DS251" s="31"/>
      <c r="DT251" s="1"/>
      <c r="DU251" s="1"/>
      <c r="DV251" s="1"/>
      <c r="DW251" s="1"/>
      <c r="DX251" s="125"/>
      <c r="DY251" s="155">
        <v>248</v>
      </c>
    </row>
    <row r="252" spans="1:135" ht="15" x14ac:dyDescent="0.25">
      <c r="A252" s="152">
        <v>249</v>
      </c>
      <c r="C252" s="266"/>
      <c r="D252" s="1"/>
      <c r="E252" s="1"/>
      <c r="F252" s="125"/>
      <c r="O252" s="325"/>
      <c r="X252" s="31"/>
      <c r="Y252" s="1"/>
      <c r="Z252" s="1"/>
      <c r="AA252" s="1"/>
      <c r="AB252" s="1"/>
      <c r="AC252" s="1"/>
      <c r="AD252" s="1"/>
      <c r="AE252" s="125"/>
      <c r="AN252" s="31"/>
      <c r="AO252" s="1"/>
      <c r="AP252" s="125"/>
      <c r="AZ252" s="325"/>
      <c r="BJ252" s="31"/>
      <c r="BK252" s="125"/>
      <c r="BO252" s="155">
        <v>249</v>
      </c>
      <c r="BW252" s="31"/>
      <c r="BX252" s="1"/>
      <c r="BY252" s="1"/>
      <c r="BZ252" s="1"/>
      <c r="CA252" s="1"/>
      <c r="CB252" s="125"/>
      <c r="CI252" s="31"/>
      <c r="CJ252" s="1"/>
      <c r="CK252" s="1"/>
      <c r="CL252" s="1"/>
      <c r="CM252" s="1"/>
      <c r="CN252" s="125"/>
      <c r="CU252" s="31"/>
      <c r="CV252" s="1"/>
      <c r="CW252" s="1"/>
      <c r="CX252" s="1"/>
      <c r="CY252" s="1"/>
      <c r="CZ252" s="125"/>
      <c r="DG252" s="31"/>
      <c r="DH252" s="1"/>
      <c r="DI252" s="1"/>
      <c r="DJ252" s="1"/>
      <c r="DK252" s="1"/>
      <c r="DL252" s="125"/>
      <c r="DS252" s="31"/>
      <c r="DT252" s="1"/>
      <c r="DU252" s="1"/>
      <c r="DV252" s="1"/>
      <c r="DW252" s="1"/>
      <c r="DX252" s="125"/>
      <c r="DY252" s="155">
        <v>249</v>
      </c>
    </row>
    <row r="253" spans="1:135" ht="15" x14ac:dyDescent="0.25">
      <c r="A253" s="152">
        <v>250</v>
      </c>
      <c r="C253" s="297"/>
      <c r="D253" s="1"/>
      <c r="E253" s="1"/>
      <c r="F253" s="125"/>
      <c r="O253" s="325"/>
      <c r="X253" s="31"/>
      <c r="Y253" s="1"/>
      <c r="Z253" s="1"/>
      <c r="AA253" s="1"/>
      <c r="AB253" s="1"/>
      <c r="AC253" s="1"/>
      <c r="AD253" s="1"/>
      <c r="AE253" s="125"/>
      <c r="AN253" s="31"/>
      <c r="AO253" s="1"/>
      <c r="AP253" s="125"/>
      <c r="AZ253" s="325"/>
      <c r="BJ253" s="31"/>
      <c r="BK253" s="125"/>
      <c r="BO253" s="155">
        <v>250</v>
      </c>
      <c r="BW253" s="31"/>
      <c r="BX253" s="1"/>
      <c r="BY253" s="1"/>
      <c r="BZ253" s="1"/>
      <c r="CA253" s="1"/>
      <c r="CB253" s="125"/>
      <c r="CI253" s="31"/>
      <c r="CJ253" s="1"/>
      <c r="CK253" s="1"/>
      <c r="CL253" s="1"/>
      <c r="CM253" s="1"/>
      <c r="CN253" s="125"/>
      <c r="CU253" s="31"/>
      <c r="CV253" s="1"/>
      <c r="CW253" s="1"/>
      <c r="CX253" s="1"/>
      <c r="CY253" s="1"/>
      <c r="CZ253" s="125"/>
      <c r="DG253" s="31"/>
      <c r="DH253" s="1"/>
      <c r="DI253" s="1"/>
      <c r="DJ253" s="1"/>
      <c r="DK253" s="1"/>
      <c r="DL253" s="125"/>
      <c r="DS253" s="31"/>
      <c r="DT253" s="1"/>
      <c r="DU253" s="1"/>
      <c r="DV253" s="1"/>
      <c r="DW253" s="1"/>
      <c r="DX253" s="125"/>
      <c r="DY253" s="155">
        <v>250</v>
      </c>
    </row>
    <row r="254" spans="1:135" ht="15" x14ac:dyDescent="0.25">
      <c r="A254" s="152">
        <v>251</v>
      </c>
      <c r="C254" s="31"/>
      <c r="D254" s="1"/>
      <c r="E254" s="1"/>
      <c r="F254" s="125"/>
      <c r="O254" s="325"/>
      <c r="X254" s="31"/>
      <c r="Y254" s="1"/>
      <c r="Z254" s="1"/>
      <c r="AA254" s="1"/>
      <c r="AB254" s="1"/>
      <c r="AC254" s="1"/>
      <c r="AD254" s="1"/>
      <c r="AE254" s="125"/>
      <c r="AN254" s="31"/>
      <c r="AO254" s="1"/>
      <c r="AP254" s="125"/>
      <c r="AZ254" s="325"/>
      <c r="BJ254" s="31"/>
      <c r="BK254" s="125"/>
      <c r="BO254" s="155">
        <v>251</v>
      </c>
      <c r="BW254" s="31"/>
      <c r="BX254" s="1"/>
      <c r="BY254" s="1"/>
      <c r="BZ254" s="1"/>
      <c r="CA254" s="1"/>
      <c r="CB254" s="125"/>
      <c r="CI254" s="31"/>
      <c r="CJ254" s="1"/>
      <c r="CK254" s="1"/>
      <c r="CL254" s="1"/>
      <c r="CM254" s="1"/>
      <c r="CN254" s="125"/>
      <c r="CU254" s="31"/>
      <c r="CV254" s="1"/>
      <c r="CW254" s="1"/>
      <c r="CX254" s="1"/>
      <c r="CY254" s="1"/>
      <c r="CZ254" s="125"/>
      <c r="DG254" s="31"/>
      <c r="DH254" s="1"/>
      <c r="DI254" s="1"/>
      <c r="DJ254" s="1"/>
      <c r="DK254" s="1"/>
      <c r="DL254" s="125"/>
      <c r="DS254" s="31"/>
      <c r="DT254" s="1"/>
      <c r="DU254" s="1"/>
      <c r="DV254" s="1"/>
      <c r="DW254" s="1"/>
      <c r="DX254" s="125"/>
      <c r="DY254" s="155">
        <v>251</v>
      </c>
    </row>
    <row r="255" spans="1:135" ht="15" x14ac:dyDescent="0.25">
      <c r="A255" s="152">
        <v>252</v>
      </c>
      <c r="C255" s="31"/>
      <c r="D255" s="1"/>
      <c r="E255" s="1"/>
      <c r="F255" s="125"/>
      <c r="O255" s="325"/>
      <c r="X255" s="31"/>
      <c r="Y255" s="1"/>
      <c r="Z255" s="1"/>
      <c r="AA255" s="1"/>
      <c r="AB255" s="1"/>
      <c r="AC255" s="1"/>
      <c r="AD255" s="1"/>
      <c r="AE255" s="125"/>
      <c r="AN255" s="31"/>
      <c r="AO255" s="1"/>
      <c r="AP255" s="125"/>
      <c r="AZ255" s="325"/>
      <c r="BJ255" s="31"/>
      <c r="BK255" s="125"/>
      <c r="BO255" s="155">
        <v>252</v>
      </c>
      <c r="BW255" s="31"/>
      <c r="BX255" s="1"/>
      <c r="BY255" s="1"/>
      <c r="BZ255" s="1"/>
      <c r="CA255" s="1"/>
      <c r="CB255" s="125"/>
      <c r="CI255" s="31"/>
      <c r="CJ255" s="1"/>
      <c r="CK255" s="1"/>
      <c r="CL255" s="1"/>
      <c r="CM255" s="1"/>
      <c r="CN255" s="125"/>
      <c r="CU255" s="31"/>
      <c r="CV255" s="1"/>
      <c r="CW255" s="1"/>
      <c r="CX255" s="1"/>
      <c r="CY255" s="1"/>
      <c r="CZ255" s="125"/>
      <c r="DG255" s="31"/>
      <c r="DH255" s="1"/>
      <c r="DI255" s="1"/>
      <c r="DJ255" s="1"/>
      <c r="DK255" s="1"/>
      <c r="DL255" s="125"/>
      <c r="DS255" s="31"/>
      <c r="DT255" s="1"/>
      <c r="DU255" s="1"/>
      <c r="DV255" s="1"/>
      <c r="DW255" s="1"/>
      <c r="DX255" s="125"/>
      <c r="DY255" s="155">
        <v>252</v>
      </c>
    </row>
    <row r="256" spans="1:135" ht="15" x14ac:dyDescent="0.25">
      <c r="A256" s="152">
        <v>253</v>
      </c>
      <c r="C256" s="31"/>
      <c r="D256" s="1"/>
      <c r="E256" s="1"/>
      <c r="F256" s="125"/>
      <c r="O256" s="325"/>
      <c r="X256" s="31"/>
      <c r="Y256" s="1"/>
      <c r="Z256" s="1"/>
      <c r="AA256" s="1"/>
      <c r="AB256" s="1"/>
      <c r="AC256" s="1"/>
      <c r="AD256" s="1"/>
      <c r="AE256" s="125"/>
      <c r="AN256" s="31"/>
      <c r="AO256" s="1"/>
      <c r="AP256" s="125"/>
      <c r="AZ256" s="325"/>
      <c r="BJ256" s="31"/>
      <c r="BK256" s="125"/>
      <c r="BO256" s="155">
        <v>253</v>
      </c>
      <c r="BW256" s="31"/>
      <c r="BX256" s="1"/>
      <c r="BY256" s="1"/>
      <c r="BZ256" s="1"/>
      <c r="CA256" s="1"/>
      <c r="CB256" s="125"/>
      <c r="CI256" s="31"/>
      <c r="CJ256" s="1"/>
      <c r="CK256" s="1"/>
      <c r="CL256" s="1"/>
      <c r="CM256" s="1"/>
      <c r="CN256" s="125"/>
      <c r="CU256" s="31"/>
      <c r="CV256" s="1"/>
      <c r="CW256" s="1"/>
      <c r="CX256" s="1"/>
      <c r="CY256" s="1"/>
      <c r="CZ256" s="125"/>
      <c r="DG256" s="31"/>
      <c r="DH256" s="1"/>
      <c r="DI256" s="1"/>
      <c r="DJ256" s="1"/>
      <c r="DK256" s="1"/>
      <c r="DL256" s="125"/>
      <c r="DS256" s="31"/>
      <c r="DT256" s="1"/>
      <c r="DU256" s="1"/>
      <c r="DV256" s="1"/>
      <c r="DW256" s="1"/>
      <c r="DX256" s="125"/>
      <c r="DY256" s="155">
        <v>253</v>
      </c>
    </row>
    <row r="257" spans="2:55" ht="15" x14ac:dyDescent="0.25">
      <c r="BA257" s="777" t="s">
        <v>13</v>
      </c>
      <c r="BB257" s="777"/>
      <c r="BC257" s="777"/>
    </row>
    <row r="258" spans="2:55" ht="15" x14ac:dyDescent="0.25">
      <c r="B258" s="23" t="s">
        <v>12</v>
      </c>
      <c r="BA258" s="25" t="s">
        <v>15</v>
      </c>
      <c r="BB258" s="25"/>
      <c r="BC258" s="25"/>
    </row>
    <row r="259" spans="2:55" ht="15" x14ac:dyDescent="0.25">
      <c r="B259" s="23" t="s">
        <v>14</v>
      </c>
    </row>
    <row r="260" spans="2:55" ht="15" x14ac:dyDescent="0.25">
      <c r="B260" s="24" t="s">
        <v>90</v>
      </c>
    </row>
  </sheetData>
  <mergeCells count="105">
    <mergeCell ref="O3:O4"/>
    <mergeCell ref="AZ3:AZ4"/>
    <mergeCell ref="DZ3:DZ4"/>
    <mergeCell ref="EA3:EA4"/>
    <mergeCell ref="AY3:AY4"/>
    <mergeCell ref="A3:A4"/>
    <mergeCell ref="B3:B4"/>
    <mergeCell ref="D3:D4"/>
    <mergeCell ref="F3:F4"/>
    <mergeCell ref="E3:E4"/>
    <mergeCell ref="C3:C4"/>
    <mergeCell ref="BZ3:BZ4"/>
    <mergeCell ref="CG3:CG4"/>
    <mergeCell ref="BW3:BW4"/>
    <mergeCell ref="BV3:BV4"/>
    <mergeCell ref="BU3:BU4"/>
    <mergeCell ref="BX3:BX4"/>
    <mergeCell ref="BY3:BY4"/>
    <mergeCell ref="CN3:CN4"/>
    <mergeCell ref="CO3:CO4"/>
    <mergeCell ref="CP3:CP4"/>
    <mergeCell ref="CQ3:CQ4"/>
    <mergeCell ref="CR3:CR4"/>
    <mergeCell ref="CS3:CS4"/>
    <mergeCell ref="ED3:ED4"/>
    <mergeCell ref="CU3:CU4"/>
    <mergeCell ref="CV3:CV4"/>
    <mergeCell ref="CW3:CW4"/>
    <mergeCell ref="CX3:CX4"/>
    <mergeCell ref="CZ3:CZ4"/>
    <mergeCell ref="DA3:DA4"/>
    <mergeCell ref="DB3:DB4"/>
    <mergeCell ref="DC3:DC4"/>
    <mergeCell ref="DD3:DD4"/>
    <mergeCell ref="DE3:DE4"/>
    <mergeCell ref="DF3:DF4"/>
    <mergeCell ref="DG3:DG4"/>
    <mergeCell ref="DH3:DH4"/>
    <mergeCell ref="DI3:DI4"/>
    <mergeCell ref="DJ3:DJ4"/>
    <mergeCell ref="DK3:DK4"/>
    <mergeCell ref="EC3:EC4"/>
    <mergeCell ref="EB3:EB4"/>
    <mergeCell ref="CY3:CY4"/>
    <mergeCell ref="DY3:DY4"/>
    <mergeCell ref="BA257:BC257"/>
    <mergeCell ref="BF3:BF4"/>
    <mergeCell ref="BT3:BT4"/>
    <mergeCell ref="BQ3:BQ4"/>
    <mergeCell ref="BK3:BK4"/>
    <mergeCell ref="BO3:BO4"/>
    <mergeCell ref="BJ3:BJ4"/>
    <mergeCell ref="BP3:BP4"/>
    <mergeCell ref="BS3:BS4"/>
    <mergeCell ref="BR3:BR4"/>
    <mergeCell ref="BL3:BL4"/>
    <mergeCell ref="BM3:BM4"/>
    <mergeCell ref="BN3:BN4"/>
    <mergeCell ref="BA2:BC2"/>
    <mergeCell ref="BA3:BA4"/>
    <mergeCell ref="BB3:BB4"/>
    <mergeCell ref="BG3:BG4"/>
    <mergeCell ref="BD3:BD4"/>
    <mergeCell ref="BE3:BE4"/>
    <mergeCell ref="BC3:BC4"/>
    <mergeCell ref="BH3:BH4"/>
    <mergeCell ref="BI3:BI4"/>
    <mergeCell ref="CT3:CT4"/>
    <mergeCell ref="DL3:DL4"/>
    <mergeCell ref="DM3:DM4"/>
    <mergeCell ref="DN3:DN4"/>
    <mergeCell ref="DO3:DO4"/>
    <mergeCell ref="DU3:DU4"/>
    <mergeCell ref="DV3:DV4"/>
    <mergeCell ref="DW3:DW4"/>
    <mergeCell ref="DX3:DX4"/>
    <mergeCell ref="DP3:DP4"/>
    <mergeCell ref="DQ3:DQ4"/>
    <mergeCell ref="DR3:DR4"/>
    <mergeCell ref="DS3:DS4"/>
    <mergeCell ref="DT3:DT4"/>
    <mergeCell ref="EE3:EE4"/>
    <mergeCell ref="EG3:EG4"/>
    <mergeCell ref="EH3:EH4"/>
    <mergeCell ref="EI3:EI4"/>
    <mergeCell ref="CB3:CB4"/>
    <mergeCell ref="CC3:CC4"/>
    <mergeCell ref="CA3:CA4"/>
    <mergeCell ref="EP3:EP4"/>
    <mergeCell ref="EK3:EK4"/>
    <mergeCell ref="EL3:EL4"/>
    <mergeCell ref="EM3:EM4"/>
    <mergeCell ref="EO3:EO4"/>
    <mergeCell ref="EN3:EN4"/>
    <mergeCell ref="EJ3:EJ4"/>
    <mergeCell ref="CF3:CF4"/>
    <mergeCell ref="CD3:CD4"/>
    <mergeCell ref="CE3:CE4"/>
    <mergeCell ref="CL3:CL4"/>
    <mergeCell ref="CK3:CK4"/>
    <mergeCell ref="CJ3:CJ4"/>
    <mergeCell ref="CI3:CI4"/>
    <mergeCell ref="CH3:CH4"/>
    <mergeCell ref="CM3:CM4"/>
    <mergeCell ref="EF3:EF4"/>
  </mergeCells>
  <phoneticPr fontId="6" type="noConversion"/>
  <pageMargins left="0.75" right="0.75" top="1" bottom="1" header="0.5" footer="0.5"/>
  <pageSetup paperSize="9"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X260"/>
  <sheetViews>
    <sheetView workbookViewId="0">
      <pane xSplit="3" ySplit="4" topLeftCell="BP5" activePane="bottomRight" state="frozenSplit"/>
      <selection pane="topRight" activeCell="D1" sqref="D1"/>
      <selection pane="bottomLeft" activeCell="A5" sqref="A5"/>
      <selection pane="bottomRight" activeCell="AL19" sqref="AL19"/>
    </sheetView>
  </sheetViews>
  <sheetFormatPr defaultColWidth="8.85546875" defaultRowHeight="15" x14ac:dyDescent="0.25"/>
  <cols>
    <col min="1" max="1" width="9.140625" style="178"/>
    <col min="2" max="3" width="9.140625" style="135"/>
    <col min="4" max="4" width="10.5703125" style="135" customWidth="1"/>
    <col min="5" max="5" width="9.28515625" style="135" customWidth="1"/>
    <col min="6" max="6" width="8.7109375" style="135" customWidth="1"/>
    <col min="7" max="7" width="7.28515625" style="135" customWidth="1"/>
    <col min="8" max="8" width="7.85546875" style="135" customWidth="1"/>
    <col min="9" max="9" width="7.140625" style="135" customWidth="1"/>
    <col min="10" max="10" width="8" style="135" customWidth="1"/>
    <col min="11" max="11" width="6.85546875" style="135" customWidth="1"/>
    <col min="12" max="12" width="8.28515625" style="135" customWidth="1"/>
    <col min="13" max="13" width="7.85546875" style="135" customWidth="1"/>
    <col min="14" max="14" width="8.42578125" style="78" customWidth="1"/>
    <col min="15" max="20" width="10.42578125" style="135" bestFit="1" customWidth="1"/>
    <col min="21" max="21" width="10.42578125" style="135" customWidth="1"/>
    <col min="22" max="23" width="10.42578125" style="135" bestFit="1" customWidth="1"/>
    <col min="24" max="24" width="10.42578125" style="135" customWidth="1"/>
    <col min="25" max="29" width="10.5703125" style="135" bestFit="1" customWidth="1"/>
    <col min="30" max="30" width="10.42578125" style="135" bestFit="1" customWidth="1"/>
    <col min="31" max="31" width="10.42578125" style="135" customWidth="1"/>
    <col min="32" max="39" width="10.42578125" style="135" bestFit="1" customWidth="1"/>
    <col min="40" max="40" width="10.42578125" style="135" customWidth="1"/>
    <col min="41" max="48" width="10.42578125" style="135" bestFit="1" customWidth="1"/>
    <col min="49" max="49" width="10.42578125" style="135" customWidth="1"/>
    <col min="50" max="51" width="10.5703125" style="135" bestFit="1" customWidth="1"/>
    <col min="52" max="52" width="13.85546875" style="135" bestFit="1" customWidth="1"/>
    <col min="53" max="53" width="10.42578125" style="135" bestFit="1" customWidth="1"/>
    <col min="54" max="54" width="13.85546875" style="135" bestFit="1" customWidth="1"/>
    <col min="55" max="60" width="10.5703125" style="135" bestFit="1" customWidth="1"/>
    <col min="61" max="61" width="10.5703125" style="135" customWidth="1"/>
    <col min="62" max="63" width="10.5703125" style="135" bestFit="1" customWidth="1"/>
    <col min="64" max="65" width="9.140625" style="135" customWidth="1"/>
    <col min="66" max="81" width="9.140625" style="135"/>
    <col min="82" max="82" width="7.140625" style="135" customWidth="1"/>
    <col min="83" max="83" width="9.140625" style="135"/>
    <col min="84" max="84" width="9.140625" style="189"/>
    <col min="85" max="85" width="6" style="189" customWidth="1"/>
    <col min="86" max="86" width="6.7109375" style="189" customWidth="1"/>
    <col min="87" max="87" width="6.5703125" style="189" customWidth="1"/>
    <col min="88" max="88" width="8" style="135" customWidth="1"/>
    <col min="89" max="89" width="8.7109375" style="189" customWidth="1"/>
    <col min="90" max="90" width="5.7109375" style="189" customWidth="1"/>
    <col min="91" max="92" width="6.7109375" style="189" customWidth="1"/>
    <col min="93" max="93" width="9.140625" style="135"/>
    <col min="94" max="94" width="9.140625" style="189"/>
    <col min="95" max="95" width="6.28515625" style="189" customWidth="1"/>
    <col min="96" max="96" width="6.85546875" style="189" customWidth="1"/>
    <col min="97" max="97" width="6.5703125" style="189" customWidth="1"/>
    <col min="98" max="98" width="9.140625" style="135"/>
    <col min="99" max="99" width="9.140625" style="189"/>
    <col min="100" max="100" width="6" style="189" customWidth="1"/>
    <col min="101" max="102" width="7" style="189" customWidth="1"/>
    <col min="103" max="103" width="9.140625" style="135"/>
    <col min="104" max="104" width="9.140625" style="189"/>
    <col min="105" max="105" width="5.5703125" style="189" customWidth="1"/>
    <col min="106" max="106" width="6.7109375" style="189" customWidth="1"/>
    <col min="107" max="107" width="6.42578125" style="189" customWidth="1"/>
    <col min="108" max="108" width="9.140625" style="135"/>
    <col min="109" max="111" width="9.140625" style="178"/>
    <col min="112" max="112" width="8.140625" style="135" customWidth="1"/>
    <col min="113" max="113" width="9.140625" style="135"/>
    <col min="114" max="114" width="9.140625" style="233"/>
    <col min="115" max="115" width="9.140625" style="274"/>
    <col min="116" max="116" width="4.7109375" style="218" customWidth="1"/>
    <col min="117" max="117" width="13.85546875" style="138" bestFit="1" customWidth="1"/>
    <col min="118" max="118" width="10.42578125" style="138" bestFit="1" customWidth="1"/>
    <col min="119" max="119" width="13.85546875" style="138" bestFit="1" customWidth="1"/>
    <col min="120" max="120" width="6.140625" style="135" customWidth="1"/>
    <col min="121" max="121" width="8" style="135" customWidth="1"/>
    <col min="122" max="122" width="8.5703125" style="219" customWidth="1"/>
    <col min="123" max="124" width="6" style="219" customWidth="1"/>
    <col min="125" max="125" width="5" style="219" customWidth="1"/>
    <col min="126" max="126" width="49.5703125" customWidth="1"/>
  </cols>
  <sheetData>
    <row r="1" spans="1:128" x14ac:dyDescent="0.25">
      <c r="A1" s="134" t="s">
        <v>106</v>
      </c>
      <c r="D1" s="136" t="s">
        <v>51</v>
      </c>
      <c r="E1" s="136"/>
      <c r="L1" s="138"/>
      <c r="M1" s="138"/>
      <c r="N1" s="212"/>
      <c r="O1" s="138"/>
      <c r="P1" s="138"/>
      <c r="Q1" s="138"/>
      <c r="R1" s="138"/>
      <c r="S1" s="138"/>
      <c r="T1" s="138"/>
      <c r="U1" s="138"/>
      <c r="V1" s="138"/>
      <c r="W1" s="138"/>
      <c r="X1" s="137"/>
      <c r="Y1" s="137"/>
      <c r="Z1" s="138"/>
      <c r="AA1" s="138"/>
      <c r="AB1" s="138"/>
      <c r="AC1" s="138"/>
      <c r="AD1" s="138"/>
      <c r="AE1" s="138"/>
      <c r="AF1" s="138"/>
      <c r="AG1" s="138"/>
      <c r="AH1" s="137"/>
      <c r="AI1" s="138"/>
      <c r="AJ1" s="138"/>
      <c r="AK1" s="138"/>
      <c r="AL1" s="138"/>
      <c r="AM1" s="138"/>
      <c r="AN1" s="138"/>
      <c r="AO1" s="138"/>
      <c r="AP1" s="138"/>
      <c r="AQ1" s="137"/>
      <c r="AR1" s="138"/>
      <c r="AS1" s="138"/>
      <c r="AT1" s="138"/>
      <c r="AU1" s="138"/>
      <c r="AV1" s="138"/>
      <c r="AW1" s="138"/>
      <c r="AX1" s="138"/>
      <c r="AY1" s="138"/>
      <c r="AZ1" s="137"/>
      <c r="BA1" s="138"/>
      <c r="BB1" s="139"/>
      <c r="BM1" s="186"/>
      <c r="BN1" s="136" t="s">
        <v>917</v>
      </c>
      <c r="BO1" s="138"/>
      <c r="BP1" s="138"/>
      <c r="CD1" s="140" t="s">
        <v>43</v>
      </c>
      <c r="CK1" s="200"/>
      <c r="CP1" s="200"/>
      <c r="CU1" s="200"/>
      <c r="DE1" s="224" t="s">
        <v>107</v>
      </c>
      <c r="DF1" s="134"/>
      <c r="DG1" s="134"/>
    </row>
    <row r="2" spans="1:128" x14ac:dyDescent="0.25">
      <c r="B2" s="141"/>
      <c r="C2" s="141"/>
      <c r="D2" s="142"/>
      <c r="E2" s="142"/>
      <c r="F2" s="142"/>
      <c r="G2" s="812" t="s">
        <v>949</v>
      </c>
      <c r="H2" s="813"/>
      <c r="I2" s="813"/>
      <c r="J2" s="814"/>
      <c r="K2" s="812" t="s">
        <v>950</v>
      </c>
      <c r="L2" s="813"/>
      <c r="M2" s="813"/>
      <c r="N2" s="814"/>
      <c r="O2" s="141"/>
      <c r="P2" s="138"/>
      <c r="Q2" s="138"/>
      <c r="R2" s="138"/>
      <c r="S2" s="138"/>
      <c r="T2" s="138"/>
      <c r="U2" s="138"/>
      <c r="V2" s="138"/>
      <c r="W2" s="138"/>
      <c r="X2" s="137"/>
      <c r="Y2" s="137"/>
      <c r="Z2" s="138"/>
      <c r="AA2" s="138"/>
      <c r="AB2" s="138"/>
      <c r="AC2" s="138"/>
      <c r="AD2" s="138"/>
      <c r="AE2" s="138"/>
      <c r="AF2" s="138"/>
      <c r="AG2" s="138"/>
      <c r="AH2" s="143"/>
      <c r="AI2" s="144"/>
      <c r="AJ2" s="144"/>
      <c r="AK2" s="144"/>
      <c r="AL2" s="144"/>
      <c r="AM2" s="144"/>
      <c r="AN2" s="144"/>
      <c r="AO2" s="144"/>
      <c r="AP2" s="144"/>
      <c r="AQ2" s="137"/>
      <c r="AR2" s="138"/>
      <c r="AS2" s="138"/>
      <c r="AT2" s="138"/>
      <c r="AU2" s="138"/>
      <c r="AV2" s="138"/>
      <c r="AW2" s="138"/>
      <c r="AX2" s="138"/>
      <c r="AY2" s="138"/>
      <c r="AZ2" s="137"/>
      <c r="BA2" s="138"/>
      <c r="BB2" s="139"/>
      <c r="BC2" s="138"/>
      <c r="BD2" s="138"/>
      <c r="BE2" s="138"/>
      <c r="BF2" s="138"/>
      <c r="BG2" s="138"/>
      <c r="BH2" s="138"/>
      <c r="BI2" s="138"/>
      <c r="BJ2" s="138"/>
      <c r="BK2" s="138"/>
      <c r="BL2" s="138"/>
      <c r="BM2" s="186"/>
      <c r="BN2" s="816"/>
      <c r="BO2" s="816"/>
      <c r="BP2" s="816"/>
      <c r="BQ2" s="138"/>
      <c r="BR2" s="145"/>
      <c r="BS2" s="138"/>
      <c r="BT2" s="138"/>
      <c r="BU2" s="138"/>
      <c r="BV2" s="138"/>
      <c r="BW2" s="138"/>
      <c r="BX2" s="138"/>
      <c r="BY2" s="138"/>
      <c r="BZ2" s="138"/>
      <c r="CA2" s="138"/>
      <c r="CB2" s="138"/>
      <c r="CC2" s="138"/>
      <c r="CD2" s="137"/>
      <c r="CE2" s="138"/>
      <c r="CF2" s="815" t="s">
        <v>39</v>
      </c>
      <c r="CG2" s="815"/>
      <c r="CH2" s="815"/>
      <c r="CI2" s="815"/>
      <c r="CJ2" s="801"/>
      <c r="CK2" s="799" t="s">
        <v>40</v>
      </c>
      <c r="CL2" s="800"/>
      <c r="CM2" s="800"/>
      <c r="CN2" s="800"/>
      <c r="CO2" s="801"/>
      <c r="CP2" s="799" t="s">
        <v>41</v>
      </c>
      <c r="CQ2" s="800"/>
      <c r="CR2" s="800"/>
      <c r="CS2" s="800"/>
      <c r="CT2" s="801"/>
      <c r="CU2" s="799" t="s">
        <v>42</v>
      </c>
      <c r="CV2" s="800"/>
      <c r="CW2" s="800"/>
      <c r="CX2" s="800"/>
      <c r="CY2" s="801"/>
      <c r="CZ2" s="799" t="s">
        <v>620</v>
      </c>
      <c r="DA2" s="800"/>
      <c r="DB2" s="800"/>
      <c r="DC2" s="800"/>
      <c r="DD2" s="801"/>
      <c r="DE2" s="155"/>
      <c r="DF2" s="152"/>
      <c r="DG2" s="152"/>
      <c r="DH2" s="138"/>
      <c r="DI2" s="138"/>
      <c r="DJ2" s="234"/>
      <c r="DK2" s="275"/>
    </row>
    <row r="3" spans="1:128" ht="15" customHeight="1" x14ac:dyDescent="0.25">
      <c r="A3" s="785" t="s">
        <v>78</v>
      </c>
      <c r="B3" s="787" t="s">
        <v>18</v>
      </c>
      <c r="C3" s="795" t="s">
        <v>966</v>
      </c>
      <c r="D3" s="789" t="s">
        <v>0</v>
      </c>
      <c r="E3" s="793" t="s">
        <v>79</v>
      </c>
      <c r="F3" s="791" t="s">
        <v>77</v>
      </c>
      <c r="G3" s="194"/>
      <c r="H3" s="204"/>
      <c r="I3" s="204"/>
      <c r="J3" s="208"/>
      <c r="K3" s="201"/>
      <c r="L3" s="204"/>
      <c r="M3" s="204"/>
      <c r="N3" s="213"/>
      <c r="O3" s="800" t="s">
        <v>45</v>
      </c>
      <c r="P3" s="800"/>
      <c r="Q3" s="800"/>
      <c r="R3" s="800"/>
      <c r="S3" s="800"/>
      <c r="T3" s="800"/>
      <c r="U3" s="800"/>
      <c r="V3" s="800"/>
      <c r="W3" s="800"/>
      <c r="X3" s="751" t="s">
        <v>993</v>
      </c>
      <c r="Y3" s="799" t="s">
        <v>780</v>
      </c>
      <c r="Z3" s="800"/>
      <c r="AA3" s="800"/>
      <c r="AB3" s="800"/>
      <c r="AC3" s="800"/>
      <c r="AD3" s="800"/>
      <c r="AE3" s="800"/>
      <c r="AF3" s="800"/>
      <c r="AG3" s="801"/>
      <c r="AH3" s="800" t="s">
        <v>64</v>
      </c>
      <c r="AI3" s="800"/>
      <c r="AJ3" s="800"/>
      <c r="AK3" s="800"/>
      <c r="AL3" s="800"/>
      <c r="AM3" s="800"/>
      <c r="AN3" s="800"/>
      <c r="AO3" s="800"/>
      <c r="AP3" s="800"/>
      <c r="AQ3" s="799" t="s">
        <v>65</v>
      </c>
      <c r="AR3" s="800"/>
      <c r="AS3" s="800"/>
      <c r="AT3" s="800"/>
      <c r="AU3" s="800"/>
      <c r="AV3" s="800"/>
      <c r="AW3" s="800"/>
      <c r="AX3" s="800"/>
      <c r="AY3" s="801"/>
      <c r="AZ3" s="800" t="s">
        <v>2</v>
      </c>
      <c r="BA3" s="800"/>
      <c r="BB3" s="800"/>
      <c r="BC3" s="799" t="s">
        <v>3</v>
      </c>
      <c r="BD3" s="800"/>
      <c r="BE3" s="800"/>
      <c r="BF3" s="800"/>
      <c r="BG3" s="800"/>
      <c r="BH3" s="800"/>
      <c r="BI3" s="800"/>
      <c r="BJ3" s="800"/>
      <c r="BK3" s="801"/>
      <c r="BL3" s="802" t="s">
        <v>4</v>
      </c>
      <c r="BM3" s="753" t="s">
        <v>994</v>
      </c>
      <c r="BN3" s="787" t="s">
        <v>45</v>
      </c>
      <c r="BO3" s="787" t="s">
        <v>5</v>
      </c>
      <c r="BP3" s="787" t="s">
        <v>52</v>
      </c>
      <c r="BQ3" s="787" t="s">
        <v>6</v>
      </c>
      <c r="BR3" s="787" t="s">
        <v>920</v>
      </c>
      <c r="BS3" s="787" t="s">
        <v>7</v>
      </c>
      <c r="BT3" s="787" t="s">
        <v>8</v>
      </c>
      <c r="BU3" s="787" t="s">
        <v>927</v>
      </c>
      <c r="BV3" s="747" t="s">
        <v>981</v>
      </c>
      <c r="BW3" s="747" t="s">
        <v>986</v>
      </c>
      <c r="BX3" s="747" t="s">
        <v>987</v>
      </c>
      <c r="BY3" s="797" t="s">
        <v>919</v>
      </c>
      <c r="BZ3" s="798" t="s">
        <v>4</v>
      </c>
      <c r="CA3" s="747" t="s">
        <v>976</v>
      </c>
      <c r="CB3" s="747" t="s">
        <v>977</v>
      </c>
      <c r="CC3" s="747" t="s">
        <v>978</v>
      </c>
      <c r="CD3" s="797" t="s">
        <v>38</v>
      </c>
      <c r="CE3" s="787" t="s">
        <v>918</v>
      </c>
      <c r="CF3" s="797" t="s">
        <v>53</v>
      </c>
      <c r="CG3" s="787" t="s">
        <v>55</v>
      </c>
      <c r="CH3" s="787" t="s">
        <v>56</v>
      </c>
      <c r="CI3" s="787" t="s">
        <v>57</v>
      </c>
      <c r="CJ3" s="787" t="s">
        <v>58</v>
      </c>
      <c r="CK3" s="797" t="s">
        <v>53</v>
      </c>
      <c r="CL3" s="787" t="s">
        <v>55</v>
      </c>
      <c r="CM3" s="787" t="s">
        <v>56</v>
      </c>
      <c r="CN3" s="787" t="s">
        <v>57</v>
      </c>
      <c r="CO3" s="787" t="s">
        <v>58</v>
      </c>
      <c r="CP3" s="797" t="s">
        <v>53</v>
      </c>
      <c r="CQ3" s="787" t="s">
        <v>55</v>
      </c>
      <c r="CR3" s="787" t="s">
        <v>56</v>
      </c>
      <c r="CS3" s="787" t="s">
        <v>57</v>
      </c>
      <c r="CT3" s="787" t="s">
        <v>58</v>
      </c>
      <c r="CU3" s="797" t="s">
        <v>53</v>
      </c>
      <c r="CV3" s="787" t="s">
        <v>55</v>
      </c>
      <c r="CW3" s="787" t="s">
        <v>56</v>
      </c>
      <c r="CX3" s="787" t="s">
        <v>57</v>
      </c>
      <c r="CY3" s="787" t="s">
        <v>58</v>
      </c>
      <c r="CZ3" s="797" t="s">
        <v>53</v>
      </c>
      <c r="DA3" s="787" t="s">
        <v>55</v>
      </c>
      <c r="DB3" s="787" t="s">
        <v>56</v>
      </c>
      <c r="DC3" s="787" t="s">
        <v>57</v>
      </c>
      <c r="DD3" s="787" t="s">
        <v>58</v>
      </c>
      <c r="DE3" s="811" t="s">
        <v>38</v>
      </c>
      <c r="DF3" s="757" t="s">
        <v>993</v>
      </c>
      <c r="DG3" s="757" t="s">
        <v>994</v>
      </c>
      <c r="DH3" s="747" t="s">
        <v>995</v>
      </c>
      <c r="DI3" s="744" t="s">
        <v>5</v>
      </c>
      <c r="DJ3" s="744" t="s">
        <v>52</v>
      </c>
      <c r="DK3" s="747" t="s">
        <v>978</v>
      </c>
      <c r="DL3" s="787" t="s">
        <v>46</v>
      </c>
      <c r="DM3" s="808" t="s">
        <v>47</v>
      </c>
      <c r="DN3" s="809" t="s">
        <v>10</v>
      </c>
      <c r="DO3" s="808" t="s">
        <v>49</v>
      </c>
      <c r="DP3" s="806" t="s">
        <v>60</v>
      </c>
      <c r="DQ3" s="806" t="s">
        <v>63</v>
      </c>
      <c r="DR3" s="806" t="s">
        <v>74</v>
      </c>
      <c r="DS3" s="806" t="s">
        <v>62</v>
      </c>
      <c r="DT3" s="806" t="s">
        <v>61</v>
      </c>
      <c r="DU3" s="807" t="s">
        <v>979</v>
      </c>
      <c r="DV3" s="804" t="s">
        <v>960</v>
      </c>
    </row>
    <row r="4" spans="1:128" ht="30.75" customHeight="1" x14ac:dyDescent="0.25">
      <c r="A4" s="786"/>
      <c r="B4" s="788"/>
      <c r="C4" s="796"/>
      <c r="D4" s="790"/>
      <c r="E4" s="794"/>
      <c r="F4" s="792"/>
      <c r="G4" s="225" t="s">
        <v>945</v>
      </c>
      <c r="H4" s="226" t="s">
        <v>946</v>
      </c>
      <c r="I4" s="226" t="s">
        <v>947</v>
      </c>
      <c r="J4" s="227" t="s">
        <v>948</v>
      </c>
      <c r="K4" s="225" t="s">
        <v>945</v>
      </c>
      <c r="L4" s="226" t="s">
        <v>946</v>
      </c>
      <c r="M4" s="226" t="s">
        <v>947</v>
      </c>
      <c r="N4" s="227" t="s">
        <v>948</v>
      </c>
      <c r="O4" s="192">
        <v>41022</v>
      </c>
      <c r="P4" s="192">
        <v>41029</v>
      </c>
      <c r="Q4" s="192">
        <v>41036</v>
      </c>
      <c r="R4" s="192">
        <v>41039</v>
      </c>
      <c r="S4" s="192">
        <v>41043</v>
      </c>
      <c r="T4" s="192">
        <v>41046</v>
      </c>
      <c r="U4" s="192">
        <v>41050</v>
      </c>
      <c r="V4" s="192">
        <v>41053</v>
      </c>
      <c r="W4" s="192">
        <v>41057</v>
      </c>
      <c r="X4" s="752"/>
      <c r="Y4" s="195">
        <v>41022</v>
      </c>
      <c r="Z4" s="192">
        <v>41029</v>
      </c>
      <c r="AA4" s="192">
        <v>41036</v>
      </c>
      <c r="AB4" s="192">
        <v>41039</v>
      </c>
      <c r="AC4" s="192">
        <v>41043</v>
      </c>
      <c r="AD4" s="192">
        <v>41046</v>
      </c>
      <c r="AE4" s="192">
        <v>41050</v>
      </c>
      <c r="AF4" s="192">
        <v>41053</v>
      </c>
      <c r="AG4" s="196">
        <v>41057</v>
      </c>
      <c r="AH4" s="192">
        <v>41022</v>
      </c>
      <c r="AI4" s="192">
        <v>41029</v>
      </c>
      <c r="AJ4" s="192">
        <v>41036</v>
      </c>
      <c r="AK4" s="192">
        <v>41039</v>
      </c>
      <c r="AL4" s="192">
        <v>41043</v>
      </c>
      <c r="AM4" s="192">
        <v>41046</v>
      </c>
      <c r="AN4" s="192">
        <v>41050</v>
      </c>
      <c r="AO4" s="192">
        <v>41053</v>
      </c>
      <c r="AP4" s="192">
        <v>41057</v>
      </c>
      <c r="AQ4" s="195">
        <v>41022</v>
      </c>
      <c r="AR4" s="192">
        <v>41029</v>
      </c>
      <c r="AS4" s="192">
        <v>41036</v>
      </c>
      <c r="AT4" s="192">
        <v>41039</v>
      </c>
      <c r="AU4" s="192">
        <v>41043</v>
      </c>
      <c r="AV4" s="192">
        <v>41046</v>
      </c>
      <c r="AW4" s="192">
        <v>41050</v>
      </c>
      <c r="AX4" s="192">
        <v>41053</v>
      </c>
      <c r="AY4" s="196">
        <v>41057</v>
      </c>
      <c r="AZ4" s="193" t="s">
        <v>9</v>
      </c>
      <c r="BA4" s="193" t="s">
        <v>10</v>
      </c>
      <c r="BB4" s="193" t="s">
        <v>11</v>
      </c>
      <c r="BC4" s="195">
        <v>41022</v>
      </c>
      <c r="BD4" s="192">
        <v>41029</v>
      </c>
      <c r="BE4" s="192">
        <v>41036</v>
      </c>
      <c r="BF4" s="192">
        <v>41039</v>
      </c>
      <c r="BG4" s="192">
        <v>41043</v>
      </c>
      <c r="BH4" s="192">
        <v>41046</v>
      </c>
      <c r="BI4" s="192">
        <v>41050</v>
      </c>
      <c r="BJ4" s="192">
        <v>41053</v>
      </c>
      <c r="BK4" s="196">
        <v>41057</v>
      </c>
      <c r="BL4" s="803"/>
      <c r="BM4" s="754"/>
      <c r="BN4" s="787"/>
      <c r="BO4" s="787"/>
      <c r="BP4" s="787"/>
      <c r="BQ4" s="787"/>
      <c r="BR4" s="787"/>
      <c r="BS4" s="787"/>
      <c r="BT4" s="787"/>
      <c r="BU4" s="787"/>
      <c r="BV4" s="747"/>
      <c r="BW4" s="747"/>
      <c r="BX4" s="747"/>
      <c r="BY4" s="797"/>
      <c r="BZ4" s="798"/>
      <c r="CA4" s="747"/>
      <c r="CB4" s="747"/>
      <c r="CC4" s="747"/>
      <c r="CD4" s="797"/>
      <c r="CE4" s="787"/>
      <c r="CF4" s="797"/>
      <c r="CG4" s="787"/>
      <c r="CH4" s="787"/>
      <c r="CI4" s="787"/>
      <c r="CJ4" s="787"/>
      <c r="CK4" s="797"/>
      <c r="CL4" s="787"/>
      <c r="CM4" s="787"/>
      <c r="CN4" s="787"/>
      <c r="CO4" s="787"/>
      <c r="CP4" s="797"/>
      <c r="CQ4" s="787"/>
      <c r="CR4" s="787"/>
      <c r="CS4" s="787"/>
      <c r="CT4" s="787"/>
      <c r="CU4" s="797"/>
      <c r="CV4" s="787"/>
      <c r="CW4" s="787"/>
      <c r="CX4" s="787"/>
      <c r="CY4" s="787"/>
      <c r="CZ4" s="797"/>
      <c r="DA4" s="787"/>
      <c r="DB4" s="787"/>
      <c r="DC4" s="787"/>
      <c r="DD4" s="787"/>
      <c r="DE4" s="811"/>
      <c r="DF4" s="758"/>
      <c r="DG4" s="758"/>
      <c r="DH4" s="755"/>
      <c r="DI4" s="761"/>
      <c r="DJ4" s="761"/>
      <c r="DK4" s="755"/>
      <c r="DL4" s="787"/>
      <c r="DM4" s="808"/>
      <c r="DN4" s="810"/>
      <c r="DO4" s="808"/>
      <c r="DP4" s="806"/>
      <c r="DQ4" s="806"/>
      <c r="DR4" s="806"/>
      <c r="DS4" s="806"/>
      <c r="DT4" s="806"/>
      <c r="DU4" s="807"/>
      <c r="DV4" s="804"/>
    </row>
    <row r="5" spans="1:128" x14ac:dyDescent="0.25">
      <c r="A5" s="152">
        <v>1</v>
      </c>
      <c r="B5" s="146" t="s">
        <v>540</v>
      </c>
      <c r="C5" s="167"/>
      <c r="D5" s="147"/>
      <c r="E5" s="148"/>
      <c r="F5" s="148"/>
      <c r="G5" s="160"/>
      <c r="H5" s="205"/>
      <c r="I5" s="179"/>
      <c r="J5" s="209"/>
      <c r="K5" s="148"/>
      <c r="L5" s="205"/>
      <c r="M5" s="179"/>
      <c r="N5" s="213"/>
      <c r="O5" s="199"/>
      <c r="P5" s="144"/>
      <c r="Q5" s="144"/>
      <c r="R5" s="144"/>
      <c r="S5" s="144"/>
      <c r="T5" s="144"/>
      <c r="U5" s="144"/>
      <c r="V5" s="144"/>
      <c r="W5" s="144"/>
      <c r="X5" s="281">
        <f>MAX(O5:W5)</f>
        <v>0</v>
      </c>
      <c r="Y5" s="143"/>
      <c r="Z5" s="144"/>
      <c r="AA5" s="144"/>
      <c r="AB5" s="144"/>
      <c r="AC5" s="144"/>
      <c r="AD5" s="144"/>
      <c r="AE5" s="144"/>
      <c r="AF5" s="144"/>
      <c r="AG5" s="144"/>
      <c r="AH5" s="143"/>
      <c r="AI5" s="144"/>
      <c r="AJ5" s="144"/>
      <c r="AK5" s="144"/>
      <c r="AL5" s="144"/>
      <c r="AM5" s="144"/>
      <c r="AN5" s="144"/>
      <c r="AO5" s="144"/>
      <c r="AP5" s="144"/>
      <c r="AQ5" s="143"/>
      <c r="AR5" s="144"/>
      <c r="AS5" s="144"/>
      <c r="AT5" s="144"/>
      <c r="AU5" s="144"/>
      <c r="AV5" s="144"/>
      <c r="AW5" s="144"/>
      <c r="AX5" s="144"/>
      <c r="AY5" s="144"/>
      <c r="AZ5" s="149"/>
      <c r="BA5" s="147"/>
      <c r="BB5" s="150"/>
      <c r="BC5" s="144"/>
      <c r="BD5" s="144"/>
      <c r="BE5" s="144"/>
      <c r="BF5" s="144"/>
      <c r="BG5" s="144"/>
      <c r="BH5" s="144"/>
      <c r="BI5" s="144"/>
      <c r="BJ5" s="144"/>
      <c r="BK5" s="151"/>
      <c r="BL5" s="152" t="s">
        <v>753</v>
      </c>
      <c r="BM5" s="185">
        <f>BN5+BR5</f>
        <v>0</v>
      </c>
      <c r="BN5" s="282"/>
      <c r="BO5" s="153"/>
      <c r="BP5" s="144"/>
      <c r="BQ5" s="154"/>
      <c r="BR5" s="144"/>
      <c r="BS5" s="153"/>
      <c r="BT5" s="153"/>
      <c r="BU5" s="153"/>
      <c r="BV5" s="153"/>
      <c r="BW5" s="153"/>
      <c r="BX5" s="153"/>
      <c r="BY5" s="241"/>
      <c r="BZ5" s="272"/>
      <c r="CA5" s="153"/>
      <c r="CB5" s="153"/>
      <c r="CC5" s="153"/>
      <c r="CD5" s="155">
        <v>1</v>
      </c>
      <c r="CE5" s="232"/>
      <c r="CK5" s="200"/>
      <c r="CP5" s="200"/>
      <c r="CU5" s="200"/>
      <c r="CV5" s="199"/>
      <c r="CW5" s="199"/>
      <c r="CX5" s="199"/>
      <c r="CY5" s="139"/>
      <c r="DE5" s="155">
        <v>1</v>
      </c>
      <c r="DF5" s="282">
        <v>0</v>
      </c>
      <c r="DG5" s="282">
        <v>0</v>
      </c>
      <c r="DH5" s="218"/>
      <c r="DI5" s="153"/>
      <c r="DJ5" s="146"/>
      <c r="DK5" s="173"/>
      <c r="DM5" s="147"/>
      <c r="DN5" s="147"/>
      <c r="DO5" s="147"/>
      <c r="DP5" s="218"/>
      <c r="DQ5" s="229"/>
      <c r="DV5" s="135"/>
      <c r="DW5" s="135"/>
      <c r="DX5" s="135"/>
    </row>
    <row r="6" spans="1:128" s="244" customFormat="1" x14ac:dyDescent="0.25">
      <c r="A6" s="152">
        <v>2</v>
      </c>
      <c r="B6" s="146" t="s">
        <v>110</v>
      </c>
      <c r="C6" s="167">
        <v>1</v>
      </c>
      <c r="D6" s="147">
        <v>41022</v>
      </c>
      <c r="E6" s="148">
        <v>1</v>
      </c>
      <c r="F6" s="148">
        <v>1</v>
      </c>
      <c r="G6" s="160">
        <v>7.3</v>
      </c>
      <c r="H6" s="205">
        <v>38</v>
      </c>
      <c r="I6" s="179"/>
      <c r="J6" s="209"/>
      <c r="K6" s="148">
        <v>8.6999999999999993</v>
      </c>
      <c r="L6" s="205">
        <v>37</v>
      </c>
      <c r="M6" s="179"/>
      <c r="N6" s="276"/>
      <c r="O6" s="240">
        <v>2</v>
      </c>
      <c r="P6" s="240">
        <v>2</v>
      </c>
      <c r="Q6" s="240">
        <v>2</v>
      </c>
      <c r="R6" s="240">
        <v>2</v>
      </c>
      <c r="S6" s="240">
        <v>2</v>
      </c>
      <c r="T6" s="240">
        <v>2</v>
      </c>
      <c r="U6" s="240">
        <v>2</v>
      </c>
      <c r="V6" s="240">
        <v>2</v>
      </c>
      <c r="W6" s="240">
        <v>2</v>
      </c>
      <c r="X6" s="281">
        <f t="shared" ref="X6:X69" si="0">MAX(O6:W6)</f>
        <v>2</v>
      </c>
      <c r="Y6" s="241" t="s">
        <v>117</v>
      </c>
      <c r="Z6" s="240" t="s">
        <v>117</v>
      </c>
      <c r="AA6" s="240" t="s">
        <v>117</v>
      </c>
      <c r="AB6" s="240" t="s">
        <v>111</v>
      </c>
      <c r="AC6" s="240" t="s">
        <v>112</v>
      </c>
      <c r="AD6" s="240"/>
      <c r="AE6" s="240"/>
      <c r="AF6" s="240"/>
      <c r="AG6" s="240"/>
      <c r="AH6" s="241">
        <v>5</v>
      </c>
      <c r="AI6" s="240">
        <v>5</v>
      </c>
      <c r="AJ6" s="240">
        <v>10</v>
      </c>
      <c r="AK6" s="240">
        <v>20</v>
      </c>
      <c r="AL6" s="240">
        <v>24</v>
      </c>
      <c r="AM6" s="240">
        <v>23</v>
      </c>
      <c r="AN6" s="240">
        <v>24</v>
      </c>
      <c r="AO6" s="240">
        <v>24</v>
      </c>
      <c r="AP6" s="240"/>
      <c r="AQ6" s="241"/>
      <c r="AR6" s="240"/>
      <c r="AS6" s="240"/>
      <c r="AT6" s="240"/>
      <c r="AU6" s="240"/>
      <c r="AV6" s="240"/>
      <c r="AW6" s="240"/>
      <c r="AX6" s="240"/>
      <c r="AY6" s="240">
        <v>24</v>
      </c>
      <c r="AZ6" s="149">
        <v>41046</v>
      </c>
      <c r="BA6" s="147"/>
      <c r="BB6" s="150" t="s">
        <v>781</v>
      </c>
      <c r="BC6" s="240">
        <v>30</v>
      </c>
      <c r="BD6" s="240"/>
      <c r="BE6" s="240"/>
      <c r="BF6" s="240"/>
      <c r="BG6" s="240"/>
      <c r="BH6" s="240"/>
      <c r="BI6" s="240"/>
      <c r="BJ6" s="240"/>
      <c r="BK6" s="242"/>
      <c r="BL6" s="138" t="s">
        <v>782</v>
      </c>
      <c r="BM6" s="185">
        <f t="shared" ref="BM6:BM69" si="1">BN6+BR6</f>
        <v>2</v>
      </c>
      <c r="BN6" s="282">
        <v>2</v>
      </c>
      <c r="BO6" s="153">
        <v>1.75</v>
      </c>
      <c r="BP6" s="240">
        <v>220</v>
      </c>
      <c r="BQ6" s="154"/>
      <c r="BR6" s="240"/>
      <c r="BS6" s="153"/>
      <c r="BT6" s="153"/>
      <c r="BU6" s="153"/>
      <c r="BV6" s="153"/>
      <c r="BW6" s="153"/>
      <c r="BX6" s="153"/>
      <c r="BY6" s="241">
        <v>4</v>
      </c>
      <c r="BZ6" s="272" t="s">
        <v>957</v>
      </c>
      <c r="CA6" s="153">
        <f t="shared" ref="CA6:CA65" si="2">(BO6^2*PI()*BP6*BN6)/4</f>
        <v>1058.3240251780614</v>
      </c>
      <c r="CB6" s="153"/>
      <c r="CC6" s="153">
        <f t="shared" ref="CC6:CC65" si="3">CA6+CB6</f>
        <v>1058.3240251780614</v>
      </c>
      <c r="CD6" s="155">
        <v>2</v>
      </c>
      <c r="CE6" s="242">
        <v>4</v>
      </c>
      <c r="CF6" s="243">
        <v>5</v>
      </c>
      <c r="CG6" s="243">
        <v>9</v>
      </c>
      <c r="CH6" s="243">
        <v>2</v>
      </c>
      <c r="CI6" s="243">
        <v>3</v>
      </c>
      <c r="CJ6" s="135"/>
      <c r="CK6" s="241">
        <v>9</v>
      </c>
      <c r="CL6" s="243">
        <v>4</v>
      </c>
      <c r="CM6" s="243">
        <v>0</v>
      </c>
      <c r="CN6" s="243">
        <v>2</v>
      </c>
      <c r="CO6" s="135"/>
      <c r="CP6" s="241">
        <v>13</v>
      </c>
      <c r="CQ6" s="243">
        <v>2</v>
      </c>
      <c r="CR6" s="243">
        <v>1</v>
      </c>
      <c r="CS6" s="243">
        <v>1</v>
      </c>
      <c r="CT6" s="135"/>
      <c r="CU6" s="241">
        <v>14</v>
      </c>
      <c r="CV6" s="240">
        <v>0</v>
      </c>
      <c r="CW6" s="240">
        <v>0</v>
      </c>
      <c r="CX6" s="240">
        <v>0</v>
      </c>
      <c r="CY6" s="139" t="s">
        <v>954</v>
      </c>
      <c r="CZ6" s="243"/>
      <c r="DA6" s="243"/>
      <c r="DB6" s="243"/>
      <c r="DC6" s="243"/>
      <c r="DD6" s="135"/>
      <c r="DE6" s="155">
        <v>2</v>
      </c>
      <c r="DF6" s="282">
        <v>2</v>
      </c>
      <c r="DG6" s="282">
        <v>2</v>
      </c>
      <c r="DH6" s="240">
        <v>2</v>
      </c>
      <c r="DI6" s="153">
        <v>1.75</v>
      </c>
      <c r="DJ6" s="146">
        <v>220</v>
      </c>
      <c r="DK6" s="173">
        <v>1058.3240251780614</v>
      </c>
      <c r="DL6" s="216">
        <v>34</v>
      </c>
      <c r="DM6" s="228"/>
      <c r="DN6" s="147"/>
      <c r="DO6" s="228"/>
      <c r="DP6" s="240">
        <v>4</v>
      </c>
      <c r="DQ6" s="205">
        <f t="shared" ref="DQ6:DQ65" si="4">CF6+CK6+CP6+CU6+CZ6</f>
        <v>41</v>
      </c>
      <c r="DR6" s="243">
        <f t="shared" ref="DR6:DR65" si="5">CG6+CL6+CQ6+CV6+DA6</f>
        <v>15</v>
      </c>
      <c r="DS6" s="243">
        <f t="shared" ref="DS6:DS61" si="6">CH6+CM6+CR6+CW6+DB6</f>
        <v>3</v>
      </c>
      <c r="DT6" s="243">
        <f t="shared" ref="DT6:DT65" si="7">CI6+CN6+CS6+CX6+DB6</f>
        <v>6</v>
      </c>
      <c r="DU6" s="243">
        <v>0.3</v>
      </c>
      <c r="DV6" s="135" t="s">
        <v>958</v>
      </c>
      <c r="DW6" s="135"/>
      <c r="DX6" s="135"/>
    </row>
    <row r="7" spans="1:128" x14ac:dyDescent="0.25">
      <c r="A7" s="152">
        <v>3</v>
      </c>
      <c r="B7" s="146" t="s">
        <v>116</v>
      </c>
      <c r="C7" s="167"/>
      <c r="D7" s="147">
        <v>41022</v>
      </c>
      <c r="E7" s="148">
        <v>1</v>
      </c>
      <c r="F7" s="148">
        <v>1</v>
      </c>
      <c r="G7" s="160">
        <v>7.3</v>
      </c>
      <c r="H7" s="205">
        <v>39</v>
      </c>
      <c r="I7" s="179"/>
      <c r="J7" s="209"/>
      <c r="K7" s="148">
        <v>8.8000000000000007</v>
      </c>
      <c r="L7" s="205">
        <v>39</v>
      </c>
      <c r="M7" s="179"/>
      <c r="N7" s="213"/>
      <c r="O7" s="199">
        <v>2</v>
      </c>
      <c r="P7" s="144">
        <v>3</v>
      </c>
      <c r="Q7" s="144">
        <v>3</v>
      </c>
      <c r="R7" s="144">
        <v>3</v>
      </c>
      <c r="S7" s="144">
        <v>3</v>
      </c>
      <c r="T7" s="144">
        <v>3</v>
      </c>
      <c r="U7" s="144">
        <v>3</v>
      </c>
      <c r="V7" s="144">
        <v>3</v>
      </c>
      <c r="W7" s="144">
        <v>4</v>
      </c>
      <c r="X7" s="281">
        <f t="shared" si="0"/>
        <v>4</v>
      </c>
      <c r="Y7" s="143" t="s">
        <v>117</v>
      </c>
      <c r="Z7" s="144" t="s">
        <v>117</v>
      </c>
      <c r="AA7" s="144" t="s">
        <v>112</v>
      </c>
      <c r="AB7" s="144" t="s">
        <v>112</v>
      </c>
      <c r="AC7" s="144"/>
      <c r="AD7" s="144"/>
      <c r="AE7" s="144"/>
      <c r="AF7" s="144"/>
      <c r="AG7" s="144"/>
      <c r="AH7" s="143">
        <v>15</v>
      </c>
      <c r="AI7" s="144">
        <v>15</v>
      </c>
      <c r="AJ7" s="144">
        <v>30</v>
      </c>
      <c r="AK7" s="144">
        <v>30</v>
      </c>
      <c r="AL7" s="144">
        <v>47</v>
      </c>
      <c r="AM7" s="144">
        <v>51</v>
      </c>
      <c r="AN7" s="144">
        <v>51</v>
      </c>
      <c r="AO7" s="144">
        <v>51</v>
      </c>
      <c r="AP7" s="144"/>
      <c r="AQ7" s="143"/>
      <c r="AR7" s="144"/>
      <c r="AS7" s="144"/>
      <c r="AT7" s="144"/>
      <c r="AU7" s="144"/>
      <c r="AV7" s="144"/>
      <c r="AW7" s="144"/>
      <c r="AX7" s="144"/>
      <c r="AY7" s="144">
        <v>51</v>
      </c>
      <c r="AZ7" s="149" t="s">
        <v>783</v>
      </c>
      <c r="BA7" s="147"/>
      <c r="BB7" s="150" t="s">
        <v>781</v>
      </c>
      <c r="BC7" s="144"/>
      <c r="BD7" s="144"/>
      <c r="BE7" s="144"/>
      <c r="BF7" s="144"/>
      <c r="BG7" s="144"/>
      <c r="BH7" s="161"/>
      <c r="BI7" s="161"/>
      <c r="BJ7" s="144"/>
      <c r="BK7" s="151"/>
      <c r="BL7" s="152" t="s">
        <v>784</v>
      </c>
      <c r="BM7" s="185">
        <f t="shared" si="1"/>
        <v>3</v>
      </c>
      <c r="BN7" s="282">
        <v>3</v>
      </c>
      <c r="BO7" s="153">
        <v>3.32</v>
      </c>
      <c r="BP7" s="146">
        <v>370</v>
      </c>
      <c r="BQ7" s="154"/>
      <c r="BR7" s="144"/>
      <c r="BS7" s="153"/>
      <c r="BT7" s="153"/>
      <c r="BU7" s="153"/>
      <c r="BV7" s="153"/>
      <c r="BW7" s="153"/>
      <c r="BX7" s="153"/>
      <c r="BY7" s="241">
        <v>5</v>
      </c>
      <c r="BZ7" s="272" t="s">
        <v>922</v>
      </c>
      <c r="CA7" s="153">
        <f>((BO7^2*PI()*BP7*2)/4)+((BO7^2*PI()*BP7*1)/20)</f>
        <v>7046.7757910128748</v>
      </c>
      <c r="CB7" s="153"/>
      <c r="CC7" s="153">
        <f t="shared" si="3"/>
        <v>7046.7757910128748</v>
      </c>
      <c r="CD7" s="155">
        <v>3</v>
      </c>
      <c r="CE7" s="232">
        <v>8</v>
      </c>
      <c r="CF7" s="189">
        <v>4</v>
      </c>
      <c r="CG7" s="189">
        <v>5</v>
      </c>
      <c r="CH7" s="189">
        <v>2</v>
      </c>
      <c r="CI7" s="189">
        <v>4</v>
      </c>
      <c r="CK7" s="200">
        <v>5</v>
      </c>
      <c r="CL7" s="189">
        <v>4</v>
      </c>
      <c r="CM7" s="189">
        <v>0</v>
      </c>
      <c r="CN7" s="189">
        <v>0</v>
      </c>
      <c r="CP7" s="200">
        <v>9</v>
      </c>
      <c r="CQ7" s="189">
        <v>3</v>
      </c>
      <c r="CR7" s="189">
        <v>0</v>
      </c>
      <c r="CS7" s="189">
        <v>3</v>
      </c>
      <c r="CU7" s="200">
        <v>8</v>
      </c>
      <c r="CV7" s="199">
        <v>3</v>
      </c>
      <c r="CW7" s="199">
        <v>0</v>
      </c>
      <c r="CX7" s="199">
        <v>0</v>
      </c>
      <c r="CY7" s="139"/>
      <c r="CZ7" s="189">
        <v>6</v>
      </c>
      <c r="DA7" s="189">
        <v>5</v>
      </c>
      <c r="DB7" s="189">
        <v>3</v>
      </c>
      <c r="DC7" s="189">
        <v>6</v>
      </c>
      <c r="DE7" s="155">
        <v>3</v>
      </c>
      <c r="DF7" s="282">
        <v>4</v>
      </c>
      <c r="DG7" s="282">
        <v>3</v>
      </c>
      <c r="DH7" s="218">
        <v>4</v>
      </c>
      <c r="DI7" s="153">
        <v>3.32</v>
      </c>
      <c r="DJ7" s="146">
        <v>370</v>
      </c>
      <c r="DK7" s="173">
        <v>7046.7757910128748</v>
      </c>
      <c r="DL7" s="218">
        <v>51</v>
      </c>
      <c r="DM7" s="147" t="s">
        <v>783</v>
      </c>
      <c r="DN7" s="147"/>
      <c r="DO7" s="147" t="s">
        <v>781</v>
      </c>
      <c r="DP7" s="218">
        <v>8</v>
      </c>
      <c r="DQ7" s="205">
        <f t="shared" si="4"/>
        <v>32</v>
      </c>
      <c r="DR7" s="219">
        <f t="shared" si="5"/>
        <v>20</v>
      </c>
      <c r="DS7" s="219">
        <f t="shared" si="6"/>
        <v>5</v>
      </c>
      <c r="DT7" s="219">
        <f t="shared" si="7"/>
        <v>10</v>
      </c>
      <c r="DV7" s="135"/>
      <c r="DW7" s="135"/>
      <c r="DX7" s="135"/>
    </row>
    <row r="8" spans="1:128" s="244" customFormat="1" x14ac:dyDescent="0.25">
      <c r="A8" s="152">
        <v>4</v>
      </c>
      <c r="B8" s="146">
        <v>4</v>
      </c>
      <c r="C8" s="167">
        <v>1</v>
      </c>
      <c r="D8" s="147">
        <v>41022</v>
      </c>
      <c r="E8" s="148">
        <v>1</v>
      </c>
      <c r="F8" s="166">
        <v>1</v>
      </c>
      <c r="G8" s="160">
        <v>7</v>
      </c>
      <c r="H8" s="205">
        <v>83</v>
      </c>
      <c r="I8" s="179"/>
      <c r="J8" s="209"/>
      <c r="K8" s="148">
        <v>8.5</v>
      </c>
      <c r="L8" s="205">
        <v>85</v>
      </c>
      <c r="M8" s="179"/>
      <c r="N8" s="276"/>
      <c r="O8" s="240">
        <v>1</v>
      </c>
      <c r="P8" s="240">
        <v>1</v>
      </c>
      <c r="Q8" s="240">
        <v>1</v>
      </c>
      <c r="R8" s="240">
        <v>2</v>
      </c>
      <c r="S8" s="240">
        <v>2</v>
      </c>
      <c r="T8" s="240">
        <v>2</v>
      </c>
      <c r="U8" s="240">
        <v>3</v>
      </c>
      <c r="V8" s="240"/>
      <c r="W8" s="240"/>
      <c r="X8" s="281">
        <f t="shared" si="0"/>
        <v>3</v>
      </c>
      <c r="Y8" s="241" t="s">
        <v>117</v>
      </c>
      <c r="Z8" s="240"/>
      <c r="AA8" s="240"/>
      <c r="AB8" s="240"/>
      <c r="AC8" s="240"/>
      <c r="AD8" s="240"/>
      <c r="AE8" s="240"/>
      <c r="AF8" s="240"/>
      <c r="AG8" s="240"/>
      <c r="AH8" s="241">
        <v>5</v>
      </c>
      <c r="AI8" s="240"/>
      <c r="AJ8" s="240"/>
      <c r="AK8" s="240"/>
      <c r="AL8" s="240"/>
      <c r="AM8" s="240"/>
      <c r="AN8" s="240"/>
      <c r="AO8" s="240"/>
      <c r="AP8" s="240"/>
      <c r="AQ8" s="241"/>
      <c r="AR8" s="240"/>
      <c r="AS8" s="240"/>
      <c r="AT8" s="240"/>
      <c r="AU8" s="240"/>
      <c r="AV8" s="240"/>
      <c r="AW8" s="240"/>
      <c r="AX8" s="240"/>
      <c r="AY8" s="240"/>
      <c r="AZ8" s="149"/>
      <c r="BA8" s="147"/>
      <c r="BB8" s="150"/>
      <c r="BC8" s="240"/>
      <c r="BD8" s="240">
        <v>40</v>
      </c>
      <c r="BE8" s="240"/>
      <c r="BF8" s="240"/>
      <c r="BG8" s="240"/>
      <c r="BH8" s="240"/>
      <c r="BI8" s="240"/>
      <c r="BJ8" s="240"/>
      <c r="BK8" s="242"/>
      <c r="BL8" s="152" t="s">
        <v>785</v>
      </c>
      <c r="BM8" s="185">
        <f t="shared" si="1"/>
        <v>2</v>
      </c>
      <c r="BN8" s="282">
        <v>2</v>
      </c>
      <c r="BO8" s="153">
        <v>1.02</v>
      </c>
      <c r="BP8" s="146">
        <v>180</v>
      </c>
      <c r="BQ8" s="154"/>
      <c r="BR8" s="240"/>
      <c r="BS8" s="153"/>
      <c r="BT8" s="153"/>
      <c r="BU8" s="153"/>
      <c r="BV8" s="153"/>
      <c r="BW8" s="153"/>
      <c r="BX8" s="153"/>
      <c r="BY8" s="241">
        <v>0</v>
      </c>
      <c r="BZ8" s="272" t="s">
        <v>923</v>
      </c>
      <c r="CA8" s="153">
        <f>((BO8^2*PI()*BP8*1)/4)+((BO8^2*PI()*BP8*1)/20)</f>
        <v>176.49970182692033</v>
      </c>
      <c r="CB8" s="153"/>
      <c r="CC8" s="153">
        <f t="shared" si="3"/>
        <v>176.49970182692033</v>
      </c>
      <c r="CD8" s="155">
        <v>4</v>
      </c>
      <c r="CE8" s="242">
        <v>0</v>
      </c>
      <c r="CF8" s="243"/>
      <c r="CG8" s="243"/>
      <c r="CH8" s="243"/>
      <c r="CI8" s="243"/>
      <c r="CJ8" s="135"/>
      <c r="CK8" s="241"/>
      <c r="CL8" s="243"/>
      <c r="CM8" s="243"/>
      <c r="CN8" s="243"/>
      <c r="CO8" s="135"/>
      <c r="CP8" s="241"/>
      <c r="CQ8" s="243"/>
      <c r="CR8" s="243"/>
      <c r="CS8" s="243"/>
      <c r="CT8" s="135"/>
      <c r="CU8" s="241"/>
      <c r="CV8" s="240"/>
      <c r="CW8" s="240"/>
      <c r="CX8" s="240"/>
      <c r="CY8" s="139"/>
      <c r="CZ8" s="243"/>
      <c r="DA8" s="243"/>
      <c r="DB8" s="243"/>
      <c r="DC8" s="243"/>
      <c r="DD8" s="135"/>
      <c r="DE8" s="155">
        <v>4</v>
      </c>
      <c r="DF8" s="282">
        <v>3</v>
      </c>
      <c r="DG8" s="282">
        <v>2</v>
      </c>
      <c r="DH8" s="240">
        <v>3</v>
      </c>
      <c r="DI8" s="153">
        <v>1.02</v>
      </c>
      <c r="DJ8" s="146">
        <v>180</v>
      </c>
      <c r="DK8" s="173">
        <v>176.49970182692033</v>
      </c>
      <c r="DL8" s="158">
        <v>5</v>
      </c>
      <c r="DM8" s="228"/>
      <c r="DN8" s="147"/>
      <c r="DO8" s="228"/>
      <c r="DP8" s="240"/>
      <c r="DQ8" s="205"/>
      <c r="DR8" s="243"/>
      <c r="DS8" s="243"/>
      <c r="DT8" s="243"/>
      <c r="DU8" s="243">
        <v>0.4</v>
      </c>
      <c r="DV8" s="135"/>
      <c r="DW8" s="135"/>
      <c r="DX8" s="135"/>
    </row>
    <row r="9" spans="1:128" x14ac:dyDescent="0.25">
      <c r="A9" s="152">
        <v>5</v>
      </c>
      <c r="B9" s="146" t="s">
        <v>541</v>
      </c>
      <c r="C9" s="167"/>
      <c r="D9" s="147"/>
      <c r="E9" s="148"/>
      <c r="F9" s="148"/>
      <c r="G9" s="160"/>
      <c r="H9" s="205"/>
      <c r="I9" s="179"/>
      <c r="J9" s="209"/>
      <c r="K9" s="148"/>
      <c r="L9" s="205"/>
      <c r="M9" s="179"/>
      <c r="N9" s="213"/>
      <c r="O9" s="199"/>
      <c r="P9" s="144"/>
      <c r="Q9" s="144"/>
      <c r="R9" s="144"/>
      <c r="S9" s="144"/>
      <c r="T9" s="144"/>
      <c r="U9" s="144"/>
      <c r="V9" s="144"/>
      <c r="W9" s="144"/>
      <c r="X9" s="281">
        <f t="shared" si="0"/>
        <v>0</v>
      </c>
      <c r="Y9" s="143"/>
      <c r="Z9" s="144"/>
      <c r="AA9" s="144"/>
      <c r="AB9" s="144"/>
      <c r="AC9" s="144"/>
      <c r="AD9" s="144"/>
      <c r="AE9" s="144"/>
      <c r="AF9" s="144"/>
      <c r="AG9" s="144"/>
      <c r="AH9" s="143"/>
      <c r="AI9" s="144"/>
      <c r="AJ9" s="144"/>
      <c r="AK9" s="144"/>
      <c r="AL9" s="144"/>
      <c r="AM9" s="144"/>
      <c r="AN9" s="144"/>
      <c r="AO9" s="144"/>
      <c r="AP9" s="144"/>
      <c r="AQ9" s="143"/>
      <c r="AR9" s="144"/>
      <c r="AS9" s="144"/>
      <c r="AT9" s="144"/>
      <c r="AU9" s="144"/>
      <c r="AV9" s="144"/>
      <c r="AW9" s="144"/>
      <c r="AX9" s="144"/>
      <c r="AY9" s="144"/>
      <c r="AZ9" s="149"/>
      <c r="BA9" s="147"/>
      <c r="BB9" s="150"/>
      <c r="BC9" s="144"/>
      <c r="BD9" s="144"/>
      <c r="BE9" s="144"/>
      <c r="BF9" s="144"/>
      <c r="BG9" s="161"/>
      <c r="BH9" s="144"/>
      <c r="BI9" s="144"/>
      <c r="BJ9" s="144"/>
      <c r="BK9" s="151"/>
      <c r="BL9" s="152" t="s">
        <v>786</v>
      </c>
      <c r="BM9" s="185">
        <f t="shared" si="1"/>
        <v>0</v>
      </c>
      <c r="BN9" s="282"/>
      <c r="BO9" s="153"/>
      <c r="BP9" s="144"/>
      <c r="BQ9" s="154"/>
      <c r="BR9" s="144"/>
      <c r="BS9" s="153"/>
      <c r="BT9" s="153"/>
      <c r="BU9" s="153"/>
      <c r="BV9" s="153"/>
      <c r="BW9" s="153"/>
      <c r="BX9" s="153"/>
      <c r="BY9" s="241"/>
      <c r="BZ9" s="272"/>
      <c r="CA9" s="153"/>
      <c r="CB9" s="153"/>
      <c r="CC9" s="153"/>
      <c r="CD9" s="155">
        <v>5</v>
      </c>
      <c r="CE9" s="232"/>
      <c r="CK9" s="200"/>
      <c r="CP9" s="200"/>
      <c r="CU9" s="200"/>
      <c r="CV9" s="199"/>
      <c r="CW9" s="199"/>
      <c r="CX9" s="199"/>
      <c r="CY9" s="139"/>
      <c r="DE9" s="155">
        <v>5</v>
      </c>
      <c r="DF9" s="282">
        <v>0</v>
      </c>
      <c r="DG9" s="282">
        <v>0</v>
      </c>
      <c r="DH9" s="218"/>
      <c r="DI9" s="153"/>
      <c r="DJ9" s="146"/>
      <c r="DK9" s="173"/>
      <c r="DM9" s="147"/>
      <c r="DN9" s="147"/>
      <c r="DO9" s="147"/>
      <c r="DP9" s="218"/>
      <c r="DQ9" s="205"/>
      <c r="DV9" s="135"/>
      <c r="DW9" s="135"/>
      <c r="DX9" s="135"/>
    </row>
    <row r="10" spans="1:128" x14ac:dyDescent="0.25">
      <c r="A10" s="152">
        <v>6</v>
      </c>
      <c r="B10" s="146" t="s">
        <v>123</v>
      </c>
      <c r="C10" s="167"/>
      <c r="D10" s="147">
        <v>41022</v>
      </c>
      <c r="E10" s="148">
        <v>1</v>
      </c>
      <c r="F10" s="148">
        <v>1</v>
      </c>
      <c r="G10" s="160">
        <v>7</v>
      </c>
      <c r="H10" s="205">
        <v>77</v>
      </c>
      <c r="I10" s="179"/>
      <c r="J10" s="209"/>
      <c r="K10" s="148">
        <v>8.6999999999999993</v>
      </c>
      <c r="L10" s="205">
        <v>80</v>
      </c>
      <c r="M10" s="179"/>
      <c r="N10" s="213"/>
      <c r="O10" s="199">
        <v>1</v>
      </c>
      <c r="P10" s="144">
        <v>1</v>
      </c>
      <c r="Q10" s="144">
        <v>1</v>
      </c>
      <c r="R10" s="144">
        <v>1</v>
      </c>
      <c r="S10" s="144">
        <v>1</v>
      </c>
      <c r="T10" s="144">
        <v>1</v>
      </c>
      <c r="U10" s="144">
        <v>1</v>
      </c>
      <c r="V10" s="144">
        <v>1</v>
      </c>
      <c r="W10" s="144"/>
      <c r="X10" s="281">
        <f t="shared" si="0"/>
        <v>1</v>
      </c>
      <c r="Y10" s="143" t="s">
        <v>117</v>
      </c>
      <c r="Z10" s="144" t="s">
        <v>117</v>
      </c>
      <c r="AA10" s="144" t="s">
        <v>117</v>
      </c>
      <c r="AB10" s="144" t="s">
        <v>118</v>
      </c>
      <c r="AC10" s="144" t="s">
        <v>112</v>
      </c>
      <c r="AD10" s="144"/>
      <c r="AE10" s="144"/>
      <c r="AF10" s="144"/>
      <c r="AG10" s="144"/>
      <c r="AH10" s="143">
        <v>10</v>
      </c>
      <c r="AI10" s="144">
        <v>10</v>
      </c>
      <c r="AJ10" s="144">
        <v>10</v>
      </c>
      <c r="AK10" s="144">
        <v>11</v>
      </c>
      <c r="AL10" s="144">
        <v>11</v>
      </c>
      <c r="AM10" s="144">
        <v>11</v>
      </c>
      <c r="AN10" s="144">
        <v>11</v>
      </c>
      <c r="AO10" s="144"/>
      <c r="AP10" s="144"/>
      <c r="AQ10" s="143"/>
      <c r="AR10" s="144"/>
      <c r="AS10" s="144"/>
      <c r="AT10" s="144"/>
      <c r="AU10" s="144"/>
      <c r="AV10" s="144"/>
      <c r="AW10" s="144"/>
      <c r="AX10" s="144">
        <v>11</v>
      </c>
      <c r="AY10" s="144"/>
      <c r="AZ10" s="149" t="s">
        <v>787</v>
      </c>
      <c r="BA10" s="147"/>
      <c r="BB10" s="150" t="s">
        <v>788</v>
      </c>
      <c r="BC10" s="144"/>
      <c r="BD10" s="144"/>
      <c r="BE10" s="144"/>
      <c r="BF10" s="144"/>
      <c r="BG10" s="144"/>
      <c r="BH10" s="144"/>
      <c r="BI10" s="144"/>
      <c r="BJ10" s="144"/>
      <c r="BK10" s="151"/>
      <c r="BL10" s="152" t="s">
        <v>789</v>
      </c>
      <c r="BM10" s="185">
        <f t="shared" si="1"/>
        <v>1</v>
      </c>
      <c r="BN10" s="282">
        <v>1</v>
      </c>
      <c r="BO10" s="153">
        <v>2.0099999999999998</v>
      </c>
      <c r="BP10" s="144">
        <v>280</v>
      </c>
      <c r="BQ10" s="154"/>
      <c r="BR10" s="144"/>
      <c r="BS10" s="153"/>
      <c r="BT10" s="153"/>
      <c r="BU10" s="153"/>
      <c r="BV10" s="153"/>
      <c r="BW10" s="153"/>
      <c r="BX10" s="153"/>
      <c r="BY10" s="241">
        <v>0</v>
      </c>
      <c r="BZ10" s="272"/>
      <c r="CA10" s="153">
        <f t="shared" si="2"/>
        <v>888.46439358376836</v>
      </c>
      <c r="CB10" s="153"/>
      <c r="CC10" s="153">
        <f t="shared" si="3"/>
        <v>888.46439358376836</v>
      </c>
      <c r="CD10" s="155">
        <v>6</v>
      </c>
      <c r="CE10" s="232">
        <v>0</v>
      </c>
      <c r="CK10" s="200"/>
      <c r="CP10" s="200"/>
      <c r="CU10" s="200"/>
      <c r="CV10" s="199"/>
      <c r="CW10" s="199"/>
      <c r="CX10" s="199"/>
      <c r="CY10" s="139"/>
      <c r="DE10" s="155">
        <v>6</v>
      </c>
      <c r="DF10" s="282">
        <v>1</v>
      </c>
      <c r="DG10" s="282">
        <v>1</v>
      </c>
      <c r="DH10" s="218">
        <v>1</v>
      </c>
      <c r="DI10" s="153">
        <v>2.0099999999999998</v>
      </c>
      <c r="DJ10" s="146">
        <v>280</v>
      </c>
      <c r="DK10" s="173">
        <v>888.46439358376836</v>
      </c>
      <c r="DL10" s="218">
        <v>11</v>
      </c>
      <c r="DM10" s="147" t="s">
        <v>787</v>
      </c>
      <c r="DN10" s="147"/>
      <c r="DO10" s="147" t="s">
        <v>788</v>
      </c>
      <c r="DP10" s="218">
        <v>0</v>
      </c>
      <c r="DQ10" s="205">
        <f t="shared" si="4"/>
        <v>0</v>
      </c>
      <c r="DR10" s="219">
        <f t="shared" si="5"/>
        <v>0</v>
      </c>
      <c r="DT10" s="219">
        <f t="shared" si="7"/>
        <v>0</v>
      </c>
      <c r="DV10" s="135"/>
      <c r="DW10" s="135"/>
      <c r="DX10" s="135"/>
    </row>
    <row r="11" spans="1:128" x14ac:dyDescent="0.25">
      <c r="A11" s="152">
        <v>7</v>
      </c>
      <c r="B11" s="146">
        <v>7</v>
      </c>
      <c r="C11" s="167"/>
      <c r="D11" s="147">
        <v>41022</v>
      </c>
      <c r="E11" s="148">
        <v>1</v>
      </c>
      <c r="F11" s="148">
        <v>1</v>
      </c>
      <c r="G11" s="160">
        <v>6.8</v>
      </c>
      <c r="H11" s="205">
        <v>90</v>
      </c>
      <c r="I11" s="179"/>
      <c r="J11" s="209"/>
      <c r="K11" s="148">
        <v>8.3000000000000007</v>
      </c>
      <c r="L11" s="205">
        <v>92</v>
      </c>
      <c r="M11" s="179"/>
      <c r="N11" s="213"/>
      <c r="O11" s="199">
        <v>2</v>
      </c>
      <c r="P11" s="144">
        <v>2</v>
      </c>
      <c r="Q11" s="144">
        <v>2</v>
      </c>
      <c r="R11" s="144">
        <v>2</v>
      </c>
      <c r="S11" s="144">
        <v>2</v>
      </c>
      <c r="T11" s="144">
        <v>2</v>
      </c>
      <c r="U11" s="144">
        <v>2</v>
      </c>
      <c r="V11" s="144">
        <v>2</v>
      </c>
      <c r="W11" s="144"/>
      <c r="X11" s="281">
        <f t="shared" si="0"/>
        <v>2</v>
      </c>
      <c r="Y11" s="143" t="s">
        <v>117</v>
      </c>
      <c r="Z11" s="144" t="s">
        <v>117</v>
      </c>
      <c r="AA11" s="144" t="s">
        <v>117</v>
      </c>
      <c r="AB11" s="144" t="s">
        <v>111</v>
      </c>
      <c r="AC11" s="144" t="s">
        <v>118</v>
      </c>
      <c r="AD11" s="144" t="s">
        <v>112</v>
      </c>
      <c r="AE11" s="144"/>
      <c r="AF11" s="144"/>
      <c r="AG11" s="144"/>
      <c r="AH11" s="143">
        <v>10</v>
      </c>
      <c r="AI11" s="144">
        <v>10</v>
      </c>
      <c r="AJ11" s="144">
        <v>10</v>
      </c>
      <c r="AK11" s="144">
        <v>8</v>
      </c>
      <c r="AL11" s="144">
        <v>8</v>
      </c>
      <c r="AM11" s="144">
        <v>8</v>
      </c>
      <c r="AN11" s="144">
        <v>8</v>
      </c>
      <c r="AO11" s="144"/>
      <c r="AP11" s="144"/>
      <c r="AQ11" s="143"/>
      <c r="AR11" s="144"/>
      <c r="AS11" s="144"/>
      <c r="AT11" s="144"/>
      <c r="AU11" s="144"/>
      <c r="AV11" s="144"/>
      <c r="AW11" s="144"/>
      <c r="AX11" s="144">
        <v>8</v>
      </c>
      <c r="AY11" s="144"/>
      <c r="AZ11" s="149">
        <v>41050</v>
      </c>
      <c r="BA11" s="147"/>
      <c r="BB11" s="150">
        <v>41053</v>
      </c>
      <c r="BC11" s="144"/>
      <c r="BD11" s="144"/>
      <c r="BE11" s="144"/>
      <c r="BF11" s="144"/>
      <c r="BG11" s="144"/>
      <c r="BH11" s="144"/>
      <c r="BI11" s="144"/>
      <c r="BJ11" s="144"/>
      <c r="BK11" s="151"/>
      <c r="BL11" s="152" t="s">
        <v>790</v>
      </c>
      <c r="BM11" s="185">
        <f t="shared" si="1"/>
        <v>2</v>
      </c>
      <c r="BN11" s="282">
        <v>2</v>
      </c>
      <c r="BO11" s="153">
        <v>2.0099999999999998</v>
      </c>
      <c r="BP11" s="144">
        <v>280</v>
      </c>
      <c r="BQ11" s="154"/>
      <c r="BR11" s="144"/>
      <c r="BS11" s="153"/>
      <c r="BT11" s="153"/>
      <c r="BU11" s="153"/>
      <c r="BV11" s="153"/>
      <c r="BW11" s="153"/>
      <c r="BX11" s="153"/>
      <c r="BY11" s="241">
        <v>2</v>
      </c>
      <c r="BZ11" s="272"/>
      <c r="CA11" s="153">
        <f t="shared" si="2"/>
        <v>1776.9287871675367</v>
      </c>
      <c r="CB11" s="153"/>
      <c r="CC11" s="153">
        <f t="shared" si="3"/>
        <v>1776.9287871675367</v>
      </c>
      <c r="CD11" s="155">
        <v>7</v>
      </c>
      <c r="CE11" s="232">
        <v>2</v>
      </c>
      <c r="CF11" s="189">
        <v>6</v>
      </c>
      <c r="CG11" s="189">
        <v>5</v>
      </c>
      <c r="CI11" s="189">
        <v>21</v>
      </c>
      <c r="CK11" s="200">
        <v>7</v>
      </c>
      <c r="CL11" s="189">
        <v>5</v>
      </c>
      <c r="CN11" s="189">
        <v>14</v>
      </c>
      <c r="CP11" s="200"/>
      <c r="CU11" s="200"/>
      <c r="CV11" s="199"/>
      <c r="CW11" s="199"/>
      <c r="CX11" s="199"/>
      <c r="CY11" s="139"/>
      <c r="DE11" s="155">
        <v>7</v>
      </c>
      <c r="DF11" s="282">
        <v>2</v>
      </c>
      <c r="DG11" s="282">
        <v>2</v>
      </c>
      <c r="DH11" s="218">
        <v>2</v>
      </c>
      <c r="DI11" s="153">
        <v>2.0099999999999998</v>
      </c>
      <c r="DJ11" s="146">
        <v>280</v>
      </c>
      <c r="DK11" s="173">
        <v>1776.9287871675367</v>
      </c>
      <c r="DL11" s="218">
        <v>8</v>
      </c>
      <c r="DM11" s="147">
        <v>41050</v>
      </c>
      <c r="DN11" s="147"/>
      <c r="DO11" s="147">
        <v>41053</v>
      </c>
      <c r="DP11" s="218">
        <v>2</v>
      </c>
      <c r="DQ11" s="205">
        <f t="shared" si="4"/>
        <v>13</v>
      </c>
      <c r="DR11" s="219">
        <f t="shared" si="5"/>
        <v>10</v>
      </c>
      <c r="DT11" s="219">
        <f t="shared" si="7"/>
        <v>35</v>
      </c>
      <c r="DV11" s="135"/>
      <c r="DW11" s="135"/>
      <c r="DX11" s="135"/>
    </row>
    <row r="12" spans="1:128" x14ac:dyDescent="0.25">
      <c r="A12" s="152">
        <v>8</v>
      </c>
      <c r="B12" s="146" t="s">
        <v>126</v>
      </c>
      <c r="C12" s="167"/>
      <c r="D12" s="147">
        <v>41022</v>
      </c>
      <c r="E12" s="148">
        <v>1</v>
      </c>
      <c r="F12" s="148">
        <v>1</v>
      </c>
      <c r="G12" s="160">
        <v>7</v>
      </c>
      <c r="H12" s="205">
        <v>79</v>
      </c>
      <c r="I12" s="179"/>
      <c r="J12" s="209"/>
      <c r="K12" s="148">
        <v>8.5</v>
      </c>
      <c r="L12" s="205">
        <v>83</v>
      </c>
      <c r="M12" s="179"/>
      <c r="N12" s="213"/>
      <c r="O12" s="199">
        <v>1</v>
      </c>
      <c r="P12" s="144">
        <v>2</v>
      </c>
      <c r="Q12" s="144">
        <v>2</v>
      </c>
      <c r="R12" s="144">
        <v>2</v>
      </c>
      <c r="S12" s="144">
        <v>2</v>
      </c>
      <c r="T12" s="144">
        <v>2</v>
      </c>
      <c r="U12" s="144">
        <v>2</v>
      </c>
      <c r="V12" s="144"/>
      <c r="W12" s="144"/>
      <c r="X12" s="281">
        <f t="shared" si="0"/>
        <v>2</v>
      </c>
      <c r="Y12" s="143" t="s">
        <v>117</v>
      </c>
      <c r="Z12" s="144" t="s">
        <v>117</v>
      </c>
      <c r="AA12" s="144" t="s">
        <v>111</v>
      </c>
      <c r="AB12" s="144" t="s">
        <v>118</v>
      </c>
      <c r="AC12" s="144" t="s">
        <v>112</v>
      </c>
      <c r="AD12" s="144"/>
      <c r="AE12" s="144"/>
      <c r="AF12" s="144"/>
      <c r="AG12" s="144"/>
      <c r="AH12" s="143">
        <v>5</v>
      </c>
      <c r="AI12" s="144">
        <v>5</v>
      </c>
      <c r="AJ12" s="144">
        <v>3</v>
      </c>
      <c r="AK12" s="144">
        <v>3</v>
      </c>
      <c r="AL12" s="144">
        <v>3</v>
      </c>
      <c r="AM12" s="144">
        <v>3</v>
      </c>
      <c r="AN12" s="144"/>
      <c r="AO12" s="144"/>
      <c r="AP12" s="144"/>
      <c r="AQ12" s="143"/>
      <c r="AR12" s="144"/>
      <c r="AS12" s="144"/>
      <c r="AT12" s="144"/>
      <c r="AU12" s="144"/>
      <c r="AV12" s="144"/>
      <c r="AW12" s="144">
        <v>3</v>
      </c>
      <c r="AX12" s="144"/>
      <c r="AY12" s="144"/>
      <c r="AZ12" s="149">
        <v>41046</v>
      </c>
      <c r="BA12" s="147">
        <v>41046</v>
      </c>
      <c r="BB12" s="150" t="s">
        <v>791</v>
      </c>
      <c r="BC12" s="161"/>
      <c r="BD12" s="161"/>
      <c r="BE12" s="161"/>
      <c r="BF12" s="161"/>
      <c r="BG12" s="161"/>
      <c r="BH12" s="161"/>
      <c r="BI12" s="161"/>
      <c r="BJ12" s="162"/>
      <c r="BK12" s="163"/>
      <c r="BL12" s="152" t="s">
        <v>792</v>
      </c>
      <c r="BM12" s="185">
        <f t="shared" si="1"/>
        <v>2</v>
      </c>
      <c r="BN12" s="282">
        <v>2</v>
      </c>
      <c r="BO12" s="153">
        <v>1.76</v>
      </c>
      <c r="BP12" s="144">
        <v>180</v>
      </c>
      <c r="BQ12" s="154"/>
      <c r="BR12" s="144"/>
      <c r="BS12" s="153"/>
      <c r="BT12" s="153"/>
      <c r="BU12" s="153"/>
      <c r="BV12" s="153"/>
      <c r="BW12" s="153"/>
      <c r="BX12" s="153"/>
      <c r="BY12" s="241">
        <v>0</v>
      </c>
      <c r="BZ12" s="272"/>
      <c r="CA12" s="153">
        <f t="shared" si="2"/>
        <v>875.82576633837687</v>
      </c>
      <c r="CB12" s="153"/>
      <c r="CC12" s="153">
        <f t="shared" si="3"/>
        <v>875.82576633837687</v>
      </c>
      <c r="CD12" s="155">
        <v>8</v>
      </c>
      <c r="CE12" s="232">
        <v>0</v>
      </c>
      <c r="CK12" s="200"/>
      <c r="CP12" s="200"/>
      <c r="CU12" s="200"/>
      <c r="CV12" s="199"/>
      <c r="CW12" s="199"/>
      <c r="CX12" s="199"/>
      <c r="CY12" s="139"/>
      <c r="DE12" s="155">
        <v>8</v>
      </c>
      <c r="DF12" s="282">
        <v>2</v>
      </c>
      <c r="DG12" s="282">
        <v>2</v>
      </c>
      <c r="DH12" s="218">
        <v>2</v>
      </c>
      <c r="DI12" s="153">
        <v>1.76</v>
      </c>
      <c r="DJ12" s="146">
        <v>180</v>
      </c>
      <c r="DK12" s="173">
        <v>875.82576633837687</v>
      </c>
      <c r="DL12" s="218">
        <v>3</v>
      </c>
      <c r="DM12" s="147">
        <v>41046</v>
      </c>
      <c r="DN12" s="147">
        <v>41046</v>
      </c>
      <c r="DO12" s="147" t="s">
        <v>791</v>
      </c>
      <c r="DP12" s="218">
        <v>0</v>
      </c>
      <c r="DQ12" s="205">
        <f t="shared" si="4"/>
        <v>0</v>
      </c>
      <c r="DR12" s="219">
        <f t="shared" si="5"/>
        <v>0</v>
      </c>
      <c r="DT12" s="219">
        <f t="shared" si="7"/>
        <v>0</v>
      </c>
      <c r="DV12" s="135"/>
      <c r="DW12" s="135"/>
      <c r="DX12" s="152"/>
    </row>
    <row r="13" spans="1:128" s="244" customFormat="1" x14ac:dyDescent="0.25">
      <c r="A13" s="152">
        <v>9</v>
      </c>
      <c r="B13" s="146">
        <v>9</v>
      </c>
      <c r="C13" s="167">
        <v>1</v>
      </c>
      <c r="D13" s="147">
        <v>41022</v>
      </c>
      <c r="E13" s="148">
        <v>1</v>
      </c>
      <c r="F13" s="148">
        <v>1</v>
      </c>
      <c r="G13" s="160">
        <v>6.7</v>
      </c>
      <c r="H13" s="205">
        <v>88</v>
      </c>
      <c r="I13" s="179"/>
      <c r="J13" s="209"/>
      <c r="K13" s="148">
        <v>8.3000000000000007</v>
      </c>
      <c r="L13" s="205">
        <v>89</v>
      </c>
      <c r="M13" s="179"/>
      <c r="N13" s="276"/>
      <c r="O13" s="240">
        <v>5</v>
      </c>
      <c r="P13" s="240">
        <v>5</v>
      </c>
      <c r="Q13" s="240">
        <v>5</v>
      </c>
      <c r="R13" s="240">
        <v>5</v>
      </c>
      <c r="S13" s="240">
        <v>5</v>
      </c>
      <c r="T13" s="240">
        <v>5</v>
      </c>
      <c r="U13" s="240">
        <v>5</v>
      </c>
      <c r="V13" s="240">
        <v>5</v>
      </c>
      <c r="W13" s="240">
        <v>5</v>
      </c>
      <c r="X13" s="281">
        <f t="shared" si="0"/>
        <v>5</v>
      </c>
      <c r="Y13" s="241" t="s">
        <v>117</v>
      </c>
      <c r="Z13" s="240" t="s">
        <v>117</v>
      </c>
      <c r="AA13" s="240" t="s">
        <v>118</v>
      </c>
      <c r="AB13" s="240" t="s">
        <v>112</v>
      </c>
      <c r="AC13" s="240"/>
      <c r="AD13" s="240"/>
      <c r="AE13" s="240"/>
      <c r="AF13" s="240"/>
      <c r="AG13" s="240"/>
      <c r="AH13" s="241">
        <v>20</v>
      </c>
      <c r="AI13" s="240">
        <v>20</v>
      </c>
      <c r="AJ13" s="240">
        <v>30</v>
      </c>
      <c r="AK13" s="240">
        <v>33</v>
      </c>
      <c r="AL13" s="240">
        <v>34</v>
      </c>
      <c r="AM13" s="240">
        <v>34</v>
      </c>
      <c r="AN13" s="240">
        <v>34</v>
      </c>
      <c r="AO13" s="240">
        <v>34</v>
      </c>
      <c r="AP13" s="240"/>
      <c r="AQ13" s="241"/>
      <c r="AR13" s="240"/>
      <c r="AS13" s="240"/>
      <c r="AT13" s="240"/>
      <c r="AU13" s="240"/>
      <c r="AV13" s="240"/>
      <c r="AW13" s="240"/>
      <c r="AX13" s="240"/>
      <c r="AY13" s="240">
        <v>34</v>
      </c>
      <c r="AZ13" s="149" t="s">
        <v>783</v>
      </c>
      <c r="BA13" s="147"/>
      <c r="BB13" s="150">
        <v>41057</v>
      </c>
      <c r="BC13" s="240">
        <v>10</v>
      </c>
      <c r="BD13" s="240"/>
      <c r="BE13" s="240"/>
      <c r="BF13" s="240"/>
      <c r="BG13" s="240"/>
      <c r="BH13" s="240"/>
      <c r="BI13" s="240"/>
      <c r="BJ13" s="240"/>
      <c r="BK13" s="242"/>
      <c r="BL13" s="152" t="s">
        <v>793</v>
      </c>
      <c r="BM13" s="185">
        <f t="shared" si="1"/>
        <v>5</v>
      </c>
      <c r="BN13" s="282">
        <v>4</v>
      </c>
      <c r="BO13" s="153">
        <v>2.29</v>
      </c>
      <c r="BP13" s="240">
        <v>220</v>
      </c>
      <c r="BQ13" s="154"/>
      <c r="BR13" s="240">
        <v>1</v>
      </c>
      <c r="BS13" s="153">
        <v>1.1000000000000001</v>
      </c>
      <c r="BT13" s="153"/>
      <c r="BU13" s="153"/>
      <c r="BV13" s="153">
        <f>55.17*BS13+122.55</f>
        <v>183.23699999999999</v>
      </c>
      <c r="BW13" s="153"/>
      <c r="BX13" s="153"/>
      <c r="BY13" s="241">
        <v>5</v>
      </c>
      <c r="BZ13" s="272" t="s">
        <v>924</v>
      </c>
      <c r="CA13" s="153">
        <f t="shared" si="2"/>
        <v>3624.4617276318518</v>
      </c>
      <c r="CB13" s="153">
        <f t="shared" ref="CB13:CB50" si="8">((BS13^2*PI()*BV13)/4)+((BT13^2*PI()*BW13)/4)+((BU13^2*PI()*BX13)/4)</f>
        <v>174.13594395241449</v>
      </c>
      <c r="CC13" s="153">
        <f t="shared" si="3"/>
        <v>3798.5976715842662</v>
      </c>
      <c r="CD13" s="155">
        <v>9</v>
      </c>
      <c r="CE13" s="242">
        <v>6</v>
      </c>
      <c r="CF13" s="243">
        <v>5</v>
      </c>
      <c r="CG13" s="243">
        <v>7</v>
      </c>
      <c r="CH13" s="243"/>
      <c r="CI13" s="243">
        <v>5</v>
      </c>
      <c r="CJ13" s="135"/>
      <c r="CK13" s="241">
        <v>8</v>
      </c>
      <c r="CL13" s="243">
        <v>5</v>
      </c>
      <c r="CM13" s="243"/>
      <c r="CN13" s="243">
        <v>5</v>
      </c>
      <c r="CO13" s="135"/>
      <c r="CP13" s="241">
        <v>7</v>
      </c>
      <c r="CQ13" s="243">
        <v>5</v>
      </c>
      <c r="CR13" s="243"/>
      <c r="CS13" s="243">
        <v>5</v>
      </c>
      <c r="CT13" s="135"/>
      <c r="CU13" s="241">
        <v>2</v>
      </c>
      <c r="CV13" s="240">
        <v>10</v>
      </c>
      <c r="CW13" s="240"/>
      <c r="CX13" s="240">
        <v>3</v>
      </c>
      <c r="CY13" s="139"/>
      <c r="CZ13" s="243">
        <v>7</v>
      </c>
      <c r="DA13" s="243">
        <v>4</v>
      </c>
      <c r="DB13" s="243"/>
      <c r="DC13" s="243">
        <v>6</v>
      </c>
      <c r="DD13" s="135"/>
      <c r="DE13" s="155">
        <v>9</v>
      </c>
      <c r="DF13" s="282">
        <v>5</v>
      </c>
      <c r="DG13" s="282">
        <v>5</v>
      </c>
      <c r="DH13" s="240">
        <v>5</v>
      </c>
      <c r="DI13" s="153">
        <v>2.29</v>
      </c>
      <c r="DJ13" s="146">
        <v>220</v>
      </c>
      <c r="DK13" s="173">
        <v>3798.5976715842662</v>
      </c>
      <c r="DL13" s="158">
        <v>34</v>
      </c>
      <c r="DM13" s="228"/>
      <c r="DN13" s="147"/>
      <c r="DO13" s="228"/>
      <c r="DP13" s="240">
        <v>6</v>
      </c>
      <c r="DQ13" s="205">
        <f t="shared" si="4"/>
        <v>29</v>
      </c>
      <c r="DR13" s="243">
        <f t="shared" si="5"/>
        <v>31</v>
      </c>
      <c r="DS13" s="243"/>
      <c r="DT13" s="243">
        <f t="shared" si="7"/>
        <v>18</v>
      </c>
      <c r="DU13" s="243">
        <v>0.1</v>
      </c>
      <c r="DV13" s="135"/>
      <c r="DW13" s="135"/>
      <c r="DX13" s="135"/>
    </row>
    <row r="14" spans="1:128" x14ac:dyDescent="0.25">
      <c r="A14" s="152">
        <v>10</v>
      </c>
      <c r="B14" s="146">
        <v>10</v>
      </c>
      <c r="C14" s="167"/>
      <c r="D14" s="147">
        <v>41022</v>
      </c>
      <c r="E14" s="148">
        <v>1</v>
      </c>
      <c r="F14" s="148">
        <v>1</v>
      </c>
      <c r="G14" s="160">
        <v>6.8</v>
      </c>
      <c r="H14" s="205">
        <v>86</v>
      </c>
      <c r="I14" s="179"/>
      <c r="J14" s="209"/>
      <c r="K14" s="148">
        <v>8.3000000000000007</v>
      </c>
      <c r="L14" s="205">
        <v>88</v>
      </c>
      <c r="M14" s="179"/>
      <c r="N14" s="213"/>
      <c r="O14" s="199">
        <v>7</v>
      </c>
      <c r="P14" s="144">
        <v>7</v>
      </c>
      <c r="Q14" s="144">
        <v>7</v>
      </c>
      <c r="R14" s="144">
        <v>7</v>
      </c>
      <c r="S14" s="144">
        <v>7</v>
      </c>
      <c r="T14" s="144">
        <v>7</v>
      </c>
      <c r="U14" s="144">
        <v>7</v>
      </c>
      <c r="V14" s="144">
        <v>7</v>
      </c>
      <c r="W14" s="144">
        <v>9</v>
      </c>
      <c r="X14" s="281">
        <f t="shared" si="0"/>
        <v>9</v>
      </c>
      <c r="Y14" s="143" t="s">
        <v>117</v>
      </c>
      <c r="Z14" s="144" t="s">
        <v>117</v>
      </c>
      <c r="AA14" s="144" t="s">
        <v>111</v>
      </c>
      <c r="AB14" s="144" t="s">
        <v>118</v>
      </c>
      <c r="AC14" s="144"/>
      <c r="AD14" s="144"/>
      <c r="AE14" s="144"/>
      <c r="AF14" s="144"/>
      <c r="AG14" s="144"/>
      <c r="AH14" s="143">
        <v>20</v>
      </c>
      <c r="AI14" s="144">
        <v>25</v>
      </c>
      <c r="AJ14" s="144">
        <v>35</v>
      </c>
      <c r="AK14" s="144">
        <v>35</v>
      </c>
      <c r="AL14" s="144">
        <v>40</v>
      </c>
      <c r="AM14" s="144">
        <v>42</v>
      </c>
      <c r="AN14" s="144">
        <v>42</v>
      </c>
      <c r="AO14" s="144">
        <v>42</v>
      </c>
      <c r="AP14" s="144"/>
      <c r="AQ14" s="143"/>
      <c r="AR14" s="144"/>
      <c r="AS14" s="144"/>
      <c r="AT14" s="144"/>
      <c r="AU14" s="144"/>
      <c r="AV14" s="144"/>
      <c r="AW14" s="144"/>
      <c r="AX14" s="144"/>
      <c r="AY14" s="144">
        <v>42</v>
      </c>
      <c r="AZ14" s="149">
        <v>41043</v>
      </c>
      <c r="BA14" s="147"/>
      <c r="BB14" s="150" t="s">
        <v>781</v>
      </c>
      <c r="BC14" s="144"/>
      <c r="BD14" s="161"/>
      <c r="BE14" s="161"/>
      <c r="BF14" s="144"/>
      <c r="BG14" s="144"/>
      <c r="BH14" s="144"/>
      <c r="BI14" s="144"/>
      <c r="BJ14" s="144"/>
      <c r="BK14" s="151"/>
      <c r="BL14" s="152" t="s">
        <v>794</v>
      </c>
      <c r="BM14" s="185">
        <f t="shared" si="1"/>
        <v>8</v>
      </c>
      <c r="BN14" s="282">
        <v>8</v>
      </c>
      <c r="BO14" s="153">
        <v>1.87</v>
      </c>
      <c r="BP14" s="144">
        <v>195</v>
      </c>
      <c r="BQ14" s="154"/>
      <c r="BR14" s="144"/>
      <c r="BS14" s="153"/>
      <c r="BT14" s="153"/>
      <c r="BU14" s="153"/>
      <c r="BV14" s="153"/>
      <c r="BW14" s="153"/>
      <c r="BX14" s="153"/>
      <c r="BY14" s="241">
        <v>1</v>
      </c>
      <c r="BZ14" s="272"/>
      <c r="CA14" s="153">
        <f t="shared" si="2"/>
        <v>4284.4757866318787</v>
      </c>
      <c r="CB14" s="153"/>
      <c r="CC14" s="153">
        <f t="shared" si="3"/>
        <v>4284.4757866318787</v>
      </c>
      <c r="CD14" s="155">
        <v>10</v>
      </c>
      <c r="CE14" s="232">
        <v>1</v>
      </c>
      <c r="CF14" s="189">
        <v>11</v>
      </c>
      <c r="CG14" s="189">
        <v>1</v>
      </c>
      <c r="CI14" s="189">
        <v>12</v>
      </c>
      <c r="CK14" s="200"/>
      <c r="CP14" s="200"/>
      <c r="CU14" s="200"/>
      <c r="CV14" s="199"/>
      <c r="CW14" s="199"/>
      <c r="CX14" s="199"/>
      <c r="CY14" s="139"/>
      <c r="DE14" s="155">
        <v>10</v>
      </c>
      <c r="DF14" s="282">
        <v>9</v>
      </c>
      <c r="DG14" s="282">
        <v>8</v>
      </c>
      <c r="DH14" s="218">
        <v>9</v>
      </c>
      <c r="DI14" s="153">
        <v>1.87</v>
      </c>
      <c r="DJ14" s="146">
        <v>195</v>
      </c>
      <c r="DK14" s="173">
        <v>4284.4757866318787</v>
      </c>
      <c r="DL14" s="218">
        <v>42</v>
      </c>
      <c r="DM14" s="147">
        <v>41043</v>
      </c>
      <c r="DN14" s="147"/>
      <c r="DO14" s="147" t="s">
        <v>781</v>
      </c>
      <c r="DP14" s="218">
        <v>1</v>
      </c>
      <c r="DQ14" s="205">
        <f t="shared" si="4"/>
        <v>11</v>
      </c>
      <c r="DR14" s="219">
        <f t="shared" si="5"/>
        <v>1</v>
      </c>
      <c r="DT14" s="219">
        <f t="shared" si="7"/>
        <v>12</v>
      </c>
      <c r="DV14" s="135"/>
      <c r="DW14" s="135"/>
      <c r="DX14" s="152"/>
    </row>
    <row r="15" spans="1:128" x14ac:dyDescent="0.25">
      <c r="A15" s="152">
        <v>11</v>
      </c>
      <c r="B15" s="146" t="s">
        <v>130</v>
      </c>
      <c r="C15" s="167"/>
      <c r="D15" s="147">
        <v>41022</v>
      </c>
      <c r="E15" s="148">
        <v>1</v>
      </c>
      <c r="F15" s="148">
        <v>0</v>
      </c>
      <c r="G15" s="160">
        <v>7</v>
      </c>
      <c r="H15" s="205">
        <v>7</v>
      </c>
      <c r="I15" s="179"/>
      <c r="J15" s="209"/>
      <c r="K15" s="148">
        <v>8.6</v>
      </c>
      <c r="L15" s="205">
        <v>7</v>
      </c>
      <c r="M15" s="179">
        <v>8.6999999999999993</v>
      </c>
      <c r="N15" s="213">
        <v>7</v>
      </c>
      <c r="O15" s="199">
        <v>1</v>
      </c>
      <c r="P15" s="144">
        <v>1</v>
      </c>
      <c r="Q15" s="144">
        <v>1</v>
      </c>
      <c r="R15" s="144">
        <v>1</v>
      </c>
      <c r="S15" s="144">
        <v>1</v>
      </c>
      <c r="T15" s="144">
        <v>1</v>
      </c>
      <c r="U15" s="144">
        <v>1</v>
      </c>
      <c r="V15" s="144">
        <v>1</v>
      </c>
      <c r="W15" s="144"/>
      <c r="X15" s="281">
        <f t="shared" si="0"/>
        <v>1</v>
      </c>
      <c r="Y15" s="143"/>
      <c r="Z15" s="144"/>
      <c r="AA15" s="144"/>
      <c r="AB15" s="144"/>
      <c r="AC15" s="144"/>
      <c r="AD15" s="144"/>
      <c r="AE15" s="144"/>
      <c r="AF15" s="144"/>
      <c r="AG15" s="144"/>
      <c r="AH15" s="143"/>
      <c r="AI15" s="144"/>
      <c r="AJ15" s="144"/>
      <c r="AK15" s="144"/>
      <c r="AL15" s="144"/>
      <c r="AM15" s="144"/>
      <c r="AN15" s="144"/>
      <c r="AO15" s="144"/>
      <c r="AP15" s="144"/>
      <c r="AQ15" s="143"/>
      <c r="AR15" s="144"/>
      <c r="AS15" s="144"/>
      <c r="AT15" s="144"/>
      <c r="AU15" s="144"/>
      <c r="AV15" s="144"/>
      <c r="AW15" s="144"/>
      <c r="AX15" s="144"/>
      <c r="AY15" s="144"/>
      <c r="AZ15" s="149"/>
      <c r="BA15" s="147"/>
      <c r="BB15" s="150"/>
      <c r="BC15" s="144"/>
      <c r="BD15" s="144"/>
      <c r="BE15" s="144"/>
      <c r="BF15" s="144"/>
      <c r="BG15" s="144"/>
      <c r="BH15" s="144"/>
      <c r="BI15" s="144"/>
      <c r="BJ15" s="144"/>
      <c r="BK15" s="151"/>
      <c r="BL15" s="152"/>
      <c r="BM15" s="185">
        <f t="shared" si="1"/>
        <v>0</v>
      </c>
      <c r="BN15" s="282"/>
      <c r="BO15" s="153"/>
      <c r="BP15" s="144"/>
      <c r="BQ15" s="154"/>
      <c r="BR15" s="144"/>
      <c r="BS15" s="153"/>
      <c r="BT15" s="153"/>
      <c r="BU15" s="153"/>
      <c r="BV15" s="153"/>
      <c r="BW15" s="153"/>
      <c r="BX15" s="153"/>
      <c r="BY15" s="241"/>
      <c r="BZ15" s="272"/>
      <c r="CA15" s="153"/>
      <c r="CB15" s="153"/>
      <c r="CC15" s="153"/>
      <c r="CD15" s="155">
        <v>11</v>
      </c>
      <c r="CE15" s="232"/>
      <c r="CK15" s="200"/>
      <c r="CP15" s="200"/>
      <c r="CU15" s="200"/>
      <c r="CV15" s="199"/>
      <c r="CW15" s="199"/>
      <c r="CX15" s="199"/>
      <c r="CY15" s="139"/>
      <c r="DE15" s="155">
        <v>11</v>
      </c>
      <c r="DF15" s="282">
        <v>1</v>
      </c>
      <c r="DG15" s="282">
        <v>0</v>
      </c>
      <c r="DH15" s="218">
        <v>1</v>
      </c>
      <c r="DI15" s="153"/>
      <c r="DJ15" s="146"/>
      <c r="DK15" s="173"/>
      <c r="DM15" s="147"/>
      <c r="DN15" s="147"/>
      <c r="DO15" s="147"/>
      <c r="DP15" s="218"/>
      <c r="DQ15" s="205"/>
      <c r="DV15" s="135"/>
      <c r="DW15" s="135"/>
      <c r="DX15" s="135"/>
    </row>
    <row r="16" spans="1:128" s="244" customFormat="1" x14ac:dyDescent="0.25">
      <c r="A16" s="152">
        <v>12</v>
      </c>
      <c r="B16" s="146" t="s">
        <v>131</v>
      </c>
      <c r="C16" s="167">
        <v>1</v>
      </c>
      <c r="D16" s="147">
        <v>41022</v>
      </c>
      <c r="E16" s="148">
        <v>1</v>
      </c>
      <c r="F16" s="166">
        <v>1</v>
      </c>
      <c r="G16" s="160">
        <v>6.7</v>
      </c>
      <c r="H16" s="205">
        <v>15</v>
      </c>
      <c r="I16" s="179"/>
      <c r="J16" s="209"/>
      <c r="K16" s="148">
        <v>8.5</v>
      </c>
      <c r="L16" s="205">
        <v>20</v>
      </c>
      <c r="M16" s="179"/>
      <c r="N16" s="276"/>
      <c r="O16" s="240">
        <v>1</v>
      </c>
      <c r="P16" s="240">
        <v>1</v>
      </c>
      <c r="Q16" s="240">
        <v>1</v>
      </c>
      <c r="R16" s="240">
        <v>1</v>
      </c>
      <c r="S16" s="240">
        <v>1</v>
      </c>
      <c r="T16" s="240">
        <v>1</v>
      </c>
      <c r="U16" s="240">
        <v>1</v>
      </c>
      <c r="V16" s="240">
        <v>1</v>
      </c>
      <c r="W16" s="240"/>
      <c r="X16" s="281">
        <f t="shared" si="0"/>
        <v>1</v>
      </c>
      <c r="Y16" s="241" t="s">
        <v>117</v>
      </c>
      <c r="Z16" s="240" t="s">
        <v>117</v>
      </c>
      <c r="AA16" s="240" t="s">
        <v>111</v>
      </c>
      <c r="AB16" s="240" t="s">
        <v>112</v>
      </c>
      <c r="AC16" s="240"/>
      <c r="AD16" s="240"/>
      <c r="AE16" s="240"/>
      <c r="AF16" s="240"/>
      <c r="AG16" s="240"/>
      <c r="AH16" s="241">
        <v>5</v>
      </c>
      <c r="AI16" s="240">
        <v>5</v>
      </c>
      <c r="AJ16" s="240">
        <v>7</v>
      </c>
      <c r="AK16" s="240">
        <v>12</v>
      </c>
      <c r="AL16" s="240"/>
      <c r="AM16" s="240"/>
      <c r="AN16" s="240"/>
      <c r="AO16" s="240"/>
      <c r="AP16" s="240"/>
      <c r="AQ16" s="241"/>
      <c r="AR16" s="240"/>
      <c r="AS16" s="240"/>
      <c r="AT16" s="240"/>
      <c r="AU16" s="240"/>
      <c r="AV16" s="240"/>
      <c r="AW16" s="240"/>
      <c r="AX16" s="240"/>
      <c r="AY16" s="240"/>
      <c r="AZ16" s="149"/>
      <c r="BA16" s="147"/>
      <c r="BB16" s="150"/>
      <c r="BC16" s="240"/>
      <c r="BD16" s="240"/>
      <c r="BE16" s="240"/>
      <c r="BF16" s="240"/>
      <c r="BG16" s="240">
        <v>80</v>
      </c>
      <c r="BH16" s="240"/>
      <c r="BI16" s="240"/>
      <c r="BJ16" s="240"/>
      <c r="BK16" s="242"/>
      <c r="BL16" s="152" t="s">
        <v>795</v>
      </c>
      <c r="BM16" s="185">
        <f t="shared" si="1"/>
        <v>1</v>
      </c>
      <c r="BN16" s="282">
        <v>0</v>
      </c>
      <c r="BO16" s="153"/>
      <c r="BP16" s="240"/>
      <c r="BQ16" s="154"/>
      <c r="BR16" s="240">
        <v>1</v>
      </c>
      <c r="BS16" s="153">
        <v>1.79</v>
      </c>
      <c r="BT16" s="153"/>
      <c r="BU16" s="153"/>
      <c r="BV16" s="153">
        <f t="shared" ref="BV16:BV17" si="9">55.17*BS16+122.55</f>
        <v>221.30430000000001</v>
      </c>
      <c r="BW16" s="153"/>
      <c r="BX16" s="153"/>
      <c r="BY16" s="241">
        <v>0</v>
      </c>
      <c r="BZ16" s="272"/>
      <c r="CA16" s="153">
        <f t="shared" si="2"/>
        <v>0</v>
      </c>
      <c r="CB16" s="153">
        <f t="shared" si="8"/>
        <v>556.91099963243039</v>
      </c>
      <c r="CC16" s="153">
        <f t="shared" si="3"/>
        <v>556.91099963243039</v>
      </c>
      <c r="CD16" s="155">
        <v>12</v>
      </c>
      <c r="CE16" s="242">
        <v>0</v>
      </c>
      <c r="CF16" s="243"/>
      <c r="CG16" s="243"/>
      <c r="CH16" s="243"/>
      <c r="CI16" s="243"/>
      <c r="CJ16" s="135"/>
      <c r="CK16" s="241"/>
      <c r="CL16" s="243"/>
      <c r="CM16" s="243"/>
      <c r="CN16" s="243"/>
      <c r="CO16" s="135"/>
      <c r="CP16" s="241"/>
      <c r="CQ16" s="243"/>
      <c r="CR16" s="243"/>
      <c r="CS16" s="243"/>
      <c r="CT16" s="135"/>
      <c r="CU16" s="241"/>
      <c r="CV16" s="240"/>
      <c r="CW16" s="240"/>
      <c r="CX16" s="240"/>
      <c r="CY16" s="139"/>
      <c r="CZ16" s="243"/>
      <c r="DA16" s="243"/>
      <c r="DB16" s="243"/>
      <c r="DC16" s="243"/>
      <c r="DD16" s="135"/>
      <c r="DE16" s="155">
        <v>12</v>
      </c>
      <c r="DF16" s="282">
        <v>1</v>
      </c>
      <c r="DG16" s="282">
        <v>1</v>
      </c>
      <c r="DH16" s="240">
        <v>1</v>
      </c>
      <c r="DI16" s="153"/>
      <c r="DJ16" s="146"/>
      <c r="DK16" s="173">
        <v>556.91099963243039</v>
      </c>
      <c r="DL16" s="216">
        <v>12</v>
      </c>
      <c r="DM16" s="228"/>
      <c r="DN16" s="147"/>
      <c r="DO16" s="228"/>
      <c r="DP16" s="240"/>
      <c r="DQ16" s="205"/>
      <c r="DR16" s="243"/>
      <c r="DS16" s="243"/>
      <c r="DT16" s="243"/>
      <c r="DU16" s="243">
        <v>0.8</v>
      </c>
      <c r="DV16" s="164"/>
      <c r="DW16" s="135"/>
      <c r="DX16" s="135"/>
    </row>
    <row r="17" spans="1:128" s="244" customFormat="1" x14ac:dyDescent="0.25">
      <c r="A17" s="152">
        <v>13</v>
      </c>
      <c r="B17" s="146" t="s">
        <v>133</v>
      </c>
      <c r="C17" s="167">
        <v>1</v>
      </c>
      <c r="D17" s="147">
        <v>41022</v>
      </c>
      <c r="E17" s="148">
        <v>1</v>
      </c>
      <c r="F17" s="148">
        <v>1</v>
      </c>
      <c r="G17" s="160">
        <v>6.9</v>
      </c>
      <c r="H17" s="205">
        <v>12</v>
      </c>
      <c r="I17" s="179"/>
      <c r="J17" s="209"/>
      <c r="K17" s="148">
        <v>8.8000000000000007</v>
      </c>
      <c r="L17" s="205">
        <v>16</v>
      </c>
      <c r="M17" s="179"/>
      <c r="N17" s="276"/>
      <c r="O17" s="240">
        <v>5</v>
      </c>
      <c r="P17" s="240">
        <v>5</v>
      </c>
      <c r="Q17" s="240">
        <v>5</v>
      </c>
      <c r="R17" s="240">
        <v>5</v>
      </c>
      <c r="S17" s="240">
        <v>5</v>
      </c>
      <c r="T17" s="240">
        <v>5</v>
      </c>
      <c r="U17" s="240">
        <v>5</v>
      </c>
      <c r="V17" s="240">
        <v>5</v>
      </c>
      <c r="W17" s="240">
        <v>5</v>
      </c>
      <c r="X17" s="281">
        <f t="shared" si="0"/>
        <v>5</v>
      </c>
      <c r="Y17" s="241" t="s">
        <v>117</v>
      </c>
      <c r="Z17" s="240" t="s">
        <v>117</v>
      </c>
      <c r="AA17" s="240" t="s">
        <v>118</v>
      </c>
      <c r="AB17" s="240" t="s">
        <v>112</v>
      </c>
      <c r="AC17" s="240" t="s">
        <v>112</v>
      </c>
      <c r="AD17" s="240"/>
      <c r="AE17" s="240"/>
      <c r="AF17" s="240"/>
      <c r="AG17" s="240"/>
      <c r="AH17" s="241">
        <v>25</v>
      </c>
      <c r="AI17" s="240">
        <v>25</v>
      </c>
      <c r="AJ17" s="240">
        <v>30</v>
      </c>
      <c r="AK17" s="240">
        <v>60</v>
      </c>
      <c r="AL17" s="240">
        <v>28</v>
      </c>
      <c r="AM17" s="240">
        <v>28</v>
      </c>
      <c r="AN17" s="240">
        <v>28</v>
      </c>
      <c r="AO17" s="240">
        <v>27</v>
      </c>
      <c r="AP17" s="240"/>
      <c r="AQ17" s="241"/>
      <c r="AR17" s="240"/>
      <c r="AS17" s="240"/>
      <c r="AT17" s="240"/>
      <c r="AU17" s="240"/>
      <c r="AV17" s="240"/>
      <c r="AW17" s="240"/>
      <c r="AX17" s="240"/>
      <c r="AY17" s="240">
        <v>27</v>
      </c>
      <c r="AZ17" s="149">
        <v>41046</v>
      </c>
      <c r="BA17" s="147"/>
      <c r="BB17" s="150" t="s">
        <v>781</v>
      </c>
      <c r="BC17" s="240"/>
      <c r="BD17" s="240"/>
      <c r="BE17" s="240"/>
      <c r="BF17" s="240"/>
      <c r="BG17" s="240">
        <v>40</v>
      </c>
      <c r="BH17" s="240"/>
      <c r="BI17" s="240"/>
      <c r="BJ17" s="240"/>
      <c r="BK17" s="242"/>
      <c r="BL17" s="152" t="s">
        <v>796</v>
      </c>
      <c r="BM17" s="185">
        <f t="shared" si="1"/>
        <v>4</v>
      </c>
      <c r="BN17" s="282">
        <v>3</v>
      </c>
      <c r="BO17" s="153">
        <v>1.96</v>
      </c>
      <c r="BP17" s="240">
        <v>275</v>
      </c>
      <c r="BQ17" s="154"/>
      <c r="BR17" s="240">
        <v>1</v>
      </c>
      <c r="BS17" s="153">
        <v>1.45</v>
      </c>
      <c r="BT17" s="153"/>
      <c r="BU17" s="153"/>
      <c r="BV17" s="153">
        <f t="shared" si="9"/>
        <v>202.54649999999998</v>
      </c>
      <c r="BW17" s="153"/>
      <c r="BX17" s="153"/>
      <c r="BY17" s="241">
        <v>1</v>
      </c>
      <c r="BZ17" s="272"/>
      <c r="CA17" s="153">
        <f t="shared" si="2"/>
        <v>2489.1781072188005</v>
      </c>
      <c r="CB17" s="153">
        <f t="shared" si="8"/>
        <v>334.46496223817707</v>
      </c>
      <c r="CC17" s="153">
        <f t="shared" si="3"/>
        <v>2823.6430694569776</v>
      </c>
      <c r="CD17" s="155">
        <v>13</v>
      </c>
      <c r="CE17" s="242">
        <v>1</v>
      </c>
      <c r="CF17" s="243">
        <v>6</v>
      </c>
      <c r="CG17" s="243">
        <v>6</v>
      </c>
      <c r="CH17" s="243">
        <v>0</v>
      </c>
      <c r="CI17" s="243">
        <v>8</v>
      </c>
      <c r="CJ17" s="135"/>
      <c r="CK17" s="241"/>
      <c r="CL17" s="243"/>
      <c r="CM17" s="243"/>
      <c r="CN17" s="243"/>
      <c r="CO17" s="135"/>
      <c r="CP17" s="241"/>
      <c r="CQ17" s="243"/>
      <c r="CR17" s="243"/>
      <c r="CS17" s="243"/>
      <c r="CT17" s="135"/>
      <c r="CU17" s="241"/>
      <c r="CV17" s="240"/>
      <c r="CW17" s="240"/>
      <c r="CX17" s="240"/>
      <c r="CY17" s="139"/>
      <c r="CZ17" s="243"/>
      <c r="DA17" s="243"/>
      <c r="DB17" s="243"/>
      <c r="DC17" s="243"/>
      <c r="DD17" s="135"/>
      <c r="DE17" s="155">
        <v>13</v>
      </c>
      <c r="DF17" s="282">
        <v>5</v>
      </c>
      <c r="DG17" s="282">
        <v>4</v>
      </c>
      <c r="DH17" s="240">
        <v>5</v>
      </c>
      <c r="DI17" s="153">
        <v>1.96</v>
      </c>
      <c r="DJ17" s="146">
        <v>275</v>
      </c>
      <c r="DK17" s="173">
        <v>2823.6430694569776</v>
      </c>
      <c r="DL17" s="216">
        <v>60</v>
      </c>
      <c r="DM17" s="228"/>
      <c r="DN17" s="147"/>
      <c r="DO17" s="228"/>
      <c r="DP17" s="240">
        <v>1</v>
      </c>
      <c r="DQ17" s="205">
        <f t="shared" si="4"/>
        <v>6</v>
      </c>
      <c r="DR17" s="243">
        <f t="shared" si="5"/>
        <v>6</v>
      </c>
      <c r="DS17" s="243">
        <f t="shared" si="6"/>
        <v>0</v>
      </c>
      <c r="DT17" s="243">
        <f t="shared" si="7"/>
        <v>8</v>
      </c>
      <c r="DU17" s="243">
        <v>0.4</v>
      </c>
      <c r="DV17" s="135"/>
      <c r="DW17" s="135"/>
      <c r="DX17" s="152"/>
    </row>
    <row r="18" spans="1:128" x14ac:dyDescent="0.25">
      <c r="A18" s="152">
        <v>14</v>
      </c>
      <c r="B18" s="146">
        <v>14</v>
      </c>
      <c r="C18" s="167"/>
      <c r="D18" s="147">
        <v>41022</v>
      </c>
      <c r="E18" s="148">
        <v>1</v>
      </c>
      <c r="F18" s="148">
        <v>1</v>
      </c>
      <c r="G18" s="160">
        <v>6.7</v>
      </c>
      <c r="H18" s="205">
        <v>99</v>
      </c>
      <c r="I18" s="179"/>
      <c r="J18" s="209"/>
      <c r="K18" s="148">
        <v>8.1999999999999993</v>
      </c>
      <c r="L18" s="205">
        <v>103</v>
      </c>
      <c r="M18" s="179"/>
      <c r="N18" s="213"/>
      <c r="O18" s="199">
        <v>2</v>
      </c>
      <c r="P18" s="144">
        <v>2</v>
      </c>
      <c r="Q18" s="144">
        <v>2</v>
      </c>
      <c r="R18" s="144">
        <v>2</v>
      </c>
      <c r="S18" s="144">
        <v>2</v>
      </c>
      <c r="T18" s="144">
        <v>2</v>
      </c>
      <c r="U18" s="144">
        <v>2</v>
      </c>
      <c r="V18" s="144">
        <v>2</v>
      </c>
      <c r="W18" s="144"/>
      <c r="X18" s="281">
        <f t="shared" si="0"/>
        <v>2</v>
      </c>
      <c r="Y18" s="143" t="s">
        <v>117</v>
      </c>
      <c r="Z18" s="144" t="s">
        <v>117</v>
      </c>
      <c r="AA18" s="144" t="s">
        <v>111</v>
      </c>
      <c r="AB18" s="144" t="s">
        <v>118</v>
      </c>
      <c r="AC18" s="144"/>
      <c r="AD18" s="144"/>
      <c r="AE18" s="144"/>
      <c r="AF18" s="144"/>
      <c r="AG18" s="144"/>
      <c r="AH18" s="143">
        <v>10</v>
      </c>
      <c r="AI18" s="144">
        <v>10</v>
      </c>
      <c r="AJ18" s="144">
        <v>10</v>
      </c>
      <c r="AK18" s="144">
        <v>5</v>
      </c>
      <c r="AL18" s="144">
        <v>4</v>
      </c>
      <c r="AM18" s="144">
        <v>4</v>
      </c>
      <c r="AN18" s="144">
        <v>5</v>
      </c>
      <c r="AO18" s="144"/>
      <c r="AP18" s="144"/>
      <c r="AQ18" s="143"/>
      <c r="AR18" s="144"/>
      <c r="AS18" s="144"/>
      <c r="AT18" s="144"/>
      <c r="AU18" s="144"/>
      <c r="AV18" s="144"/>
      <c r="AW18" s="144"/>
      <c r="AX18" s="144">
        <v>5</v>
      </c>
      <c r="AY18" s="144"/>
      <c r="AZ18" s="149">
        <v>41043</v>
      </c>
      <c r="BA18" s="147">
        <v>41046</v>
      </c>
      <c r="BB18" s="150" t="s">
        <v>788</v>
      </c>
      <c r="BC18" s="144"/>
      <c r="BD18" s="144"/>
      <c r="BE18" s="144"/>
      <c r="BF18" s="144"/>
      <c r="BG18" s="144"/>
      <c r="BH18" s="144"/>
      <c r="BI18" s="144"/>
      <c r="BJ18" s="144"/>
      <c r="BK18" s="151"/>
      <c r="BL18" s="152" t="s">
        <v>797</v>
      </c>
      <c r="BM18" s="185">
        <f t="shared" si="1"/>
        <v>2</v>
      </c>
      <c r="BN18" s="282">
        <v>2</v>
      </c>
      <c r="BO18" s="153">
        <v>1.64</v>
      </c>
      <c r="BP18" s="144">
        <v>140</v>
      </c>
      <c r="BQ18" s="154"/>
      <c r="BR18" s="144"/>
      <c r="BS18" s="153"/>
      <c r="BT18" s="153"/>
      <c r="BU18" s="153"/>
      <c r="BV18" s="153"/>
      <c r="BW18" s="153"/>
      <c r="BX18" s="153"/>
      <c r="BY18" s="241">
        <v>0</v>
      </c>
      <c r="BZ18" s="272"/>
      <c r="CA18" s="153">
        <f t="shared" si="2"/>
        <v>591.47393207665743</v>
      </c>
      <c r="CB18" s="153"/>
      <c r="CC18" s="153">
        <f t="shared" si="3"/>
        <v>591.47393207665743</v>
      </c>
      <c r="CD18" s="155">
        <v>14</v>
      </c>
      <c r="CE18" s="232">
        <v>0</v>
      </c>
      <c r="CK18" s="200"/>
      <c r="CP18" s="200"/>
      <c r="CU18" s="200"/>
      <c r="CV18" s="199"/>
      <c r="CW18" s="199"/>
      <c r="CX18" s="199"/>
      <c r="CY18" s="139"/>
      <c r="DE18" s="155">
        <v>14</v>
      </c>
      <c r="DF18" s="282">
        <v>2</v>
      </c>
      <c r="DG18" s="282">
        <v>2</v>
      </c>
      <c r="DH18" s="218">
        <v>2</v>
      </c>
      <c r="DI18" s="153">
        <v>1.64</v>
      </c>
      <c r="DJ18" s="146">
        <v>140</v>
      </c>
      <c r="DK18" s="173">
        <v>591.47393207665743</v>
      </c>
      <c r="DL18" s="218">
        <v>5</v>
      </c>
      <c r="DM18" s="147">
        <v>41043</v>
      </c>
      <c r="DN18" s="147">
        <v>41046</v>
      </c>
      <c r="DO18" s="147" t="s">
        <v>788</v>
      </c>
      <c r="DP18" s="218">
        <v>0</v>
      </c>
      <c r="DQ18" s="205">
        <f t="shared" si="4"/>
        <v>0</v>
      </c>
      <c r="DR18" s="219">
        <f t="shared" si="5"/>
        <v>0</v>
      </c>
      <c r="DT18" s="219">
        <f t="shared" si="7"/>
        <v>0</v>
      </c>
      <c r="DV18" s="135"/>
      <c r="DW18" s="135"/>
      <c r="DX18" s="152"/>
    </row>
    <row r="19" spans="1:128" x14ac:dyDescent="0.25">
      <c r="A19" s="152">
        <v>15</v>
      </c>
      <c r="B19" s="146">
        <v>15</v>
      </c>
      <c r="C19" s="167"/>
      <c r="D19" s="147">
        <v>41022</v>
      </c>
      <c r="E19" s="148">
        <v>1</v>
      </c>
      <c r="F19" s="148">
        <v>1</v>
      </c>
      <c r="G19" s="160">
        <v>6.7</v>
      </c>
      <c r="H19" s="205">
        <v>109</v>
      </c>
      <c r="I19" s="179"/>
      <c r="J19" s="209"/>
      <c r="K19" s="148">
        <v>8.3000000000000007</v>
      </c>
      <c r="L19" s="205">
        <v>111</v>
      </c>
      <c r="M19" s="179"/>
      <c r="N19" s="213"/>
      <c r="O19" s="199">
        <v>2</v>
      </c>
      <c r="P19" s="144">
        <v>2</v>
      </c>
      <c r="Q19" s="144">
        <v>2</v>
      </c>
      <c r="R19" s="144">
        <v>2</v>
      </c>
      <c r="S19" s="144">
        <v>2</v>
      </c>
      <c r="T19" s="144">
        <v>2</v>
      </c>
      <c r="U19" s="144">
        <v>2</v>
      </c>
      <c r="V19" s="144">
        <v>2</v>
      </c>
      <c r="W19" s="144">
        <v>2</v>
      </c>
      <c r="X19" s="281">
        <f t="shared" si="0"/>
        <v>2</v>
      </c>
      <c r="Y19" s="143" t="s">
        <v>117</v>
      </c>
      <c r="Z19" s="144" t="s">
        <v>117</v>
      </c>
      <c r="AA19" s="144" t="s">
        <v>111</v>
      </c>
      <c r="AB19" s="144" t="s">
        <v>112</v>
      </c>
      <c r="AC19" s="144"/>
      <c r="AD19" s="144"/>
      <c r="AE19" s="144"/>
      <c r="AF19" s="144"/>
      <c r="AG19" s="144"/>
      <c r="AH19" s="143">
        <v>10</v>
      </c>
      <c r="AI19" s="144">
        <v>10</v>
      </c>
      <c r="AJ19" s="144">
        <v>20</v>
      </c>
      <c r="AK19" s="144">
        <v>30</v>
      </c>
      <c r="AL19" s="144">
        <v>43</v>
      </c>
      <c r="AM19" s="144">
        <v>46</v>
      </c>
      <c r="AN19" s="144">
        <v>47</v>
      </c>
      <c r="AO19" s="144">
        <v>47</v>
      </c>
      <c r="AP19" s="144"/>
      <c r="AQ19" s="143"/>
      <c r="AR19" s="144"/>
      <c r="AS19" s="144"/>
      <c r="AT19" s="144"/>
      <c r="AU19" s="144"/>
      <c r="AV19" s="144"/>
      <c r="AW19" s="144"/>
      <c r="AX19" s="144"/>
      <c r="AY19" s="144">
        <v>47</v>
      </c>
      <c r="AZ19" s="149">
        <v>41043</v>
      </c>
      <c r="BA19" s="147"/>
      <c r="BB19" s="150">
        <v>41057</v>
      </c>
      <c r="BC19" s="144"/>
      <c r="BD19" s="144"/>
      <c r="BE19" s="144"/>
      <c r="BF19" s="144"/>
      <c r="BG19" s="144"/>
      <c r="BH19" s="144"/>
      <c r="BI19" s="144"/>
      <c r="BJ19" s="144"/>
      <c r="BK19" s="151"/>
      <c r="BL19" s="152" t="s">
        <v>798</v>
      </c>
      <c r="BM19" s="185">
        <f t="shared" si="1"/>
        <v>2</v>
      </c>
      <c r="BN19" s="282">
        <v>2</v>
      </c>
      <c r="BO19" s="153">
        <v>2.0699999999999998</v>
      </c>
      <c r="BP19" s="144">
        <v>230</v>
      </c>
      <c r="BQ19" s="154"/>
      <c r="BR19" s="144"/>
      <c r="BS19" s="153"/>
      <c r="BT19" s="153"/>
      <c r="BU19" s="153"/>
      <c r="BV19" s="153"/>
      <c r="BW19" s="153"/>
      <c r="BX19" s="153"/>
      <c r="BY19" s="241">
        <v>0</v>
      </c>
      <c r="BZ19" s="272"/>
      <c r="CA19" s="153">
        <f t="shared" si="2"/>
        <v>1548.062191557194</v>
      </c>
      <c r="CB19" s="153"/>
      <c r="CC19" s="153">
        <f t="shared" si="3"/>
        <v>1548.062191557194</v>
      </c>
      <c r="CD19" s="155">
        <v>15</v>
      </c>
      <c r="CE19" s="232">
        <v>0</v>
      </c>
      <c r="CK19" s="200"/>
      <c r="CP19" s="200"/>
      <c r="CU19" s="200"/>
      <c r="CV19" s="199"/>
      <c r="CW19" s="199"/>
      <c r="CX19" s="199"/>
      <c r="CY19" s="139"/>
      <c r="DE19" s="155">
        <v>15</v>
      </c>
      <c r="DF19" s="282">
        <v>2</v>
      </c>
      <c r="DG19" s="282">
        <v>2</v>
      </c>
      <c r="DH19" s="218">
        <v>2</v>
      </c>
      <c r="DI19" s="153">
        <v>2.0699999999999998</v>
      </c>
      <c r="DJ19" s="146">
        <v>230</v>
      </c>
      <c r="DK19" s="173">
        <v>1548.062191557194</v>
      </c>
      <c r="DL19" s="218">
        <v>47</v>
      </c>
      <c r="DM19" s="147">
        <v>41043</v>
      </c>
      <c r="DN19" s="147"/>
      <c r="DO19" s="147">
        <v>41057</v>
      </c>
      <c r="DP19" s="218">
        <v>0</v>
      </c>
      <c r="DQ19" s="205">
        <f t="shared" si="4"/>
        <v>0</v>
      </c>
      <c r="DR19" s="219">
        <f t="shared" si="5"/>
        <v>0</v>
      </c>
      <c r="DT19" s="219">
        <f t="shared" si="7"/>
        <v>0</v>
      </c>
      <c r="DV19" s="135"/>
      <c r="DW19" s="135"/>
      <c r="DX19" s="135"/>
    </row>
    <row r="20" spans="1:128" x14ac:dyDescent="0.25">
      <c r="A20" s="152">
        <v>16</v>
      </c>
      <c r="B20" s="146">
        <v>16</v>
      </c>
      <c r="C20" s="167"/>
      <c r="D20" s="147">
        <v>41022</v>
      </c>
      <c r="E20" s="148">
        <v>1</v>
      </c>
      <c r="F20" s="148">
        <v>1</v>
      </c>
      <c r="G20" s="160">
        <v>6.7</v>
      </c>
      <c r="H20" s="205">
        <v>111</v>
      </c>
      <c r="I20" s="179"/>
      <c r="J20" s="209"/>
      <c r="K20" s="148">
        <v>8.4</v>
      </c>
      <c r="L20" s="205">
        <v>107</v>
      </c>
      <c r="M20" s="179"/>
      <c r="N20" s="213"/>
      <c r="O20" s="199">
        <v>2</v>
      </c>
      <c r="P20" s="144">
        <v>2</v>
      </c>
      <c r="Q20" s="144">
        <v>2</v>
      </c>
      <c r="R20" s="144">
        <v>2</v>
      </c>
      <c r="S20" s="144">
        <v>2</v>
      </c>
      <c r="T20" s="144">
        <v>2</v>
      </c>
      <c r="U20" s="144">
        <v>2</v>
      </c>
      <c r="V20" s="144">
        <v>2</v>
      </c>
      <c r="W20" s="144">
        <v>2</v>
      </c>
      <c r="X20" s="281">
        <f t="shared" si="0"/>
        <v>2</v>
      </c>
      <c r="Y20" s="143" t="s">
        <v>117</v>
      </c>
      <c r="Z20" s="144" t="s">
        <v>117</v>
      </c>
      <c r="AA20" s="144" t="s">
        <v>111</v>
      </c>
      <c r="AB20" s="144" t="s">
        <v>118</v>
      </c>
      <c r="AC20" s="144"/>
      <c r="AD20" s="144"/>
      <c r="AE20" s="144"/>
      <c r="AF20" s="144"/>
      <c r="AG20" s="144"/>
      <c r="AH20" s="143">
        <v>10</v>
      </c>
      <c r="AI20" s="144">
        <v>10</v>
      </c>
      <c r="AJ20" s="144">
        <v>30</v>
      </c>
      <c r="AK20" s="144">
        <v>30</v>
      </c>
      <c r="AL20" s="144">
        <v>36</v>
      </c>
      <c r="AM20" s="144">
        <v>37</v>
      </c>
      <c r="AN20" s="144">
        <v>37</v>
      </c>
      <c r="AO20" s="144">
        <v>37</v>
      </c>
      <c r="AP20" s="144"/>
      <c r="AQ20" s="143"/>
      <c r="AR20" s="144"/>
      <c r="AS20" s="144"/>
      <c r="AT20" s="144"/>
      <c r="AU20" s="144"/>
      <c r="AV20" s="144"/>
      <c r="AW20" s="144"/>
      <c r="AX20" s="144"/>
      <c r="AY20" s="144">
        <v>37</v>
      </c>
      <c r="AZ20" s="149">
        <v>41043</v>
      </c>
      <c r="BA20" s="147"/>
      <c r="BB20" s="150" t="s">
        <v>781</v>
      </c>
      <c r="BC20" s="144"/>
      <c r="BD20" s="144"/>
      <c r="BE20" s="144"/>
      <c r="BF20" s="144"/>
      <c r="BG20" s="144"/>
      <c r="BH20" s="144" t="s">
        <v>453</v>
      </c>
      <c r="BI20" s="144"/>
      <c r="BJ20" s="144"/>
      <c r="BK20" s="151"/>
      <c r="BL20" s="152" t="s">
        <v>799</v>
      </c>
      <c r="BM20" s="185">
        <f t="shared" si="1"/>
        <v>2</v>
      </c>
      <c r="BN20" s="282">
        <v>2</v>
      </c>
      <c r="BO20" s="153">
        <v>1.9</v>
      </c>
      <c r="BP20" s="144">
        <v>170</v>
      </c>
      <c r="BQ20" s="154"/>
      <c r="BR20" s="144"/>
      <c r="BS20" s="153"/>
      <c r="BT20" s="153"/>
      <c r="BU20" s="153"/>
      <c r="BV20" s="153"/>
      <c r="BW20" s="153"/>
      <c r="BX20" s="153"/>
      <c r="BY20" s="241">
        <v>0</v>
      </c>
      <c r="BZ20" s="272"/>
      <c r="CA20" s="153">
        <f t="shared" si="2"/>
        <v>963.99770575402795</v>
      </c>
      <c r="CB20" s="153"/>
      <c r="CC20" s="153">
        <f t="shared" si="3"/>
        <v>963.99770575402795</v>
      </c>
      <c r="CD20" s="155">
        <v>16</v>
      </c>
      <c r="CE20" s="232">
        <v>0</v>
      </c>
      <c r="CK20" s="200"/>
      <c r="CP20" s="200"/>
      <c r="CU20" s="200"/>
      <c r="CV20" s="199"/>
      <c r="CW20" s="199"/>
      <c r="CX20" s="199"/>
      <c r="CY20" s="139"/>
      <c r="DE20" s="155">
        <v>16</v>
      </c>
      <c r="DF20" s="282">
        <v>2</v>
      </c>
      <c r="DG20" s="282">
        <v>2</v>
      </c>
      <c r="DH20" s="218">
        <v>2</v>
      </c>
      <c r="DI20" s="153">
        <v>1.9</v>
      </c>
      <c r="DJ20" s="146">
        <v>170</v>
      </c>
      <c r="DK20" s="173">
        <v>963.99770575402795</v>
      </c>
      <c r="DL20" s="218">
        <v>37</v>
      </c>
      <c r="DM20" s="147">
        <v>41043</v>
      </c>
      <c r="DN20" s="147"/>
      <c r="DO20" s="147" t="s">
        <v>781</v>
      </c>
      <c r="DP20" s="218">
        <v>0</v>
      </c>
      <c r="DQ20" s="205">
        <f t="shared" si="4"/>
        <v>0</v>
      </c>
      <c r="DR20" s="219">
        <f t="shared" si="5"/>
        <v>0</v>
      </c>
      <c r="DT20" s="219">
        <f t="shared" si="7"/>
        <v>0</v>
      </c>
      <c r="DV20" s="135"/>
      <c r="DW20" s="135"/>
      <c r="DX20" s="152"/>
    </row>
    <row r="21" spans="1:128" x14ac:dyDescent="0.25">
      <c r="A21" s="152">
        <v>17</v>
      </c>
      <c r="B21" s="146">
        <v>17</v>
      </c>
      <c r="C21" s="167"/>
      <c r="D21" s="147">
        <v>41022</v>
      </c>
      <c r="E21" s="148">
        <v>1</v>
      </c>
      <c r="F21" s="148">
        <v>0</v>
      </c>
      <c r="G21" s="160">
        <v>6.9</v>
      </c>
      <c r="H21" s="205">
        <v>110</v>
      </c>
      <c r="I21" s="179"/>
      <c r="J21" s="209"/>
      <c r="K21" s="148">
        <v>8.4</v>
      </c>
      <c r="L21" s="205">
        <v>112</v>
      </c>
      <c r="M21" s="179"/>
      <c r="N21" s="213"/>
      <c r="O21" s="199">
        <v>3</v>
      </c>
      <c r="P21" s="144">
        <v>4</v>
      </c>
      <c r="Q21" s="144">
        <v>4</v>
      </c>
      <c r="R21" s="144">
        <v>4</v>
      </c>
      <c r="S21" s="144">
        <v>4</v>
      </c>
      <c r="T21" s="144">
        <v>4</v>
      </c>
      <c r="U21" s="144">
        <v>4</v>
      </c>
      <c r="V21" s="144"/>
      <c r="W21" s="144"/>
      <c r="X21" s="281">
        <f t="shared" si="0"/>
        <v>4</v>
      </c>
      <c r="Y21" s="143"/>
      <c r="Z21" s="144"/>
      <c r="AA21" s="144"/>
      <c r="AB21" s="144"/>
      <c r="AC21" s="144"/>
      <c r="AD21" s="144"/>
      <c r="AE21" s="144"/>
      <c r="AF21" s="144"/>
      <c r="AG21" s="144"/>
      <c r="AH21" s="143"/>
      <c r="AI21" s="144"/>
      <c r="AJ21" s="144"/>
      <c r="AK21" s="144"/>
      <c r="AL21" s="144"/>
      <c r="AM21" s="144"/>
      <c r="AN21" s="144"/>
      <c r="AO21" s="144"/>
      <c r="AP21" s="144"/>
      <c r="AQ21" s="143"/>
      <c r="AR21" s="144"/>
      <c r="AS21" s="144"/>
      <c r="AT21" s="144"/>
      <c r="AU21" s="144"/>
      <c r="AV21" s="144"/>
      <c r="AW21" s="144"/>
      <c r="AX21" s="144"/>
      <c r="AY21" s="144"/>
      <c r="AZ21" s="149"/>
      <c r="BA21" s="147"/>
      <c r="BB21" s="150"/>
      <c r="BC21" s="144"/>
      <c r="BD21" s="144"/>
      <c r="BE21" s="144"/>
      <c r="BF21" s="144"/>
      <c r="BG21" s="144"/>
      <c r="BH21" s="144"/>
      <c r="BI21" s="144"/>
      <c r="BJ21" s="161"/>
      <c r="BK21" s="151"/>
      <c r="BL21" s="152" t="s">
        <v>800</v>
      </c>
      <c r="BM21" s="185">
        <f t="shared" si="1"/>
        <v>0</v>
      </c>
      <c r="BN21" s="282"/>
      <c r="BO21" s="153"/>
      <c r="BP21" s="144"/>
      <c r="BQ21" s="154"/>
      <c r="BR21" s="144"/>
      <c r="BS21" s="153"/>
      <c r="BT21" s="153"/>
      <c r="BU21" s="153"/>
      <c r="BV21" s="153"/>
      <c r="BW21" s="153"/>
      <c r="BX21" s="153"/>
      <c r="BY21" s="241"/>
      <c r="BZ21" s="272"/>
      <c r="CA21" s="153"/>
      <c r="CB21" s="153"/>
      <c r="CC21" s="153"/>
      <c r="CD21" s="155">
        <v>17</v>
      </c>
      <c r="CE21" s="232"/>
      <c r="CK21" s="200"/>
      <c r="CP21" s="200"/>
      <c r="CU21" s="200"/>
      <c r="CV21" s="199"/>
      <c r="CW21" s="199"/>
      <c r="CX21" s="199"/>
      <c r="CY21" s="139"/>
      <c r="DE21" s="155">
        <v>17</v>
      </c>
      <c r="DF21" s="282">
        <v>4</v>
      </c>
      <c r="DG21" s="282">
        <v>0</v>
      </c>
      <c r="DH21" s="218">
        <v>4</v>
      </c>
      <c r="DI21" s="153"/>
      <c r="DJ21" s="146"/>
      <c r="DK21" s="173"/>
      <c r="DM21" s="147"/>
      <c r="DN21" s="147"/>
      <c r="DO21" s="147"/>
      <c r="DP21" s="218"/>
      <c r="DQ21" s="205"/>
      <c r="DV21" s="135"/>
      <c r="DW21" s="135"/>
      <c r="DX21" s="135"/>
    </row>
    <row r="22" spans="1:128" x14ac:dyDescent="0.25">
      <c r="A22" s="152">
        <v>18</v>
      </c>
      <c r="B22" s="146">
        <v>18</v>
      </c>
      <c r="C22" s="167"/>
      <c r="D22" s="147">
        <v>41022</v>
      </c>
      <c r="E22" s="148">
        <v>1</v>
      </c>
      <c r="F22" s="148">
        <v>1</v>
      </c>
      <c r="G22" s="160">
        <v>6.9</v>
      </c>
      <c r="H22" s="205">
        <v>114</v>
      </c>
      <c r="I22" s="179"/>
      <c r="J22" s="209"/>
      <c r="K22" s="148">
        <v>8.5</v>
      </c>
      <c r="L22" s="205">
        <v>110</v>
      </c>
      <c r="M22" s="179"/>
      <c r="N22" s="213"/>
      <c r="O22" s="199">
        <v>2</v>
      </c>
      <c r="P22" s="144">
        <v>2</v>
      </c>
      <c r="Q22" s="144">
        <v>2</v>
      </c>
      <c r="R22" s="144">
        <v>2</v>
      </c>
      <c r="S22" s="144">
        <v>2</v>
      </c>
      <c r="T22" s="144">
        <v>2</v>
      </c>
      <c r="U22" s="144">
        <v>1</v>
      </c>
      <c r="V22" s="144"/>
      <c r="W22" s="144"/>
      <c r="X22" s="281">
        <f t="shared" si="0"/>
        <v>2</v>
      </c>
      <c r="Y22" s="143" t="s">
        <v>117</v>
      </c>
      <c r="Z22" s="144" t="s">
        <v>117</v>
      </c>
      <c r="AA22" s="144" t="s">
        <v>118</v>
      </c>
      <c r="AB22" s="144" t="s">
        <v>112</v>
      </c>
      <c r="AC22" s="144"/>
      <c r="AD22" s="144"/>
      <c r="AE22" s="144"/>
      <c r="AF22" s="144"/>
      <c r="AG22" s="144"/>
      <c r="AH22" s="143">
        <v>5</v>
      </c>
      <c r="AI22" s="144">
        <v>5</v>
      </c>
      <c r="AJ22" s="144">
        <v>6</v>
      </c>
      <c r="AK22" s="144">
        <v>6</v>
      </c>
      <c r="AL22" s="144">
        <v>6</v>
      </c>
      <c r="AM22" s="144">
        <v>6</v>
      </c>
      <c r="AN22" s="144"/>
      <c r="AO22" s="144"/>
      <c r="AP22" s="144"/>
      <c r="AQ22" s="143"/>
      <c r="AR22" s="144"/>
      <c r="AS22" s="144"/>
      <c r="AT22" s="144"/>
      <c r="AU22" s="144"/>
      <c r="AV22" s="144"/>
      <c r="AW22" s="144">
        <v>6</v>
      </c>
      <c r="AX22" s="144"/>
      <c r="AY22" s="144"/>
      <c r="AZ22" s="149">
        <v>41043</v>
      </c>
      <c r="BA22" s="147">
        <v>41043</v>
      </c>
      <c r="BB22" s="150">
        <v>41050</v>
      </c>
      <c r="BC22" s="144"/>
      <c r="BD22" s="144"/>
      <c r="BE22" s="144"/>
      <c r="BF22" s="144"/>
      <c r="BG22" s="144"/>
      <c r="BH22" s="161"/>
      <c r="BI22" s="161"/>
      <c r="BJ22" s="144"/>
      <c r="BK22" s="151"/>
      <c r="BL22" s="152" t="s">
        <v>801</v>
      </c>
      <c r="BM22" s="185">
        <f t="shared" si="1"/>
        <v>1</v>
      </c>
      <c r="BN22" s="282">
        <v>1</v>
      </c>
      <c r="BO22" s="153">
        <v>1.85</v>
      </c>
      <c r="BP22" s="144">
        <v>215</v>
      </c>
      <c r="BQ22" s="154"/>
      <c r="BR22" s="144"/>
      <c r="BS22" s="153"/>
      <c r="BT22" s="153"/>
      <c r="BU22" s="153"/>
      <c r="BV22" s="153"/>
      <c r="BW22" s="153"/>
      <c r="BX22" s="153"/>
      <c r="BY22" s="241">
        <v>1</v>
      </c>
      <c r="BZ22" s="272"/>
      <c r="CA22" s="153">
        <f t="shared" si="2"/>
        <v>577.92542105896996</v>
      </c>
      <c r="CB22" s="153"/>
      <c r="CC22" s="153">
        <f t="shared" si="3"/>
        <v>577.92542105896996</v>
      </c>
      <c r="CD22" s="155">
        <v>18</v>
      </c>
      <c r="CE22" s="232">
        <v>1</v>
      </c>
      <c r="CF22" s="189">
        <v>5</v>
      </c>
      <c r="CG22" s="189">
        <v>5</v>
      </c>
      <c r="CI22" s="189">
        <v>11</v>
      </c>
      <c r="CK22" s="200"/>
      <c r="CP22" s="200"/>
      <c r="CU22" s="200"/>
      <c r="CV22" s="199"/>
      <c r="CW22" s="199"/>
      <c r="CX22" s="199"/>
      <c r="CY22" s="139"/>
      <c r="DE22" s="155">
        <v>18</v>
      </c>
      <c r="DF22" s="282">
        <v>2</v>
      </c>
      <c r="DG22" s="282">
        <v>1</v>
      </c>
      <c r="DH22" s="218">
        <v>1</v>
      </c>
      <c r="DI22" s="153">
        <v>1.85</v>
      </c>
      <c r="DJ22" s="146">
        <v>215</v>
      </c>
      <c r="DK22" s="173">
        <v>577.92542105896996</v>
      </c>
      <c r="DL22" s="218">
        <v>6</v>
      </c>
      <c r="DM22" s="147">
        <v>41043</v>
      </c>
      <c r="DN22" s="147">
        <v>41043</v>
      </c>
      <c r="DO22" s="147">
        <v>41050</v>
      </c>
      <c r="DP22" s="218">
        <v>1</v>
      </c>
      <c r="DQ22" s="205">
        <f t="shared" si="4"/>
        <v>5</v>
      </c>
      <c r="DR22" s="219">
        <f t="shared" si="5"/>
        <v>5</v>
      </c>
      <c r="DT22" s="219">
        <f t="shared" si="7"/>
        <v>11</v>
      </c>
      <c r="DV22" s="135"/>
      <c r="DW22" s="135"/>
      <c r="DX22" s="152"/>
    </row>
    <row r="23" spans="1:128" x14ac:dyDescent="0.25">
      <c r="A23" s="152">
        <v>19</v>
      </c>
      <c r="B23" s="146">
        <v>19</v>
      </c>
      <c r="C23" s="167"/>
      <c r="D23" s="147"/>
      <c r="E23" s="148"/>
      <c r="F23" s="148"/>
      <c r="G23" s="160"/>
      <c r="H23" s="205"/>
      <c r="I23" s="179"/>
      <c r="J23" s="209"/>
      <c r="K23" s="148"/>
      <c r="L23" s="205"/>
      <c r="M23" s="179"/>
      <c r="N23" s="213"/>
      <c r="O23" s="199"/>
      <c r="P23" s="144"/>
      <c r="Q23" s="144"/>
      <c r="R23" s="144"/>
      <c r="S23" s="144"/>
      <c r="T23" s="144"/>
      <c r="U23" s="144"/>
      <c r="V23" s="144"/>
      <c r="W23" s="144"/>
      <c r="X23" s="281">
        <f t="shared" si="0"/>
        <v>0</v>
      </c>
      <c r="Y23" s="143"/>
      <c r="Z23" s="144"/>
      <c r="AA23" s="144"/>
      <c r="AB23" s="144"/>
      <c r="AC23" s="144"/>
      <c r="AD23" s="144"/>
      <c r="AE23" s="144"/>
      <c r="AF23" s="144"/>
      <c r="AG23" s="144"/>
      <c r="AH23" s="143"/>
      <c r="AI23" s="144"/>
      <c r="AJ23" s="144"/>
      <c r="AK23" s="144"/>
      <c r="AL23" s="144"/>
      <c r="AM23" s="144"/>
      <c r="AN23" s="144"/>
      <c r="AO23" s="144"/>
      <c r="AP23" s="144"/>
      <c r="AQ23" s="143"/>
      <c r="AR23" s="144"/>
      <c r="AS23" s="144"/>
      <c r="AT23" s="144"/>
      <c r="AU23" s="144"/>
      <c r="AV23" s="144"/>
      <c r="AW23" s="144"/>
      <c r="AX23" s="144"/>
      <c r="AY23" s="144"/>
      <c r="AZ23" s="149"/>
      <c r="BA23" s="147"/>
      <c r="BB23" s="150"/>
      <c r="BC23" s="144"/>
      <c r="BD23" s="144"/>
      <c r="BE23" s="144"/>
      <c r="BF23" s="144"/>
      <c r="BG23" s="144"/>
      <c r="BH23" s="144"/>
      <c r="BI23" s="144"/>
      <c r="BJ23" s="144"/>
      <c r="BK23" s="151"/>
      <c r="BL23" s="152" t="s">
        <v>802</v>
      </c>
      <c r="BM23" s="185">
        <f t="shared" si="1"/>
        <v>0</v>
      </c>
      <c r="BN23" s="282"/>
      <c r="BO23" s="153"/>
      <c r="BP23" s="144"/>
      <c r="BQ23" s="154"/>
      <c r="BR23" s="144"/>
      <c r="BS23" s="153"/>
      <c r="BT23" s="153"/>
      <c r="BU23" s="153"/>
      <c r="BV23" s="153"/>
      <c r="BW23" s="153"/>
      <c r="BX23" s="153"/>
      <c r="BY23" s="241"/>
      <c r="BZ23" s="272"/>
      <c r="CA23" s="153"/>
      <c r="CB23" s="153"/>
      <c r="CC23" s="153"/>
      <c r="CD23" s="155">
        <v>19</v>
      </c>
      <c r="CE23" s="232"/>
      <c r="CK23" s="200"/>
      <c r="CP23" s="200"/>
      <c r="CU23" s="200"/>
      <c r="CV23" s="199"/>
      <c r="CW23" s="199"/>
      <c r="CX23" s="199"/>
      <c r="CY23" s="139"/>
      <c r="DE23" s="155">
        <v>19</v>
      </c>
      <c r="DF23" s="282">
        <v>0</v>
      </c>
      <c r="DG23" s="282">
        <v>0</v>
      </c>
      <c r="DH23" s="218"/>
      <c r="DI23" s="153"/>
      <c r="DJ23" s="146"/>
      <c r="DK23" s="173"/>
      <c r="DM23" s="147"/>
      <c r="DN23" s="147"/>
      <c r="DO23" s="147"/>
      <c r="DP23" s="218"/>
      <c r="DQ23" s="205"/>
      <c r="DV23" s="135"/>
      <c r="DW23" s="135"/>
      <c r="DX23" s="135"/>
    </row>
    <row r="24" spans="1:128" x14ac:dyDescent="0.25">
      <c r="A24" s="152">
        <v>20</v>
      </c>
      <c r="B24" s="146">
        <v>20</v>
      </c>
      <c r="C24" s="167"/>
      <c r="D24" s="147">
        <v>41022</v>
      </c>
      <c r="E24" s="148">
        <v>1</v>
      </c>
      <c r="F24" s="148">
        <v>1</v>
      </c>
      <c r="G24" s="160">
        <v>6.9</v>
      </c>
      <c r="H24" s="205">
        <v>106</v>
      </c>
      <c r="I24" s="179"/>
      <c r="J24" s="209"/>
      <c r="K24" s="148">
        <v>8.5</v>
      </c>
      <c r="L24" s="205">
        <v>120</v>
      </c>
      <c r="M24" s="179"/>
      <c r="N24" s="213"/>
      <c r="O24" s="199">
        <v>2</v>
      </c>
      <c r="P24" s="144">
        <v>2</v>
      </c>
      <c r="Q24" s="144">
        <v>2</v>
      </c>
      <c r="R24" s="144">
        <v>2</v>
      </c>
      <c r="S24" s="144">
        <v>2</v>
      </c>
      <c r="T24" s="144">
        <v>2</v>
      </c>
      <c r="U24" s="144">
        <v>2</v>
      </c>
      <c r="V24" s="144">
        <v>2</v>
      </c>
      <c r="W24" s="144"/>
      <c r="X24" s="281">
        <f t="shared" si="0"/>
        <v>2</v>
      </c>
      <c r="Y24" s="143" t="s">
        <v>117</v>
      </c>
      <c r="Z24" s="144" t="s">
        <v>117</v>
      </c>
      <c r="AA24" s="144" t="s">
        <v>112</v>
      </c>
      <c r="AB24" s="144" t="s">
        <v>112</v>
      </c>
      <c r="AC24" s="144"/>
      <c r="AD24" s="144"/>
      <c r="AE24" s="144"/>
      <c r="AF24" s="144"/>
      <c r="AG24" s="144"/>
      <c r="AH24" s="143">
        <v>15</v>
      </c>
      <c r="AI24" s="144">
        <v>20</v>
      </c>
      <c r="AJ24" s="144">
        <v>30</v>
      </c>
      <c r="AK24" s="144">
        <v>35</v>
      </c>
      <c r="AL24" s="144">
        <v>36</v>
      </c>
      <c r="AM24" s="144">
        <v>36</v>
      </c>
      <c r="AN24" s="144">
        <v>36</v>
      </c>
      <c r="AO24" s="144"/>
      <c r="AP24" s="144"/>
      <c r="AQ24" s="143"/>
      <c r="AR24" s="144"/>
      <c r="AS24" s="144"/>
      <c r="AT24" s="144"/>
      <c r="AU24" s="144"/>
      <c r="AV24" s="144"/>
      <c r="AW24" s="144"/>
      <c r="AX24" s="144">
        <v>36</v>
      </c>
      <c r="AY24" s="144"/>
      <c r="AZ24" s="149" t="s">
        <v>783</v>
      </c>
      <c r="BA24" s="147"/>
      <c r="BB24" s="150" t="s">
        <v>788</v>
      </c>
      <c r="BC24" s="144"/>
      <c r="BD24" s="144"/>
      <c r="BE24" s="144"/>
      <c r="BF24" s="144"/>
      <c r="BG24" s="144"/>
      <c r="BH24" s="144"/>
      <c r="BI24" s="144"/>
      <c r="BJ24" s="144"/>
      <c r="BK24" s="151"/>
      <c r="BL24" s="152" t="s">
        <v>803</v>
      </c>
      <c r="BM24" s="185">
        <f t="shared" si="1"/>
        <v>3</v>
      </c>
      <c r="BN24" s="282">
        <v>3</v>
      </c>
      <c r="BO24" s="153">
        <v>2.42</v>
      </c>
      <c r="BP24" s="144">
        <v>220</v>
      </c>
      <c r="BQ24" s="154"/>
      <c r="BR24" s="144"/>
      <c r="BS24" s="153"/>
      <c r="BT24" s="153"/>
      <c r="BU24" s="153"/>
      <c r="BV24" s="153"/>
      <c r="BW24" s="153"/>
      <c r="BX24" s="153"/>
      <c r="BY24" s="241">
        <v>1</v>
      </c>
      <c r="BZ24" s="272"/>
      <c r="CA24" s="153">
        <f t="shared" si="2"/>
        <v>3035.7398307197382</v>
      </c>
      <c r="CB24" s="153"/>
      <c r="CC24" s="153">
        <f t="shared" si="3"/>
        <v>3035.7398307197382</v>
      </c>
      <c r="CD24" s="155">
        <v>20</v>
      </c>
      <c r="CE24" s="232">
        <v>1</v>
      </c>
      <c r="CF24" s="189">
        <v>7</v>
      </c>
      <c r="CG24" s="189">
        <v>4</v>
      </c>
      <c r="CI24" s="189">
        <v>31</v>
      </c>
      <c r="CK24" s="200"/>
      <c r="CP24" s="200"/>
      <c r="CU24" s="200"/>
      <c r="CV24" s="199"/>
      <c r="CW24" s="199"/>
      <c r="CX24" s="199"/>
      <c r="CY24" s="139"/>
      <c r="DE24" s="155">
        <v>20</v>
      </c>
      <c r="DF24" s="282">
        <v>2</v>
      </c>
      <c r="DG24" s="282">
        <v>3</v>
      </c>
      <c r="DH24" s="218">
        <v>3</v>
      </c>
      <c r="DI24" s="153">
        <v>2.42</v>
      </c>
      <c r="DJ24" s="146">
        <v>220</v>
      </c>
      <c r="DK24" s="173">
        <v>3035.7398307197382</v>
      </c>
      <c r="DL24" s="218">
        <v>36</v>
      </c>
      <c r="DM24" s="147" t="s">
        <v>783</v>
      </c>
      <c r="DN24" s="147"/>
      <c r="DO24" s="147" t="s">
        <v>788</v>
      </c>
      <c r="DP24" s="218">
        <v>1</v>
      </c>
      <c r="DQ24" s="205">
        <f t="shared" si="4"/>
        <v>7</v>
      </c>
      <c r="DR24" s="219">
        <f t="shared" si="5"/>
        <v>4</v>
      </c>
      <c r="DT24" s="219">
        <f t="shared" si="7"/>
        <v>31</v>
      </c>
      <c r="DV24" s="135"/>
      <c r="DW24" s="135"/>
      <c r="DX24" s="135"/>
    </row>
    <row r="25" spans="1:128" x14ac:dyDescent="0.25">
      <c r="A25" s="152">
        <v>21</v>
      </c>
      <c r="B25" s="146">
        <v>21</v>
      </c>
      <c r="C25" s="167"/>
      <c r="D25" s="147">
        <v>41022</v>
      </c>
      <c r="E25" s="148">
        <v>1</v>
      </c>
      <c r="F25" s="148">
        <v>1</v>
      </c>
      <c r="G25" s="160">
        <v>6.9</v>
      </c>
      <c r="H25" s="205">
        <v>107</v>
      </c>
      <c r="I25" s="179"/>
      <c r="J25" s="209"/>
      <c r="K25" s="148">
        <v>8.4</v>
      </c>
      <c r="L25" s="205">
        <v>119</v>
      </c>
      <c r="M25" s="179"/>
      <c r="N25" s="213"/>
      <c r="O25" s="199">
        <v>2</v>
      </c>
      <c r="P25" s="144">
        <v>3</v>
      </c>
      <c r="Q25" s="144">
        <v>5</v>
      </c>
      <c r="R25" s="144">
        <v>5</v>
      </c>
      <c r="S25" s="144">
        <v>5</v>
      </c>
      <c r="T25" s="144">
        <v>5</v>
      </c>
      <c r="U25" s="144">
        <v>5</v>
      </c>
      <c r="V25" s="144">
        <v>5</v>
      </c>
      <c r="W25" s="144">
        <v>5</v>
      </c>
      <c r="X25" s="281">
        <f t="shared" si="0"/>
        <v>5</v>
      </c>
      <c r="Y25" s="143" t="s">
        <v>117</v>
      </c>
      <c r="Z25" s="144" t="s">
        <v>117</v>
      </c>
      <c r="AA25" s="144" t="s">
        <v>111</v>
      </c>
      <c r="AB25" s="144" t="s">
        <v>111</v>
      </c>
      <c r="AC25" s="144" t="s">
        <v>118</v>
      </c>
      <c r="AD25" s="144" t="s">
        <v>118</v>
      </c>
      <c r="AE25" s="144"/>
      <c r="AF25" s="144"/>
      <c r="AG25" s="144"/>
      <c r="AH25" s="143">
        <v>10</v>
      </c>
      <c r="AI25" s="144">
        <v>15</v>
      </c>
      <c r="AJ25" s="144">
        <v>10</v>
      </c>
      <c r="AK25" s="144">
        <v>10</v>
      </c>
      <c r="AL25" s="144">
        <v>4</v>
      </c>
      <c r="AM25" s="144">
        <v>4</v>
      </c>
      <c r="AN25" s="144">
        <v>4</v>
      </c>
      <c r="AO25" s="144">
        <v>4</v>
      </c>
      <c r="AP25" s="144"/>
      <c r="AQ25" s="143"/>
      <c r="AR25" s="144"/>
      <c r="AS25" s="144"/>
      <c r="AT25" s="144"/>
      <c r="AU25" s="144"/>
      <c r="AV25" s="144"/>
      <c r="AW25" s="144"/>
      <c r="AX25" s="144"/>
      <c r="AY25" s="144">
        <v>4</v>
      </c>
      <c r="AZ25" s="149">
        <v>41050</v>
      </c>
      <c r="BA25" s="147">
        <v>41053</v>
      </c>
      <c r="BB25" s="150">
        <v>41057</v>
      </c>
      <c r="BC25" s="144"/>
      <c r="BD25" s="144"/>
      <c r="BE25" s="144"/>
      <c r="BF25" s="144"/>
      <c r="BG25" s="161"/>
      <c r="BH25" s="144"/>
      <c r="BI25" s="144"/>
      <c r="BJ25" s="144"/>
      <c r="BK25" s="151"/>
      <c r="BL25" s="152" t="s">
        <v>804</v>
      </c>
      <c r="BM25" s="185">
        <f t="shared" si="1"/>
        <v>5</v>
      </c>
      <c r="BN25" s="282">
        <v>5</v>
      </c>
      <c r="BO25" s="153">
        <v>2.84</v>
      </c>
      <c r="BP25" s="144">
        <v>190</v>
      </c>
      <c r="BQ25" s="154"/>
      <c r="BR25" s="144"/>
      <c r="BS25" s="153"/>
      <c r="BT25" s="153"/>
      <c r="BU25" s="153"/>
      <c r="BV25" s="153"/>
      <c r="BW25" s="153"/>
      <c r="BX25" s="153"/>
      <c r="BY25" s="241">
        <v>1</v>
      </c>
      <c r="BZ25" s="272" t="s">
        <v>925</v>
      </c>
      <c r="CA25" s="153">
        <f t="shared" si="2"/>
        <v>6017.9720553635352</v>
      </c>
      <c r="CB25" s="153"/>
      <c r="CC25" s="153">
        <f t="shared" si="3"/>
        <v>6017.9720553635352</v>
      </c>
      <c r="CD25" s="155">
        <v>21</v>
      </c>
      <c r="CE25" s="232">
        <v>1</v>
      </c>
      <c r="CF25" s="189">
        <v>4</v>
      </c>
      <c r="CG25" s="189">
        <v>11</v>
      </c>
      <c r="CI25" s="189">
        <v>17</v>
      </c>
      <c r="CK25" s="200"/>
      <c r="CP25" s="200"/>
      <c r="CU25" s="200"/>
      <c r="CV25" s="199"/>
      <c r="CW25" s="199"/>
      <c r="CX25" s="199"/>
      <c r="CY25" s="139"/>
      <c r="DE25" s="155">
        <v>21</v>
      </c>
      <c r="DF25" s="282">
        <v>5</v>
      </c>
      <c r="DG25" s="282">
        <v>5</v>
      </c>
      <c r="DH25" s="218">
        <v>5</v>
      </c>
      <c r="DI25" s="153">
        <v>2.84</v>
      </c>
      <c r="DJ25" s="146">
        <v>190</v>
      </c>
      <c r="DK25" s="173">
        <v>6017.9720553635352</v>
      </c>
      <c r="DL25" s="218">
        <v>4</v>
      </c>
      <c r="DM25" s="147">
        <v>41050</v>
      </c>
      <c r="DN25" s="147">
        <v>41053</v>
      </c>
      <c r="DO25" s="147">
        <v>41057</v>
      </c>
      <c r="DP25" s="218">
        <v>1</v>
      </c>
      <c r="DQ25" s="205">
        <f t="shared" si="4"/>
        <v>4</v>
      </c>
      <c r="DR25" s="219">
        <f t="shared" si="5"/>
        <v>11</v>
      </c>
      <c r="DT25" s="219">
        <f t="shared" si="7"/>
        <v>17</v>
      </c>
      <c r="DV25" s="135"/>
      <c r="DW25" s="135"/>
      <c r="DX25" s="152"/>
    </row>
    <row r="26" spans="1:128" x14ac:dyDescent="0.25">
      <c r="A26" s="152">
        <v>22</v>
      </c>
      <c r="B26" s="146">
        <v>22</v>
      </c>
      <c r="C26" s="167"/>
      <c r="D26" s="147">
        <v>41022</v>
      </c>
      <c r="E26" s="148">
        <v>1</v>
      </c>
      <c r="F26" s="148">
        <v>1</v>
      </c>
      <c r="G26" s="160">
        <v>7</v>
      </c>
      <c r="H26" s="205">
        <v>123</v>
      </c>
      <c r="I26" s="179"/>
      <c r="J26" s="209"/>
      <c r="K26" s="148">
        <v>8.6999999999999993</v>
      </c>
      <c r="L26" s="205">
        <v>129</v>
      </c>
      <c r="M26" s="179"/>
      <c r="N26" s="213"/>
      <c r="O26" s="199">
        <v>5</v>
      </c>
      <c r="P26" s="144">
        <v>5</v>
      </c>
      <c r="Q26" s="144">
        <v>6</v>
      </c>
      <c r="R26" s="144">
        <v>6</v>
      </c>
      <c r="S26" s="144">
        <v>6</v>
      </c>
      <c r="T26" s="144">
        <v>6</v>
      </c>
      <c r="U26" s="144">
        <v>6</v>
      </c>
      <c r="V26" s="144">
        <v>6</v>
      </c>
      <c r="W26" s="144">
        <v>6</v>
      </c>
      <c r="X26" s="281">
        <f t="shared" si="0"/>
        <v>6</v>
      </c>
      <c r="Y26" s="143" t="s">
        <v>117</v>
      </c>
      <c r="Z26" s="144" t="s">
        <v>117</v>
      </c>
      <c r="AA26" s="144" t="s">
        <v>112</v>
      </c>
      <c r="AB26" s="144"/>
      <c r="AC26" s="144"/>
      <c r="AD26" s="144"/>
      <c r="AE26" s="144"/>
      <c r="AF26" s="144"/>
      <c r="AG26" s="144"/>
      <c r="AH26" s="143">
        <v>40</v>
      </c>
      <c r="AI26" s="144">
        <v>40</v>
      </c>
      <c r="AJ26" s="144">
        <v>65</v>
      </c>
      <c r="AK26" s="144">
        <v>70</v>
      </c>
      <c r="AL26" s="144">
        <v>93</v>
      </c>
      <c r="AM26" s="144">
        <v>107</v>
      </c>
      <c r="AN26" s="144">
        <v>107</v>
      </c>
      <c r="AO26" s="144">
        <v>107</v>
      </c>
      <c r="AP26" s="144"/>
      <c r="AQ26" s="143"/>
      <c r="AR26" s="144"/>
      <c r="AS26" s="144"/>
      <c r="AT26" s="144"/>
      <c r="AU26" s="144"/>
      <c r="AV26" s="144"/>
      <c r="AW26" s="144"/>
      <c r="AX26" s="144"/>
      <c r="AY26" s="144">
        <v>107</v>
      </c>
      <c r="AZ26" s="149">
        <v>41039</v>
      </c>
      <c r="BA26" s="147"/>
      <c r="BB26" s="150">
        <v>41057</v>
      </c>
      <c r="BC26" s="144"/>
      <c r="BD26" s="144"/>
      <c r="BE26" s="144"/>
      <c r="BF26" s="144"/>
      <c r="BG26" s="144"/>
      <c r="BH26" s="161"/>
      <c r="BI26" s="161"/>
      <c r="BJ26" s="144"/>
      <c r="BK26" s="151"/>
      <c r="BL26" s="152" t="s">
        <v>805</v>
      </c>
      <c r="BM26" s="185">
        <f t="shared" si="1"/>
        <v>6</v>
      </c>
      <c r="BN26" s="282">
        <v>6</v>
      </c>
      <c r="BO26" s="153">
        <v>2.62</v>
      </c>
      <c r="BP26" s="144">
        <v>320</v>
      </c>
      <c r="BQ26" s="154"/>
      <c r="BR26" s="144"/>
      <c r="BS26" s="153"/>
      <c r="BT26" s="153"/>
      <c r="BU26" s="153"/>
      <c r="BV26" s="153"/>
      <c r="BW26" s="153"/>
      <c r="BX26" s="153"/>
      <c r="BY26" s="241">
        <v>5</v>
      </c>
      <c r="BZ26" s="272" t="s">
        <v>926</v>
      </c>
      <c r="CA26" s="153">
        <f t="shared" si="2"/>
        <v>10351.271333424855</v>
      </c>
      <c r="CB26" s="153"/>
      <c r="CC26" s="153">
        <f t="shared" si="3"/>
        <v>10351.271333424855</v>
      </c>
      <c r="CD26" s="155">
        <v>22</v>
      </c>
      <c r="CE26" s="232">
        <v>9</v>
      </c>
      <c r="CF26" s="189">
        <v>11</v>
      </c>
      <c r="CG26" s="189">
        <v>2</v>
      </c>
      <c r="CI26" s="189">
        <v>14</v>
      </c>
      <c r="CK26" s="200">
        <v>11</v>
      </c>
      <c r="CL26" s="189">
        <v>4</v>
      </c>
      <c r="CM26" s="189">
        <v>4</v>
      </c>
      <c r="CN26" s="189">
        <v>13</v>
      </c>
      <c r="CP26" s="200">
        <v>10</v>
      </c>
      <c r="CQ26" s="189">
        <v>3</v>
      </c>
      <c r="CS26" s="189">
        <v>13</v>
      </c>
      <c r="CU26" s="200">
        <v>8</v>
      </c>
      <c r="CV26" s="199">
        <v>3</v>
      </c>
      <c r="CW26" s="199"/>
      <c r="CX26" s="199">
        <v>9</v>
      </c>
      <c r="CY26" s="139"/>
      <c r="CZ26" s="189">
        <v>10</v>
      </c>
      <c r="DA26" s="189">
        <v>3</v>
      </c>
      <c r="DC26" s="189">
        <v>18</v>
      </c>
      <c r="DE26" s="155">
        <v>22</v>
      </c>
      <c r="DF26" s="282">
        <v>6</v>
      </c>
      <c r="DG26" s="282">
        <v>6</v>
      </c>
      <c r="DH26" s="218">
        <v>6</v>
      </c>
      <c r="DI26" s="153">
        <v>2.62</v>
      </c>
      <c r="DJ26" s="146">
        <v>320</v>
      </c>
      <c r="DK26" s="173">
        <v>10351.271333424855</v>
      </c>
      <c r="DL26" s="218">
        <v>107</v>
      </c>
      <c r="DM26" s="147">
        <v>41039</v>
      </c>
      <c r="DN26" s="147"/>
      <c r="DO26" s="147">
        <v>41057</v>
      </c>
      <c r="DP26" s="218">
        <v>9</v>
      </c>
      <c r="DQ26" s="205">
        <f t="shared" si="4"/>
        <v>50</v>
      </c>
      <c r="DR26" s="219">
        <f t="shared" si="5"/>
        <v>15</v>
      </c>
      <c r="DS26" s="219">
        <f t="shared" si="6"/>
        <v>4</v>
      </c>
      <c r="DT26" s="219">
        <f t="shared" si="7"/>
        <v>49</v>
      </c>
      <c r="DV26" s="135"/>
      <c r="DW26" s="135"/>
      <c r="DX26" s="152"/>
    </row>
    <row r="27" spans="1:128" x14ac:dyDescent="0.25">
      <c r="A27" s="152">
        <v>23</v>
      </c>
      <c r="B27" s="146">
        <v>23</v>
      </c>
      <c r="C27" s="167"/>
      <c r="D27" s="147">
        <v>41043</v>
      </c>
      <c r="E27" s="148">
        <v>1</v>
      </c>
      <c r="F27" s="148">
        <v>0</v>
      </c>
      <c r="G27" s="160"/>
      <c r="H27" s="205"/>
      <c r="I27" s="179"/>
      <c r="J27" s="209"/>
      <c r="K27" s="148">
        <v>8.6</v>
      </c>
      <c r="L27" s="205">
        <v>132</v>
      </c>
      <c r="M27" s="179"/>
      <c r="N27" s="213"/>
      <c r="O27" s="199"/>
      <c r="P27" s="144"/>
      <c r="Q27" s="144"/>
      <c r="R27" s="144"/>
      <c r="S27" s="144">
        <v>1</v>
      </c>
      <c r="T27" s="144">
        <v>1</v>
      </c>
      <c r="U27" s="144">
        <v>1</v>
      </c>
      <c r="V27" s="144"/>
      <c r="W27" s="144"/>
      <c r="X27" s="281">
        <f t="shared" si="0"/>
        <v>1</v>
      </c>
      <c r="Y27" s="143"/>
      <c r="Z27" s="144"/>
      <c r="AA27" s="144"/>
      <c r="AB27" s="144"/>
      <c r="AC27" s="144"/>
      <c r="AD27" s="144"/>
      <c r="AE27" s="144"/>
      <c r="AF27" s="144"/>
      <c r="AG27" s="144"/>
      <c r="AH27" s="143"/>
      <c r="AI27" s="144"/>
      <c r="AJ27" s="144"/>
      <c r="AK27" s="144"/>
      <c r="AL27" s="144"/>
      <c r="AM27" s="144"/>
      <c r="AN27" s="144"/>
      <c r="AO27" s="144"/>
      <c r="AP27" s="144"/>
      <c r="AQ27" s="143"/>
      <c r="AR27" s="144"/>
      <c r="AS27" s="144"/>
      <c r="AT27" s="144"/>
      <c r="AU27" s="144"/>
      <c r="AV27" s="144"/>
      <c r="AW27" s="144"/>
      <c r="AX27" s="144"/>
      <c r="AY27" s="144"/>
      <c r="AZ27" s="149"/>
      <c r="BA27" s="147"/>
      <c r="BB27" s="150"/>
      <c r="BC27" s="144"/>
      <c r="BD27" s="144"/>
      <c r="BE27" s="144"/>
      <c r="BF27" s="144"/>
      <c r="BG27" s="144"/>
      <c r="BH27" s="144"/>
      <c r="BI27" s="144"/>
      <c r="BJ27" s="144"/>
      <c r="BK27" s="151"/>
      <c r="BL27" s="152" t="s">
        <v>806</v>
      </c>
      <c r="BM27" s="185">
        <f t="shared" si="1"/>
        <v>0</v>
      </c>
      <c r="BN27" s="282"/>
      <c r="BO27" s="153"/>
      <c r="BP27" s="144"/>
      <c r="BQ27" s="154"/>
      <c r="BR27" s="144"/>
      <c r="BS27" s="153"/>
      <c r="BT27" s="153"/>
      <c r="BU27" s="153"/>
      <c r="BV27" s="153"/>
      <c r="BW27" s="153"/>
      <c r="BX27" s="153"/>
      <c r="BY27" s="241"/>
      <c r="BZ27" s="272"/>
      <c r="CA27" s="153"/>
      <c r="CB27" s="153"/>
      <c r="CC27" s="153"/>
      <c r="CD27" s="155">
        <v>23</v>
      </c>
      <c r="CE27" s="232"/>
      <c r="CK27" s="200"/>
      <c r="CP27" s="200"/>
      <c r="CU27" s="200"/>
      <c r="CV27" s="199"/>
      <c r="CW27" s="199"/>
      <c r="CX27" s="199"/>
      <c r="CY27" s="139"/>
      <c r="DE27" s="155">
        <v>23</v>
      </c>
      <c r="DF27" s="282">
        <v>1</v>
      </c>
      <c r="DG27" s="282">
        <v>0</v>
      </c>
      <c r="DH27" s="218">
        <v>1</v>
      </c>
      <c r="DI27" s="153"/>
      <c r="DJ27" s="146"/>
      <c r="DK27" s="173"/>
      <c r="DM27" s="147"/>
      <c r="DN27" s="147"/>
      <c r="DO27" s="147"/>
      <c r="DP27" s="218"/>
      <c r="DQ27" s="205"/>
      <c r="DV27" s="135"/>
      <c r="DW27" s="135"/>
      <c r="DX27" s="135"/>
    </row>
    <row r="28" spans="1:128" s="236" customFormat="1" x14ac:dyDescent="0.25">
      <c r="A28" s="152">
        <v>24</v>
      </c>
      <c r="B28" s="146">
        <v>24</v>
      </c>
      <c r="C28" s="167"/>
      <c r="D28" s="147">
        <v>41022</v>
      </c>
      <c r="E28" s="148">
        <v>1</v>
      </c>
      <c r="F28" s="148">
        <v>1</v>
      </c>
      <c r="G28" s="160">
        <v>7.1</v>
      </c>
      <c r="H28" s="205">
        <v>1</v>
      </c>
      <c r="I28" s="179">
        <v>7.1</v>
      </c>
      <c r="J28" s="210">
        <v>1</v>
      </c>
      <c r="K28" s="148">
        <v>8.5</v>
      </c>
      <c r="L28" s="205">
        <v>2</v>
      </c>
      <c r="M28" s="179">
        <v>8.6</v>
      </c>
      <c r="N28" s="235">
        <v>2</v>
      </c>
      <c r="O28" s="220">
        <v>4</v>
      </c>
      <c r="P28" s="220">
        <v>3</v>
      </c>
      <c r="Q28" s="220">
        <v>3</v>
      </c>
      <c r="R28" s="220">
        <v>3</v>
      </c>
      <c r="S28" s="220">
        <v>3</v>
      </c>
      <c r="T28" s="220">
        <v>3</v>
      </c>
      <c r="U28" s="220">
        <v>3</v>
      </c>
      <c r="V28" s="220"/>
      <c r="W28" s="220"/>
      <c r="X28" s="281">
        <f t="shared" si="0"/>
        <v>4</v>
      </c>
      <c r="Y28" s="221" t="s">
        <v>117</v>
      </c>
      <c r="Z28" s="220" t="s">
        <v>117</v>
      </c>
      <c r="AA28" s="220" t="s">
        <v>111</v>
      </c>
      <c r="AB28" s="220" t="s">
        <v>118</v>
      </c>
      <c r="AC28" s="220" t="s">
        <v>112</v>
      </c>
      <c r="AD28" s="220"/>
      <c r="AE28" s="220"/>
      <c r="AF28" s="220"/>
      <c r="AG28" s="220"/>
      <c r="AH28" s="221">
        <v>10</v>
      </c>
      <c r="AI28" s="220">
        <v>10</v>
      </c>
      <c r="AJ28" s="220">
        <v>20</v>
      </c>
      <c r="AK28" s="220">
        <v>25</v>
      </c>
      <c r="AL28" s="220">
        <v>28</v>
      </c>
      <c r="AM28" s="220">
        <v>30</v>
      </c>
      <c r="AN28" s="220"/>
      <c r="AO28" s="220"/>
      <c r="AP28" s="220"/>
      <c r="AQ28" s="221"/>
      <c r="AR28" s="220"/>
      <c r="AS28" s="220"/>
      <c r="AT28" s="220"/>
      <c r="AU28" s="220"/>
      <c r="AV28" s="220">
        <v>5</v>
      </c>
      <c r="AW28" s="220"/>
      <c r="AX28" s="220"/>
      <c r="AY28" s="220"/>
      <c r="AZ28" s="149" t="s">
        <v>787</v>
      </c>
      <c r="BA28" s="147"/>
      <c r="BB28" s="150">
        <v>41046</v>
      </c>
      <c r="BC28" s="220"/>
      <c r="BD28" s="220"/>
      <c r="BE28" s="220"/>
      <c r="BF28" s="220"/>
      <c r="BG28" s="220"/>
      <c r="BH28" s="220"/>
      <c r="BI28" s="220">
        <v>50</v>
      </c>
      <c r="BJ28" s="220"/>
      <c r="BK28" s="222"/>
      <c r="BL28" s="152" t="s">
        <v>807</v>
      </c>
      <c r="BM28" s="185">
        <f t="shared" si="1"/>
        <v>3</v>
      </c>
      <c r="BN28" s="282">
        <v>0</v>
      </c>
      <c r="BO28" s="153"/>
      <c r="BP28" s="220"/>
      <c r="BQ28" s="154"/>
      <c r="BR28" s="220">
        <v>3</v>
      </c>
      <c r="BS28" s="153">
        <v>2.4300000000000002</v>
      </c>
      <c r="BT28" s="153">
        <v>1.89</v>
      </c>
      <c r="BU28" s="153">
        <v>1.1399999999999999</v>
      </c>
      <c r="BV28" s="159">
        <f>55.17*BS28+122.55</f>
        <v>256.61310000000003</v>
      </c>
      <c r="BW28" s="159">
        <f>55.17*BT28+122.55</f>
        <v>226.82130000000001</v>
      </c>
      <c r="BX28" s="159">
        <f>55.17*BU28+122.55</f>
        <v>185.44380000000001</v>
      </c>
      <c r="BY28" s="241">
        <v>0</v>
      </c>
      <c r="BZ28" s="272"/>
      <c r="CA28" s="153">
        <f t="shared" si="2"/>
        <v>0</v>
      </c>
      <c r="CB28" s="153">
        <f t="shared" si="8"/>
        <v>2015.7289592618176</v>
      </c>
      <c r="CC28" s="153">
        <f t="shared" si="3"/>
        <v>2015.7289592618176</v>
      </c>
      <c r="CD28" s="155">
        <v>24</v>
      </c>
      <c r="CE28" s="232">
        <v>0</v>
      </c>
      <c r="CF28" s="223"/>
      <c r="CG28" s="223"/>
      <c r="CH28" s="223"/>
      <c r="CI28" s="223"/>
      <c r="CJ28" s="135"/>
      <c r="CK28" s="221"/>
      <c r="CL28" s="223"/>
      <c r="CM28" s="223"/>
      <c r="CN28" s="223"/>
      <c r="CO28" s="135"/>
      <c r="CP28" s="221"/>
      <c r="CQ28" s="223"/>
      <c r="CR28" s="223"/>
      <c r="CS28" s="223"/>
      <c r="CT28" s="135"/>
      <c r="CU28" s="221"/>
      <c r="CV28" s="220"/>
      <c r="CW28" s="220"/>
      <c r="CX28" s="220"/>
      <c r="CY28" s="139"/>
      <c r="CZ28" s="223"/>
      <c r="DA28" s="223"/>
      <c r="DB28" s="223"/>
      <c r="DC28" s="223"/>
      <c r="DD28" s="135"/>
      <c r="DE28" s="155">
        <v>24</v>
      </c>
      <c r="DF28" s="282">
        <v>4</v>
      </c>
      <c r="DG28" s="282">
        <v>3</v>
      </c>
      <c r="DH28" s="220">
        <v>3</v>
      </c>
      <c r="DI28" s="153"/>
      <c r="DJ28" s="146"/>
      <c r="DK28" s="173">
        <v>2015.7289592618176</v>
      </c>
      <c r="DL28" s="220">
        <v>5</v>
      </c>
      <c r="DM28" s="147" t="s">
        <v>787</v>
      </c>
      <c r="DN28" s="147"/>
      <c r="DO28" s="147">
        <v>41046</v>
      </c>
      <c r="DP28" s="220">
        <v>0</v>
      </c>
      <c r="DQ28" s="205">
        <f t="shared" si="4"/>
        <v>0</v>
      </c>
      <c r="DR28" s="223">
        <f t="shared" si="5"/>
        <v>0</v>
      </c>
      <c r="DS28" s="223"/>
      <c r="DT28" s="223">
        <f t="shared" si="7"/>
        <v>0</v>
      </c>
      <c r="DU28" s="223">
        <v>0.5</v>
      </c>
      <c r="DV28" s="135"/>
      <c r="DW28" s="135"/>
      <c r="DX28" s="135"/>
    </row>
    <row r="29" spans="1:128" s="236" customFormat="1" x14ac:dyDescent="0.25">
      <c r="A29" s="152">
        <v>25</v>
      </c>
      <c r="B29" s="146">
        <v>25</v>
      </c>
      <c r="C29" s="167"/>
      <c r="D29" s="147">
        <v>41022</v>
      </c>
      <c r="E29" s="148">
        <v>1</v>
      </c>
      <c r="F29" s="148">
        <v>1</v>
      </c>
      <c r="G29" s="160">
        <v>7.1</v>
      </c>
      <c r="H29" s="205">
        <v>2</v>
      </c>
      <c r="I29" s="179">
        <v>7.1</v>
      </c>
      <c r="J29" s="210">
        <v>2</v>
      </c>
      <c r="K29" s="148">
        <v>8.5</v>
      </c>
      <c r="L29" s="205">
        <v>3</v>
      </c>
      <c r="M29" s="179">
        <v>8.6999999999999993</v>
      </c>
      <c r="N29" s="235">
        <v>3</v>
      </c>
      <c r="O29" s="220">
        <v>1</v>
      </c>
      <c r="P29" s="220">
        <v>1</v>
      </c>
      <c r="Q29" s="220">
        <v>1</v>
      </c>
      <c r="R29" s="220">
        <v>1</v>
      </c>
      <c r="S29" s="220">
        <v>1</v>
      </c>
      <c r="T29" s="220">
        <v>1</v>
      </c>
      <c r="U29" s="220">
        <v>1</v>
      </c>
      <c r="V29" s="220"/>
      <c r="W29" s="220"/>
      <c r="X29" s="281">
        <f t="shared" si="0"/>
        <v>1</v>
      </c>
      <c r="Y29" s="221" t="s">
        <v>117</v>
      </c>
      <c r="Z29" s="220" t="s">
        <v>117</v>
      </c>
      <c r="AA29" s="220" t="s">
        <v>118</v>
      </c>
      <c r="AB29" s="220" t="s">
        <v>118</v>
      </c>
      <c r="AC29" s="220"/>
      <c r="AD29" s="220"/>
      <c r="AE29" s="220"/>
      <c r="AF29" s="220"/>
      <c r="AG29" s="220"/>
      <c r="AH29" s="221">
        <v>5</v>
      </c>
      <c r="AI29" s="220">
        <v>5</v>
      </c>
      <c r="AJ29" s="220">
        <v>15</v>
      </c>
      <c r="AK29" s="220">
        <v>21</v>
      </c>
      <c r="AL29" s="220">
        <v>20</v>
      </c>
      <c r="AM29" s="220">
        <v>21</v>
      </c>
      <c r="AN29" s="220"/>
      <c r="AO29" s="220"/>
      <c r="AP29" s="220"/>
      <c r="AQ29" s="221"/>
      <c r="AR29" s="220"/>
      <c r="AS29" s="220"/>
      <c r="AT29" s="220"/>
      <c r="AU29" s="220"/>
      <c r="AV29" s="220">
        <v>5</v>
      </c>
      <c r="AW29" s="220"/>
      <c r="AX29" s="220"/>
      <c r="AY29" s="220"/>
      <c r="AZ29" s="149">
        <v>41043</v>
      </c>
      <c r="BA29" s="147"/>
      <c r="BB29" s="150">
        <v>41046</v>
      </c>
      <c r="BC29" s="220"/>
      <c r="BD29" s="220"/>
      <c r="BE29" s="220"/>
      <c r="BF29" s="220"/>
      <c r="BG29" s="220"/>
      <c r="BH29" s="220"/>
      <c r="BI29" s="220">
        <v>40</v>
      </c>
      <c r="BJ29" s="220"/>
      <c r="BK29" s="222"/>
      <c r="BL29" s="152" t="s">
        <v>808</v>
      </c>
      <c r="BM29" s="185">
        <f t="shared" si="1"/>
        <v>1</v>
      </c>
      <c r="BN29" s="282">
        <v>0</v>
      </c>
      <c r="BO29" s="153"/>
      <c r="BP29" s="220"/>
      <c r="BQ29" s="154"/>
      <c r="BR29" s="220">
        <v>1</v>
      </c>
      <c r="BS29" s="153">
        <v>1.76</v>
      </c>
      <c r="BT29" s="153"/>
      <c r="BU29" s="153"/>
      <c r="BV29" s="159">
        <f t="shared" ref="BV29:BV30" si="10">55.17*BS29+122.55</f>
        <v>219.64920000000001</v>
      </c>
      <c r="BW29" s="153"/>
      <c r="BX29" s="153"/>
      <c r="BY29" s="241">
        <v>0</v>
      </c>
      <c r="BZ29" s="272"/>
      <c r="CA29" s="153">
        <f t="shared" si="2"/>
        <v>0</v>
      </c>
      <c r="CB29" s="153">
        <f t="shared" si="8"/>
        <v>534.37341365447617</v>
      </c>
      <c r="CC29" s="153">
        <f t="shared" si="3"/>
        <v>534.37341365447617</v>
      </c>
      <c r="CD29" s="155">
        <v>25</v>
      </c>
      <c r="CE29" s="232">
        <v>0</v>
      </c>
      <c r="CF29" s="223"/>
      <c r="CG29" s="223"/>
      <c r="CH29" s="223"/>
      <c r="CI29" s="223"/>
      <c r="CJ29" s="135"/>
      <c r="CK29" s="221"/>
      <c r="CL29" s="223"/>
      <c r="CM29" s="223"/>
      <c r="CN29" s="223"/>
      <c r="CO29" s="135"/>
      <c r="CP29" s="221"/>
      <c r="CQ29" s="223"/>
      <c r="CR29" s="223"/>
      <c r="CS29" s="223"/>
      <c r="CT29" s="135"/>
      <c r="CU29" s="221"/>
      <c r="CV29" s="220"/>
      <c r="CW29" s="220"/>
      <c r="CX29" s="220"/>
      <c r="CY29" s="139"/>
      <c r="CZ29" s="223"/>
      <c r="DA29" s="223"/>
      <c r="DB29" s="223"/>
      <c r="DC29" s="223"/>
      <c r="DD29" s="135"/>
      <c r="DE29" s="155">
        <v>25</v>
      </c>
      <c r="DF29" s="282">
        <v>1</v>
      </c>
      <c r="DG29" s="282">
        <v>1</v>
      </c>
      <c r="DH29" s="220">
        <v>1</v>
      </c>
      <c r="DI29" s="153"/>
      <c r="DJ29" s="146"/>
      <c r="DK29" s="173">
        <v>534.37341365447617</v>
      </c>
      <c r="DL29" s="220">
        <v>5</v>
      </c>
      <c r="DM29" s="147">
        <v>41043</v>
      </c>
      <c r="DN29" s="147"/>
      <c r="DO29" s="147">
        <v>41046</v>
      </c>
      <c r="DP29" s="220">
        <v>0</v>
      </c>
      <c r="DQ29" s="205">
        <f t="shared" si="4"/>
        <v>0</v>
      </c>
      <c r="DR29" s="223">
        <f t="shared" si="5"/>
        <v>0</v>
      </c>
      <c r="DS29" s="223"/>
      <c r="DT29" s="223">
        <f t="shared" si="7"/>
        <v>0</v>
      </c>
      <c r="DU29" s="223">
        <v>0.4</v>
      </c>
      <c r="DV29" s="135"/>
      <c r="DW29" s="135"/>
      <c r="DX29" s="135"/>
    </row>
    <row r="30" spans="1:128" s="244" customFormat="1" x14ac:dyDescent="0.25">
      <c r="A30" s="152">
        <v>26</v>
      </c>
      <c r="B30" s="146">
        <v>26</v>
      </c>
      <c r="C30" s="167">
        <v>1</v>
      </c>
      <c r="D30" s="147">
        <v>41022</v>
      </c>
      <c r="E30" s="148">
        <v>1</v>
      </c>
      <c r="F30" s="166">
        <v>1</v>
      </c>
      <c r="G30" s="160">
        <v>6.9</v>
      </c>
      <c r="H30" s="205">
        <v>8</v>
      </c>
      <c r="I30" s="179"/>
      <c r="J30" s="209"/>
      <c r="K30" s="148">
        <v>8.3000000000000007</v>
      </c>
      <c r="L30" s="205">
        <v>14</v>
      </c>
      <c r="M30" s="179"/>
      <c r="N30" s="276"/>
      <c r="O30" s="240">
        <v>1</v>
      </c>
      <c r="P30" s="240">
        <v>1</v>
      </c>
      <c r="Q30" s="240">
        <v>1</v>
      </c>
      <c r="R30" s="240">
        <v>1</v>
      </c>
      <c r="S30" s="240">
        <v>1</v>
      </c>
      <c r="T30" s="240">
        <v>1</v>
      </c>
      <c r="U30" s="240">
        <v>1</v>
      </c>
      <c r="V30" s="240"/>
      <c r="W30" s="240"/>
      <c r="X30" s="281">
        <f t="shared" si="0"/>
        <v>1</v>
      </c>
      <c r="Y30" s="241" t="s">
        <v>117</v>
      </c>
      <c r="Z30" s="240" t="s">
        <v>117</v>
      </c>
      <c r="AA30" s="240" t="s">
        <v>118</v>
      </c>
      <c r="AB30" s="240" t="s">
        <v>112</v>
      </c>
      <c r="AC30" s="240"/>
      <c r="AD30" s="240"/>
      <c r="AE30" s="240"/>
      <c r="AF30" s="240"/>
      <c r="AG30" s="240"/>
      <c r="AH30" s="241">
        <v>10</v>
      </c>
      <c r="AI30" s="240">
        <v>10</v>
      </c>
      <c r="AJ30" s="240">
        <v>15</v>
      </c>
      <c r="AK30" s="240">
        <v>20</v>
      </c>
      <c r="AL30" s="240"/>
      <c r="AM30" s="240"/>
      <c r="AN30" s="240"/>
      <c r="AO30" s="240"/>
      <c r="AP30" s="240"/>
      <c r="AQ30" s="241"/>
      <c r="AR30" s="240"/>
      <c r="AS30" s="240"/>
      <c r="AT30" s="240"/>
      <c r="AU30" s="240"/>
      <c r="AV30" s="240"/>
      <c r="AW30" s="240"/>
      <c r="AX30" s="240"/>
      <c r="AY30" s="240"/>
      <c r="AZ30" s="149"/>
      <c r="BA30" s="147"/>
      <c r="BB30" s="150"/>
      <c r="BC30" s="240"/>
      <c r="BD30" s="240"/>
      <c r="BE30" s="240"/>
      <c r="BF30" s="240"/>
      <c r="BG30" s="240">
        <v>60</v>
      </c>
      <c r="BH30" s="240"/>
      <c r="BI30" s="240"/>
      <c r="BJ30" s="240"/>
      <c r="BK30" s="242"/>
      <c r="BL30" s="152" t="s">
        <v>809</v>
      </c>
      <c r="BM30" s="185">
        <f t="shared" si="1"/>
        <v>2</v>
      </c>
      <c r="BN30" s="282">
        <v>1</v>
      </c>
      <c r="BO30" s="153"/>
      <c r="BP30" s="240"/>
      <c r="BQ30" s="154"/>
      <c r="BR30" s="240">
        <v>1</v>
      </c>
      <c r="BS30" s="153">
        <v>2.75</v>
      </c>
      <c r="BT30" s="153"/>
      <c r="BU30" s="153"/>
      <c r="BV30" s="153">
        <f t="shared" si="10"/>
        <v>274.26749999999998</v>
      </c>
      <c r="BW30" s="153"/>
      <c r="BX30" s="153"/>
      <c r="BY30" s="241">
        <v>0</v>
      </c>
      <c r="BZ30" s="272"/>
      <c r="CA30" s="153">
        <f t="shared" si="2"/>
        <v>0</v>
      </c>
      <c r="CB30" s="153">
        <f t="shared" si="8"/>
        <v>1629.032005270798</v>
      </c>
      <c r="CC30" s="153">
        <f t="shared" si="3"/>
        <v>1629.032005270798</v>
      </c>
      <c r="CD30" s="155">
        <v>26</v>
      </c>
      <c r="CE30" s="242">
        <v>0</v>
      </c>
      <c r="CF30" s="243"/>
      <c r="CG30" s="243"/>
      <c r="CH30" s="243"/>
      <c r="CI30" s="243"/>
      <c r="CJ30" s="135"/>
      <c r="CK30" s="241"/>
      <c r="CL30" s="243"/>
      <c r="CM30" s="243"/>
      <c r="CN30" s="243"/>
      <c r="CO30" s="135"/>
      <c r="CP30" s="241"/>
      <c r="CQ30" s="243"/>
      <c r="CR30" s="243"/>
      <c r="CS30" s="243"/>
      <c r="CT30" s="135"/>
      <c r="CU30" s="241"/>
      <c r="CV30" s="240"/>
      <c r="CW30" s="240"/>
      <c r="CX30" s="240"/>
      <c r="CY30" s="139"/>
      <c r="CZ30" s="243"/>
      <c r="DA30" s="243"/>
      <c r="DB30" s="243"/>
      <c r="DC30" s="243"/>
      <c r="DD30" s="135"/>
      <c r="DE30" s="155">
        <v>26</v>
      </c>
      <c r="DF30" s="282">
        <v>1</v>
      </c>
      <c r="DG30" s="282">
        <v>2</v>
      </c>
      <c r="DH30" s="240">
        <v>1</v>
      </c>
      <c r="DI30" s="153"/>
      <c r="DJ30" s="146"/>
      <c r="DK30" s="173">
        <v>1629.032005270798</v>
      </c>
      <c r="DL30" s="216">
        <v>20</v>
      </c>
      <c r="DM30" s="228"/>
      <c r="DN30" s="147"/>
      <c r="DO30" s="228"/>
      <c r="DP30" s="240"/>
      <c r="DQ30" s="205"/>
      <c r="DR30" s="243"/>
      <c r="DS30" s="243"/>
      <c r="DT30" s="243"/>
      <c r="DU30" s="243">
        <v>0.6</v>
      </c>
      <c r="DV30" s="135"/>
      <c r="DW30" s="135"/>
      <c r="DX30" s="152"/>
    </row>
    <row r="31" spans="1:128" x14ac:dyDescent="0.25">
      <c r="A31" s="152">
        <v>27</v>
      </c>
      <c r="B31" s="146">
        <v>27</v>
      </c>
      <c r="C31" s="167"/>
      <c r="D31" s="147">
        <v>41022</v>
      </c>
      <c r="E31" s="148">
        <v>1</v>
      </c>
      <c r="F31" s="148">
        <v>1</v>
      </c>
      <c r="G31" s="160">
        <v>6.8</v>
      </c>
      <c r="H31" s="205">
        <v>10</v>
      </c>
      <c r="I31" s="179"/>
      <c r="J31" s="209"/>
      <c r="K31" s="148">
        <v>8.4</v>
      </c>
      <c r="L31" s="205">
        <v>13</v>
      </c>
      <c r="M31" s="179"/>
      <c r="N31" s="213"/>
      <c r="O31" s="199">
        <v>1</v>
      </c>
      <c r="P31" s="144">
        <v>1</v>
      </c>
      <c r="Q31" s="144">
        <v>1</v>
      </c>
      <c r="R31" s="144">
        <v>2</v>
      </c>
      <c r="S31" s="144">
        <v>2</v>
      </c>
      <c r="T31" s="144">
        <v>2</v>
      </c>
      <c r="U31" s="144">
        <v>2</v>
      </c>
      <c r="V31" s="144">
        <v>2</v>
      </c>
      <c r="W31" s="144"/>
      <c r="X31" s="281">
        <f t="shared" si="0"/>
        <v>2</v>
      </c>
      <c r="Y31" s="143" t="s">
        <v>117</v>
      </c>
      <c r="Z31" s="144" t="s">
        <v>117</v>
      </c>
      <c r="AA31" s="144" t="s">
        <v>117</v>
      </c>
      <c r="AB31" s="144" t="s">
        <v>111</v>
      </c>
      <c r="AC31" s="144" t="s">
        <v>112</v>
      </c>
      <c r="AD31" s="144"/>
      <c r="AE31" s="144"/>
      <c r="AF31" s="144"/>
      <c r="AG31" s="144"/>
      <c r="AH31" s="143">
        <v>5</v>
      </c>
      <c r="AI31" s="144">
        <v>5</v>
      </c>
      <c r="AJ31" s="144">
        <v>5</v>
      </c>
      <c r="AK31" s="144">
        <v>6</v>
      </c>
      <c r="AL31" s="144">
        <v>6</v>
      </c>
      <c r="AM31" s="144">
        <v>6</v>
      </c>
      <c r="AN31" s="144">
        <v>6</v>
      </c>
      <c r="AO31" s="144"/>
      <c r="AP31" s="144"/>
      <c r="AQ31" s="143"/>
      <c r="AR31" s="144"/>
      <c r="AS31" s="144"/>
      <c r="AT31" s="144"/>
      <c r="AU31" s="144"/>
      <c r="AV31" s="144"/>
      <c r="AW31" s="144"/>
      <c r="AX31" s="144">
        <v>5</v>
      </c>
      <c r="AY31" s="144"/>
      <c r="AZ31" s="149">
        <v>41046</v>
      </c>
      <c r="BA31" s="147"/>
      <c r="BB31" s="150" t="s">
        <v>788</v>
      </c>
      <c r="BC31" s="144"/>
      <c r="BD31" s="144"/>
      <c r="BE31" s="144"/>
      <c r="BF31" s="144"/>
      <c r="BG31" s="144"/>
      <c r="BH31" s="144"/>
      <c r="BI31" s="144"/>
      <c r="BJ31" s="144"/>
      <c r="BK31" s="151"/>
      <c r="BL31" s="152" t="s">
        <v>810</v>
      </c>
      <c r="BM31" s="185">
        <f t="shared" si="1"/>
        <v>2</v>
      </c>
      <c r="BN31" s="282">
        <v>2</v>
      </c>
      <c r="BO31" s="153">
        <v>1.77</v>
      </c>
      <c r="BP31" s="144">
        <v>170</v>
      </c>
      <c r="BQ31" s="154"/>
      <c r="BR31" s="144"/>
      <c r="BS31" s="153"/>
      <c r="BT31" s="153"/>
      <c r="BU31" s="153"/>
      <c r="BV31" s="153"/>
      <c r="BW31" s="153"/>
      <c r="BX31" s="153"/>
      <c r="BY31" s="241">
        <v>1</v>
      </c>
      <c r="BZ31" s="272" t="s">
        <v>928</v>
      </c>
      <c r="CA31" s="153">
        <f t="shared" si="2"/>
        <v>836.59512807667431</v>
      </c>
      <c r="CB31" s="153"/>
      <c r="CC31" s="153">
        <f t="shared" si="3"/>
        <v>836.59512807667431</v>
      </c>
      <c r="CD31" s="155">
        <v>27</v>
      </c>
      <c r="CE31" s="232">
        <v>1</v>
      </c>
      <c r="CF31" s="189">
        <v>2</v>
      </c>
      <c r="CG31" s="189">
        <v>11</v>
      </c>
      <c r="CH31" s="189">
        <v>1</v>
      </c>
      <c r="CI31" s="189">
        <v>4</v>
      </c>
      <c r="CK31" s="200"/>
      <c r="CP31" s="200"/>
      <c r="CU31" s="200"/>
      <c r="CV31" s="199"/>
      <c r="CW31" s="199"/>
      <c r="CX31" s="199"/>
      <c r="CY31" s="139"/>
      <c r="DE31" s="155">
        <v>27</v>
      </c>
      <c r="DF31" s="282">
        <v>2</v>
      </c>
      <c r="DG31" s="282">
        <v>2</v>
      </c>
      <c r="DH31" s="218">
        <v>2</v>
      </c>
      <c r="DI31" s="153">
        <v>1.77</v>
      </c>
      <c r="DJ31" s="146">
        <v>170</v>
      </c>
      <c r="DK31" s="173">
        <v>836.59512807667431</v>
      </c>
      <c r="DL31" s="218">
        <v>5</v>
      </c>
      <c r="DM31" s="147">
        <v>41046</v>
      </c>
      <c r="DN31" s="147"/>
      <c r="DO31" s="147" t="s">
        <v>788</v>
      </c>
      <c r="DP31" s="218">
        <v>1</v>
      </c>
      <c r="DQ31" s="205">
        <f t="shared" si="4"/>
        <v>2</v>
      </c>
      <c r="DR31" s="219">
        <f t="shared" si="5"/>
        <v>11</v>
      </c>
      <c r="DS31" s="219">
        <f t="shared" si="6"/>
        <v>1</v>
      </c>
      <c r="DT31" s="219">
        <f t="shared" si="7"/>
        <v>4</v>
      </c>
      <c r="DV31" s="135"/>
      <c r="DW31" s="135"/>
      <c r="DX31" s="135"/>
    </row>
    <row r="32" spans="1:128" x14ac:dyDescent="0.25">
      <c r="A32" s="152">
        <v>28</v>
      </c>
      <c r="B32" s="146"/>
      <c r="C32" s="167"/>
      <c r="D32" s="147"/>
      <c r="E32" s="148"/>
      <c r="F32" s="148"/>
      <c r="G32" s="160"/>
      <c r="H32" s="205"/>
      <c r="I32" s="179"/>
      <c r="J32" s="209"/>
      <c r="K32" s="148"/>
      <c r="L32" s="205"/>
      <c r="M32" s="179"/>
      <c r="N32" s="213"/>
      <c r="O32" s="199"/>
      <c r="P32" s="144"/>
      <c r="Q32" s="144"/>
      <c r="R32" s="144"/>
      <c r="S32" s="144"/>
      <c r="T32" s="144"/>
      <c r="U32" s="144"/>
      <c r="V32" s="144"/>
      <c r="W32" s="144"/>
      <c r="X32" s="281">
        <f t="shared" si="0"/>
        <v>0</v>
      </c>
      <c r="Y32" s="143"/>
      <c r="Z32" s="144"/>
      <c r="AA32" s="144"/>
      <c r="AB32" s="144"/>
      <c r="AC32" s="144"/>
      <c r="AD32" s="144"/>
      <c r="AE32" s="144"/>
      <c r="AF32" s="144"/>
      <c r="AG32" s="144"/>
      <c r="AH32" s="143"/>
      <c r="AI32" s="144"/>
      <c r="AJ32" s="144"/>
      <c r="AK32" s="144"/>
      <c r="AL32" s="144"/>
      <c r="AM32" s="144"/>
      <c r="AN32" s="144"/>
      <c r="AO32" s="144"/>
      <c r="AP32" s="144"/>
      <c r="AQ32" s="143"/>
      <c r="AR32" s="144"/>
      <c r="AS32" s="144"/>
      <c r="AT32" s="144"/>
      <c r="AU32" s="144"/>
      <c r="AV32" s="144"/>
      <c r="AW32" s="144"/>
      <c r="AX32" s="144"/>
      <c r="AY32" s="144"/>
      <c r="AZ32" s="137"/>
      <c r="BB32" s="150"/>
      <c r="BC32" s="144"/>
      <c r="BD32" s="144"/>
      <c r="BE32" s="144"/>
      <c r="BF32" s="144"/>
      <c r="BG32" s="144"/>
      <c r="BH32" s="144"/>
      <c r="BI32" s="144"/>
      <c r="BJ32" s="144"/>
      <c r="BK32" s="151"/>
      <c r="BL32" s="152" t="s">
        <v>753</v>
      </c>
      <c r="BM32" s="185">
        <f t="shared" si="1"/>
        <v>0</v>
      </c>
      <c r="BN32" s="282"/>
      <c r="BO32" s="153"/>
      <c r="BP32" s="144"/>
      <c r="BQ32" s="154"/>
      <c r="BR32" s="144"/>
      <c r="BS32" s="153"/>
      <c r="BT32" s="153"/>
      <c r="BU32" s="153"/>
      <c r="BV32" s="153"/>
      <c r="BW32" s="153"/>
      <c r="BX32" s="153"/>
      <c r="BY32" s="241"/>
      <c r="BZ32" s="272"/>
      <c r="CA32" s="153">
        <f t="shared" si="2"/>
        <v>0</v>
      </c>
      <c r="CB32" s="153"/>
      <c r="CC32" s="153">
        <f t="shared" si="3"/>
        <v>0</v>
      </c>
      <c r="CD32" s="155">
        <v>28</v>
      </c>
      <c r="CE32" s="232"/>
      <c r="CK32" s="200"/>
      <c r="CP32" s="200"/>
      <c r="CU32" s="200"/>
      <c r="CV32" s="199"/>
      <c r="CW32" s="199"/>
      <c r="CX32" s="199"/>
      <c r="CY32" s="139"/>
      <c r="DE32" s="155">
        <v>28</v>
      </c>
      <c r="DF32" s="282">
        <v>0</v>
      </c>
      <c r="DG32" s="282">
        <v>0</v>
      </c>
      <c r="DH32" s="218"/>
      <c r="DI32" s="153"/>
      <c r="DJ32" s="146"/>
      <c r="DK32" s="173">
        <v>0</v>
      </c>
      <c r="DO32" s="147"/>
      <c r="DP32" s="218"/>
      <c r="DQ32" s="205"/>
      <c r="DV32" s="164"/>
      <c r="DW32" s="135"/>
      <c r="DX32" s="135"/>
    </row>
    <row r="33" spans="1:128" x14ac:dyDescent="0.25">
      <c r="A33" s="152">
        <v>29</v>
      </c>
      <c r="B33" s="146">
        <v>29</v>
      </c>
      <c r="C33" s="167"/>
      <c r="D33" s="147">
        <v>41022</v>
      </c>
      <c r="E33" s="148">
        <v>1</v>
      </c>
      <c r="F33" s="148">
        <v>1</v>
      </c>
      <c r="G33" s="160">
        <v>7.1</v>
      </c>
      <c r="H33" s="205">
        <v>3</v>
      </c>
      <c r="I33" s="179">
        <v>7.1</v>
      </c>
      <c r="J33" s="210">
        <v>3</v>
      </c>
      <c r="K33" s="148">
        <v>8.6999999999999993</v>
      </c>
      <c r="L33" s="205">
        <v>4</v>
      </c>
      <c r="M33" s="214">
        <v>8.9</v>
      </c>
      <c r="N33" s="213">
        <v>4</v>
      </c>
      <c r="O33" s="199">
        <v>1</v>
      </c>
      <c r="P33" s="144">
        <v>1</v>
      </c>
      <c r="Q33" s="144">
        <v>1</v>
      </c>
      <c r="R33" s="144">
        <v>1</v>
      </c>
      <c r="S33" s="144">
        <v>1</v>
      </c>
      <c r="T33" s="144">
        <v>1</v>
      </c>
      <c r="U33" s="144">
        <v>1</v>
      </c>
      <c r="V33" s="144"/>
      <c r="W33" s="144"/>
      <c r="X33" s="281">
        <f t="shared" si="0"/>
        <v>1</v>
      </c>
      <c r="Y33" s="143" t="s">
        <v>117</v>
      </c>
      <c r="Z33" s="144" t="s">
        <v>117</v>
      </c>
      <c r="AA33" s="144" t="s">
        <v>111</v>
      </c>
      <c r="AB33" s="144" t="s">
        <v>111</v>
      </c>
      <c r="AC33" s="144" t="s">
        <v>112</v>
      </c>
      <c r="AD33" s="144"/>
      <c r="AE33" s="144"/>
      <c r="AF33" s="144"/>
      <c r="AG33" s="144"/>
      <c r="AH33" s="143">
        <v>5</v>
      </c>
      <c r="AI33" s="144">
        <v>3</v>
      </c>
      <c r="AJ33" s="144">
        <v>3</v>
      </c>
      <c r="AK33" s="144">
        <v>3</v>
      </c>
      <c r="AL33" s="144">
        <v>3</v>
      </c>
      <c r="AM33" s="144">
        <v>3</v>
      </c>
      <c r="AN33" s="144"/>
      <c r="AO33" s="144"/>
      <c r="AP33" s="144"/>
      <c r="AQ33" s="143"/>
      <c r="AR33" s="144"/>
      <c r="AS33" s="144"/>
      <c r="AT33" s="144"/>
      <c r="AU33" s="144"/>
      <c r="AV33" s="144"/>
      <c r="AW33" s="144">
        <v>3</v>
      </c>
      <c r="AX33" s="144"/>
      <c r="AY33" s="144"/>
      <c r="AZ33" s="149">
        <v>41046</v>
      </c>
      <c r="BA33" s="147">
        <v>41046</v>
      </c>
      <c r="BB33" s="150">
        <v>41050</v>
      </c>
      <c r="BC33" s="144"/>
      <c r="BD33" s="144"/>
      <c r="BE33" s="144"/>
      <c r="BF33" s="144"/>
      <c r="BG33" s="144"/>
      <c r="BH33" s="144"/>
      <c r="BI33" s="144"/>
      <c r="BJ33" s="161"/>
      <c r="BK33" s="151"/>
      <c r="BL33" s="152" t="s">
        <v>811</v>
      </c>
      <c r="BM33" s="185">
        <f t="shared" si="1"/>
        <v>1</v>
      </c>
      <c r="BN33" s="282">
        <v>1</v>
      </c>
      <c r="BO33" s="153">
        <v>1.75</v>
      </c>
      <c r="BP33" s="144">
        <v>190</v>
      </c>
      <c r="BQ33" s="154"/>
      <c r="BR33" s="144"/>
      <c r="BS33" s="153"/>
      <c r="BT33" s="153"/>
      <c r="BU33" s="153"/>
      <c r="BV33" s="153"/>
      <c r="BW33" s="153"/>
      <c r="BX33" s="153"/>
      <c r="BY33" s="241">
        <v>0</v>
      </c>
      <c r="BZ33" s="272"/>
      <c r="CA33" s="153">
        <f t="shared" si="2"/>
        <v>457.00355632689019</v>
      </c>
      <c r="CB33" s="153"/>
      <c r="CC33" s="153">
        <f t="shared" si="3"/>
        <v>457.00355632689019</v>
      </c>
      <c r="CD33" s="155">
        <v>29</v>
      </c>
      <c r="CE33" s="232">
        <v>0</v>
      </c>
      <c r="CK33" s="200"/>
      <c r="CP33" s="200"/>
      <c r="CU33" s="200"/>
      <c r="CV33" s="199"/>
      <c r="CW33" s="199"/>
      <c r="CX33" s="199"/>
      <c r="CY33" s="139"/>
      <c r="DE33" s="155">
        <v>29</v>
      </c>
      <c r="DF33" s="282">
        <v>1</v>
      </c>
      <c r="DG33" s="282">
        <v>1</v>
      </c>
      <c r="DH33" s="218">
        <v>1</v>
      </c>
      <c r="DI33" s="153">
        <v>1.75</v>
      </c>
      <c r="DJ33" s="146">
        <v>190</v>
      </c>
      <c r="DK33" s="173">
        <v>457.00355632689019</v>
      </c>
      <c r="DL33" s="218">
        <v>3</v>
      </c>
      <c r="DM33" s="147">
        <v>41046</v>
      </c>
      <c r="DN33" s="147">
        <v>41046</v>
      </c>
      <c r="DO33" s="147">
        <v>41050</v>
      </c>
      <c r="DP33" s="218">
        <v>0</v>
      </c>
      <c r="DQ33" s="205">
        <f t="shared" si="4"/>
        <v>0</v>
      </c>
      <c r="DR33" s="219">
        <f t="shared" si="5"/>
        <v>0</v>
      </c>
      <c r="DT33" s="219">
        <f t="shared" si="7"/>
        <v>0</v>
      </c>
      <c r="DV33" s="135"/>
      <c r="DW33" s="135"/>
      <c r="DX33" s="135"/>
    </row>
    <row r="34" spans="1:128" x14ac:dyDescent="0.25">
      <c r="A34" s="152">
        <v>30</v>
      </c>
      <c r="B34" s="146">
        <v>30</v>
      </c>
      <c r="C34" s="167"/>
      <c r="D34" s="147">
        <v>41029</v>
      </c>
      <c r="E34" s="148">
        <v>1</v>
      </c>
      <c r="F34" s="148">
        <v>1</v>
      </c>
      <c r="G34" s="160">
        <v>7</v>
      </c>
      <c r="H34" s="205">
        <v>5</v>
      </c>
      <c r="I34" s="179"/>
      <c r="J34" s="210"/>
      <c r="K34" s="148">
        <v>8.5</v>
      </c>
      <c r="L34" s="205">
        <v>11</v>
      </c>
      <c r="M34" s="202"/>
      <c r="N34" s="213"/>
      <c r="O34" s="199">
        <v>0</v>
      </c>
      <c r="P34" s="144">
        <v>1</v>
      </c>
      <c r="Q34" s="144">
        <v>1</v>
      </c>
      <c r="R34" s="144">
        <v>1</v>
      </c>
      <c r="S34" s="144">
        <v>1</v>
      </c>
      <c r="T34" s="144">
        <v>1</v>
      </c>
      <c r="U34" s="144">
        <v>1</v>
      </c>
      <c r="V34" s="144">
        <v>1</v>
      </c>
      <c r="W34" s="144">
        <v>1</v>
      </c>
      <c r="X34" s="281">
        <f t="shared" si="0"/>
        <v>1</v>
      </c>
      <c r="Y34" s="143"/>
      <c r="Z34" s="144"/>
      <c r="AA34" s="144" t="s">
        <v>117</v>
      </c>
      <c r="AB34" s="144" t="s">
        <v>111</v>
      </c>
      <c r="AC34" s="144" t="s">
        <v>118</v>
      </c>
      <c r="AD34" s="144" t="s">
        <v>112</v>
      </c>
      <c r="AE34" s="144"/>
      <c r="AF34" s="144"/>
      <c r="AG34" s="144"/>
      <c r="AH34" s="143"/>
      <c r="AI34" s="144">
        <v>5</v>
      </c>
      <c r="AJ34" s="144">
        <v>5</v>
      </c>
      <c r="AK34" s="144">
        <v>5</v>
      </c>
      <c r="AL34" s="144">
        <v>10</v>
      </c>
      <c r="AM34" s="144">
        <v>10</v>
      </c>
      <c r="AN34" s="144">
        <v>10</v>
      </c>
      <c r="AO34" s="144">
        <v>10</v>
      </c>
      <c r="AP34" s="144"/>
      <c r="AQ34" s="143"/>
      <c r="AR34" s="144"/>
      <c r="AS34" s="144"/>
      <c r="AT34" s="144"/>
      <c r="AU34" s="144"/>
      <c r="AV34" s="144"/>
      <c r="AW34" s="144"/>
      <c r="AX34" s="144"/>
      <c r="AY34" s="144">
        <v>10</v>
      </c>
      <c r="AZ34" s="149">
        <v>41050</v>
      </c>
      <c r="BA34" s="147"/>
      <c r="BB34" s="150" t="s">
        <v>781</v>
      </c>
      <c r="BC34" s="144"/>
      <c r="BD34" s="161"/>
      <c r="BE34" s="161"/>
      <c r="BF34" s="144"/>
      <c r="BG34" s="144"/>
      <c r="BH34" s="144"/>
      <c r="BI34" s="144"/>
      <c r="BJ34" s="161"/>
      <c r="BK34" s="151"/>
      <c r="BL34" s="152" t="s">
        <v>812</v>
      </c>
      <c r="BM34" s="185">
        <f t="shared" si="1"/>
        <v>1</v>
      </c>
      <c r="BN34" s="282">
        <v>1</v>
      </c>
      <c r="BO34" s="153">
        <v>1.96</v>
      </c>
      <c r="BP34" s="144">
        <v>225</v>
      </c>
      <c r="BQ34" s="154"/>
      <c r="BR34" s="144"/>
      <c r="BS34" s="153"/>
      <c r="BT34" s="153"/>
      <c r="BU34" s="153"/>
      <c r="BV34" s="153"/>
      <c r="BW34" s="153"/>
      <c r="BX34" s="153"/>
      <c r="BY34" s="241">
        <v>0</v>
      </c>
      <c r="BZ34" s="272"/>
      <c r="CA34" s="153">
        <f t="shared" si="2"/>
        <v>678.86675651421831</v>
      </c>
      <c r="CB34" s="153"/>
      <c r="CC34" s="153">
        <f t="shared" si="3"/>
        <v>678.86675651421831</v>
      </c>
      <c r="CD34" s="155">
        <v>30</v>
      </c>
      <c r="CE34" s="232">
        <v>0</v>
      </c>
      <c r="CK34" s="200"/>
      <c r="CP34" s="200"/>
      <c r="CU34" s="200"/>
      <c r="CV34" s="199"/>
      <c r="CW34" s="199"/>
      <c r="CX34" s="199"/>
      <c r="CY34" s="139"/>
      <c r="DE34" s="155">
        <v>30</v>
      </c>
      <c r="DF34" s="282">
        <v>1</v>
      </c>
      <c r="DG34" s="282">
        <v>1</v>
      </c>
      <c r="DH34" s="218">
        <v>1</v>
      </c>
      <c r="DI34" s="153">
        <v>1.96</v>
      </c>
      <c r="DJ34" s="146">
        <v>225</v>
      </c>
      <c r="DK34" s="173">
        <v>678.86675651421831</v>
      </c>
      <c r="DL34" s="218">
        <v>10</v>
      </c>
      <c r="DM34" s="147">
        <v>41050</v>
      </c>
      <c r="DN34" s="147"/>
      <c r="DO34" s="147" t="s">
        <v>781</v>
      </c>
      <c r="DP34" s="218">
        <v>0</v>
      </c>
      <c r="DQ34" s="205">
        <f t="shared" si="4"/>
        <v>0</v>
      </c>
      <c r="DR34" s="219">
        <f t="shared" si="5"/>
        <v>0</v>
      </c>
      <c r="DT34" s="219">
        <f t="shared" si="7"/>
        <v>0</v>
      </c>
      <c r="DV34" s="135"/>
      <c r="DW34" s="135"/>
      <c r="DX34" s="135"/>
    </row>
    <row r="35" spans="1:128" s="244" customFormat="1" x14ac:dyDescent="0.25">
      <c r="A35" s="152">
        <v>31</v>
      </c>
      <c r="B35" s="146">
        <v>31</v>
      </c>
      <c r="C35" s="167">
        <v>1</v>
      </c>
      <c r="D35" s="147">
        <v>41022</v>
      </c>
      <c r="E35" s="148">
        <v>1</v>
      </c>
      <c r="F35" s="166">
        <v>1</v>
      </c>
      <c r="G35" s="160">
        <v>7</v>
      </c>
      <c r="H35" s="205">
        <v>6</v>
      </c>
      <c r="I35" s="179"/>
      <c r="J35" s="209"/>
      <c r="K35" s="148">
        <v>8.6</v>
      </c>
      <c r="L35" s="205">
        <v>6</v>
      </c>
      <c r="M35" s="179">
        <v>8.6999999999999993</v>
      </c>
      <c r="N35" s="276">
        <v>6</v>
      </c>
      <c r="O35" s="240">
        <v>1</v>
      </c>
      <c r="P35" s="240">
        <v>2</v>
      </c>
      <c r="Q35" s="240">
        <v>1</v>
      </c>
      <c r="R35" s="240">
        <v>1</v>
      </c>
      <c r="S35" s="240">
        <v>1</v>
      </c>
      <c r="T35" s="240">
        <v>1</v>
      </c>
      <c r="U35" s="240">
        <v>1</v>
      </c>
      <c r="V35" s="240"/>
      <c r="W35" s="240"/>
      <c r="X35" s="281">
        <f t="shared" si="0"/>
        <v>2</v>
      </c>
      <c r="Y35" s="241" t="s">
        <v>117</v>
      </c>
      <c r="Z35" s="240" t="s">
        <v>117</v>
      </c>
      <c r="AA35" s="240" t="s">
        <v>112</v>
      </c>
      <c r="AB35" s="240" t="s">
        <v>112</v>
      </c>
      <c r="AC35" s="240"/>
      <c r="AD35" s="240"/>
      <c r="AE35" s="240"/>
      <c r="AF35" s="240"/>
      <c r="AG35" s="240"/>
      <c r="AH35" s="241">
        <v>5</v>
      </c>
      <c r="AI35" s="240">
        <v>7</v>
      </c>
      <c r="AJ35" s="240">
        <v>15</v>
      </c>
      <c r="AK35" s="240">
        <v>20</v>
      </c>
      <c r="AL35" s="240"/>
      <c r="AM35" s="240"/>
      <c r="AN35" s="240"/>
      <c r="AO35" s="240"/>
      <c r="AP35" s="240"/>
      <c r="AQ35" s="241"/>
      <c r="AR35" s="240"/>
      <c r="AS35" s="240"/>
      <c r="AT35" s="240"/>
      <c r="AU35" s="240"/>
      <c r="AV35" s="240"/>
      <c r="AW35" s="240"/>
      <c r="AX35" s="240"/>
      <c r="AY35" s="240"/>
      <c r="AZ35" s="149"/>
      <c r="BA35" s="147"/>
      <c r="BB35" s="150"/>
      <c r="BC35" s="240"/>
      <c r="BD35" s="240"/>
      <c r="BE35" s="240"/>
      <c r="BF35" s="240"/>
      <c r="BG35" s="240">
        <v>60</v>
      </c>
      <c r="BH35" s="240"/>
      <c r="BI35" s="240"/>
      <c r="BJ35" s="240"/>
      <c r="BK35" s="242"/>
      <c r="BL35" s="152" t="s">
        <v>813</v>
      </c>
      <c r="BM35" s="185">
        <f t="shared" si="1"/>
        <v>1</v>
      </c>
      <c r="BN35" s="282">
        <v>0</v>
      </c>
      <c r="BO35" s="153"/>
      <c r="BP35" s="240"/>
      <c r="BQ35" s="154"/>
      <c r="BR35" s="240">
        <v>1</v>
      </c>
      <c r="BS35" s="153">
        <v>2.1</v>
      </c>
      <c r="BT35" s="153"/>
      <c r="BU35" s="153"/>
      <c r="BV35" s="153">
        <f t="shared" ref="BV35" si="11">55.17*BS35+122.55</f>
        <v>238.40700000000001</v>
      </c>
      <c r="BW35" s="153"/>
      <c r="BX35" s="153"/>
      <c r="BY35" s="241">
        <v>0</v>
      </c>
      <c r="BZ35" s="272"/>
      <c r="CA35" s="153">
        <f t="shared" si="2"/>
        <v>0</v>
      </c>
      <c r="CB35" s="153">
        <f t="shared" si="8"/>
        <v>825.74789194023094</v>
      </c>
      <c r="CC35" s="153">
        <f t="shared" si="3"/>
        <v>825.74789194023094</v>
      </c>
      <c r="CD35" s="155">
        <v>31</v>
      </c>
      <c r="CE35" s="242">
        <v>0</v>
      </c>
      <c r="CF35" s="243"/>
      <c r="CG35" s="243"/>
      <c r="CH35" s="243"/>
      <c r="CI35" s="243"/>
      <c r="CJ35" s="135"/>
      <c r="CK35" s="241"/>
      <c r="CL35" s="243"/>
      <c r="CM35" s="243"/>
      <c r="CN35" s="243"/>
      <c r="CO35" s="135"/>
      <c r="CP35" s="241"/>
      <c r="CQ35" s="243"/>
      <c r="CR35" s="243"/>
      <c r="CS35" s="243"/>
      <c r="CT35" s="135"/>
      <c r="CU35" s="241"/>
      <c r="CV35" s="240"/>
      <c r="CW35" s="240"/>
      <c r="CX35" s="240"/>
      <c r="CY35" s="139"/>
      <c r="CZ35" s="243"/>
      <c r="DA35" s="243"/>
      <c r="DB35" s="243"/>
      <c r="DC35" s="243"/>
      <c r="DD35" s="135"/>
      <c r="DE35" s="155">
        <v>31</v>
      </c>
      <c r="DF35" s="282">
        <v>2</v>
      </c>
      <c r="DG35" s="282">
        <v>1</v>
      </c>
      <c r="DH35" s="240">
        <v>1</v>
      </c>
      <c r="DI35" s="153"/>
      <c r="DJ35" s="146"/>
      <c r="DK35" s="173">
        <v>825.74789194023094</v>
      </c>
      <c r="DL35" s="216">
        <v>20</v>
      </c>
      <c r="DM35" s="228"/>
      <c r="DN35" s="147"/>
      <c r="DO35" s="228"/>
      <c r="DP35" s="240"/>
      <c r="DQ35" s="205"/>
      <c r="DR35" s="243"/>
      <c r="DS35" s="243"/>
      <c r="DT35" s="243"/>
      <c r="DU35" s="243">
        <v>0.6</v>
      </c>
      <c r="DV35" s="135"/>
      <c r="DW35" s="135"/>
      <c r="DX35" s="135"/>
    </row>
    <row r="36" spans="1:128" x14ac:dyDescent="0.25">
      <c r="A36" s="152">
        <v>32</v>
      </c>
      <c r="B36" s="146">
        <v>32</v>
      </c>
      <c r="C36" s="167"/>
      <c r="D36" s="147"/>
      <c r="E36" s="148"/>
      <c r="F36" s="148"/>
      <c r="G36" s="137"/>
      <c r="H36" s="206"/>
      <c r="I36" s="138"/>
      <c r="J36" s="139"/>
      <c r="K36" s="148"/>
      <c r="L36" s="206"/>
      <c r="M36" s="138"/>
      <c r="N36" s="213"/>
      <c r="O36" s="199"/>
      <c r="P36" s="144"/>
      <c r="Q36" s="144"/>
      <c r="R36" s="144"/>
      <c r="S36" s="144"/>
      <c r="T36" s="144"/>
      <c r="U36" s="144"/>
      <c r="V36" s="144"/>
      <c r="W36" s="144"/>
      <c r="X36" s="281">
        <f t="shared" si="0"/>
        <v>0</v>
      </c>
      <c r="Y36" s="143"/>
      <c r="Z36" s="144"/>
      <c r="AA36" s="144"/>
      <c r="AB36" s="144"/>
      <c r="AC36" s="144"/>
      <c r="AD36" s="144"/>
      <c r="AE36" s="144"/>
      <c r="AF36" s="144"/>
      <c r="AG36" s="144"/>
      <c r="AH36" s="143"/>
      <c r="AI36" s="144"/>
      <c r="AJ36" s="144"/>
      <c r="AK36" s="144"/>
      <c r="AL36" s="144"/>
      <c r="AM36" s="144"/>
      <c r="AN36" s="144"/>
      <c r="AO36" s="144"/>
      <c r="AP36" s="144"/>
      <c r="AQ36" s="143"/>
      <c r="AR36" s="144"/>
      <c r="AS36" s="144"/>
      <c r="AT36" s="144"/>
      <c r="AU36" s="144"/>
      <c r="AV36" s="144"/>
      <c r="AW36" s="144"/>
      <c r="AX36" s="144"/>
      <c r="AY36" s="144"/>
      <c r="AZ36" s="149"/>
      <c r="BA36" s="147"/>
      <c r="BB36" s="150"/>
      <c r="BC36" s="144"/>
      <c r="BD36" s="144"/>
      <c r="BE36" s="144"/>
      <c r="BF36" s="144"/>
      <c r="BG36" s="144"/>
      <c r="BH36" s="144"/>
      <c r="BI36" s="144"/>
      <c r="BJ36" s="144"/>
      <c r="BK36" s="151"/>
      <c r="BL36" s="152" t="s">
        <v>753</v>
      </c>
      <c r="BM36" s="185">
        <f t="shared" si="1"/>
        <v>0</v>
      </c>
      <c r="BN36" s="282"/>
      <c r="BO36" s="153"/>
      <c r="BP36" s="144"/>
      <c r="BQ36" s="154"/>
      <c r="BR36" s="144"/>
      <c r="BS36" s="153"/>
      <c r="BT36" s="153"/>
      <c r="BU36" s="153"/>
      <c r="BV36" s="153"/>
      <c r="BW36" s="153"/>
      <c r="BX36" s="153"/>
      <c r="BY36" s="241"/>
      <c r="BZ36" s="272"/>
      <c r="CA36" s="153"/>
      <c r="CB36" s="153"/>
      <c r="CC36" s="153"/>
      <c r="CD36" s="155">
        <v>32</v>
      </c>
      <c r="CE36" s="232"/>
      <c r="CK36" s="200"/>
      <c r="CP36" s="200"/>
      <c r="CU36" s="200"/>
      <c r="CV36" s="199"/>
      <c r="CW36" s="199"/>
      <c r="CX36" s="199"/>
      <c r="CY36" s="139"/>
      <c r="DE36" s="155">
        <v>32</v>
      </c>
      <c r="DF36" s="282">
        <v>0</v>
      </c>
      <c r="DG36" s="282">
        <v>0</v>
      </c>
      <c r="DH36" s="218"/>
      <c r="DI36" s="153"/>
      <c r="DJ36" s="146"/>
      <c r="DK36" s="173"/>
      <c r="DM36" s="147"/>
      <c r="DN36" s="147"/>
      <c r="DO36" s="147"/>
      <c r="DP36" s="218"/>
      <c r="DQ36" s="205"/>
      <c r="DV36" s="135"/>
      <c r="DW36" s="135"/>
      <c r="DX36" s="135"/>
    </row>
    <row r="37" spans="1:128" x14ac:dyDescent="0.25">
      <c r="A37" s="152">
        <v>33</v>
      </c>
      <c r="B37" s="146">
        <v>33</v>
      </c>
      <c r="C37" s="167"/>
      <c r="D37" s="147">
        <v>41022</v>
      </c>
      <c r="E37" s="148">
        <v>1</v>
      </c>
      <c r="F37" s="148">
        <v>1</v>
      </c>
      <c r="G37" s="160">
        <v>6.9</v>
      </c>
      <c r="H37" s="205">
        <v>35</v>
      </c>
      <c r="I37" s="179"/>
      <c r="J37" s="209"/>
      <c r="K37" s="148">
        <v>8.4</v>
      </c>
      <c r="L37" s="205">
        <v>26</v>
      </c>
      <c r="M37" s="179"/>
      <c r="N37" s="213"/>
      <c r="O37" s="199">
        <v>1</v>
      </c>
      <c r="P37" s="144">
        <v>2</v>
      </c>
      <c r="Q37" s="144">
        <v>1</v>
      </c>
      <c r="R37" s="144">
        <v>1</v>
      </c>
      <c r="S37" s="144">
        <v>1</v>
      </c>
      <c r="T37" s="144">
        <v>1</v>
      </c>
      <c r="U37" s="144">
        <v>2</v>
      </c>
      <c r="V37" s="144"/>
      <c r="W37" s="144"/>
      <c r="X37" s="281">
        <f t="shared" si="0"/>
        <v>2</v>
      </c>
      <c r="Y37" s="143" t="s">
        <v>117</v>
      </c>
      <c r="Z37" s="144" t="s">
        <v>117</v>
      </c>
      <c r="AA37" s="144" t="s">
        <v>118</v>
      </c>
      <c r="AB37" s="144" t="s">
        <v>112</v>
      </c>
      <c r="AC37" s="144"/>
      <c r="AD37" s="144"/>
      <c r="AE37" s="144"/>
      <c r="AF37" s="144"/>
      <c r="AG37" s="144"/>
      <c r="AH37" s="143">
        <v>5</v>
      </c>
      <c r="AI37" s="144">
        <v>5</v>
      </c>
      <c r="AJ37" s="144">
        <v>7</v>
      </c>
      <c r="AK37" s="144">
        <v>7</v>
      </c>
      <c r="AL37" s="144">
        <v>7</v>
      </c>
      <c r="AM37" s="144">
        <v>7</v>
      </c>
      <c r="AN37" s="144"/>
      <c r="AO37" s="144"/>
      <c r="AP37" s="144"/>
      <c r="AQ37" s="143"/>
      <c r="AR37" s="144"/>
      <c r="AS37" s="144"/>
      <c r="AT37" s="144"/>
      <c r="AU37" s="144"/>
      <c r="AV37" s="144"/>
      <c r="AW37" s="144"/>
      <c r="AX37" s="144">
        <v>7</v>
      </c>
      <c r="AY37" s="144"/>
      <c r="AZ37" s="149">
        <v>41043</v>
      </c>
      <c r="BA37" s="147">
        <v>41046</v>
      </c>
      <c r="BB37" s="150">
        <v>41050</v>
      </c>
      <c r="BC37" s="144"/>
      <c r="BD37" s="144"/>
      <c r="BE37" s="144"/>
      <c r="BF37" s="144"/>
      <c r="BG37" s="144"/>
      <c r="BH37" s="144"/>
      <c r="BI37" s="144"/>
      <c r="BJ37" s="144"/>
      <c r="BK37" s="151"/>
      <c r="BL37" s="152" t="s">
        <v>814</v>
      </c>
      <c r="BM37" s="185">
        <f t="shared" si="1"/>
        <v>2</v>
      </c>
      <c r="BN37" s="282">
        <v>2</v>
      </c>
      <c r="BO37" s="153">
        <v>1.77</v>
      </c>
      <c r="BP37" s="144">
        <v>190</v>
      </c>
      <c r="BQ37" s="154"/>
      <c r="BR37" s="144"/>
      <c r="BS37" s="153"/>
      <c r="BT37" s="153"/>
      <c r="BU37" s="153"/>
      <c r="BV37" s="153"/>
      <c r="BW37" s="153"/>
      <c r="BX37" s="153"/>
      <c r="BY37" s="241">
        <v>2</v>
      </c>
      <c r="BZ37" s="272"/>
      <c r="CA37" s="153">
        <f t="shared" si="2"/>
        <v>935.01808432098903</v>
      </c>
      <c r="CB37" s="153"/>
      <c r="CC37" s="153">
        <f t="shared" si="3"/>
        <v>935.01808432098903</v>
      </c>
      <c r="CD37" s="155">
        <v>33</v>
      </c>
      <c r="CE37" s="232">
        <v>2</v>
      </c>
      <c r="CF37" s="189">
        <v>7</v>
      </c>
      <c r="CG37" s="189">
        <v>6</v>
      </c>
      <c r="CH37" s="189">
        <v>2</v>
      </c>
      <c r="CI37" s="189">
        <v>3</v>
      </c>
      <c r="CK37" s="200">
        <v>9</v>
      </c>
      <c r="CL37" s="189">
        <v>5</v>
      </c>
      <c r="CM37" s="189">
        <v>5</v>
      </c>
      <c r="CN37" s="189">
        <v>9</v>
      </c>
      <c r="CP37" s="200"/>
      <c r="CU37" s="200"/>
      <c r="CV37" s="199"/>
      <c r="CW37" s="199"/>
      <c r="CX37" s="199"/>
      <c r="CY37" s="139"/>
      <c r="DE37" s="155">
        <v>33</v>
      </c>
      <c r="DF37" s="282">
        <v>2</v>
      </c>
      <c r="DG37" s="282">
        <v>2</v>
      </c>
      <c r="DH37" s="218">
        <v>2</v>
      </c>
      <c r="DI37" s="153">
        <v>1.77</v>
      </c>
      <c r="DJ37" s="146">
        <v>190</v>
      </c>
      <c r="DK37" s="173">
        <v>935.01808432098903</v>
      </c>
      <c r="DL37" s="218">
        <v>7</v>
      </c>
      <c r="DM37" s="147">
        <v>41043</v>
      </c>
      <c r="DN37" s="147">
        <v>41046</v>
      </c>
      <c r="DO37" s="147">
        <v>41050</v>
      </c>
      <c r="DP37" s="218">
        <v>2</v>
      </c>
      <c r="DQ37" s="205">
        <f t="shared" si="4"/>
        <v>16</v>
      </c>
      <c r="DR37" s="219">
        <f t="shared" si="5"/>
        <v>11</v>
      </c>
      <c r="DS37" s="219">
        <f t="shared" si="6"/>
        <v>7</v>
      </c>
      <c r="DT37" s="219">
        <f t="shared" si="7"/>
        <v>12</v>
      </c>
      <c r="DV37" s="135"/>
      <c r="DW37" s="135"/>
      <c r="DX37" s="135"/>
    </row>
    <row r="38" spans="1:128" x14ac:dyDescent="0.25">
      <c r="A38" s="152">
        <v>34</v>
      </c>
      <c r="B38" s="146">
        <v>34</v>
      </c>
      <c r="C38" s="167"/>
      <c r="D38" s="147">
        <v>41022</v>
      </c>
      <c r="E38" s="148">
        <v>1</v>
      </c>
      <c r="F38" s="148">
        <v>0</v>
      </c>
      <c r="G38" s="160">
        <v>7</v>
      </c>
      <c r="H38" s="205">
        <v>24</v>
      </c>
      <c r="I38" s="179"/>
      <c r="J38" s="209"/>
      <c r="K38" s="148">
        <v>8.4</v>
      </c>
      <c r="L38" s="205">
        <v>25</v>
      </c>
      <c r="M38" s="179"/>
      <c r="N38" s="213"/>
      <c r="O38" s="199">
        <v>1</v>
      </c>
      <c r="P38" s="144">
        <v>2</v>
      </c>
      <c r="Q38" s="144">
        <v>3</v>
      </c>
      <c r="R38" s="144">
        <v>3</v>
      </c>
      <c r="S38" s="144">
        <v>3</v>
      </c>
      <c r="T38" s="144">
        <v>3</v>
      </c>
      <c r="U38" s="144">
        <v>3</v>
      </c>
      <c r="V38" s="144">
        <v>2</v>
      </c>
      <c r="W38" s="144"/>
      <c r="X38" s="281">
        <f t="shared" si="0"/>
        <v>3</v>
      </c>
      <c r="Y38" s="143"/>
      <c r="Z38" s="144"/>
      <c r="AA38" s="144"/>
      <c r="AB38" s="144"/>
      <c r="AC38" s="144"/>
      <c r="AD38" s="144"/>
      <c r="AE38" s="144"/>
      <c r="AF38" s="144"/>
      <c r="AG38" s="144"/>
      <c r="AH38" s="143"/>
      <c r="AI38" s="144"/>
      <c r="AJ38" s="144"/>
      <c r="AK38" s="144"/>
      <c r="AL38" s="144"/>
      <c r="AM38" s="144"/>
      <c r="AN38" s="144"/>
      <c r="AO38" s="144"/>
      <c r="AP38" s="144"/>
      <c r="AQ38" s="143"/>
      <c r="AR38" s="144"/>
      <c r="AS38" s="144"/>
      <c r="AT38" s="144"/>
      <c r="AU38" s="144"/>
      <c r="AV38" s="144"/>
      <c r="AW38" s="144"/>
      <c r="AX38" s="144"/>
      <c r="AY38" s="144"/>
      <c r="AZ38" s="149"/>
      <c r="BA38" s="147"/>
      <c r="BB38" s="150"/>
      <c r="BC38" s="144"/>
      <c r="BD38" s="144"/>
      <c r="BE38" s="144"/>
      <c r="BF38" s="144"/>
      <c r="BG38" s="144"/>
      <c r="BH38" s="144"/>
      <c r="BI38" s="144"/>
      <c r="BJ38" s="144"/>
      <c r="BK38" s="151"/>
      <c r="BL38" s="152" t="s">
        <v>815</v>
      </c>
      <c r="BM38" s="185">
        <f t="shared" si="1"/>
        <v>0</v>
      </c>
      <c r="BN38" s="282"/>
      <c r="BO38" s="153"/>
      <c r="BP38" s="144"/>
      <c r="BQ38" s="154"/>
      <c r="BR38" s="144"/>
      <c r="BS38" s="153"/>
      <c r="BT38" s="153"/>
      <c r="BU38" s="153"/>
      <c r="BV38" s="153"/>
      <c r="BW38" s="153"/>
      <c r="BX38" s="153"/>
      <c r="BY38" s="241"/>
      <c r="BZ38" s="272"/>
      <c r="CA38" s="153"/>
      <c r="CB38" s="153"/>
      <c r="CC38" s="153"/>
      <c r="CD38" s="155">
        <v>34</v>
      </c>
      <c r="CE38" s="232"/>
      <c r="CK38" s="200"/>
      <c r="CP38" s="200"/>
      <c r="CU38" s="200"/>
      <c r="CV38" s="199"/>
      <c r="CW38" s="199"/>
      <c r="CX38" s="199"/>
      <c r="CY38" s="139"/>
      <c r="DE38" s="155">
        <v>34</v>
      </c>
      <c r="DF38" s="282">
        <v>3</v>
      </c>
      <c r="DG38" s="282">
        <v>0</v>
      </c>
      <c r="DH38" s="218">
        <v>2</v>
      </c>
      <c r="DI38" s="153"/>
      <c r="DJ38" s="146"/>
      <c r="DK38" s="173"/>
      <c r="DM38" s="147"/>
      <c r="DN38" s="147"/>
      <c r="DO38" s="147"/>
      <c r="DP38" s="218"/>
      <c r="DQ38" s="205"/>
      <c r="DT38" s="219">
        <f t="shared" si="7"/>
        <v>0</v>
      </c>
      <c r="DV38" s="135"/>
      <c r="DW38" s="135"/>
      <c r="DX38" s="135"/>
    </row>
    <row r="39" spans="1:128" x14ac:dyDescent="0.25">
      <c r="A39" s="152">
        <v>35</v>
      </c>
      <c r="B39" s="146">
        <v>35</v>
      </c>
      <c r="C39" s="167"/>
      <c r="D39" s="147">
        <v>41022</v>
      </c>
      <c r="E39" s="148">
        <v>1</v>
      </c>
      <c r="F39" s="148">
        <v>1</v>
      </c>
      <c r="G39" s="160">
        <v>6.7</v>
      </c>
      <c r="H39" s="205">
        <v>58</v>
      </c>
      <c r="I39" s="179"/>
      <c r="J39" s="209"/>
      <c r="K39" s="148">
        <v>8.1</v>
      </c>
      <c r="L39" s="205">
        <v>58</v>
      </c>
      <c r="M39" s="179"/>
      <c r="N39" s="213"/>
      <c r="O39" s="199">
        <v>1</v>
      </c>
      <c r="P39" s="144">
        <v>1</v>
      </c>
      <c r="Q39" s="144">
        <v>1</v>
      </c>
      <c r="R39" s="144">
        <v>1</v>
      </c>
      <c r="S39" s="144">
        <v>1</v>
      </c>
      <c r="T39" s="144">
        <v>1</v>
      </c>
      <c r="U39" s="144">
        <v>1</v>
      </c>
      <c r="V39" s="144">
        <v>1</v>
      </c>
      <c r="W39" s="144">
        <v>1</v>
      </c>
      <c r="X39" s="281">
        <f t="shared" si="0"/>
        <v>1</v>
      </c>
      <c r="Y39" s="143" t="s">
        <v>117</v>
      </c>
      <c r="Z39" s="144" t="s">
        <v>117</v>
      </c>
      <c r="AA39" s="144" t="s">
        <v>112</v>
      </c>
      <c r="AB39" s="144"/>
      <c r="AC39" s="144"/>
      <c r="AD39" s="144"/>
      <c r="AE39" s="144"/>
      <c r="AF39" s="144"/>
      <c r="AG39" s="144"/>
      <c r="AH39" s="143">
        <v>10</v>
      </c>
      <c r="AI39" s="144">
        <v>10</v>
      </c>
      <c r="AJ39" s="144">
        <v>15</v>
      </c>
      <c r="AK39" s="144">
        <v>15</v>
      </c>
      <c r="AL39" s="144">
        <v>18</v>
      </c>
      <c r="AM39" s="144">
        <v>18</v>
      </c>
      <c r="AN39" s="144">
        <v>18</v>
      </c>
      <c r="AO39" s="144">
        <v>18</v>
      </c>
      <c r="AP39" s="144"/>
      <c r="AQ39" s="143"/>
      <c r="AR39" s="144"/>
      <c r="AS39" s="144"/>
      <c r="AT39" s="144"/>
      <c r="AU39" s="144"/>
      <c r="AV39" s="144"/>
      <c r="AW39" s="144"/>
      <c r="AX39" s="144"/>
      <c r="AY39" s="144">
        <v>18</v>
      </c>
      <c r="AZ39" s="149">
        <v>41039</v>
      </c>
      <c r="BA39" s="147">
        <v>41046</v>
      </c>
      <c r="BB39" s="150" t="s">
        <v>781</v>
      </c>
      <c r="BC39" s="144"/>
      <c r="BD39" s="144"/>
      <c r="BE39" s="144"/>
      <c r="BF39" s="144"/>
      <c r="BG39" s="144"/>
      <c r="BH39" s="144"/>
      <c r="BI39" s="144"/>
      <c r="BJ39" s="144"/>
      <c r="BK39" s="151"/>
      <c r="BL39" s="152" t="s">
        <v>816</v>
      </c>
      <c r="BM39" s="185">
        <f t="shared" si="1"/>
        <v>2</v>
      </c>
      <c r="BN39" s="282">
        <v>2</v>
      </c>
      <c r="BO39" s="153">
        <v>2.42</v>
      </c>
      <c r="BP39" s="144">
        <v>290</v>
      </c>
      <c r="BQ39" s="154"/>
      <c r="BR39" s="144"/>
      <c r="BS39" s="153"/>
      <c r="BT39" s="153"/>
      <c r="BU39" s="153"/>
      <c r="BV39" s="153"/>
      <c r="BW39" s="153"/>
      <c r="BX39" s="153"/>
      <c r="BY39" s="241">
        <v>5</v>
      </c>
      <c r="BZ39" s="272"/>
      <c r="CA39" s="153">
        <f t="shared" si="2"/>
        <v>2667.7713663900731</v>
      </c>
      <c r="CB39" s="153"/>
      <c r="CC39" s="153">
        <f t="shared" si="3"/>
        <v>2667.7713663900731</v>
      </c>
      <c r="CD39" s="155">
        <v>35</v>
      </c>
      <c r="CE39" s="232">
        <v>7</v>
      </c>
      <c r="CF39" s="189">
        <v>11</v>
      </c>
      <c r="CG39" s="189">
        <v>3</v>
      </c>
      <c r="CI39" s="189">
        <v>7</v>
      </c>
      <c r="CK39" s="200">
        <v>11</v>
      </c>
      <c r="CL39" s="189">
        <v>3</v>
      </c>
      <c r="CN39" s="189">
        <v>12</v>
      </c>
      <c r="CP39" s="200">
        <v>10</v>
      </c>
      <c r="CQ39" s="189">
        <v>4</v>
      </c>
      <c r="CS39" s="189">
        <v>21</v>
      </c>
      <c r="CU39" s="200">
        <v>9</v>
      </c>
      <c r="CV39" s="199">
        <v>5</v>
      </c>
      <c r="CW39" s="199"/>
      <c r="CX39" s="199">
        <v>20</v>
      </c>
      <c r="CY39" s="139"/>
      <c r="CZ39" s="189">
        <v>9</v>
      </c>
      <c r="DA39" s="189">
        <v>4</v>
      </c>
      <c r="DC39" s="189">
        <v>15</v>
      </c>
      <c r="DE39" s="155">
        <v>35</v>
      </c>
      <c r="DF39" s="282">
        <v>1</v>
      </c>
      <c r="DG39" s="282">
        <v>2</v>
      </c>
      <c r="DH39" s="218">
        <v>2</v>
      </c>
      <c r="DI39" s="153">
        <v>2.42</v>
      </c>
      <c r="DJ39" s="146">
        <v>290</v>
      </c>
      <c r="DK39" s="173">
        <v>2667.7713663900731</v>
      </c>
      <c r="DL39" s="218">
        <v>18</v>
      </c>
      <c r="DM39" s="147">
        <v>41039</v>
      </c>
      <c r="DN39" s="147">
        <v>41046</v>
      </c>
      <c r="DO39" s="147" t="s">
        <v>781</v>
      </c>
      <c r="DP39" s="218">
        <v>7</v>
      </c>
      <c r="DQ39" s="205">
        <f t="shared" si="4"/>
        <v>50</v>
      </c>
      <c r="DR39" s="219">
        <f t="shared" si="5"/>
        <v>19</v>
      </c>
      <c r="DT39" s="219">
        <f t="shared" si="7"/>
        <v>60</v>
      </c>
      <c r="DV39" s="135"/>
      <c r="DW39" s="135"/>
      <c r="DX39" s="135"/>
    </row>
    <row r="40" spans="1:128" x14ac:dyDescent="0.25">
      <c r="A40" s="152">
        <v>36</v>
      </c>
      <c r="B40" s="146">
        <v>36</v>
      </c>
      <c r="C40" s="167"/>
      <c r="D40" s="147">
        <v>41022</v>
      </c>
      <c r="E40" s="148">
        <v>1</v>
      </c>
      <c r="F40" s="148">
        <v>1</v>
      </c>
      <c r="G40" s="160">
        <v>6.7</v>
      </c>
      <c r="H40" s="205">
        <v>60</v>
      </c>
      <c r="I40" s="179"/>
      <c r="J40" s="209"/>
      <c r="K40" s="148">
        <v>8.1999999999999993</v>
      </c>
      <c r="L40" s="205">
        <v>59</v>
      </c>
      <c r="M40" s="179"/>
      <c r="N40" s="213"/>
      <c r="O40" s="199">
        <v>1</v>
      </c>
      <c r="P40" s="144">
        <v>1</v>
      </c>
      <c r="Q40" s="144">
        <v>1</v>
      </c>
      <c r="R40" s="144">
        <v>1</v>
      </c>
      <c r="S40" s="144">
        <v>1</v>
      </c>
      <c r="T40" s="144">
        <v>1</v>
      </c>
      <c r="U40" s="144">
        <v>1</v>
      </c>
      <c r="V40" s="144"/>
      <c r="W40" s="144"/>
      <c r="X40" s="281">
        <f t="shared" si="0"/>
        <v>1</v>
      </c>
      <c r="Y40" s="143" t="s">
        <v>117</v>
      </c>
      <c r="Z40" s="144" t="s">
        <v>117</v>
      </c>
      <c r="AA40" s="144" t="s">
        <v>117</v>
      </c>
      <c r="AB40" s="144" t="s">
        <v>111</v>
      </c>
      <c r="AC40" s="144" t="s">
        <v>112</v>
      </c>
      <c r="AD40" s="144" t="s">
        <v>112</v>
      </c>
      <c r="AE40" s="144"/>
      <c r="AF40" s="144"/>
      <c r="AG40" s="144"/>
      <c r="AH40" s="143">
        <v>5</v>
      </c>
      <c r="AI40" s="144">
        <v>5</v>
      </c>
      <c r="AJ40" s="144">
        <v>3</v>
      </c>
      <c r="AK40" s="144">
        <v>5</v>
      </c>
      <c r="AL40" s="144">
        <v>3</v>
      </c>
      <c r="AM40" s="144">
        <v>3</v>
      </c>
      <c r="AN40" s="144"/>
      <c r="AO40" s="144"/>
      <c r="AP40" s="144"/>
      <c r="AQ40" s="143"/>
      <c r="AR40" s="144"/>
      <c r="AS40" s="144"/>
      <c r="AT40" s="144"/>
      <c r="AU40" s="144"/>
      <c r="AV40" s="144"/>
      <c r="AW40" s="144">
        <v>3</v>
      </c>
      <c r="AX40" s="144"/>
      <c r="AY40" s="144"/>
      <c r="AZ40" s="149">
        <v>41050</v>
      </c>
      <c r="BA40" s="147"/>
      <c r="BB40" s="150">
        <v>41050</v>
      </c>
      <c r="BC40" s="144"/>
      <c r="BD40" s="144"/>
      <c r="BE40" s="144"/>
      <c r="BF40" s="144"/>
      <c r="BG40" s="144"/>
      <c r="BH40" s="144"/>
      <c r="BI40" s="144"/>
      <c r="BJ40" s="144"/>
      <c r="BK40" s="151"/>
      <c r="BL40" s="152" t="s">
        <v>817</v>
      </c>
      <c r="BM40" s="185">
        <f t="shared" si="1"/>
        <v>2</v>
      </c>
      <c r="BN40" s="282">
        <v>2</v>
      </c>
      <c r="BO40" s="153">
        <v>1.29</v>
      </c>
      <c r="BP40" s="144">
        <v>220</v>
      </c>
      <c r="BQ40" s="154"/>
      <c r="BR40" s="144"/>
      <c r="BS40" s="153"/>
      <c r="BT40" s="153"/>
      <c r="BU40" s="153"/>
      <c r="BV40" s="153"/>
      <c r="BW40" s="153"/>
      <c r="BX40" s="153"/>
      <c r="BY40" s="241">
        <v>0</v>
      </c>
      <c r="BZ40" s="272"/>
      <c r="CA40" s="153">
        <f t="shared" si="2"/>
        <v>575.07167683226521</v>
      </c>
      <c r="CB40" s="153"/>
      <c r="CC40" s="153">
        <f t="shared" si="3"/>
        <v>575.07167683226521</v>
      </c>
      <c r="CD40" s="155">
        <v>36</v>
      </c>
      <c r="CE40" s="232">
        <v>0</v>
      </c>
      <c r="CK40" s="200"/>
      <c r="CP40" s="200"/>
      <c r="CU40" s="200"/>
      <c r="CV40" s="199"/>
      <c r="CW40" s="199"/>
      <c r="CX40" s="199"/>
      <c r="CY40" s="139"/>
      <c r="DE40" s="155">
        <v>36</v>
      </c>
      <c r="DF40" s="282">
        <v>1</v>
      </c>
      <c r="DG40" s="282">
        <v>2</v>
      </c>
      <c r="DH40" s="218">
        <v>2</v>
      </c>
      <c r="DI40" s="153">
        <v>1.29</v>
      </c>
      <c r="DJ40" s="146">
        <v>220</v>
      </c>
      <c r="DK40" s="173">
        <v>575.07167683226521</v>
      </c>
      <c r="DL40" s="218">
        <v>3</v>
      </c>
      <c r="DM40" s="147">
        <v>41050</v>
      </c>
      <c r="DN40" s="147"/>
      <c r="DO40" s="147">
        <v>41050</v>
      </c>
      <c r="DP40" s="218">
        <v>0</v>
      </c>
      <c r="DQ40" s="205">
        <f t="shared" si="4"/>
        <v>0</v>
      </c>
      <c r="DR40" s="219">
        <f t="shared" si="5"/>
        <v>0</v>
      </c>
      <c r="DT40" s="219">
        <f t="shared" si="7"/>
        <v>0</v>
      </c>
      <c r="DV40" s="135"/>
      <c r="DW40" s="135"/>
      <c r="DX40" s="152"/>
    </row>
    <row r="41" spans="1:128" x14ac:dyDescent="0.25">
      <c r="A41" s="152">
        <v>37</v>
      </c>
      <c r="B41" s="146">
        <v>37</v>
      </c>
      <c r="C41" s="167"/>
      <c r="D41" s="147">
        <v>41022</v>
      </c>
      <c r="E41" s="148">
        <v>1</v>
      </c>
      <c r="F41" s="148">
        <v>1</v>
      </c>
      <c r="G41" s="160">
        <v>6.6</v>
      </c>
      <c r="H41" s="205">
        <v>59</v>
      </c>
      <c r="I41" s="179"/>
      <c r="J41" s="209"/>
      <c r="K41" s="148">
        <v>8.1</v>
      </c>
      <c r="L41" s="205">
        <v>61</v>
      </c>
      <c r="M41" s="179"/>
      <c r="N41" s="213"/>
      <c r="O41" s="199">
        <v>1</v>
      </c>
      <c r="P41" s="144">
        <v>1</v>
      </c>
      <c r="Q41" s="144">
        <v>1</v>
      </c>
      <c r="R41" s="144">
        <v>1</v>
      </c>
      <c r="S41" s="144">
        <v>1</v>
      </c>
      <c r="T41" s="144">
        <v>1</v>
      </c>
      <c r="U41" s="144">
        <v>1</v>
      </c>
      <c r="V41" s="144">
        <v>1</v>
      </c>
      <c r="W41" s="144">
        <v>1</v>
      </c>
      <c r="X41" s="281">
        <f t="shared" si="0"/>
        <v>1</v>
      </c>
      <c r="Y41" s="143" t="s">
        <v>117</v>
      </c>
      <c r="Z41" s="144" t="s">
        <v>117</v>
      </c>
      <c r="AA41" s="144" t="s">
        <v>112</v>
      </c>
      <c r="AB41" s="144"/>
      <c r="AC41" s="144"/>
      <c r="AD41" s="144"/>
      <c r="AE41" s="144"/>
      <c r="AF41" s="144"/>
      <c r="AG41" s="144"/>
      <c r="AH41" s="143">
        <v>10</v>
      </c>
      <c r="AI41" s="144">
        <v>10</v>
      </c>
      <c r="AJ41" s="144">
        <v>15</v>
      </c>
      <c r="AK41" s="144">
        <v>20</v>
      </c>
      <c r="AL41" s="144">
        <v>23</v>
      </c>
      <c r="AM41" s="144">
        <v>23</v>
      </c>
      <c r="AN41" s="144">
        <v>27</v>
      </c>
      <c r="AO41" s="144">
        <v>27</v>
      </c>
      <c r="AP41" s="144"/>
      <c r="AQ41" s="143"/>
      <c r="AR41" s="144"/>
      <c r="AS41" s="144"/>
      <c r="AT41" s="144"/>
      <c r="AU41" s="144"/>
      <c r="AV41" s="144"/>
      <c r="AW41" s="144"/>
      <c r="AX41" s="144"/>
      <c r="AY41" s="144">
        <v>27</v>
      </c>
      <c r="AZ41" s="149">
        <v>41039</v>
      </c>
      <c r="BA41" s="147">
        <v>41046</v>
      </c>
      <c r="BB41" s="165"/>
      <c r="BC41" s="144"/>
      <c r="BD41" s="144"/>
      <c r="BE41" s="144"/>
      <c r="BF41" s="144"/>
      <c r="BG41" s="144"/>
      <c r="BH41" s="144"/>
      <c r="BI41" s="144"/>
      <c r="BJ41" s="144"/>
      <c r="BK41" s="151"/>
      <c r="BL41" s="152" t="s">
        <v>818</v>
      </c>
      <c r="BM41" s="185">
        <f t="shared" si="1"/>
        <v>1</v>
      </c>
      <c r="BN41" s="282">
        <v>1</v>
      </c>
      <c r="BO41" s="153">
        <v>2.9</v>
      </c>
      <c r="BP41" s="144">
        <v>235</v>
      </c>
      <c r="BQ41" s="154"/>
      <c r="BR41" s="144"/>
      <c r="BS41" s="153"/>
      <c r="BT41" s="153"/>
      <c r="BU41" s="153"/>
      <c r="BV41" s="153"/>
      <c r="BW41" s="153"/>
      <c r="BX41" s="153"/>
      <c r="BY41" s="241">
        <v>5</v>
      </c>
      <c r="BZ41" s="272"/>
      <c r="CA41" s="153">
        <f t="shared" si="2"/>
        <v>1552.2216602305471</v>
      </c>
      <c r="CB41" s="153"/>
      <c r="CC41" s="153">
        <f t="shared" si="3"/>
        <v>1552.2216602305471</v>
      </c>
      <c r="CD41" s="155">
        <v>37</v>
      </c>
      <c r="CE41" s="232">
        <v>7</v>
      </c>
      <c r="CF41" s="189">
        <v>7</v>
      </c>
      <c r="CG41" s="189">
        <v>6</v>
      </c>
      <c r="CI41" s="189">
        <v>3</v>
      </c>
      <c r="CK41" s="200">
        <v>5</v>
      </c>
      <c r="CL41" s="189">
        <v>7</v>
      </c>
      <c r="CN41" s="189">
        <v>4</v>
      </c>
      <c r="CP41" s="200">
        <v>8</v>
      </c>
      <c r="CQ41" s="189">
        <v>6</v>
      </c>
      <c r="CS41" s="189">
        <v>8</v>
      </c>
      <c r="CU41" s="200">
        <v>9</v>
      </c>
      <c r="CV41" s="199">
        <v>5</v>
      </c>
      <c r="CW41" s="199"/>
      <c r="CX41" s="199">
        <v>3</v>
      </c>
      <c r="CY41" s="139"/>
      <c r="CZ41" s="189">
        <v>6</v>
      </c>
      <c r="DA41" s="189">
        <v>7</v>
      </c>
      <c r="DC41" s="189">
        <v>9</v>
      </c>
      <c r="DE41" s="155">
        <v>37</v>
      </c>
      <c r="DF41" s="282">
        <v>1</v>
      </c>
      <c r="DG41" s="282">
        <v>1</v>
      </c>
      <c r="DH41" s="218">
        <v>1</v>
      </c>
      <c r="DI41" s="153">
        <v>2.9</v>
      </c>
      <c r="DJ41" s="146">
        <v>235</v>
      </c>
      <c r="DK41" s="173">
        <v>1552.2216602305471</v>
      </c>
      <c r="DL41" s="218">
        <v>27</v>
      </c>
      <c r="DM41" s="147">
        <v>41039</v>
      </c>
      <c r="DN41" s="147">
        <v>41046</v>
      </c>
      <c r="DO41" s="228"/>
      <c r="DP41" s="218">
        <v>7</v>
      </c>
      <c r="DQ41" s="205">
        <f t="shared" si="4"/>
        <v>35</v>
      </c>
      <c r="DR41" s="219">
        <f t="shared" si="5"/>
        <v>31</v>
      </c>
      <c r="DT41" s="219">
        <f t="shared" si="7"/>
        <v>18</v>
      </c>
      <c r="DV41" s="135"/>
      <c r="DW41" s="135"/>
      <c r="DX41" s="135"/>
    </row>
    <row r="42" spans="1:128" x14ac:dyDescent="0.25">
      <c r="A42" s="152">
        <v>38</v>
      </c>
      <c r="B42" s="146" t="s">
        <v>154</v>
      </c>
      <c r="C42" s="167"/>
      <c r="D42" s="147">
        <v>41022</v>
      </c>
      <c r="E42" s="166">
        <v>1</v>
      </c>
      <c r="F42" s="166">
        <v>1</v>
      </c>
      <c r="G42" s="160">
        <v>6.7</v>
      </c>
      <c r="H42" s="205">
        <v>69</v>
      </c>
      <c r="I42" s="179"/>
      <c r="J42" s="209"/>
      <c r="K42" s="166">
        <v>8.3000000000000007</v>
      </c>
      <c r="L42" s="205">
        <v>70</v>
      </c>
      <c r="M42" s="179"/>
      <c r="N42" s="213"/>
      <c r="O42" s="146">
        <v>3</v>
      </c>
      <c r="P42" s="146">
        <v>3</v>
      </c>
      <c r="Q42" s="146">
        <v>3</v>
      </c>
      <c r="R42" s="146">
        <v>3</v>
      </c>
      <c r="S42" s="146">
        <v>3</v>
      </c>
      <c r="T42" s="146">
        <v>3</v>
      </c>
      <c r="U42" s="146">
        <v>3</v>
      </c>
      <c r="V42" s="146">
        <v>3</v>
      </c>
      <c r="W42" s="146"/>
      <c r="X42" s="281">
        <f t="shared" si="0"/>
        <v>3</v>
      </c>
      <c r="Y42" s="167" t="s">
        <v>117</v>
      </c>
      <c r="Z42" s="146" t="s">
        <v>117</v>
      </c>
      <c r="AA42" s="146" t="s">
        <v>118</v>
      </c>
      <c r="AB42" s="146" t="s">
        <v>112</v>
      </c>
      <c r="AC42" s="146"/>
      <c r="AD42" s="146"/>
      <c r="AE42" s="146"/>
      <c r="AF42" s="146"/>
      <c r="AG42" s="146"/>
      <c r="AH42" s="167">
        <v>20</v>
      </c>
      <c r="AI42" s="146">
        <v>25</v>
      </c>
      <c r="AJ42" s="146">
        <v>40</v>
      </c>
      <c r="AK42" s="146">
        <v>40</v>
      </c>
      <c r="AL42" s="146">
        <v>45</v>
      </c>
      <c r="AM42" s="146">
        <v>44</v>
      </c>
      <c r="AN42" s="146">
        <v>44</v>
      </c>
      <c r="AO42" s="146"/>
      <c r="AP42" s="146"/>
      <c r="AQ42" s="167"/>
      <c r="AR42" s="146"/>
      <c r="AS42" s="146"/>
      <c r="AT42" s="146"/>
      <c r="AU42" s="146"/>
      <c r="AV42" s="146"/>
      <c r="AW42" s="146"/>
      <c r="AX42" s="146">
        <v>44</v>
      </c>
      <c r="AY42" s="146"/>
      <c r="AZ42" s="168" t="s">
        <v>783</v>
      </c>
      <c r="BA42" s="169"/>
      <c r="BB42" s="170">
        <v>41053</v>
      </c>
      <c r="BC42" s="146"/>
      <c r="BD42" s="146"/>
      <c r="BE42" s="146"/>
      <c r="BF42" s="146"/>
      <c r="BG42" s="146"/>
      <c r="BH42" s="146"/>
      <c r="BI42" s="146"/>
      <c r="BJ42" s="146"/>
      <c r="BK42" s="171"/>
      <c r="BL42" s="172" t="s">
        <v>819</v>
      </c>
      <c r="BM42" s="185">
        <f t="shared" si="1"/>
        <v>3</v>
      </c>
      <c r="BN42" s="146">
        <v>3</v>
      </c>
      <c r="BO42" s="173">
        <v>1.79</v>
      </c>
      <c r="BP42" s="146">
        <v>295</v>
      </c>
      <c r="BQ42" s="174"/>
      <c r="BR42" s="146"/>
      <c r="BS42" s="173"/>
      <c r="BT42" s="173"/>
      <c r="BU42" s="173"/>
      <c r="BV42" s="173"/>
      <c r="BW42" s="173"/>
      <c r="BX42" s="173"/>
      <c r="BY42" s="167">
        <v>3</v>
      </c>
      <c r="BZ42" s="273" t="s">
        <v>921</v>
      </c>
      <c r="CA42" s="153">
        <f t="shared" si="2"/>
        <v>2227.097415977461</v>
      </c>
      <c r="CB42" s="153"/>
      <c r="CC42" s="153">
        <f t="shared" si="3"/>
        <v>2227.097415977461</v>
      </c>
      <c r="CD42" s="155">
        <v>38</v>
      </c>
      <c r="CE42" s="171">
        <v>3</v>
      </c>
      <c r="CF42" s="189">
        <v>7</v>
      </c>
      <c r="CG42" s="189">
        <v>5</v>
      </c>
      <c r="CI42" s="189">
        <v>2</v>
      </c>
      <c r="CK42" s="200">
        <v>11</v>
      </c>
      <c r="CL42" s="189">
        <v>0</v>
      </c>
      <c r="CN42" s="189">
        <v>1</v>
      </c>
      <c r="CO42" s="135" t="s">
        <v>954</v>
      </c>
      <c r="CP42" s="200"/>
      <c r="CT42" s="135" t="s">
        <v>956</v>
      </c>
      <c r="CU42" s="200"/>
      <c r="CV42" s="199"/>
      <c r="CW42" s="199"/>
      <c r="CX42" s="199"/>
      <c r="CY42" s="139"/>
      <c r="DE42" s="155">
        <v>38</v>
      </c>
      <c r="DF42" s="282">
        <v>3</v>
      </c>
      <c r="DG42" s="282">
        <v>3</v>
      </c>
      <c r="DH42" s="146">
        <v>3</v>
      </c>
      <c r="DI42" s="173">
        <v>1.79</v>
      </c>
      <c r="DJ42" s="146">
        <v>295</v>
      </c>
      <c r="DK42" s="173">
        <v>2227.097415977461</v>
      </c>
      <c r="DL42" s="218">
        <v>44</v>
      </c>
      <c r="DM42" s="169" t="s">
        <v>783</v>
      </c>
      <c r="DN42" s="169"/>
      <c r="DO42" s="169">
        <v>41053</v>
      </c>
      <c r="DP42" s="146">
        <v>3</v>
      </c>
      <c r="DQ42" s="205">
        <f t="shared" si="4"/>
        <v>18</v>
      </c>
      <c r="DR42" s="219">
        <f t="shared" si="5"/>
        <v>5</v>
      </c>
      <c r="DT42" s="219">
        <f t="shared" si="7"/>
        <v>3</v>
      </c>
      <c r="DV42" s="135" t="s">
        <v>959</v>
      </c>
      <c r="DW42" s="135"/>
      <c r="DX42" s="172"/>
    </row>
    <row r="43" spans="1:128" x14ac:dyDescent="0.25">
      <c r="A43" s="152">
        <v>39</v>
      </c>
      <c r="B43" s="146" t="s">
        <v>156</v>
      </c>
      <c r="C43" s="167"/>
      <c r="D43" s="147">
        <v>41022</v>
      </c>
      <c r="E43" s="148">
        <v>1</v>
      </c>
      <c r="F43" s="148">
        <v>1</v>
      </c>
      <c r="G43" s="175">
        <v>6.8</v>
      </c>
      <c r="H43" s="207">
        <v>70</v>
      </c>
      <c r="I43" s="203"/>
      <c r="J43" s="211"/>
      <c r="K43" s="148">
        <v>8.3000000000000007</v>
      </c>
      <c r="L43" s="207">
        <v>72</v>
      </c>
      <c r="M43" s="203"/>
      <c r="N43" s="213"/>
      <c r="O43" s="199">
        <v>3</v>
      </c>
      <c r="P43" s="144">
        <v>3</v>
      </c>
      <c r="Q43" s="144">
        <v>3</v>
      </c>
      <c r="R43" s="144">
        <v>3</v>
      </c>
      <c r="S43" s="144">
        <v>3</v>
      </c>
      <c r="T43" s="144">
        <v>3</v>
      </c>
      <c r="U43" s="144">
        <v>3</v>
      </c>
      <c r="V43" s="144">
        <v>2</v>
      </c>
      <c r="W43" s="144"/>
      <c r="X43" s="281">
        <f t="shared" si="0"/>
        <v>3</v>
      </c>
      <c r="Y43" s="143" t="s">
        <v>117</v>
      </c>
      <c r="Z43" s="144" t="s">
        <v>117</v>
      </c>
      <c r="AA43" s="144" t="s">
        <v>117</v>
      </c>
      <c r="AB43" s="144" t="s">
        <v>118</v>
      </c>
      <c r="AC43" s="144"/>
      <c r="AD43" s="144"/>
      <c r="AE43" s="144"/>
      <c r="AF43" s="144"/>
      <c r="AG43" s="144"/>
      <c r="AH43" s="143">
        <v>15</v>
      </c>
      <c r="AI43" s="144">
        <v>15</v>
      </c>
      <c r="AJ43" s="144">
        <v>15</v>
      </c>
      <c r="AK43" s="144">
        <v>15</v>
      </c>
      <c r="AL43" s="144">
        <v>15</v>
      </c>
      <c r="AM43" s="144">
        <v>15</v>
      </c>
      <c r="AN43" s="144">
        <v>15</v>
      </c>
      <c r="AO43" s="144"/>
      <c r="AP43" s="144"/>
      <c r="AQ43" s="143"/>
      <c r="AR43" s="144"/>
      <c r="AS43" s="144"/>
      <c r="AT43" s="144"/>
      <c r="AU43" s="144"/>
      <c r="AV43" s="144"/>
      <c r="AW43" s="144"/>
      <c r="AX43" s="144">
        <v>15</v>
      </c>
      <c r="AY43" s="144"/>
      <c r="AZ43" s="149">
        <v>41043</v>
      </c>
      <c r="BA43" s="147"/>
      <c r="BB43" s="150">
        <v>41053</v>
      </c>
      <c r="BC43" s="144"/>
      <c r="BD43" s="144"/>
      <c r="BE43" s="144"/>
      <c r="BF43" s="144"/>
      <c r="BG43" s="144"/>
      <c r="BH43" s="144"/>
      <c r="BI43" s="144"/>
      <c r="BJ43" s="144"/>
      <c r="BK43" s="151"/>
      <c r="BL43" s="152" t="s">
        <v>820</v>
      </c>
      <c r="BM43" s="185">
        <f t="shared" si="1"/>
        <v>2</v>
      </c>
      <c r="BN43" s="282">
        <v>2</v>
      </c>
      <c r="BO43" s="153">
        <v>2.58</v>
      </c>
      <c r="BP43" s="144">
        <v>285</v>
      </c>
      <c r="BQ43" s="154"/>
      <c r="BR43" s="144"/>
      <c r="BS43" s="153"/>
      <c r="BT43" s="153"/>
      <c r="BU43" s="153"/>
      <c r="BV43" s="153"/>
      <c r="BW43" s="153"/>
      <c r="BX43" s="153"/>
      <c r="BY43" s="241">
        <v>3</v>
      </c>
      <c r="BZ43" s="272"/>
      <c r="CA43" s="153">
        <f t="shared" si="2"/>
        <v>2979.9168708581019</v>
      </c>
      <c r="CB43" s="153"/>
      <c r="CC43" s="153">
        <f t="shared" si="3"/>
        <v>2979.9168708581019</v>
      </c>
      <c r="CD43" s="155">
        <v>39</v>
      </c>
      <c r="CE43" s="232">
        <v>3</v>
      </c>
      <c r="CF43" s="189">
        <v>8</v>
      </c>
      <c r="CG43" s="189">
        <v>7</v>
      </c>
      <c r="CI43" s="189">
        <v>13</v>
      </c>
      <c r="CK43" s="200">
        <v>11</v>
      </c>
      <c r="CL43" s="189">
        <v>2</v>
      </c>
      <c r="CN43" s="189">
        <v>11</v>
      </c>
      <c r="CP43" s="200">
        <v>9</v>
      </c>
      <c r="CQ43" s="189">
        <v>5</v>
      </c>
      <c r="CS43" s="189">
        <v>11</v>
      </c>
      <c r="CU43" s="200"/>
      <c r="CV43" s="199"/>
      <c r="CW43" s="199"/>
      <c r="CX43" s="199"/>
      <c r="CY43" s="139"/>
      <c r="DE43" s="155">
        <v>39</v>
      </c>
      <c r="DF43" s="282">
        <v>3</v>
      </c>
      <c r="DG43" s="282">
        <v>2</v>
      </c>
      <c r="DH43" s="218">
        <v>2</v>
      </c>
      <c r="DI43" s="153">
        <v>2.58</v>
      </c>
      <c r="DJ43" s="146">
        <v>285</v>
      </c>
      <c r="DK43" s="173">
        <v>2979.9168708581019</v>
      </c>
      <c r="DL43" s="218">
        <v>15</v>
      </c>
      <c r="DM43" s="147">
        <v>41043</v>
      </c>
      <c r="DN43" s="147"/>
      <c r="DO43" s="147">
        <v>41053</v>
      </c>
      <c r="DP43" s="218">
        <v>3</v>
      </c>
      <c r="DQ43" s="205">
        <f t="shared" si="4"/>
        <v>28</v>
      </c>
      <c r="DR43" s="219">
        <f t="shared" si="5"/>
        <v>14</v>
      </c>
      <c r="DT43" s="219">
        <f t="shared" si="7"/>
        <v>35</v>
      </c>
      <c r="DV43" s="135"/>
      <c r="DW43" s="135"/>
      <c r="DX43" s="135"/>
    </row>
    <row r="44" spans="1:128" x14ac:dyDescent="0.25">
      <c r="A44" s="152">
        <v>40</v>
      </c>
      <c r="B44" s="146">
        <v>40</v>
      </c>
      <c r="C44" s="167"/>
      <c r="D44" s="147">
        <v>41022</v>
      </c>
      <c r="E44" s="148">
        <v>1</v>
      </c>
      <c r="F44" s="148">
        <v>0</v>
      </c>
      <c r="G44" s="160">
        <v>7</v>
      </c>
      <c r="H44" s="205">
        <v>126</v>
      </c>
      <c r="I44" s="179"/>
      <c r="J44" s="209"/>
      <c r="K44" s="148">
        <v>8.6999999999999993</v>
      </c>
      <c r="L44" s="205">
        <v>82</v>
      </c>
      <c r="M44" s="179"/>
      <c r="N44" s="213"/>
      <c r="O44" s="199">
        <v>1</v>
      </c>
      <c r="P44" s="144">
        <v>1</v>
      </c>
      <c r="Q44" s="144">
        <v>1</v>
      </c>
      <c r="R44" s="144">
        <v>1</v>
      </c>
      <c r="S44" s="144">
        <v>1</v>
      </c>
      <c r="T44" s="144">
        <v>1</v>
      </c>
      <c r="U44" s="144">
        <v>1</v>
      </c>
      <c r="V44" s="144"/>
      <c r="W44" s="144"/>
      <c r="X44" s="281">
        <f t="shared" si="0"/>
        <v>1</v>
      </c>
      <c r="Y44" s="143"/>
      <c r="Z44" s="144"/>
      <c r="AA44" s="144"/>
      <c r="AB44" s="144"/>
      <c r="AC44" s="144"/>
      <c r="AD44" s="144"/>
      <c r="AE44" s="144"/>
      <c r="AF44" s="144"/>
      <c r="AG44" s="144"/>
      <c r="AH44" s="143"/>
      <c r="AI44" s="144"/>
      <c r="AJ44" s="144"/>
      <c r="AK44" s="144"/>
      <c r="AL44" s="144"/>
      <c r="AM44" s="144"/>
      <c r="AN44" s="144"/>
      <c r="AO44" s="144"/>
      <c r="AP44" s="144"/>
      <c r="AQ44" s="143"/>
      <c r="AR44" s="144"/>
      <c r="AS44" s="144"/>
      <c r="AT44" s="144"/>
      <c r="AU44" s="144"/>
      <c r="AV44" s="144"/>
      <c r="AW44" s="144"/>
      <c r="AX44" s="144"/>
      <c r="AY44" s="144"/>
      <c r="AZ44" s="149"/>
      <c r="BA44" s="147"/>
      <c r="BB44" s="150"/>
      <c r="BC44" s="144"/>
      <c r="BD44" s="144"/>
      <c r="BE44" s="144"/>
      <c r="BF44" s="144"/>
      <c r="BG44" s="144"/>
      <c r="BH44" s="144"/>
      <c r="BI44" s="144"/>
      <c r="BJ44" s="144"/>
      <c r="BK44" s="151"/>
      <c r="BL44" s="152"/>
      <c r="BM44" s="185">
        <f t="shared" si="1"/>
        <v>0</v>
      </c>
      <c r="BN44" s="282"/>
      <c r="BO44" s="153"/>
      <c r="BP44" s="144"/>
      <c r="BQ44" s="154"/>
      <c r="BR44" s="144"/>
      <c r="BS44" s="153"/>
      <c r="BT44" s="153"/>
      <c r="BU44" s="153"/>
      <c r="BV44" s="153"/>
      <c r="BW44" s="153"/>
      <c r="BX44" s="153"/>
      <c r="BY44" s="241"/>
      <c r="BZ44" s="272"/>
      <c r="CA44" s="153"/>
      <c r="CB44" s="153"/>
      <c r="CC44" s="153"/>
      <c r="CD44" s="155">
        <v>40</v>
      </c>
      <c r="CE44" s="232"/>
      <c r="CK44" s="200"/>
      <c r="CP44" s="200"/>
      <c r="CU44" s="200"/>
      <c r="CV44" s="199"/>
      <c r="CW44" s="199"/>
      <c r="CX44" s="199"/>
      <c r="CY44" s="139"/>
      <c r="DE44" s="155">
        <v>40</v>
      </c>
      <c r="DF44" s="282">
        <v>1</v>
      </c>
      <c r="DG44" s="282">
        <v>0</v>
      </c>
      <c r="DH44" s="218">
        <v>1</v>
      </c>
      <c r="DI44" s="153"/>
      <c r="DJ44" s="146"/>
      <c r="DK44" s="173"/>
      <c r="DM44" s="147"/>
      <c r="DN44" s="147"/>
      <c r="DO44" s="147"/>
      <c r="DP44" s="218"/>
      <c r="DQ44" s="205"/>
      <c r="DV44" s="135"/>
      <c r="DW44" s="135"/>
      <c r="DX44" s="135"/>
    </row>
    <row r="45" spans="1:128" x14ac:dyDescent="0.25">
      <c r="A45" s="152">
        <v>41</v>
      </c>
      <c r="B45" s="146"/>
      <c r="C45" s="167"/>
      <c r="D45" s="147"/>
      <c r="E45" s="148"/>
      <c r="F45" s="148"/>
      <c r="G45" s="160"/>
      <c r="H45" s="205"/>
      <c r="I45" s="179"/>
      <c r="J45" s="209"/>
      <c r="K45" s="148"/>
      <c r="L45" s="205"/>
      <c r="M45" s="179"/>
      <c r="N45" s="213"/>
      <c r="O45" s="199"/>
      <c r="P45" s="144"/>
      <c r="Q45" s="144"/>
      <c r="R45" s="144"/>
      <c r="S45" s="144"/>
      <c r="T45" s="144"/>
      <c r="U45" s="144"/>
      <c r="V45" s="144"/>
      <c r="W45" s="144"/>
      <c r="X45" s="281">
        <f t="shared" si="0"/>
        <v>0</v>
      </c>
      <c r="Y45" s="143"/>
      <c r="Z45" s="144"/>
      <c r="AA45" s="144"/>
      <c r="AB45" s="144"/>
      <c r="AC45" s="144"/>
      <c r="AD45" s="144"/>
      <c r="AE45" s="144"/>
      <c r="AF45" s="144"/>
      <c r="AG45" s="144"/>
      <c r="AH45" s="143"/>
      <c r="AI45" s="144"/>
      <c r="AJ45" s="144"/>
      <c r="AK45" s="144"/>
      <c r="AL45" s="144"/>
      <c r="AM45" s="144"/>
      <c r="AN45" s="144"/>
      <c r="AO45" s="144"/>
      <c r="AP45" s="144"/>
      <c r="AQ45" s="143"/>
      <c r="AR45" s="144"/>
      <c r="AS45" s="144"/>
      <c r="AT45" s="144"/>
      <c r="AU45" s="144"/>
      <c r="AV45" s="144"/>
      <c r="AW45" s="144"/>
      <c r="AX45" s="144"/>
      <c r="AY45" s="144"/>
      <c r="AZ45" s="149"/>
      <c r="BA45" s="147"/>
      <c r="BB45" s="150"/>
      <c r="BC45" s="144"/>
      <c r="BD45" s="144"/>
      <c r="BE45" s="144"/>
      <c r="BF45" s="144"/>
      <c r="BG45" s="144"/>
      <c r="BH45" s="144"/>
      <c r="BI45" s="144"/>
      <c r="BJ45" s="144"/>
      <c r="BK45" s="151"/>
      <c r="BL45" s="152" t="s">
        <v>753</v>
      </c>
      <c r="BM45" s="185">
        <f t="shared" si="1"/>
        <v>0</v>
      </c>
      <c r="BN45" s="282"/>
      <c r="BO45" s="153"/>
      <c r="BP45" s="144"/>
      <c r="BQ45" s="154"/>
      <c r="BR45" s="144"/>
      <c r="BS45" s="153"/>
      <c r="BT45" s="153"/>
      <c r="BU45" s="153"/>
      <c r="BV45" s="153"/>
      <c r="BW45" s="153"/>
      <c r="BX45" s="153"/>
      <c r="BY45" s="241"/>
      <c r="BZ45" s="272"/>
      <c r="CA45" s="153"/>
      <c r="CB45" s="153"/>
      <c r="CC45" s="153"/>
      <c r="CD45" s="155">
        <v>41</v>
      </c>
      <c r="CE45" s="232"/>
      <c r="CK45" s="200"/>
      <c r="CP45" s="200"/>
      <c r="CU45" s="200"/>
      <c r="CV45" s="199"/>
      <c r="CW45" s="199"/>
      <c r="CX45" s="199"/>
      <c r="CY45" s="139"/>
      <c r="DE45" s="155">
        <v>41</v>
      </c>
      <c r="DF45" s="282">
        <v>0</v>
      </c>
      <c r="DG45" s="282">
        <v>0</v>
      </c>
      <c r="DH45" s="218"/>
      <c r="DI45" s="153"/>
      <c r="DJ45" s="146"/>
      <c r="DK45" s="173"/>
      <c r="DM45" s="147"/>
      <c r="DN45" s="147"/>
      <c r="DO45" s="147"/>
      <c r="DP45" s="218"/>
      <c r="DQ45" s="205"/>
      <c r="DV45" s="135"/>
      <c r="DW45" s="135"/>
      <c r="DX45" s="135"/>
    </row>
    <row r="46" spans="1:128" x14ac:dyDescent="0.25">
      <c r="A46" s="152">
        <v>42</v>
      </c>
      <c r="B46" s="146"/>
      <c r="C46" s="167"/>
      <c r="D46" s="147"/>
      <c r="E46" s="148"/>
      <c r="F46" s="148"/>
      <c r="G46" s="160"/>
      <c r="H46" s="205"/>
      <c r="I46" s="179"/>
      <c r="J46" s="209"/>
      <c r="K46" s="148"/>
      <c r="L46" s="205"/>
      <c r="M46" s="179"/>
      <c r="N46" s="213"/>
      <c r="O46" s="199"/>
      <c r="P46" s="144"/>
      <c r="Q46" s="144"/>
      <c r="R46" s="144"/>
      <c r="S46" s="144"/>
      <c r="T46" s="144"/>
      <c r="U46" s="144"/>
      <c r="V46" s="144"/>
      <c r="W46" s="144"/>
      <c r="X46" s="281">
        <f t="shared" si="0"/>
        <v>0</v>
      </c>
      <c r="Y46" s="143"/>
      <c r="Z46" s="144"/>
      <c r="AA46" s="144"/>
      <c r="AB46" s="144"/>
      <c r="AC46" s="144"/>
      <c r="AD46" s="144"/>
      <c r="AE46" s="144"/>
      <c r="AF46" s="144"/>
      <c r="AG46" s="144"/>
      <c r="AH46" s="143"/>
      <c r="AI46" s="144"/>
      <c r="AJ46" s="144"/>
      <c r="AK46" s="144"/>
      <c r="AL46" s="144"/>
      <c r="AM46" s="144"/>
      <c r="AN46" s="144"/>
      <c r="AO46" s="144"/>
      <c r="AP46" s="144"/>
      <c r="AQ46" s="143"/>
      <c r="AR46" s="144"/>
      <c r="AS46" s="144"/>
      <c r="AT46" s="144"/>
      <c r="AU46" s="144"/>
      <c r="AV46" s="144"/>
      <c r="AW46" s="144"/>
      <c r="AX46" s="144"/>
      <c r="AY46" s="144"/>
      <c r="AZ46" s="149"/>
      <c r="BA46" s="147"/>
      <c r="BB46" s="150"/>
      <c r="BC46" s="144"/>
      <c r="BD46" s="144"/>
      <c r="BE46" s="144"/>
      <c r="BF46" s="144"/>
      <c r="BG46" s="144"/>
      <c r="BH46" s="144"/>
      <c r="BI46" s="144"/>
      <c r="BJ46" s="144"/>
      <c r="BK46" s="151"/>
      <c r="BL46" s="152" t="s">
        <v>753</v>
      </c>
      <c r="BM46" s="185">
        <f t="shared" si="1"/>
        <v>0</v>
      </c>
      <c r="BN46" s="282"/>
      <c r="BO46" s="153"/>
      <c r="BP46" s="144"/>
      <c r="BQ46" s="154"/>
      <c r="BR46" s="144"/>
      <c r="BS46" s="153"/>
      <c r="BT46" s="153"/>
      <c r="BU46" s="153"/>
      <c r="BV46" s="153"/>
      <c r="BW46" s="153"/>
      <c r="BX46" s="153"/>
      <c r="BY46" s="241"/>
      <c r="BZ46" s="272"/>
      <c r="CA46" s="153"/>
      <c r="CB46" s="153"/>
      <c r="CC46" s="153"/>
      <c r="CD46" s="155">
        <v>42</v>
      </c>
      <c r="CE46" s="232"/>
      <c r="CK46" s="200"/>
      <c r="CP46" s="200"/>
      <c r="CU46" s="200"/>
      <c r="CV46" s="199"/>
      <c r="CW46" s="199"/>
      <c r="CX46" s="199"/>
      <c r="CY46" s="139"/>
      <c r="DE46" s="155">
        <v>42</v>
      </c>
      <c r="DF46" s="282">
        <v>0</v>
      </c>
      <c r="DG46" s="282">
        <v>0</v>
      </c>
      <c r="DH46" s="218"/>
      <c r="DI46" s="153"/>
      <c r="DJ46" s="146"/>
      <c r="DK46" s="173"/>
      <c r="DM46" s="147"/>
      <c r="DN46" s="147"/>
      <c r="DO46" s="147"/>
      <c r="DP46" s="218"/>
      <c r="DQ46" s="205"/>
      <c r="DV46" s="135"/>
      <c r="DW46" s="135"/>
      <c r="DX46" s="135"/>
    </row>
    <row r="47" spans="1:128" x14ac:dyDescent="0.25">
      <c r="A47" s="152">
        <v>43</v>
      </c>
      <c r="B47" s="146">
        <v>43</v>
      </c>
      <c r="C47" s="167"/>
      <c r="D47" s="147">
        <v>41022</v>
      </c>
      <c r="E47" s="148">
        <v>1</v>
      </c>
      <c r="F47" s="148">
        <v>1</v>
      </c>
      <c r="G47" s="160">
        <v>6.9</v>
      </c>
      <c r="H47" s="205">
        <v>16</v>
      </c>
      <c r="I47" s="179"/>
      <c r="J47" s="209"/>
      <c r="K47" s="148">
        <v>8.5</v>
      </c>
      <c r="L47" s="205">
        <v>22</v>
      </c>
      <c r="M47" s="179"/>
      <c r="N47" s="213"/>
      <c r="O47" s="199">
        <v>1</v>
      </c>
      <c r="P47" s="144">
        <v>1</v>
      </c>
      <c r="Q47" s="144">
        <v>1</v>
      </c>
      <c r="R47" s="144">
        <v>1</v>
      </c>
      <c r="S47" s="144">
        <v>1</v>
      </c>
      <c r="T47" s="144">
        <v>1</v>
      </c>
      <c r="U47" s="144">
        <v>1</v>
      </c>
      <c r="V47" s="144">
        <v>1</v>
      </c>
      <c r="W47" s="144"/>
      <c r="X47" s="281">
        <f t="shared" si="0"/>
        <v>1</v>
      </c>
      <c r="Y47" s="143" t="s">
        <v>117</v>
      </c>
      <c r="Z47" s="144" t="s">
        <v>117</v>
      </c>
      <c r="AA47" s="144" t="s">
        <v>117</v>
      </c>
      <c r="AB47" s="144" t="s">
        <v>111</v>
      </c>
      <c r="AC47" s="144" t="s">
        <v>112</v>
      </c>
      <c r="AD47" s="144" t="s">
        <v>112</v>
      </c>
      <c r="AE47" s="144"/>
      <c r="AF47" s="144"/>
      <c r="AG47" s="144"/>
      <c r="AH47" s="143">
        <v>5</v>
      </c>
      <c r="AI47" s="144">
        <v>5</v>
      </c>
      <c r="AJ47" s="144">
        <v>5</v>
      </c>
      <c r="AK47" s="144">
        <v>5</v>
      </c>
      <c r="AL47" s="144">
        <v>9</v>
      </c>
      <c r="AM47" s="144">
        <v>9</v>
      </c>
      <c r="AN47" s="144">
        <v>9</v>
      </c>
      <c r="AO47" s="144"/>
      <c r="AP47" s="144"/>
      <c r="AQ47" s="143"/>
      <c r="AR47" s="144"/>
      <c r="AS47" s="144"/>
      <c r="AT47" s="144"/>
      <c r="AU47" s="144"/>
      <c r="AV47" s="144"/>
      <c r="AW47" s="144"/>
      <c r="AX47" s="144">
        <v>9</v>
      </c>
      <c r="AY47" s="144"/>
      <c r="AZ47" s="149" t="s">
        <v>791</v>
      </c>
      <c r="BA47" s="147"/>
      <c r="BB47" s="150">
        <v>41053</v>
      </c>
      <c r="BC47" s="144"/>
      <c r="BD47" s="144"/>
      <c r="BE47" s="144"/>
      <c r="BF47" s="144"/>
      <c r="BG47" s="144"/>
      <c r="BH47" s="144"/>
      <c r="BI47" s="144"/>
      <c r="BJ47" s="144"/>
      <c r="BK47" s="151"/>
      <c r="BL47" s="152" t="s">
        <v>821</v>
      </c>
      <c r="BM47" s="185">
        <f t="shared" si="1"/>
        <v>1</v>
      </c>
      <c r="BN47" s="282">
        <v>1</v>
      </c>
      <c r="BO47" s="153">
        <v>1.7</v>
      </c>
      <c r="BP47" s="144">
        <v>275</v>
      </c>
      <c r="BQ47" s="154"/>
      <c r="BR47" s="144"/>
      <c r="BS47" s="153"/>
      <c r="BT47" s="153"/>
      <c r="BU47" s="153"/>
      <c r="BV47" s="153"/>
      <c r="BW47" s="153"/>
      <c r="BX47" s="153"/>
      <c r="BY47" s="241">
        <v>1</v>
      </c>
      <c r="BZ47" s="272"/>
      <c r="CA47" s="153">
        <f t="shared" si="2"/>
        <v>624.19519036012196</v>
      </c>
      <c r="CB47" s="153"/>
      <c r="CC47" s="153">
        <f t="shared" si="3"/>
        <v>624.19519036012196</v>
      </c>
      <c r="CD47" s="155">
        <v>43</v>
      </c>
      <c r="CE47" s="232">
        <v>1</v>
      </c>
      <c r="CF47" s="189">
        <v>8</v>
      </c>
      <c r="CG47" s="189">
        <v>6</v>
      </c>
      <c r="CH47" s="189">
        <v>2</v>
      </c>
      <c r="CI47" s="189">
        <v>17</v>
      </c>
      <c r="CK47" s="200"/>
      <c r="CP47" s="200"/>
      <c r="CU47" s="200"/>
      <c r="CV47" s="199"/>
      <c r="CW47" s="199"/>
      <c r="CX47" s="199"/>
      <c r="CY47" s="139"/>
      <c r="DE47" s="155">
        <v>43</v>
      </c>
      <c r="DF47" s="282">
        <v>1</v>
      </c>
      <c r="DG47" s="282">
        <v>1</v>
      </c>
      <c r="DH47" s="218">
        <v>1</v>
      </c>
      <c r="DI47" s="153">
        <v>1.7</v>
      </c>
      <c r="DJ47" s="146">
        <v>275</v>
      </c>
      <c r="DK47" s="173">
        <v>624.19519036012196</v>
      </c>
      <c r="DL47" s="218">
        <v>9</v>
      </c>
      <c r="DM47" s="147" t="s">
        <v>791</v>
      </c>
      <c r="DN47" s="147"/>
      <c r="DO47" s="147">
        <v>41053</v>
      </c>
      <c r="DP47" s="218">
        <v>1</v>
      </c>
      <c r="DQ47" s="205">
        <f t="shared" si="4"/>
        <v>8</v>
      </c>
      <c r="DR47" s="219">
        <f t="shared" si="5"/>
        <v>6</v>
      </c>
      <c r="DS47" s="219">
        <f t="shared" si="6"/>
        <v>2</v>
      </c>
      <c r="DT47" s="219">
        <f t="shared" si="7"/>
        <v>17</v>
      </c>
      <c r="DV47" s="135"/>
      <c r="DW47" s="135"/>
      <c r="DX47" s="135"/>
    </row>
    <row r="48" spans="1:128" x14ac:dyDescent="0.25">
      <c r="A48" s="152">
        <v>44</v>
      </c>
      <c r="B48" s="146"/>
      <c r="C48" s="167"/>
      <c r="D48" s="147"/>
      <c r="E48" s="148"/>
      <c r="F48" s="148"/>
      <c r="G48" s="160"/>
      <c r="H48" s="205"/>
      <c r="I48" s="179"/>
      <c r="J48" s="209"/>
      <c r="K48" s="148"/>
      <c r="L48" s="205"/>
      <c r="M48" s="179"/>
      <c r="N48" s="213"/>
      <c r="O48" s="199"/>
      <c r="P48" s="144"/>
      <c r="Q48" s="144"/>
      <c r="R48" s="144"/>
      <c r="S48" s="144"/>
      <c r="T48" s="144"/>
      <c r="U48" s="144"/>
      <c r="V48" s="144"/>
      <c r="W48" s="144"/>
      <c r="X48" s="281">
        <f t="shared" si="0"/>
        <v>0</v>
      </c>
      <c r="Y48" s="143"/>
      <c r="Z48" s="144"/>
      <c r="AA48" s="144"/>
      <c r="AB48" s="144"/>
      <c r="AC48" s="144"/>
      <c r="AD48" s="144"/>
      <c r="AE48" s="144"/>
      <c r="AF48" s="144"/>
      <c r="AG48" s="144"/>
      <c r="AH48" s="143"/>
      <c r="AI48" s="144"/>
      <c r="AJ48" s="144"/>
      <c r="AK48" s="144"/>
      <c r="AL48" s="144"/>
      <c r="AM48" s="144"/>
      <c r="AN48" s="144"/>
      <c r="AO48" s="144"/>
      <c r="AP48" s="144"/>
      <c r="AQ48" s="143"/>
      <c r="AR48" s="144"/>
      <c r="AS48" s="144"/>
      <c r="AT48" s="144"/>
      <c r="AU48" s="144"/>
      <c r="AV48" s="144"/>
      <c r="AW48" s="144"/>
      <c r="AX48" s="144"/>
      <c r="AY48" s="144"/>
      <c r="AZ48" s="149"/>
      <c r="BA48" s="147"/>
      <c r="BB48" s="150"/>
      <c r="BC48" s="144"/>
      <c r="BD48" s="144"/>
      <c r="BE48" s="144"/>
      <c r="BF48" s="144"/>
      <c r="BG48" s="144"/>
      <c r="BH48" s="144"/>
      <c r="BI48" s="144"/>
      <c r="BJ48" s="144"/>
      <c r="BK48" s="151"/>
      <c r="BL48" s="152"/>
      <c r="BM48" s="185">
        <f t="shared" si="1"/>
        <v>0</v>
      </c>
      <c r="BN48" s="282"/>
      <c r="BO48" s="153"/>
      <c r="BP48" s="144"/>
      <c r="BQ48" s="154"/>
      <c r="BR48" s="144"/>
      <c r="BS48" s="153"/>
      <c r="BT48" s="153"/>
      <c r="BU48" s="153"/>
      <c r="BV48" s="153"/>
      <c r="BW48" s="153"/>
      <c r="BX48" s="153"/>
      <c r="BY48" s="241"/>
      <c r="BZ48" s="272"/>
      <c r="CA48" s="153"/>
      <c r="CB48" s="153"/>
      <c r="CC48" s="153"/>
      <c r="CD48" s="155">
        <v>44</v>
      </c>
      <c r="CE48" s="232"/>
      <c r="CK48" s="200"/>
      <c r="CP48" s="200"/>
      <c r="CU48" s="200"/>
      <c r="CV48" s="199"/>
      <c r="CW48" s="199"/>
      <c r="CX48" s="199"/>
      <c r="CY48" s="139"/>
      <c r="DE48" s="155">
        <v>44</v>
      </c>
      <c r="DF48" s="282">
        <v>0</v>
      </c>
      <c r="DG48" s="282">
        <v>0</v>
      </c>
      <c r="DH48" s="218"/>
      <c r="DI48" s="153"/>
      <c r="DJ48" s="146"/>
      <c r="DK48" s="173"/>
      <c r="DM48" s="147"/>
      <c r="DN48" s="147"/>
      <c r="DO48" s="147"/>
      <c r="DP48" s="218"/>
      <c r="DQ48" s="205"/>
      <c r="DV48" s="135"/>
      <c r="DW48" s="135"/>
      <c r="DX48" s="135"/>
    </row>
    <row r="49" spans="1:128" x14ac:dyDescent="0.25">
      <c r="A49" s="152">
        <v>45</v>
      </c>
      <c r="B49" s="146"/>
      <c r="C49" s="167"/>
      <c r="D49" s="147"/>
      <c r="E49" s="148"/>
      <c r="F49" s="148"/>
      <c r="G49" s="160"/>
      <c r="H49" s="205"/>
      <c r="I49" s="179"/>
      <c r="J49" s="209"/>
      <c r="K49" s="148"/>
      <c r="L49" s="205"/>
      <c r="M49" s="179"/>
      <c r="N49" s="213"/>
      <c r="O49" s="199"/>
      <c r="P49" s="144"/>
      <c r="Q49" s="144"/>
      <c r="R49" s="144"/>
      <c r="S49" s="144"/>
      <c r="T49" s="144"/>
      <c r="U49" s="144"/>
      <c r="V49" s="144"/>
      <c r="W49" s="144"/>
      <c r="X49" s="281">
        <f t="shared" si="0"/>
        <v>0</v>
      </c>
      <c r="Y49" s="143"/>
      <c r="Z49" s="144"/>
      <c r="AA49" s="144"/>
      <c r="AB49" s="144"/>
      <c r="AC49" s="144"/>
      <c r="AD49" s="144"/>
      <c r="AE49" s="144"/>
      <c r="AF49" s="144"/>
      <c r="AG49" s="144"/>
      <c r="AH49" s="143"/>
      <c r="AI49" s="144"/>
      <c r="AJ49" s="144"/>
      <c r="AK49" s="144"/>
      <c r="AL49" s="144"/>
      <c r="AM49" s="144"/>
      <c r="AN49" s="144"/>
      <c r="AO49" s="144"/>
      <c r="AP49" s="144"/>
      <c r="AQ49" s="143"/>
      <c r="AR49" s="144"/>
      <c r="AS49" s="144"/>
      <c r="AT49" s="144"/>
      <c r="AU49" s="144"/>
      <c r="AV49" s="144"/>
      <c r="AW49" s="144"/>
      <c r="AX49" s="144"/>
      <c r="AY49" s="144"/>
      <c r="AZ49" s="149"/>
      <c r="BA49" s="147"/>
      <c r="BB49" s="150"/>
      <c r="BC49" s="161"/>
      <c r="BD49" s="161"/>
      <c r="BE49" s="161"/>
      <c r="BF49" s="161"/>
      <c r="BG49" s="161"/>
      <c r="BH49" s="162"/>
      <c r="BI49" s="162"/>
      <c r="BJ49" s="161"/>
      <c r="BK49" s="163"/>
      <c r="BL49" s="152" t="s">
        <v>753</v>
      </c>
      <c r="BM49" s="185">
        <f t="shared" si="1"/>
        <v>0</v>
      </c>
      <c r="BN49" s="282"/>
      <c r="BO49" s="153"/>
      <c r="BP49" s="144"/>
      <c r="BQ49" s="154"/>
      <c r="BR49" s="144"/>
      <c r="BS49" s="153"/>
      <c r="BT49" s="153"/>
      <c r="BU49" s="153"/>
      <c r="BV49" s="153"/>
      <c r="BW49" s="153"/>
      <c r="BX49" s="153"/>
      <c r="BY49" s="241"/>
      <c r="BZ49" s="272"/>
      <c r="CA49" s="153"/>
      <c r="CB49" s="153"/>
      <c r="CC49" s="153"/>
      <c r="CD49" s="155">
        <v>45</v>
      </c>
      <c r="CE49" s="232"/>
      <c r="CK49" s="200"/>
      <c r="CP49" s="200"/>
      <c r="CU49" s="200"/>
      <c r="CV49" s="199"/>
      <c r="CW49" s="199"/>
      <c r="CX49" s="199"/>
      <c r="CY49" s="139"/>
      <c r="DE49" s="155">
        <v>45</v>
      </c>
      <c r="DF49" s="282">
        <v>0</v>
      </c>
      <c r="DG49" s="282">
        <v>0</v>
      </c>
      <c r="DH49" s="218"/>
      <c r="DI49" s="153"/>
      <c r="DJ49" s="146"/>
      <c r="DK49" s="173"/>
      <c r="DM49" s="147"/>
      <c r="DN49" s="147"/>
      <c r="DO49" s="147"/>
      <c r="DP49" s="218"/>
      <c r="DQ49" s="205"/>
      <c r="DV49" s="135"/>
      <c r="DW49" s="135"/>
      <c r="DX49" s="152"/>
    </row>
    <row r="50" spans="1:128" s="244" customFormat="1" x14ac:dyDescent="0.25">
      <c r="A50" s="152">
        <v>46</v>
      </c>
      <c r="B50" s="146">
        <v>46</v>
      </c>
      <c r="C50" s="167">
        <v>1</v>
      </c>
      <c r="D50" s="147">
        <v>41022</v>
      </c>
      <c r="E50" s="148">
        <v>1</v>
      </c>
      <c r="F50" s="148">
        <v>0</v>
      </c>
      <c r="G50" s="160">
        <v>7.1</v>
      </c>
      <c r="H50" s="205">
        <v>37</v>
      </c>
      <c r="I50" s="179"/>
      <c r="J50" s="209"/>
      <c r="K50" s="148">
        <v>8.6999999999999993</v>
      </c>
      <c r="L50" s="205">
        <v>38</v>
      </c>
      <c r="M50" s="179"/>
      <c r="N50" s="276"/>
      <c r="O50" s="240">
        <v>1</v>
      </c>
      <c r="P50" s="240">
        <v>1</v>
      </c>
      <c r="Q50" s="240">
        <v>1</v>
      </c>
      <c r="R50" s="240">
        <v>1</v>
      </c>
      <c r="S50" s="240">
        <v>1</v>
      </c>
      <c r="T50" s="240">
        <v>1</v>
      </c>
      <c r="U50" s="240">
        <v>1</v>
      </c>
      <c r="V50" s="240"/>
      <c r="W50" s="240"/>
      <c r="X50" s="281">
        <f t="shared" si="0"/>
        <v>1</v>
      </c>
      <c r="Y50" s="241" t="s">
        <v>117</v>
      </c>
      <c r="Z50" s="240" t="s">
        <v>117</v>
      </c>
      <c r="AA50" s="240" t="s">
        <v>117</v>
      </c>
      <c r="AB50" s="240" t="s">
        <v>117</v>
      </c>
      <c r="AC50" s="240"/>
      <c r="AD50" s="240"/>
      <c r="AE50" s="240"/>
      <c r="AF50" s="240"/>
      <c r="AG50" s="240"/>
      <c r="AH50" s="241">
        <v>5</v>
      </c>
      <c r="AI50" s="240">
        <v>5</v>
      </c>
      <c r="AJ50" s="240">
        <v>5</v>
      </c>
      <c r="AK50" s="240">
        <v>5</v>
      </c>
      <c r="AL50" s="240"/>
      <c r="AM50" s="240"/>
      <c r="AN50" s="240"/>
      <c r="AO50" s="240"/>
      <c r="AP50" s="240"/>
      <c r="AQ50" s="241"/>
      <c r="AR50" s="240"/>
      <c r="AS50" s="240"/>
      <c r="AT50" s="240"/>
      <c r="AU50" s="240"/>
      <c r="AV50" s="240"/>
      <c r="AW50" s="240"/>
      <c r="AX50" s="240"/>
      <c r="AY50" s="240"/>
      <c r="AZ50" s="149"/>
      <c r="BA50" s="147"/>
      <c r="BB50" s="150"/>
      <c r="BC50" s="240"/>
      <c r="BD50" s="240"/>
      <c r="BE50" s="240"/>
      <c r="BF50" s="240">
        <v>20</v>
      </c>
      <c r="BG50" s="240"/>
      <c r="BH50" s="240"/>
      <c r="BI50" s="240"/>
      <c r="BJ50" s="240"/>
      <c r="BK50" s="242"/>
      <c r="BL50" s="152" t="s">
        <v>822</v>
      </c>
      <c r="BM50" s="185">
        <f t="shared" si="1"/>
        <v>1</v>
      </c>
      <c r="BN50" s="282">
        <v>0</v>
      </c>
      <c r="BO50" s="153"/>
      <c r="BP50" s="240"/>
      <c r="BQ50" s="154"/>
      <c r="BR50" s="240">
        <v>1</v>
      </c>
      <c r="BS50" s="153">
        <v>1.02</v>
      </c>
      <c r="BT50" s="153"/>
      <c r="BU50" s="153"/>
      <c r="BV50" s="153">
        <f t="shared" ref="BV50" si="12">55.17*BS50+122.55</f>
        <v>178.82339999999999</v>
      </c>
      <c r="BW50" s="153"/>
      <c r="BX50" s="153"/>
      <c r="BY50" s="241">
        <v>0</v>
      </c>
      <c r="BZ50" s="272"/>
      <c r="CA50" s="153">
        <f t="shared" si="2"/>
        <v>0</v>
      </c>
      <c r="CB50" s="153">
        <f t="shared" si="8"/>
        <v>146.12165175775974</v>
      </c>
      <c r="CC50" s="153">
        <f t="shared" si="3"/>
        <v>146.12165175775974</v>
      </c>
      <c r="CD50" s="155">
        <v>46</v>
      </c>
      <c r="CE50" s="242">
        <v>0</v>
      </c>
      <c r="CF50" s="243"/>
      <c r="CG50" s="243"/>
      <c r="CH50" s="243"/>
      <c r="CI50" s="243"/>
      <c r="CJ50" s="135"/>
      <c r="CK50" s="241"/>
      <c r="CL50" s="243"/>
      <c r="CM50" s="243"/>
      <c r="CN50" s="243"/>
      <c r="CO50" s="135"/>
      <c r="CP50" s="241"/>
      <c r="CQ50" s="243"/>
      <c r="CR50" s="243"/>
      <c r="CS50" s="243"/>
      <c r="CT50" s="135"/>
      <c r="CU50" s="241"/>
      <c r="CV50" s="240"/>
      <c r="CW50" s="240"/>
      <c r="CX50" s="240"/>
      <c r="CY50" s="139"/>
      <c r="CZ50" s="243"/>
      <c r="DA50" s="243"/>
      <c r="DB50" s="243"/>
      <c r="DC50" s="243"/>
      <c r="DD50" s="135"/>
      <c r="DE50" s="155">
        <v>46</v>
      </c>
      <c r="DF50" s="282">
        <v>1</v>
      </c>
      <c r="DG50" s="282">
        <v>1</v>
      </c>
      <c r="DH50" s="240">
        <v>1</v>
      </c>
      <c r="DI50" s="153"/>
      <c r="DJ50" s="146"/>
      <c r="DK50" s="173">
        <v>146.12165175775974</v>
      </c>
      <c r="DL50" s="216">
        <v>5</v>
      </c>
      <c r="DM50" s="228"/>
      <c r="DN50" s="147"/>
      <c r="DO50" s="228"/>
      <c r="DP50" s="240"/>
      <c r="DQ50" s="205"/>
      <c r="DR50" s="243"/>
      <c r="DS50" s="243"/>
      <c r="DT50" s="243"/>
      <c r="DU50" s="243">
        <v>0.2</v>
      </c>
      <c r="DV50" s="135"/>
      <c r="DW50" s="135"/>
      <c r="DX50" s="135"/>
    </row>
    <row r="51" spans="1:128" x14ac:dyDescent="0.25">
      <c r="A51" s="152">
        <v>47</v>
      </c>
      <c r="B51" s="146">
        <v>47</v>
      </c>
      <c r="C51" s="167"/>
      <c r="D51" s="147">
        <v>41022</v>
      </c>
      <c r="E51" s="148">
        <v>1</v>
      </c>
      <c r="F51" s="148">
        <v>0</v>
      </c>
      <c r="G51" s="160">
        <v>7</v>
      </c>
      <c r="H51" s="205">
        <v>51</v>
      </c>
      <c r="I51" s="179"/>
      <c r="J51" s="209"/>
      <c r="K51" s="148">
        <v>8.4</v>
      </c>
      <c r="L51" s="205">
        <v>51</v>
      </c>
      <c r="M51" s="179"/>
      <c r="N51" s="213"/>
      <c r="O51" s="199">
        <v>1</v>
      </c>
      <c r="P51" s="144">
        <v>1</v>
      </c>
      <c r="Q51" s="144">
        <v>1</v>
      </c>
      <c r="R51" s="144">
        <v>1</v>
      </c>
      <c r="S51" s="144">
        <v>1</v>
      </c>
      <c r="T51" s="144">
        <v>1</v>
      </c>
      <c r="U51" s="144">
        <v>1</v>
      </c>
      <c r="V51" s="144"/>
      <c r="W51" s="144"/>
      <c r="X51" s="281">
        <f t="shared" si="0"/>
        <v>1</v>
      </c>
      <c r="Y51" s="143"/>
      <c r="Z51" s="144"/>
      <c r="AA51" s="144"/>
      <c r="AB51" s="144"/>
      <c r="AC51" s="144"/>
      <c r="AD51" s="144"/>
      <c r="AE51" s="144"/>
      <c r="AF51" s="144"/>
      <c r="AG51" s="144"/>
      <c r="AH51" s="143"/>
      <c r="AI51" s="144"/>
      <c r="AJ51" s="144"/>
      <c r="AK51" s="144"/>
      <c r="AL51" s="144"/>
      <c r="AM51" s="144"/>
      <c r="AN51" s="144"/>
      <c r="AO51" s="144"/>
      <c r="AP51" s="144"/>
      <c r="AQ51" s="143"/>
      <c r="AR51" s="144"/>
      <c r="AS51" s="144"/>
      <c r="AT51" s="144"/>
      <c r="AU51" s="144"/>
      <c r="AV51" s="144"/>
      <c r="AW51" s="144"/>
      <c r="AX51" s="144"/>
      <c r="AY51" s="144"/>
      <c r="AZ51" s="149"/>
      <c r="BA51" s="147"/>
      <c r="BB51" s="150"/>
      <c r="BC51" s="144"/>
      <c r="BD51" s="144"/>
      <c r="BE51" s="144"/>
      <c r="BF51" s="144"/>
      <c r="BG51" s="144"/>
      <c r="BH51" s="144"/>
      <c r="BI51" s="144"/>
      <c r="BJ51" s="144"/>
      <c r="BK51" s="151"/>
      <c r="BL51" s="152"/>
      <c r="BM51" s="185">
        <f t="shared" si="1"/>
        <v>0</v>
      </c>
      <c r="BN51" s="282"/>
      <c r="BO51" s="153"/>
      <c r="BP51" s="144"/>
      <c r="BQ51" s="154"/>
      <c r="BR51" s="144"/>
      <c r="BS51" s="153"/>
      <c r="BT51" s="153"/>
      <c r="BU51" s="153"/>
      <c r="BV51" s="153"/>
      <c r="BW51" s="153"/>
      <c r="BX51" s="153"/>
      <c r="BY51" s="241"/>
      <c r="BZ51" s="272"/>
      <c r="CA51" s="153"/>
      <c r="CB51" s="153"/>
      <c r="CC51" s="153"/>
      <c r="CD51" s="155">
        <v>47</v>
      </c>
      <c r="CE51" s="232"/>
      <c r="CK51" s="200"/>
      <c r="CP51" s="200"/>
      <c r="CU51" s="200"/>
      <c r="CV51" s="199"/>
      <c r="CW51" s="199"/>
      <c r="CX51" s="199"/>
      <c r="CY51" s="139"/>
      <c r="DE51" s="155">
        <v>47</v>
      </c>
      <c r="DF51" s="282">
        <v>1</v>
      </c>
      <c r="DG51" s="282">
        <v>0</v>
      </c>
      <c r="DH51" s="218">
        <v>1</v>
      </c>
      <c r="DI51" s="153"/>
      <c r="DJ51" s="146"/>
      <c r="DK51" s="173"/>
      <c r="DM51" s="147"/>
      <c r="DN51" s="147"/>
      <c r="DO51" s="147"/>
      <c r="DP51" s="218"/>
      <c r="DQ51" s="205"/>
      <c r="DV51" s="135"/>
      <c r="DW51" s="135"/>
      <c r="DX51" s="135"/>
    </row>
    <row r="52" spans="1:128" x14ac:dyDescent="0.25">
      <c r="A52" s="152">
        <v>48</v>
      </c>
      <c r="B52" s="146">
        <v>48</v>
      </c>
      <c r="C52" s="167"/>
      <c r="D52" s="147">
        <v>41022</v>
      </c>
      <c r="E52" s="148">
        <v>1</v>
      </c>
      <c r="F52" s="148">
        <v>1</v>
      </c>
      <c r="G52" s="160">
        <v>7</v>
      </c>
      <c r="H52" s="205">
        <v>53</v>
      </c>
      <c r="I52" s="179"/>
      <c r="J52" s="209"/>
      <c r="K52" s="148">
        <v>8.5</v>
      </c>
      <c r="L52" s="205">
        <v>53</v>
      </c>
      <c r="M52" s="179"/>
      <c r="N52" s="213"/>
      <c r="O52" s="199">
        <v>1</v>
      </c>
      <c r="P52" s="144">
        <v>3</v>
      </c>
      <c r="Q52" s="144">
        <v>3</v>
      </c>
      <c r="R52" s="144">
        <v>3</v>
      </c>
      <c r="S52" s="144">
        <v>3</v>
      </c>
      <c r="T52" s="144">
        <v>3</v>
      </c>
      <c r="U52" s="144">
        <v>3</v>
      </c>
      <c r="V52" s="144">
        <v>3</v>
      </c>
      <c r="W52" s="144">
        <v>3</v>
      </c>
      <c r="X52" s="281">
        <f t="shared" si="0"/>
        <v>3</v>
      </c>
      <c r="Y52" s="143" t="s">
        <v>117</v>
      </c>
      <c r="Z52" s="144" t="s">
        <v>117</v>
      </c>
      <c r="AA52" s="144" t="s">
        <v>118</v>
      </c>
      <c r="AB52" s="144" t="s">
        <v>112</v>
      </c>
      <c r="AC52" s="144"/>
      <c r="AD52" s="144"/>
      <c r="AE52" s="144"/>
      <c r="AF52" s="144"/>
      <c r="AG52" s="144"/>
      <c r="AH52" s="143">
        <v>10</v>
      </c>
      <c r="AI52" s="144">
        <v>15</v>
      </c>
      <c r="AJ52" s="144">
        <v>15</v>
      </c>
      <c r="AK52" s="144">
        <v>15</v>
      </c>
      <c r="AL52" s="144">
        <v>15</v>
      </c>
      <c r="AM52" s="144">
        <v>16</v>
      </c>
      <c r="AN52" s="144">
        <v>16</v>
      </c>
      <c r="AO52" s="144">
        <v>16</v>
      </c>
      <c r="AP52" s="144"/>
      <c r="AQ52" s="143"/>
      <c r="AR52" s="144"/>
      <c r="AS52" s="144"/>
      <c r="AT52" s="144"/>
      <c r="AU52" s="144"/>
      <c r="AV52" s="144"/>
      <c r="AW52" s="144"/>
      <c r="AX52" s="144"/>
      <c r="AY52" s="144">
        <v>16</v>
      </c>
      <c r="AZ52" s="149" t="s">
        <v>783</v>
      </c>
      <c r="BA52" s="147"/>
      <c r="BB52" s="150" t="s">
        <v>781</v>
      </c>
      <c r="BC52" s="144"/>
      <c r="BD52" s="144"/>
      <c r="BE52" s="144"/>
      <c r="BF52" s="144"/>
      <c r="BG52" s="144"/>
      <c r="BH52" s="144"/>
      <c r="BI52" s="144"/>
      <c r="BJ52" s="144"/>
      <c r="BK52" s="151"/>
      <c r="BL52" s="152" t="s">
        <v>823</v>
      </c>
      <c r="BM52" s="185">
        <f t="shared" si="1"/>
        <v>2</v>
      </c>
      <c r="BN52" s="282">
        <v>2</v>
      </c>
      <c r="BO52" s="153">
        <v>1.63</v>
      </c>
      <c r="BP52" s="144">
        <v>185</v>
      </c>
      <c r="BQ52" s="154"/>
      <c r="BR52" s="144"/>
      <c r="BS52" s="153"/>
      <c r="BT52" s="153"/>
      <c r="BU52" s="153"/>
      <c r="BV52" s="153"/>
      <c r="BW52" s="153"/>
      <c r="BX52" s="153"/>
      <c r="BY52" s="241">
        <v>2</v>
      </c>
      <c r="BZ52" s="272"/>
      <c r="CA52" s="153">
        <f t="shared" si="2"/>
        <v>772.08802072235164</v>
      </c>
      <c r="CB52" s="153"/>
      <c r="CC52" s="153">
        <f t="shared" si="3"/>
        <v>772.08802072235164</v>
      </c>
      <c r="CD52" s="155">
        <v>48</v>
      </c>
      <c r="CE52" s="232">
        <v>2</v>
      </c>
      <c r="CF52" s="189">
        <v>7</v>
      </c>
      <c r="CG52" s="189">
        <v>6</v>
      </c>
      <c r="CH52" s="189">
        <v>6</v>
      </c>
      <c r="CI52" s="189">
        <v>26</v>
      </c>
      <c r="CK52" s="200">
        <v>7</v>
      </c>
      <c r="CL52" s="189">
        <v>5</v>
      </c>
      <c r="CM52" s="189">
        <v>4</v>
      </c>
      <c r="CN52" s="189">
        <v>15</v>
      </c>
      <c r="CP52" s="200"/>
      <c r="CU52" s="200"/>
      <c r="CV52" s="199"/>
      <c r="CW52" s="199"/>
      <c r="CX52" s="199"/>
      <c r="CY52" s="139"/>
      <c r="DE52" s="155">
        <v>48</v>
      </c>
      <c r="DF52" s="282">
        <v>3</v>
      </c>
      <c r="DG52" s="282">
        <v>2</v>
      </c>
      <c r="DH52" s="218">
        <v>3</v>
      </c>
      <c r="DI52" s="153">
        <v>1.63</v>
      </c>
      <c r="DJ52" s="146">
        <v>185</v>
      </c>
      <c r="DK52" s="173">
        <v>772.08802072235164</v>
      </c>
      <c r="DL52" s="218">
        <v>16</v>
      </c>
      <c r="DM52" s="147" t="s">
        <v>783</v>
      </c>
      <c r="DN52" s="147"/>
      <c r="DO52" s="147" t="s">
        <v>781</v>
      </c>
      <c r="DP52" s="218">
        <v>2</v>
      </c>
      <c r="DQ52" s="205">
        <f t="shared" si="4"/>
        <v>14</v>
      </c>
      <c r="DR52" s="219">
        <f t="shared" si="5"/>
        <v>11</v>
      </c>
      <c r="DS52" s="219">
        <f t="shared" si="6"/>
        <v>10</v>
      </c>
      <c r="DT52" s="219">
        <f t="shared" si="7"/>
        <v>41</v>
      </c>
      <c r="DV52" s="135"/>
      <c r="DW52" s="135"/>
      <c r="DX52" s="135"/>
    </row>
    <row r="53" spans="1:128" s="244" customFormat="1" x14ac:dyDescent="0.25">
      <c r="A53" s="152">
        <v>49</v>
      </c>
      <c r="B53" s="146">
        <v>49</v>
      </c>
      <c r="C53" s="167">
        <v>1</v>
      </c>
      <c r="D53" s="147">
        <v>41022</v>
      </c>
      <c r="E53" s="148">
        <v>1</v>
      </c>
      <c r="F53" s="148">
        <v>1</v>
      </c>
      <c r="G53" s="160">
        <v>6.9</v>
      </c>
      <c r="H53" s="205">
        <v>56</v>
      </c>
      <c r="I53" s="179"/>
      <c r="J53" s="209"/>
      <c r="K53" s="148">
        <v>8.3000000000000007</v>
      </c>
      <c r="L53" s="205">
        <v>56</v>
      </c>
      <c r="M53" s="179"/>
      <c r="N53" s="276"/>
      <c r="O53" s="240">
        <v>4</v>
      </c>
      <c r="P53" s="240">
        <v>4</v>
      </c>
      <c r="Q53" s="240">
        <v>4</v>
      </c>
      <c r="R53" s="240">
        <v>4</v>
      </c>
      <c r="S53" s="240">
        <v>4</v>
      </c>
      <c r="T53" s="240">
        <v>4</v>
      </c>
      <c r="U53" s="240">
        <v>4</v>
      </c>
      <c r="V53" s="240">
        <v>4</v>
      </c>
      <c r="W53" s="240">
        <v>3</v>
      </c>
      <c r="X53" s="281">
        <f t="shared" si="0"/>
        <v>4</v>
      </c>
      <c r="Y53" s="241" t="s">
        <v>117</v>
      </c>
      <c r="Z53" s="240" t="s">
        <v>117</v>
      </c>
      <c r="AA53" s="240" t="s">
        <v>112</v>
      </c>
      <c r="AB53" s="240" t="s">
        <v>112</v>
      </c>
      <c r="AC53" s="240"/>
      <c r="AD53" s="240"/>
      <c r="AE53" s="240"/>
      <c r="AF53" s="240"/>
      <c r="AG53" s="240"/>
      <c r="AH53" s="241">
        <v>20</v>
      </c>
      <c r="AI53" s="240">
        <v>20</v>
      </c>
      <c r="AJ53" s="240">
        <v>20</v>
      </c>
      <c r="AK53" s="240">
        <v>30</v>
      </c>
      <c r="AL53" s="240">
        <v>36</v>
      </c>
      <c r="AM53" s="240">
        <v>39</v>
      </c>
      <c r="AN53" s="240">
        <v>39</v>
      </c>
      <c r="AO53" s="240">
        <v>39</v>
      </c>
      <c r="AP53" s="240"/>
      <c r="AQ53" s="241"/>
      <c r="AR53" s="240"/>
      <c r="AS53" s="240"/>
      <c r="AT53" s="240"/>
      <c r="AU53" s="240"/>
      <c r="AV53" s="240"/>
      <c r="AW53" s="240"/>
      <c r="AX53" s="240"/>
      <c r="AY53" s="240">
        <v>39</v>
      </c>
      <c r="AZ53" s="149" t="s">
        <v>783</v>
      </c>
      <c r="BA53" s="147">
        <v>41046</v>
      </c>
      <c r="BB53" s="150" t="s">
        <v>781</v>
      </c>
      <c r="BC53" s="161"/>
      <c r="BD53" s="240">
        <v>20</v>
      </c>
      <c r="BE53" s="161"/>
      <c r="BF53" s="161"/>
      <c r="BG53" s="161"/>
      <c r="BH53" s="162"/>
      <c r="BI53" s="162"/>
      <c r="BJ53" s="161"/>
      <c r="BK53" s="163"/>
      <c r="BL53" s="152" t="s">
        <v>824</v>
      </c>
      <c r="BM53" s="185">
        <f t="shared" si="1"/>
        <v>2</v>
      </c>
      <c r="BN53" s="282">
        <v>2</v>
      </c>
      <c r="BO53" s="153">
        <v>2.48</v>
      </c>
      <c r="BP53" s="240">
        <v>310</v>
      </c>
      <c r="BQ53" s="154"/>
      <c r="BR53" s="240"/>
      <c r="BS53" s="153"/>
      <c r="BT53" s="153"/>
      <c r="BU53" s="153"/>
      <c r="BV53" s="153"/>
      <c r="BW53" s="153"/>
      <c r="BX53" s="153"/>
      <c r="BY53" s="241">
        <v>5</v>
      </c>
      <c r="BZ53" s="272" t="s">
        <v>929</v>
      </c>
      <c r="CA53" s="153">
        <f t="shared" si="2"/>
        <v>2994.917975778993</v>
      </c>
      <c r="CB53" s="153"/>
      <c r="CC53" s="153">
        <f t="shared" si="3"/>
        <v>2994.917975778993</v>
      </c>
      <c r="CD53" s="155">
        <v>49</v>
      </c>
      <c r="CE53" s="242">
        <v>6</v>
      </c>
      <c r="CF53" s="243">
        <v>9</v>
      </c>
      <c r="CG53" s="243">
        <v>5</v>
      </c>
      <c r="CH53" s="243"/>
      <c r="CI53" s="243">
        <v>18</v>
      </c>
      <c r="CJ53" s="135"/>
      <c r="CK53" s="241">
        <v>6</v>
      </c>
      <c r="CL53" s="243">
        <v>4</v>
      </c>
      <c r="CM53" s="243"/>
      <c r="CN53" s="243">
        <v>13</v>
      </c>
      <c r="CO53" s="135"/>
      <c r="CP53" s="241">
        <v>10</v>
      </c>
      <c r="CQ53" s="243">
        <v>5</v>
      </c>
      <c r="CR53" s="243"/>
      <c r="CS53" s="243">
        <v>20</v>
      </c>
      <c r="CT53" s="135"/>
      <c r="CU53" s="241">
        <v>10</v>
      </c>
      <c r="CV53" s="240">
        <v>3</v>
      </c>
      <c r="CW53" s="240"/>
      <c r="CX53" s="240">
        <v>8</v>
      </c>
      <c r="CY53" s="139"/>
      <c r="CZ53" s="243">
        <v>9</v>
      </c>
      <c r="DA53" s="243">
        <v>4</v>
      </c>
      <c r="DB53" s="243"/>
      <c r="DC53" s="243">
        <v>15</v>
      </c>
      <c r="DD53" s="135"/>
      <c r="DE53" s="155">
        <v>49</v>
      </c>
      <c r="DF53" s="282">
        <v>4</v>
      </c>
      <c r="DG53" s="282">
        <v>2</v>
      </c>
      <c r="DH53" s="240">
        <v>3</v>
      </c>
      <c r="DI53" s="153">
        <v>2.48</v>
      </c>
      <c r="DJ53" s="146">
        <v>310</v>
      </c>
      <c r="DK53" s="173">
        <v>2994.917975778993</v>
      </c>
      <c r="DL53" s="216">
        <v>44</v>
      </c>
      <c r="DM53" s="228"/>
      <c r="DN53" s="147"/>
      <c r="DO53" s="228"/>
      <c r="DP53" s="240">
        <v>6</v>
      </c>
      <c r="DQ53" s="205">
        <f t="shared" si="4"/>
        <v>44</v>
      </c>
      <c r="DR53" s="243">
        <f t="shared" si="5"/>
        <v>21</v>
      </c>
      <c r="DS53" s="243"/>
      <c r="DT53" s="243">
        <f t="shared" si="7"/>
        <v>59</v>
      </c>
      <c r="DU53" s="243">
        <v>0.2</v>
      </c>
      <c r="DV53" s="135"/>
      <c r="DW53" s="135"/>
      <c r="DX53" s="152"/>
    </row>
    <row r="54" spans="1:128" x14ac:dyDescent="0.25">
      <c r="A54" s="152">
        <v>50</v>
      </c>
      <c r="B54" s="146">
        <v>50</v>
      </c>
      <c r="C54" s="167"/>
      <c r="D54" s="147">
        <v>41022</v>
      </c>
      <c r="E54" s="148">
        <v>1</v>
      </c>
      <c r="F54" s="148">
        <v>1</v>
      </c>
      <c r="G54" s="160">
        <v>6.7</v>
      </c>
      <c r="H54" s="205">
        <v>112</v>
      </c>
      <c r="I54" s="179"/>
      <c r="J54" s="209"/>
      <c r="K54" s="148">
        <v>8.5</v>
      </c>
      <c r="L54" s="205">
        <v>106</v>
      </c>
      <c r="M54" s="179"/>
      <c r="N54" s="213"/>
      <c r="O54" s="199">
        <v>3</v>
      </c>
      <c r="P54" s="144">
        <v>3</v>
      </c>
      <c r="Q54" s="144">
        <v>3</v>
      </c>
      <c r="R54" s="144">
        <v>3</v>
      </c>
      <c r="S54" s="144">
        <v>3</v>
      </c>
      <c r="T54" s="144">
        <v>3</v>
      </c>
      <c r="U54" s="144">
        <v>3</v>
      </c>
      <c r="V54" s="144">
        <v>3</v>
      </c>
      <c r="W54" s="144"/>
      <c r="X54" s="281">
        <f t="shared" si="0"/>
        <v>3</v>
      </c>
      <c r="Y54" s="143"/>
      <c r="Z54" s="144"/>
      <c r="AA54" s="144" t="s">
        <v>117</v>
      </c>
      <c r="AB54" s="144" t="s">
        <v>117</v>
      </c>
      <c r="AC54" s="144" t="s">
        <v>117</v>
      </c>
      <c r="AD54" s="144" t="s">
        <v>111</v>
      </c>
      <c r="AE54" s="144" t="s">
        <v>112</v>
      </c>
      <c r="AF54" s="144"/>
      <c r="AG54" s="144"/>
      <c r="AH54" s="143"/>
      <c r="AI54" s="144"/>
      <c r="AJ54" s="144">
        <v>5</v>
      </c>
      <c r="AK54" s="144">
        <v>10</v>
      </c>
      <c r="AL54" s="144">
        <v>5</v>
      </c>
      <c r="AM54" s="144">
        <v>3</v>
      </c>
      <c r="AN54" s="144">
        <v>3</v>
      </c>
      <c r="AO54" s="144"/>
      <c r="AP54" s="144"/>
      <c r="AQ54" s="143"/>
      <c r="AR54" s="144"/>
      <c r="AS54" s="144"/>
      <c r="AT54" s="144"/>
      <c r="AU54" s="144"/>
      <c r="AV54" s="144"/>
      <c r="AW54" s="144"/>
      <c r="AX54" s="144">
        <v>3</v>
      </c>
      <c r="AY54" s="144"/>
      <c r="AZ54" s="149" t="s">
        <v>788</v>
      </c>
      <c r="BA54" s="147"/>
      <c r="BB54" s="150">
        <v>41053</v>
      </c>
      <c r="BC54" s="144"/>
      <c r="BD54" s="144"/>
      <c r="BE54" s="144"/>
      <c r="BF54" s="144"/>
      <c r="BG54" s="144"/>
      <c r="BH54" s="144"/>
      <c r="BI54" s="144"/>
      <c r="BJ54" s="144"/>
      <c r="BK54" s="151"/>
      <c r="BL54" s="152" t="s">
        <v>825</v>
      </c>
      <c r="BM54" s="185">
        <f t="shared" si="1"/>
        <v>2</v>
      </c>
      <c r="BN54" s="282">
        <v>2</v>
      </c>
      <c r="BO54" s="153">
        <v>1.73</v>
      </c>
      <c r="BP54" s="144">
        <v>170</v>
      </c>
      <c r="BQ54" s="154"/>
      <c r="BR54" s="144"/>
      <c r="BS54" s="153"/>
      <c r="BT54" s="153"/>
      <c r="BU54" s="153"/>
      <c r="BV54" s="153"/>
      <c r="BW54" s="153"/>
      <c r="BX54" s="153"/>
      <c r="BY54" s="241">
        <v>1</v>
      </c>
      <c r="BZ54" s="272"/>
      <c r="CA54" s="153">
        <f t="shared" si="2"/>
        <v>799.21017549895589</v>
      </c>
      <c r="CB54" s="153"/>
      <c r="CC54" s="153">
        <f t="shared" si="3"/>
        <v>799.21017549895589</v>
      </c>
      <c r="CD54" s="155">
        <v>50</v>
      </c>
      <c r="CE54" s="232">
        <v>1</v>
      </c>
      <c r="CF54" s="189">
        <v>6</v>
      </c>
      <c r="CG54" s="189">
        <v>6</v>
      </c>
      <c r="CI54" s="189">
        <v>18</v>
      </c>
      <c r="CK54" s="200"/>
      <c r="CP54" s="200"/>
      <c r="CU54" s="200"/>
      <c r="CV54" s="199"/>
      <c r="CW54" s="199"/>
      <c r="CX54" s="199"/>
      <c r="CY54" s="139"/>
      <c r="DE54" s="155">
        <v>50</v>
      </c>
      <c r="DF54" s="282">
        <v>3</v>
      </c>
      <c r="DG54" s="282">
        <v>2</v>
      </c>
      <c r="DH54" s="218">
        <v>3</v>
      </c>
      <c r="DI54" s="153">
        <v>1.73</v>
      </c>
      <c r="DJ54" s="146">
        <v>170</v>
      </c>
      <c r="DK54" s="173">
        <v>799.21017549895589</v>
      </c>
      <c r="DL54" s="218">
        <v>3</v>
      </c>
      <c r="DM54" s="147" t="s">
        <v>788</v>
      </c>
      <c r="DN54" s="147"/>
      <c r="DO54" s="147">
        <v>41053</v>
      </c>
      <c r="DP54" s="218">
        <v>1</v>
      </c>
      <c r="DQ54" s="205">
        <f t="shared" si="4"/>
        <v>6</v>
      </c>
      <c r="DR54" s="219">
        <f t="shared" si="5"/>
        <v>6</v>
      </c>
      <c r="DT54" s="219">
        <f t="shared" si="7"/>
        <v>18</v>
      </c>
      <c r="DV54" s="135"/>
      <c r="DW54" s="135"/>
      <c r="DX54" s="135"/>
    </row>
    <row r="55" spans="1:128" x14ac:dyDescent="0.25">
      <c r="A55" s="152">
        <v>51</v>
      </c>
      <c r="B55" s="146">
        <v>51</v>
      </c>
      <c r="C55" s="167"/>
      <c r="D55" s="147"/>
      <c r="E55" s="148"/>
      <c r="F55" s="148"/>
      <c r="G55" s="160"/>
      <c r="H55" s="205"/>
      <c r="I55" s="179"/>
      <c r="J55" s="209"/>
      <c r="K55" s="148"/>
      <c r="L55" s="205"/>
      <c r="M55" s="179"/>
      <c r="N55" s="213"/>
      <c r="O55" s="199"/>
      <c r="P55" s="144"/>
      <c r="Q55" s="144"/>
      <c r="R55" s="144"/>
      <c r="S55" s="144"/>
      <c r="T55" s="144"/>
      <c r="U55" s="144"/>
      <c r="V55" s="144"/>
      <c r="W55" s="144"/>
      <c r="X55" s="281">
        <f t="shared" si="0"/>
        <v>0</v>
      </c>
      <c r="Y55" s="143"/>
      <c r="Z55" s="144"/>
      <c r="AA55" s="144"/>
      <c r="AB55" s="144"/>
      <c r="AC55" s="144"/>
      <c r="AD55" s="144"/>
      <c r="AE55" s="144"/>
      <c r="AF55" s="144"/>
      <c r="AG55" s="144"/>
      <c r="AH55" s="143"/>
      <c r="AI55" s="144"/>
      <c r="AJ55" s="144"/>
      <c r="AK55" s="144"/>
      <c r="AL55" s="144"/>
      <c r="AM55" s="144"/>
      <c r="AN55" s="144"/>
      <c r="AO55" s="144"/>
      <c r="AP55" s="144"/>
      <c r="AQ55" s="143"/>
      <c r="AR55" s="144"/>
      <c r="AS55" s="144"/>
      <c r="AT55" s="144"/>
      <c r="AU55" s="144"/>
      <c r="AV55" s="144"/>
      <c r="AW55" s="144"/>
      <c r="AX55" s="144"/>
      <c r="AY55" s="144"/>
      <c r="AZ55" s="149"/>
      <c r="BA55" s="147"/>
      <c r="BB55" s="150"/>
      <c r="BC55" s="144"/>
      <c r="BD55" s="144"/>
      <c r="BE55" s="144"/>
      <c r="BF55" s="144"/>
      <c r="BG55" s="161"/>
      <c r="BH55" s="144"/>
      <c r="BI55" s="144"/>
      <c r="BJ55" s="144"/>
      <c r="BK55" s="151"/>
      <c r="BL55" s="152" t="s">
        <v>753</v>
      </c>
      <c r="BM55" s="185">
        <f t="shared" si="1"/>
        <v>0</v>
      </c>
      <c r="BN55" s="282"/>
      <c r="BO55" s="153"/>
      <c r="BP55" s="144"/>
      <c r="BQ55" s="154"/>
      <c r="BR55" s="144"/>
      <c r="BS55" s="153"/>
      <c r="BT55" s="153"/>
      <c r="BU55" s="153"/>
      <c r="BV55" s="153"/>
      <c r="BW55" s="153"/>
      <c r="BX55" s="153"/>
      <c r="BY55" s="241"/>
      <c r="BZ55" s="272"/>
      <c r="CA55" s="153"/>
      <c r="CB55" s="153"/>
      <c r="CC55" s="153"/>
      <c r="CD55" s="155">
        <v>51</v>
      </c>
      <c r="CE55" s="232"/>
      <c r="CK55" s="200"/>
      <c r="CP55" s="200"/>
      <c r="CU55" s="200"/>
      <c r="CV55" s="199"/>
      <c r="CW55" s="199"/>
      <c r="CX55" s="199"/>
      <c r="CY55" s="139"/>
      <c r="DE55" s="155">
        <v>51</v>
      </c>
      <c r="DF55" s="282">
        <v>0</v>
      </c>
      <c r="DG55" s="282">
        <v>0</v>
      </c>
      <c r="DH55" s="218"/>
      <c r="DI55" s="153"/>
      <c r="DJ55" s="146"/>
      <c r="DK55" s="173"/>
      <c r="DM55" s="147"/>
      <c r="DN55" s="147"/>
      <c r="DO55" s="147"/>
      <c r="DP55" s="218"/>
      <c r="DQ55" s="205"/>
      <c r="DV55" s="135"/>
      <c r="DW55" s="135"/>
      <c r="DX55" s="135"/>
    </row>
    <row r="56" spans="1:128" x14ac:dyDescent="0.25">
      <c r="A56" s="152">
        <v>52</v>
      </c>
      <c r="B56" s="146">
        <v>52</v>
      </c>
      <c r="C56" s="167"/>
      <c r="D56" s="147">
        <v>41022</v>
      </c>
      <c r="E56" s="166">
        <v>1</v>
      </c>
      <c r="F56" s="166">
        <v>1</v>
      </c>
      <c r="G56" s="160">
        <v>7</v>
      </c>
      <c r="H56" s="205">
        <v>120</v>
      </c>
      <c r="I56" s="179"/>
      <c r="J56" s="209"/>
      <c r="K56" s="166">
        <v>8.6999999999999993</v>
      </c>
      <c r="L56" s="205">
        <v>127</v>
      </c>
      <c r="M56" s="179"/>
      <c r="N56" s="213"/>
      <c r="O56" s="146">
        <v>2</v>
      </c>
      <c r="P56" s="146">
        <v>2</v>
      </c>
      <c r="Q56" s="146">
        <v>2</v>
      </c>
      <c r="R56" s="146">
        <v>2</v>
      </c>
      <c r="S56" s="146">
        <v>2</v>
      </c>
      <c r="T56" s="146">
        <v>2</v>
      </c>
      <c r="U56" s="146">
        <v>2</v>
      </c>
      <c r="V56" s="146">
        <v>2</v>
      </c>
      <c r="W56" s="146">
        <v>1</v>
      </c>
      <c r="X56" s="281">
        <f t="shared" si="0"/>
        <v>2</v>
      </c>
      <c r="Y56" s="167" t="s">
        <v>117</v>
      </c>
      <c r="Z56" s="146" t="s">
        <v>117</v>
      </c>
      <c r="AA56" s="146" t="s">
        <v>117</v>
      </c>
      <c r="AB56" s="146" t="s">
        <v>111</v>
      </c>
      <c r="AC56" s="146" t="s">
        <v>112</v>
      </c>
      <c r="AD56" s="146"/>
      <c r="AE56" s="146"/>
      <c r="AF56" s="146"/>
      <c r="AG56" s="146"/>
      <c r="AH56" s="167">
        <v>10</v>
      </c>
      <c r="AI56" s="146">
        <v>10</v>
      </c>
      <c r="AJ56" s="146">
        <v>10</v>
      </c>
      <c r="AK56" s="146">
        <v>10</v>
      </c>
      <c r="AL56" s="146">
        <v>16</v>
      </c>
      <c r="AM56" s="146">
        <v>17</v>
      </c>
      <c r="AN56" s="146">
        <v>17</v>
      </c>
      <c r="AO56" s="146">
        <v>17</v>
      </c>
      <c r="AP56" s="146"/>
      <c r="AQ56" s="167"/>
      <c r="AR56" s="146"/>
      <c r="AS56" s="146"/>
      <c r="AT56" s="146"/>
      <c r="AU56" s="146"/>
      <c r="AV56" s="146"/>
      <c r="AW56" s="146"/>
      <c r="AX56" s="146"/>
      <c r="AY56" s="146">
        <v>17</v>
      </c>
      <c r="AZ56" s="168">
        <v>41046</v>
      </c>
      <c r="BA56" s="169"/>
      <c r="BB56" s="170" t="s">
        <v>781</v>
      </c>
      <c r="BC56" s="146"/>
      <c r="BD56" s="146"/>
      <c r="BE56" s="146"/>
      <c r="BF56" s="146"/>
      <c r="BG56" s="176"/>
      <c r="BH56" s="146"/>
      <c r="BI56" s="146"/>
      <c r="BJ56" s="146"/>
      <c r="BK56" s="171"/>
      <c r="BL56" s="172" t="s">
        <v>826</v>
      </c>
      <c r="BM56" s="185">
        <f t="shared" si="1"/>
        <v>1</v>
      </c>
      <c r="BN56" s="146">
        <v>1</v>
      </c>
      <c r="BO56" s="173">
        <v>1.9</v>
      </c>
      <c r="BP56" s="146">
        <v>250</v>
      </c>
      <c r="BQ56" s="174"/>
      <c r="BR56" s="146"/>
      <c r="BS56" s="173"/>
      <c r="BT56" s="173"/>
      <c r="BU56" s="173"/>
      <c r="BV56" s="173"/>
      <c r="BW56" s="173"/>
      <c r="BX56" s="173"/>
      <c r="BY56" s="167">
        <v>1</v>
      </c>
      <c r="BZ56" s="273"/>
      <c r="CA56" s="153">
        <f t="shared" si="2"/>
        <v>708.82184246619704</v>
      </c>
      <c r="CB56" s="153"/>
      <c r="CC56" s="153">
        <f t="shared" si="3"/>
        <v>708.82184246619704</v>
      </c>
      <c r="CD56" s="155">
        <v>52</v>
      </c>
      <c r="CE56" s="171">
        <v>1</v>
      </c>
      <c r="CF56" s="189">
        <v>9</v>
      </c>
      <c r="CG56" s="189">
        <v>3</v>
      </c>
      <c r="CI56" s="189">
        <v>3</v>
      </c>
      <c r="CK56" s="200"/>
      <c r="CP56" s="200"/>
      <c r="CU56" s="200"/>
      <c r="CV56" s="199"/>
      <c r="CW56" s="199"/>
      <c r="CX56" s="199"/>
      <c r="CY56" s="139"/>
      <c r="DE56" s="155">
        <v>52</v>
      </c>
      <c r="DF56" s="282">
        <v>2</v>
      </c>
      <c r="DG56" s="282">
        <v>1</v>
      </c>
      <c r="DH56" s="146">
        <v>1</v>
      </c>
      <c r="DI56" s="173">
        <v>1.9</v>
      </c>
      <c r="DJ56" s="146">
        <v>250</v>
      </c>
      <c r="DK56" s="173">
        <v>708.82184246619704</v>
      </c>
      <c r="DL56" s="218">
        <v>17</v>
      </c>
      <c r="DM56" s="169">
        <v>41046</v>
      </c>
      <c r="DN56" s="169"/>
      <c r="DO56" s="169" t="s">
        <v>781</v>
      </c>
      <c r="DP56" s="146">
        <v>1</v>
      </c>
      <c r="DQ56" s="205">
        <f t="shared" si="4"/>
        <v>9</v>
      </c>
      <c r="DR56" s="219">
        <f t="shared" si="5"/>
        <v>3</v>
      </c>
      <c r="DT56" s="219">
        <f t="shared" si="7"/>
        <v>3</v>
      </c>
      <c r="DV56" s="135"/>
      <c r="DW56" s="135"/>
      <c r="DX56" s="172"/>
    </row>
    <row r="57" spans="1:128" x14ac:dyDescent="0.25">
      <c r="A57" s="152">
        <v>53</v>
      </c>
      <c r="B57" s="146">
        <v>53</v>
      </c>
      <c r="C57" s="167"/>
      <c r="D57" s="147">
        <v>41022</v>
      </c>
      <c r="E57" s="148">
        <v>1</v>
      </c>
      <c r="F57" s="148">
        <v>1</v>
      </c>
      <c r="G57" s="175">
        <v>6.7</v>
      </c>
      <c r="H57" s="207">
        <v>100</v>
      </c>
      <c r="I57" s="203"/>
      <c r="J57" s="211"/>
      <c r="K57" s="148">
        <v>8.1</v>
      </c>
      <c r="L57" s="207">
        <v>104</v>
      </c>
      <c r="M57" s="203"/>
      <c r="N57" s="213"/>
      <c r="O57" s="199">
        <v>6</v>
      </c>
      <c r="P57" s="144">
        <v>6</v>
      </c>
      <c r="Q57" s="144">
        <v>6</v>
      </c>
      <c r="R57" s="144">
        <v>6</v>
      </c>
      <c r="S57" s="144">
        <v>6</v>
      </c>
      <c r="T57" s="144">
        <v>6</v>
      </c>
      <c r="U57" s="144">
        <v>6</v>
      </c>
      <c r="V57" s="144">
        <v>6</v>
      </c>
      <c r="W57" s="144">
        <v>4</v>
      </c>
      <c r="X57" s="281">
        <f t="shared" si="0"/>
        <v>6</v>
      </c>
      <c r="Y57" s="143" t="s">
        <v>117</v>
      </c>
      <c r="Z57" s="144" t="s">
        <v>111</v>
      </c>
      <c r="AA57" s="144" t="s">
        <v>118</v>
      </c>
      <c r="AB57" s="144" t="s">
        <v>118</v>
      </c>
      <c r="AC57" s="144"/>
      <c r="AD57" s="144"/>
      <c r="AE57" s="144"/>
      <c r="AF57" s="144"/>
      <c r="AG57" s="144"/>
      <c r="AH57" s="143">
        <v>10</v>
      </c>
      <c r="AI57" s="144">
        <v>15</v>
      </c>
      <c r="AJ57" s="144">
        <v>40</v>
      </c>
      <c r="AK57" s="144">
        <v>50</v>
      </c>
      <c r="AL57" s="144">
        <v>57</v>
      </c>
      <c r="AM57" s="144">
        <v>57</v>
      </c>
      <c r="AN57" s="144">
        <v>57</v>
      </c>
      <c r="AO57" s="144">
        <v>50</v>
      </c>
      <c r="AP57" s="144"/>
      <c r="AQ57" s="143"/>
      <c r="AR57" s="144"/>
      <c r="AS57" s="144"/>
      <c r="AT57" s="144"/>
      <c r="AU57" s="144"/>
      <c r="AV57" s="144"/>
      <c r="AW57" s="144"/>
      <c r="AX57" s="144"/>
      <c r="AY57" s="144">
        <v>50</v>
      </c>
      <c r="AZ57" s="149">
        <v>41043</v>
      </c>
      <c r="BA57" s="147"/>
      <c r="BB57" s="150" t="s">
        <v>781</v>
      </c>
      <c r="BC57" s="144"/>
      <c r="BD57" s="144"/>
      <c r="BE57" s="144"/>
      <c r="BF57" s="144"/>
      <c r="BG57" s="144"/>
      <c r="BH57" s="144"/>
      <c r="BI57" s="144"/>
      <c r="BJ57" s="144"/>
      <c r="BK57" s="151"/>
      <c r="BL57" s="152" t="s">
        <v>827</v>
      </c>
      <c r="BM57" s="185">
        <f t="shared" si="1"/>
        <v>3</v>
      </c>
      <c r="BN57" s="282">
        <v>3</v>
      </c>
      <c r="BO57" s="153">
        <v>2.31</v>
      </c>
      <c r="BP57" s="144">
        <v>270</v>
      </c>
      <c r="BQ57" s="154"/>
      <c r="BR57" s="144"/>
      <c r="BS57" s="153"/>
      <c r="BT57" s="153"/>
      <c r="BU57" s="153"/>
      <c r="BV57" s="153"/>
      <c r="BW57" s="153"/>
      <c r="BX57" s="153"/>
      <c r="BY57" s="241">
        <v>0</v>
      </c>
      <c r="BZ57" s="272"/>
      <c r="CA57" s="153">
        <f t="shared" si="2"/>
        <v>3394.6801431611502</v>
      </c>
      <c r="CB57" s="153"/>
      <c r="CC57" s="153">
        <f t="shared" si="3"/>
        <v>3394.6801431611502</v>
      </c>
      <c r="CD57" s="155">
        <v>53</v>
      </c>
      <c r="CE57" s="232">
        <v>0</v>
      </c>
      <c r="CK57" s="200"/>
      <c r="CP57" s="200"/>
      <c r="CU57" s="200"/>
      <c r="CV57" s="199"/>
      <c r="CW57" s="199"/>
      <c r="CX57" s="199"/>
      <c r="CY57" s="139"/>
      <c r="DE57" s="155">
        <v>53</v>
      </c>
      <c r="DF57" s="282">
        <v>6</v>
      </c>
      <c r="DG57" s="282">
        <v>3</v>
      </c>
      <c r="DH57" s="218">
        <v>4</v>
      </c>
      <c r="DI57" s="153">
        <v>2.31</v>
      </c>
      <c r="DJ57" s="146">
        <v>270</v>
      </c>
      <c r="DK57" s="173">
        <v>3394.6801431611502</v>
      </c>
      <c r="DL57" s="218">
        <v>50</v>
      </c>
      <c r="DM57" s="147">
        <v>41043</v>
      </c>
      <c r="DN57" s="147"/>
      <c r="DO57" s="147" t="s">
        <v>781</v>
      </c>
      <c r="DP57" s="218">
        <v>0</v>
      </c>
      <c r="DQ57" s="205">
        <f t="shared" si="4"/>
        <v>0</v>
      </c>
      <c r="DR57" s="219">
        <f t="shared" si="5"/>
        <v>0</v>
      </c>
      <c r="DT57" s="219">
        <f t="shared" si="7"/>
        <v>0</v>
      </c>
      <c r="DV57" s="135"/>
      <c r="DW57" s="135"/>
      <c r="DX57" s="135"/>
    </row>
    <row r="58" spans="1:128" x14ac:dyDescent="0.25">
      <c r="A58" s="152">
        <v>54</v>
      </c>
      <c r="B58" s="146">
        <v>54</v>
      </c>
      <c r="C58" s="167"/>
      <c r="D58" s="147">
        <v>41022</v>
      </c>
      <c r="E58" s="148">
        <v>1</v>
      </c>
      <c r="F58" s="148">
        <v>1</v>
      </c>
      <c r="G58" s="160">
        <v>6.8</v>
      </c>
      <c r="H58" s="205">
        <v>95</v>
      </c>
      <c r="I58" s="179"/>
      <c r="J58" s="209"/>
      <c r="K58" s="148">
        <v>8.3000000000000007</v>
      </c>
      <c r="L58" s="205">
        <v>101</v>
      </c>
      <c r="M58" s="179"/>
      <c r="N58" s="213"/>
      <c r="O58" s="199">
        <v>3</v>
      </c>
      <c r="P58" s="144">
        <v>3</v>
      </c>
      <c r="Q58" s="144">
        <v>3</v>
      </c>
      <c r="R58" s="144">
        <v>3</v>
      </c>
      <c r="S58" s="144">
        <v>3</v>
      </c>
      <c r="T58" s="144">
        <v>3</v>
      </c>
      <c r="U58" s="144">
        <v>3</v>
      </c>
      <c r="V58" s="144">
        <v>3</v>
      </c>
      <c r="W58" s="144">
        <v>3</v>
      </c>
      <c r="X58" s="281">
        <f t="shared" si="0"/>
        <v>3</v>
      </c>
      <c r="Y58" s="143" t="s">
        <v>117</v>
      </c>
      <c r="Z58" s="144" t="s">
        <v>111</v>
      </c>
      <c r="AA58" s="144" t="s">
        <v>112</v>
      </c>
      <c r="AB58" s="144"/>
      <c r="AC58" s="144"/>
      <c r="AD58" s="144"/>
      <c r="AE58" s="144"/>
      <c r="AF58" s="144"/>
      <c r="AG58" s="144"/>
      <c r="AH58" s="143">
        <v>10</v>
      </c>
      <c r="AI58" s="144">
        <v>20</v>
      </c>
      <c r="AJ58" s="144">
        <v>40</v>
      </c>
      <c r="AK58" s="144">
        <v>40</v>
      </c>
      <c r="AL58" s="144">
        <v>51</v>
      </c>
      <c r="AM58" s="144">
        <v>56</v>
      </c>
      <c r="AN58" s="144">
        <v>57</v>
      </c>
      <c r="AO58" s="144">
        <v>57</v>
      </c>
      <c r="AP58" s="144"/>
      <c r="AQ58" s="143"/>
      <c r="AR58" s="144"/>
      <c r="AS58" s="144"/>
      <c r="AT58" s="144"/>
      <c r="AU58" s="144"/>
      <c r="AV58" s="144"/>
      <c r="AW58" s="144"/>
      <c r="AX58" s="144"/>
      <c r="AY58" s="144">
        <v>57</v>
      </c>
      <c r="AZ58" s="149">
        <v>41039</v>
      </c>
      <c r="BA58" s="147">
        <v>41046</v>
      </c>
      <c r="BB58" s="150" t="s">
        <v>781</v>
      </c>
      <c r="BC58" s="144"/>
      <c r="BD58" s="144"/>
      <c r="BE58" s="144"/>
      <c r="BF58" s="144"/>
      <c r="BG58" s="144"/>
      <c r="BH58" s="144"/>
      <c r="BI58" s="144"/>
      <c r="BJ58" s="144"/>
      <c r="BK58" s="151"/>
      <c r="BL58" s="152" t="s">
        <v>828</v>
      </c>
      <c r="BM58" s="185">
        <f t="shared" si="1"/>
        <v>3</v>
      </c>
      <c r="BN58" s="282">
        <v>3</v>
      </c>
      <c r="BO58" s="153">
        <v>2.3199999999999998</v>
      </c>
      <c r="BP58" s="144">
        <v>240</v>
      </c>
      <c r="BQ58" s="154"/>
      <c r="BR58" s="144"/>
      <c r="BS58" s="153"/>
      <c r="BT58" s="153"/>
      <c r="BU58" s="153"/>
      <c r="BV58" s="153"/>
      <c r="BW58" s="153"/>
      <c r="BX58" s="153"/>
      <c r="BY58" s="241">
        <v>5</v>
      </c>
      <c r="BZ58" s="272" t="s">
        <v>952</v>
      </c>
      <c r="CA58" s="153">
        <f t="shared" si="2"/>
        <v>3043.6754937627061</v>
      </c>
      <c r="CB58" s="153"/>
      <c r="CC58" s="153">
        <f t="shared" si="3"/>
        <v>3043.6754937627061</v>
      </c>
      <c r="CD58" s="155">
        <v>54</v>
      </c>
      <c r="CE58" s="232">
        <v>5</v>
      </c>
      <c r="CF58" s="189">
        <v>11</v>
      </c>
      <c r="CG58" s="189">
        <v>3</v>
      </c>
      <c r="CI58" s="189">
        <v>12</v>
      </c>
      <c r="CK58" s="200">
        <v>12</v>
      </c>
      <c r="CL58" s="189">
        <v>2</v>
      </c>
      <c r="CN58" s="189">
        <v>7</v>
      </c>
      <c r="CP58" s="200">
        <v>10</v>
      </c>
      <c r="CQ58" s="189">
        <v>4</v>
      </c>
      <c r="CS58" s="189">
        <v>2</v>
      </c>
      <c r="CU58" s="200">
        <v>10</v>
      </c>
      <c r="CV58" s="199">
        <v>2</v>
      </c>
      <c r="CW58" s="199"/>
      <c r="CX58" s="199">
        <v>5</v>
      </c>
      <c r="CY58" s="139"/>
      <c r="CZ58" s="189">
        <v>13</v>
      </c>
      <c r="DA58" s="189">
        <v>0</v>
      </c>
      <c r="DC58" s="189">
        <v>1</v>
      </c>
      <c r="DD58" s="135" t="s">
        <v>954</v>
      </c>
      <c r="DE58" s="155">
        <v>54</v>
      </c>
      <c r="DF58" s="282">
        <v>3</v>
      </c>
      <c r="DG58" s="282">
        <v>3</v>
      </c>
      <c r="DH58" s="218">
        <v>3</v>
      </c>
      <c r="DI58" s="153">
        <v>2.3199999999999998</v>
      </c>
      <c r="DJ58" s="146">
        <v>240</v>
      </c>
      <c r="DK58" s="173">
        <v>3043.6754937627061</v>
      </c>
      <c r="DL58" s="218">
        <v>57</v>
      </c>
      <c r="DM58" s="147">
        <v>41039</v>
      </c>
      <c r="DN58" s="147">
        <v>41046</v>
      </c>
      <c r="DO58" s="147" t="s">
        <v>781</v>
      </c>
      <c r="DP58" s="218">
        <v>5</v>
      </c>
      <c r="DQ58" s="205">
        <f t="shared" si="4"/>
        <v>56</v>
      </c>
      <c r="DR58" s="219">
        <f t="shared" si="5"/>
        <v>11</v>
      </c>
      <c r="DT58" s="219">
        <f t="shared" si="7"/>
        <v>26</v>
      </c>
      <c r="DV58" s="135" t="s">
        <v>958</v>
      </c>
      <c r="DW58" s="135"/>
      <c r="DX58" s="135"/>
    </row>
    <row r="59" spans="1:128" x14ac:dyDescent="0.25">
      <c r="A59" s="152">
        <v>55</v>
      </c>
      <c r="B59" s="146">
        <v>55</v>
      </c>
      <c r="C59" s="167"/>
      <c r="D59" s="147">
        <v>41022</v>
      </c>
      <c r="E59" s="148">
        <v>1</v>
      </c>
      <c r="F59" s="148">
        <v>1</v>
      </c>
      <c r="G59" s="160">
        <v>7.3</v>
      </c>
      <c r="H59" s="205">
        <v>36</v>
      </c>
      <c r="I59" s="179"/>
      <c r="J59" s="209"/>
      <c r="K59" s="148">
        <v>8.6999999999999993</v>
      </c>
      <c r="L59" s="205">
        <v>36</v>
      </c>
      <c r="M59" s="179"/>
      <c r="N59" s="213"/>
      <c r="O59" s="199">
        <v>2</v>
      </c>
      <c r="P59" s="144">
        <v>2</v>
      </c>
      <c r="Q59" s="144">
        <v>2</v>
      </c>
      <c r="R59" s="144">
        <v>2</v>
      </c>
      <c r="S59" s="144">
        <v>2</v>
      </c>
      <c r="T59" s="144">
        <v>2</v>
      </c>
      <c r="U59" s="144">
        <v>2</v>
      </c>
      <c r="V59" s="144">
        <v>2</v>
      </c>
      <c r="W59" s="144">
        <v>2</v>
      </c>
      <c r="X59" s="281">
        <f t="shared" si="0"/>
        <v>2</v>
      </c>
      <c r="Y59" s="143" t="s">
        <v>117</v>
      </c>
      <c r="Z59" s="144" t="s">
        <v>118</v>
      </c>
      <c r="AA59" s="144" t="s">
        <v>112</v>
      </c>
      <c r="AB59" s="144"/>
      <c r="AC59" s="144"/>
      <c r="AD59" s="144"/>
      <c r="AE59" s="144"/>
      <c r="AF59" s="144"/>
      <c r="AG59" s="144"/>
      <c r="AH59" s="143">
        <v>10</v>
      </c>
      <c r="AI59" s="144">
        <v>15</v>
      </c>
      <c r="AJ59" s="144">
        <v>21</v>
      </c>
      <c r="AK59" s="144">
        <v>26</v>
      </c>
      <c r="AL59" s="144">
        <v>26</v>
      </c>
      <c r="AM59" s="144">
        <v>26</v>
      </c>
      <c r="AN59" s="144">
        <v>26</v>
      </c>
      <c r="AO59" s="144">
        <v>26</v>
      </c>
      <c r="AP59" s="144"/>
      <c r="AQ59" s="143"/>
      <c r="AR59" s="144"/>
      <c r="AS59" s="144"/>
      <c r="AT59" s="144"/>
      <c r="AU59" s="144"/>
      <c r="AV59" s="144"/>
      <c r="AW59" s="144"/>
      <c r="AX59" s="144"/>
      <c r="AY59" s="144">
        <v>26</v>
      </c>
      <c r="AZ59" s="149">
        <v>41039</v>
      </c>
      <c r="BA59" s="147">
        <v>41039</v>
      </c>
      <c r="BB59" s="150" t="s">
        <v>781</v>
      </c>
      <c r="BC59" s="144"/>
      <c r="BD59" s="144"/>
      <c r="BE59" s="144"/>
      <c r="BF59" s="144"/>
      <c r="BG59" s="144"/>
      <c r="BH59" s="144"/>
      <c r="BI59" s="144"/>
      <c r="BJ59" s="144"/>
      <c r="BK59" s="151"/>
      <c r="BL59" s="152" t="s">
        <v>829</v>
      </c>
      <c r="BM59" s="185">
        <f t="shared" si="1"/>
        <v>1</v>
      </c>
      <c r="BN59" s="282">
        <v>1</v>
      </c>
      <c r="BO59" s="153">
        <v>2.62</v>
      </c>
      <c r="BP59" s="144">
        <v>255</v>
      </c>
      <c r="BQ59" s="154"/>
      <c r="BR59" s="144"/>
      <c r="BS59" s="153"/>
      <c r="BT59" s="153"/>
      <c r="BU59" s="153"/>
      <c r="BV59" s="153"/>
      <c r="BW59" s="153"/>
      <c r="BX59" s="153"/>
      <c r="BY59" s="241">
        <v>5</v>
      </c>
      <c r="BZ59" s="272" t="s">
        <v>930</v>
      </c>
      <c r="CA59" s="153">
        <f t="shared" si="2"/>
        <v>1374.7782239704884</v>
      </c>
      <c r="CB59" s="153"/>
      <c r="CC59" s="153">
        <f t="shared" si="3"/>
        <v>1374.7782239704884</v>
      </c>
      <c r="CD59" s="155">
        <v>55</v>
      </c>
      <c r="CE59" s="232">
        <v>9</v>
      </c>
      <c r="CF59" s="189">
        <v>9</v>
      </c>
      <c r="CG59" s="189">
        <v>4</v>
      </c>
      <c r="CH59" s="189">
        <v>1</v>
      </c>
      <c r="CI59" s="189">
        <v>5</v>
      </c>
      <c r="CK59" s="200">
        <v>10</v>
      </c>
      <c r="CL59" s="189">
        <v>4</v>
      </c>
      <c r="CM59" s="189">
        <v>0</v>
      </c>
      <c r="CN59" s="189">
        <v>4</v>
      </c>
      <c r="CP59" s="200">
        <v>9</v>
      </c>
      <c r="CQ59" s="189">
        <v>4</v>
      </c>
      <c r="CR59" s="189">
        <v>3</v>
      </c>
      <c r="CS59" s="189">
        <v>4</v>
      </c>
      <c r="CU59" s="200">
        <v>15</v>
      </c>
      <c r="CV59" s="199">
        <v>0</v>
      </c>
      <c r="CW59" s="199"/>
      <c r="CX59" s="199">
        <v>5</v>
      </c>
      <c r="CY59" s="139" t="s">
        <v>954</v>
      </c>
      <c r="CZ59" s="189">
        <v>15</v>
      </c>
      <c r="DA59" s="189">
        <v>0</v>
      </c>
      <c r="DC59" s="189">
        <v>3</v>
      </c>
      <c r="DD59" s="135" t="s">
        <v>954</v>
      </c>
      <c r="DE59" s="155">
        <v>55</v>
      </c>
      <c r="DF59" s="282">
        <v>2</v>
      </c>
      <c r="DG59" s="282">
        <v>1</v>
      </c>
      <c r="DH59" s="218">
        <v>2</v>
      </c>
      <c r="DI59" s="153">
        <v>2.62</v>
      </c>
      <c r="DJ59" s="146">
        <v>255</v>
      </c>
      <c r="DK59" s="173">
        <v>1374.7782239704884</v>
      </c>
      <c r="DL59" s="218">
        <v>26</v>
      </c>
      <c r="DM59" s="147">
        <v>41039</v>
      </c>
      <c r="DN59" s="147">
        <v>41039</v>
      </c>
      <c r="DO59" s="147" t="s">
        <v>781</v>
      </c>
      <c r="DP59" s="218">
        <v>9</v>
      </c>
      <c r="DQ59" s="205">
        <f t="shared" si="4"/>
        <v>58</v>
      </c>
      <c r="DR59" s="219">
        <f t="shared" si="5"/>
        <v>12</v>
      </c>
      <c r="DS59" s="219">
        <f t="shared" si="6"/>
        <v>4</v>
      </c>
      <c r="DT59" s="219">
        <f t="shared" si="7"/>
        <v>18</v>
      </c>
      <c r="DV59" s="135" t="s">
        <v>961</v>
      </c>
      <c r="DW59" s="135"/>
      <c r="DX59" s="152"/>
    </row>
    <row r="60" spans="1:128" x14ac:dyDescent="0.25">
      <c r="A60" s="152">
        <v>56</v>
      </c>
      <c r="B60" s="146">
        <v>56</v>
      </c>
      <c r="C60" s="167"/>
      <c r="D60" s="147">
        <v>41022</v>
      </c>
      <c r="E60" s="166">
        <v>1</v>
      </c>
      <c r="F60" s="166">
        <v>1</v>
      </c>
      <c r="G60" s="160">
        <v>6.9</v>
      </c>
      <c r="H60" s="205">
        <v>17</v>
      </c>
      <c r="I60" s="179"/>
      <c r="J60" s="209"/>
      <c r="K60" s="166">
        <v>8.1999999999999993</v>
      </c>
      <c r="L60" s="205">
        <v>17</v>
      </c>
      <c r="M60" s="179"/>
      <c r="N60" s="213"/>
      <c r="O60" s="146">
        <v>2</v>
      </c>
      <c r="P60" s="146">
        <v>2</v>
      </c>
      <c r="Q60" s="146">
        <v>2</v>
      </c>
      <c r="R60" s="146">
        <v>2</v>
      </c>
      <c r="S60" s="146">
        <v>2</v>
      </c>
      <c r="T60" s="146">
        <v>2</v>
      </c>
      <c r="U60" s="146">
        <v>2</v>
      </c>
      <c r="V60" s="146">
        <v>2</v>
      </c>
      <c r="W60" s="146">
        <v>2</v>
      </c>
      <c r="X60" s="281">
        <f t="shared" si="0"/>
        <v>2</v>
      </c>
      <c r="Y60" s="167" t="s">
        <v>117</v>
      </c>
      <c r="Z60" s="146" t="s">
        <v>117</v>
      </c>
      <c r="AA60" s="146" t="s">
        <v>117</v>
      </c>
      <c r="AB60" s="146" t="s">
        <v>117</v>
      </c>
      <c r="AC60" s="146" t="s">
        <v>111</v>
      </c>
      <c r="AD60" s="146" t="s">
        <v>118</v>
      </c>
      <c r="AE60" s="146"/>
      <c r="AF60" s="146"/>
      <c r="AG60" s="146"/>
      <c r="AH60" s="167">
        <v>5</v>
      </c>
      <c r="AI60" s="146">
        <v>5</v>
      </c>
      <c r="AJ60" s="146">
        <v>5</v>
      </c>
      <c r="AK60" s="146">
        <v>5</v>
      </c>
      <c r="AL60" s="146">
        <v>7</v>
      </c>
      <c r="AM60" s="146">
        <v>9</v>
      </c>
      <c r="AN60" s="146">
        <v>9</v>
      </c>
      <c r="AO60" s="146">
        <v>9</v>
      </c>
      <c r="AP60" s="146"/>
      <c r="AQ60" s="167"/>
      <c r="AR60" s="146"/>
      <c r="AS60" s="146"/>
      <c r="AT60" s="146"/>
      <c r="AU60" s="146"/>
      <c r="AV60" s="146"/>
      <c r="AW60" s="146"/>
      <c r="AX60" s="146"/>
      <c r="AY60" s="146">
        <v>8</v>
      </c>
      <c r="AZ60" s="168">
        <v>41050</v>
      </c>
      <c r="BA60" s="169"/>
      <c r="BB60" s="170" t="s">
        <v>781</v>
      </c>
      <c r="BC60" s="146"/>
      <c r="BD60" s="146"/>
      <c r="BE60" s="146"/>
      <c r="BF60" s="146"/>
      <c r="BG60" s="176"/>
      <c r="BH60" s="146"/>
      <c r="BI60" s="146"/>
      <c r="BJ60" s="146"/>
      <c r="BK60" s="171"/>
      <c r="BL60" s="172" t="s">
        <v>830</v>
      </c>
      <c r="BM60" s="185">
        <f t="shared" si="1"/>
        <v>2</v>
      </c>
      <c r="BN60" s="146">
        <v>2</v>
      </c>
      <c r="BO60" s="173">
        <v>1.91</v>
      </c>
      <c r="BP60" s="146">
        <v>280</v>
      </c>
      <c r="BQ60" s="174"/>
      <c r="BR60" s="146"/>
      <c r="BS60" s="173"/>
      <c r="BT60" s="173"/>
      <c r="BU60" s="173"/>
      <c r="BV60" s="173"/>
      <c r="BW60" s="173"/>
      <c r="BX60" s="173"/>
      <c r="BY60" s="167">
        <v>0</v>
      </c>
      <c r="BZ60" s="273"/>
      <c r="CA60" s="153">
        <f t="shared" si="2"/>
        <v>1604.5181823385294</v>
      </c>
      <c r="CB60" s="153"/>
      <c r="CC60" s="153">
        <f t="shared" si="3"/>
        <v>1604.5181823385294</v>
      </c>
      <c r="CD60" s="155">
        <v>56</v>
      </c>
      <c r="CE60" s="171">
        <v>0</v>
      </c>
      <c r="CK60" s="200"/>
      <c r="CP60" s="200"/>
      <c r="CU60" s="200"/>
      <c r="CV60" s="199"/>
      <c r="CW60" s="199"/>
      <c r="CX60" s="199"/>
      <c r="CY60" s="139"/>
      <c r="DE60" s="155">
        <v>56</v>
      </c>
      <c r="DF60" s="282">
        <v>2</v>
      </c>
      <c r="DG60" s="282">
        <v>2</v>
      </c>
      <c r="DH60" s="146">
        <v>2</v>
      </c>
      <c r="DI60" s="173">
        <v>1.91</v>
      </c>
      <c r="DJ60" s="146">
        <v>280</v>
      </c>
      <c r="DK60" s="173">
        <v>1604.5181823385294</v>
      </c>
      <c r="DL60" s="218">
        <v>8</v>
      </c>
      <c r="DM60" s="169">
        <v>41050</v>
      </c>
      <c r="DN60" s="169"/>
      <c r="DO60" s="169" t="s">
        <v>781</v>
      </c>
      <c r="DP60" s="146">
        <v>0</v>
      </c>
      <c r="DQ60" s="205">
        <f t="shared" si="4"/>
        <v>0</v>
      </c>
      <c r="DR60" s="219">
        <f t="shared" si="5"/>
        <v>0</v>
      </c>
      <c r="DT60" s="219">
        <f t="shared" si="7"/>
        <v>0</v>
      </c>
      <c r="DV60" s="135"/>
      <c r="DW60" s="135"/>
      <c r="DX60" s="135"/>
    </row>
    <row r="61" spans="1:128" x14ac:dyDescent="0.25">
      <c r="A61" s="152">
        <v>57</v>
      </c>
      <c r="B61" s="146">
        <v>57</v>
      </c>
      <c r="C61" s="167"/>
      <c r="D61" s="147">
        <v>41022</v>
      </c>
      <c r="E61" s="148">
        <v>1</v>
      </c>
      <c r="F61" s="148">
        <v>1</v>
      </c>
      <c r="G61" s="175">
        <v>6.8</v>
      </c>
      <c r="H61" s="207">
        <v>18</v>
      </c>
      <c r="I61" s="203"/>
      <c r="J61" s="211"/>
      <c r="K61" s="148">
        <v>8.1999999999999993</v>
      </c>
      <c r="L61" s="207">
        <v>21</v>
      </c>
      <c r="M61" s="203"/>
      <c r="N61" s="213"/>
      <c r="O61" s="199">
        <v>1</v>
      </c>
      <c r="P61" s="144">
        <v>2</v>
      </c>
      <c r="Q61" s="144">
        <v>2</v>
      </c>
      <c r="R61" s="144">
        <v>3</v>
      </c>
      <c r="S61" s="144">
        <v>3</v>
      </c>
      <c r="T61" s="144">
        <v>3</v>
      </c>
      <c r="U61" s="144">
        <v>3</v>
      </c>
      <c r="V61" s="144">
        <v>3</v>
      </c>
      <c r="W61" s="144"/>
      <c r="X61" s="281">
        <f t="shared" si="0"/>
        <v>3</v>
      </c>
      <c r="Y61" s="143" t="s">
        <v>117</v>
      </c>
      <c r="Z61" s="144" t="s">
        <v>117</v>
      </c>
      <c r="AA61" s="144" t="s">
        <v>111</v>
      </c>
      <c r="AB61" s="144" t="s">
        <v>112</v>
      </c>
      <c r="AC61" s="144"/>
      <c r="AD61" s="144"/>
      <c r="AE61" s="144"/>
      <c r="AF61" s="144"/>
      <c r="AG61" s="144"/>
      <c r="AH61" s="143">
        <v>5</v>
      </c>
      <c r="AI61" s="144">
        <v>5</v>
      </c>
      <c r="AJ61" s="144">
        <v>7</v>
      </c>
      <c r="AK61" s="144">
        <v>7</v>
      </c>
      <c r="AL61" s="144">
        <v>7</v>
      </c>
      <c r="AM61" s="144">
        <v>7</v>
      </c>
      <c r="AN61" s="144">
        <v>7</v>
      </c>
      <c r="AO61" s="144"/>
      <c r="AP61" s="144"/>
      <c r="AQ61" s="143"/>
      <c r="AR61" s="144"/>
      <c r="AS61" s="144"/>
      <c r="AT61" s="144"/>
      <c r="AU61" s="144"/>
      <c r="AV61" s="144"/>
      <c r="AW61" s="144"/>
      <c r="AX61" s="144">
        <v>7</v>
      </c>
      <c r="AY61" s="144"/>
      <c r="AZ61" s="149">
        <v>41043</v>
      </c>
      <c r="BA61" s="147">
        <v>41046</v>
      </c>
      <c r="BB61" s="150">
        <v>41053</v>
      </c>
      <c r="BC61" s="144"/>
      <c r="BD61" s="144"/>
      <c r="BE61" s="144"/>
      <c r="BF61" s="144"/>
      <c r="BG61" s="144"/>
      <c r="BH61" s="144"/>
      <c r="BI61" s="144"/>
      <c r="BJ61" s="144"/>
      <c r="BK61" s="151"/>
      <c r="BL61" s="152" t="s">
        <v>831</v>
      </c>
      <c r="BM61" s="185">
        <f t="shared" si="1"/>
        <v>2</v>
      </c>
      <c r="BN61" s="282">
        <v>2</v>
      </c>
      <c r="BO61" s="153">
        <v>1.54</v>
      </c>
      <c r="BP61" s="146">
        <v>230</v>
      </c>
      <c r="BQ61" s="154"/>
      <c r="BR61" s="144"/>
      <c r="BS61" s="153"/>
      <c r="BT61" s="153"/>
      <c r="BU61" s="153"/>
      <c r="BV61" s="153"/>
      <c r="BW61" s="153"/>
      <c r="BX61" s="153"/>
      <c r="BY61" s="241">
        <v>3</v>
      </c>
      <c r="BZ61" s="272" t="s">
        <v>931</v>
      </c>
      <c r="CA61" s="153">
        <f>((BO61^2*PI()*BP61*1)/4)+((BO61^2*PI()*BP61*1)/8)</f>
        <v>642.61434808811896</v>
      </c>
      <c r="CB61" s="153"/>
      <c r="CC61" s="153">
        <f t="shared" si="3"/>
        <v>642.61434808811896</v>
      </c>
      <c r="CD61" s="155">
        <v>57</v>
      </c>
      <c r="CE61" s="232">
        <v>3</v>
      </c>
      <c r="CF61" s="189">
        <v>7</v>
      </c>
      <c r="CG61" s="189">
        <v>5</v>
      </c>
      <c r="CH61" s="189">
        <v>4</v>
      </c>
      <c r="CI61" s="189">
        <v>4</v>
      </c>
      <c r="CK61" s="200">
        <v>4</v>
      </c>
      <c r="CL61" s="189">
        <v>6</v>
      </c>
      <c r="CM61" s="189">
        <v>1</v>
      </c>
      <c r="CN61" s="189">
        <v>6</v>
      </c>
      <c r="CP61" s="200">
        <v>11</v>
      </c>
      <c r="CQ61" s="189">
        <v>0</v>
      </c>
      <c r="CS61" s="189">
        <v>0</v>
      </c>
      <c r="CT61" s="135" t="s">
        <v>954</v>
      </c>
      <c r="CU61" s="200"/>
      <c r="CV61" s="199"/>
      <c r="CW61" s="199"/>
      <c r="CX61" s="199"/>
      <c r="CY61" s="139"/>
      <c r="DE61" s="155">
        <v>57</v>
      </c>
      <c r="DF61" s="282">
        <v>3</v>
      </c>
      <c r="DG61" s="282">
        <v>2</v>
      </c>
      <c r="DH61" s="218">
        <v>3</v>
      </c>
      <c r="DI61" s="153">
        <v>1.54</v>
      </c>
      <c r="DJ61" s="146">
        <v>230</v>
      </c>
      <c r="DK61" s="173">
        <v>642.61434808811896</v>
      </c>
      <c r="DL61" s="218">
        <v>7</v>
      </c>
      <c r="DM61" s="147">
        <v>41043</v>
      </c>
      <c r="DN61" s="147">
        <v>41046</v>
      </c>
      <c r="DO61" s="147">
        <v>41053</v>
      </c>
      <c r="DP61" s="218">
        <v>3</v>
      </c>
      <c r="DQ61" s="205">
        <f t="shared" si="4"/>
        <v>22</v>
      </c>
      <c r="DR61" s="219">
        <f t="shared" si="5"/>
        <v>11</v>
      </c>
      <c r="DS61" s="219">
        <f t="shared" si="6"/>
        <v>5</v>
      </c>
      <c r="DT61" s="219">
        <f t="shared" si="7"/>
        <v>10</v>
      </c>
      <c r="DV61" s="135" t="s">
        <v>958</v>
      </c>
      <c r="DW61" s="135"/>
      <c r="DX61" s="152"/>
    </row>
    <row r="62" spans="1:128" x14ac:dyDescent="0.25">
      <c r="A62" s="152">
        <v>58</v>
      </c>
      <c r="B62" s="146">
        <v>58</v>
      </c>
      <c r="C62" s="167"/>
      <c r="D62" s="147"/>
      <c r="E62" s="148"/>
      <c r="F62" s="148"/>
      <c r="G62" s="160"/>
      <c r="H62" s="205"/>
      <c r="I62" s="179"/>
      <c r="J62" s="209"/>
      <c r="K62" s="148"/>
      <c r="L62" s="205"/>
      <c r="M62" s="179"/>
      <c r="N62" s="213"/>
      <c r="O62" s="199"/>
      <c r="P62" s="144"/>
      <c r="Q62" s="144"/>
      <c r="R62" s="144"/>
      <c r="S62" s="144"/>
      <c r="T62" s="144"/>
      <c r="U62" s="144"/>
      <c r="V62" s="144"/>
      <c r="W62" s="144"/>
      <c r="X62" s="281">
        <f t="shared" si="0"/>
        <v>0</v>
      </c>
      <c r="Y62" s="143"/>
      <c r="Z62" s="144"/>
      <c r="AA62" s="144"/>
      <c r="AB62" s="144"/>
      <c r="AC62" s="144"/>
      <c r="AD62" s="144"/>
      <c r="AE62" s="144"/>
      <c r="AF62" s="144"/>
      <c r="AG62" s="144"/>
      <c r="AH62" s="143"/>
      <c r="AI62" s="144"/>
      <c r="AJ62" s="144"/>
      <c r="AK62" s="144"/>
      <c r="AL62" s="144"/>
      <c r="AM62" s="144"/>
      <c r="AN62" s="144"/>
      <c r="AO62" s="144"/>
      <c r="AP62" s="144"/>
      <c r="AQ62" s="143"/>
      <c r="AR62" s="144"/>
      <c r="AS62" s="144"/>
      <c r="AT62" s="144"/>
      <c r="AU62" s="144"/>
      <c r="AV62" s="144"/>
      <c r="AW62" s="144"/>
      <c r="AX62" s="144"/>
      <c r="AY62" s="144"/>
      <c r="AZ62" s="149"/>
      <c r="BA62" s="147"/>
      <c r="BB62" s="150"/>
      <c r="BC62" s="144"/>
      <c r="BD62" s="144"/>
      <c r="BE62" s="144"/>
      <c r="BF62" s="144"/>
      <c r="BG62" s="144"/>
      <c r="BH62" s="144"/>
      <c r="BI62" s="144"/>
      <c r="BJ62" s="144"/>
      <c r="BK62" s="151"/>
      <c r="BL62" s="152" t="s">
        <v>753</v>
      </c>
      <c r="BM62" s="185">
        <f t="shared" si="1"/>
        <v>0</v>
      </c>
      <c r="BN62" s="282"/>
      <c r="BO62" s="153"/>
      <c r="BP62" s="144"/>
      <c r="BQ62" s="154"/>
      <c r="BR62" s="144"/>
      <c r="BS62" s="153"/>
      <c r="BT62" s="153"/>
      <c r="BU62" s="153"/>
      <c r="BV62" s="153"/>
      <c r="BW62" s="153"/>
      <c r="BX62" s="153"/>
      <c r="BY62" s="241"/>
      <c r="BZ62" s="272"/>
      <c r="CA62" s="153"/>
      <c r="CB62" s="153"/>
      <c r="CC62" s="153"/>
      <c r="CD62" s="155">
        <v>58</v>
      </c>
      <c r="CE62" s="232"/>
      <c r="CK62" s="200"/>
      <c r="CP62" s="200"/>
      <c r="CU62" s="200"/>
      <c r="CV62" s="199"/>
      <c r="CW62" s="199"/>
      <c r="CX62" s="199"/>
      <c r="CY62" s="139"/>
      <c r="DE62" s="155">
        <v>58</v>
      </c>
      <c r="DF62" s="282">
        <v>0</v>
      </c>
      <c r="DG62" s="282">
        <v>0</v>
      </c>
      <c r="DH62" s="218"/>
      <c r="DI62" s="153"/>
      <c r="DJ62" s="146"/>
      <c r="DK62" s="173"/>
      <c r="DM62" s="147"/>
      <c r="DN62" s="147"/>
      <c r="DO62" s="147"/>
      <c r="DP62" s="218"/>
      <c r="DQ62" s="205"/>
      <c r="DV62" s="177"/>
      <c r="DW62" s="135"/>
      <c r="DX62" s="135"/>
    </row>
    <row r="63" spans="1:128" x14ac:dyDescent="0.25">
      <c r="A63" s="152">
        <v>59</v>
      </c>
      <c r="B63" s="146">
        <v>59</v>
      </c>
      <c r="C63" s="167"/>
      <c r="D63" s="147">
        <v>41022</v>
      </c>
      <c r="E63" s="148">
        <v>1</v>
      </c>
      <c r="F63" s="148">
        <v>1</v>
      </c>
      <c r="G63" s="160">
        <v>6.9</v>
      </c>
      <c r="H63" s="205">
        <v>43</v>
      </c>
      <c r="I63" s="179"/>
      <c r="J63" s="209"/>
      <c r="K63" s="148">
        <v>8.5</v>
      </c>
      <c r="L63" s="205">
        <v>45</v>
      </c>
      <c r="M63" s="179"/>
      <c r="N63" s="213"/>
      <c r="O63" s="199">
        <v>3</v>
      </c>
      <c r="P63" s="144">
        <v>3</v>
      </c>
      <c r="Q63" s="144">
        <v>3</v>
      </c>
      <c r="R63" s="144">
        <v>3</v>
      </c>
      <c r="S63" s="144">
        <v>3</v>
      </c>
      <c r="T63" s="144">
        <v>3</v>
      </c>
      <c r="U63" s="144">
        <v>3</v>
      </c>
      <c r="V63" s="144">
        <v>3</v>
      </c>
      <c r="W63" s="144">
        <v>4</v>
      </c>
      <c r="X63" s="281">
        <f t="shared" si="0"/>
        <v>4</v>
      </c>
      <c r="Y63" s="143" t="s">
        <v>117</v>
      </c>
      <c r="Z63" s="144" t="s">
        <v>117</v>
      </c>
      <c r="AA63" s="144" t="s">
        <v>117</v>
      </c>
      <c r="AB63" s="144" t="s">
        <v>111</v>
      </c>
      <c r="AC63" s="144" t="s">
        <v>111</v>
      </c>
      <c r="AD63" s="144" t="s">
        <v>118</v>
      </c>
      <c r="AE63" s="144"/>
      <c r="AF63" s="144"/>
      <c r="AG63" s="144"/>
      <c r="AH63" s="143">
        <v>5</v>
      </c>
      <c r="AI63" s="144">
        <v>5</v>
      </c>
      <c r="AJ63" s="144">
        <v>10</v>
      </c>
      <c r="AK63" s="144">
        <v>10</v>
      </c>
      <c r="AL63" s="144">
        <v>13</v>
      </c>
      <c r="AM63" s="144">
        <v>14</v>
      </c>
      <c r="AN63" s="144">
        <v>14</v>
      </c>
      <c r="AO63" s="144">
        <v>13</v>
      </c>
      <c r="AP63" s="144"/>
      <c r="AQ63" s="143"/>
      <c r="AR63" s="144"/>
      <c r="AS63" s="144"/>
      <c r="AT63" s="144"/>
      <c r="AU63" s="144"/>
      <c r="AV63" s="144"/>
      <c r="AW63" s="144"/>
      <c r="AX63" s="144"/>
      <c r="AY63" s="144">
        <v>13</v>
      </c>
      <c r="AZ63" s="149">
        <v>41050</v>
      </c>
      <c r="BA63" s="147"/>
      <c r="BB63" s="150">
        <v>41057</v>
      </c>
      <c r="BC63" s="144"/>
      <c r="BD63" s="144"/>
      <c r="BE63" s="144"/>
      <c r="BF63" s="144"/>
      <c r="BG63" s="144"/>
      <c r="BH63" s="144"/>
      <c r="BI63" s="144"/>
      <c r="BJ63" s="144"/>
      <c r="BK63" s="151"/>
      <c r="BL63" s="152" t="s">
        <v>832</v>
      </c>
      <c r="BM63" s="185">
        <f t="shared" si="1"/>
        <v>3</v>
      </c>
      <c r="BN63" s="282">
        <v>3</v>
      </c>
      <c r="BO63" s="153">
        <v>2.82</v>
      </c>
      <c r="BP63" s="144">
        <v>95</v>
      </c>
      <c r="BQ63" s="154"/>
      <c r="BR63" s="144"/>
      <c r="BS63" s="153"/>
      <c r="BT63" s="153"/>
      <c r="BU63" s="153"/>
      <c r="BV63" s="153"/>
      <c r="BW63" s="153"/>
      <c r="BX63" s="153"/>
      <c r="BY63" s="241">
        <v>0</v>
      </c>
      <c r="BZ63" s="272"/>
      <c r="CA63" s="153">
        <f t="shared" si="2"/>
        <v>1780.0531010615323</v>
      </c>
      <c r="CB63" s="153"/>
      <c r="CC63" s="153">
        <f t="shared" si="3"/>
        <v>1780.0531010615323</v>
      </c>
      <c r="CD63" s="155">
        <v>59</v>
      </c>
      <c r="CE63" s="232">
        <v>0</v>
      </c>
      <c r="CK63" s="200"/>
      <c r="CP63" s="200"/>
      <c r="CU63" s="200"/>
      <c r="CV63" s="199"/>
      <c r="CW63" s="199"/>
      <c r="CX63" s="199"/>
      <c r="CY63" s="139"/>
      <c r="DE63" s="155">
        <v>59</v>
      </c>
      <c r="DF63" s="282">
        <v>4</v>
      </c>
      <c r="DG63" s="282">
        <v>3</v>
      </c>
      <c r="DH63" s="218">
        <v>4</v>
      </c>
      <c r="DI63" s="153">
        <v>2.82</v>
      </c>
      <c r="DJ63" s="146">
        <v>95</v>
      </c>
      <c r="DK63" s="173">
        <v>1780.0531010615323</v>
      </c>
      <c r="DL63" s="218">
        <v>13</v>
      </c>
      <c r="DM63" s="147">
        <v>41050</v>
      </c>
      <c r="DN63" s="147"/>
      <c r="DO63" s="147">
        <v>41057</v>
      </c>
      <c r="DP63" s="218">
        <v>0</v>
      </c>
      <c r="DQ63" s="205">
        <f t="shared" si="4"/>
        <v>0</v>
      </c>
      <c r="DR63" s="219">
        <f t="shared" si="5"/>
        <v>0</v>
      </c>
      <c r="DT63" s="219">
        <f t="shared" si="7"/>
        <v>0</v>
      </c>
      <c r="DV63" s="177"/>
      <c r="DW63" s="135"/>
      <c r="DX63" s="135"/>
    </row>
    <row r="64" spans="1:128" x14ac:dyDescent="0.25">
      <c r="A64" s="152">
        <v>60</v>
      </c>
      <c r="B64" s="146">
        <v>60</v>
      </c>
      <c r="C64" s="167"/>
      <c r="D64" s="147">
        <v>41022</v>
      </c>
      <c r="E64" s="148">
        <v>1</v>
      </c>
      <c r="F64" s="148">
        <v>1</v>
      </c>
      <c r="G64" s="160">
        <v>6.9</v>
      </c>
      <c r="H64" s="205">
        <v>55</v>
      </c>
      <c r="I64" s="179"/>
      <c r="J64" s="209"/>
      <c r="K64" s="148">
        <v>8.3000000000000007</v>
      </c>
      <c r="L64" s="205">
        <v>54</v>
      </c>
      <c r="M64" s="179"/>
      <c r="N64" s="213"/>
      <c r="O64" s="199">
        <v>1</v>
      </c>
      <c r="P64" s="144">
        <v>2</v>
      </c>
      <c r="Q64" s="144">
        <v>2</v>
      </c>
      <c r="R64" s="144">
        <v>2</v>
      </c>
      <c r="S64" s="144">
        <v>2</v>
      </c>
      <c r="T64" s="144">
        <v>3</v>
      </c>
      <c r="U64" s="144">
        <v>3</v>
      </c>
      <c r="V64" s="144">
        <v>3</v>
      </c>
      <c r="W64" s="144">
        <v>3</v>
      </c>
      <c r="X64" s="281">
        <f t="shared" si="0"/>
        <v>3</v>
      </c>
      <c r="Y64" s="143" t="s">
        <v>117</v>
      </c>
      <c r="Z64" s="144" t="s">
        <v>117</v>
      </c>
      <c r="AA64" s="144" t="s">
        <v>118</v>
      </c>
      <c r="AB64" s="144" t="s">
        <v>112</v>
      </c>
      <c r="AC64" s="144"/>
      <c r="AD64" s="144"/>
      <c r="AE64" s="144"/>
      <c r="AF64" s="144"/>
      <c r="AG64" s="144"/>
      <c r="AH64" s="143">
        <v>5</v>
      </c>
      <c r="AI64" s="144">
        <v>7</v>
      </c>
      <c r="AJ64" s="144">
        <v>10</v>
      </c>
      <c r="AK64" s="144">
        <v>10</v>
      </c>
      <c r="AL64" s="144">
        <v>11</v>
      </c>
      <c r="AM64" s="144">
        <v>11</v>
      </c>
      <c r="AN64" s="144">
        <v>11</v>
      </c>
      <c r="AO64" s="144">
        <v>11</v>
      </c>
      <c r="AP64" s="144"/>
      <c r="AQ64" s="143"/>
      <c r="AR64" s="144"/>
      <c r="AS64" s="144"/>
      <c r="AT64" s="144"/>
      <c r="AU64" s="144"/>
      <c r="AV64" s="144"/>
      <c r="AW64" s="144"/>
      <c r="AX64" s="144"/>
      <c r="AY64" s="144">
        <v>11</v>
      </c>
      <c r="AZ64" s="149">
        <v>41043</v>
      </c>
      <c r="BA64" s="147">
        <v>41046</v>
      </c>
      <c r="BB64" s="150" t="s">
        <v>781</v>
      </c>
      <c r="BC64" s="144"/>
      <c r="BD64" s="144"/>
      <c r="BE64" s="144"/>
      <c r="BF64" s="144"/>
      <c r="BG64" s="144"/>
      <c r="BH64" s="144"/>
      <c r="BI64" s="144"/>
      <c r="BJ64" s="144"/>
      <c r="BK64" s="151"/>
      <c r="BL64" s="152" t="s">
        <v>833</v>
      </c>
      <c r="BM64" s="185">
        <f t="shared" si="1"/>
        <v>3</v>
      </c>
      <c r="BN64" s="282">
        <v>3</v>
      </c>
      <c r="BO64" s="153">
        <v>1.81</v>
      </c>
      <c r="BP64" s="146">
        <v>210</v>
      </c>
      <c r="BQ64" s="154"/>
      <c r="BR64" s="144"/>
      <c r="BS64" s="153"/>
      <c r="BT64" s="153"/>
      <c r="BU64" s="153"/>
      <c r="BV64" s="153"/>
      <c r="BW64" s="153"/>
      <c r="BX64" s="153"/>
      <c r="BY64" s="241">
        <v>2</v>
      </c>
      <c r="BZ64" s="272" t="s">
        <v>932</v>
      </c>
      <c r="CA64" s="153">
        <f>((BO64^2*PI()*BP64*2)/4)+((BO64^2*PI()*BP64*1)/16)</f>
        <v>1215.7627811677646</v>
      </c>
      <c r="CB64" s="153"/>
      <c r="CC64" s="153">
        <f t="shared" si="3"/>
        <v>1215.7627811677646</v>
      </c>
      <c r="CD64" s="155">
        <v>60</v>
      </c>
      <c r="CE64" s="232">
        <v>2</v>
      </c>
      <c r="CF64" s="189">
        <v>6</v>
      </c>
      <c r="CG64" s="189">
        <v>6</v>
      </c>
      <c r="CI64" s="189">
        <v>15</v>
      </c>
      <c r="CK64" s="200">
        <v>8</v>
      </c>
      <c r="CL64" s="189">
        <v>5</v>
      </c>
      <c r="CN64" s="189">
        <v>9</v>
      </c>
      <c r="CP64" s="200"/>
      <c r="CU64" s="200"/>
      <c r="CV64" s="199"/>
      <c r="CW64" s="199"/>
      <c r="CX64" s="199"/>
      <c r="CY64" s="139"/>
      <c r="DE64" s="155">
        <v>60</v>
      </c>
      <c r="DF64" s="282">
        <v>3</v>
      </c>
      <c r="DG64" s="282">
        <v>3</v>
      </c>
      <c r="DH64" s="218">
        <v>3</v>
      </c>
      <c r="DI64" s="153">
        <v>1.81</v>
      </c>
      <c r="DJ64" s="146">
        <v>210</v>
      </c>
      <c r="DK64" s="173">
        <v>1215.7627811677646</v>
      </c>
      <c r="DL64" s="218">
        <v>11</v>
      </c>
      <c r="DM64" s="147">
        <v>41043</v>
      </c>
      <c r="DN64" s="147">
        <v>41046</v>
      </c>
      <c r="DO64" s="147" t="s">
        <v>781</v>
      </c>
      <c r="DP64" s="218">
        <v>2</v>
      </c>
      <c r="DQ64" s="205">
        <f t="shared" si="4"/>
        <v>14</v>
      </c>
      <c r="DR64" s="219">
        <f t="shared" si="5"/>
        <v>11</v>
      </c>
      <c r="DT64" s="219">
        <f t="shared" si="7"/>
        <v>24</v>
      </c>
      <c r="DV64" s="135"/>
      <c r="DW64" s="135"/>
      <c r="DX64" s="135"/>
    </row>
    <row r="65" spans="1:128" x14ac:dyDescent="0.25">
      <c r="A65" s="152">
        <v>61</v>
      </c>
      <c r="B65" s="146">
        <v>61</v>
      </c>
      <c r="C65" s="167"/>
      <c r="D65" s="147">
        <v>41036</v>
      </c>
      <c r="E65" s="148">
        <v>1</v>
      </c>
      <c r="F65" s="148">
        <v>1</v>
      </c>
      <c r="G65" s="160"/>
      <c r="H65" s="205"/>
      <c r="I65" s="179"/>
      <c r="J65" s="209"/>
      <c r="K65" s="148">
        <v>8.1</v>
      </c>
      <c r="L65" s="205">
        <v>60</v>
      </c>
      <c r="M65" s="179"/>
      <c r="N65" s="213"/>
      <c r="O65" s="199"/>
      <c r="P65" s="144"/>
      <c r="Q65" s="144">
        <v>3</v>
      </c>
      <c r="R65" s="144">
        <v>3</v>
      </c>
      <c r="S65" s="144">
        <v>3</v>
      </c>
      <c r="T65" s="144">
        <v>3</v>
      </c>
      <c r="U65" s="144">
        <v>3</v>
      </c>
      <c r="V65" s="144">
        <v>3</v>
      </c>
      <c r="W65" s="144">
        <v>3</v>
      </c>
      <c r="X65" s="281">
        <f t="shared" si="0"/>
        <v>3</v>
      </c>
      <c r="Y65" s="143"/>
      <c r="Z65" s="144"/>
      <c r="AA65" s="144" t="s">
        <v>117</v>
      </c>
      <c r="AB65" s="144" t="s">
        <v>117</v>
      </c>
      <c r="AC65" s="144" t="s">
        <v>111</v>
      </c>
      <c r="AD65" s="144" t="s">
        <v>118</v>
      </c>
      <c r="AE65" s="144" t="s">
        <v>112</v>
      </c>
      <c r="AF65" s="144"/>
      <c r="AG65" s="144"/>
      <c r="AH65" s="143"/>
      <c r="AI65" s="144"/>
      <c r="AJ65" s="144">
        <v>5</v>
      </c>
      <c r="AK65" s="144">
        <v>10</v>
      </c>
      <c r="AL65" s="144">
        <v>10</v>
      </c>
      <c r="AM65" s="144">
        <v>17</v>
      </c>
      <c r="AN65" s="144">
        <v>17</v>
      </c>
      <c r="AO65" s="144">
        <v>15</v>
      </c>
      <c r="AP65" s="144"/>
      <c r="AQ65" s="143"/>
      <c r="AR65" s="144"/>
      <c r="AS65" s="144"/>
      <c r="AT65" s="144"/>
      <c r="AU65" s="144"/>
      <c r="AV65" s="144"/>
      <c r="AW65" s="144"/>
      <c r="AX65" s="144"/>
      <c r="AY65" s="144">
        <v>15</v>
      </c>
      <c r="AZ65" s="149" t="s">
        <v>788</v>
      </c>
      <c r="BA65" s="147"/>
      <c r="BB65" s="150">
        <v>41057</v>
      </c>
      <c r="BC65" s="144"/>
      <c r="BD65" s="144"/>
      <c r="BE65" s="144"/>
      <c r="BF65" s="144"/>
      <c r="BG65" s="144"/>
      <c r="BH65" s="144"/>
      <c r="BI65" s="144"/>
      <c r="BJ65" s="144"/>
      <c r="BK65" s="151"/>
      <c r="BL65" s="152" t="s">
        <v>834</v>
      </c>
      <c r="BM65" s="185">
        <f t="shared" si="1"/>
        <v>3</v>
      </c>
      <c r="BN65" s="282">
        <v>3</v>
      </c>
      <c r="BO65" s="153">
        <v>1.25</v>
      </c>
      <c r="BP65" s="144">
        <v>235</v>
      </c>
      <c r="BQ65" s="154"/>
      <c r="BR65" s="144"/>
      <c r="BS65" s="153"/>
      <c r="BT65" s="153"/>
      <c r="BU65" s="153"/>
      <c r="BV65" s="153"/>
      <c r="BW65" s="153"/>
      <c r="BX65" s="153"/>
      <c r="BY65" s="241">
        <v>0</v>
      </c>
      <c r="BZ65" s="272"/>
      <c r="CA65" s="153">
        <f t="shared" si="2"/>
        <v>865.16516436750157</v>
      </c>
      <c r="CB65" s="153"/>
      <c r="CC65" s="153">
        <f t="shared" si="3"/>
        <v>865.16516436750157</v>
      </c>
      <c r="CD65" s="155">
        <v>61</v>
      </c>
      <c r="CE65" s="232">
        <v>0</v>
      </c>
      <c r="CK65" s="200"/>
      <c r="CP65" s="200"/>
      <c r="CU65" s="200"/>
      <c r="CV65" s="199"/>
      <c r="CW65" s="199"/>
      <c r="CX65" s="199"/>
      <c r="CY65" s="139"/>
      <c r="DE65" s="155">
        <v>61</v>
      </c>
      <c r="DF65" s="282">
        <v>3</v>
      </c>
      <c r="DG65" s="282">
        <v>3</v>
      </c>
      <c r="DH65" s="218">
        <v>3</v>
      </c>
      <c r="DI65" s="153">
        <v>1.25</v>
      </c>
      <c r="DJ65" s="146">
        <v>235</v>
      </c>
      <c r="DK65" s="173">
        <v>865.16516436750157</v>
      </c>
      <c r="DL65" s="218">
        <v>15</v>
      </c>
      <c r="DM65" s="147" t="s">
        <v>788</v>
      </c>
      <c r="DN65" s="147"/>
      <c r="DO65" s="147">
        <v>41057</v>
      </c>
      <c r="DP65" s="218">
        <v>0</v>
      </c>
      <c r="DQ65" s="205">
        <f t="shared" si="4"/>
        <v>0</v>
      </c>
      <c r="DR65" s="219">
        <f t="shared" si="5"/>
        <v>0</v>
      </c>
      <c r="DT65" s="219">
        <f t="shared" si="7"/>
        <v>0</v>
      </c>
      <c r="DV65" s="135"/>
      <c r="DW65" s="135"/>
      <c r="DX65" s="135"/>
    </row>
    <row r="66" spans="1:128" x14ac:dyDescent="0.25">
      <c r="A66" s="152">
        <v>62</v>
      </c>
      <c r="B66" s="146">
        <v>62</v>
      </c>
      <c r="C66" s="167"/>
      <c r="D66" s="147"/>
      <c r="E66" s="148"/>
      <c r="F66" s="148"/>
      <c r="G66" s="160"/>
      <c r="H66" s="205"/>
      <c r="I66" s="179"/>
      <c r="J66" s="209"/>
      <c r="K66" s="148"/>
      <c r="L66" s="205"/>
      <c r="M66" s="179"/>
      <c r="N66" s="213"/>
      <c r="O66" s="199"/>
      <c r="P66" s="144"/>
      <c r="Q66" s="144"/>
      <c r="R66" s="144"/>
      <c r="S66" s="144"/>
      <c r="T66" s="144"/>
      <c r="U66" s="144"/>
      <c r="V66" s="144"/>
      <c r="W66" s="144"/>
      <c r="X66" s="281">
        <f t="shared" si="0"/>
        <v>0</v>
      </c>
      <c r="Y66" s="143"/>
      <c r="Z66" s="144"/>
      <c r="AA66" s="144"/>
      <c r="AB66" s="144"/>
      <c r="AC66" s="144"/>
      <c r="AD66" s="144"/>
      <c r="AE66" s="144"/>
      <c r="AF66" s="144"/>
      <c r="AG66" s="144"/>
      <c r="AH66" s="143"/>
      <c r="AI66" s="144"/>
      <c r="AJ66" s="144"/>
      <c r="AK66" s="144"/>
      <c r="AL66" s="144"/>
      <c r="AM66" s="144"/>
      <c r="AN66" s="144"/>
      <c r="AO66" s="144"/>
      <c r="AP66" s="144"/>
      <c r="AQ66" s="143"/>
      <c r="AR66" s="144"/>
      <c r="AS66" s="144"/>
      <c r="AT66" s="144"/>
      <c r="AU66" s="144"/>
      <c r="AV66" s="144"/>
      <c r="AW66" s="144"/>
      <c r="AX66" s="144"/>
      <c r="AY66" s="144"/>
      <c r="AZ66" s="149"/>
      <c r="BA66" s="147"/>
      <c r="BB66" s="150"/>
      <c r="BC66" s="144"/>
      <c r="BD66" s="144"/>
      <c r="BE66" s="144"/>
      <c r="BF66" s="144"/>
      <c r="BG66" s="144"/>
      <c r="BH66" s="144"/>
      <c r="BI66" s="144"/>
      <c r="BJ66" s="144"/>
      <c r="BK66" s="151"/>
      <c r="BL66" s="152" t="s">
        <v>753</v>
      </c>
      <c r="BM66" s="185">
        <f t="shared" si="1"/>
        <v>0</v>
      </c>
      <c r="BN66" s="282"/>
      <c r="BO66" s="153"/>
      <c r="BP66" s="144"/>
      <c r="BQ66" s="154"/>
      <c r="BR66" s="144"/>
      <c r="BS66" s="153"/>
      <c r="BT66" s="153"/>
      <c r="BU66" s="153"/>
      <c r="BV66" s="153"/>
      <c r="BW66" s="153"/>
      <c r="BX66" s="153"/>
      <c r="BY66" s="241"/>
      <c r="BZ66" s="272"/>
      <c r="CA66" s="153"/>
      <c r="CB66" s="153"/>
      <c r="CC66" s="153"/>
      <c r="CD66" s="155">
        <v>62</v>
      </c>
      <c r="CE66" s="232"/>
      <c r="CK66" s="200"/>
      <c r="CP66" s="200"/>
      <c r="CU66" s="200"/>
      <c r="CV66" s="199"/>
      <c r="CW66" s="199"/>
      <c r="CX66" s="199"/>
      <c r="CY66" s="139"/>
      <c r="DE66" s="155">
        <v>62</v>
      </c>
      <c r="DF66" s="282">
        <v>0</v>
      </c>
      <c r="DG66" s="282">
        <v>0</v>
      </c>
      <c r="DH66" s="218"/>
      <c r="DI66" s="153"/>
      <c r="DJ66" s="146"/>
      <c r="DK66" s="173"/>
      <c r="DM66" s="147"/>
      <c r="DN66" s="147"/>
      <c r="DO66" s="147"/>
      <c r="DP66" s="218"/>
      <c r="DQ66" s="205"/>
      <c r="DV66" s="135"/>
      <c r="DW66" s="135"/>
      <c r="DX66" s="152"/>
    </row>
    <row r="67" spans="1:128" x14ac:dyDescent="0.25">
      <c r="A67" s="152">
        <v>63</v>
      </c>
      <c r="B67" s="146">
        <v>63</v>
      </c>
      <c r="C67" s="167"/>
      <c r="D67" s="147"/>
      <c r="E67" s="148"/>
      <c r="F67" s="148"/>
      <c r="G67" s="160"/>
      <c r="H67" s="205"/>
      <c r="I67" s="179"/>
      <c r="J67" s="209"/>
      <c r="K67" s="148"/>
      <c r="L67" s="205"/>
      <c r="M67" s="179"/>
      <c r="N67" s="213"/>
      <c r="O67" s="199"/>
      <c r="P67" s="144"/>
      <c r="Q67" s="144"/>
      <c r="R67" s="144"/>
      <c r="S67" s="144"/>
      <c r="T67" s="144"/>
      <c r="U67" s="144"/>
      <c r="V67" s="144"/>
      <c r="W67" s="144"/>
      <c r="X67" s="281">
        <f t="shared" si="0"/>
        <v>0</v>
      </c>
      <c r="Y67" s="143"/>
      <c r="Z67" s="144"/>
      <c r="AA67" s="144"/>
      <c r="AB67" s="144"/>
      <c r="AC67" s="144"/>
      <c r="AD67" s="144"/>
      <c r="AE67" s="144"/>
      <c r="AF67" s="144"/>
      <c r="AG67" s="144"/>
      <c r="AH67" s="143"/>
      <c r="AI67" s="144"/>
      <c r="AJ67" s="144"/>
      <c r="AK67" s="144"/>
      <c r="AL67" s="144"/>
      <c r="AM67" s="144"/>
      <c r="AN67" s="144"/>
      <c r="AO67" s="144"/>
      <c r="AP67" s="144"/>
      <c r="AQ67" s="143"/>
      <c r="AR67" s="144"/>
      <c r="AS67" s="144"/>
      <c r="AT67" s="144"/>
      <c r="AU67" s="144"/>
      <c r="AV67" s="144"/>
      <c r="AW67" s="144"/>
      <c r="AX67" s="144"/>
      <c r="AY67" s="144"/>
      <c r="AZ67" s="149"/>
      <c r="BA67" s="147"/>
      <c r="BB67" s="150"/>
      <c r="BC67" s="144"/>
      <c r="BD67" s="144"/>
      <c r="BE67" s="144"/>
      <c r="BF67" s="144"/>
      <c r="BG67" s="144"/>
      <c r="BH67" s="144"/>
      <c r="BI67" s="144"/>
      <c r="BJ67" s="144"/>
      <c r="BK67" s="151"/>
      <c r="BL67" s="152" t="s">
        <v>835</v>
      </c>
      <c r="BM67" s="185">
        <f t="shared" si="1"/>
        <v>0</v>
      </c>
      <c r="BN67" s="282"/>
      <c r="BO67" s="153"/>
      <c r="BP67" s="144"/>
      <c r="BQ67" s="154"/>
      <c r="BR67" s="144"/>
      <c r="BS67" s="153"/>
      <c r="BT67" s="153"/>
      <c r="BU67" s="153"/>
      <c r="BV67" s="153"/>
      <c r="BW67" s="153"/>
      <c r="BX67" s="153"/>
      <c r="BY67" s="241"/>
      <c r="BZ67" s="272"/>
      <c r="CA67" s="153"/>
      <c r="CB67" s="153"/>
      <c r="CC67" s="153"/>
      <c r="CD67" s="155">
        <v>63</v>
      </c>
      <c r="CE67" s="232"/>
      <c r="CK67" s="200"/>
      <c r="CP67" s="200"/>
      <c r="CU67" s="200"/>
      <c r="CV67" s="199"/>
      <c r="CW67" s="199"/>
      <c r="CX67" s="199"/>
      <c r="CY67" s="139"/>
      <c r="DE67" s="155">
        <v>63</v>
      </c>
      <c r="DF67" s="282">
        <v>0</v>
      </c>
      <c r="DG67" s="282">
        <v>0</v>
      </c>
      <c r="DH67" s="218"/>
      <c r="DI67" s="153"/>
      <c r="DJ67" s="146"/>
      <c r="DK67" s="173"/>
      <c r="DM67" s="147"/>
      <c r="DN67" s="147"/>
      <c r="DO67" s="147"/>
      <c r="DP67" s="218"/>
      <c r="DQ67" s="205"/>
      <c r="DV67" s="135"/>
      <c r="DW67" s="135"/>
      <c r="DX67" s="135"/>
    </row>
    <row r="68" spans="1:128" x14ac:dyDescent="0.25">
      <c r="A68" s="152">
        <v>64</v>
      </c>
      <c r="B68" s="146">
        <v>64</v>
      </c>
      <c r="C68" s="167"/>
      <c r="D68" s="147"/>
      <c r="E68" s="148"/>
      <c r="F68" s="148"/>
      <c r="G68" s="160"/>
      <c r="H68" s="205"/>
      <c r="I68" s="179"/>
      <c r="J68" s="209"/>
      <c r="K68" s="148"/>
      <c r="L68" s="205"/>
      <c r="M68" s="179"/>
      <c r="N68" s="213"/>
      <c r="O68" s="199"/>
      <c r="P68" s="144"/>
      <c r="Q68" s="144"/>
      <c r="R68" s="144"/>
      <c r="S68" s="144"/>
      <c r="T68" s="144"/>
      <c r="U68" s="144"/>
      <c r="V68" s="144"/>
      <c r="W68" s="144"/>
      <c r="X68" s="281">
        <f t="shared" si="0"/>
        <v>0</v>
      </c>
      <c r="Y68" s="143"/>
      <c r="Z68" s="144"/>
      <c r="AA68" s="144"/>
      <c r="AB68" s="144"/>
      <c r="AC68" s="144"/>
      <c r="AD68" s="144"/>
      <c r="AE68" s="144"/>
      <c r="AF68" s="144"/>
      <c r="AG68" s="144"/>
      <c r="AH68" s="143"/>
      <c r="AI68" s="144"/>
      <c r="AJ68" s="144"/>
      <c r="AK68" s="144"/>
      <c r="AL68" s="144"/>
      <c r="AM68" s="144"/>
      <c r="AN68" s="144"/>
      <c r="AO68" s="144"/>
      <c r="AP68" s="144"/>
      <c r="AQ68" s="143"/>
      <c r="AR68" s="144"/>
      <c r="AS68" s="144"/>
      <c r="AT68" s="144"/>
      <c r="AU68" s="144"/>
      <c r="AV68" s="144"/>
      <c r="AW68" s="144"/>
      <c r="AX68" s="144"/>
      <c r="AY68" s="144"/>
      <c r="AZ68" s="149"/>
      <c r="BA68" s="147"/>
      <c r="BB68" s="150"/>
      <c r="BC68" s="144"/>
      <c r="BD68" s="144"/>
      <c r="BE68" s="144"/>
      <c r="BF68" s="144"/>
      <c r="BG68" s="144"/>
      <c r="BH68" s="144"/>
      <c r="BI68" s="144"/>
      <c r="BJ68" s="144"/>
      <c r="BK68" s="151"/>
      <c r="BL68" s="152" t="s">
        <v>753</v>
      </c>
      <c r="BM68" s="185">
        <f t="shared" si="1"/>
        <v>0</v>
      </c>
      <c r="BN68" s="282"/>
      <c r="BO68" s="153"/>
      <c r="BP68" s="144"/>
      <c r="BQ68" s="154"/>
      <c r="BR68" s="144"/>
      <c r="BS68" s="153"/>
      <c r="BT68" s="153"/>
      <c r="BU68" s="153"/>
      <c r="BV68" s="153"/>
      <c r="BW68" s="153"/>
      <c r="BX68" s="153"/>
      <c r="BY68" s="241"/>
      <c r="BZ68" s="272"/>
      <c r="CA68" s="153"/>
      <c r="CB68" s="153"/>
      <c r="CC68" s="153"/>
      <c r="CD68" s="155">
        <v>64</v>
      </c>
      <c r="CE68" s="232"/>
      <c r="CK68" s="200"/>
      <c r="CP68" s="200"/>
      <c r="CU68" s="200"/>
      <c r="CV68" s="199"/>
      <c r="CW68" s="199"/>
      <c r="CX68" s="199"/>
      <c r="CY68" s="139"/>
      <c r="DE68" s="155">
        <v>64</v>
      </c>
      <c r="DF68" s="282">
        <v>0</v>
      </c>
      <c r="DG68" s="282">
        <v>0</v>
      </c>
      <c r="DH68" s="218"/>
      <c r="DI68" s="153"/>
      <c r="DJ68" s="146"/>
      <c r="DK68" s="173"/>
      <c r="DM68" s="147"/>
      <c r="DN68" s="147"/>
      <c r="DO68" s="147"/>
      <c r="DP68" s="218"/>
      <c r="DQ68" s="205"/>
      <c r="DV68" s="135"/>
      <c r="DW68" s="135"/>
      <c r="DX68" s="152"/>
    </row>
    <row r="69" spans="1:128" x14ac:dyDescent="0.25">
      <c r="A69" s="152">
        <v>65</v>
      </c>
      <c r="B69" s="146">
        <v>65</v>
      </c>
      <c r="C69" s="167"/>
      <c r="D69" s="147"/>
      <c r="E69" s="148"/>
      <c r="F69" s="148"/>
      <c r="G69" s="160"/>
      <c r="H69" s="205"/>
      <c r="I69" s="179"/>
      <c r="J69" s="209"/>
      <c r="K69" s="148"/>
      <c r="L69" s="205"/>
      <c r="M69" s="179"/>
      <c r="N69" s="213"/>
      <c r="O69" s="199"/>
      <c r="P69" s="144"/>
      <c r="Q69" s="144"/>
      <c r="R69" s="144"/>
      <c r="S69" s="144"/>
      <c r="T69" s="144"/>
      <c r="U69" s="144"/>
      <c r="V69" s="144"/>
      <c r="W69" s="144"/>
      <c r="X69" s="281">
        <f t="shared" si="0"/>
        <v>0</v>
      </c>
      <c r="Y69" s="143"/>
      <c r="Z69" s="144"/>
      <c r="AA69" s="144"/>
      <c r="AB69" s="144"/>
      <c r="AC69" s="144"/>
      <c r="AD69" s="144"/>
      <c r="AE69" s="144"/>
      <c r="AF69" s="144"/>
      <c r="AG69" s="144"/>
      <c r="AH69" s="143"/>
      <c r="AI69" s="144"/>
      <c r="AJ69" s="144"/>
      <c r="AK69" s="144"/>
      <c r="AL69" s="144"/>
      <c r="AM69" s="144"/>
      <c r="AN69" s="144"/>
      <c r="AO69" s="144"/>
      <c r="AP69" s="144"/>
      <c r="AQ69" s="143"/>
      <c r="AR69" s="144"/>
      <c r="AS69" s="144"/>
      <c r="AT69" s="144"/>
      <c r="AU69" s="144"/>
      <c r="AV69" s="144"/>
      <c r="AW69" s="144"/>
      <c r="AX69" s="144"/>
      <c r="AY69" s="144"/>
      <c r="AZ69" s="149"/>
      <c r="BA69" s="147"/>
      <c r="BB69" s="150"/>
      <c r="BC69" s="144"/>
      <c r="BD69" s="161"/>
      <c r="BE69" s="161"/>
      <c r="BF69" s="144"/>
      <c r="BG69" s="144"/>
      <c r="BH69" s="144"/>
      <c r="BI69" s="144"/>
      <c r="BJ69" s="144"/>
      <c r="BK69" s="151"/>
      <c r="BL69" s="152" t="s">
        <v>753</v>
      </c>
      <c r="BM69" s="185">
        <f t="shared" si="1"/>
        <v>0</v>
      </c>
      <c r="BN69" s="282"/>
      <c r="BO69" s="153"/>
      <c r="BP69" s="144"/>
      <c r="BQ69" s="154"/>
      <c r="BR69" s="144"/>
      <c r="BS69" s="153"/>
      <c r="BT69" s="153"/>
      <c r="BU69" s="153"/>
      <c r="BV69" s="153"/>
      <c r="BW69" s="153"/>
      <c r="BX69" s="153"/>
      <c r="BY69" s="241"/>
      <c r="BZ69" s="272"/>
      <c r="CA69" s="153"/>
      <c r="CB69" s="153"/>
      <c r="CC69" s="153"/>
      <c r="CD69" s="155">
        <v>65</v>
      </c>
      <c r="CE69" s="232"/>
      <c r="CK69" s="200"/>
      <c r="CP69" s="200"/>
      <c r="CU69" s="200"/>
      <c r="CV69" s="199"/>
      <c r="CW69" s="199"/>
      <c r="CX69" s="199"/>
      <c r="CY69" s="139"/>
      <c r="DE69" s="155">
        <v>65</v>
      </c>
      <c r="DF69" s="282">
        <v>0</v>
      </c>
      <c r="DG69" s="282">
        <v>0</v>
      </c>
      <c r="DH69" s="218"/>
      <c r="DI69" s="153"/>
      <c r="DJ69" s="146"/>
      <c r="DK69" s="173"/>
      <c r="DM69" s="147"/>
      <c r="DN69" s="147"/>
      <c r="DO69" s="147"/>
      <c r="DP69" s="218"/>
      <c r="DQ69" s="205"/>
      <c r="DV69" s="135"/>
      <c r="DW69" s="135"/>
      <c r="DX69" s="178"/>
    </row>
    <row r="70" spans="1:128" x14ac:dyDescent="0.25">
      <c r="A70" s="152">
        <v>66</v>
      </c>
      <c r="B70" s="146">
        <v>66</v>
      </c>
      <c r="C70" s="167"/>
      <c r="D70" s="147"/>
      <c r="E70" s="148"/>
      <c r="F70" s="148"/>
      <c r="G70" s="160"/>
      <c r="H70" s="205"/>
      <c r="I70" s="179"/>
      <c r="J70" s="209"/>
      <c r="K70" s="148"/>
      <c r="L70" s="205"/>
      <c r="M70" s="179"/>
      <c r="N70" s="213"/>
      <c r="O70" s="199"/>
      <c r="P70" s="144"/>
      <c r="Q70" s="144"/>
      <c r="R70" s="144"/>
      <c r="S70" s="144"/>
      <c r="T70" s="144"/>
      <c r="U70" s="144"/>
      <c r="V70" s="144"/>
      <c r="W70" s="144"/>
      <c r="X70" s="281">
        <f t="shared" ref="X70:X133" si="13">MAX(O70:W70)</f>
        <v>0</v>
      </c>
      <c r="Y70" s="143"/>
      <c r="Z70" s="144"/>
      <c r="AA70" s="144"/>
      <c r="AB70" s="144"/>
      <c r="AC70" s="144"/>
      <c r="AD70" s="144"/>
      <c r="AE70" s="144"/>
      <c r="AF70" s="144"/>
      <c r="AG70" s="144"/>
      <c r="AH70" s="143"/>
      <c r="AI70" s="144"/>
      <c r="AJ70" s="144"/>
      <c r="AK70" s="144"/>
      <c r="AL70" s="144"/>
      <c r="AM70" s="144"/>
      <c r="AN70" s="144"/>
      <c r="AO70" s="144"/>
      <c r="AP70" s="144"/>
      <c r="AQ70" s="143"/>
      <c r="AR70" s="144"/>
      <c r="AS70" s="144"/>
      <c r="AT70" s="144"/>
      <c r="AU70" s="144"/>
      <c r="AV70" s="144"/>
      <c r="AW70" s="144"/>
      <c r="AX70" s="144"/>
      <c r="AY70" s="144"/>
      <c r="AZ70" s="149"/>
      <c r="BA70" s="147"/>
      <c r="BB70" s="150"/>
      <c r="BC70" s="144"/>
      <c r="BD70" s="144"/>
      <c r="BE70" s="144"/>
      <c r="BF70" s="144"/>
      <c r="BG70" s="144"/>
      <c r="BH70" s="144"/>
      <c r="BI70" s="144"/>
      <c r="BJ70" s="144"/>
      <c r="BK70" s="151"/>
      <c r="BL70" s="152" t="s">
        <v>753</v>
      </c>
      <c r="BM70" s="185">
        <f t="shared" ref="BM70:BM133" si="14">BN70+BR70</f>
        <v>0</v>
      </c>
      <c r="BN70" s="282"/>
      <c r="BO70" s="153"/>
      <c r="BP70" s="144"/>
      <c r="BQ70" s="154"/>
      <c r="BR70" s="144"/>
      <c r="BS70" s="153"/>
      <c r="BT70" s="153"/>
      <c r="BU70" s="153"/>
      <c r="BV70" s="153"/>
      <c r="BW70" s="153"/>
      <c r="BX70" s="153"/>
      <c r="BY70" s="241"/>
      <c r="BZ70" s="272"/>
      <c r="CA70" s="153"/>
      <c r="CB70" s="153"/>
      <c r="CC70" s="153"/>
      <c r="CD70" s="155">
        <v>66</v>
      </c>
      <c r="CE70" s="232"/>
      <c r="CK70" s="200"/>
      <c r="CP70" s="200"/>
      <c r="CU70" s="200"/>
      <c r="CV70" s="199"/>
      <c r="CW70" s="199"/>
      <c r="CX70" s="199"/>
      <c r="CY70" s="139"/>
      <c r="DE70" s="155">
        <v>66</v>
      </c>
      <c r="DF70" s="282">
        <v>0</v>
      </c>
      <c r="DG70" s="282">
        <v>0</v>
      </c>
      <c r="DH70" s="218"/>
      <c r="DI70" s="153"/>
      <c r="DJ70" s="146"/>
      <c r="DK70" s="173"/>
      <c r="DM70" s="147"/>
      <c r="DN70" s="147"/>
      <c r="DO70" s="147"/>
      <c r="DP70" s="218"/>
      <c r="DQ70" s="205"/>
      <c r="DV70" s="135"/>
      <c r="DW70" s="135"/>
      <c r="DX70" s="178"/>
    </row>
    <row r="71" spans="1:128" x14ac:dyDescent="0.25">
      <c r="A71" s="152">
        <v>67</v>
      </c>
      <c r="B71" s="146">
        <v>67</v>
      </c>
      <c r="C71" s="167"/>
      <c r="D71" s="147"/>
      <c r="E71" s="148"/>
      <c r="F71" s="148"/>
      <c r="G71" s="160"/>
      <c r="H71" s="205"/>
      <c r="I71" s="179"/>
      <c r="J71" s="209"/>
      <c r="K71" s="148"/>
      <c r="L71" s="205"/>
      <c r="M71" s="179"/>
      <c r="N71" s="213"/>
      <c r="O71" s="199"/>
      <c r="P71" s="144"/>
      <c r="Q71" s="144"/>
      <c r="R71" s="144"/>
      <c r="S71" s="144"/>
      <c r="T71" s="144"/>
      <c r="U71" s="144"/>
      <c r="V71" s="144"/>
      <c r="W71" s="144"/>
      <c r="X71" s="281">
        <f t="shared" si="13"/>
        <v>0</v>
      </c>
      <c r="Y71" s="143"/>
      <c r="Z71" s="144"/>
      <c r="AA71" s="144"/>
      <c r="AB71" s="144"/>
      <c r="AC71" s="144"/>
      <c r="AD71" s="144"/>
      <c r="AE71" s="144"/>
      <c r="AF71" s="144"/>
      <c r="AG71" s="144"/>
      <c r="AH71" s="143"/>
      <c r="AI71" s="144"/>
      <c r="AJ71" s="144"/>
      <c r="AK71" s="144"/>
      <c r="AL71" s="144"/>
      <c r="AM71" s="144"/>
      <c r="AN71" s="144"/>
      <c r="AO71" s="144"/>
      <c r="AP71" s="144"/>
      <c r="AQ71" s="143"/>
      <c r="AR71" s="144"/>
      <c r="AS71" s="144"/>
      <c r="AT71" s="144"/>
      <c r="AU71" s="144"/>
      <c r="AV71" s="144"/>
      <c r="AW71" s="144"/>
      <c r="AX71" s="144"/>
      <c r="AY71" s="144"/>
      <c r="AZ71" s="149"/>
      <c r="BA71" s="147"/>
      <c r="BB71" s="150"/>
      <c r="BC71" s="144"/>
      <c r="BD71" s="144"/>
      <c r="BE71" s="144"/>
      <c r="BF71" s="144"/>
      <c r="BG71" s="144"/>
      <c r="BH71" s="161"/>
      <c r="BI71" s="161"/>
      <c r="BJ71" s="144"/>
      <c r="BK71" s="151"/>
      <c r="BL71" s="152" t="s">
        <v>753</v>
      </c>
      <c r="BM71" s="185">
        <f t="shared" si="14"/>
        <v>0</v>
      </c>
      <c r="BN71" s="282"/>
      <c r="BO71" s="153"/>
      <c r="BP71" s="144"/>
      <c r="BQ71" s="154"/>
      <c r="BR71" s="144"/>
      <c r="BS71" s="153"/>
      <c r="BT71" s="153"/>
      <c r="BU71" s="153"/>
      <c r="BV71" s="153"/>
      <c r="BW71" s="153"/>
      <c r="BX71" s="153"/>
      <c r="BY71" s="241"/>
      <c r="BZ71" s="272"/>
      <c r="CA71" s="153"/>
      <c r="CB71" s="153"/>
      <c r="CC71" s="153"/>
      <c r="CD71" s="155">
        <v>67</v>
      </c>
      <c r="CE71" s="232"/>
      <c r="CK71" s="200"/>
      <c r="CP71" s="200"/>
      <c r="CU71" s="200"/>
      <c r="CV71" s="199"/>
      <c r="CW71" s="199"/>
      <c r="CX71" s="199"/>
      <c r="CY71" s="139"/>
      <c r="DE71" s="155">
        <v>67</v>
      </c>
      <c r="DF71" s="282">
        <v>0</v>
      </c>
      <c r="DG71" s="282">
        <v>0</v>
      </c>
      <c r="DH71" s="218"/>
      <c r="DI71" s="153"/>
      <c r="DJ71" s="146"/>
      <c r="DK71" s="173"/>
      <c r="DM71" s="147"/>
      <c r="DN71" s="147"/>
      <c r="DO71" s="147"/>
      <c r="DP71" s="218"/>
      <c r="DQ71" s="205"/>
      <c r="DV71" s="177"/>
      <c r="DW71" s="135"/>
      <c r="DX71" s="178"/>
    </row>
    <row r="72" spans="1:128" x14ac:dyDescent="0.25">
      <c r="A72" s="152">
        <v>68</v>
      </c>
      <c r="B72" s="146">
        <v>68</v>
      </c>
      <c r="C72" s="167"/>
      <c r="D72" s="147"/>
      <c r="E72" s="148"/>
      <c r="F72" s="148"/>
      <c r="G72" s="160"/>
      <c r="H72" s="205"/>
      <c r="I72" s="179"/>
      <c r="J72" s="209"/>
      <c r="K72" s="148"/>
      <c r="L72" s="205"/>
      <c r="M72" s="179"/>
      <c r="N72" s="213"/>
      <c r="O72" s="199"/>
      <c r="P72" s="144"/>
      <c r="Q72" s="144"/>
      <c r="R72" s="144"/>
      <c r="S72" s="144"/>
      <c r="T72" s="144"/>
      <c r="U72" s="144"/>
      <c r="V72" s="144"/>
      <c r="W72" s="144"/>
      <c r="X72" s="281">
        <f t="shared" si="13"/>
        <v>0</v>
      </c>
      <c r="Y72" s="143"/>
      <c r="Z72" s="144"/>
      <c r="AA72" s="144"/>
      <c r="AB72" s="144"/>
      <c r="AC72" s="144"/>
      <c r="AD72" s="144"/>
      <c r="AE72" s="144"/>
      <c r="AF72" s="144"/>
      <c r="AG72" s="144"/>
      <c r="AH72" s="143"/>
      <c r="AI72" s="144"/>
      <c r="AJ72" s="144"/>
      <c r="AK72" s="144"/>
      <c r="AL72" s="144"/>
      <c r="AM72" s="144"/>
      <c r="AN72" s="144"/>
      <c r="AO72" s="144"/>
      <c r="AP72" s="144"/>
      <c r="AQ72" s="143"/>
      <c r="AR72" s="144"/>
      <c r="AS72" s="144"/>
      <c r="AT72" s="144"/>
      <c r="AU72" s="144"/>
      <c r="AV72" s="144"/>
      <c r="AW72" s="144"/>
      <c r="AX72" s="144"/>
      <c r="AY72" s="144"/>
      <c r="AZ72" s="149"/>
      <c r="BA72" s="147"/>
      <c r="BB72" s="150"/>
      <c r="BC72" s="144"/>
      <c r="BD72" s="144"/>
      <c r="BE72" s="144"/>
      <c r="BF72" s="144"/>
      <c r="BG72" s="144"/>
      <c r="BH72" s="144"/>
      <c r="BI72" s="144"/>
      <c r="BJ72" s="144"/>
      <c r="BK72" s="151"/>
      <c r="BL72" s="152" t="s">
        <v>753</v>
      </c>
      <c r="BM72" s="185">
        <f t="shared" si="14"/>
        <v>0</v>
      </c>
      <c r="BN72" s="282"/>
      <c r="BO72" s="153"/>
      <c r="BP72" s="144"/>
      <c r="BQ72" s="154"/>
      <c r="BR72" s="144"/>
      <c r="BS72" s="153"/>
      <c r="BT72" s="153"/>
      <c r="BU72" s="153"/>
      <c r="BV72" s="153"/>
      <c r="BW72" s="153"/>
      <c r="BX72" s="153"/>
      <c r="BY72" s="241"/>
      <c r="BZ72" s="272"/>
      <c r="CA72" s="153"/>
      <c r="CB72" s="153"/>
      <c r="CC72" s="153"/>
      <c r="CD72" s="155">
        <v>68</v>
      </c>
      <c r="CE72" s="232"/>
      <c r="CK72" s="200"/>
      <c r="CP72" s="200"/>
      <c r="CU72" s="200"/>
      <c r="CV72" s="199"/>
      <c r="CW72" s="199"/>
      <c r="CX72" s="199"/>
      <c r="CY72" s="139"/>
      <c r="DE72" s="155">
        <v>68</v>
      </c>
      <c r="DF72" s="282">
        <v>0</v>
      </c>
      <c r="DG72" s="282">
        <v>0</v>
      </c>
      <c r="DH72" s="218"/>
      <c r="DI72" s="153"/>
      <c r="DJ72" s="146"/>
      <c r="DK72" s="173"/>
      <c r="DM72" s="147"/>
      <c r="DN72" s="147"/>
      <c r="DO72" s="147"/>
      <c r="DP72" s="218"/>
      <c r="DQ72" s="205"/>
      <c r="DV72" s="135"/>
      <c r="DW72" s="135"/>
      <c r="DX72" s="178"/>
    </row>
    <row r="73" spans="1:128" x14ac:dyDescent="0.25">
      <c r="A73" s="152">
        <v>69</v>
      </c>
      <c r="B73" s="146">
        <v>69</v>
      </c>
      <c r="C73" s="167"/>
      <c r="D73" s="147"/>
      <c r="E73" s="148"/>
      <c r="F73" s="148"/>
      <c r="G73" s="160"/>
      <c r="H73" s="205"/>
      <c r="I73" s="179"/>
      <c r="J73" s="209"/>
      <c r="K73" s="148"/>
      <c r="L73" s="205"/>
      <c r="M73" s="179"/>
      <c r="N73" s="213"/>
      <c r="O73" s="199"/>
      <c r="P73" s="144"/>
      <c r="Q73" s="144"/>
      <c r="R73" s="144"/>
      <c r="S73" s="144"/>
      <c r="T73" s="144"/>
      <c r="U73" s="144"/>
      <c r="V73" s="144"/>
      <c r="W73" s="144"/>
      <c r="X73" s="281">
        <f t="shared" si="13"/>
        <v>0</v>
      </c>
      <c r="Y73" s="143"/>
      <c r="Z73" s="144"/>
      <c r="AA73" s="144"/>
      <c r="AB73" s="144"/>
      <c r="AC73" s="144"/>
      <c r="AD73" s="144"/>
      <c r="AE73" s="144"/>
      <c r="AF73" s="144"/>
      <c r="AG73" s="144"/>
      <c r="AH73" s="143"/>
      <c r="AI73" s="144"/>
      <c r="AJ73" s="144"/>
      <c r="AK73" s="144"/>
      <c r="AL73" s="144"/>
      <c r="AM73" s="144"/>
      <c r="AN73" s="144"/>
      <c r="AO73" s="144"/>
      <c r="AP73" s="144"/>
      <c r="AQ73" s="143"/>
      <c r="AR73" s="144"/>
      <c r="AS73" s="144"/>
      <c r="AT73" s="144"/>
      <c r="AU73" s="144"/>
      <c r="AV73" s="144"/>
      <c r="AW73" s="144"/>
      <c r="AX73" s="144"/>
      <c r="AY73" s="144"/>
      <c r="AZ73" s="149"/>
      <c r="BA73" s="147"/>
      <c r="BB73" s="150"/>
      <c r="BC73" s="144"/>
      <c r="BD73" s="144"/>
      <c r="BE73" s="144"/>
      <c r="BF73" s="144"/>
      <c r="BG73" s="144"/>
      <c r="BH73" s="144"/>
      <c r="BI73" s="144"/>
      <c r="BJ73" s="144"/>
      <c r="BK73" s="151"/>
      <c r="BL73" s="152" t="s">
        <v>753</v>
      </c>
      <c r="BM73" s="185">
        <f t="shared" si="14"/>
        <v>0</v>
      </c>
      <c r="BN73" s="282"/>
      <c r="BO73" s="153"/>
      <c r="BP73" s="144"/>
      <c r="BQ73" s="154"/>
      <c r="BR73" s="144"/>
      <c r="BS73" s="153"/>
      <c r="BT73" s="153"/>
      <c r="BU73" s="153"/>
      <c r="BV73" s="153"/>
      <c r="BW73" s="153"/>
      <c r="BX73" s="153"/>
      <c r="BY73" s="241"/>
      <c r="BZ73" s="272"/>
      <c r="CA73" s="153"/>
      <c r="CB73" s="153"/>
      <c r="CC73" s="153"/>
      <c r="CD73" s="155">
        <v>69</v>
      </c>
      <c r="CE73" s="232"/>
      <c r="CK73" s="200"/>
      <c r="CP73" s="200"/>
      <c r="CU73" s="200"/>
      <c r="CV73" s="199"/>
      <c r="CW73" s="199"/>
      <c r="CX73" s="199"/>
      <c r="CY73" s="139"/>
      <c r="DE73" s="155">
        <v>69</v>
      </c>
      <c r="DF73" s="282">
        <v>0</v>
      </c>
      <c r="DG73" s="282">
        <v>0</v>
      </c>
      <c r="DH73" s="218"/>
      <c r="DI73" s="153"/>
      <c r="DJ73" s="146"/>
      <c r="DK73" s="173"/>
      <c r="DM73" s="147"/>
      <c r="DN73" s="147"/>
      <c r="DO73" s="147"/>
      <c r="DP73" s="218"/>
      <c r="DQ73" s="205"/>
      <c r="DV73" s="135"/>
      <c r="DW73" s="135"/>
      <c r="DX73" s="178"/>
    </row>
    <row r="74" spans="1:128" x14ac:dyDescent="0.25">
      <c r="A74" s="152">
        <v>70</v>
      </c>
      <c r="B74" s="146">
        <v>70</v>
      </c>
      <c r="C74" s="167"/>
      <c r="D74" s="147"/>
      <c r="E74" s="148"/>
      <c r="F74" s="148"/>
      <c r="G74" s="160"/>
      <c r="H74" s="205"/>
      <c r="I74" s="179"/>
      <c r="J74" s="209"/>
      <c r="K74" s="148"/>
      <c r="L74" s="205"/>
      <c r="M74" s="179"/>
      <c r="N74" s="213"/>
      <c r="O74" s="199"/>
      <c r="P74" s="144"/>
      <c r="Q74" s="144"/>
      <c r="R74" s="144"/>
      <c r="S74" s="144"/>
      <c r="T74" s="144"/>
      <c r="U74" s="144"/>
      <c r="V74" s="144"/>
      <c r="W74" s="144"/>
      <c r="X74" s="281">
        <f t="shared" si="13"/>
        <v>0</v>
      </c>
      <c r="Y74" s="143"/>
      <c r="Z74" s="144"/>
      <c r="AA74" s="144"/>
      <c r="AB74" s="144"/>
      <c r="AC74" s="144"/>
      <c r="AD74" s="144"/>
      <c r="AE74" s="144"/>
      <c r="AF74" s="144"/>
      <c r="AG74" s="144"/>
      <c r="AH74" s="143"/>
      <c r="AI74" s="144"/>
      <c r="AJ74" s="144"/>
      <c r="AK74" s="144"/>
      <c r="AL74" s="144"/>
      <c r="AM74" s="144"/>
      <c r="AN74" s="144"/>
      <c r="AO74" s="144"/>
      <c r="AP74" s="144"/>
      <c r="AQ74" s="143"/>
      <c r="AR74" s="144"/>
      <c r="AS74" s="144"/>
      <c r="AT74" s="144"/>
      <c r="AU74" s="144"/>
      <c r="AV74" s="144"/>
      <c r="AW74" s="144"/>
      <c r="AX74" s="144"/>
      <c r="AY74" s="144"/>
      <c r="AZ74" s="149"/>
      <c r="BA74" s="147"/>
      <c r="BB74" s="150"/>
      <c r="BC74" s="144"/>
      <c r="BD74" s="144"/>
      <c r="BE74" s="144"/>
      <c r="BF74" s="144"/>
      <c r="BG74" s="144"/>
      <c r="BH74" s="144"/>
      <c r="BI74" s="144"/>
      <c r="BJ74" s="144"/>
      <c r="BK74" s="151"/>
      <c r="BL74" s="152" t="s">
        <v>753</v>
      </c>
      <c r="BM74" s="185">
        <f t="shared" si="14"/>
        <v>0</v>
      </c>
      <c r="BN74" s="282"/>
      <c r="BO74" s="153"/>
      <c r="BP74" s="144"/>
      <c r="BQ74" s="154"/>
      <c r="BR74" s="144"/>
      <c r="BS74" s="153"/>
      <c r="BT74" s="153"/>
      <c r="BU74" s="153"/>
      <c r="BV74" s="153"/>
      <c r="BW74" s="153"/>
      <c r="BX74" s="153"/>
      <c r="BY74" s="241"/>
      <c r="BZ74" s="272"/>
      <c r="CA74" s="153"/>
      <c r="CB74" s="153"/>
      <c r="CC74" s="153"/>
      <c r="CD74" s="155">
        <v>70</v>
      </c>
      <c r="CE74" s="232"/>
      <c r="CK74" s="200"/>
      <c r="CP74" s="200"/>
      <c r="CU74" s="200"/>
      <c r="CV74" s="199"/>
      <c r="CW74" s="199"/>
      <c r="CX74" s="199"/>
      <c r="CY74" s="139"/>
      <c r="DE74" s="155">
        <v>70</v>
      </c>
      <c r="DF74" s="282">
        <v>0</v>
      </c>
      <c r="DG74" s="282">
        <v>0</v>
      </c>
      <c r="DH74" s="218"/>
      <c r="DI74" s="153"/>
      <c r="DJ74" s="146"/>
      <c r="DK74" s="173"/>
      <c r="DM74" s="147"/>
      <c r="DN74" s="147"/>
      <c r="DO74" s="147"/>
      <c r="DP74" s="218"/>
      <c r="DQ74" s="205"/>
      <c r="DV74" s="135"/>
      <c r="DW74" s="135"/>
      <c r="DX74" s="178"/>
    </row>
    <row r="75" spans="1:128" x14ac:dyDescent="0.25">
      <c r="A75" s="152">
        <v>71</v>
      </c>
      <c r="B75" s="146">
        <v>71</v>
      </c>
      <c r="C75" s="167"/>
      <c r="D75" s="147"/>
      <c r="E75" s="148"/>
      <c r="F75" s="148"/>
      <c r="G75" s="160"/>
      <c r="H75" s="205"/>
      <c r="I75" s="179"/>
      <c r="J75" s="209"/>
      <c r="K75" s="148"/>
      <c r="L75" s="205"/>
      <c r="M75" s="179"/>
      <c r="N75" s="213"/>
      <c r="O75" s="199"/>
      <c r="P75" s="144"/>
      <c r="Q75" s="144"/>
      <c r="R75" s="144"/>
      <c r="S75" s="144"/>
      <c r="T75" s="144"/>
      <c r="U75" s="144"/>
      <c r="V75" s="144"/>
      <c r="W75" s="144"/>
      <c r="X75" s="281">
        <f t="shared" si="13"/>
        <v>0</v>
      </c>
      <c r="Y75" s="143"/>
      <c r="Z75" s="144"/>
      <c r="AA75" s="144"/>
      <c r="AB75" s="144"/>
      <c r="AC75" s="144"/>
      <c r="AD75" s="144"/>
      <c r="AE75" s="144"/>
      <c r="AF75" s="144"/>
      <c r="AG75" s="144"/>
      <c r="AH75" s="143"/>
      <c r="AI75" s="144"/>
      <c r="AJ75" s="144"/>
      <c r="AK75" s="144"/>
      <c r="AL75" s="144"/>
      <c r="AM75" s="144"/>
      <c r="AN75" s="144"/>
      <c r="AO75" s="144"/>
      <c r="AP75" s="144"/>
      <c r="AQ75" s="143"/>
      <c r="AR75" s="144"/>
      <c r="AS75" s="144"/>
      <c r="AT75" s="144"/>
      <c r="AU75" s="144"/>
      <c r="AV75" s="144"/>
      <c r="AW75" s="144"/>
      <c r="AX75" s="144"/>
      <c r="AY75" s="144"/>
      <c r="AZ75" s="149"/>
      <c r="BA75" s="147"/>
      <c r="BB75" s="150"/>
      <c r="BC75" s="144"/>
      <c r="BD75" s="144"/>
      <c r="BE75" s="144"/>
      <c r="BF75" s="144"/>
      <c r="BG75" s="144"/>
      <c r="BH75" s="144"/>
      <c r="BI75" s="144"/>
      <c r="BJ75" s="144"/>
      <c r="BK75" s="151"/>
      <c r="BL75" s="152" t="s">
        <v>753</v>
      </c>
      <c r="BM75" s="185">
        <f t="shared" si="14"/>
        <v>0</v>
      </c>
      <c r="BN75" s="282"/>
      <c r="BO75" s="153"/>
      <c r="BP75" s="144"/>
      <c r="BQ75" s="154"/>
      <c r="BR75" s="144"/>
      <c r="BS75" s="153"/>
      <c r="BT75" s="153"/>
      <c r="BU75" s="153"/>
      <c r="BV75" s="153"/>
      <c r="BW75" s="153"/>
      <c r="BX75" s="153"/>
      <c r="BY75" s="241"/>
      <c r="BZ75" s="272"/>
      <c r="CA75" s="153"/>
      <c r="CB75" s="153"/>
      <c r="CC75" s="153"/>
      <c r="CD75" s="155">
        <v>71</v>
      </c>
      <c r="CE75" s="232"/>
      <c r="CK75" s="200"/>
      <c r="CP75" s="200"/>
      <c r="CU75" s="200"/>
      <c r="CV75" s="199"/>
      <c r="CW75" s="199"/>
      <c r="CX75" s="199"/>
      <c r="CY75" s="139"/>
      <c r="DE75" s="155">
        <v>71</v>
      </c>
      <c r="DF75" s="282">
        <v>0</v>
      </c>
      <c r="DG75" s="282">
        <v>0</v>
      </c>
      <c r="DH75" s="218"/>
      <c r="DI75" s="153"/>
      <c r="DJ75" s="146"/>
      <c r="DK75" s="173"/>
      <c r="DM75" s="147"/>
      <c r="DN75" s="147"/>
      <c r="DO75" s="147"/>
      <c r="DP75" s="218"/>
      <c r="DQ75" s="205"/>
      <c r="DV75" s="177"/>
      <c r="DW75" s="135"/>
      <c r="DX75" s="178"/>
    </row>
    <row r="76" spans="1:128" x14ac:dyDescent="0.25">
      <c r="A76" s="152">
        <v>72</v>
      </c>
      <c r="B76" s="146">
        <v>72</v>
      </c>
      <c r="C76" s="167"/>
      <c r="D76" s="147"/>
      <c r="E76" s="148"/>
      <c r="F76" s="148"/>
      <c r="G76" s="160"/>
      <c r="H76" s="205"/>
      <c r="I76" s="179"/>
      <c r="J76" s="209"/>
      <c r="K76" s="148"/>
      <c r="L76" s="205"/>
      <c r="M76" s="179"/>
      <c r="N76" s="213"/>
      <c r="O76" s="199"/>
      <c r="P76" s="144"/>
      <c r="Q76" s="144"/>
      <c r="R76" s="144"/>
      <c r="S76" s="144"/>
      <c r="T76" s="144"/>
      <c r="U76" s="144"/>
      <c r="V76" s="144"/>
      <c r="W76" s="144"/>
      <c r="X76" s="281">
        <f t="shared" si="13"/>
        <v>0</v>
      </c>
      <c r="Y76" s="143"/>
      <c r="Z76" s="144"/>
      <c r="AA76" s="144"/>
      <c r="AB76" s="144"/>
      <c r="AC76" s="144"/>
      <c r="AD76" s="144"/>
      <c r="AE76" s="144"/>
      <c r="AF76" s="144"/>
      <c r="AG76" s="144"/>
      <c r="AH76" s="143"/>
      <c r="AI76" s="144"/>
      <c r="AJ76" s="144"/>
      <c r="AK76" s="144"/>
      <c r="AL76" s="144"/>
      <c r="AM76" s="144"/>
      <c r="AN76" s="144"/>
      <c r="AO76" s="144"/>
      <c r="AP76" s="144"/>
      <c r="AQ76" s="143"/>
      <c r="AR76" s="144"/>
      <c r="AS76" s="144"/>
      <c r="AT76" s="144"/>
      <c r="AU76" s="144"/>
      <c r="AV76" s="144"/>
      <c r="AW76" s="144"/>
      <c r="AX76" s="144"/>
      <c r="AY76" s="144"/>
      <c r="AZ76" s="149"/>
      <c r="BA76" s="147"/>
      <c r="BB76" s="150"/>
      <c r="BC76" s="144"/>
      <c r="BD76" s="144"/>
      <c r="BE76" s="144"/>
      <c r="BF76" s="144"/>
      <c r="BG76" s="144"/>
      <c r="BH76" s="144"/>
      <c r="BI76" s="144"/>
      <c r="BJ76" s="144"/>
      <c r="BK76" s="151"/>
      <c r="BL76" s="152" t="s">
        <v>753</v>
      </c>
      <c r="BM76" s="185">
        <f t="shared" si="14"/>
        <v>0</v>
      </c>
      <c r="BN76" s="282"/>
      <c r="BO76" s="153"/>
      <c r="BP76" s="144"/>
      <c r="BQ76" s="154"/>
      <c r="BR76" s="144"/>
      <c r="BS76" s="153"/>
      <c r="BT76" s="153"/>
      <c r="BU76" s="153"/>
      <c r="BV76" s="153"/>
      <c r="BW76" s="153"/>
      <c r="BX76" s="153"/>
      <c r="BY76" s="241"/>
      <c r="BZ76" s="272"/>
      <c r="CA76" s="153"/>
      <c r="CB76" s="153"/>
      <c r="CC76" s="153"/>
      <c r="CD76" s="155">
        <v>72</v>
      </c>
      <c r="CE76" s="232"/>
      <c r="CK76" s="200"/>
      <c r="CP76" s="200"/>
      <c r="CU76" s="200"/>
      <c r="CV76" s="199"/>
      <c r="CW76" s="199"/>
      <c r="CX76" s="199"/>
      <c r="CY76" s="139"/>
      <c r="DE76" s="155">
        <v>72</v>
      </c>
      <c r="DF76" s="282">
        <v>0</v>
      </c>
      <c r="DG76" s="282">
        <v>0</v>
      </c>
      <c r="DH76" s="218"/>
      <c r="DI76" s="153"/>
      <c r="DJ76" s="146"/>
      <c r="DK76" s="173"/>
      <c r="DM76" s="147"/>
      <c r="DN76" s="147"/>
      <c r="DO76" s="147"/>
      <c r="DP76" s="218"/>
      <c r="DQ76" s="205"/>
      <c r="DV76" s="135"/>
      <c r="DW76" s="135"/>
      <c r="DX76" s="178"/>
    </row>
    <row r="77" spans="1:128" x14ac:dyDescent="0.25">
      <c r="A77" s="152">
        <v>73</v>
      </c>
      <c r="B77" s="146">
        <v>73</v>
      </c>
      <c r="C77" s="167"/>
      <c r="D77" s="147"/>
      <c r="E77" s="148"/>
      <c r="F77" s="148"/>
      <c r="G77" s="160"/>
      <c r="H77" s="205"/>
      <c r="I77" s="179"/>
      <c r="J77" s="209"/>
      <c r="K77" s="148"/>
      <c r="L77" s="205"/>
      <c r="M77" s="179"/>
      <c r="N77" s="213"/>
      <c r="O77" s="199"/>
      <c r="P77" s="144"/>
      <c r="Q77" s="144"/>
      <c r="R77" s="144"/>
      <c r="S77" s="144"/>
      <c r="T77" s="144"/>
      <c r="U77" s="144"/>
      <c r="V77" s="144"/>
      <c r="W77" s="144"/>
      <c r="X77" s="281">
        <f t="shared" si="13"/>
        <v>0</v>
      </c>
      <c r="Y77" s="143"/>
      <c r="Z77" s="144"/>
      <c r="AA77" s="144"/>
      <c r="AB77" s="144"/>
      <c r="AC77" s="144"/>
      <c r="AD77" s="144"/>
      <c r="AE77" s="144"/>
      <c r="AF77" s="144"/>
      <c r="AG77" s="144"/>
      <c r="AH77" s="143"/>
      <c r="AI77" s="144"/>
      <c r="AJ77" s="144"/>
      <c r="AK77" s="144"/>
      <c r="AL77" s="144"/>
      <c r="AM77" s="144"/>
      <c r="AN77" s="144"/>
      <c r="AO77" s="144"/>
      <c r="AP77" s="144"/>
      <c r="AQ77" s="143"/>
      <c r="AR77" s="144"/>
      <c r="AS77" s="144"/>
      <c r="AT77" s="144"/>
      <c r="AU77" s="144"/>
      <c r="AV77" s="144"/>
      <c r="AW77" s="144"/>
      <c r="AX77" s="144"/>
      <c r="AY77" s="144"/>
      <c r="AZ77" s="149"/>
      <c r="BA77" s="147"/>
      <c r="BB77" s="150"/>
      <c r="BC77" s="144"/>
      <c r="BD77" s="144"/>
      <c r="BE77" s="144"/>
      <c r="BF77" s="144"/>
      <c r="BG77" s="144"/>
      <c r="BH77" s="144"/>
      <c r="BI77" s="144"/>
      <c r="BJ77" s="144"/>
      <c r="BK77" s="151"/>
      <c r="BL77" s="152" t="s">
        <v>753</v>
      </c>
      <c r="BM77" s="185">
        <f t="shared" si="14"/>
        <v>0</v>
      </c>
      <c r="BN77" s="282"/>
      <c r="BO77" s="153"/>
      <c r="BP77" s="144"/>
      <c r="BQ77" s="154"/>
      <c r="BR77" s="144"/>
      <c r="BS77" s="153"/>
      <c r="BT77" s="153"/>
      <c r="BU77" s="153"/>
      <c r="BV77" s="153"/>
      <c r="BW77" s="153"/>
      <c r="BX77" s="153"/>
      <c r="BY77" s="241"/>
      <c r="BZ77" s="272"/>
      <c r="CA77" s="153"/>
      <c r="CB77" s="153"/>
      <c r="CC77" s="153"/>
      <c r="CD77" s="155">
        <v>73</v>
      </c>
      <c r="CE77" s="232"/>
      <c r="CK77" s="200"/>
      <c r="CP77" s="200"/>
      <c r="CU77" s="200"/>
      <c r="CV77" s="199"/>
      <c r="CW77" s="199"/>
      <c r="CX77" s="199"/>
      <c r="CY77" s="139"/>
      <c r="DE77" s="155">
        <v>73</v>
      </c>
      <c r="DF77" s="282">
        <v>0</v>
      </c>
      <c r="DG77" s="282">
        <v>0</v>
      </c>
      <c r="DH77" s="218"/>
      <c r="DI77" s="153"/>
      <c r="DJ77" s="146"/>
      <c r="DK77" s="173"/>
      <c r="DM77" s="147"/>
      <c r="DN77" s="147"/>
      <c r="DO77" s="147"/>
      <c r="DP77" s="218"/>
      <c r="DQ77" s="205"/>
      <c r="DV77" s="135"/>
      <c r="DW77" s="135"/>
      <c r="DX77" s="178"/>
    </row>
    <row r="78" spans="1:128" x14ac:dyDescent="0.25">
      <c r="A78" s="152">
        <v>74</v>
      </c>
      <c r="B78" s="146">
        <v>74</v>
      </c>
      <c r="C78" s="167"/>
      <c r="D78" s="147"/>
      <c r="E78" s="148"/>
      <c r="F78" s="148"/>
      <c r="G78" s="160"/>
      <c r="H78" s="205"/>
      <c r="I78" s="179"/>
      <c r="J78" s="209"/>
      <c r="K78" s="148"/>
      <c r="L78" s="205"/>
      <c r="M78" s="179"/>
      <c r="N78" s="213"/>
      <c r="O78" s="199"/>
      <c r="P78" s="144"/>
      <c r="Q78" s="144"/>
      <c r="R78" s="144"/>
      <c r="S78" s="144"/>
      <c r="T78" s="144"/>
      <c r="U78" s="144"/>
      <c r="V78" s="144"/>
      <c r="W78" s="144"/>
      <c r="X78" s="281">
        <f t="shared" si="13"/>
        <v>0</v>
      </c>
      <c r="Y78" s="143"/>
      <c r="Z78" s="144"/>
      <c r="AA78" s="144"/>
      <c r="AB78" s="144"/>
      <c r="AC78" s="144"/>
      <c r="AD78" s="144"/>
      <c r="AE78" s="144"/>
      <c r="AF78" s="144"/>
      <c r="AG78" s="144"/>
      <c r="AH78" s="143"/>
      <c r="AI78" s="144"/>
      <c r="AJ78" s="144"/>
      <c r="AK78" s="144"/>
      <c r="AL78" s="144"/>
      <c r="AM78" s="144"/>
      <c r="AN78" s="144"/>
      <c r="AO78" s="144"/>
      <c r="AP78" s="144"/>
      <c r="AQ78" s="143"/>
      <c r="AR78" s="144"/>
      <c r="AS78" s="144"/>
      <c r="AT78" s="144"/>
      <c r="AU78" s="144"/>
      <c r="AV78" s="144"/>
      <c r="AW78" s="144"/>
      <c r="AX78" s="144"/>
      <c r="AY78" s="144"/>
      <c r="AZ78" s="149"/>
      <c r="BA78" s="147"/>
      <c r="BB78" s="150"/>
      <c r="BC78" s="144"/>
      <c r="BD78" s="144"/>
      <c r="BE78" s="144"/>
      <c r="BF78" s="144"/>
      <c r="BG78" s="144"/>
      <c r="BH78" s="144"/>
      <c r="BI78" s="144"/>
      <c r="BJ78" s="144"/>
      <c r="BK78" s="151"/>
      <c r="BL78" s="152" t="s">
        <v>753</v>
      </c>
      <c r="BM78" s="185">
        <f t="shared" si="14"/>
        <v>0</v>
      </c>
      <c r="BN78" s="282"/>
      <c r="BO78" s="153"/>
      <c r="BP78" s="144"/>
      <c r="BQ78" s="154"/>
      <c r="BR78" s="144"/>
      <c r="BS78" s="153"/>
      <c r="BT78" s="153"/>
      <c r="BU78" s="153"/>
      <c r="BV78" s="153"/>
      <c r="BW78" s="153"/>
      <c r="BX78" s="153"/>
      <c r="BY78" s="241"/>
      <c r="BZ78" s="272"/>
      <c r="CA78" s="153"/>
      <c r="CB78" s="153"/>
      <c r="CC78" s="153"/>
      <c r="CD78" s="155">
        <v>74</v>
      </c>
      <c r="CE78" s="232"/>
      <c r="CK78" s="200"/>
      <c r="CP78" s="200"/>
      <c r="CU78" s="200"/>
      <c r="CV78" s="199"/>
      <c r="CW78" s="199"/>
      <c r="CX78" s="199"/>
      <c r="CY78" s="139"/>
      <c r="DE78" s="155">
        <v>74</v>
      </c>
      <c r="DF78" s="282">
        <v>0</v>
      </c>
      <c r="DG78" s="282">
        <v>0</v>
      </c>
      <c r="DH78" s="218"/>
      <c r="DI78" s="153"/>
      <c r="DJ78" s="146"/>
      <c r="DK78" s="173"/>
      <c r="DM78" s="147"/>
      <c r="DN78" s="147"/>
      <c r="DO78" s="147"/>
      <c r="DP78" s="218"/>
      <c r="DQ78" s="205"/>
      <c r="DV78" s="177"/>
      <c r="DW78" s="135"/>
      <c r="DX78" s="178"/>
    </row>
    <row r="79" spans="1:128" s="236" customFormat="1" x14ac:dyDescent="0.25">
      <c r="A79" s="152">
        <v>75</v>
      </c>
      <c r="B79" s="146">
        <v>75</v>
      </c>
      <c r="C79" s="167"/>
      <c r="D79" s="147">
        <v>41022</v>
      </c>
      <c r="E79" s="148">
        <v>1</v>
      </c>
      <c r="F79" s="148">
        <v>1</v>
      </c>
      <c r="G79" s="160">
        <v>7</v>
      </c>
      <c r="H79" s="205">
        <v>4</v>
      </c>
      <c r="I79" s="179">
        <v>7</v>
      </c>
      <c r="J79" s="210">
        <v>4</v>
      </c>
      <c r="K79" s="148">
        <v>8.5</v>
      </c>
      <c r="L79" s="205">
        <v>5</v>
      </c>
      <c r="M79" s="148">
        <v>8.6999999999999993</v>
      </c>
      <c r="N79" s="235">
        <v>5</v>
      </c>
      <c r="O79" s="220">
        <v>2</v>
      </c>
      <c r="P79" s="220">
        <v>2</v>
      </c>
      <c r="Q79" s="220">
        <v>3</v>
      </c>
      <c r="R79" s="220">
        <v>3</v>
      </c>
      <c r="S79" s="220">
        <v>3</v>
      </c>
      <c r="T79" s="220">
        <v>3</v>
      </c>
      <c r="U79" s="220">
        <v>3</v>
      </c>
      <c r="V79" s="220">
        <v>3</v>
      </c>
      <c r="W79" s="220"/>
      <c r="X79" s="281">
        <f t="shared" si="13"/>
        <v>3</v>
      </c>
      <c r="Y79" s="221" t="s">
        <v>117</v>
      </c>
      <c r="Z79" s="220" t="s">
        <v>117</v>
      </c>
      <c r="AA79" s="220" t="s">
        <v>117</v>
      </c>
      <c r="AB79" s="220" t="s">
        <v>111</v>
      </c>
      <c r="AC79" s="220" t="s">
        <v>112</v>
      </c>
      <c r="AD79" s="220" t="s">
        <v>112</v>
      </c>
      <c r="AE79" s="220"/>
      <c r="AF79" s="220"/>
      <c r="AG79" s="220"/>
      <c r="AH79" s="221">
        <v>5</v>
      </c>
      <c r="AI79" s="220">
        <v>5</v>
      </c>
      <c r="AJ79" s="220">
        <v>10</v>
      </c>
      <c r="AK79" s="220">
        <v>10</v>
      </c>
      <c r="AL79" s="220">
        <v>16</v>
      </c>
      <c r="AM79" s="220">
        <v>18</v>
      </c>
      <c r="AN79" s="220">
        <v>18</v>
      </c>
      <c r="AO79" s="220"/>
      <c r="AP79" s="220"/>
      <c r="AQ79" s="221"/>
      <c r="AR79" s="220"/>
      <c r="AS79" s="220"/>
      <c r="AT79" s="220"/>
      <c r="AU79" s="220"/>
      <c r="AV79" s="220"/>
      <c r="AW79" s="220">
        <v>5</v>
      </c>
      <c r="AX79" s="220"/>
      <c r="AY79" s="220"/>
      <c r="AZ79" s="149">
        <v>41050</v>
      </c>
      <c r="BA79" s="147"/>
      <c r="BB79" s="150">
        <v>41050</v>
      </c>
      <c r="BC79" s="220"/>
      <c r="BD79" s="220"/>
      <c r="BE79" s="220"/>
      <c r="BF79" s="220"/>
      <c r="BG79" s="220"/>
      <c r="BH79" s="220"/>
      <c r="BI79" s="220"/>
      <c r="BJ79" s="220">
        <v>60</v>
      </c>
      <c r="BK79" s="222"/>
      <c r="BL79" s="152" t="s">
        <v>836</v>
      </c>
      <c r="BM79" s="185">
        <f t="shared" si="14"/>
        <v>2</v>
      </c>
      <c r="BN79" s="282">
        <v>2</v>
      </c>
      <c r="BO79" s="153">
        <v>1.48</v>
      </c>
      <c r="BP79" s="146">
        <v>230</v>
      </c>
      <c r="BQ79" s="154"/>
      <c r="BR79" s="220"/>
      <c r="BS79" s="153"/>
      <c r="BT79" s="153"/>
      <c r="BU79" s="153"/>
      <c r="BV79" s="153"/>
      <c r="BW79" s="153"/>
      <c r="BX79" s="153"/>
      <c r="BY79" s="241">
        <v>0</v>
      </c>
      <c r="BZ79" s="272" t="s">
        <v>933</v>
      </c>
      <c r="CA79" s="153">
        <f>((BO79^2*PI()*BP79*1)/4)+((BO79^2*PI()*BP79*1)/12)</f>
        <v>527.56974871243631</v>
      </c>
      <c r="CB79" s="153"/>
      <c r="CC79" s="153">
        <f t="shared" ref="CC79:CC133" si="15">CA79+CB79</f>
        <v>527.56974871243631</v>
      </c>
      <c r="CD79" s="155">
        <v>75</v>
      </c>
      <c r="CE79" s="232">
        <v>0</v>
      </c>
      <c r="CF79" s="223"/>
      <c r="CG79" s="223"/>
      <c r="CH79" s="223"/>
      <c r="CI79" s="223"/>
      <c r="CJ79" s="135"/>
      <c r="CK79" s="221"/>
      <c r="CL79" s="223"/>
      <c r="CM79" s="223"/>
      <c r="CN79" s="223"/>
      <c r="CO79" s="135"/>
      <c r="CP79" s="221"/>
      <c r="CQ79" s="223"/>
      <c r="CR79" s="223"/>
      <c r="CS79" s="223"/>
      <c r="CT79" s="135"/>
      <c r="CU79" s="221"/>
      <c r="CV79" s="220"/>
      <c r="CW79" s="220"/>
      <c r="CX79" s="220"/>
      <c r="CY79" s="139"/>
      <c r="CZ79" s="223"/>
      <c r="DA79" s="223"/>
      <c r="DB79" s="223"/>
      <c r="DC79" s="223"/>
      <c r="DD79" s="135"/>
      <c r="DE79" s="155">
        <v>75</v>
      </c>
      <c r="DF79" s="282">
        <v>3</v>
      </c>
      <c r="DG79" s="282">
        <v>2</v>
      </c>
      <c r="DH79" s="220">
        <v>3</v>
      </c>
      <c r="DI79" s="153">
        <v>1.48</v>
      </c>
      <c r="DJ79" s="146">
        <v>230</v>
      </c>
      <c r="DK79" s="173">
        <v>527.56974871243631</v>
      </c>
      <c r="DL79" s="220">
        <v>5</v>
      </c>
      <c r="DM79" s="147">
        <v>41050</v>
      </c>
      <c r="DN79" s="147"/>
      <c r="DO79" s="147">
        <v>41050</v>
      </c>
      <c r="DP79" s="220">
        <v>0</v>
      </c>
      <c r="DQ79" s="205">
        <f t="shared" ref="DQ79:DQ132" si="16">CF79+CK79+CP79+CU79+CZ79</f>
        <v>0</v>
      </c>
      <c r="DR79" s="223">
        <f t="shared" ref="DR79:DR132" si="17">CG79+CL79+CQ79+CV79+DA79</f>
        <v>0</v>
      </c>
      <c r="DS79" s="223"/>
      <c r="DT79" s="223">
        <f t="shared" ref="DT79:DT132" si="18">CI79+CN79+CS79+CX79+DB79</f>
        <v>0</v>
      </c>
      <c r="DU79" s="223">
        <v>0.6</v>
      </c>
      <c r="DV79" s="135"/>
      <c r="DW79" s="135"/>
      <c r="DX79" s="178"/>
    </row>
    <row r="80" spans="1:128" x14ac:dyDescent="0.25">
      <c r="A80" s="152">
        <v>76</v>
      </c>
      <c r="B80" s="146">
        <v>76</v>
      </c>
      <c r="C80" s="167"/>
      <c r="D80" s="147"/>
      <c r="E80" s="148"/>
      <c r="F80" s="148"/>
      <c r="G80" s="160"/>
      <c r="H80" s="205"/>
      <c r="I80" s="179"/>
      <c r="J80" s="209"/>
      <c r="K80" s="148"/>
      <c r="L80" s="205"/>
      <c r="M80" s="156"/>
      <c r="N80" s="213"/>
      <c r="O80" s="199"/>
      <c r="P80" s="144"/>
      <c r="Q80" s="144"/>
      <c r="R80" s="144"/>
      <c r="S80" s="144"/>
      <c r="T80" s="144"/>
      <c r="U80" s="144"/>
      <c r="V80" s="144"/>
      <c r="W80" s="144"/>
      <c r="X80" s="281">
        <f t="shared" si="13"/>
        <v>0</v>
      </c>
      <c r="Y80" s="143"/>
      <c r="Z80" s="144"/>
      <c r="AA80" s="144"/>
      <c r="AB80" s="144"/>
      <c r="AC80" s="144"/>
      <c r="AD80" s="144"/>
      <c r="AE80" s="144"/>
      <c r="AF80" s="144"/>
      <c r="AG80" s="144"/>
      <c r="AH80" s="143"/>
      <c r="AI80" s="144"/>
      <c r="AJ80" s="144"/>
      <c r="AK80" s="144"/>
      <c r="AL80" s="144"/>
      <c r="AM80" s="144"/>
      <c r="AN80" s="144"/>
      <c r="AO80" s="144"/>
      <c r="AP80" s="144"/>
      <c r="AQ80" s="143"/>
      <c r="AR80" s="144"/>
      <c r="AS80" s="144"/>
      <c r="AT80" s="144"/>
      <c r="AU80" s="144"/>
      <c r="AV80" s="144"/>
      <c r="AW80" s="144"/>
      <c r="AX80" s="144"/>
      <c r="AY80" s="144"/>
      <c r="AZ80" s="149"/>
      <c r="BA80" s="147"/>
      <c r="BB80" s="150"/>
      <c r="BC80" s="144"/>
      <c r="BD80" s="144"/>
      <c r="BE80" s="144"/>
      <c r="BF80" s="144"/>
      <c r="BG80" s="144"/>
      <c r="BH80" s="144"/>
      <c r="BI80" s="144"/>
      <c r="BJ80" s="144"/>
      <c r="BK80" s="151"/>
      <c r="BL80" s="152" t="s">
        <v>753</v>
      </c>
      <c r="BM80" s="185">
        <f t="shared" si="14"/>
        <v>0</v>
      </c>
      <c r="BN80" s="282"/>
      <c r="BO80" s="153"/>
      <c r="BP80" s="144"/>
      <c r="BQ80" s="154"/>
      <c r="BR80" s="144"/>
      <c r="BS80" s="153"/>
      <c r="BT80" s="153"/>
      <c r="BU80" s="153"/>
      <c r="BV80" s="153"/>
      <c r="BW80" s="153"/>
      <c r="BX80" s="153"/>
      <c r="BY80" s="241"/>
      <c r="BZ80" s="272"/>
      <c r="CA80" s="153"/>
      <c r="CB80" s="153"/>
      <c r="CC80" s="153"/>
      <c r="CD80" s="155">
        <v>76</v>
      </c>
      <c r="CE80" s="232"/>
      <c r="CK80" s="200"/>
      <c r="CP80" s="200"/>
      <c r="CU80" s="200"/>
      <c r="CV80" s="199"/>
      <c r="CW80" s="199"/>
      <c r="CX80" s="199"/>
      <c r="CY80" s="139"/>
      <c r="DE80" s="155">
        <v>76</v>
      </c>
      <c r="DF80" s="282">
        <v>0</v>
      </c>
      <c r="DG80" s="282">
        <v>0</v>
      </c>
      <c r="DH80" s="218"/>
      <c r="DI80" s="153"/>
      <c r="DJ80" s="146"/>
      <c r="DK80" s="173"/>
      <c r="DM80" s="147"/>
      <c r="DN80" s="147"/>
      <c r="DO80" s="147"/>
      <c r="DP80" s="218"/>
      <c r="DQ80" s="205"/>
      <c r="DV80" s="135"/>
      <c r="DW80" s="135"/>
      <c r="DX80" s="178"/>
    </row>
    <row r="81" spans="1:128" x14ac:dyDescent="0.25">
      <c r="A81" s="152">
        <v>77</v>
      </c>
      <c r="B81" s="146">
        <v>77</v>
      </c>
      <c r="C81" s="167"/>
      <c r="D81" s="147"/>
      <c r="E81" s="148"/>
      <c r="F81" s="148"/>
      <c r="G81" s="160"/>
      <c r="H81" s="205"/>
      <c r="I81" s="179"/>
      <c r="J81" s="209"/>
      <c r="K81" s="148"/>
      <c r="L81" s="205"/>
      <c r="M81" s="179"/>
      <c r="N81" s="213"/>
      <c r="O81" s="199"/>
      <c r="P81" s="144"/>
      <c r="Q81" s="144"/>
      <c r="R81" s="144"/>
      <c r="S81" s="144"/>
      <c r="T81" s="144"/>
      <c r="U81" s="144"/>
      <c r="V81" s="144"/>
      <c r="W81" s="144"/>
      <c r="X81" s="281">
        <f t="shared" si="13"/>
        <v>0</v>
      </c>
      <c r="Y81" s="143"/>
      <c r="Z81" s="144"/>
      <c r="AA81" s="144"/>
      <c r="AB81" s="144"/>
      <c r="AC81" s="144"/>
      <c r="AD81" s="144"/>
      <c r="AE81" s="144"/>
      <c r="AF81" s="144"/>
      <c r="AG81" s="144"/>
      <c r="AH81" s="143"/>
      <c r="AI81" s="144"/>
      <c r="AJ81" s="144"/>
      <c r="AK81" s="144"/>
      <c r="AL81" s="144"/>
      <c r="AM81" s="144"/>
      <c r="AN81" s="144"/>
      <c r="AO81" s="144"/>
      <c r="AP81" s="144"/>
      <c r="AQ81" s="143"/>
      <c r="AR81" s="144"/>
      <c r="AS81" s="144"/>
      <c r="AT81" s="144"/>
      <c r="AU81" s="144"/>
      <c r="AV81" s="144"/>
      <c r="AW81" s="144"/>
      <c r="AX81" s="144"/>
      <c r="AY81" s="144"/>
      <c r="AZ81" s="149"/>
      <c r="BA81" s="147"/>
      <c r="BB81" s="150"/>
      <c r="BC81" s="144"/>
      <c r="BD81" s="144"/>
      <c r="BE81" s="144"/>
      <c r="BF81" s="144"/>
      <c r="BG81" s="144"/>
      <c r="BH81" s="144"/>
      <c r="BI81" s="144"/>
      <c r="BJ81" s="144"/>
      <c r="BK81" s="151"/>
      <c r="BL81" s="152" t="s">
        <v>753</v>
      </c>
      <c r="BM81" s="185">
        <f t="shared" si="14"/>
        <v>0</v>
      </c>
      <c r="BN81" s="282"/>
      <c r="BO81" s="153"/>
      <c r="BP81" s="144"/>
      <c r="BQ81" s="154"/>
      <c r="BR81" s="144"/>
      <c r="BS81" s="153"/>
      <c r="BT81" s="153"/>
      <c r="BU81" s="153"/>
      <c r="BV81" s="153"/>
      <c r="BW81" s="153"/>
      <c r="BX81" s="153"/>
      <c r="BY81" s="241"/>
      <c r="BZ81" s="272"/>
      <c r="CA81" s="153"/>
      <c r="CB81" s="153"/>
      <c r="CC81" s="153"/>
      <c r="CD81" s="155">
        <v>77</v>
      </c>
      <c r="CE81" s="232"/>
      <c r="CK81" s="200"/>
      <c r="CP81" s="200"/>
      <c r="CU81" s="200"/>
      <c r="CV81" s="199"/>
      <c r="CW81" s="199"/>
      <c r="CX81" s="199"/>
      <c r="CY81" s="139"/>
      <c r="DE81" s="155">
        <v>77</v>
      </c>
      <c r="DF81" s="282">
        <v>0</v>
      </c>
      <c r="DG81" s="282">
        <v>0</v>
      </c>
      <c r="DH81" s="218"/>
      <c r="DI81" s="153"/>
      <c r="DJ81" s="146"/>
      <c r="DK81" s="173"/>
      <c r="DM81" s="147"/>
      <c r="DN81" s="147"/>
      <c r="DO81" s="147"/>
      <c r="DP81" s="218"/>
      <c r="DQ81" s="205"/>
      <c r="DV81" s="135"/>
      <c r="DW81" s="135"/>
      <c r="DX81" s="178"/>
    </row>
    <row r="82" spans="1:128" x14ac:dyDescent="0.25">
      <c r="A82" s="152">
        <v>78</v>
      </c>
      <c r="B82" s="146">
        <v>78</v>
      </c>
      <c r="C82" s="167"/>
      <c r="D82" s="147"/>
      <c r="E82" s="148"/>
      <c r="F82" s="148"/>
      <c r="G82" s="160"/>
      <c r="H82" s="205"/>
      <c r="I82" s="179"/>
      <c r="J82" s="209"/>
      <c r="K82" s="148"/>
      <c r="L82" s="205"/>
      <c r="M82" s="179"/>
      <c r="N82" s="213"/>
      <c r="O82" s="199"/>
      <c r="P82" s="144"/>
      <c r="Q82" s="144"/>
      <c r="R82" s="144"/>
      <c r="S82" s="144"/>
      <c r="T82" s="144"/>
      <c r="U82" s="144"/>
      <c r="V82" s="144"/>
      <c r="W82" s="144"/>
      <c r="X82" s="281">
        <f t="shared" si="13"/>
        <v>0</v>
      </c>
      <c r="Y82" s="143"/>
      <c r="Z82" s="144"/>
      <c r="AA82" s="144"/>
      <c r="AB82" s="144"/>
      <c r="AC82" s="144"/>
      <c r="AD82" s="144"/>
      <c r="AE82" s="144"/>
      <c r="AF82" s="144"/>
      <c r="AG82" s="144"/>
      <c r="AH82" s="143"/>
      <c r="AI82" s="144"/>
      <c r="AJ82" s="144"/>
      <c r="AK82" s="144"/>
      <c r="AL82" s="144"/>
      <c r="AM82" s="144"/>
      <c r="AN82" s="144"/>
      <c r="AO82" s="144"/>
      <c r="AP82" s="144"/>
      <c r="AQ82" s="143"/>
      <c r="AR82" s="144"/>
      <c r="AS82" s="144"/>
      <c r="AT82" s="144"/>
      <c r="AU82" s="144"/>
      <c r="AV82" s="144"/>
      <c r="AW82" s="144"/>
      <c r="AX82" s="144"/>
      <c r="AY82" s="144"/>
      <c r="AZ82" s="149"/>
      <c r="BA82" s="147"/>
      <c r="BB82" s="150"/>
      <c r="BC82" s="144"/>
      <c r="BD82" s="144"/>
      <c r="BE82" s="144"/>
      <c r="BF82" s="144"/>
      <c r="BG82" s="144"/>
      <c r="BH82" s="152"/>
      <c r="BI82" s="152"/>
      <c r="BJ82" s="144"/>
      <c r="BK82" s="151"/>
      <c r="BL82" s="152" t="s">
        <v>753</v>
      </c>
      <c r="BM82" s="185">
        <f t="shared" si="14"/>
        <v>0</v>
      </c>
      <c r="BN82" s="282"/>
      <c r="BO82" s="153"/>
      <c r="BP82" s="144"/>
      <c r="BQ82" s="154"/>
      <c r="BR82" s="144"/>
      <c r="BS82" s="153"/>
      <c r="BT82" s="153"/>
      <c r="BU82" s="153"/>
      <c r="BV82" s="153"/>
      <c r="BW82" s="153"/>
      <c r="BX82" s="153"/>
      <c r="BY82" s="241"/>
      <c r="BZ82" s="272"/>
      <c r="CA82" s="153"/>
      <c r="CB82" s="153"/>
      <c r="CC82" s="153"/>
      <c r="CD82" s="155">
        <v>78</v>
      </c>
      <c r="CE82" s="232"/>
      <c r="CK82" s="200"/>
      <c r="CP82" s="200"/>
      <c r="CU82" s="200"/>
      <c r="CV82" s="199"/>
      <c r="CW82" s="199"/>
      <c r="CX82" s="199"/>
      <c r="CY82" s="139"/>
      <c r="DE82" s="155">
        <v>78</v>
      </c>
      <c r="DF82" s="282">
        <v>0</v>
      </c>
      <c r="DG82" s="282">
        <v>0</v>
      </c>
      <c r="DH82" s="218"/>
      <c r="DI82" s="153"/>
      <c r="DJ82" s="146"/>
      <c r="DK82" s="173"/>
      <c r="DM82" s="147"/>
      <c r="DN82" s="147"/>
      <c r="DO82" s="147"/>
      <c r="DP82" s="218"/>
      <c r="DQ82" s="205"/>
      <c r="DV82" s="135"/>
      <c r="DW82" s="135"/>
      <c r="DX82" s="178"/>
    </row>
    <row r="83" spans="1:128" x14ac:dyDescent="0.25">
      <c r="A83" s="152">
        <v>79</v>
      </c>
      <c r="B83" s="146">
        <v>79</v>
      </c>
      <c r="C83" s="167"/>
      <c r="D83" s="147"/>
      <c r="E83" s="148"/>
      <c r="F83" s="148"/>
      <c r="G83" s="160"/>
      <c r="H83" s="205"/>
      <c r="I83" s="179"/>
      <c r="J83" s="209"/>
      <c r="K83" s="148"/>
      <c r="L83" s="205"/>
      <c r="M83" s="179"/>
      <c r="N83" s="213"/>
      <c r="O83" s="199"/>
      <c r="P83" s="144"/>
      <c r="Q83" s="144"/>
      <c r="R83" s="144"/>
      <c r="S83" s="144"/>
      <c r="T83" s="144"/>
      <c r="U83" s="144"/>
      <c r="V83" s="144"/>
      <c r="W83" s="144"/>
      <c r="X83" s="281">
        <f t="shared" si="13"/>
        <v>0</v>
      </c>
      <c r="Y83" s="143"/>
      <c r="Z83" s="144"/>
      <c r="AA83" s="144"/>
      <c r="AB83" s="144"/>
      <c r="AC83" s="144"/>
      <c r="AD83" s="144"/>
      <c r="AE83" s="144"/>
      <c r="AF83" s="144"/>
      <c r="AG83" s="144"/>
      <c r="AH83" s="143"/>
      <c r="AI83" s="144"/>
      <c r="AJ83" s="144"/>
      <c r="AK83" s="144"/>
      <c r="AL83" s="144"/>
      <c r="AM83" s="144"/>
      <c r="AN83" s="144"/>
      <c r="AO83" s="144"/>
      <c r="AP83" s="144"/>
      <c r="AQ83" s="143"/>
      <c r="AR83" s="144"/>
      <c r="AS83" s="144"/>
      <c r="AT83" s="144"/>
      <c r="AU83" s="144"/>
      <c r="AV83" s="144"/>
      <c r="AW83" s="144"/>
      <c r="AX83" s="144"/>
      <c r="AY83" s="144"/>
      <c r="AZ83" s="149"/>
      <c r="BA83" s="147"/>
      <c r="BB83" s="150"/>
      <c r="BC83" s="144"/>
      <c r="BD83" s="144"/>
      <c r="BE83" s="144"/>
      <c r="BF83" s="144"/>
      <c r="BG83" s="144"/>
      <c r="BH83" s="144"/>
      <c r="BI83" s="144"/>
      <c r="BJ83" s="144"/>
      <c r="BK83" s="151"/>
      <c r="BL83" s="152" t="s">
        <v>753</v>
      </c>
      <c r="BM83" s="185">
        <f t="shared" si="14"/>
        <v>0</v>
      </c>
      <c r="BN83" s="282"/>
      <c r="BO83" s="153"/>
      <c r="BP83" s="144"/>
      <c r="BQ83" s="154"/>
      <c r="BR83" s="144"/>
      <c r="BS83" s="153"/>
      <c r="BT83" s="153"/>
      <c r="BU83" s="153"/>
      <c r="BV83" s="153"/>
      <c r="BW83" s="153"/>
      <c r="BX83" s="153"/>
      <c r="BY83" s="241"/>
      <c r="BZ83" s="272"/>
      <c r="CA83" s="153"/>
      <c r="CB83" s="153"/>
      <c r="CC83" s="153"/>
      <c r="CD83" s="155">
        <v>79</v>
      </c>
      <c r="CE83" s="232"/>
      <c r="CK83" s="200"/>
      <c r="CP83" s="200"/>
      <c r="CU83" s="200"/>
      <c r="CV83" s="199"/>
      <c r="CW83" s="199"/>
      <c r="CX83" s="199"/>
      <c r="CY83" s="139"/>
      <c r="DE83" s="155">
        <v>79</v>
      </c>
      <c r="DF83" s="282">
        <v>0</v>
      </c>
      <c r="DG83" s="282">
        <v>0</v>
      </c>
      <c r="DH83" s="218"/>
      <c r="DI83" s="153"/>
      <c r="DJ83" s="146"/>
      <c r="DK83" s="173"/>
      <c r="DM83" s="147"/>
      <c r="DN83" s="147"/>
      <c r="DO83" s="147"/>
      <c r="DP83" s="218"/>
      <c r="DQ83" s="205"/>
      <c r="DV83" s="135"/>
      <c r="DW83" s="135"/>
      <c r="DX83" s="178"/>
    </row>
    <row r="84" spans="1:128" x14ac:dyDescent="0.25">
      <c r="A84" s="152">
        <v>80</v>
      </c>
      <c r="B84" s="146">
        <v>80</v>
      </c>
      <c r="C84" s="167"/>
      <c r="D84" s="147"/>
      <c r="E84" s="148"/>
      <c r="F84" s="148"/>
      <c r="G84" s="160"/>
      <c r="H84" s="205"/>
      <c r="I84" s="179"/>
      <c r="J84" s="209"/>
      <c r="K84" s="148"/>
      <c r="L84" s="205"/>
      <c r="M84" s="179"/>
      <c r="N84" s="213"/>
      <c r="O84" s="199"/>
      <c r="P84" s="144"/>
      <c r="Q84" s="144"/>
      <c r="R84" s="144"/>
      <c r="S84" s="144"/>
      <c r="T84" s="144"/>
      <c r="U84" s="144"/>
      <c r="V84" s="144"/>
      <c r="W84" s="144"/>
      <c r="X84" s="281">
        <f t="shared" si="13"/>
        <v>0</v>
      </c>
      <c r="Y84" s="143"/>
      <c r="Z84" s="144"/>
      <c r="AA84" s="144"/>
      <c r="AB84" s="144"/>
      <c r="AC84" s="144"/>
      <c r="AD84" s="144"/>
      <c r="AE84" s="144"/>
      <c r="AF84" s="144"/>
      <c r="AG84" s="144"/>
      <c r="AH84" s="143"/>
      <c r="AI84" s="144"/>
      <c r="AJ84" s="144"/>
      <c r="AK84" s="144"/>
      <c r="AL84" s="144"/>
      <c r="AM84" s="144"/>
      <c r="AN84" s="144"/>
      <c r="AO84" s="144"/>
      <c r="AP84" s="144"/>
      <c r="AQ84" s="143"/>
      <c r="AR84" s="144"/>
      <c r="AS84" s="144"/>
      <c r="AT84" s="144"/>
      <c r="AU84" s="144"/>
      <c r="AV84" s="144"/>
      <c r="AW84" s="144"/>
      <c r="AX84" s="144"/>
      <c r="AY84" s="144"/>
      <c r="AZ84" s="149"/>
      <c r="BA84" s="147"/>
      <c r="BB84" s="150"/>
      <c r="BC84" s="144"/>
      <c r="BD84" s="144"/>
      <c r="BE84" s="144"/>
      <c r="BF84" s="144"/>
      <c r="BG84" s="144"/>
      <c r="BH84" s="144"/>
      <c r="BI84" s="144"/>
      <c r="BJ84" s="144"/>
      <c r="BK84" s="151"/>
      <c r="BL84" s="152" t="s">
        <v>753</v>
      </c>
      <c r="BM84" s="185">
        <f t="shared" si="14"/>
        <v>0</v>
      </c>
      <c r="BN84" s="282"/>
      <c r="BO84" s="153"/>
      <c r="BP84" s="144"/>
      <c r="BQ84" s="154"/>
      <c r="BR84" s="144"/>
      <c r="BS84" s="153"/>
      <c r="BT84" s="153"/>
      <c r="BU84" s="153"/>
      <c r="BV84" s="153"/>
      <c r="BW84" s="153"/>
      <c r="BX84" s="153"/>
      <c r="BY84" s="241"/>
      <c r="BZ84" s="272"/>
      <c r="CA84" s="153"/>
      <c r="CB84" s="153"/>
      <c r="CC84" s="153"/>
      <c r="CD84" s="155">
        <v>80</v>
      </c>
      <c r="CE84" s="232"/>
      <c r="CK84" s="200"/>
      <c r="CP84" s="200"/>
      <c r="CU84" s="200"/>
      <c r="CV84" s="199"/>
      <c r="CW84" s="199"/>
      <c r="CX84" s="199"/>
      <c r="CY84" s="139"/>
      <c r="DE84" s="155">
        <v>80</v>
      </c>
      <c r="DF84" s="282">
        <v>0</v>
      </c>
      <c r="DG84" s="282">
        <v>0</v>
      </c>
      <c r="DH84" s="218"/>
      <c r="DI84" s="153"/>
      <c r="DJ84" s="146"/>
      <c r="DK84" s="173"/>
      <c r="DM84" s="147"/>
      <c r="DN84" s="147"/>
      <c r="DO84" s="147"/>
      <c r="DP84" s="218"/>
      <c r="DQ84" s="205"/>
      <c r="DV84" s="135"/>
      <c r="DW84" s="135"/>
      <c r="DX84" s="178"/>
    </row>
    <row r="85" spans="1:128" x14ac:dyDescent="0.25">
      <c r="A85" s="152">
        <v>81</v>
      </c>
      <c r="B85" s="146">
        <v>81</v>
      </c>
      <c r="C85" s="167"/>
      <c r="D85" s="147"/>
      <c r="E85" s="148"/>
      <c r="F85" s="148"/>
      <c r="G85" s="160"/>
      <c r="H85" s="205"/>
      <c r="I85" s="179"/>
      <c r="J85" s="209"/>
      <c r="K85" s="148"/>
      <c r="L85" s="205"/>
      <c r="M85" s="179"/>
      <c r="N85" s="213"/>
      <c r="O85" s="199"/>
      <c r="P85" s="144"/>
      <c r="Q85" s="144"/>
      <c r="R85" s="144"/>
      <c r="S85" s="144"/>
      <c r="T85" s="144"/>
      <c r="U85" s="144"/>
      <c r="V85" s="144"/>
      <c r="W85" s="144"/>
      <c r="X85" s="281">
        <f t="shared" si="13"/>
        <v>0</v>
      </c>
      <c r="Y85" s="143"/>
      <c r="Z85" s="144"/>
      <c r="AA85" s="144"/>
      <c r="AB85" s="144"/>
      <c r="AC85" s="144"/>
      <c r="AD85" s="144"/>
      <c r="AE85" s="144"/>
      <c r="AF85" s="144"/>
      <c r="AG85" s="144"/>
      <c r="AH85" s="143"/>
      <c r="AI85" s="144"/>
      <c r="AJ85" s="144"/>
      <c r="AK85" s="144"/>
      <c r="AL85" s="144"/>
      <c r="AM85" s="144"/>
      <c r="AN85" s="144"/>
      <c r="AO85" s="144"/>
      <c r="AP85" s="144"/>
      <c r="AQ85" s="143"/>
      <c r="AR85" s="144"/>
      <c r="AS85" s="144"/>
      <c r="AT85" s="144"/>
      <c r="AU85" s="144"/>
      <c r="AV85" s="144"/>
      <c r="AW85" s="144"/>
      <c r="AX85" s="144"/>
      <c r="AY85" s="144"/>
      <c r="AZ85" s="149"/>
      <c r="BA85" s="147"/>
      <c r="BB85" s="150"/>
      <c r="BC85" s="161"/>
      <c r="BD85" s="161"/>
      <c r="BE85" s="161"/>
      <c r="BF85" s="161"/>
      <c r="BG85" s="161"/>
      <c r="BH85" s="161"/>
      <c r="BI85" s="161"/>
      <c r="BJ85" s="161"/>
      <c r="BK85" s="163"/>
      <c r="BL85" s="152" t="s">
        <v>753</v>
      </c>
      <c r="BM85" s="185">
        <f t="shared" si="14"/>
        <v>0</v>
      </c>
      <c r="BN85" s="282"/>
      <c r="BO85" s="153"/>
      <c r="BP85" s="144"/>
      <c r="BQ85" s="154"/>
      <c r="BR85" s="144"/>
      <c r="BS85" s="153"/>
      <c r="BT85" s="153"/>
      <c r="BU85" s="153"/>
      <c r="BV85" s="153"/>
      <c r="BW85" s="153"/>
      <c r="BX85" s="153"/>
      <c r="BY85" s="241"/>
      <c r="BZ85" s="272"/>
      <c r="CA85" s="153"/>
      <c r="CB85" s="153"/>
      <c r="CC85" s="153"/>
      <c r="CD85" s="155">
        <v>81</v>
      </c>
      <c r="CE85" s="232"/>
      <c r="CK85" s="200"/>
      <c r="CP85" s="200"/>
      <c r="CU85" s="200"/>
      <c r="CV85" s="199"/>
      <c r="CW85" s="199"/>
      <c r="CX85" s="199"/>
      <c r="CY85" s="139"/>
      <c r="DE85" s="155">
        <v>81</v>
      </c>
      <c r="DF85" s="282">
        <v>0</v>
      </c>
      <c r="DG85" s="282">
        <v>0</v>
      </c>
      <c r="DH85" s="218"/>
      <c r="DI85" s="153"/>
      <c r="DJ85" s="146"/>
      <c r="DK85" s="173"/>
      <c r="DM85" s="147"/>
      <c r="DN85" s="147"/>
      <c r="DO85" s="147"/>
      <c r="DP85" s="218"/>
      <c r="DQ85" s="205"/>
      <c r="DV85" s="177"/>
      <c r="DW85" s="135"/>
      <c r="DX85" s="178"/>
    </row>
    <row r="86" spans="1:128" x14ac:dyDescent="0.25">
      <c r="A86" s="152">
        <v>82</v>
      </c>
      <c r="B86" s="146">
        <v>82</v>
      </c>
      <c r="C86" s="167"/>
      <c r="D86" s="147"/>
      <c r="E86" s="148"/>
      <c r="F86" s="148"/>
      <c r="G86" s="160"/>
      <c r="H86" s="205"/>
      <c r="I86" s="179"/>
      <c r="J86" s="209"/>
      <c r="K86" s="148"/>
      <c r="L86" s="205"/>
      <c r="M86" s="179"/>
      <c r="N86" s="213"/>
      <c r="O86" s="199"/>
      <c r="P86" s="144"/>
      <c r="Q86" s="144"/>
      <c r="R86" s="144"/>
      <c r="S86" s="144"/>
      <c r="T86" s="144"/>
      <c r="U86" s="144"/>
      <c r="V86" s="144"/>
      <c r="W86" s="144"/>
      <c r="X86" s="281">
        <f t="shared" si="13"/>
        <v>0</v>
      </c>
      <c r="Y86" s="143"/>
      <c r="Z86" s="144"/>
      <c r="AA86" s="144"/>
      <c r="AB86" s="144"/>
      <c r="AC86" s="144"/>
      <c r="AD86" s="144"/>
      <c r="AE86" s="144"/>
      <c r="AF86" s="144"/>
      <c r="AG86" s="144"/>
      <c r="AH86" s="143"/>
      <c r="AI86" s="144"/>
      <c r="AJ86" s="144"/>
      <c r="AK86" s="144"/>
      <c r="AL86" s="144"/>
      <c r="AM86" s="144"/>
      <c r="AN86" s="144"/>
      <c r="AO86" s="144"/>
      <c r="AP86" s="144"/>
      <c r="AQ86" s="143"/>
      <c r="AR86" s="144"/>
      <c r="AS86" s="144"/>
      <c r="AT86" s="144"/>
      <c r="AU86" s="144"/>
      <c r="AV86" s="144"/>
      <c r="AW86" s="144"/>
      <c r="AX86" s="144"/>
      <c r="AY86" s="144"/>
      <c r="AZ86" s="149"/>
      <c r="BA86" s="147"/>
      <c r="BB86" s="150"/>
      <c r="BC86" s="144"/>
      <c r="BD86" s="144"/>
      <c r="BE86" s="144"/>
      <c r="BF86" s="144"/>
      <c r="BG86" s="144"/>
      <c r="BH86" s="144"/>
      <c r="BI86" s="144"/>
      <c r="BJ86" s="161"/>
      <c r="BK86" s="151"/>
      <c r="BL86" s="152" t="s">
        <v>753</v>
      </c>
      <c r="BM86" s="185">
        <f t="shared" si="14"/>
        <v>0</v>
      </c>
      <c r="BN86" s="282"/>
      <c r="BO86" s="153"/>
      <c r="BP86" s="144"/>
      <c r="BQ86" s="154"/>
      <c r="BR86" s="144"/>
      <c r="BS86" s="153"/>
      <c r="BT86" s="153"/>
      <c r="BU86" s="153"/>
      <c r="BV86" s="153"/>
      <c r="BW86" s="153"/>
      <c r="BX86" s="153"/>
      <c r="BY86" s="241"/>
      <c r="BZ86" s="272"/>
      <c r="CA86" s="153"/>
      <c r="CB86" s="153"/>
      <c r="CC86" s="153"/>
      <c r="CD86" s="155">
        <v>82</v>
      </c>
      <c r="CE86" s="232"/>
      <c r="CK86" s="200"/>
      <c r="CP86" s="200"/>
      <c r="CU86" s="200"/>
      <c r="CV86" s="199"/>
      <c r="CW86" s="199"/>
      <c r="CX86" s="199"/>
      <c r="CY86" s="139"/>
      <c r="DE86" s="155">
        <v>82</v>
      </c>
      <c r="DF86" s="282">
        <v>0</v>
      </c>
      <c r="DG86" s="282">
        <v>0</v>
      </c>
      <c r="DH86" s="218"/>
      <c r="DI86" s="153"/>
      <c r="DJ86" s="146"/>
      <c r="DK86" s="173"/>
      <c r="DM86" s="147"/>
      <c r="DN86" s="147"/>
      <c r="DO86" s="147"/>
      <c r="DP86" s="218"/>
      <c r="DQ86" s="205"/>
      <c r="DV86" s="177"/>
      <c r="DW86" s="135"/>
      <c r="DX86" s="178"/>
    </row>
    <row r="87" spans="1:128" x14ac:dyDescent="0.25">
      <c r="A87" s="152">
        <v>83</v>
      </c>
      <c r="B87" s="146">
        <v>83</v>
      </c>
      <c r="C87" s="167"/>
      <c r="D87" s="147"/>
      <c r="E87" s="148"/>
      <c r="F87" s="148"/>
      <c r="G87" s="160"/>
      <c r="H87" s="205"/>
      <c r="I87" s="179"/>
      <c r="J87" s="209"/>
      <c r="K87" s="148"/>
      <c r="L87" s="205"/>
      <c r="M87" s="179"/>
      <c r="N87" s="213"/>
      <c r="O87" s="199"/>
      <c r="P87" s="144"/>
      <c r="Q87" s="144"/>
      <c r="R87" s="144"/>
      <c r="S87" s="144"/>
      <c r="T87" s="144"/>
      <c r="U87" s="144"/>
      <c r="V87" s="144"/>
      <c r="W87" s="144"/>
      <c r="X87" s="281">
        <f t="shared" si="13"/>
        <v>0</v>
      </c>
      <c r="Y87" s="143"/>
      <c r="Z87" s="144"/>
      <c r="AA87" s="144"/>
      <c r="AB87" s="144"/>
      <c r="AC87" s="144"/>
      <c r="AD87" s="144"/>
      <c r="AE87" s="144"/>
      <c r="AF87" s="144"/>
      <c r="AG87" s="144"/>
      <c r="AH87" s="143"/>
      <c r="AI87" s="144"/>
      <c r="AJ87" s="144"/>
      <c r="AK87" s="144"/>
      <c r="AL87" s="144"/>
      <c r="AM87" s="144"/>
      <c r="AN87" s="144"/>
      <c r="AO87" s="144"/>
      <c r="AP87" s="144"/>
      <c r="AQ87" s="143"/>
      <c r="AR87" s="144"/>
      <c r="AS87" s="144"/>
      <c r="AT87" s="144"/>
      <c r="AU87" s="144"/>
      <c r="AV87" s="144"/>
      <c r="AW87" s="144"/>
      <c r="AX87" s="144"/>
      <c r="AY87" s="144"/>
      <c r="AZ87" s="149"/>
      <c r="BA87" s="147"/>
      <c r="BB87" s="150"/>
      <c r="BC87" s="144"/>
      <c r="BD87" s="144"/>
      <c r="BE87" s="144"/>
      <c r="BF87" s="144"/>
      <c r="BG87" s="144"/>
      <c r="BH87" s="144"/>
      <c r="BI87" s="144"/>
      <c r="BJ87" s="144"/>
      <c r="BK87" s="151"/>
      <c r="BL87" s="152" t="s">
        <v>753</v>
      </c>
      <c r="BM87" s="185">
        <f t="shared" si="14"/>
        <v>0</v>
      </c>
      <c r="BN87" s="282"/>
      <c r="BO87" s="153"/>
      <c r="BP87" s="144"/>
      <c r="BQ87" s="154"/>
      <c r="BR87" s="144"/>
      <c r="BS87" s="153"/>
      <c r="BT87" s="153"/>
      <c r="BU87" s="153"/>
      <c r="BV87" s="153"/>
      <c r="BW87" s="153"/>
      <c r="BX87" s="153"/>
      <c r="BY87" s="241"/>
      <c r="BZ87" s="272"/>
      <c r="CA87" s="153"/>
      <c r="CB87" s="153"/>
      <c r="CC87" s="153"/>
      <c r="CD87" s="155">
        <v>83</v>
      </c>
      <c r="CE87" s="232"/>
      <c r="CK87" s="200"/>
      <c r="CP87" s="200"/>
      <c r="CU87" s="200"/>
      <c r="CV87" s="199"/>
      <c r="CW87" s="199"/>
      <c r="CX87" s="199"/>
      <c r="CY87" s="139"/>
      <c r="DE87" s="155">
        <v>83</v>
      </c>
      <c r="DF87" s="282">
        <v>0</v>
      </c>
      <c r="DG87" s="282">
        <v>0</v>
      </c>
      <c r="DH87" s="218"/>
      <c r="DI87" s="153"/>
      <c r="DJ87" s="146"/>
      <c r="DK87" s="173"/>
      <c r="DM87" s="147"/>
      <c r="DN87" s="147"/>
      <c r="DO87" s="147"/>
      <c r="DP87" s="218"/>
      <c r="DQ87" s="205"/>
      <c r="DV87" s="135"/>
      <c r="DW87" s="135"/>
      <c r="DX87" s="178"/>
    </row>
    <row r="88" spans="1:128" x14ac:dyDescent="0.25">
      <c r="A88" s="152">
        <v>84</v>
      </c>
      <c r="B88" s="146">
        <v>84</v>
      </c>
      <c r="C88" s="167"/>
      <c r="D88" s="147">
        <v>41022</v>
      </c>
      <c r="E88" s="148">
        <v>1</v>
      </c>
      <c r="F88" s="148">
        <v>1</v>
      </c>
      <c r="G88" s="160">
        <v>6.7</v>
      </c>
      <c r="H88" s="205">
        <v>64</v>
      </c>
      <c r="I88" s="179"/>
      <c r="J88" s="209"/>
      <c r="K88" s="148">
        <v>8.1</v>
      </c>
      <c r="L88" s="205">
        <v>66</v>
      </c>
      <c r="M88" s="179"/>
      <c r="N88" s="213"/>
      <c r="O88" s="199">
        <v>4</v>
      </c>
      <c r="P88" s="144">
        <v>6</v>
      </c>
      <c r="Q88" s="144">
        <v>6</v>
      </c>
      <c r="R88" s="144">
        <v>6</v>
      </c>
      <c r="S88" s="144">
        <v>6</v>
      </c>
      <c r="T88" s="144">
        <v>6</v>
      </c>
      <c r="U88" s="144">
        <v>6</v>
      </c>
      <c r="V88" s="144">
        <v>6</v>
      </c>
      <c r="W88" s="144">
        <v>6</v>
      </c>
      <c r="X88" s="281">
        <f t="shared" si="13"/>
        <v>6</v>
      </c>
      <c r="Y88" s="143" t="s">
        <v>117</v>
      </c>
      <c r="Z88" s="144" t="s">
        <v>117</v>
      </c>
      <c r="AA88" s="144" t="s">
        <v>112</v>
      </c>
      <c r="AB88" s="144" t="s">
        <v>112</v>
      </c>
      <c r="AC88" s="144"/>
      <c r="AD88" s="144"/>
      <c r="AE88" s="144"/>
      <c r="AF88" s="144"/>
      <c r="AG88" s="144"/>
      <c r="AH88" s="143">
        <v>30</v>
      </c>
      <c r="AI88" s="144">
        <v>30</v>
      </c>
      <c r="AJ88" s="144">
        <v>60</v>
      </c>
      <c r="AK88" s="144">
        <v>70</v>
      </c>
      <c r="AL88" s="144">
        <v>89</v>
      </c>
      <c r="AM88" s="144">
        <v>97</v>
      </c>
      <c r="AN88" s="144">
        <v>101</v>
      </c>
      <c r="AO88" s="144">
        <v>101</v>
      </c>
      <c r="AP88" s="144"/>
      <c r="AQ88" s="143"/>
      <c r="AR88" s="144"/>
      <c r="AS88" s="144"/>
      <c r="AT88" s="144"/>
      <c r="AU88" s="144"/>
      <c r="AV88" s="144"/>
      <c r="AW88" s="144"/>
      <c r="AX88" s="144"/>
      <c r="AY88" s="144">
        <v>101</v>
      </c>
      <c r="AZ88" s="149" t="s">
        <v>783</v>
      </c>
      <c r="BA88" s="147"/>
      <c r="BB88" s="150">
        <v>41057</v>
      </c>
      <c r="BC88" s="144"/>
      <c r="BD88" s="144"/>
      <c r="BE88" s="144"/>
      <c r="BF88" s="144"/>
      <c r="BG88" s="144"/>
      <c r="BH88" s="144"/>
      <c r="BI88" s="144"/>
      <c r="BJ88" s="144"/>
      <c r="BK88" s="151"/>
      <c r="BL88" s="152" t="s">
        <v>837</v>
      </c>
      <c r="BM88" s="185">
        <f t="shared" si="14"/>
        <v>6</v>
      </c>
      <c r="BN88" s="282">
        <v>6</v>
      </c>
      <c r="BO88" s="153">
        <v>2.33</v>
      </c>
      <c r="BP88" s="146">
        <v>310</v>
      </c>
      <c r="BQ88" s="154"/>
      <c r="BR88" s="144"/>
      <c r="BS88" s="153"/>
      <c r="BT88" s="153"/>
      <c r="BU88" s="153"/>
      <c r="BV88" s="153"/>
      <c r="BW88" s="153"/>
      <c r="BX88" s="153"/>
      <c r="BY88" s="241">
        <v>5</v>
      </c>
      <c r="BZ88" s="272" t="s">
        <v>934</v>
      </c>
      <c r="CA88" s="153">
        <f>((BO88^2*PI()*BP88*4)/4)+((BO88^2*PI()*BP88*2)/16)</f>
        <v>5948.0680845294282</v>
      </c>
      <c r="CB88" s="153"/>
      <c r="CC88" s="153">
        <f t="shared" si="15"/>
        <v>5948.0680845294282</v>
      </c>
      <c r="CD88" s="155">
        <v>84</v>
      </c>
      <c r="CE88" s="232">
        <v>6</v>
      </c>
      <c r="CF88" s="189">
        <v>5</v>
      </c>
      <c r="CG88" s="189">
        <v>6</v>
      </c>
      <c r="CI88" s="189">
        <v>1</v>
      </c>
      <c r="CK88" s="200">
        <v>6</v>
      </c>
      <c r="CL88" s="189">
        <v>7</v>
      </c>
      <c r="CN88" s="189">
        <v>6</v>
      </c>
      <c r="CP88" s="200">
        <v>5</v>
      </c>
      <c r="CQ88" s="189">
        <v>7</v>
      </c>
      <c r="CS88" s="189">
        <v>15</v>
      </c>
      <c r="CU88" s="200">
        <v>4</v>
      </c>
      <c r="CV88" s="199">
        <v>8</v>
      </c>
      <c r="CW88" s="199"/>
      <c r="CX88" s="199">
        <v>16</v>
      </c>
      <c r="CY88" s="139"/>
      <c r="CZ88" s="189">
        <v>2</v>
      </c>
      <c r="DA88" s="189">
        <v>10</v>
      </c>
      <c r="DC88" s="189">
        <v>13</v>
      </c>
      <c r="DE88" s="155">
        <v>84</v>
      </c>
      <c r="DF88" s="282">
        <v>6</v>
      </c>
      <c r="DG88" s="282">
        <v>6</v>
      </c>
      <c r="DH88" s="218">
        <v>6</v>
      </c>
      <c r="DI88" s="153">
        <v>2.33</v>
      </c>
      <c r="DJ88" s="146">
        <v>310</v>
      </c>
      <c r="DK88" s="173">
        <v>5948.0680845294282</v>
      </c>
      <c r="DL88" s="218">
        <v>101</v>
      </c>
      <c r="DM88" s="147" t="s">
        <v>783</v>
      </c>
      <c r="DN88" s="147"/>
      <c r="DO88" s="147">
        <v>41057</v>
      </c>
      <c r="DP88" s="218">
        <v>6</v>
      </c>
      <c r="DQ88" s="205">
        <f t="shared" si="16"/>
        <v>22</v>
      </c>
      <c r="DR88" s="219">
        <f t="shared" si="17"/>
        <v>38</v>
      </c>
      <c r="DT88" s="219">
        <f t="shared" si="18"/>
        <v>38</v>
      </c>
      <c r="DV88" s="135"/>
      <c r="DW88" s="135"/>
      <c r="DX88" s="178"/>
    </row>
    <row r="89" spans="1:128" x14ac:dyDescent="0.25">
      <c r="A89" s="152">
        <v>85</v>
      </c>
      <c r="B89" s="146">
        <v>85</v>
      </c>
      <c r="C89" s="167"/>
      <c r="D89" s="147">
        <v>41022</v>
      </c>
      <c r="E89" s="148">
        <v>1</v>
      </c>
      <c r="F89" s="148">
        <v>1</v>
      </c>
      <c r="G89" s="160">
        <v>6.8</v>
      </c>
      <c r="H89" s="205">
        <v>72</v>
      </c>
      <c r="I89" s="179"/>
      <c r="J89" s="209"/>
      <c r="K89" s="148">
        <v>8.1999999999999993</v>
      </c>
      <c r="L89" s="205">
        <v>73</v>
      </c>
      <c r="M89" s="179"/>
      <c r="N89" s="213"/>
      <c r="O89" s="199">
        <v>1</v>
      </c>
      <c r="P89" s="144">
        <v>1</v>
      </c>
      <c r="Q89" s="144">
        <v>1</v>
      </c>
      <c r="R89" s="144">
        <v>1</v>
      </c>
      <c r="S89" s="144">
        <v>1</v>
      </c>
      <c r="T89" s="144">
        <v>1</v>
      </c>
      <c r="U89" s="144">
        <v>1</v>
      </c>
      <c r="V89" s="144">
        <v>1</v>
      </c>
      <c r="W89" s="144">
        <v>1</v>
      </c>
      <c r="X89" s="281">
        <f t="shared" si="13"/>
        <v>1</v>
      </c>
      <c r="Y89" s="143" t="s">
        <v>117</v>
      </c>
      <c r="Z89" s="144" t="s">
        <v>117</v>
      </c>
      <c r="AA89" s="144" t="s">
        <v>117</v>
      </c>
      <c r="AB89" s="144" t="s">
        <v>117</v>
      </c>
      <c r="AC89" s="144" t="s">
        <v>118</v>
      </c>
      <c r="AD89" s="144" t="s">
        <v>112</v>
      </c>
      <c r="AE89" s="144"/>
      <c r="AF89" s="144"/>
      <c r="AG89" s="144"/>
      <c r="AH89" s="143">
        <v>5</v>
      </c>
      <c r="AI89" s="144">
        <v>5</v>
      </c>
      <c r="AJ89" s="144">
        <v>5</v>
      </c>
      <c r="AK89" s="144">
        <v>5</v>
      </c>
      <c r="AL89" s="144">
        <v>5</v>
      </c>
      <c r="AM89" s="144">
        <v>5</v>
      </c>
      <c r="AN89" s="144">
        <v>5</v>
      </c>
      <c r="AO89" s="144">
        <v>5</v>
      </c>
      <c r="AP89" s="144"/>
      <c r="AQ89" s="143"/>
      <c r="AR89" s="144"/>
      <c r="AS89" s="144"/>
      <c r="AT89" s="144"/>
      <c r="AU89" s="144"/>
      <c r="AV89" s="144"/>
      <c r="AW89" s="144"/>
      <c r="AX89" s="144"/>
      <c r="AY89" s="144">
        <v>5</v>
      </c>
      <c r="AZ89" s="149">
        <v>41050</v>
      </c>
      <c r="BA89" s="147"/>
      <c r="BB89" s="150" t="s">
        <v>781</v>
      </c>
      <c r="BC89" s="144"/>
      <c r="BD89" s="144"/>
      <c r="BE89" s="144"/>
      <c r="BF89" s="144"/>
      <c r="BG89" s="144"/>
      <c r="BH89" s="144"/>
      <c r="BI89" s="144"/>
      <c r="BJ89" s="144"/>
      <c r="BK89" s="151"/>
      <c r="BL89" s="152" t="s">
        <v>838</v>
      </c>
      <c r="BM89" s="185">
        <f t="shared" si="14"/>
        <v>1</v>
      </c>
      <c r="BN89" s="282">
        <v>1</v>
      </c>
      <c r="BO89" s="153">
        <v>1.68</v>
      </c>
      <c r="BP89" s="144">
        <v>255</v>
      </c>
      <c r="BQ89" s="154"/>
      <c r="BR89" s="144"/>
      <c r="BS89" s="153"/>
      <c r="BT89" s="153"/>
      <c r="BU89" s="153"/>
      <c r="BV89" s="153"/>
      <c r="BW89" s="153"/>
      <c r="BX89" s="153"/>
      <c r="BY89" s="241">
        <v>0</v>
      </c>
      <c r="BZ89" s="272"/>
      <c r="CA89" s="153">
        <f t="shared" ref="CA89:CA133" si="19">(BO89^2*PI()*BP89*BN89)/4</f>
        <v>565.26048297510431</v>
      </c>
      <c r="CB89" s="153"/>
      <c r="CC89" s="153">
        <f t="shared" si="15"/>
        <v>565.26048297510431</v>
      </c>
      <c r="CD89" s="155">
        <v>85</v>
      </c>
      <c r="CE89" s="232">
        <v>0</v>
      </c>
      <c r="CK89" s="200"/>
      <c r="CP89" s="200"/>
      <c r="CU89" s="200"/>
      <c r="CV89" s="199"/>
      <c r="CW89" s="199"/>
      <c r="CX89" s="199"/>
      <c r="CY89" s="139"/>
      <c r="DE89" s="155">
        <v>85</v>
      </c>
      <c r="DF89" s="282">
        <v>1</v>
      </c>
      <c r="DG89" s="282">
        <v>1</v>
      </c>
      <c r="DH89" s="218">
        <v>1</v>
      </c>
      <c r="DI89" s="153">
        <v>1.68</v>
      </c>
      <c r="DJ89" s="146">
        <v>255</v>
      </c>
      <c r="DK89" s="173">
        <v>565.26048297510431</v>
      </c>
      <c r="DL89" s="218">
        <v>5</v>
      </c>
      <c r="DM89" s="147">
        <v>41050</v>
      </c>
      <c r="DN89" s="147"/>
      <c r="DO89" s="147" t="s">
        <v>781</v>
      </c>
      <c r="DP89" s="218">
        <v>0</v>
      </c>
      <c r="DQ89" s="205">
        <f t="shared" si="16"/>
        <v>0</v>
      </c>
      <c r="DR89" s="219">
        <v>0</v>
      </c>
      <c r="DT89" s="219">
        <f t="shared" si="18"/>
        <v>0</v>
      </c>
      <c r="DV89" s="135"/>
      <c r="DW89" s="135"/>
      <c r="DX89" s="178"/>
    </row>
    <row r="90" spans="1:128" x14ac:dyDescent="0.25">
      <c r="A90" s="152">
        <v>86</v>
      </c>
      <c r="B90" s="146"/>
      <c r="C90" s="167"/>
      <c r="D90" s="147"/>
      <c r="E90" s="148"/>
      <c r="F90" s="148"/>
      <c r="G90" s="160"/>
      <c r="H90" s="205"/>
      <c r="I90" s="179"/>
      <c r="J90" s="209"/>
      <c r="K90" s="148"/>
      <c r="L90" s="205"/>
      <c r="M90" s="179"/>
      <c r="N90" s="213"/>
      <c r="O90" s="199"/>
      <c r="P90" s="144"/>
      <c r="Q90" s="144"/>
      <c r="R90" s="144"/>
      <c r="S90" s="144"/>
      <c r="T90" s="144"/>
      <c r="U90" s="144"/>
      <c r="V90" s="144"/>
      <c r="W90" s="144"/>
      <c r="X90" s="281">
        <f t="shared" si="13"/>
        <v>0</v>
      </c>
      <c r="Y90" s="143"/>
      <c r="Z90" s="144"/>
      <c r="AA90" s="144"/>
      <c r="AB90" s="144"/>
      <c r="AC90" s="144"/>
      <c r="AD90" s="144"/>
      <c r="AE90" s="144"/>
      <c r="AF90" s="144"/>
      <c r="AG90" s="144"/>
      <c r="AH90" s="143"/>
      <c r="AI90" s="144"/>
      <c r="AJ90" s="144"/>
      <c r="AK90" s="144"/>
      <c r="AL90" s="144"/>
      <c r="AM90" s="144"/>
      <c r="AN90" s="144"/>
      <c r="AO90" s="144"/>
      <c r="AP90" s="144"/>
      <c r="AQ90" s="143"/>
      <c r="AR90" s="144"/>
      <c r="AS90" s="144"/>
      <c r="AT90" s="144"/>
      <c r="AU90" s="144"/>
      <c r="AV90" s="144"/>
      <c r="AW90" s="144"/>
      <c r="AX90" s="144"/>
      <c r="AY90" s="144"/>
      <c r="AZ90" s="149"/>
      <c r="BA90" s="147"/>
      <c r="BB90" s="150"/>
      <c r="BC90" s="144"/>
      <c r="BD90" s="144"/>
      <c r="BE90" s="144"/>
      <c r="BF90" s="144"/>
      <c r="BG90" s="144"/>
      <c r="BH90" s="144"/>
      <c r="BI90" s="144"/>
      <c r="BJ90" s="161"/>
      <c r="BK90" s="151"/>
      <c r="BL90" s="152" t="s">
        <v>753</v>
      </c>
      <c r="BM90" s="185">
        <f t="shared" si="14"/>
        <v>0</v>
      </c>
      <c r="BN90" s="282"/>
      <c r="BO90" s="153"/>
      <c r="BP90" s="144"/>
      <c r="BQ90" s="154"/>
      <c r="BR90" s="144"/>
      <c r="BS90" s="153"/>
      <c r="BT90" s="153"/>
      <c r="BU90" s="153"/>
      <c r="BV90" s="153"/>
      <c r="BW90" s="153"/>
      <c r="BX90" s="153"/>
      <c r="BY90" s="241"/>
      <c r="BZ90" s="272"/>
      <c r="CA90" s="153"/>
      <c r="CB90" s="153"/>
      <c r="CC90" s="153"/>
      <c r="CD90" s="155">
        <v>86</v>
      </c>
      <c r="CE90" s="232"/>
      <c r="CK90" s="200"/>
      <c r="CP90" s="200"/>
      <c r="CU90" s="200"/>
      <c r="CV90" s="199"/>
      <c r="CW90" s="199"/>
      <c r="CX90" s="199"/>
      <c r="CY90" s="139"/>
      <c r="DE90" s="155">
        <v>86</v>
      </c>
      <c r="DF90" s="282">
        <v>0</v>
      </c>
      <c r="DG90" s="282">
        <v>0</v>
      </c>
      <c r="DH90" s="218"/>
      <c r="DI90" s="153"/>
      <c r="DJ90" s="146"/>
      <c r="DK90" s="173"/>
      <c r="DM90" s="147"/>
      <c r="DN90" s="147"/>
      <c r="DO90" s="147"/>
      <c r="DP90" s="218"/>
      <c r="DQ90" s="205"/>
      <c r="DV90" s="135"/>
      <c r="DW90" s="135"/>
      <c r="DX90" s="178"/>
    </row>
    <row r="91" spans="1:128" x14ac:dyDescent="0.25">
      <c r="A91" s="152">
        <v>87</v>
      </c>
      <c r="B91" s="146"/>
      <c r="C91" s="167"/>
      <c r="D91" s="147"/>
      <c r="E91" s="148"/>
      <c r="F91" s="148"/>
      <c r="G91" s="160"/>
      <c r="H91" s="205"/>
      <c r="I91" s="179"/>
      <c r="J91" s="209"/>
      <c r="K91" s="148"/>
      <c r="L91" s="205"/>
      <c r="M91" s="179"/>
      <c r="N91" s="213"/>
      <c r="O91" s="199"/>
      <c r="P91" s="144"/>
      <c r="Q91" s="144"/>
      <c r="R91" s="144"/>
      <c r="S91" s="144"/>
      <c r="T91" s="144"/>
      <c r="U91" s="144"/>
      <c r="V91" s="144"/>
      <c r="W91" s="144"/>
      <c r="X91" s="281">
        <f t="shared" si="13"/>
        <v>0</v>
      </c>
      <c r="Y91" s="143"/>
      <c r="Z91" s="144"/>
      <c r="AA91" s="144"/>
      <c r="AB91" s="144"/>
      <c r="AC91" s="144"/>
      <c r="AD91" s="144"/>
      <c r="AE91" s="144"/>
      <c r="AF91" s="144"/>
      <c r="AG91" s="144"/>
      <c r="AH91" s="143"/>
      <c r="AI91" s="144"/>
      <c r="AJ91" s="144"/>
      <c r="AK91" s="144"/>
      <c r="AL91" s="144"/>
      <c r="AM91" s="144"/>
      <c r="AN91" s="144"/>
      <c r="AO91" s="144"/>
      <c r="AP91" s="144"/>
      <c r="AQ91" s="143"/>
      <c r="AR91" s="144"/>
      <c r="AS91" s="144"/>
      <c r="AT91" s="144"/>
      <c r="AU91" s="144"/>
      <c r="AV91" s="144"/>
      <c r="AW91" s="144"/>
      <c r="AX91" s="144"/>
      <c r="AY91" s="144"/>
      <c r="AZ91" s="149"/>
      <c r="BA91" s="147"/>
      <c r="BB91" s="150"/>
      <c r="BC91" s="144"/>
      <c r="BD91" s="144"/>
      <c r="BE91" s="144"/>
      <c r="BF91" s="144"/>
      <c r="BG91" s="144"/>
      <c r="BH91" s="144"/>
      <c r="BI91" s="144"/>
      <c r="BJ91" s="144"/>
      <c r="BK91" s="151"/>
      <c r="BL91" s="152" t="s">
        <v>753</v>
      </c>
      <c r="BM91" s="185">
        <f t="shared" si="14"/>
        <v>0</v>
      </c>
      <c r="BN91" s="282"/>
      <c r="BO91" s="153"/>
      <c r="BP91" s="144"/>
      <c r="BQ91" s="154"/>
      <c r="BR91" s="144"/>
      <c r="BS91" s="153"/>
      <c r="BT91" s="153"/>
      <c r="BU91" s="153"/>
      <c r="BV91" s="153"/>
      <c r="BW91" s="153"/>
      <c r="BX91" s="153"/>
      <c r="BY91" s="241"/>
      <c r="BZ91" s="272"/>
      <c r="CA91" s="153"/>
      <c r="CB91" s="153"/>
      <c r="CC91" s="153"/>
      <c r="CD91" s="155">
        <v>87</v>
      </c>
      <c r="CE91" s="232"/>
      <c r="CK91" s="200"/>
      <c r="CP91" s="200"/>
      <c r="CU91" s="200"/>
      <c r="CV91" s="199"/>
      <c r="CW91" s="199"/>
      <c r="CX91" s="199"/>
      <c r="CY91" s="139"/>
      <c r="DE91" s="155">
        <v>87</v>
      </c>
      <c r="DF91" s="282">
        <v>0</v>
      </c>
      <c r="DG91" s="282">
        <v>0</v>
      </c>
      <c r="DH91" s="218"/>
      <c r="DI91" s="153"/>
      <c r="DJ91" s="146"/>
      <c r="DK91" s="173"/>
      <c r="DM91" s="147"/>
      <c r="DN91" s="147"/>
      <c r="DO91" s="147"/>
      <c r="DP91" s="218"/>
      <c r="DQ91" s="205"/>
      <c r="DV91" s="177"/>
      <c r="DW91" s="135"/>
      <c r="DX91" s="178"/>
    </row>
    <row r="92" spans="1:128" x14ac:dyDescent="0.25">
      <c r="A92" s="152">
        <v>88</v>
      </c>
      <c r="B92" s="146"/>
      <c r="C92" s="167"/>
      <c r="D92" s="147"/>
      <c r="E92" s="148"/>
      <c r="F92" s="148"/>
      <c r="G92" s="160"/>
      <c r="H92" s="205"/>
      <c r="I92" s="179"/>
      <c r="J92" s="209"/>
      <c r="K92" s="148"/>
      <c r="L92" s="205"/>
      <c r="M92" s="179"/>
      <c r="N92" s="213"/>
      <c r="O92" s="199"/>
      <c r="P92" s="144"/>
      <c r="Q92" s="144"/>
      <c r="R92" s="144"/>
      <c r="S92" s="144"/>
      <c r="T92" s="144"/>
      <c r="U92" s="144"/>
      <c r="V92" s="144"/>
      <c r="W92" s="144"/>
      <c r="X92" s="281">
        <f t="shared" si="13"/>
        <v>0</v>
      </c>
      <c r="Y92" s="143"/>
      <c r="Z92" s="144"/>
      <c r="AA92" s="144"/>
      <c r="AB92" s="144"/>
      <c r="AC92" s="144"/>
      <c r="AD92" s="144"/>
      <c r="AE92" s="144"/>
      <c r="AF92" s="144"/>
      <c r="AG92" s="144"/>
      <c r="AH92" s="143"/>
      <c r="AI92" s="144"/>
      <c r="AJ92" s="144"/>
      <c r="AK92" s="144"/>
      <c r="AL92" s="144"/>
      <c r="AM92" s="144"/>
      <c r="AN92" s="144"/>
      <c r="AO92" s="144"/>
      <c r="AP92" s="144"/>
      <c r="AQ92" s="143"/>
      <c r="AR92" s="144"/>
      <c r="AS92" s="144"/>
      <c r="AT92" s="144"/>
      <c r="AU92" s="144"/>
      <c r="AV92" s="144"/>
      <c r="AW92" s="144"/>
      <c r="AX92" s="144"/>
      <c r="AY92" s="144"/>
      <c r="AZ92" s="149"/>
      <c r="BA92" s="147"/>
      <c r="BB92" s="150"/>
      <c r="BC92" s="144"/>
      <c r="BD92" s="144"/>
      <c r="BE92" s="144"/>
      <c r="BF92" s="144"/>
      <c r="BG92" s="144"/>
      <c r="BH92" s="144"/>
      <c r="BI92" s="144"/>
      <c r="BJ92" s="144"/>
      <c r="BK92" s="151"/>
      <c r="BL92" s="152" t="s">
        <v>753</v>
      </c>
      <c r="BM92" s="185">
        <f t="shared" si="14"/>
        <v>0</v>
      </c>
      <c r="BN92" s="282"/>
      <c r="BO92" s="153"/>
      <c r="BP92" s="144"/>
      <c r="BQ92" s="154"/>
      <c r="BR92" s="144"/>
      <c r="BS92" s="153"/>
      <c r="BT92" s="153"/>
      <c r="BU92" s="153"/>
      <c r="BV92" s="153"/>
      <c r="BW92" s="153"/>
      <c r="BX92" s="153"/>
      <c r="BY92" s="241"/>
      <c r="BZ92" s="272"/>
      <c r="CA92" s="153"/>
      <c r="CB92" s="153"/>
      <c r="CC92" s="153"/>
      <c r="CD92" s="155">
        <v>88</v>
      </c>
      <c r="CE92" s="232"/>
      <c r="CK92" s="200"/>
      <c r="CP92" s="200"/>
      <c r="CU92" s="200"/>
      <c r="CV92" s="199"/>
      <c r="CW92" s="199"/>
      <c r="CX92" s="199"/>
      <c r="CY92" s="139"/>
      <c r="DE92" s="155">
        <v>88</v>
      </c>
      <c r="DF92" s="282">
        <v>0</v>
      </c>
      <c r="DG92" s="282">
        <v>0</v>
      </c>
      <c r="DH92" s="218"/>
      <c r="DI92" s="153"/>
      <c r="DJ92" s="146"/>
      <c r="DK92" s="173"/>
      <c r="DM92" s="147"/>
      <c r="DN92" s="147"/>
      <c r="DO92" s="147"/>
      <c r="DP92" s="218"/>
      <c r="DQ92" s="205"/>
      <c r="DV92" s="135"/>
      <c r="DW92" s="135"/>
      <c r="DX92" s="178"/>
    </row>
    <row r="93" spans="1:128" x14ac:dyDescent="0.25">
      <c r="A93" s="152">
        <v>89</v>
      </c>
      <c r="B93" s="146"/>
      <c r="C93" s="167"/>
      <c r="D93" s="147"/>
      <c r="E93" s="148"/>
      <c r="F93" s="148"/>
      <c r="G93" s="160"/>
      <c r="H93" s="205"/>
      <c r="I93" s="179"/>
      <c r="J93" s="209"/>
      <c r="K93" s="148"/>
      <c r="L93" s="205"/>
      <c r="M93" s="179"/>
      <c r="N93" s="213"/>
      <c r="O93" s="199"/>
      <c r="P93" s="144"/>
      <c r="Q93" s="144"/>
      <c r="R93" s="144"/>
      <c r="S93" s="144"/>
      <c r="T93" s="144"/>
      <c r="U93" s="144"/>
      <c r="V93" s="144"/>
      <c r="W93" s="144"/>
      <c r="X93" s="281">
        <f t="shared" si="13"/>
        <v>0</v>
      </c>
      <c r="Y93" s="143"/>
      <c r="Z93" s="144"/>
      <c r="AA93" s="144"/>
      <c r="AB93" s="144"/>
      <c r="AC93" s="144"/>
      <c r="AD93" s="144"/>
      <c r="AE93" s="144"/>
      <c r="AF93" s="144"/>
      <c r="AG93" s="144"/>
      <c r="AH93" s="143"/>
      <c r="AI93" s="144"/>
      <c r="AJ93" s="144"/>
      <c r="AK93" s="144"/>
      <c r="AL93" s="144"/>
      <c r="AM93" s="144"/>
      <c r="AN93" s="144"/>
      <c r="AO93" s="144"/>
      <c r="AP93" s="144"/>
      <c r="AQ93" s="143"/>
      <c r="AR93" s="144"/>
      <c r="AS93" s="144"/>
      <c r="AT93" s="144"/>
      <c r="AU93" s="144"/>
      <c r="AV93" s="144"/>
      <c r="AW93" s="144"/>
      <c r="AX93" s="144"/>
      <c r="AY93" s="144"/>
      <c r="AZ93" s="149"/>
      <c r="BA93" s="147"/>
      <c r="BB93" s="150"/>
      <c r="BC93" s="144"/>
      <c r="BD93" s="144"/>
      <c r="BE93" s="144"/>
      <c r="BF93" s="144"/>
      <c r="BG93" s="144"/>
      <c r="BH93" s="144"/>
      <c r="BI93" s="144"/>
      <c r="BJ93" s="144"/>
      <c r="BK93" s="151"/>
      <c r="BL93" s="152" t="s">
        <v>753</v>
      </c>
      <c r="BM93" s="185">
        <f t="shared" si="14"/>
        <v>0</v>
      </c>
      <c r="BN93" s="282"/>
      <c r="BO93" s="153"/>
      <c r="BP93" s="144"/>
      <c r="BQ93" s="154"/>
      <c r="BR93" s="144"/>
      <c r="BS93" s="153"/>
      <c r="BT93" s="153"/>
      <c r="BU93" s="153"/>
      <c r="BV93" s="153"/>
      <c r="BW93" s="153"/>
      <c r="BX93" s="153"/>
      <c r="BY93" s="241"/>
      <c r="BZ93" s="272"/>
      <c r="CA93" s="153"/>
      <c r="CB93" s="153"/>
      <c r="CC93" s="153"/>
      <c r="CD93" s="155">
        <v>89</v>
      </c>
      <c r="CE93" s="232"/>
      <c r="CK93" s="200"/>
      <c r="CP93" s="200"/>
      <c r="CU93" s="200"/>
      <c r="CV93" s="199"/>
      <c r="CW93" s="199"/>
      <c r="CX93" s="199"/>
      <c r="CY93" s="139"/>
      <c r="DE93" s="155">
        <v>89</v>
      </c>
      <c r="DF93" s="282">
        <v>0</v>
      </c>
      <c r="DG93" s="282">
        <v>0</v>
      </c>
      <c r="DH93" s="218"/>
      <c r="DI93" s="153"/>
      <c r="DJ93" s="146"/>
      <c r="DK93" s="173"/>
      <c r="DM93" s="147"/>
      <c r="DN93" s="147"/>
      <c r="DO93" s="147"/>
      <c r="DP93" s="218"/>
      <c r="DQ93" s="205"/>
      <c r="DV93" s="135"/>
      <c r="DW93" s="135"/>
      <c r="DX93" s="178"/>
    </row>
    <row r="94" spans="1:128" s="244" customFormat="1" x14ac:dyDescent="0.25">
      <c r="A94" s="152">
        <v>90</v>
      </c>
      <c r="B94" s="146">
        <v>13</v>
      </c>
      <c r="C94" s="167">
        <v>1</v>
      </c>
      <c r="D94" s="147">
        <v>41029</v>
      </c>
      <c r="E94" s="148">
        <v>1</v>
      </c>
      <c r="F94" s="148">
        <v>1</v>
      </c>
      <c r="G94" s="160">
        <v>6.8</v>
      </c>
      <c r="H94" s="205">
        <v>98</v>
      </c>
      <c r="I94" s="179"/>
      <c r="J94" s="209"/>
      <c r="K94" s="148">
        <v>8.1</v>
      </c>
      <c r="L94" s="205">
        <v>102</v>
      </c>
      <c r="M94" s="179"/>
      <c r="N94" s="276"/>
      <c r="O94" s="240"/>
      <c r="P94" s="240">
        <v>3</v>
      </c>
      <c r="Q94" s="240">
        <v>3</v>
      </c>
      <c r="R94" s="240">
        <v>3</v>
      </c>
      <c r="S94" s="240">
        <v>3</v>
      </c>
      <c r="T94" s="240">
        <v>3</v>
      </c>
      <c r="U94" s="240">
        <v>3</v>
      </c>
      <c r="V94" s="240">
        <v>3</v>
      </c>
      <c r="W94" s="240">
        <v>1</v>
      </c>
      <c r="X94" s="281">
        <f t="shared" si="13"/>
        <v>3</v>
      </c>
      <c r="Y94" s="241"/>
      <c r="Z94" s="240"/>
      <c r="AA94" s="240"/>
      <c r="AB94" s="240" t="s">
        <v>117</v>
      </c>
      <c r="AC94" s="240" t="s">
        <v>117</v>
      </c>
      <c r="AD94" s="240" t="s">
        <v>117</v>
      </c>
      <c r="AE94" s="240" t="s">
        <v>111</v>
      </c>
      <c r="AF94" s="240" t="s">
        <v>118</v>
      </c>
      <c r="AG94" s="240"/>
      <c r="AH94" s="241"/>
      <c r="AI94" s="240"/>
      <c r="AJ94" s="240"/>
      <c r="AK94" s="240">
        <v>5</v>
      </c>
      <c r="AL94" s="240">
        <v>5</v>
      </c>
      <c r="AM94" s="240">
        <v>4</v>
      </c>
      <c r="AN94" s="240">
        <v>4</v>
      </c>
      <c r="AO94" s="240">
        <v>4</v>
      </c>
      <c r="AP94" s="240"/>
      <c r="AQ94" s="241"/>
      <c r="AR94" s="240"/>
      <c r="AS94" s="240"/>
      <c r="AT94" s="240"/>
      <c r="AU94" s="240"/>
      <c r="AV94" s="240"/>
      <c r="AW94" s="240"/>
      <c r="AX94" s="240"/>
      <c r="AY94" s="240">
        <v>4</v>
      </c>
      <c r="AZ94" s="149" t="s">
        <v>781</v>
      </c>
      <c r="BA94" s="147"/>
      <c r="BB94" s="150" t="s">
        <v>839</v>
      </c>
      <c r="BC94" s="240"/>
      <c r="BD94" s="240">
        <v>20</v>
      </c>
      <c r="BE94" s="240"/>
      <c r="BF94" s="240"/>
      <c r="BG94" s="240"/>
      <c r="BH94" s="240"/>
      <c r="BI94" s="240"/>
      <c r="BJ94" s="240"/>
      <c r="BK94" s="242"/>
      <c r="BL94" s="152" t="s">
        <v>840</v>
      </c>
      <c r="BM94" s="185">
        <f t="shared" si="14"/>
        <v>2</v>
      </c>
      <c r="BN94" s="282">
        <v>2</v>
      </c>
      <c r="BO94" s="153">
        <v>1.82</v>
      </c>
      <c r="BP94" s="240">
        <v>200</v>
      </c>
      <c r="BQ94" s="154"/>
      <c r="BR94" s="240"/>
      <c r="BS94" s="153"/>
      <c r="BT94" s="153"/>
      <c r="BU94" s="153"/>
      <c r="BV94" s="153"/>
      <c r="BW94" s="153"/>
      <c r="BX94" s="153"/>
      <c r="BY94" s="241">
        <v>0</v>
      </c>
      <c r="BZ94" s="272"/>
      <c r="CA94" s="153">
        <f t="shared" si="19"/>
        <v>1040.6211505750832</v>
      </c>
      <c r="CB94" s="153"/>
      <c r="CC94" s="153">
        <f t="shared" si="15"/>
        <v>1040.6211505750832</v>
      </c>
      <c r="CD94" s="155">
        <v>90</v>
      </c>
      <c r="CE94" s="242">
        <v>0</v>
      </c>
      <c r="CF94" s="243"/>
      <c r="CG94" s="243"/>
      <c r="CH94" s="243"/>
      <c r="CI94" s="243"/>
      <c r="CJ94" s="135"/>
      <c r="CK94" s="241"/>
      <c r="CL94" s="243"/>
      <c r="CM94" s="243"/>
      <c r="CN94" s="243"/>
      <c r="CO94" s="135"/>
      <c r="CP94" s="241"/>
      <c r="CQ94" s="243"/>
      <c r="CR94" s="243"/>
      <c r="CS94" s="243"/>
      <c r="CT94" s="135"/>
      <c r="CU94" s="241"/>
      <c r="CV94" s="240"/>
      <c r="CW94" s="240"/>
      <c r="CX94" s="240"/>
      <c r="CY94" s="139"/>
      <c r="CZ94" s="243"/>
      <c r="DA94" s="243"/>
      <c r="DB94" s="243"/>
      <c r="DC94" s="243"/>
      <c r="DD94" s="135"/>
      <c r="DE94" s="155">
        <v>90</v>
      </c>
      <c r="DF94" s="282">
        <v>3</v>
      </c>
      <c r="DG94" s="282">
        <v>2</v>
      </c>
      <c r="DH94" s="240">
        <v>2</v>
      </c>
      <c r="DI94" s="153">
        <v>1.82</v>
      </c>
      <c r="DJ94" s="146">
        <v>200</v>
      </c>
      <c r="DK94" s="173">
        <v>1040.6211505750832</v>
      </c>
      <c r="DL94" s="216">
        <v>4</v>
      </c>
      <c r="DM94" s="228"/>
      <c r="DN94" s="147"/>
      <c r="DO94" s="228"/>
      <c r="DP94" s="240">
        <v>0</v>
      </c>
      <c r="DQ94" s="205">
        <f t="shared" si="16"/>
        <v>0</v>
      </c>
      <c r="DR94" s="243">
        <f t="shared" si="17"/>
        <v>0</v>
      </c>
      <c r="DS94" s="243"/>
      <c r="DT94" s="243">
        <f t="shared" si="18"/>
        <v>0</v>
      </c>
      <c r="DU94" s="243">
        <v>0.2</v>
      </c>
      <c r="DV94" s="177"/>
      <c r="DW94" s="135"/>
      <c r="DX94" s="178"/>
    </row>
    <row r="95" spans="1:128" x14ac:dyDescent="0.25">
      <c r="A95" s="152">
        <v>91</v>
      </c>
      <c r="B95" s="146" t="s">
        <v>175</v>
      </c>
      <c r="C95" s="167"/>
      <c r="D95" s="147">
        <v>41022</v>
      </c>
      <c r="E95" s="148">
        <v>1</v>
      </c>
      <c r="F95" s="148">
        <v>1</v>
      </c>
      <c r="G95" s="160">
        <v>6.8</v>
      </c>
      <c r="H95" s="205">
        <v>89</v>
      </c>
      <c r="I95" s="179"/>
      <c r="J95" s="209"/>
      <c r="K95" s="148">
        <v>8.3000000000000007</v>
      </c>
      <c r="L95" s="205">
        <v>91</v>
      </c>
      <c r="M95" s="179"/>
      <c r="N95" s="213"/>
      <c r="O95" s="199">
        <v>3</v>
      </c>
      <c r="P95" s="144">
        <v>3</v>
      </c>
      <c r="Q95" s="144">
        <v>3</v>
      </c>
      <c r="R95" s="144">
        <v>3</v>
      </c>
      <c r="S95" s="144">
        <v>3</v>
      </c>
      <c r="T95" s="144">
        <v>3</v>
      </c>
      <c r="U95" s="144">
        <v>3</v>
      </c>
      <c r="V95" s="144">
        <v>3</v>
      </c>
      <c r="W95" s="144"/>
      <c r="X95" s="281">
        <f t="shared" si="13"/>
        <v>3</v>
      </c>
      <c r="Y95" s="143" t="s">
        <v>117</v>
      </c>
      <c r="Z95" s="144" t="s">
        <v>117</v>
      </c>
      <c r="AA95" s="144" t="s">
        <v>111</v>
      </c>
      <c r="AB95" s="144" t="s">
        <v>118</v>
      </c>
      <c r="AC95" s="144" t="s">
        <v>112</v>
      </c>
      <c r="AD95" s="144"/>
      <c r="AE95" s="144"/>
      <c r="AF95" s="144"/>
      <c r="AG95" s="144"/>
      <c r="AH95" s="143">
        <v>5</v>
      </c>
      <c r="AI95" s="144">
        <v>5</v>
      </c>
      <c r="AJ95" s="144">
        <v>10</v>
      </c>
      <c r="AK95" s="144">
        <v>10</v>
      </c>
      <c r="AL95" s="144">
        <v>10</v>
      </c>
      <c r="AM95" s="144">
        <v>10</v>
      </c>
      <c r="AN95" s="144">
        <v>10</v>
      </c>
      <c r="AO95" s="144"/>
      <c r="AP95" s="144"/>
      <c r="AQ95" s="143"/>
      <c r="AR95" s="144"/>
      <c r="AS95" s="144"/>
      <c r="AT95" s="144"/>
      <c r="AU95" s="144"/>
      <c r="AV95" s="144"/>
      <c r="AW95" s="144"/>
      <c r="AX95" s="144">
        <v>10</v>
      </c>
      <c r="AY95" s="144"/>
      <c r="AZ95" s="149" t="s">
        <v>787</v>
      </c>
      <c r="BA95" s="147"/>
      <c r="BB95" s="150" t="s">
        <v>788</v>
      </c>
      <c r="BC95" s="144"/>
      <c r="BD95" s="144"/>
      <c r="BE95" s="144"/>
      <c r="BF95" s="144"/>
      <c r="BG95" s="144"/>
      <c r="BH95" s="144"/>
      <c r="BI95" s="144"/>
      <c r="BJ95" s="144"/>
      <c r="BK95" s="163"/>
      <c r="BL95" s="152" t="s">
        <v>841</v>
      </c>
      <c r="BM95" s="185">
        <f t="shared" si="14"/>
        <v>3</v>
      </c>
      <c r="BN95" s="282">
        <v>3</v>
      </c>
      <c r="BO95" s="153">
        <v>1.1399999999999999</v>
      </c>
      <c r="BP95" s="144">
        <v>170</v>
      </c>
      <c r="BQ95" s="154"/>
      <c r="BR95" s="144"/>
      <c r="BS95" s="153"/>
      <c r="BT95" s="153"/>
      <c r="BU95" s="153"/>
      <c r="BV95" s="153"/>
      <c r="BW95" s="153"/>
      <c r="BX95" s="153"/>
      <c r="BY95" s="241">
        <v>3</v>
      </c>
      <c r="BZ95" s="272"/>
      <c r="CA95" s="153">
        <f t="shared" si="19"/>
        <v>520.55876110717509</v>
      </c>
      <c r="CB95" s="153"/>
      <c r="CC95" s="153">
        <f t="shared" si="15"/>
        <v>520.55876110717509</v>
      </c>
      <c r="CD95" s="155">
        <v>91</v>
      </c>
      <c r="CE95" s="232">
        <v>3</v>
      </c>
      <c r="CF95" s="189">
        <v>7</v>
      </c>
      <c r="CG95" s="189">
        <v>3</v>
      </c>
      <c r="CI95" s="189">
        <v>16</v>
      </c>
      <c r="CK95" s="200">
        <v>8</v>
      </c>
      <c r="CL95" s="189">
        <v>3</v>
      </c>
      <c r="CN95" s="189">
        <v>9</v>
      </c>
      <c r="CP95" s="200">
        <v>6</v>
      </c>
      <c r="CQ95" s="189">
        <v>4</v>
      </c>
      <c r="CS95" s="189">
        <v>15</v>
      </c>
      <c r="CU95" s="200"/>
      <c r="CV95" s="199"/>
      <c r="CW95" s="199"/>
      <c r="CX95" s="199"/>
      <c r="CY95" s="139"/>
      <c r="DE95" s="155">
        <v>91</v>
      </c>
      <c r="DF95" s="282">
        <v>3</v>
      </c>
      <c r="DG95" s="282">
        <v>3</v>
      </c>
      <c r="DH95" s="218">
        <v>3</v>
      </c>
      <c r="DI95" s="153">
        <v>1.1399999999999999</v>
      </c>
      <c r="DJ95" s="146">
        <v>170</v>
      </c>
      <c r="DK95" s="173">
        <v>520.55876110717509</v>
      </c>
      <c r="DL95" s="218">
        <v>10</v>
      </c>
      <c r="DM95" s="147" t="s">
        <v>787</v>
      </c>
      <c r="DN95" s="147"/>
      <c r="DO95" s="147" t="s">
        <v>788</v>
      </c>
      <c r="DP95" s="218">
        <v>3</v>
      </c>
      <c r="DQ95" s="205">
        <f t="shared" si="16"/>
        <v>21</v>
      </c>
      <c r="DR95" s="219">
        <f t="shared" si="17"/>
        <v>10</v>
      </c>
      <c r="DT95" s="219">
        <f t="shared" si="18"/>
        <v>40</v>
      </c>
      <c r="DV95" s="177"/>
      <c r="DW95" s="135"/>
      <c r="DX95" s="178"/>
    </row>
    <row r="96" spans="1:128" x14ac:dyDescent="0.25">
      <c r="A96" s="152">
        <v>92</v>
      </c>
      <c r="B96" s="146"/>
      <c r="C96" s="167"/>
      <c r="D96" s="147">
        <v>41029</v>
      </c>
      <c r="E96" s="148">
        <v>1</v>
      </c>
      <c r="F96" s="148">
        <v>0</v>
      </c>
      <c r="G96" s="160">
        <v>6.7</v>
      </c>
      <c r="H96" s="205">
        <v>87</v>
      </c>
      <c r="I96" s="179"/>
      <c r="J96" s="209"/>
      <c r="K96" s="148">
        <v>8.3000000000000007</v>
      </c>
      <c r="L96" s="205">
        <v>90</v>
      </c>
      <c r="M96" s="179"/>
      <c r="N96" s="213"/>
      <c r="O96" s="199"/>
      <c r="P96" s="144">
        <v>3</v>
      </c>
      <c r="Q96" s="144">
        <v>4</v>
      </c>
      <c r="R96" s="144">
        <v>4</v>
      </c>
      <c r="S96" s="144">
        <v>4</v>
      </c>
      <c r="T96" s="144">
        <v>4</v>
      </c>
      <c r="U96" s="144">
        <v>4</v>
      </c>
      <c r="V96" s="144">
        <v>3</v>
      </c>
      <c r="W96" s="144"/>
      <c r="X96" s="281">
        <f t="shared" si="13"/>
        <v>4</v>
      </c>
      <c r="Y96" s="143"/>
      <c r="Z96" s="144"/>
      <c r="AA96" s="144"/>
      <c r="AB96" s="144"/>
      <c r="AC96" s="144"/>
      <c r="AD96" s="144"/>
      <c r="AE96" s="144"/>
      <c r="AF96" s="144"/>
      <c r="AG96" s="144"/>
      <c r="AH96" s="143"/>
      <c r="AI96" s="144"/>
      <c r="AJ96" s="144"/>
      <c r="AK96" s="144"/>
      <c r="AL96" s="144"/>
      <c r="AM96" s="144"/>
      <c r="AN96" s="144"/>
      <c r="AO96" s="144"/>
      <c r="AP96" s="144"/>
      <c r="AQ96" s="143"/>
      <c r="AR96" s="144"/>
      <c r="AS96" s="144"/>
      <c r="AT96" s="144"/>
      <c r="AU96" s="144"/>
      <c r="AV96" s="144"/>
      <c r="AW96" s="144"/>
      <c r="AX96" s="144"/>
      <c r="AY96" s="144"/>
      <c r="AZ96" s="149"/>
      <c r="BA96" s="147"/>
      <c r="BB96" s="150"/>
      <c r="BC96" s="144"/>
      <c r="BD96" s="144"/>
      <c r="BE96" s="144"/>
      <c r="BF96" s="144"/>
      <c r="BG96" s="144"/>
      <c r="BH96" s="144"/>
      <c r="BI96" s="144"/>
      <c r="BJ96" s="144"/>
      <c r="BK96" s="151"/>
      <c r="BL96" s="152" t="s">
        <v>842</v>
      </c>
      <c r="BM96" s="185">
        <f t="shared" si="14"/>
        <v>0</v>
      </c>
      <c r="BN96" s="282"/>
      <c r="BO96" s="153"/>
      <c r="BP96" s="144"/>
      <c r="BQ96" s="154"/>
      <c r="BR96" s="144"/>
      <c r="BS96" s="153"/>
      <c r="BT96" s="153"/>
      <c r="BU96" s="153"/>
      <c r="BV96" s="153"/>
      <c r="BW96" s="153"/>
      <c r="BX96" s="153"/>
      <c r="BY96" s="241"/>
      <c r="BZ96" s="272"/>
      <c r="CA96" s="153"/>
      <c r="CB96" s="153"/>
      <c r="CC96" s="153"/>
      <c r="CD96" s="155">
        <v>92</v>
      </c>
      <c r="CE96" s="232"/>
      <c r="CK96" s="200"/>
      <c r="CP96" s="200"/>
      <c r="CU96" s="200"/>
      <c r="CV96" s="199"/>
      <c r="CW96" s="199"/>
      <c r="CX96" s="199"/>
      <c r="CY96" s="139"/>
      <c r="DE96" s="155">
        <v>92</v>
      </c>
      <c r="DF96" s="282">
        <v>4</v>
      </c>
      <c r="DG96" s="282">
        <v>0</v>
      </c>
      <c r="DH96" s="218">
        <v>3</v>
      </c>
      <c r="DI96" s="153"/>
      <c r="DJ96" s="146"/>
      <c r="DK96" s="173"/>
      <c r="DM96" s="147"/>
      <c r="DN96" s="147"/>
      <c r="DO96" s="147"/>
      <c r="DP96" s="218"/>
      <c r="DQ96" s="205"/>
      <c r="DV96" s="135"/>
      <c r="DW96" s="135"/>
      <c r="DX96" s="178"/>
    </row>
    <row r="97" spans="1:128" x14ac:dyDescent="0.25">
      <c r="A97" s="152">
        <v>93</v>
      </c>
      <c r="B97" s="146" t="s">
        <v>178</v>
      </c>
      <c r="C97" s="167"/>
      <c r="D97" s="147">
        <v>41022</v>
      </c>
      <c r="E97" s="148">
        <v>1</v>
      </c>
      <c r="F97" s="148">
        <v>1</v>
      </c>
      <c r="G97" s="160">
        <v>6.8</v>
      </c>
      <c r="H97" s="205">
        <v>81</v>
      </c>
      <c r="I97" s="179"/>
      <c r="J97" s="209"/>
      <c r="K97" s="148">
        <v>8.4</v>
      </c>
      <c r="L97" s="205">
        <v>94</v>
      </c>
      <c r="M97" s="179"/>
      <c r="N97" s="213"/>
      <c r="O97" s="199">
        <v>4</v>
      </c>
      <c r="P97" s="144">
        <v>4</v>
      </c>
      <c r="Q97" s="144">
        <v>5</v>
      </c>
      <c r="R97" s="144">
        <v>5</v>
      </c>
      <c r="S97" s="144">
        <v>5</v>
      </c>
      <c r="T97" s="144">
        <v>5</v>
      </c>
      <c r="U97" s="144">
        <v>5</v>
      </c>
      <c r="V97" s="144">
        <v>5</v>
      </c>
      <c r="W97" s="144">
        <v>5</v>
      </c>
      <c r="X97" s="281">
        <f t="shared" si="13"/>
        <v>5</v>
      </c>
      <c r="Y97" s="143" t="s">
        <v>117</v>
      </c>
      <c r="Z97" s="144" t="s">
        <v>111</v>
      </c>
      <c r="AA97" s="144" t="s">
        <v>118</v>
      </c>
      <c r="AB97" s="144" t="s">
        <v>112</v>
      </c>
      <c r="AC97" s="144"/>
      <c r="AD97" s="144"/>
      <c r="AE97" s="144"/>
      <c r="AF97" s="144"/>
      <c r="AG97" s="144"/>
      <c r="AH97" s="143">
        <v>35</v>
      </c>
      <c r="AI97" s="144">
        <v>35</v>
      </c>
      <c r="AJ97" s="144">
        <v>60</v>
      </c>
      <c r="AK97" s="144">
        <v>70</v>
      </c>
      <c r="AL97" s="144">
        <v>86</v>
      </c>
      <c r="AM97" s="144">
        <v>93</v>
      </c>
      <c r="AN97" s="144">
        <v>93</v>
      </c>
      <c r="AO97" s="144">
        <v>93</v>
      </c>
      <c r="AP97" s="144"/>
      <c r="AQ97" s="143"/>
      <c r="AR97" s="144"/>
      <c r="AS97" s="144"/>
      <c r="AT97" s="144"/>
      <c r="AU97" s="144"/>
      <c r="AV97" s="144"/>
      <c r="AW97" s="144"/>
      <c r="AX97" s="144"/>
      <c r="AY97" s="144">
        <v>93</v>
      </c>
      <c r="AZ97" s="149" t="s">
        <v>783</v>
      </c>
      <c r="BA97" s="147"/>
      <c r="BB97" s="150" t="s">
        <v>781</v>
      </c>
      <c r="BC97" s="144"/>
      <c r="BD97" s="144"/>
      <c r="BE97" s="144"/>
      <c r="BF97" s="144"/>
      <c r="BG97" s="144"/>
      <c r="BH97" s="144"/>
      <c r="BI97" s="144"/>
      <c r="BJ97" s="144"/>
      <c r="BK97" s="151"/>
      <c r="BL97" s="152" t="s">
        <v>843</v>
      </c>
      <c r="BM97" s="185">
        <f t="shared" si="14"/>
        <v>5</v>
      </c>
      <c r="BN97" s="282">
        <v>5</v>
      </c>
      <c r="BO97" s="153">
        <v>2.25</v>
      </c>
      <c r="BP97" s="144">
        <v>275</v>
      </c>
      <c r="BQ97" s="154"/>
      <c r="BR97" s="144"/>
      <c r="BS97" s="153"/>
      <c r="BT97" s="153"/>
      <c r="BU97" s="153"/>
      <c r="BV97" s="153"/>
      <c r="BW97" s="153"/>
      <c r="BX97" s="153"/>
      <c r="BY97" s="241">
        <v>0</v>
      </c>
      <c r="BZ97" s="272"/>
      <c r="CA97" s="153">
        <f t="shared" si="19"/>
        <v>5467.1075280244249</v>
      </c>
      <c r="CB97" s="153"/>
      <c r="CC97" s="153">
        <f t="shared" si="15"/>
        <v>5467.1075280244249</v>
      </c>
      <c r="CD97" s="155">
        <v>93</v>
      </c>
      <c r="CE97" s="232">
        <v>0</v>
      </c>
      <c r="CK97" s="200"/>
      <c r="CP97" s="200"/>
      <c r="CU97" s="200"/>
      <c r="CV97" s="199"/>
      <c r="CW97" s="199"/>
      <c r="CX97" s="199"/>
      <c r="CY97" s="139"/>
      <c r="DE97" s="155">
        <v>93</v>
      </c>
      <c r="DF97" s="282">
        <v>5</v>
      </c>
      <c r="DG97" s="282">
        <v>5</v>
      </c>
      <c r="DH97" s="218">
        <v>5</v>
      </c>
      <c r="DI97" s="153">
        <v>2.25</v>
      </c>
      <c r="DJ97" s="146">
        <v>275</v>
      </c>
      <c r="DK97" s="173">
        <v>5467.1075280244249</v>
      </c>
      <c r="DL97" s="218">
        <v>93</v>
      </c>
      <c r="DM97" s="147" t="s">
        <v>783</v>
      </c>
      <c r="DN97" s="147"/>
      <c r="DO97" s="147" t="s">
        <v>781</v>
      </c>
      <c r="DP97" s="218">
        <v>0</v>
      </c>
      <c r="DQ97" s="205">
        <f t="shared" si="16"/>
        <v>0</v>
      </c>
      <c r="DR97" s="219">
        <f t="shared" si="17"/>
        <v>0</v>
      </c>
      <c r="DT97" s="219">
        <f t="shared" si="18"/>
        <v>0</v>
      </c>
      <c r="DV97" s="135"/>
      <c r="DW97" s="135"/>
      <c r="DX97" s="178"/>
    </row>
    <row r="98" spans="1:128" x14ac:dyDescent="0.25">
      <c r="A98" s="152">
        <v>94</v>
      </c>
      <c r="B98" s="146" t="s">
        <v>180</v>
      </c>
      <c r="C98" s="167"/>
      <c r="D98" s="147">
        <v>41022</v>
      </c>
      <c r="E98" s="148">
        <v>1</v>
      </c>
      <c r="F98" s="148">
        <v>1</v>
      </c>
      <c r="G98" s="160">
        <v>6.9</v>
      </c>
      <c r="H98" s="205">
        <v>80</v>
      </c>
      <c r="I98" s="179"/>
      <c r="J98" s="209"/>
      <c r="K98" s="148">
        <v>8.4</v>
      </c>
      <c r="L98" s="205">
        <v>84</v>
      </c>
      <c r="M98" s="179"/>
      <c r="N98" s="213"/>
      <c r="O98" s="199">
        <v>1</v>
      </c>
      <c r="P98" s="144">
        <v>1</v>
      </c>
      <c r="Q98" s="144">
        <v>1</v>
      </c>
      <c r="R98" s="144">
        <v>1</v>
      </c>
      <c r="S98" s="144">
        <v>1</v>
      </c>
      <c r="T98" s="144">
        <v>1</v>
      </c>
      <c r="U98" s="144">
        <v>1</v>
      </c>
      <c r="V98" s="144">
        <v>1</v>
      </c>
      <c r="W98" s="144">
        <v>1</v>
      </c>
      <c r="X98" s="281">
        <f t="shared" si="13"/>
        <v>1</v>
      </c>
      <c r="Y98" s="143" t="s">
        <v>117</v>
      </c>
      <c r="Z98" s="144" t="s">
        <v>117</v>
      </c>
      <c r="AA98" s="144" t="s">
        <v>117</v>
      </c>
      <c r="AB98" s="144" t="s">
        <v>111</v>
      </c>
      <c r="AC98" s="144" t="s">
        <v>112</v>
      </c>
      <c r="AD98" s="144" t="s">
        <v>112</v>
      </c>
      <c r="AE98" s="144"/>
      <c r="AF98" s="144"/>
      <c r="AG98" s="144"/>
      <c r="AH98" s="143">
        <v>5</v>
      </c>
      <c r="AI98" s="144">
        <v>5</v>
      </c>
      <c r="AJ98" s="144">
        <v>7</v>
      </c>
      <c r="AK98" s="144">
        <v>10</v>
      </c>
      <c r="AL98" s="144">
        <v>17</v>
      </c>
      <c r="AM98" s="144">
        <v>19</v>
      </c>
      <c r="AN98" s="144">
        <v>19</v>
      </c>
      <c r="AO98" s="144">
        <v>19</v>
      </c>
      <c r="AP98" s="144"/>
      <c r="AQ98" s="143"/>
      <c r="AR98" s="144"/>
      <c r="AS98" s="144"/>
      <c r="AT98" s="144"/>
      <c r="AU98" s="144"/>
      <c r="AV98" s="144"/>
      <c r="AW98" s="144"/>
      <c r="AX98" s="144"/>
      <c r="AY98" s="144">
        <v>18</v>
      </c>
      <c r="AZ98" s="149">
        <v>41050</v>
      </c>
      <c r="BA98" s="147"/>
      <c r="BB98" s="150">
        <v>41057</v>
      </c>
      <c r="BC98" s="144"/>
      <c r="BD98" s="144"/>
      <c r="BE98" s="144"/>
      <c r="BF98" s="144"/>
      <c r="BG98" s="144"/>
      <c r="BH98" s="144"/>
      <c r="BI98" s="144"/>
      <c r="BJ98" s="161"/>
      <c r="BK98" s="151"/>
      <c r="BL98" s="152" t="s">
        <v>844</v>
      </c>
      <c r="BM98" s="185">
        <f t="shared" si="14"/>
        <v>1</v>
      </c>
      <c r="BN98" s="282">
        <v>1</v>
      </c>
      <c r="BO98" s="153">
        <v>1.67</v>
      </c>
      <c r="BP98" s="144">
        <v>260</v>
      </c>
      <c r="BQ98" s="154"/>
      <c r="BR98" s="144"/>
      <c r="BS98" s="153"/>
      <c r="BT98" s="153"/>
      <c r="BU98" s="153"/>
      <c r="BV98" s="153"/>
      <c r="BW98" s="153"/>
      <c r="BX98" s="153"/>
      <c r="BY98" s="241">
        <v>1</v>
      </c>
      <c r="BZ98" s="272"/>
      <c r="CA98" s="153">
        <f t="shared" si="19"/>
        <v>569.50320385377734</v>
      </c>
      <c r="CB98" s="153"/>
      <c r="CC98" s="153">
        <f t="shared" si="15"/>
        <v>569.50320385377734</v>
      </c>
      <c r="CD98" s="155">
        <v>94</v>
      </c>
      <c r="CE98" s="232">
        <v>1</v>
      </c>
      <c r="CF98" s="189">
        <v>4</v>
      </c>
      <c r="CG98" s="189">
        <v>2</v>
      </c>
      <c r="CI98" s="189">
        <v>15</v>
      </c>
      <c r="CK98" s="200"/>
      <c r="CP98" s="200"/>
      <c r="CU98" s="200"/>
      <c r="CV98" s="199"/>
      <c r="CW98" s="199"/>
      <c r="CX98" s="199"/>
      <c r="CY98" s="139"/>
      <c r="DE98" s="155">
        <v>94</v>
      </c>
      <c r="DF98" s="282">
        <v>1</v>
      </c>
      <c r="DG98" s="282">
        <v>1</v>
      </c>
      <c r="DH98" s="218">
        <v>1</v>
      </c>
      <c r="DI98" s="153">
        <v>1.67</v>
      </c>
      <c r="DJ98" s="146">
        <v>260</v>
      </c>
      <c r="DK98" s="173">
        <v>569.50320385377734</v>
      </c>
      <c r="DL98" s="218">
        <v>18</v>
      </c>
      <c r="DM98" s="147">
        <v>41050</v>
      </c>
      <c r="DN98" s="147"/>
      <c r="DO98" s="147">
        <v>41057</v>
      </c>
      <c r="DP98" s="218">
        <v>1</v>
      </c>
      <c r="DQ98" s="205">
        <f t="shared" si="16"/>
        <v>4</v>
      </c>
      <c r="DR98" s="219">
        <f t="shared" si="17"/>
        <v>2</v>
      </c>
      <c r="DT98" s="219">
        <f t="shared" si="18"/>
        <v>15</v>
      </c>
      <c r="DV98" s="135"/>
      <c r="DW98" s="135"/>
      <c r="DX98" s="178"/>
    </row>
    <row r="99" spans="1:128" x14ac:dyDescent="0.25">
      <c r="A99" s="152">
        <v>95</v>
      </c>
      <c r="B99" s="146"/>
      <c r="C99" s="167"/>
      <c r="D99" s="147">
        <v>41022</v>
      </c>
      <c r="E99" s="148">
        <v>1</v>
      </c>
      <c r="F99" s="148">
        <v>1</v>
      </c>
      <c r="G99" s="160">
        <v>7</v>
      </c>
      <c r="H99" s="205">
        <v>78</v>
      </c>
      <c r="I99" s="179"/>
      <c r="J99" s="209"/>
      <c r="K99" s="148">
        <v>8.6</v>
      </c>
      <c r="L99" s="205">
        <v>81</v>
      </c>
      <c r="M99" s="179"/>
      <c r="N99" s="213"/>
      <c r="O99" s="199">
        <v>3</v>
      </c>
      <c r="P99" s="144">
        <v>3</v>
      </c>
      <c r="Q99" s="144">
        <v>3</v>
      </c>
      <c r="R99" s="144">
        <v>3</v>
      </c>
      <c r="S99" s="144">
        <v>3</v>
      </c>
      <c r="T99" s="144">
        <v>3</v>
      </c>
      <c r="U99" s="144">
        <v>3</v>
      </c>
      <c r="V99" s="144">
        <v>3</v>
      </c>
      <c r="W99" s="144">
        <v>2</v>
      </c>
      <c r="X99" s="281">
        <f t="shared" si="13"/>
        <v>3</v>
      </c>
      <c r="Y99" s="143" t="s">
        <v>117</v>
      </c>
      <c r="Z99" s="144" t="s">
        <v>117</v>
      </c>
      <c r="AA99" s="144" t="s">
        <v>117</v>
      </c>
      <c r="AB99" s="144" t="s">
        <v>117</v>
      </c>
      <c r="AC99" s="144" t="s">
        <v>118</v>
      </c>
      <c r="AD99" s="144"/>
      <c r="AE99" s="144"/>
      <c r="AF99" s="144"/>
      <c r="AG99" s="144"/>
      <c r="AH99" s="143">
        <v>10</v>
      </c>
      <c r="AI99" s="144">
        <v>10</v>
      </c>
      <c r="AJ99" s="144">
        <v>5</v>
      </c>
      <c r="AK99" s="144">
        <v>10</v>
      </c>
      <c r="AL99" s="144">
        <v>10</v>
      </c>
      <c r="AM99" s="144">
        <v>12</v>
      </c>
      <c r="AN99" s="144">
        <v>13</v>
      </c>
      <c r="AO99" s="144">
        <v>13</v>
      </c>
      <c r="AP99" s="144"/>
      <c r="AQ99" s="143"/>
      <c r="AR99" s="144"/>
      <c r="AS99" s="144"/>
      <c r="AT99" s="144"/>
      <c r="AU99" s="144"/>
      <c r="AV99" s="144"/>
      <c r="AW99" s="144"/>
      <c r="AX99" s="144"/>
      <c r="AY99" s="144">
        <v>12</v>
      </c>
      <c r="AZ99" s="149">
        <v>41046</v>
      </c>
      <c r="BA99" s="147"/>
      <c r="BB99" s="150">
        <v>41057</v>
      </c>
      <c r="BC99" s="144"/>
      <c r="BD99" s="144"/>
      <c r="BE99" s="144"/>
      <c r="BF99" s="144"/>
      <c r="BG99" s="144"/>
      <c r="BH99" s="144"/>
      <c r="BI99" s="144"/>
      <c r="BJ99" s="144"/>
      <c r="BK99" s="151"/>
      <c r="BL99" s="152" t="s">
        <v>845</v>
      </c>
      <c r="BM99" s="185">
        <f t="shared" si="14"/>
        <v>2</v>
      </c>
      <c r="BN99" s="282">
        <v>2</v>
      </c>
      <c r="BO99" s="153">
        <v>2.25</v>
      </c>
      <c r="BP99" s="144">
        <v>300</v>
      </c>
      <c r="BQ99" s="154"/>
      <c r="BR99" s="144"/>
      <c r="BS99" s="153"/>
      <c r="BT99" s="153"/>
      <c r="BU99" s="153"/>
      <c r="BV99" s="153"/>
      <c r="BW99" s="153"/>
      <c r="BX99" s="153"/>
      <c r="BY99" s="241">
        <v>1</v>
      </c>
      <c r="BZ99" s="272" t="s">
        <v>924</v>
      </c>
      <c r="CA99" s="153">
        <f t="shared" si="19"/>
        <v>2385.6469213197493</v>
      </c>
      <c r="CB99" s="153"/>
      <c r="CC99" s="153">
        <f t="shared" si="15"/>
        <v>2385.6469213197493</v>
      </c>
      <c r="CD99" s="155">
        <v>95</v>
      </c>
      <c r="CE99" s="232">
        <v>1</v>
      </c>
      <c r="CF99" s="189">
        <v>10</v>
      </c>
      <c r="CG99" s="189">
        <v>0</v>
      </c>
      <c r="CI99" s="189">
        <v>1</v>
      </c>
      <c r="CJ99" s="135" t="s">
        <v>954</v>
      </c>
      <c r="CK99" s="200"/>
      <c r="CP99" s="200"/>
      <c r="CU99" s="200"/>
      <c r="CV99" s="199"/>
      <c r="CW99" s="199"/>
      <c r="CX99" s="199"/>
      <c r="CY99" s="139"/>
      <c r="DE99" s="155">
        <v>95</v>
      </c>
      <c r="DF99" s="282">
        <v>3</v>
      </c>
      <c r="DG99" s="282">
        <v>2</v>
      </c>
      <c r="DH99" s="218">
        <v>2</v>
      </c>
      <c r="DI99" s="153">
        <v>2.25</v>
      </c>
      <c r="DJ99" s="146">
        <v>300</v>
      </c>
      <c r="DK99" s="173">
        <v>2385.6469213197493</v>
      </c>
      <c r="DL99" s="218">
        <v>12</v>
      </c>
      <c r="DM99" s="147">
        <v>41046</v>
      </c>
      <c r="DN99" s="147"/>
      <c r="DO99" s="147">
        <v>41057</v>
      </c>
      <c r="DP99" s="218">
        <v>1</v>
      </c>
      <c r="DQ99" s="205">
        <f t="shared" si="16"/>
        <v>10</v>
      </c>
      <c r="DR99" s="219">
        <f t="shared" si="17"/>
        <v>0</v>
      </c>
      <c r="DT99" s="219">
        <f t="shared" si="18"/>
        <v>1</v>
      </c>
      <c r="DV99" s="177" t="s">
        <v>958</v>
      </c>
      <c r="DW99" s="177"/>
      <c r="DX99" s="178"/>
    </row>
    <row r="100" spans="1:128" x14ac:dyDescent="0.25">
      <c r="A100" s="152">
        <v>96</v>
      </c>
      <c r="B100" s="146">
        <v>38</v>
      </c>
      <c r="C100" s="167"/>
      <c r="D100" s="147">
        <v>41022</v>
      </c>
      <c r="E100" s="148">
        <v>1</v>
      </c>
      <c r="F100" s="148">
        <v>1</v>
      </c>
      <c r="G100" s="160">
        <v>7</v>
      </c>
      <c r="H100" s="205">
        <v>122</v>
      </c>
      <c r="I100" s="179"/>
      <c r="J100" s="209"/>
      <c r="K100" s="148">
        <v>8.6</v>
      </c>
      <c r="L100" s="205">
        <v>128</v>
      </c>
      <c r="M100" s="179"/>
      <c r="N100" s="213"/>
      <c r="O100" s="199">
        <v>1</v>
      </c>
      <c r="P100" s="144">
        <v>2</v>
      </c>
      <c r="Q100" s="144">
        <v>2</v>
      </c>
      <c r="R100" s="144">
        <v>2</v>
      </c>
      <c r="S100" s="144">
        <v>2</v>
      </c>
      <c r="T100" s="144">
        <v>2</v>
      </c>
      <c r="U100" s="144">
        <v>2</v>
      </c>
      <c r="V100" s="144">
        <v>2</v>
      </c>
      <c r="W100" s="144">
        <v>1</v>
      </c>
      <c r="X100" s="281">
        <f t="shared" si="13"/>
        <v>2</v>
      </c>
      <c r="Y100" s="143" t="s">
        <v>117</v>
      </c>
      <c r="Z100" s="144" t="s">
        <v>117</v>
      </c>
      <c r="AA100" s="144" t="s">
        <v>111</v>
      </c>
      <c r="AB100" s="144" t="s">
        <v>112</v>
      </c>
      <c r="AC100" s="144"/>
      <c r="AD100" s="144"/>
      <c r="AE100" s="144"/>
      <c r="AF100" s="144"/>
      <c r="AG100" s="144"/>
      <c r="AH100" s="143">
        <v>10</v>
      </c>
      <c r="AI100" s="144">
        <v>10</v>
      </c>
      <c r="AJ100" s="144">
        <v>10</v>
      </c>
      <c r="AK100" s="144">
        <v>15</v>
      </c>
      <c r="AL100" s="144">
        <v>14</v>
      </c>
      <c r="AM100" s="144">
        <v>15</v>
      </c>
      <c r="AN100" s="144">
        <v>15</v>
      </c>
      <c r="AO100" s="144">
        <v>15</v>
      </c>
      <c r="AP100" s="144"/>
      <c r="AQ100" s="143"/>
      <c r="AR100" s="144"/>
      <c r="AS100" s="144"/>
      <c r="AT100" s="144"/>
      <c r="AU100" s="144"/>
      <c r="AV100" s="144"/>
      <c r="AW100" s="144"/>
      <c r="AX100" s="144"/>
      <c r="AY100" s="144">
        <v>15</v>
      </c>
      <c r="AZ100" s="149">
        <v>41043</v>
      </c>
      <c r="BA100" s="147"/>
      <c r="BB100" s="150" t="s">
        <v>781</v>
      </c>
      <c r="BC100" s="144"/>
      <c r="BD100" s="144"/>
      <c r="BE100" s="144"/>
      <c r="BF100" s="144"/>
      <c r="BG100" s="144"/>
      <c r="BH100" s="144"/>
      <c r="BI100" s="144"/>
      <c r="BJ100" s="144"/>
      <c r="BK100" s="151"/>
      <c r="BL100" s="152" t="s">
        <v>846</v>
      </c>
      <c r="BM100" s="185">
        <f t="shared" si="14"/>
        <v>1</v>
      </c>
      <c r="BN100" s="282">
        <v>1</v>
      </c>
      <c r="BO100" s="153">
        <v>1.92</v>
      </c>
      <c r="BP100" s="144">
        <v>265</v>
      </c>
      <c r="BQ100" s="154"/>
      <c r="BR100" s="144"/>
      <c r="BS100" s="153"/>
      <c r="BT100" s="153"/>
      <c r="BU100" s="153"/>
      <c r="BV100" s="153"/>
      <c r="BW100" s="153"/>
      <c r="BX100" s="153"/>
      <c r="BY100" s="241">
        <v>0</v>
      </c>
      <c r="BZ100" s="272" t="s">
        <v>717</v>
      </c>
      <c r="CA100" s="153">
        <f t="shared" si="19"/>
        <v>767.25232423031355</v>
      </c>
      <c r="CB100" s="153"/>
      <c r="CC100" s="153">
        <f t="shared" si="15"/>
        <v>767.25232423031355</v>
      </c>
      <c r="CD100" s="155">
        <v>96</v>
      </c>
      <c r="CE100" s="232">
        <v>0</v>
      </c>
      <c r="CK100" s="200"/>
      <c r="CP100" s="200"/>
      <c r="CU100" s="200"/>
      <c r="CV100" s="199"/>
      <c r="CW100" s="199"/>
      <c r="CX100" s="199"/>
      <c r="CY100" s="139"/>
      <c r="DE100" s="155">
        <v>96</v>
      </c>
      <c r="DF100" s="282">
        <v>2</v>
      </c>
      <c r="DG100" s="282">
        <v>1</v>
      </c>
      <c r="DH100" s="218">
        <v>1</v>
      </c>
      <c r="DI100" s="153">
        <v>1.92</v>
      </c>
      <c r="DJ100" s="146">
        <v>265</v>
      </c>
      <c r="DK100" s="173">
        <v>767.25232423031355</v>
      </c>
      <c r="DL100" s="218">
        <v>15</v>
      </c>
      <c r="DM100" s="147">
        <v>41043</v>
      </c>
      <c r="DN100" s="147"/>
      <c r="DO100" s="147" t="s">
        <v>781</v>
      </c>
      <c r="DP100" s="218">
        <v>0</v>
      </c>
      <c r="DQ100" s="205">
        <f t="shared" si="16"/>
        <v>0</v>
      </c>
      <c r="DR100" s="219">
        <f t="shared" si="17"/>
        <v>0</v>
      </c>
      <c r="DT100" s="219">
        <f t="shared" si="18"/>
        <v>0</v>
      </c>
      <c r="DV100" s="177"/>
      <c r="DW100" s="177"/>
      <c r="DX100" s="152"/>
    </row>
    <row r="101" spans="1:128" x14ac:dyDescent="0.25">
      <c r="A101" s="152">
        <v>97</v>
      </c>
      <c r="B101" s="146">
        <v>39</v>
      </c>
      <c r="C101" s="167"/>
      <c r="D101" s="147">
        <v>41022</v>
      </c>
      <c r="E101" s="148">
        <v>1</v>
      </c>
      <c r="F101" s="148">
        <v>1</v>
      </c>
      <c r="G101" s="160">
        <v>6.9</v>
      </c>
      <c r="H101" s="205">
        <v>119</v>
      </c>
      <c r="I101" s="179"/>
      <c r="J101" s="209"/>
      <c r="K101" s="179">
        <v>9</v>
      </c>
      <c r="L101" s="205">
        <v>126</v>
      </c>
      <c r="M101" s="179"/>
      <c r="N101" s="213"/>
      <c r="O101" s="199">
        <v>2</v>
      </c>
      <c r="P101" s="144">
        <v>2</v>
      </c>
      <c r="Q101" s="144">
        <v>2</v>
      </c>
      <c r="R101" s="144">
        <v>2</v>
      </c>
      <c r="S101" s="144">
        <v>2</v>
      </c>
      <c r="T101" s="144">
        <v>2</v>
      </c>
      <c r="U101" s="144">
        <v>2</v>
      </c>
      <c r="V101" s="144">
        <v>2</v>
      </c>
      <c r="W101" s="144">
        <v>2</v>
      </c>
      <c r="X101" s="281">
        <f t="shared" si="13"/>
        <v>2</v>
      </c>
      <c r="Y101" s="143"/>
      <c r="Z101" s="144"/>
      <c r="AA101" s="144"/>
      <c r="AB101" s="144"/>
      <c r="AC101" s="144" t="s">
        <v>117</v>
      </c>
      <c r="AD101" s="144" t="s">
        <v>117</v>
      </c>
      <c r="AE101" s="144" t="s">
        <v>111</v>
      </c>
      <c r="AF101" s="144" t="s">
        <v>112</v>
      </c>
      <c r="AG101" s="144"/>
      <c r="AH101" s="143"/>
      <c r="AI101" s="144"/>
      <c r="AJ101" s="144"/>
      <c r="AK101" s="144"/>
      <c r="AL101" s="144">
        <v>3</v>
      </c>
      <c r="AM101" s="144">
        <v>3</v>
      </c>
      <c r="AN101" s="144">
        <v>5</v>
      </c>
      <c r="AO101" s="144">
        <v>3</v>
      </c>
      <c r="AP101" s="144"/>
      <c r="AQ101" s="143"/>
      <c r="AR101" s="144"/>
      <c r="AS101" s="144"/>
      <c r="AT101" s="144"/>
      <c r="AU101" s="144"/>
      <c r="AV101" s="144"/>
      <c r="AW101" s="144"/>
      <c r="AX101" s="144"/>
      <c r="AY101" s="144">
        <v>3</v>
      </c>
      <c r="AZ101" s="149" t="s">
        <v>781</v>
      </c>
      <c r="BA101" s="147"/>
      <c r="BB101" s="150">
        <v>41057</v>
      </c>
      <c r="BC101" s="144"/>
      <c r="BD101" s="144"/>
      <c r="BE101" s="144"/>
      <c r="BF101" s="144"/>
      <c r="BG101" s="144"/>
      <c r="BH101" s="144"/>
      <c r="BI101" s="144"/>
      <c r="BJ101" s="144"/>
      <c r="BK101" s="151"/>
      <c r="BL101" s="152" t="s">
        <v>847</v>
      </c>
      <c r="BM101" s="185">
        <f t="shared" si="14"/>
        <v>2</v>
      </c>
      <c r="BN101" s="282">
        <v>2</v>
      </c>
      <c r="BO101" s="153">
        <v>1.31</v>
      </c>
      <c r="BP101" s="146">
        <v>160</v>
      </c>
      <c r="BQ101" s="154"/>
      <c r="BR101" s="144"/>
      <c r="BS101" s="153"/>
      <c r="BT101" s="153"/>
      <c r="BU101" s="153"/>
      <c r="BV101" s="153"/>
      <c r="BW101" s="153"/>
      <c r="BX101" s="153"/>
      <c r="BY101" s="241">
        <v>0</v>
      </c>
      <c r="BZ101" s="272" t="s">
        <v>932</v>
      </c>
      <c r="CA101" s="153">
        <f>((BO101^2*PI()*BP101*1)/4)+((BO101^2*PI()*BP101*1)/16)</f>
        <v>269.56435764127224</v>
      </c>
      <c r="CB101" s="153"/>
      <c r="CC101" s="153">
        <f t="shared" si="15"/>
        <v>269.56435764127224</v>
      </c>
      <c r="CD101" s="155">
        <v>97</v>
      </c>
      <c r="CE101" s="232">
        <v>0</v>
      </c>
      <c r="CK101" s="200"/>
      <c r="CP101" s="200"/>
      <c r="CU101" s="200"/>
      <c r="CV101" s="199"/>
      <c r="CW101" s="199"/>
      <c r="CX101" s="199"/>
      <c r="CY101" s="139"/>
      <c r="DE101" s="155">
        <v>97</v>
      </c>
      <c r="DF101" s="282">
        <v>2</v>
      </c>
      <c r="DG101" s="282">
        <v>2</v>
      </c>
      <c r="DH101" s="218">
        <v>2</v>
      </c>
      <c r="DI101" s="153">
        <v>1.31</v>
      </c>
      <c r="DJ101" s="146">
        <v>160</v>
      </c>
      <c r="DK101" s="173">
        <v>269.56435764127224</v>
      </c>
      <c r="DL101" s="218">
        <v>3</v>
      </c>
      <c r="DM101" s="147" t="s">
        <v>781</v>
      </c>
      <c r="DN101" s="147"/>
      <c r="DO101" s="147">
        <v>41057</v>
      </c>
      <c r="DP101" s="218">
        <v>0</v>
      </c>
      <c r="DQ101" s="205">
        <f t="shared" si="16"/>
        <v>0</v>
      </c>
      <c r="DR101" s="219">
        <f t="shared" si="17"/>
        <v>0</v>
      </c>
      <c r="DT101" s="219">
        <f t="shared" si="18"/>
        <v>0</v>
      </c>
      <c r="DV101" s="177"/>
      <c r="DW101" s="135"/>
      <c r="DX101" s="178"/>
    </row>
    <row r="102" spans="1:128" x14ac:dyDescent="0.25">
      <c r="A102" s="152">
        <v>98</v>
      </c>
      <c r="B102" s="146">
        <v>11</v>
      </c>
      <c r="C102" s="167"/>
      <c r="D102" s="147">
        <v>41022</v>
      </c>
      <c r="E102" s="148">
        <v>1</v>
      </c>
      <c r="F102" s="148">
        <v>1</v>
      </c>
      <c r="G102" s="160">
        <v>6.8</v>
      </c>
      <c r="H102" s="205">
        <v>91</v>
      </c>
      <c r="I102" s="179"/>
      <c r="J102" s="209"/>
      <c r="K102" s="148">
        <v>8.1999999999999993</v>
      </c>
      <c r="L102" s="205">
        <v>98</v>
      </c>
      <c r="M102" s="179"/>
      <c r="N102" s="213"/>
      <c r="O102" s="199">
        <v>2</v>
      </c>
      <c r="P102" s="144">
        <v>2</v>
      </c>
      <c r="Q102" s="144">
        <v>2</v>
      </c>
      <c r="R102" s="144">
        <v>2</v>
      </c>
      <c r="S102" s="144">
        <v>2</v>
      </c>
      <c r="T102" s="144">
        <v>2</v>
      </c>
      <c r="U102" s="144">
        <v>2</v>
      </c>
      <c r="V102" s="144">
        <v>2</v>
      </c>
      <c r="W102" s="144">
        <v>1</v>
      </c>
      <c r="X102" s="281">
        <f t="shared" si="13"/>
        <v>2</v>
      </c>
      <c r="Y102" s="143" t="s">
        <v>117</v>
      </c>
      <c r="Z102" s="144" t="s">
        <v>117</v>
      </c>
      <c r="AA102" s="144" t="s">
        <v>111</v>
      </c>
      <c r="AB102" s="144" t="s">
        <v>112</v>
      </c>
      <c r="AC102" s="144"/>
      <c r="AD102" s="144"/>
      <c r="AE102" s="144"/>
      <c r="AF102" s="144"/>
      <c r="AG102" s="144"/>
      <c r="AH102" s="143">
        <v>5</v>
      </c>
      <c r="AI102" s="144">
        <v>5</v>
      </c>
      <c r="AJ102" s="144">
        <v>10</v>
      </c>
      <c r="AK102" s="144">
        <v>16</v>
      </c>
      <c r="AL102" s="144">
        <v>22</v>
      </c>
      <c r="AM102" s="144">
        <v>24</v>
      </c>
      <c r="AN102" s="144">
        <v>25</v>
      </c>
      <c r="AO102" s="144">
        <v>25</v>
      </c>
      <c r="AP102" s="144"/>
      <c r="AQ102" s="143"/>
      <c r="AR102" s="144"/>
      <c r="AS102" s="144"/>
      <c r="AT102" s="144"/>
      <c r="AU102" s="144"/>
      <c r="AV102" s="144"/>
      <c r="AW102" s="144"/>
      <c r="AX102" s="144"/>
      <c r="AY102" s="144">
        <v>25</v>
      </c>
      <c r="AZ102" s="149" t="s">
        <v>783</v>
      </c>
      <c r="BA102" s="147"/>
      <c r="BB102" s="150">
        <v>41057</v>
      </c>
      <c r="BC102" s="144"/>
      <c r="BD102" s="144"/>
      <c r="BE102" s="144"/>
      <c r="BF102" s="144"/>
      <c r="BG102" s="144"/>
      <c r="BH102" s="144"/>
      <c r="BI102" s="144"/>
      <c r="BJ102" s="144"/>
      <c r="BK102" s="151"/>
      <c r="BL102" s="152" t="s">
        <v>848</v>
      </c>
      <c r="BM102" s="185">
        <f t="shared" si="14"/>
        <v>1</v>
      </c>
      <c r="BN102" s="282">
        <v>1</v>
      </c>
      <c r="BO102" s="153">
        <v>2.0299999999999998</v>
      </c>
      <c r="BP102" s="144">
        <v>340</v>
      </c>
      <c r="BQ102" s="154"/>
      <c r="BR102" s="144"/>
      <c r="BS102" s="153"/>
      <c r="BT102" s="153"/>
      <c r="BU102" s="153"/>
      <c r="BV102" s="153"/>
      <c r="BW102" s="153"/>
      <c r="BX102" s="153"/>
      <c r="BY102" s="241">
        <v>0</v>
      </c>
      <c r="BZ102" s="272"/>
      <c r="CA102" s="153">
        <f t="shared" si="19"/>
        <v>1100.426079125145</v>
      </c>
      <c r="CB102" s="153"/>
      <c r="CC102" s="153">
        <f t="shared" si="15"/>
        <v>1100.426079125145</v>
      </c>
      <c r="CD102" s="155">
        <v>98</v>
      </c>
      <c r="CE102" s="232">
        <v>0</v>
      </c>
      <c r="CK102" s="200"/>
      <c r="CP102" s="200"/>
      <c r="CU102" s="200"/>
      <c r="CV102" s="199"/>
      <c r="CW102" s="199"/>
      <c r="CX102" s="199"/>
      <c r="CY102" s="139"/>
      <c r="DE102" s="155">
        <v>98</v>
      </c>
      <c r="DF102" s="282">
        <v>2</v>
      </c>
      <c r="DG102" s="282">
        <v>1</v>
      </c>
      <c r="DH102" s="218">
        <v>1</v>
      </c>
      <c r="DI102" s="153">
        <v>2.0299999999999998</v>
      </c>
      <c r="DJ102" s="146">
        <v>340</v>
      </c>
      <c r="DK102" s="173">
        <v>1100.426079125145</v>
      </c>
      <c r="DL102" s="218">
        <v>25</v>
      </c>
      <c r="DM102" s="147" t="s">
        <v>783</v>
      </c>
      <c r="DN102" s="147"/>
      <c r="DO102" s="147">
        <v>41057</v>
      </c>
      <c r="DP102" s="218">
        <v>0</v>
      </c>
      <c r="DQ102" s="205">
        <f t="shared" si="16"/>
        <v>0</v>
      </c>
      <c r="DR102" s="219">
        <f t="shared" si="17"/>
        <v>0</v>
      </c>
      <c r="DT102" s="219">
        <f t="shared" si="18"/>
        <v>0</v>
      </c>
      <c r="DV102" s="135"/>
      <c r="DW102" s="135"/>
      <c r="DX102" s="178"/>
    </row>
    <row r="103" spans="1:128" s="244" customFormat="1" x14ac:dyDescent="0.25">
      <c r="A103" s="152">
        <v>99</v>
      </c>
      <c r="B103" s="146">
        <v>12</v>
      </c>
      <c r="C103" s="167">
        <v>1</v>
      </c>
      <c r="D103" s="147">
        <v>41029</v>
      </c>
      <c r="E103" s="148">
        <v>1</v>
      </c>
      <c r="F103" s="148">
        <v>1</v>
      </c>
      <c r="G103" s="160">
        <v>6.8</v>
      </c>
      <c r="H103" s="205">
        <v>94</v>
      </c>
      <c r="I103" s="179"/>
      <c r="J103" s="209"/>
      <c r="K103" s="148">
        <v>8.5</v>
      </c>
      <c r="L103" s="205">
        <v>96</v>
      </c>
      <c r="M103" s="179"/>
      <c r="N103" s="276"/>
      <c r="O103" s="240"/>
      <c r="P103" s="240">
        <v>1</v>
      </c>
      <c r="Q103" s="240">
        <v>1</v>
      </c>
      <c r="R103" s="240">
        <v>1</v>
      </c>
      <c r="S103" s="240">
        <v>1</v>
      </c>
      <c r="T103" s="240">
        <v>1</v>
      </c>
      <c r="U103" s="240">
        <v>1</v>
      </c>
      <c r="V103" s="240">
        <v>1</v>
      </c>
      <c r="W103" s="240">
        <v>1</v>
      </c>
      <c r="X103" s="281">
        <f t="shared" si="13"/>
        <v>1</v>
      </c>
      <c r="Y103" s="241"/>
      <c r="Z103" s="240"/>
      <c r="AA103" s="240" t="s">
        <v>117</v>
      </c>
      <c r="AB103" s="240" t="s">
        <v>117</v>
      </c>
      <c r="AC103" s="240" t="s">
        <v>111</v>
      </c>
      <c r="AD103" s="240" t="s">
        <v>111</v>
      </c>
      <c r="AE103" s="240" t="s">
        <v>112</v>
      </c>
      <c r="AF103" s="240"/>
      <c r="AG103" s="240"/>
      <c r="AH103" s="241"/>
      <c r="AI103" s="240"/>
      <c r="AJ103" s="240">
        <v>3</v>
      </c>
      <c r="AK103" s="240">
        <v>5</v>
      </c>
      <c r="AL103" s="240">
        <v>5</v>
      </c>
      <c r="AM103" s="240">
        <v>5</v>
      </c>
      <c r="AN103" s="240">
        <v>3</v>
      </c>
      <c r="AO103" s="240">
        <v>3</v>
      </c>
      <c r="AP103" s="240"/>
      <c r="AQ103" s="241"/>
      <c r="AR103" s="240"/>
      <c r="AS103" s="240"/>
      <c r="AT103" s="240"/>
      <c r="AU103" s="240"/>
      <c r="AV103" s="240"/>
      <c r="AW103" s="240"/>
      <c r="AX103" s="240"/>
      <c r="AY103" s="240">
        <v>3</v>
      </c>
      <c r="AZ103" s="149" t="s">
        <v>788</v>
      </c>
      <c r="BA103" s="147">
        <v>41053</v>
      </c>
      <c r="BB103" s="150" t="s">
        <v>781</v>
      </c>
      <c r="BC103" s="240"/>
      <c r="BD103" s="240">
        <v>50</v>
      </c>
      <c r="BE103" s="240"/>
      <c r="BF103" s="240"/>
      <c r="BG103" s="240"/>
      <c r="BH103" s="240"/>
      <c r="BI103" s="240"/>
      <c r="BJ103" s="240"/>
      <c r="BK103" s="242"/>
      <c r="BL103" s="152" t="s">
        <v>849</v>
      </c>
      <c r="BM103" s="185">
        <f t="shared" si="14"/>
        <v>1</v>
      </c>
      <c r="BN103" s="282">
        <v>1</v>
      </c>
      <c r="BO103" s="153">
        <v>1.5</v>
      </c>
      <c r="BP103" s="240">
        <v>260</v>
      </c>
      <c r="BQ103" s="154"/>
      <c r="BR103" s="240"/>
      <c r="BS103" s="153"/>
      <c r="BT103" s="153"/>
      <c r="BU103" s="153"/>
      <c r="BV103" s="153"/>
      <c r="BW103" s="153"/>
      <c r="BX103" s="153"/>
      <c r="BY103" s="241">
        <v>0</v>
      </c>
      <c r="BZ103" s="272" t="s">
        <v>935</v>
      </c>
      <c r="CA103" s="153">
        <f t="shared" si="19"/>
        <v>459.45792558750725</v>
      </c>
      <c r="CB103" s="153"/>
      <c r="CC103" s="153">
        <f t="shared" si="15"/>
        <v>459.45792558750725</v>
      </c>
      <c r="CD103" s="155">
        <v>99</v>
      </c>
      <c r="CE103" s="242">
        <v>0</v>
      </c>
      <c r="CF103" s="243"/>
      <c r="CG103" s="243"/>
      <c r="CH103" s="243"/>
      <c r="CI103" s="243"/>
      <c r="CJ103" s="135"/>
      <c r="CK103" s="241"/>
      <c r="CL103" s="243"/>
      <c r="CM103" s="243"/>
      <c r="CN103" s="243"/>
      <c r="CO103" s="135"/>
      <c r="CP103" s="241"/>
      <c r="CQ103" s="243"/>
      <c r="CR103" s="243"/>
      <c r="CS103" s="243"/>
      <c r="CT103" s="135"/>
      <c r="CU103" s="241"/>
      <c r="CV103" s="240"/>
      <c r="CW103" s="240"/>
      <c r="CX103" s="240"/>
      <c r="CY103" s="139"/>
      <c r="CZ103" s="243"/>
      <c r="DA103" s="243"/>
      <c r="DB103" s="243"/>
      <c r="DC103" s="243"/>
      <c r="DD103" s="135"/>
      <c r="DE103" s="155">
        <v>99</v>
      </c>
      <c r="DF103" s="282">
        <v>1</v>
      </c>
      <c r="DG103" s="282">
        <v>1</v>
      </c>
      <c r="DH103" s="240">
        <v>1</v>
      </c>
      <c r="DI103" s="153">
        <v>1.5</v>
      </c>
      <c r="DJ103" s="146">
        <v>260</v>
      </c>
      <c r="DK103" s="173">
        <v>459.45792558750725</v>
      </c>
      <c r="DL103" s="216">
        <v>8</v>
      </c>
      <c r="DM103" s="228"/>
      <c r="DN103" s="228"/>
      <c r="DO103" s="228"/>
      <c r="DP103" s="240">
        <v>0</v>
      </c>
      <c r="DQ103" s="205">
        <f t="shared" si="16"/>
        <v>0</v>
      </c>
      <c r="DR103" s="243">
        <f t="shared" si="17"/>
        <v>0</v>
      </c>
      <c r="DS103" s="243"/>
      <c r="DT103" s="243">
        <f t="shared" si="18"/>
        <v>0</v>
      </c>
      <c r="DU103" s="243">
        <v>0.5</v>
      </c>
      <c r="DV103" s="135"/>
      <c r="DW103" s="135"/>
      <c r="DX103" s="178"/>
    </row>
    <row r="104" spans="1:128" x14ac:dyDescent="0.25">
      <c r="A104" s="152">
        <v>100</v>
      </c>
      <c r="B104" s="146"/>
      <c r="C104" s="167"/>
      <c r="D104" s="147">
        <v>41022</v>
      </c>
      <c r="E104" s="148">
        <v>1</v>
      </c>
      <c r="F104" s="148">
        <v>1</v>
      </c>
      <c r="G104" s="160">
        <v>6.8</v>
      </c>
      <c r="H104" s="205">
        <v>75</v>
      </c>
      <c r="I104" s="179"/>
      <c r="J104" s="209"/>
      <c r="K104" s="148">
        <v>8.1999999999999993</v>
      </c>
      <c r="L104" s="205">
        <v>76</v>
      </c>
      <c r="M104" s="179"/>
      <c r="N104" s="213"/>
      <c r="O104" s="199">
        <v>2</v>
      </c>
      <c r="P104" s="144">
        <v>2</v>
      </c>
      <c r="Q104" s="144">
        <v>2</v>
      </c>
      <c r="R104" s="144">
        <v>2</v>
      </c>
      <c r="S104" s="144">
        <v>2</v>
      </c>
      <c r="T104" s="144">
        <v>2</v>
      </c>
      <c r="U104" s="144">
        <v>2</v>
      </c>
      <c r="V104" s="144">
        <v>2</v>
      </c>
      <c r="W104" s="144"/>
      <c r="X104" s="281">
        <f t="shared" si="13"/>
        <v>2</v>
      </c>
      <c r="Y104" s="143" t="s">
        <v>117</v>
      </c>
      <c r="Z104" s="144" t="s">
        <v>117</v>
      </c>
      <c r="AA104" s="144" t="s">
        <v>118</v>
      </c>
      <c r="AB104" s="144" t="s">
        <v>112</v>
      </c>
      <c r="AC104" s="144"/>
      <c r="AD104" s="144"/>
      <c r="AE104" s="144"/>
      <c r="AF104" s="144"/>
      <c r="AG104" s="144"/>
      <c r="AH104" s="143">
        <v>10</v>
      </c>
      <c r="AI104" s="144">
        <v>10</v>
      </c>
      <c r="AJ104" s="144">
        <v>20</v>
      </c>
      <c r="AK104" s="144">
        <v>15</v>
      </c>
      <c r="AL104" s="144">
        <v>15</v>
      </c>
      <c r="AM104" s="144">
        <v>15</v>
      </c>
      <c r="AN104" s="144">
        <v>15</v>
      </c>
      <c r="AO104" s="144"/>
      <c r="AP104" s="144"/>
      <c r="AQ104" s="143"/>
      <c r="AR104" s="144"/>
      <c r="AS104" s="144"/>
      <c r="AT104" s="144"/>
      <c r="AU104" s="144"/>
      <c r="AV104" s="144"/>
      <c r="AW104" s="144"/>
      <c r="AX104" s="144">
        <v>15</v>
      </c>
      <c r="AY104" s="144"/>
      <c r="AZ104" s="149">
        <v>41043</v>
      </c>
      <c r="BA104" s="147"/>
      <c r="BB104" s="150" t="s">
        <v>788</v>
      </c>
      <c r="BC104" s="144"/>
      <c r="BD104" s="144"/>
      <c r="BE104" s="144"/>
      <c r="BF104" s="144"/>
      <c r="BG104" s="144"/>
      <c r="BH104" s="144"/>
      <c r="BI104" s="144"/>
      <c r="BJ104" s="144"/>
      <c r="BK104" s="151"/>
      <c r="BL104" s="152" t="s">
        <v>850</v>
      </c>
      <c r="BM104" s="185">
        <f t="shared" si="14"/>
        <v>2</v>
      </c>
      <c r="BN104" s="282">
        <v>2</v>
      </c>
      <c r="BO104" s="153">
        <v>1.82</v>
      </c>
      <c r="BP104" s="144">
        <v>215</v>
      </c>
      <c r="BQ104" s="154"/>
      <c r="BR104" s="144"/>
      <c r="BS104" s="153"/>
      <c r="BT104" s="153"/>
      <c r="BU104" s="153"/>
      <c r="BV104" s="153"/>
      <c r="BW104" s="153"/>
      <c r="BX104" s="153"/>
      <c r="BY104" s="241">
        <v>3</v>
      </c>
      <c r="BZ104" s="272"/>
      <c r="CA104" s="153">
        <f t="shared" si="19"/>
        <v>1118.6677368682144</v>
      </c>
      <c r="CB104" s="153"/>
      <c r="CC104" s="153">
        <f t="shared" si="15"/>
        <v>1118.6677368682144</v>
      </c>
      <c r="CD104" s="155">
        <v>100</v>
      </c>
      <c r="CE104" s="232">
        <v>3</v>
      </c>
      <c r="CF104" s="189">
        <v>7</v>
      </c>
      <c r="CG104" s="189">
        <v>5</v>
      </c>
      <c r="CI104" s="189">
        <v>5</v>
      </c>
      <c r="CK104" s="200">
        <v>8</v>
      </c>
      <c r="CL104" s="189">
        <v>3</v>
      </c>
      <c r="CN104" s="189">
        <v>3</v>
      </c>
      <c r="CP104" s="200">
        <v>8</v>
      </c>
      <c r="CQ104" s="189">
        <v>3</v>
      </c>
      <c r="CS104" s="189">
        <v>18</v>
      </c>
      <c r="CU104" s="200"/>
      <c r="CV104" s="199"/>
      <c r="CW104" s="199"/>
      <c r="CX104" s="199"/>
      <c r="CY104" s="139"/>
      <c r="DE104" s="155">
        <v>100</v>
      </c>
      <c r="DF104" s="282">
        <v>2</v>
      </c>
      <c r="DG104" s="282">
        <v>2</v>
      </c>
      <c r="DH104" s="218">
        <v>2</v>
      </c>
      <c r="DI104" s="153">
        <v>1.82</v>
      </c>
      <c r="DJ104" s="146">
        <v>215</v>
      </c>
      <c r="DK104" s="173">
        <v>1118.6677368682144</v>
      </c>
      <c r="DL104" s="218">
        <v>15</v>
      </c>
      <c r="DM104" s="147">
        <v>41043</v>
      </c>
      <c r="DN104" s="147"/>
      <c r="DO104" s="147" t="s">
        <v>788</v>
      </c>
      <c r="DP104" s="218">
        <v>3</v>
      </c>
      <c r="DQ104" s="205">
        <f t="shared" si="16"/>
        <v>23</v>
      </c>
      <c r="DR104" s="219">
        <f t="shared" si="17"/>
        <v>11</v>
      </c>
      <c r="DT104" s="219">
        <f t="shared" si="18"/>
        <v>26</v>
      </c>
      <c r="DV104" s="177"/>
      <c r="DW104" s="135"/>
      <c r="DX104" s="178"/>
    </row>
    <row r="105" spans="1:128" x14ac:dyDescent="0.25">
      <c r="A105" s="152">
        <v>101</v>
      </c>
      <c r="B105" s="146"/>
      <c r="C105" s="167"/>
      <c r="D105" s="147">
        <v>41022</v>
      </c>
      <c r="E105" s="148">
        <v>1</v>
      </c>
      <c r="F105" s="148">
        <v>1</v>
      </c>
      <c r="G105" s="160">
        <v>7</v>
      </c>
      <c r="H105" s="205">
        <v>42</v>
      </c>
      <c r="I105" s="179"/>
      <c r="J105" s="209"/>
      <c r="K105" s="148">
        <v>8.6</v>
      </c>
      <c r="L105" s="205">
        <v>44</v>
      </c>
      <c r="M105" s="179"/>
      <c r="N105" s="213"/>
      <c r="O105" s="199">
        <v>2</v>
      </c>
      <c r="P105" s="144">
        <v>2</v>
      </c>
      <c r="Q105" s="144">
        <v>2</v>
      </c>
      <c r="R105" s="144">
        <v>3</v>
      </c>
      <c r="S105" s="144">
        <v>3</v>
      </c>
      <c r="T105" s="144">
        <v>3</v>
      </c>
      <c r="U105" s="144">
        <v>3</v>
      </c>
      <c r="V105" s="144">
        <v>3</v>
      </c>
      <c r="W105" s="144">
        <v>3</v>
      </c>
      <c r="X105" s="281">
        <f t="shared" si="13"/>
        <v>3</v>
      </c>
      <c r="Y105" s="143"/>
      <c r="Z105" s="144" t="s">
        <v>117</v>
      </c>
      <c r="AA105" s="144" t="s">
        <v>111</v>
      </c>
      <c r="AB105" s="144" t="s">
        <v>111</v>
      </c>
      <c r="AC105" s="144" t="s">
        <v>118</v>
      </c>
      <c r="AD105" s="144" t="s">
        <v>112</v>
      </c>
      <c r="AE105" s="144"/>
      <c r="AF105" s="144"/>
      <c r="AG105" s="144"/>
      <c r="AH105" s="143"/>
      <c r="AI105" s="144">
        <v>5</v>
      </c>
      <c r="AJ105" s="144">
        <v>10</v>
      </c>
      <c r="AK105" s="144">
        <v>10</v>
      </c>
      <c r="AL105" s="144">
        <v>15</v>
      </c>
      <c r="AM105" s="144">
        <v>14</v>
      </c>
      <c r="AN105" s="144">
        <v>15</v>
      </c>
      <c r="AO105" s="144">
        <v>16</v>
      </c>
      <c r="AP105" s="144"/>
      <c r="AQ105" s="143"/>
      <c r="AR105" s="144"/>
      <c r="AS105" s="144"/>
      <c r="AT105" s="144"/>
      <c r="AU105" s="144"/>
      <c r="AV105" s="144"/>
      <c r="AW105" s="144"/>
      <c r="AX105" s="144"/>
      <c r="AY105" s="144">
        <v>16</v>
      </c>
      <c r="AZ105" s="149">
        <v>41050</v>
      </c>
      <c r="BA105" s="147"/>
      <c r="BB105" s="150" t="s">
        <v>781</v>
      </c>
      <c r="BC105" s="144"/>
      <c r="BD105" s="144"/>
      <c r="BE105" s="144"/>
      <c r="BF105" s="144"/>
      <c r="BG105" s="144"/>
      <c r="BH105" s="144"/>
      <c r="BI105" s="144"/>
      <c r="BJ105" s="144"/>
      <c r="BK105" s="151"/>
      <c r="BL105" s="152" t="s">
        <v>851</v>
      </c>
      <c r="BM105" s="185">
        <f t="shared" si="14"/>
        <v>3</v>
      </c>
      <c r="BN105" s="282">
        <v>3</v>
      </c>
      <c r="BO105" s="153">
        <v>1.29</v>
      </c>
      <c r="BP105" s="144">
        <v>160</v>
      </c>
      <c r="BQ105" s="154"/>
      <c r="BR105" s="144"/>
      <c r="BS105" s="153"/>
      <c r="BT105" s="153"/>
      <c r="BU105" s="153"/>
      <c r="BV105" s="153"/>
      <c r="BW105" s="153"/>
      <c r="BX105" s="153"/>
      <c r="BY105" s="241">
        <v>1</v>
      </c>
      <c r="BZ105" s="272"/>
      <c r="CA105" s="153">
        <f t="shared" si="19"/>
        <v>627.35092018065302</v>
      </c>
      <c r="CB105" s="153"/>
      <c r="CC105" s="153">
        <f t="shared" si="15"/>
        <v>627.35092018065302</v>
      </c>
      <c r="CD105" s="155">
        <v>101</v>
      </c>
      <c r="CE105" s="232">
        <v>1</v>
      </c>
      <c r="CF105" s="189">
        <v>8</v>
      </c>
      <c r="CG105" s="189">
        <v>4</v>
      </c>
      <c r="CH105" s="189">
        <v>2</v>
      </c>
      <c r="CI105" s="189">
        <v>22</v>
      </c>
      <c r="CK105" s="200"/>
      <c r="CP105" s="200"/>
      <c r="CU105" s="200"/>
      <c r="CV105" s="199"/>
      <c r="CW105" s="199"/>
      <c r="CX105" s="199"/>
      <c r="CY105" s="139"/>
      <c r="DE105" s="155">
        <v>101</v>
      </c>
      <c r="DF105" s="282">
        <v>3</v>
      </c>
      <c r="DG105" s="282">
        <v>3</v>
      </c>
      <c r="DH105" s="218">
        <v>3</v>
      </c>
      <c r="DI105" s="153">
        <v>1.29</v>
      </c>
      <c r="DJ105" s="146">
        <v>160</v>
      </c>
      <c r="DK105" s="173">
        <v>627.35092018065302</v>
      </c>
      <c r="DL105" s="218">
        <v>16</v>
      </c>
      <c r="DM105" s="147">
        <v>41050</v>
      </c>
      <c r="DN105" s="147"/>
      <c r="DO105" s="147" t="s">
        <v>781</v>
      </c>
      <c r="DP105" s="218">
        <v>1</v>
      </c>
      <c r="DQ105" s="205">
        <f t="shared" si="16"/>
        <v>8</v>
      </c>
      <c r="DR105" s="219">
        <f t="shared" si="17"/>
        <v>4</v>
      </c>
      <c r="DS105" s="219">
        <f t="shared" ref="DS105:DS127" si="20">CH105+CM105+CR105+CW105+DB105</f>
        <v>2</v>
      </c>
      <c r="DT105" s="219">
        <f t="shared" si="18"/>
        <v>22</v>
      </c>
      <c r="DV105" s="135"/>
      <c r="DW105" s="135"/>
      <c r="DX105" s="178"/>
    </row>
    <row r="106" spans="1:128" x14ac:dyDescent="0.25">
      <c r="A106" s="152">
        <v>102</v>
      </c>
      <c r="B106" s="146"/>
      <c r="C106" s="167"/>
      <c r="D106" s="147">
        <v>41022</v>
      </c>
      <c r="E106" s="148">
        <v>1</v>
      </c>
      <c r="F106" s="148">
        <v>1</v>
      </c>
      <c r="G106" s="160">
        <v>7.1</v>
      </c>
      <c r="H106" s="205">
        <v>125</v>
      </c>
      <c r="I106" s="179"/>
      <c r="J106" s="209"/>
      <c r="K106" s="179">
        <v>9</v>
      </c>
      <c r="L106" s="205">
        <v>130</v>
      </c>
      <c r="M106" s="179"/>
      <c r="N106" s="213"/>
      <c r="O106" s="199">
        <v>2</v>
      </c>
      <c r="P106" s="144">
        <v>2</v>
      </c>
      <c r="Q106" s="144">
        <v>2</v>
      </c>
      <c r="R106" s="144">
        <v>2</v>
      </c>
      <c r="S106" s="144">
        <v>2</v>
      </c>
      <c r="T106" s="144">
        <v>2</v>
      </c>
      <c r="U106" s="144">
        <v>2</v>
      </c>
      <c r="V106" s="144">
        <v>2</v>
      </c>
      <c r="W106" s="144">
        <v>2</v>
      </c>
      <c r="X106" s="281">
        <f t="shared" si="13"/>
        <v>2</v>
      </c>
      <c r="Y106" s="143" t="s">
        <v>117</v>
      </c>
      <c r="Z106" s="144" t="s">
        <v>117</v>
      </c>
      <c r="AA106" s="144" t="s">
        <v>112</v>
      </c>
      <c r="AB106" s="144"/>
      <c r="AC106" s="144"/>
      <c r="AD106" s="144"/>
      <c r="AE106" s="144"/>
      <c r="AF106" s="144"/>
      <c r="AG106" s="144"/>
      <c r="AH106" s="143">
        <v>20</v>
      </c>
      <c r="AI106" s="144">
        <v>20</v>
      </c>
      <c r="AJ106" s="144">
        <v>30</v>
      </c>
      <c r="AK106" s="144">
        <v>35</v>
      </c>
      <c r="AL106" s="144">
        <v>42</v>
      </c>
      <c r="AM106" s="144">
        <v>42</v>
      </c>
      <c r="AN106" s="144">
        <v>42</v>
      </c>
      <c r="AO106" s="144">
        <v>42</v>
      </c>
      <c r="AP106" s="144"/>
      <c r="AQ106" s="143"/>
      <c r="AR106" s="144"/>
      <c r="AS106" s="144"/>
      <c r="AT106" s="144"/>
      <c r="AU106" s="144"/>
      <c r="AV106" s="144"/>
      <c r="AW106" s="144"/>
      <c r="AX106" s="144"/>
      <c r="AY106" s="144">
        <v>42</v>
      </c>
      <c r="AZ106" s="149">
        <v>41039</v>
      </c>
      <c r="BA106" s="147">
        <v>41046</v>
      </c>
      <c r="BB106" s="150" t="s">
        <v>781</v>
      </c>
      <c r="BC106" s="144"/>
      <c r="BD106" s="144"/>
      <c r="BE106" s="144"/>
      <c r="BF106" s="144"/>
      <c r="BG106" s="144"/>
      <c r="BH106" s="144"/>
      <c r="BI106" s="144"/>
      <c r="BJ106" s="144"/>
      <c r="BK106" s="151"/>
      <c r="BL106" s="152" t="s">
        <v>852</v>
      </c>
      <c r="BM106" s="185">
        <f t="shared" si="14"/>
        <v>2</v>
      </c>
      <c r="BN106" s="282">
        <v>2</v>
      </c>
      <c r="BO106" s="153">
        <v>2.61</v>
      </c>
      <c r="BP106" s="144">
        <v>265</v>
      </c>
      <c r="BQ106" s="154"/>
      <c r="BR106" s="144"/>
      <c r="BS106" s="153"/>
      <c r="BT106" s="153"/>
      <c r="BU106" s="153"/>
      <c r="BV106" s="153"/>
      <c r="BW106" s="153"/>
      <c r="BX106" s="153"/>
      <c r="BY106" s="241">
        <v>5</v>
      </c>
      <c r="BZ106" s="272"/>
      <c r="CA106" s="153">
        <f t="shared" si="19"/>
        <v>2835.6117393062709</v>
      </c>
      <c r="CB106" s="153"/>
      <c r="CC106" s="153">
        <f t="shared" si="15"/>
        <v>2835.6117393062709</v>
      </c>
      <c r="CD106" s="155">
        <v>102</v>
      </c>
      <c r="CE106" s="232">
        <v>5</v>
      </c>
      <c r="CF106" s="189">
        <v>7</v>
      </c>
      <c r="CG106" s="189">
        <v>5</v>
      </c>
      <c r="CI106" s="189">
        <v>15</v>
      </c>
      <c r="CK106" s="200">
        <v>8</v>
      </c>
      <c r="CL106" s="189">
        <v>4</v>
      </c>
      <c r="CN106" s="189">
        <v>18</v>
      </c>
      <c r="CP106" s="200">
        <v>6</v>
      </c>
      <c r="CQ106" s="189">
        <v>3</v>
      </c>
      <c r="CS106" s="189">
        <v>10</v>
      </c>
      <c r="CU106" s="200">
        <v>11</v>
      </c>
      <c r="CV106" s="199">
        <v>2</v>
      </c>
      <c r="CW106" s="199">
        <v>2</v>
      </c>
      <c r="CX106" s="199">
        <v>29</v>
      </c>
      <c r="CY106" s="139"/>
      <c r="CZ106" s="189">
        <v>12</v>
      </c>
      <c r="DA106" s="189">
        <v>0</v>
      </c>
      <c r="DC106" s="189">
        <v>3</v>
      </c>
      <c r="DD106" s="135" t="s">
        <v>951</v>
      </c>
      <c r="DE106" s="155">
        <v>102</v>
      </c>
      <c r="DF106" s="282">
        <v>2</v>
      </c>
      <c r="DG106" s="282">
        <v>2</v>
      </c>
      <c r="DH106" s="218">
        <v>2</v>
      </c>
      <c r="DI106" s="153">
        <v>2.61</v>
      </c>
      <c r="DJ106" s="146">
        <v>265</v>
      </c>
      <c r="DK106" s="173">
        <v>2835.6117393062709</v>
      </c>
      <c r="DL106" s="218">
        <v>42</v>
      </c>
      <c r="DM106" s="147">
        <v>41039</v>
      </c>
      <c r="DN106" s="147">
        <v>41046</v>
      </c>
      <c r="DO106" s="147" t="s">
        <v>781</v>
      </c>
      <c r="DP106" s="218">
        <v>5</v>
      </c>
      <c r="DQ106" s="205">
        <f t="shared" si="16"/>
        <v>44</v>
      </c>
      <c r="DR106" s="219">
        <f t="shared" si="17"/>
        <v>14</v>
      </c>
      <c r="DS106" s="219">
        <f t="shared" si="20"/>
        <v>2</v>
      </c>
      <c r="DT106" s="219">
        <f t="shared" si="18"/>
        <v>72</v>
      </c>
      <c r="DV106" s="135" t="s">
        <v>958</v>
      </c>
      <c r="DW106" s="135"/>
      <c r="DX106" s="178"/>
    </row>
    <row r="107" spans="1:128" x14ac:dyDescent="0.25">
      <c r="A107" s="152">
        <v>103</v>
      </c>
      <c r="B107" s="146"/>
      <c r="C107" s="167"/>
      <c r="D107" s="147">
        <v>41022</v>
      </c>
      <c r="E107" s="148">
        <v>1</v>
      </c>
      <c r="F107" s="148">
        <v>1</v>
      </c>
      <c r="G107" s="160">
        <v>7.1</v>
      </c>
      <c r="H107" s="205">
        <v>124</v>
      </c>
      <c r="I107" s="179"/>
      <c r="J107" s="209"/>
      <c r="K107" s="148">
        <v>8.9</v>
      </c>
      <c r="L107" s="205">
        <v>131</v>
      </c>
      <c r="M107" s="179"/>
      <c r="N107" s="213"/>
      <c r="O107" s="199">
        <v>2</v>
      </c>
      <c r="P107" s="144">
        <v>2</v>
      </c>
      <c r="Q107" s="144">
        <v>2</v>
      </c>
      <c r="R107" s="144">
        <v>2</v>
      </c>
      <c r="S107" s="144">
        <v>2</v>
      </c>
      <c r="T107" s="144">
        <v>2</v>
      </c>
      <c r="U107" s="144">
        <v>2</v>
      </c>
      <c r="V107" s="144">
        <v>2</v>
      </c>
      <c r="W107" s="144">
        <v>2</v>
      </c>
      <c r="X107" s="281">
        <f t="shared" si="13"/>
        <v>2</v>
      </c>
      <c r="Y107" s="143" t="s">
        <v>117</v>
      </c>
      <c r="Z107" s="144" t="s">
        <v>117</v>
      </c>
      <c r="AA107" s="144" t="s">
        <v>111</v>
      </c>
      <c r="AB107" s="144" t="s">
        <v>118</v>
      </c>
      <c r="AC107" s="144"/>
      <c r="AD107" s="144"/>
      <c r="AE107" s="144"/>
      <c r="AF107" s="144"/>
      <c r="AG107" s="144"/>
      <c r="AH107" s="143">
        <v>20</v>
      </c>
      <c r="AI107" s="144">
        <v>10</v>
      </c>
      <c r="AJ107" s="144">
        <v>15</v>
      </c>
      <c r="AK107" s="144">
        <v>15</v>
      </c>
      <c r="AL107" s="144">
        <v>20</v>
      </c>
      <c r="AM107" s="144">
        <v>21</v>
      </c>
      <c r="AN107" s="144">
        <v>21</v>
      </c>
      <c r="AO107" s="144">
        <v>21</v>
      </c>
      <c r="AP107" s="144"/>
      <c r="AQ107" s="143"/>
      <c r="AR107" s="144"/>
      <c r="AS107" s="144"/>
      <c r="AT107" s="144"/>
      <c r="AU107" s="144"/>
      <c r="AV107" s="144"/>
      <c r="AW107" s="144"/>
      <c r="AX107" s="144"/>
      <c r="AY107" s="144">
        <v>21</v>
      </c>
      <c r="AZ107" s="149">
        <v>41043</v>
      </c>
      <c r="BA107" s="147"/>
      <c r="BB107" s="150" t="s">
        <v>781</v>
      </c>
      <c r="BC107" s="144"/>
      <c r="BD107" s="144"/>
      <c r="BE107" s="144"/>
      <c r="BF107" s="144"/>
      <c r="BG107" s="144"/>
      <c r="BH107" s="144"/>
      <c r="BI107" s="144"/>
      <c r="BJ107" s="144"/>
      <c r="BK107" s="151"/>
      <c r="BL107" s="152" t="s">
        <v>853</v>
      </c>
      <c r="BM107" s="185">
        <f t="shared" si="14"/>
        <v>2</v>
      </c>
      <c r="BN107" s="282">
        <v>2</v>
      </c>
      <c r="BO107" s="153">
        <v>2.29</v>
      </c>
      <c r="BP107" s="144">
        <v>245</v>
      </c>
      <c r="BQ107" s="154"/>
      <c r="BR107" s="144"/>
      <c r="BS107" s="153"/>
      <c r="BT107" s="153"/>
      <c r="BU107" s="153"/>
      <c r="BV107" s="153"/>
      <c r="BW107" s="153"/>
      <c r="BX107" s="153"/>
      <c r="BY107" s="241">
        <v>1</v>
      </c>
      <c r="BZ107" s="272" t="s">
        <v>924</v>
      </c>
      <c r="CA107" s="153">
        <f t="shared" si="19"/>
        <v>2018.1661892495538</v>
      </c>
      <c r="CB107" s="153"/>
      <c r="CC107" s="153">
        <f t="shared" si="15"/>
        <v>2018.1661892495538</v>
      </c>
      <c r="CD107" s="155">
        <v>103</v>
      </c>
      <c r="CE107" s="232">
        <v>1</v>
      </c>
      <c r="CF107" s="189">
        <v>12</v>
      </c>
      <c r="CG107" s="189">
        <v>0</v>
      </c>
      <c r="CI107" s="189">
        <v>4</v>
      </c>
      <c r="CJ107" s="135" t="s">
        <v>951</v>
      </c>
      <c r="CK107" s="200"/>
      <c r="CP107" s="200"/>
      <c r="CU107" s="200"/>
      <c r="CV107" s="199"/>
      <c r="CW107" s="199"/>
      <c r="CX107" s="199"/>
      <c r="CY107" s="139"/>
      <c r="DE107" s="155">
        <v>103</v>
      </c>
      <c r="DF107" s="282">
        <v>2</v>
      </c>
      <c r="DG107" s="282">
        <v>2</v>
      </c>
      <c r="DH107" s="218">
        <v>2</v>
      </c>
      <c r="DI107" s="153">
        <v>2.29</v>
      </c>
      <c r="DJ107" s="146">
        <v>245</v>
      </c>
      <c r="DK107" s="173">
        <v>2018.1661892495538</v>
      </c>
      <c r="DL107" s="218">
        <v>21</v>
      </c>
      <c r="DM107" s="147">
        <v>41043</v>
      </c>
      <c r="DN107" s="147"/>
      <c r="DO107" s="147" t="s">
        <v>781</v>
      </c>
      <c r="DP107" s="218">
        <v>1</v>
      </c>
      <c r="DQ107" s="205">
        <f t="shared" si="16"/>
        <v>12</v>
      </c>
      <c r="DR107" s="219">
        <f t="shared" si="17"/>
        <v>0</v>
      </c>
      <c r="DT107" s="219">
        <f t="shared" si="18"/>
        <v>4</v>
      </c>
      <c r="DV107" s="135" t="s">
        <v>958</v>
      </c>
      <c r="DW107" s="135"/>
      <c r="DX107" s="178"/>
    </row>
    <row r="108" spans="1:128" x14ac:dyDescent="0.25">
      <c r="A108" s="152">
        <v>104</v>
      </c>
      <c r="B108" s="146"/>
      <c r="C108" s="167"/>
      <c r="D108" s="147">
        <v>41029</v>
      </c>
      <c r="E108" s="148">
        <v>1</v>
      </c>
      <c r="F108" s="148">
        <v>0</v>
      </c>
      <c r="G108" s="160">
        <v>7</v>
      </c>
      <c r="H108" s="205">
        <v>21</v>
      </c>
      <c r="I108" s="179"/>
      <c r="J108" s="209"/>
      <c r="K108" s="148">
        <v>8.6999999999999993</v>
      </c>
      <c r="L108" s="205">
        <v>8</v>
      </c>
      <c r="M108" s="179"/>
      <c r="N108" s="213"/>
      <c r="O108" s="199"/>
      <c r="P108" s="144">
        <v>2</v>
      </c>
      <c r="Q108" s="144">
        <v>2</v>
      </c>
      <c r="R108" s="144">
        <v>2</v>
      </c>
      <c r="S108" s="144">
        <v>3</v>
      </c>
      <c r="T108" s="144">
        <v>3</v>
      </c>
      <c r="U108" s="144">
        <v>3</v>
      </c>
      <c r="V108" s="144">
        <v>3</v>
      </c>
      <c r="W108" s="144"/>
      <c r="X108" s="281">
        <f t="shared" si="13"/>
        <v>3</v>
      </c>
      <c r="Y108" s="143"/>
      <c r="Z108" s="144" t="s">
        <v>117</v>
      </c>
      <c r="AA108" s="144"/>
      <c r="AB108" s="144"/>
      <c r="AC108" s="144"/>
      <c r="AD108" s="144"/>
      <c r="AE108" s="144"/>
      <c r="AF108" s="144"/>
      <c r="AG108" s="144"/>
      <c r="AH108" s="143"/>
      <c r="AI108" s="144">
        <v>3</v>
      </c>
      <c r="AJ108" s="144"/>
      <c r="AK108" s="144"/>
      <c r="AL108" s="144"/>
      <c r="AM108" s="144"/>
      <c r="AN108" s="144"/>
      <c r="AO108" s="144"/>
      <c r="AP108" s="144"/>
      <c r="AQ108" s="143"/>
      <c r="AR108" s="144"/>
      <c r="AS108" s="144"/>
      <c r="AT108" s="144"/>
      <c r="AU108" s="144"/>
      <c r="AV108" s="144"/>
      <c r="AW108" s="144"/>
      <c r="AX108" s="144"/>
      <c r="AY108" s="144"/>
      <c r="AZ108" s="149"/>
      <c r="BA108" s="147"/>
      <c r="BB108" s="150"/>
      <c r="BC108" s="144"/>
      <c r="BD108" s="144"/>
      <c r="BE108" s="144"/>
      <c r="BF108" s="144"/>
      <c r="BG108" s="144"/>
      <c r="BH108" s="144"/>
      <c r="BI108" s="144"/>
      <c r="BJ108" s="144"/>
      <c r="BK108" s="151"/>
      <c r="BL108" s="152" t="s">
        <v>854</v>
      </c>
      <c r="BM108" s="185">
        <f t="shared" si="14"/>
        <v>3</v>
      </c>
      <c r="BN108" s="282">
        <v>3</v>
      </c>
      <c r="BO108" s="153">
        <v>1.08</v>
      </c>
      <c r="BP108" s="144">
        <v>90</v>
      </c>
      <c r="BQ108" s="180"/>
      <c r="BR108" s="144"/>
      <c r="BS108" s="153"/>
      <c r="BT108" s="153"/>
      <c r="BU108" s="153"/>
      <c r="BV108" s="153"/>
      <c r="BW108" s="153"/>
      <c r="BX108" s="153"/>
      <c r="BY108" s="241">
        <v>0</v>
      </c>
      <c r="BZ108" s="272"/>
      <c r="CA108" s="153">
        <f t="shared" si="19"/>
        <v>247.34387280243163</v>
      </c>
      <c r="CB108" s="153"/>
      <c r="CC108" s="153">
        <f t="shared" si="15"/>
        <v>247.34387280243163</v>
      </c>
      <c r="CD108" s="155">
        <v>104</v>
      </c>
      <c r="CE108" s="232">
        <v>0</v>
      </c>
      <c r="CK108" s="200"/>
      <c r="CP108" s="200"/>
      <c r="CU108" s="200"/>
      <c r="CV108" s="199"/>
      <c r="CW108" s="199"/>
      <c r="CX108" s="199"/>
      <c r="CY108" s="139"/>
      <c r="DE108" s="155">
        <v>104</v>
      </c>
      <c r="DF108" s="282">
        <v>3</v>
      </c>
      <c r="DG108" s="282">
        <v>3</v>
      </c>
      <c r="DH108" s="218">
        <v>3</v>
      </c>
      <c r="DI108" s="153">
        <v>1.08</v>
      </c>
      <c r="DJ108" s="146">
        <v>90</v>
      </c>
      <c r="DK108" s="173">
        <v>247.34387280243163</v>
      </c>
      <c r="DM108" s="147"/>
      <c r="DN108" s="147"/>
      <c r="DO108" s="147"/>
      <c r="DP108" s="218"/>
      <c r="DQ108" s="205"/>
      <c r="DV108" s="135"/>
      <c r="DW108" s="135"/>
      <c r="DX108" s="178"/>
    </row>
    <row r="109" spans="1:128" x14ac:dyDescent="0.25">
      <c r="A109" s="152">
        <v>105</v>
      </c>
      <c r="B109" s="146"/>
      <c r="C109" s="167"/>
      <c r="D109" s="147"/>
      <c r="E109" s="148"/>
      <c r="F109" s="148"/>
      <c r="G109" s="160"/>
      <c r="H109" s="205"/>
      <c r="I109" s="179"/>
      <c r="J109" s="209"/>
      <c r="K109" s="148"/>
      <c r="L109" s="205"/>
      <c r="M109" s="179"/>
      <c r="N109" s="213"/>
      <c r="O109" s="199"/>
      <c r="P109" s="144"/>
      <c r="Q109" s="144"/>
      <c r="R109" s="144"/>
      <c r="S109" s="144"/>
      <c r="T109" s="144"/>
      <c r="U109" s="144"/>
      <c r="V109" s="144"/>
      <c r="W109" s="144"/>
      <c r="X109" s="281">
        <f t="shared" si="13"/>
        <v>0</v>
      </c>
      <c r="Y109" s="143"/>
      <c r="Z109" s="144"/>
      <c r="AA109" s="144"/>
      <c r="AB109" s="144"/>
      <c r="AC109" s="144"/>
      <c r="AD109" s="144"/>
      <c r="AE109" s="144"/>
      <c r="AF109" s="144"/>
      <c r="AG109" s="144"/>
      <c r="AH109" s="143"/>
      <c r="AI109" s="144"/>
      <c r="AJ109" s="144"/>
      <c r="AK109" s="144"/>
      <c r="AL109" s="144"/>
      <c r="AM109" s="144"/>
      <c r="AN109" s="144"/>
      <c r="AO109" s="144"/>
      <c r="AP109" s="144"/>
      <c r="AQ109" s="143"/>
      <c r="AR109" s="144"/>
      <c r="AS109" s="144"/>
      <c r="AT109" s="144"/>
      <c r="AU109" s="144"/>
      <c r="AV109" s="144"/>
      <c r="AW109" s="144"/>
      <c r="AX109" s="144"/>
      <c r="AY109" s="144"/>
      <c r="AZ109" s="149"/>
      <c r="BA109" s="147"/>
      <c r="BB109" s="150"/>
      <c r="BC109" s="144"/>
      <c r="BD109" s="144"/>
      <c r="BE109" s="144"/>
      <c r="BF109" s="144"/>
      <c r="BG109" s="144"/>
      <c r="BH109" s="144"/>
      <c r="BI109" s="144"/>
      <c r="BJ109" s="144"/>
      <c r="BK109" s="151"/>
      <c r="BL109" s="152" t="s">
        <v>855</v>
      </c>
      <c r="BM109" s="185">
        <f t="shared" si="14"/>
        <v>0</v>
      </c>
      <c r="BN109" s="282"/>
      <c r="BO109" s="153"/>
      <c r="BP109" s="144"/>
      <c r="BQ109" s="180"/>
      <c r="BR109" s="144"/>
      <c r="BS109" s="153"/>
      <c r="BT109" s="153"/>
      <c r="BU109" s="153"/>
      <c r="BV109" s="153"/>
      <c r="BW109" s="153"/>
      <c r="BX109" s="153"/>
      <c r="BY109" s="241"/>
      <c r="BZ109" s="272"/>
      <c r="CA109" s="153"/>
      <c r="CB109" s="153"/>
      <c r="CC109" s="153"/>
      <c r="CD109" s="155">
        <v>105</v>
      </c>
      <c r="CE109" s="232"/>
      <c r="CK109" s="200"/>
      <c r="CP109" s="200"/>
      <c r="CU109" s="200"/>
      <c r="CV109" s="199"/>
      <c r="CW109" s="199"/>
      <c r="CX109" s="199"/>
      <c r="CY109" s="139"/>
      <c r="DE109" s="155">
        <v>105</v>
      </c>
      <c r="DF109" s="282">
        <v>0</v>
      </c>
      <c r="DG109" s="282">
        <v>0</v>
      </c>
      <c r="DH109" s="218"/>
      <c r="DI109" s="153"/>
      <c r="DJ109" s="146"/>
      <c r="DK109" s="173"/>
      <c r="DM109" s="147"/>
      <c r="DN109" s="147"/>
      <c r="DO109" s="147"/>
      <c r="DP109" s="218"/>
      <c r="DQ109" s="205"/>
      <c r="DV109" s="135"/>
      <c r="DW109" s="135"/>
      <c r="DX109" s="178"/>
    </row>
    <row r="110" spans="1:128" x14ac:dyDescent="0.25">
      <c r="A110" s="152">
        <v>106</v>
      </c>
      <c r="B110" s="146"/>
      <c r="C110" s="167"/>
      <c r="D110" s="147">
        <v>41022</v>
      </c>
      <c r="E110" s="148">
        <v>1</v>
      </c>
      <c r="F110" s="148">
        <v>1</v>
      </c>
      <c r="G110" s="160">
        <v>6.9</v>
      </c>
      <c r="H110" s="205">
        <v>14</v>
      </c>
      <c r="I110" s="179"/>
      <c r="J110" s="209"/>
      <c r="K110" s="148">
        <v>8.4</v>
      </c>
      <c r="L110" s="205">
        <v>18</v>
      </c>
      <c r="M110" s="179"/>
      <c r="N110" s="213"/>
      <c r="O110" s="199">
        <v>1</v>
      </c>
      <c r="P110" s="144">
        <v>1</v>
      </c>
      <c r="Q110" s="144">
        <v>1</v>
      </c>
      <c r="R110" s="144">
        <v>1</v>
      </c>
      <c r="S110" s="144">
        <v>1</v>
      </c>
      <c r="T110" s="144">
        <v>1</v>
      </c>
      <c r="U110" s="144">
        <v>1</v>
      </c>
      <c r="V110" s="144">
        <v>4</v>
      </c>
      <c r="W110" s="144"/>
      <c r="X110" s="281">
        <f t="shared" si="13"/>
        <v>4</v>
      </c>
      <c r="Y110" s="143" t="s">
        <v>117</v>
      </c>
      <c r="Z110" s="144" t="s">
        <v>117</v>
      </c>
      <c r="AA110" s="144" t="s">
        <v>117</v>
      </c>
      <c r="AB110" s="144" t="s">
        <v>111</v>
      </c>
      <c r="AC110" s="144" t="s">
        <v>118</v>
      </c>
      <c r="AD110" s="144" t="s">
        <v>112</v>
      </c>
      <c r="AE110" s="144"/>
      <c r="AF110" s="144"/>
      <c r="AG110" s="144"/>
      <c r="AH110" s="143">
        <v>5</v>
      </c>
      <c r="AI110" s="144">
        <v>5</v>
      </c>
      <c r="AJ110" s="144">
        <v>5</v>
      </c>
      <c r="AK110" s="144">
        <v>5</v>
      </c>
      <c r="AL110" s="144">
        <v>7</v>
      </c>
      <c r="AM110" s="144">
        <v>7</v>
      </c>
      <c r="AN110" s="144">
        <v>7</v>
      </c>
      <c r="AO110" s="144"/>
      <c r="AP110" s="144"/>
      <c r="AQ110" s="143"/>
      <c r="AR110" s="144"/>
      <c r="AS110" s="144"/>
      <c r="AT110" s="144"/>
      <c r="AU110" s="144"/>
      <c r="AV110" s="144"/>
      <c r="AW110" s="144"/>
      <c r="AX110" s="144">
        <v>7</v>
      </c>
      <c r="AY110" s="144"/>
      <c r="AZ110" s="149" t="s">
        <v>791</v>
      </c>
      <c r="BA110" s="147"/>
      <c r="BB110" s="150">
        <v>41053</v>
      </c>
      <c r="BC110" s="144"/>
      <c r="BD110" s="144"/>
      <c r="BE110" s="144"/>
      <c r="BF110" s="144"/>
      <c r="BG110" s="144"/>
      <c r="BH110" s="144"/>
      <c r="BI110" s="144"/>
      <c r="BJ110" s="144"/>
      <c r="BK110" s="151"/>
      <c r="BL110" s="152" t="s">
        <v>856</v>
      </c>
      <c r="BM110" s="185">
        <f t="shared" si="14"/>
        <v>4</v>
      </c>
      <c r="BN110" s="282">
        <v>4</v>
      </c>
      <c r="BO110" s="153">
        <v>1.82</v>
      </c>
      <c r="BP110" s="146">
        <v>265</v>
      </c>
      <c r="BQ110" s="180"/>
      <c r="BR110" s="144"/>
      <c r="BS110" s="153"/>
      <c r="BT110" s="153"/>
      <c r="BU110" s="153"/>
      <c r="BV110" s="153"/>
      <c r="BW110" s="153"/>
      <c r="BX110" s="153"/>
      <c r="BY110" s="241">
        <v>1</v>
      </c>
      <c r="BZ110" s="272" t="s">
        <v>936</v>
      </c>
      <c r="CA110" s="153">
        <f>((BO110^2*PI()*BP110*2)/4)+((BO110^2*PI()*BP110*2)/12)</f>
        <v>1838.4306993493137</v>
      </c>
      <c r="CB110" s="153"/>
      <c r="CC110" s="153">
        <f t="shared" si="15"/>
        <v>1838.4306993493137</v>
      </c>
      <c r="CD110" s="155">
        <v>106</v>
      </c>
      <c r="CE110" s="232">
        <v>1</v>
      </c>
      <c r="CF110" s="189">
        <v>2</v>
      </c>
      <c r="CG110" s="189">
        <v>11</v>
      </c>
      <c r="CH110" s="189">
        <v>0</v>
      </c>
      <c r="CI110" s="189">
        <v>6</v>
      </c>
      <c r="CK110" s="200"/>
      <c r="CP110" s="200"/>
      <c r="CU110" s="200"/>
      <c r="CV110" s="199"/>
      <c r="CW110" s="199"/>
      <c r="CX110" s="199"/>
      <c r="CY110" s="139"/>
      <c r="DE110" s="155">
        <v>106</v>
      </c>
      <c r="DF110" s="282">
        <v>4</v>
      </c>
      <c r="DG110" s="282">
        <v>4</v>
      </c>
      <c r="DH110" s="218">
        <v>4</v>
      </c>
      <c r="DI110" s="153">
        <v>1.82</v>
      </c>
      <c r="DJ110" s="146">
        <v>265</v>
      </c>
      <c r="DK110" s="173">
        <v>1838.4306993493137</v>
      </c>
      <c r="DL110" s="218">
        <v>7</v>
      </c>
      <c r="DM110" s="147" t="s">
        <v>791</v>
      </c>
      <c r="DN110" s="147"/>
      <c r="DO110" s="147">
        <v>41053</v>
      </c>
      <c r="DP110" s="218">
        <v>1</v>
      </c>
      <c r="DQ110" s="205">
        <f t="shared" si="16"/>
        <v>2</v>
      </c>
      <c r="DR110" s="219">
        <f t="shared" si="17"/>
        <v>11</v>
      </c>
      <c r="DS110" s="219">
        <f t="shared" si="20"/>
        <v>0</v>
      </c>
      <c r="DT110" s="219">
        <f t="shared" si="18"/>
        <v>6</v>
      </c>
      <c r="DV110" s="135"/>
      <c r="DW110" s="135"/>
      <c r="DX110" s="178"/>
    </row>
    <row r="111" spans="1:128" x14ac:dyDescent="0.25">
      <c r="A111" s="152">
        <v>107</v>
      </c>
      <c r="B111" s="146"/>
      <c r="C111" s="167"/>
      <c r="D111" s="147">
        <v>41022</v>
      </c>
      <c r="E111" s="148">
        <v>1</v>
      </c>
      <c r="F111" s="148">
        <v>1</v>
      </c>
      <c r="G111" s="160">
        <v>6.9</v>
      </c>
      <c r="H111" s="205">
        <v>22</v>
      </c>
      <c r="I111" s="179"/>
      <c r="J111" s="209"/>
      <c r="K111" s="148">
        <v>8.4</v>
      </c>
      <c r="L111" s="205">
        <v>10</v>
      </c>
      <c r="M111" s="179"/>
      <c r="N111" s="213"/>
      <c r="O111" s="199">
        <v>1</v>
      </c>
      <c r="P111" s="144">
        <v>1</v>
      </c>
      <c r="Q111" s="144">
        <v>2</v>
      </c>
      <c r="R111" s="144">
        <v>2</v>
      </c>
      <c r="S111" s="144">
        <v>2</v>
      </c>
      <c r="T111" s="144">
        <v>2</v>
      </c>
      <c r="U111" s="144">
        <v>2</v>
      </c>
      <c r="V111" s="144">
        <v>2</v>
      </c>
      <c r="W111" s="144">
        <v>2</v>
      </c>
      <c r="X111" s="281">
        <f t="shared" si="13"/>
        <v>2</v>
      </c>
      <c r="Y111" s="143" t="s">
        <v>117</v>
      </c>
      <c r="Z111" s="144" t="s">
        <v>117</v>
      </c>
      <c r="AA111" s="144" t="s">
        <v>117</v>
      </c>
      <c r="AB111" s="144" t="s">
        <v>117</v>
      </c>
      <c r="AC111" s="144" t="s">
        <v>118</v>
      </c>
      <c r="AD111" s="144"/>
      <c r="AE111" s="144"/>
      <c r="AF111" s="144"/>
      <c r="AG111" s="144"/>
      <c r="AH111" s="143">
        <v>5</v>
      </c>
      <c r="AI111" s="144">
        <v>5</v>
      </c>
      <c r="AJ111" s="144">
        <v>10</v>
      </c>
      <c r="AK111" s="144">
        <v>10</v>
      </c>
      <c r="AL111" s="144">
        <v>8</v>
      </c>
      <c r="AM111" s="144"/>
      <c r="AN111" s="144">
        <v>8</v>
      </c>
      <c r="AO111" s="144">
        <v>8</v>
      </c>
      <c r="AP111" s="144"/>
      <c r="AQ111" s="143"/>
      <c r="AR111" s="144"/>
      <c r="AS111" s="144"/>
      <c r="AT111" s="144"/>
      <c r="AU111" s="144"/>
      <c r="AV111" s="144"/>
      <c r="AW111" s="144"/>
      <c r="AX111" s="144"/>
      <c r="AY111" s="144">
        <v>8</v>
      </c>
      <c r="AZ111" s="149" t="s">
        <v>791</v>
      </c>
      <c r="BA111" s="147"/>
      <c r="BB111" s="150" t="s">
        <v>781</v>
      </c>
      <c r="BC111" s="144"/>
      <c r="BD111" s="144"/>
      <c r="BE111" s="144"/>
      <c r="BF111" s="144"/>
      <c r="BG111" s="144"/>
      <c r="BH111" s="144"/>
      <c r="BI111" s="144"/>
      <c r="BJ111" s="144"/>
      <c r="BK111" s="151"/>
      <c r="BL111" s="152" t="s">
        <v>857</v>
      </c>
      <c r="BM111" s="185">
        <f t="shared" si="14"/>
        <v>1</v>
      </c>
      <c r="BN111" s="282">
        <v>1</v>
      </c>
      <c r="BO111" s="153">
        <v>2.14</v>
      </c>
      <c r="BP111" s="144">
        <v>280</v>
      </c>
      <c r="BQ111" s="180"/>
      <c r="BR111" s="144"/>
      <c r="BS111" s="153"/>
      <c r="BT111" s="153"/>
      <c r="BU111" s="153"/>
      <c r="BV111" s="153"/>
      <c r="BW111" s="153"/>
      <c r="BX111" s="153"/>
      <c r="BY111" s="241">
        <v>1</v>
      </c>
      <c r="BZ111" s="272"/>
      <c r="CA111" s="153">
        <f t="shared" si="19"/>
        <v>1007.1066401465872</v>
      </c>
      <c r="CB111" s="153"/>
      <c r="CC111" s="153">
        <f t="shared" si="15"/>
        <v>1007.1066401465872</v>
      </c>
      <c r="CD111" s="155">
        <v>107</v>
      </c>
      <c r="CE111" s="232">
        <v>1</v>
      </c>
      <c r="CF111" s="189">
        <v>8</v>
      </c>
      <c r="CG111" s="189">
        <v>6</v>
      </c>
      <c r="CH111" s="189">
        <v>1</v>
      </c>
      <c r="CI111" s="189">
        <v>5</v>
      </c>
      <c r="CK111" s="200"/>
      <c r="CP111" s="200"/>
      <c r="CU111" s="200"/>
      <c r="CV111" s="199"/>
      <c r="CW111" s="199"/>
      <c r="CX111" s="199"/>
      <c r="CY111" s="139"/>
      <c r="DE111" s="155">
        <v>107</v>
      </c>
      <c r="DF111" s="282">
        <v>2</v>
      </c>
      <c r="DG111" s="282">
        <v>1</v>
      </c>
      <c r="DH111" s="218">
        <v>2</v>
      </c>
      <c r="DI111" s="153">
        <v>2.14</v>
      </c>
      <c r="DJ111" s="146">
        <v>280</v>
      </c>
      <c r="DK111" s="173">
        <v>1007.1066401465872</v>
      </c>
      <c r="DL111" s="218">
        <v>8</v>
      </c>
      <c r="DM111" s="147" t="s">
        <v>791</v>
      </c>
      <c r="DN111" s="147"/>
      <c r="DO111" s="147" t="s">
        <v>781</v>
      </c>
      <c r="DP111" s="218">
        <v>1</v>
      </c>
      <c r="DQ111" s="205">
        <f t="shared" si="16"/>
        <v>8</v>
      </c>
      <c r="DR111" s="219">
        <f t="shared" si="17"/>
        <v>6</v>
      </c>
      <c r="DS111" s="219">
        <f t="shared" si="20"/>
        <v>1</v>
      </c>
      <c r="DT111" s="219">
        <f t="shared" si="18"/>
        <v>5</v>
      </c>
      <c r="DV111" s="135"/>
      <c r="DW111" s="135"/>
      <c r="DX111" s="178"/>
    </row>
    <row r="112" spans="1:128" x14ac:dyDescent="0.25">
      <c r="A112" s="152">
        <v>108</v>
      </c>
      <c r="B112" s="146"/>
      <c r="C112" s="167"/>
      <c r="D112" s="147">
        <v>41029</v>
      </c>
      <c r="E112" s="148">
        <v>1</v>
      </c>
      <c r="F112" s="148">
        <v>1</v>
      </c>
      <c r="G112" s="160">
        <v>7</v>
      </c>
      <c r="H112" s="205">
        <v>23</v>
      </c>
      <c r="I112" s="179"/>
      <c r="J112" s="209"/>
      <c r="K112" s="148">
        <v>8.6999999999999993</v>
      </c>
      <c r="L112" s="205">
        <v>9</v>
      </c>
      <c r="M112" s="179"/>
      <c r="N112" s="213"/>
      <c r="O112" s="199"/>
      <c r="P112" s="144">
        <v>1</v>
      </c>
      <c r="Q112" s="144">
        <v>1</v>
      </c>
      <c r="R112" s="144">
        <v>1</v>
      </c>
      <c r="S112" s="144">
        <v>1</v>
      </c>
      <c r="T112" s="144">
        <v>1</v>
      </c>
      <c r="U112" s="144">
        <v>1</v>
      </c>
      <c r="V112" s="144">
        <v>1</v>
      </c>
      <c r="W112" s="144"/>
      <c r="X112" s="281">
        <f t="shared" si="13"/>
        <v>1</v>
      </c>
      <c r="Y112" s="143"/>
      <c r="Z112" s="144" t="s">
        <v>117</v>
      </c>
      <c r="AA112" s="144" t="s">
        <v>117</v>
      </c>
      <c r="AB112" s="144" t="s">
        <v>111</v>
      </c>
      <c r="AC112" s="144" t="s">
        <v>118</v>
      </c>
      <c r="AD112" s="144" t="s">
        <v>112</v>
      </c>
      <c r="AE112" s="144"/>
      <c r="AF112" s="144"/>
      <c r="AG112" s="144"/>
      <c r="AH112" s="143"/>
      <c r="AI112" s="144">
        <v>3</v>
      </c>
      <c r="AJ112" s="144">
        <v>3</v>
      </c>
      <c r="AK112" s="144">
        <v>6</v>
      </c>
      <c r="AL112" s="144">
        <v>6</v>
      </c>
      <c r="AM112" s="144">
        <v>6</v>
      </c>
      <c r="AN112" s="144">
        <v>6</v>
      </c>
      <c r="AO112" s="144"/>
      <c r="AP112" s="144"/>
      <c r="AQ112" s="143"/>
      <c r="AR112" s="144"/>
      <c r="AS112" s="144"/>
      <c r="AT112" s="144"/>
      <c r="AU112" s="144"/>
      <c r="AV112" s="144"/>
      <c r="AW112" s="144"/>
      <c r="AX112" s="144">
        <v>6</v>
      </c>
      <c r="AY112" s="144"/>
      <c r="AZ112" s="149">
        <v>41050</v>
      </c>
      <c r="BA112" s="147"/>
      <c r="BB112" s="150">
        <v>41053</v>
      </c>
      <c r="BC112" s="144"/>
      <c r="BD112" s="144"/>
      <c r="BE112" s="144"/>
      <c r="BF112" s="144"/>
      <c r="BG112" s="144"/>
      <c r="BH112" s="144"/>
      <c r="BI112" s="144"/>
      <c r="BJ112" s="144"/>
      <c r="BK112" s="151"/>
      <c r="BL112" s="152" t="s">
        <v>858</v>
      </c>
      <c r="BM112" s="185">
        <f t="shared" si="14"/>
        <v>1</v>
      </c>
      <c r="BN112" s="282">
        <v>1</v>
      </c>
      <c r="BO112" s="153">
        <v>1.81</v>
      </c>
      <c r="BP112" s="144">
        <v>230</v>
      </c>
      <c r="BQ112" s="180"/>
      <c r="BR112" s="144"/>
      <c r="BS112" s="153"/>
      <c r="BT112" s="153"/>
      <c r="BU112" s="153"/>
      <c r="BV112" s="153"/>
      <c r="BW112" s="153"/>
      <c r="BX112" s="153"/>
      <c r="BY112" s="241">
        <v>1</v>
      </c>
      <c r="BZ112" s="272" t="s">
        <v>937</v>
      </c>
      <c r="CA112" s="153">
        <f t="shared" si="19"/>
        <v>591.79987231446751</v>
      </c>
      <c r="CB112" s="153"/>
      <c r="CC112" s="153">
        <f t="shared" si="15"/>
        <v>591.79987231446751</v>
      </c>
      <c r="CD112" s="155">
        <v>108</v>
      </c>
      <c r="CE112" s="232">
        <v>1</v>
      </c>
      <c r="CF112" s="189">
        <v>7</v>
      </c>
      <c r="CG112" s="189">
        <v>5</v>
      </c>
      <c r="CH112" s="189">
        <v>4</v>
      </c>
      <c r="CI112" s="189">
        <v>7</v>
      </c>
      <c r="CK112" s="200"/>
      <c r="CP112" s="200"/>
      <c r="CU112" s="200"/>
      <c r="CV112" s="199"/>
      <c r="CW112" s="199"/>
      <c r="CX112" s="199"/>
      <c r="CY112" s="139"/>
      <c r="DE112" s="155">
        <v>108</v>
      </c>
      <c r="DF112" s="282">
        <v>1</v>
      </c>
      <c r="DG112" s="282">
        <v>1</v>
      </c>
      <c r="DH112" s="218">
        <v>1</v>
      </c>
      <c r="DI112" s="153">
        <v>1.81</v>
      </c>
      <c r="DJ112" s="146">
        <v>230</v>
      </c>
      <c r="DK112" s="173">
        <v>591.79987231446751</v>
      </c>
      <c r="DL112" s="218">
        <v>6</v>
      </c>
      <c r="DM112" s="147">
        <v>41050</v>
      </c>
      <c r="DN112" s="147"/>
      <c r="DO112" s="147">
        <v>41053</v>
      </c>
      <c r="DP112" s="218">
        <v>1</v>
      </c>
      <c r="DQ112" s="205">
        <f t="shared" si="16"/>
        <v>7</v>
      </c>
      <c r="DR112" s="219">
        <f t="shared" si="17"/>
        <v>5</v>
      </c>
      <c r="DS112" s="219">
        <f t="shared" si="20"/>
        <v>4</v>
      </c>
      <c r="DT112" s="219">
        <f t="shared" si="18"/>
        <v>7</v>
      </c>
      <c r="DV112" s="135"/>
      <c r="DW112" s="135"/>
      <c r="DX112" s="178"/>
    </row>
    <row r="113" spans="1:128" s="244" customFormat="1" x14ac:dyDescent="0.25">
      <c r="A113" s="152">
        <v>109</v>
      </c>
      <c r="B113" s="146"/>
      <c r="C113" s="167">
        <v>1</v>
      </c>
      <c r="D113" s="147">
        <v>41022</v>
      </c>
      <c r="E113" s="148">
        <v>1</v>
      </c>
      <c r="F113" s="148">
        <v>1</v>
      </c>
      <c r="G113" s="160">
        <v>7.2</v>
      </c>
      <c r="H113" s="205">
        <v>41</v>
      </c>
      <c r="I113" s="179"/>
      <c r="J113" s="209"/>
      <c r="K113" s="148">
        <v>8.8000000000000007</v>
      </c>
      <c r="L113" s="205">
        <v>41</v>
      </c>
      <c r="M113" s="179"/>
      <c r="N113" s="276"/>
      <c r="O113" s="240">
        <v>3</v>
      </c>
      <c r="P113" s="240">
        <v>3</v>
      </c>
      <c r="Q113" s="240">
        <v>4</v>
      </c>
      <c r="R113" s="240">
        <v>4</v>
      </c>
      <c r="S113" s="240">
        <v>4</v>
      </c>
      <c r="T113" s="240">
        <v>4</v>
      </c>
      <c r="U113" s="240">
        <v>4</v>
      </c>
      <c r="V113" s="240">
        <v>4</v>
      </c>
      <c r="W113" s="240">
        <v>2</v>
      </c>
      <c r="X113" s="281">
        <f t="shared" si="13"/>
        <v>4</v>
      </c>
      <c r="Y113" s="241" t="s">
        <v>117</v>
      </c>
      <c r="Z113" s="240" t="s">
        <v>117</v>
      </c>
      <c r="AA113" s="240" t="s">
        <v>111</v>
      </c>
      <c r="AB113" s="240" t="s">
        <v>118</v>
      </c>
      <c r="AC113" s="240"/>
      <c r="AD113" s="240"/>
      <c r="AE113" s="240"/>
      <c r="AF113" s="240"/>
      <c r="AG113" s="240"/>
      <c r="AH113" s="241">
        <v>5</v>
      </c>
      <c r="AI113" s="240">
        <v>5</v>
      </c>
      <c r="AJ113" s="240">
        <v>10</v>
      </c>
      <c r="AK113" s="240">
        <v>15</v>
      </c>
      <c r="AL113" s="240">
        <v>20</v>
      </c>
      <c r="AM113" s="240">
        <v>20</v>
      </c>
      <c r="AN113" s="240">
        <v>20</v>
      </c>
      <c r="AO113" s="240">
        <v>20</v>
      </c>
      <c r="AP113" s="240"/>
      <c r="AQ113" s="241"/>
      <c r="AR113" s="240"/>
      <c r="AS113" s="240"/>
      <c r="AT113" s="240"/>
      <c r="AU113" s="240"/>
      <c r="AV113" s="240"/>
      <c r="AW113" s="240"/>
      <c r="AX113" s="240"/>
      <c r="AY113" s="240">
        <v>20</v>
      </c>
      <c r="AZ113" s="149">
        <v>41043</v>
      </c>
      <c r="BA113" s="147"/>
      <c r="BB113" s="150">
        <v>41057</v>
      </c>
      <c r="BC113" s="240"/>
      <c r="BD113" s="240">
        <v>10</v>
      </c>
      <c r="BE113" s="240"/>
      <c r="BF113" s="240"/>
      <c r="BG113" s="240"/>
      <c r="BH113" s="240"/>
      <c r="BI113" s="240"/>
      <c r="BJ113" s="240"/>
      <c r="BK113" s="242"/>
      <c r="BL113" s="152" t="s">
        <v>859</v>
      </c>
      <c r="BM113" s="185">
        <f t="shared" si="14"/>
        <v>1</v>
      </c>
      <c r="BN113" s="282">
        <v>1</v>
      </c>
      <c r="BO113" s="153">
        <v>1.25</v>
      </c>
      <c r="BP113" s="240">
        <v>80</v>
      </c>
      <c r="BQ113" s="180"/>
      <c r="BR113" s="240"/>
      <c r="BS113" s="153"/>
      <c r="BT113" s="153"/>
      <c r="BU113" s="153"/>
      <c r="BV113" s="153"/>
      <c r="BW113" s="153"/>
      <c r="BX113" s="153"/>
      <c r="BY113" s="241">
        <v>0</v>
      </c>
      <c r="BZ113" s="272" t="s">
        <v>938</v>
      </c>
      <c r="CA113" s="153">
        <f t="shared" si="19"/>
        <v>98.174770424681043</v>
      </c>
      <c r="CB113" s="153"/>
      <c r="CC113" s="153">
        <f t="shared" si="15"/>
        <v>98.174770424681043</v>
      </c>
      <c r="CD113" s="155">
        <v>109</v>
      </c>
      <c r="CE113" s="242">
        <v>0</v>
      </c>
      <c r="CF113" s="243"/>
      <c r="CG113" s="243"/>
      <c r="CH113" s="243"/>
      <c r="CI113" s="243"/>
      <c r="CJ113" s="135"/>
      <c r="CK113" s="241"/>
      <c r="CL113" s="243"/>
      <c r="CM113" s="243"/>
      <c r="CN113" s="243"/>
      <c r="CO113" s="135"/>
      <c r="CP113" s="241"/>
      <c r="CQ113" s="243"/>
      <c r="CR113" s="243"/>
      <c r="CS113" s="243"/>
      <c r="CT113" s="135"/>
      <c r="CU113" s="241"/>
      <c r="CV113" s="240"/>
      <c r="CW113" s="240"/>
      <c r="CX113" s="240"/>
      <c r="CY113" s="139"/>
      <c r="CZ113" s="243"/>
      <c r="DA113" s="243"/>
      <c r="DB113" s="243"/>
      <c r="DC113" s="243"/>
      <c r="DD113" s="135"/>
      <c r="DE113" s="155">
        <v>109</v>
      </c>
      <c r="DF113" s="282">
        <v>4</v>
      </c>
      <c r="DG113" s="282">
        <v>1</v>
      </c>
      <c r="DH113" s="240">
        <v>2</v>
      </c>
      <c r="DI113" s="153">
        <v>1.25</v>
      </c>
      <c r="DJ113" s="146">
        <v>80</v>
      </c>
      <c r="DK113" s="173">
        <v>98.174770424681043</v>
      </c>
      <c r="DL113" s="216">
        <v>20</v>
      </c>
      <c r="DM113" s="228"/>
      <c r="DN113" s="147"/>
      <c r="DO113" s="228"/>
      <c r="DP113" s="240">
        <v>0</v>
      </c>
      <c r="DQ113" s="205">
        <f t="shared" si="16"/>
        <v>0</v>
      </c>
      <c r="DR113" s="243">
        <f t="shared" si="17"/>
        <v>0</v>
      </c>
      <c r="DS113" s="243"/>
      <c r="DT113" s="243">
        <f t="shared" si="18"/>
        <v>0</v>
      </c>
      <c r="DU113" s="243">
        <v>0.1</v>
      </c>
      <c r="DV113" s="135"/>
      <c r="DW113" s="135"/>
      <c r="DX113" s="178"/>
    </row>
    <row r="114" spans="1:128" x14ac:dyDescent="0.25">
      <c r="A114" s="152">
        <v>110</v>
      </c>
      <c r="B114" s="146"/>
      <c r="C114" s="167"/>
      <c r="D114" s="147">
        <v>41029</v>
      </c>
      <c r="E114" s="148">
        <v>1</v>
      </c>
      <c r="F114" s="148">
        <v>1</v>
      </c>
      <c r="G114" s="160">
        <v>7</v>
      </c>
      <c r="H114" s="205">
        <v>46</v>
      </c>
      <c r="I114" s="179"/>
      <c r="J114" s="209"/>
      <c r="K114" s="148">
        <v>8.6</v>
      </c>
      <c r="L114" s="205">
        <v>48</v>
      </c>
      <c r="M114" s="179"/>
      <c r="N114" s="213"/>
      <c r="O114" s="199"/>
      <c r="P114" s="144">
        <v>1</v>
      </c>
      <c r="Q114" s="144">
        <v>1</v>
      </c>
      <c r="R114" s="144">
        <v>1</v>
      </c>
      <c r="S114" s="144">
        <v>1</v>
      </c>
      <c r="T114" s="144">
        <v>1</v>
      </c>
      <c r="U114" s="144">
        <v>1</v>
      </c>
      <c r="V114" s="144"/>
      <c r="W114" s="144"/>
      <c r="X114" s="281">
        <f t="shared" si="13"/>
        <v>1</v>
      </c>
      <c r="Y114" s="143"/>
      <c r="Z114" s="144" t="s">
        <v>117</v>
      </c>
      <c r="AA114" s="144" t="s">
        <v>111</v>
      </c>
      <c r="AB114" s="144" t="s">
        <v>118</v>
      </c>
      <c r="AC114" s="144" t="s">
        <v>112</v>
      </c>
      <c r="AD114" s="144"/>
      <c r="AE114" s="144"/>
      <c r="AF114" s="144"/>
      <c r="AG114" s="144"/>
      <c r="AH114" s="143"/>
      <c r="AI114" s="144">
        <v>5</v>
      </c>
      <c r="AJ114" s="144">
        <v>3</v>
      </c>
      <c r="AK114" s="144">
        <v>3</v>
      </c>
      <c r="AL114" s="144">
        <v>3</v>
      </c>
      <c r="AM114" s="144">
        <v>3</v>
      </c>
      <c r="AN114" s="144"/>
      <c r="AO114" s="144"/>
      <c r="AP114" s="144"/>
      <c r="AQ114" s="143"/>
      <c r="AR114" s="144"/>
      <c r="AS114" s="144"/>
      <c r="AT114" s="144"/>
      <c r="AU114" s="144"/>
      <c r="AV114" s="144"/>
      <c r="AW114" s="144">
        <v>3</v>
      </c>
      <c r="AX114" s="144"/>
      <c r="AY114" s="144"/>
      <c r="AZ114" s="149">
        <v>41046</v>
      </c>
      <c r="BA114" s="147">
        <v>41046</v>
      </c>
      <c r="BB114" s="150" t="s">
        <v>791</v>
      </c>
      <c r="BC114" s="144"/>
      <c r="BD114" s="144"/>
      <c r="BE114" s="144"/>
      <c r="BF114" s="144"/>
      <c r="BG114" s="144"/>
      <c r="BH114" s="144"/>
      <c r="BI114" s="144"/>
      <c r="BJ114" s="144"/>
      <c r="BK114" s="151"/>
      <c r="BL114" s="152" t="s">
        <v>860</v>
      </c>
      <c r="BM114" s="185">
        <f t="shared" si="14"/>
        <v>1</v>
      </c>
      <c r="BN114" s="282">
        <v>1</v>
      </c>
      <c r="BO114" s="153">
        <v>1.05</v>
      </c>
      <c r="BP114" s="144">
        <v>180</v>
      </c>
      <c r="BQ114" s="180"/>
      <c r="BR114" s="144"/>
      <c r="BS114" s="153"/>
      <c r="BT114" s="153"/>
      <c r="BU114" s="153"/>
      <c r="BV114" s="153"/>
      <c r="BW114" s="153"/>
      <c r="BX114" s="153"/>
      <c r="BY114" s="241">
        <v>0</v>
      </c>
      <c r="BZ114" s="272"/>
      <c r="CA114" s="153">
        <f t="shared" si="19"/>
        <v>155.86226552622361</v>
      </c>
      <c r="CB114" s="153"/>
      <c r="CC114" s="153">
        <f t="shared" si="15"/>
        <v>155.86226552622361</v>
      </c>
      <c r="CD114" s="155">
        <v>110</v>
      </c>
      <c r="CE114" s="232">
        <v>0</v>
      </c>
      <c r="CK114" s="200"/>
      <c r="CP114" s="200"/>
      <c r="CU114" s="200"/>
      <c r="CV114" s="199"/>
      <c r="CW114" s="199"/>
      <c r="CX114" s="199"/>
      <c r="CY114" s="139"/>
      <c r="DE114" s="155">
        <v>110</v>
      </c>
      <c r="DF114" s="282">
        <v>1</v>
      </c>
      <c r="DG114" s="282">
        <v>1</v>
      </c>
      <c r="DH114" s="218">
        <v>1</v>
      </c>
      <c r="DI114" s="153">
        <v>1.05</v>
      </c>
      <c r="DJ114" s="146">
        <v>180</v>
      </c>
      <c r="DK114" s="173">
        <v>155.86226552622361</v>
      </c>
      <c r="DL114" s="218">
        <v>3</v>
      </c>
      <c r="DM114" s="147">
        <v>41046</v>
      </c>
      <c r="DN114" s="147">
        <v>41046</v>
      </c>
      <c r="DO114" s="147" t="s">
        <v>791</v>
      </c>
      <c r="DP114" s="218">
        <v>0</v>
      </c>
      <c r="DQ114" s="205">
        <f t="shared" si="16"/>
        <v>0</v>
      </c>
      <c r="DR114" s="219">
        <f t="shared" si="17"/>
        <v>0</v>
      </c>
      <c r="DT114" s="219">
        <f t="shared" si="18"/>
        <v>0</v>
      </c>
      <c r="DV114" s="177"/>
      <c r="DW114" s="177"/>
      <c r="DX114" s="178"/>
    </row>
    <row r="115" spans="1:128" x14ac:dyDescent="0.25">
      <c r="A115" s="152">
        <v>111</v>
      </c>
      <c r="B115" s="146"/>
      <c r="C115" s="167"/>
      <c r="D115" s="147">
        <v>41022</v>
      </c>
      <c r="E115" s="148">
        <v>1</v>
      </c>
      <c r="F115" s="148">
        <v>1</v>
      </c>
      <c r="G115" s="160">
        <v>6.9</v>
      </c>
      <c r="H115" s="205">
        <v>52</v>
      </c>
      <c r="I115" s="179"/>
      <c r="J115" s="209"/>
      <c r="K115" s="148">
        <v>8.5</v>
      </c>
      <c r="L115" s="205">
        <v>52</v>
      </c>
      <c r="M115" s="179"/>
      <c r="N115" s="213"/>
      <c r="O115" s="199">
        <v>2</v>
      </c>
      <c r="P115" s="144">
        <v>2</v>
      </c>
      <c r="Q115" s="144">
        <v>2</v>
      </c>
      <c r="R115" s="144">
        <v>2</v>
      </c>
      <c r="S115" s="144">
        <v>2</v>
      </c>
      <c r="T115" s="144">
        <v>2</v>
      </c>
      <c r="U115" s="144">
        <v>2</v>
      </c>
      <c r="V115" s="144">
        <v>2</v>
      </c>
      <c r="W115" s="144">
        <v>2</v>
      </c>
      <c r="X115" s="281">
        <f t="shared" si="13"/>
        <v>2</v>
      </c>
      <c r="Y115" s="143" t="s">
        <v>117</v>
      </c>
      <c r="Z115" s="144" t="s">
        <v>117</v>
      </c>
      <c r="AA115" s="144" t="s">
        <v>117</v>
      </c>
      <c r="AB115" s="144" t="s">
        <v>111</v>
      </c>
      <c r="AC115" s="144" t="s">
        <v>112</v>
      </c>
      <c r="AD115" s="144"/>
      <c r="AE115" s="144"/>
      <c r="AF115" s="144"/>
      <c r="AG115" s="144"/>
      <c r="AH115" s="143">
        <v>10</v>
      </c>
      <c r="AI115" s="144">
        <v>15</v>
      </c>
      <c r="AJ115" s="144">
        <v>15</v>
      </c>
      <c r="AK115" s="144">
        <v>15</v>
      </c>
      <c r="AL115" s="144">
        <v>15</v>
      </c>
      <c r="AM115" s="144">
        <v>14</v>
      </c>
      <c r="AN115" s="144">
        <v>14</v>
      </c>
      <c r="AO115" s="144">
        <v>14</v>
      </c>
      <c r="AP115" s="144"/>
      <c r="AQ115" s="143"/>
      <c r="AR115" s="144"/>
      <c r="AS115" s="144"/>
      <c r="AT115" s="144"/>
      <c r="AU115" s="144"/>
      <c r="AV115" s="144"/>
      <c r="AW115" s="144"/>
      <c r="AX115" s="144"/>
      <c r="AY115" s="144">
        <v>14</v>
      </c>
      <c r="AZ115" s="149">
        <v>41046</v>
      </c>
      <c r="BA115" s="147"/>
      <c r="BB115" s="150" t="s">
        <v>781</v>
      </c>
      <c r="BC115" s="144"/>
      <c r="BD115" s="144"/>
      <c r="BE115" s="144"/>
      <c r="BF115" s="144"/>
      <c r="BG115" s="144"/>
      <c r="BH115" s="144"/>
      <c r="BI115" s="144"/>
      <c r="BJ115" s="144"/>
      <c r="BK115" s="151"/>
      <c r="BL115" s="152" t="s">
        <v>861</v>
      </c>
      <c r="BM115" s="185">
        <f t="shared" si="14"/>
        <v>2</v>
      </c>
      <c r="BN115" s="282">
        <v>2</v>
      </c>
      <c r="BO115" s="153">
        <v>2.35</v>
      </c>
      <c r="BP115" s="146">
        <v>310</v>
      </c>
      <c r="BQ115" s="180"/>
      <c r="BR115" s="144"/>
      <c r="BS115" s="153"/>
      <c r="BT115" s="153"/>
      <c r="BU115" s="153"/>
      <c r="BV115" s="153"/>
      <c r="BW115" s="153"/>
      <c r="BX115" s="153"/>
      <c r="BY115" s="241">
        <v>2</v>
      </c>
      <c r="BZ115" s="272" t="s">
        <v>939</v>
      </c>
      <c r="CA115" s="153">
        <f>((BO115^2*PI()*BP115*1)/4)+((BO115^2*PI()*BP115*1)/24)</f>
        <v>1568.6790242460711</v>
      </c>
      <c r="CB115" s="153"/>
      <c r="CC115" s="153">
        <f t="shared" si="15"/>
        <v>1568.6790242460711</v>
      </c>
      <c r="CD115" s="155">
        <v>111</v>
      </c>
      <c r="CE115" s="232">
        <v>2</v>
      </c>
      <c r="CF115" s="189">
        <v>9</v>
      </c>
      <c r="CG115" s="189">
        <v>3</v>
      </c>
      <c r="CH115" s="189">
        <v>1</v>
      </c>
      <c r="CI115" s="189">
        <v>23</v>
      </c>
      <c r="CK115" s="200">
        <v>8</v>
      </c>
      <c r="CL115" s="189">
        <v>4</v>
      </c>
      <c r="CM115" s="189">
        <v>4</v>
      </c>
      <c r="CN115" s="189">
        <v>17</v>
      </c>
      <c r="CP115" s="200"/>
      <c r="CU115" s="200"/>
      <c r="CV115" s="199"/>
      <c r="CW115" s="199"/>
      <c r="CX115" s="199"/>
      <c r="CY115" s="139"/>
      <c r="DE115" s="155">
        <v>111</v>
      </c>
      <c r="DF115" s="282">
        <v>2</v>
      </c>
      <c r="DG115" s="282">
        <v>2</v>
      </c>
      <c r="DH115" s="218">
        <v>2</v>
      </c>
      <c r="DI115" s="153">
        <v>2.35</v>
      </c>
      <c r="DJ115" s="146">
        <v>310</v>
      </c>
      <c r="DK115" s="173">
        <v>1568.6790242460711</v>
      </c>
      <c r="DL115" s="218">
        <v>14</v>
      </c>
      <c r="DM115" s="147">
        <v>41046</v>
      </c>
      <c r="DN115" s="147"/>
      <c r="DO115" s="147" t="s">
        <v>781</v>
      </c>
      <c r="DP115" s="218">
        <v>2</v>
      </c>
      <c r="DQ115" s="205">
        <f t="shared" si="16"/>
        <v>17</v>
      </c>
      <c r="DR115" s="219">
        <f t="shared" si="17"/>
        <v>7</v>
      </c>
      <c r="DS115" s="219">
        <f t="shared" si="20"/>
        <v>5</v>
      </c>
      <c r="DT115" s="219">
        <f t="shared" si="18"/>
        <v>40</v>
      </c>
      <c r="DV115" s="177"/>
      <c r="DW115" s="135"/>
      <c r="DX115" s="178"/>
    </row>
    <row r="116" spans="1:128" x14ac:dyDescent="0.25">
      <c r="A116" s="152">
        <v>112</v>
      </c>
      <c r="B116" s="146"/>
      <c r="C116" s="167"/>
      <c r="D116" s="147">
        <v>41029</v>
      </c>
      <c r="E116" s="148">
        <v>1</v>
      </c>
      <c r="F116" s="148">
        <v>1</v>
      </c>
      <c r="G116" s="160">
        <v>6.8</v>
      </c>
      <c r="H116" s="205">
        <v>20</v>
      </c>
      <c r="I116" s="179"/>
      <c r="J116" s="209"/>
      <c r="K116" s="148">
        <v>8.1999999999999993</v>
      </c>
      <c r="L116" s="205">
        <v>23</v>
      </c>
      <c r="M116" s="179"/>
      <c r="N116" s="213"/>
      <c r="O116" s="199"/>
      <c r="P116" s="144">
        <v>2</v>
      </c>
      <c r="Q116" s="144">
        <v>2</v>
      </c>
      <c r="R116" s="144">
        <v>2</v>
      </c>
      <c r="S116" s="144">
        <v>1</v>
      </c>
      <c r="T116" s="144">
        <v>1</v>
      </c>
      <c r="U116" s="144">
        <v>1</v>
      </c>
      <c r="V116" s="144">
        <v>1</v>
      </c>
      <c r="W116" s="144">
        <v>1</v>
      </c>
      <c r="X116" s="281">
        <f t="shared" si="13"/>
        <v>2</v>
      </c>
      <c r="Y116" s="143"/>
      <c r="Z116" s="144" t="s">
        <v>117</v>
      </c>
      <c r="AA116" s="144" t="s">
        <v>111</v>
      </c>
      <c r="AB116" s="144" t="s">
        <v>112</v>
      </c>
      <c r="AC116" s="144"/>
      <c r="AD116" s="144"/>
      <c r="AE116" s="144"/>
      <c r="AF116" s="144"/>
      <c r="AG116" s="144"/>
      <c r="AH116" s="143"/>
      <c r="AI116" s="144">
        <v>10</v>
      </c>
      <c r="AJ116" s="144">
        <v>15</v>
      </c>
      <c r="AK116" s="144">
        <v>12</v>
      </c>
      <c r="AL116" s="144">
        <v>18</v>
      </c>
      <c r="AM116" s="144">
        <v>19</v>
      </c>
      <c r="AN116" s="144">
        <v>19</v>
      </c>
      <c r="AO116" s="144">
        <v>19</v>
      </c>
      <c r="AP116" s="144"/>
      <c r="AQ116" s="143"/>
      <c r="AR116" s="144"/>
      <c r="AS116" s="144"/>
      <c r="AT116" s="144"/>
      <c r="AU116" s="144"/>
      <c r="AV116" s="144"/>
      <c r="AW116" s="144"/>
      <c r="AX116" s="144"/>
      <c r="AY116" s="144">
        <v>19</v>
      </c>
      <c r="AZ116" s="149">
        <v>41043</v>
      </c>
      <c r="BA116" s="147"/>
      <c r="BB116" s="150">
        <v>41057</v>
      </c>
      <c r="BC116" s="144"/>
      <c r="BD116" s="144"/>
      <c r="BE116" s="144"/>
      <c r="BF116" s="144"/>
      <c r="BG116" s="144"/>
      <c r="BH116" s="144"/>
      <c r="BI116" s="144"/>
      <c r="BJ116" s="144"/>
      <c r="BK116" s="151"/>
      <c r="BL116" s="152" t="s">
        <v>862</v>
      </c>
      <c r="BM116" s="185">
        <f t="shared" si="14"/>
        <v>1</v>
      </c>
      <c r="BN116" s="282">
        <v>1</v>
      </c>
      <c r="BO116" s="153">
        <v>2</v>
      </c>
      <c r="BP116" s="144">
        <v>240</v>
      </c>
      <c r="BQ116" s="180"/>
      <c r="BR116" s="144"/>
      <c r="BS116" s="153"/>
      <c r="BT116" s="153"/>
      <c r="BU116" s="153"/>
      <c r="BV116" s="153"/>
      <c r="BW116" s="153"/>
      <c r="BX116" s="153"/>
      <c r="BY116" s="241">
        <v>3</v>
      </c>
      <c r="BZ116" s="272"/>
      <c r="CA116" s="153">
        <f t="shared" si="19"/>
        <v>753.98223686155029</v>
      </c>
      <c r="CB116" s="153"/>
      <c r="CC116" s="153">
        <f t="shared" si="15"/>
        <v>753.98223686155029</v>
      </c>
      <c r="CD116" s="155">
        <v>112</v>
      </c>
      <c r="CE116" s="232">
        <v>3</v>
      </c>
      <c r="CF116" s="189">
        <v>7</v>
      </c>
      <c r="CG116" s="189">
        <v>6</v>
      </c>
      <c r="CI116" s="189">
        <v>7</v>
      </c>
      <c r="CK116" s="200">
        <v>6</v>
      </c>
      <c r="CL116" s="189">
        <v>8</v>
      </c>
      <c r="CN116" s="189">
        <v>8</v>
      </c>
      <c r="CP116" s="200">
        <v>4</v>
      </c>
      <c r="CQ116" s="189">
        <v>8</v>
      </c>
      <c r="CS116" s="189">
        <v>9</v>
      </c>
      <c r="CU116" s="200"/>
      <c r="CV116" s="199"/>
      <c r="CW116" s="199"/>
      <c r="CX116" s="199"/>
      <c r="CY116" s="139"/>
      <c r="DE116" s="155">
        <v>112</v>
      </c>
      <c r="DF116" s="282">
        <v>2</v>
      </c>
      <c r="DG116" s="282">
        <v>1</v>
      </c>
      <c r="DH116" s="218">
        <v>1</v>
      </c>
      <c r="DI116" s="153">
        <v>2</v>
      </c>
      <c r="DJ116" s="146">
        <v>240</v>
      </c>
      <c r="DK116" s="173">
        <v>753.98223686155029</v>
      </c>
      <c r="DL116" s="218">
        <v>19</v>
      </c>
      <c r="DM116" s="147">
        <v>41043</v>
      </c>
      <c r="DN116" s="147"/>
      <c r="DO116" s="147">
        <v>41057</v>
      </c>
      <c r="DP116" s="218">
        <v>3</v>
      </c>
      <c r="DQ116" s="205">
        <f t="shared" si="16"/>
        <v>17</v>
      </c>
      <c r="DR116" s="219">
        <f t="shared" si="17"/>
        <v>22</v>
      </c>
      <c r="DT116" s="219">
        <f t="shared" si="18"/>
        <v>24</v>
      </c>
      <c r="DV116" s="177"/>
      <c r="DW116" s="177"/>
      <c r="DX116" s="178"/>
    </row>
    <row r="117" spans="1:128" x14ac:dyDescent="0.25">
      <c r="A117" s="152">
        <v>113</v>
      </c>
      <c r="B117" s="146"/>
      <c r="C117" s="167"/>
      <c r="D117" s="147">
        <v>41029</v>
      </c>
      <c r="E117" s="148">
        <v>1</v>
      </c>
      <c r="F117" s="148">
        <v>0</v>
      </c>
      <c r="G117" s="160">
        <v>6.9</v>
      </c>
      <c r="H117" s="205">
        <v>67</v>
      </c>
      <c r="I117" s="179"/>
      <c r="J117" s="209"/>
      <c r="K117" s="148">
        <v>8.3000000000000007</v>
      </c>
      <c r="L117" s="205">
        <v>69</v>
      </c>
      <c r="M117" s="179"/>
      <c r="N117" s="213"/>
      <c r="O117" s="199"/>
      <c r="P117" s="144">
        <v>1</v>
      </c>
      <c r="Q117" s="144">
        <v>1</v>
      </c>
      <c r="R117" s="144">
        <v>1</v>
      </c>
      <c r="S117" s="144">
        <v>1</v>
      </c>
      <c r="T117" s="144">
        <v>1</v>
      </c>
      <c r="U117" s="144">
        <v>1</v>
      </c>
      <c r="V117" s="144">
        <v>4</v>
      </c>
      <c r="W117" s="144"/>
      <c r="X117" s="281">
        <f t="shared" si="13"/>
        <v>4</v>
      </c>
      <c r="Y117" s="143"/>
      <c r="Z117" s="144"/>
      <c r="AA117" s="144"/>
      <c r="AB117" s="144"/>
      <c r="AC117" s="144"/>
      <c r="AD117" s="144"/>
      <c r="AE117" s="144"/>
      <c r="AF117" s="144"/>
      <c r="AG117" s="144"/>
      <c r="AH117" s="143"/>
      <c r="AI117" s="144"/>
      <c r="AJ117" s="144"/>
      <c r="AK117" s="144"/>
      <c r="AL117" s="144"/>
      <c r="AM117" s="144"/>
      <c r="AN117" s="144"/>
      <c r="AO117" s="144"/>
      <c r="AP117" s="144"/>
      <c r="AQ117" s="143"/>
      <c r="AR117" s="144"/>
      <c r="AS117" s="144"/>
      <c r="AT117" s="144"/>
      <c r="AU117" s="144"/>
      <c r="AV117" s="144"/>
      <c r="AW117" s="144"/>
      <c r="AX117" s="144"/>
      <c r="AY117" s="144"/>
      <c r="AZ117" s="149"/>
      <c r="BA117" s="147"/>
      <c r="BB117" s="150"/>
      <c r="BC117" s="144"/>
      <c r="BD117" s="144"/>
      <c r="BE117" s="144"/>
      <c r="BF117" s="144"/>
      <c r="BG117" s="144"/>
      <c r="BH117" s="144"/>
      <c r="BI117" s="144"/>
      <c r="BJ117" s="144">
        <v>20</v>
      </c>
      <c r="BK117" s="151"/>
      <c r="BL117" s="152" t="s">
        <v>863</v>
      </c>
      <c r="BM117" s="185">
        <f t="shared" si="14"/>
        <v>0</v>
      </c>
      <c r="BN117" s="282"/>
      <c r="BO117" s="153"/>
      <c r="BP117" s="144"/>
      <c r="BQ117" s="180"/>
      <c r="BR117" s="144"/>
      <c r="BS117" s="153"/>
      <c r="BT117" s="153"/>
      <c r="BU117" s="153"/>
      <c r="BV117" s="153"/>
      <c r="BW117" s="153"/>
      <c r="BX117" s="153"/>
      <c r="BY117" s="241"/>
      <c r="BZ117" s="272"/>
      <c r="CA117" s="153"/>
      <c r="CB117" s="153"/>
      <c r="CC117" s="153"/>
      <c r="CD117" s="155">
        <v>113</v>
      </c>
      <c r="CE117" s="232"/>
      <c r="CK117" s="200"/>
      <c r="CP117" s="200"/>
      <c r="CU117" s="200"/>
      <c r="CV117" s="199"/>
      <c r="CW117" s="199"/>
      <c r="CX117" s="199"/>
      <c r="CY117" s="139"/>
      <c r="DE117" s="155">
        <v>113</v>
      </c>
      <c r="DF117" s="282">
        <v>4</v>
      </c>
      <c r="DG117" s="282">
        <v>0</v>
      </c>
      <c r="DH117" s="218">
        <v>4</v>
      </c>
      <c r="DI117" s="153"/>
      <c r="DJ117" s="146"/>
      <c r="DK117" s="173"/>
      <c r="DM117" s="147"/>
      <c r="DN117" s="147"/>
      <c r="DO117" s="147"/>
      <c r="DP117" s="218"/>
      <c r="DQ117" s="205"/>
      <c r="DV117" s="135"/>
      <c r="DW117" s="135"/>
      <c r="DX117" s="178"/>
    </row>
    <row r="118" spans="1:128" s="244" customFormat="1" x14ac:dyDescent="0.25">
      <c r="A118" s="152">
        <v>114</v>
      </c>
      <c r="B118" s="146">
        <v>6</v>
      </c>
      <c r="C118" s="167">
        <v>1</v>
      </c>
      <c r="D118" s="147">
        <v>41022</v>
      </c>
      <c r="E118" s="166">
        <v>1</v>
      </c>
      <c r="F118" s="166">
        <v>1</v>
      </c>
      <c r="G118" s="160">
        <v>6.9</v>
      </c>
      <c r="H118" s="205">
        <v>82</v>
      </c>
      <c r="I118" s="179"/>
      <c r="J118" s="209"/>
      <c r="K118" s="166">
        <v>8.4</v>
      </c>
      <c r="L118" s="205">
        <v>95</v>
      </c>
      <c r="M118" s="179"/>
      <c r="N118" s="276"/>
      <c r="O118" s="146">
        <v>2</v>
      </c>
      <c r="P118" s="146">
        <v>2</v>
      </c>
      <c r="Q118" s="146">
        <v>2</v>
      </c>
      <c r="R118" s="146">
        <v>2</v>
      </c>
      <c r="S118" s="146">
        <v>2</v>
      </c>
      <c r="T118" s="146">
        <v>2</v>
      </c>
      <c r="U118" s="146">
        <v>2</v>
      </c>
      <c r="V118" s="146"/>
      <c r="W118" s="146"/>
      <c r="X118" s="281">
        <f t="shared" si="13"/>
        <v>2</v>
      </c>
      <c r="Y118" s="167"/>
      <c r="Z118" s="146"/>
      <c r="AA118" s="146"/>
      <c r="AB118" s="146"/>
      <c r="AC118" s="146"/>
      <c r="AD118" s="146"/>
      <c r="AE118" s="146"/>
      <c r="AF118" s="146"/>
      <c r="AG118" s="146"/>
      <c r="AH118" s="167"/>
      <c r="AI118" s="146"/>
      <c r="AJ118" s="146"/>
      <c r="AK118" s="146"/>
      <c r="AL118" s="146"/>
      <c r="AM118" s="146"/>
      <c r="AN118" s="146"/>
      <c r="AO118" s="146"/>
      <c r="AP118" s="146"/>
      <c r="AQ118" s="167"/>
      <c r="AR118" s="146"/>
      <c r="AS118" s="146"/>
      <c r="AT118" s="146"/>
      <c r="AU118" s="146"/>
      <c r="AV118" s="146"/>
      <c r="AW118" s="146"/>
      <c r="AX118" s="146"/>
      <c r="AY118" s="146"/>
      <c r="AZ118" s="168"/>
      <c r="BA118" s="169"/>
      <c r="BB118" s="170"/>
      <c r="BC118" s="198">
        <v>80</v>
      </c>
      <c r="BD118" s="146"/>
      <c r="BE118" s="146"/>
      <c r="BF118" s="146"/>
      <c r="BG118" s="146"/>
      <c r="BH118" s="146"/>
      <c r="BI118" s="146"/>
      <c r="BJ118" s="146"/>
      <c r="BK118" s="171"/>
      <c r="BL118" s="172" t="s">
        <v>864</v>
      </c>
      <c r="BM118" s="185">
        <f t="shared" si="14"/>
        <v>2</v>
      </c>
      <c r="BN118" s="146">
        <v>2</v>
      </c>
      <c r="BO118" s="173">
        <v>1.28</v>
      </c>
      <c r="BP118" s="146">
        <v>180</v>
      </c>
      <c r="BQ118" s="181"/>
      <c r="BR118" s="146"/>
      <c r="BS118" s="173"/>
      <c r="BT118" s="173"/>
      <c r="BU118" s="173"/>
      <c r="BV118" s="173"/>
      <c r="BW118" s="173"/>
      <c r="BX118" s="173"/>
      <c r="BY118" s="167">
        <v>0</v>
      </c>
      <c r="BZ118" s="273" t="s">
        <v>940</v>
      </c>
      <c r="CA118" s="153">
        <f t="shared" si="19"/>
        <v>463.24668632773654</v>
      </c>
      <c r="CB118" s="153"/>
      <c r="CC118" s="153">
        <f t="shared" si="15"/>
        <v>463.24668632773654</v>
      </c>
      <c r="CD118" s="155">
        <v>114</v>
      </c>
      <c r="CE118" s="171">
        <v>0</v>
      </c>
      <c r="CF118" s="231"/>
      <c r="CG118" s="231"/>
      <c r="CH118" s="231"/>
      <c r="CI118" s="231"/>
      <c r="CJ118" s="233"/>
      <c r="CK118" s="167"/>
      <c r="CL118" s="231"/>
      <c r="CM118" s="231"/>
      <c r="CN118" s="231"/>
      <c r="CO118" s="233"/>
      <c r="CP118" s="167"/>
      <c r="CQ118" s="231"/>
      <c r="CR118" s="231"/>
      <c r="CS118" s="231"/>
      <c r="CT118" s="233"/>
      <c r="CU118" s="167"/>
      <c r="CV118" s="146"/>
      <c r="CW118" s="146"/>
      <c r="CX118" s="146"/>
      <c r="CY118" s="277"/>
      <c r="CZ118" s="231"/>
      <c r="DA118" s="231"/>
      <c r="DB118" s="231"/>
      <c r="DC118" s="231"/>
      <c r="DD118" s="233"/>
      <c r="DE118" s="278">
        <v>114</v>
      </c>
      <c r="DF118" s="146">
        <v>2</v>
      </c>
      <c r="DG118" s="146">
        <v>2</v>
      </c>
      <c r="DH118" s="146">
        <v>2</v>
      </c>
      <c r="DI118" s="173">
        <v>1.28</v>
      </c>
      <c r="DJ118" s="146">
        <v>180</v>
      </c>
      <c r="DK118" s="173">
        <v>463.24668632773654</v>
      </c>
      <c r="DL118" s="217">
        <v>10</v>
      </c>
      <c r="DM118" s="228"/>
      <c r="DN118" s="169"/>
      <c r="DO118" s="228"/>
      <c r="DP118" s="146"/>
      <c r="DQ118" s="205"/>
      <c r="DR118" s="243"/>
      <c r="DS118" s="243"/>
      <c r="DT118" s="243"/>
      <c r="DU118" s="231">
        <v>0.8</v>
      </c>
      <c r="DV118" s="233"/>
      <c r="DW118" s="233"/>
      <c r="DX118" s="178"/>
    </row>
    <row r="119" spans="1:128" x14ac:dyDescent="0.25">
      <c r="A119" s="152">
        <v>115</v>
      </c>
      <c r="B119" s="146"/>
      <c r="C119" s="167"/>
      <c r="D119" s="147">
        <v>41022</v>
      </c>
      <c r="E119" s="148">
        <v>1</v>
      </c>
      <c r="F119" s="148">
        <v>1</v>
      </c>
      <c r="G119" s="175">
        <v>6.9</v>
      </c>
      <c r="H119" s="207">
        <v>127</v>
      </c>
      <c r="I119" s="203"/>
      <c r="J119" s="211"/>
      <c r="K119" s="148">
        <v>8.3000000000000007</v>
      </c>
      <c r="L119" s="207">
        <v>93</v>
      </c>
      <c r="M119" s="203"/>
      <c r="N119" s="213"/>
      <c r="O119" s="199">
        <v>2</v>
      </c>
      <c r="P119" s="144">
        <v>2</v>
      </c>
      <c r="Q119" s="144">
        <v>2</v>
      </c>
      <c r="R119" s="144">
        <v>2</v>
      </c>
      <c r="S119" s="144">
        <v>2</v>
      </c>
      <c r="T119" s="144">
        <v>2</v>
      </c>
      <c r="U119" s="144">
        <v>2</v>
      </c>
      <c r="V119" s="144">
        <v>2</v>
      </c>
      <c r="W119" s="144"/>
      <c r="X119" s="281">
        <f t="shared" si="13"/>
        <v>2</v>
      </c>
      <c r="Y119" s="143" t="s">
        <v>117</v>
      </c>
      <c r="Z119" s="144" t="s">
        <v>117</v>
      </c>
      <c r="AA119" s="144" t="s">
        <v>118</v>
      </c>
      <c r="AB119" s="144" t="s">
        <v>112</v>
      </c>
      <c r="AC119" s="144"/>
      <c r="AD119" s="144"/>
      <c r="AE119" s="144"/>
      <c r="AF119" s="144"/>
      <c r="AG119" s="144"/>
      <c r="AH119" s="143">
        <v>15</v>
      </c>
      <c r="AI119" s="144">
        <v>15</v>
      </c>
      <c r="AJ119" s="144">
        <v>25</v>
      </c>
      <c r="AK119" s="144">
        <v>35</v>
      </c>
      <c r="AL119" s="144">
        <v>38</v>
      </c>
      <c r="AM119" s="144">
        <v>38</v>
      </c>
      <c r="AN119" s="144">
        <v>38</v>
      </c>
      <c r="AO119" s="144"/>
      <c r="AP119" s="144"/>
      <c r="AQ119" s="143"/>
      <c r="AR119" s="144"/>
      <c r="AS119" s="144"/>
      <c r="AT119" s="144"/>
      <c r="AU119" s="144"/>
      <c r="AV119" s="144"/>
      <c r="AW119" s="144"/>
      <c r="AX119" s="144">
        <v>38</v>
      </c>
      <c r="AY119" s="144"/>
      <c r="AZ119" s="149">
        <v>41043</v>
      </c>
      <c r="BA119" s="147"/>
      <c r="BB119" s="150">
        <v>41053</v>
      </c>
      <c r="BC119" s="144"/>
      <c r="BD119" s="144"/>
      <c r="BE119" s="144"/>
      <c r="BF119" s="144"/>
      <c r="BG119" s="144"/>
      <c r="BH119" s="144"/>
      <c r="BI119" s="144"/>
      <c r="BJ119" s="144"/>
      <c r="BK119" s="151"/>
      <c r="BL119" s="152" t="s">
        <v>865</v>
      </c>
      <c r="BM119" s="185">
        <f t="shared" si="14"/>
        <v>2</v>
      </c>
      <c r="BN119" s="282">
        <v>2</v>
      </c>
      <c r="BO119" s="153">
        <v>2.37</v>
      </c>
      <c r="BP119" s="144">
        <v>230</v>
      </c>
      <c r="BQ119" s="180"/>
      <c r="BR119" s="144"/>
      <c r="BS119" s="153"/>
      <c r="BT119" s="153"/>
      <c r="BU119" s="153"/>
      <c r="BV119" s="153"/>
      <c r="BW119" s="153"/>
      <c r="BX119" s="153"/>
      <c r="BY119" s="241">
        <v>4</v>
      </c>
      <c r="BZ119" s="272" t="s">
        <v>921</v>
      </c>
      <c r="CA119" s="153">
        <f t="shared" si="19"/>
        <v>2029.2913542340784</v>
      </c>
      <c r="CB119" s="153"/>
      <c r="CC119" s="153">
        <f t="shared" si="15"/>
        <v>2029.2913542340784</v>
      </c>
      <c r="CD119" s="155">
        <v>115</v>
      </c>
      <c r="CE119" s="232">
        <v>4</v>
      </c>
      <c r="CF119" s="189">
        <v>10</v>
      </c>
      <c r="CG119" s="189">
        <v>3</v>
      </c>
      <c r="CI119" s="189">
        <v>0</v>
      </c>
      <c r="CK119" s="200">
        <v>8</v>
      </c>
      <c r="CL119" s="189">
        <v>5</v>
      </c>
      <c r="CN119" s="189">
        <v>10</v>
      </c>
      <c r="CP119" s="200">
        <v>13</v>
      </c>
      <c r="CQ119" s="189">
        <v>0</v>
      </c>
      <c r="CS119" s="189">
        <v>5</v>
      </c>
      <c r="CT119" s="135" t="s">
        <v>954</v>
      </c>
      <c r="CU119" s="200">
        <v>15</v>
      </c>
      <c r="CV119" s="199">
        <v>0</v>
      </c>
      <c r="CW119" s="199"/>
      <c r="CX119" s="199">
        <v>10</v>
      </c>
      <c r="CY119" s="139" t="s">
        <v>954</v>
      </c>
      <c r="DE119" s="155">
        <v>115</v>
      </c>
      <c r="DF119" s="282">
        <v>2</v>
      </c>
      <c r="DG119" s="282">
        <v>2</v>
      </c>
      <c r="DH119" s="218">
        <v>2</v>
      </c>
      <c r="DI119" s="153">
        <v>2.37</v>
      </c>
      <c r="DJ119" s="146">
        <v>230</v>
      </c>
      <c r="DK119" s="173">
        <v>2029.2913542340784</v>
      </c>
      <c r="DL119" s="218">
        <v>38</v>
      </c>
      <c r="DM119" s="147">
        <v>41043</v>
      </c>
      <c r="DN119" s="147"/>
      <c r="DO119" s="147">
        <v>41053</v>
      </c>
      <c r="DP119" s="218">
        <v>4</v>
      </c>
      <c r="DQ119" s="205">
        <f t="shared" si="16"/>
        <v>46</v>
      </c>
      <c r="DR119" s="219">
        <f t="shared" si="17"/>
        <v>8</v>
      </c>
      <c r="DT119" s="219">
        <f t="shared" si="18"/>
        <v>25</v>
      </c>
      <c r="DV119" s="135" t="s">
        <v>961</v>
      </c>
      <c r="DW119" s="135"/>
      <c r="DX119" s="178"/>
    </row>
    <row r="120" spans="1:128" x14ac:dyDescent="0.25">
      <c r="A120" s="152">
        <v>116</v>
      </c>
      <c r="B120" s="146"/>
      <c r="C120" s="167"/>
      <c r="D120" s="147">
        <v>41022</v>
      </c>
      <c r="E120" s="148">
        <v>1</v>
      </c>
      <c r="F120" s="148">
        <v>1</v>
      </c>
      <c r="G120" s="160">
        <v>7</v>
      </c>
      <c r="H120" s="205">
        <v>84</v>
      </c>
      <c r="I120" s="179"/>
      <c r="J120" s="209"/>
      <c r="K120" s="148">
        <v>8.3000000000000007</v>
      </c>
      <c r="L120" s="205">
        <v>86</v>
      </c>
      <c r="M120" s="179"/>
      <c r="N120" s="213"/>
      <c r="O120" s="199">
        <v>1</v>
      </c>
      <c r="P120" s="144">
        <v>1</v>
      </c>
      <c r="Q120" s="144">
        <v>1</v>
      </c>
      <c r="R120" s="144">
        <v>1</v>
      </c>
      <c r="S120" s="144">
        <v>1</v>
      </c>
      <c r="T120" s="144">
        <v>1</v>
      </c>
      <c r="U120" s="144">
        <v>1</v>
      </c>
      <c r="V120" s="144">
        <v>1</v>
      </c>
      <c r="W120" s="144"/>
      <c r="X120" s="281">
        <f t="shared" si="13"/>
        <v>1</v>
      </c>
      <c r="Y120" s="143" t="s">
        <v>117</v>
      </c>
      <c r="Z120" s="144" t="s">
        <v>117</v>
      </c>
      <c r="AA120" s="144" t="s">
        <v>117</v>
      </c>
      <c r="AB120" s="144" t="s">
        <v>117</v>
      </c>
      <c r="AC120" s="144" t="s">
        <v>111</v>
      </c>
      <c r="AD120" s="144" t="s">
        <v>118</v>
      </c>
      <c r="AE120" s="144"/>
      <c r="AF120" s="144"/>
      <c r="AG120" s="144"/>
      <c r="AH120" s="143">
        <v>5</v>
      </c>
      <c r="AI120" s="144">
        <v>5</v>
      </c>
      <c r="AJ120" s="144">
        <v>3</v>
      </c>
      <c r="AK120" s="144">
        <v>5</v>
      </c>
      <c r="AL120" s="144">
        <v>4</v>
      </c>
      <c r="AM120" s="144">
        <v>4</v>
      </c>
      <c r="AN120" s="144">
        <v>4</v>
      </c>
      <c r="AO120" s="144"/>
      <c r="AP120" s="144"/>
      <c r="AQ120" s="143"/>
      <c r="AR120" s="144"/>
      <c r="AS120" s="144"/>
      <c r="AT120" s="144"/>
      <c r="AU120" s="144"/>
      <c r="AV120" s="144"/>
      <c r="AW120" s="144"/>
      <c r="AX120" s="144">
        <v>4</v>
      </c>
      <c r="AY120" s="144"/>
      <c r="AZ120" s="149">
        <v>41050</v>
      </c>
      <c r="BA120" s="147"/>
      <c r="BB120" s="150" t="s">
        <v>788</v>
      </c>
      <c r="BC120" s="144"/>
      <c r="BD120" s="144"/>
      <c r="BE120" s="144"/>
      <c r="BF120" s="144"/>
      <c r="BG120" s="144"/>
      <c r="BH120" s="144"/>
      <c r="BI120" s="144"/>
      <c r="BJ120" s="144"/>
      <c r="BK120" s="151"/>
      <c r="BL120" s="152" t="s">
        <v>866</v>
      </c>
      <c r="BM120" s="185">
        <f t="shared" si="14"/>
        <v>1</v>
      </c>
      <c r="BN120" s="282">
        <v>1</v>
      </c>
      <c r="BO120" s="153">
        <v>1.8</v>
      </c>
      <c r="BP120" s="144">
        <v>230</v>
      </c>
      <c r="BQ120" s="180"/>
      <c r="BR120" s="144"/>
      <c r="BS120" s="153"/>
      <c r="BT120" s="153"/>
      <c r="BU120" s="153"/>
      <c r="BV120" s="153"/>
      <c r="BW120" s="153"/>
      <c r="BX120" s="153"/>
      <c r="BY120" s="241">
        <v>0</v>
      </c>
      <c r="BZ120" s="272"/>
      <c r="CA120" s="153">
        <f t="shared" si="19"/>
        <v>585.27871136377848</v>
      </c>
      <c r="CB120" s="153"/>
      <c r="CC120" s="153">
        <f t="shared" si="15"/>
        <v>585.27871136377848</v>
      </c>
      <c r="CD120" s="155">
        <v>116</v>
      </c>
      <c r="CE120" s="232">
        <v>0</v>
      </c>
      <c r="CK120" s="200"/>
      <c r="CP120" s="200"/>
      <c r="CU120" s="200"/>
      <c r="CV120" s="199"/>
      <c r="CW120" s="199"/>
      <c r="CX120" s="199"/>
      <c r="CY120" s="139"/>
      <c r="DE120" s="155">
        <v>116</v>
      </c>
      <c r="DF120" s="282">
        <v>1</v>
      </c>
      <c r="DG120" s="282">
        <v>1</v>
      </c>
      <c r="DH120" s="218">
        <v>1</v>
      </c>
      <c r="DI120" s="153">
        <v>1.8</v>
      </c>
      <c r="DJ120" s="146">
        <v>230</v>
      </c>
      <c r="DK120" s="173">
        <v>585.27871136377848</v>
      </c>
      <c r="DL120" s="218">
        <v>4</v>
      </c>
      <c r="DM120" s="147">
        <v>41050</v>
      </c>
      <c r="DN120" s="147"/>
      <c r="DO120" s="147" t="s">
        <v>788</v>
      </c>
      <c r="DP120" s="218">
        <v>0</v>
      </c>
      <c r="DQ120" s="205">
        <f t="shared" si="16"/>
        <v>0</v>
      </c>
      <c r="DR120" s="219">
        <f t="shared" si="17"/>
        <v>0</v>
      </c>
      <c r="DT120" s="219">
        <f t="shared" si="18"/>
        <v>0</v>
      </c>
      <c r="DV120" s="135"/>
      <c r="DW120" s="135"/>
      <c r="DX120" s="178"/>
    </row>
    <row r="121" spans="1:128" x14ac:dyDescent="0.25">
      <c r="A121" s="152">
        <v>117</v>
      </c>
      <c r="B121" s="146"/>
      <c r="C121" s="167"/>
      <c r="D121" s="147">
        <v>41022</v>
      </c>
      <c r="E121" s="148">
        <v>1</v>
      </c>
      <c r="F121" s="148">
        <v>1</v>
      </c>
      <c r="G121" s="160">
        <v>6.8</v>
      </c>
      <c r="H121" s="205">
        <v>93</v>
      </c>
      <c r="I121" s="179"/>
      <c r="J121" s="209"/>
      <c r="K121" s="148">
        <v>8.1999999999999993</v>
      </c>
      <c r="L121" s="205">
        <v>97</v>
      </c>
      <c r="M121" s="179"/>
      <c r="N121" s="213"/>
      <c r="O121" s="199">
        <v>1</v>
      </c>
      <c r="P121" s="144">
        <v>1</v>
      </c>
      <c r="Q121" s="144">
        <v>3</v>
      </c>
      <c r="R121" s="144">
        <v>2</v>
      </c>
      <c r="S121" s="144">
        <v>2</v>
      </c>
      <c r="T121" s="144">
        <v>2</v>
      </c>
      <c r="U121" s="144">
        <v>2</v>
      </c>
      <c r="V121" s="144">
        <v>1</v>
      </c>
      <c r="W121" s="144"/>
      <c r="X121" s="281">
        <f t="shared" si="13"/>
        <v>3</v>
      </c>
      <c r="Y121" s="143" t="s">
        <v>117</v>
      </c>
      <c r="Z121" s="144" t="s">
        <v>117</v>
      </c>
      <c r="AA121" s="144" t="s">
        <v>111</v>
      </c>
      <c r="AB121" s="144" t="s">
        <v>118</v>
      </c>
      <c r="AC121" s="144"/>
      <c r="AD121" s="144"/>
      <c r="AE121" s="144"/>
      <c r="AF121" s="144"/>
      <c r="AG121" s="144"/>
      <c r="AH121" s="143">
        <v>5</v>
      </c>
      <c r="AI121" s="144">
        <v>5</v>
      </c>
      <c r="AJ121" s="144">
        <v>10</v>
      </c>
      <c r="AK121" s="144">
        <v>15</v>
      </c>
      <c r="AL121" s="144">
        <v>17</v>
      </c>
      <c r="AM121" s="144">
        <v>17</v>
      </c>
      <c r="AN121" s="144">
        <v>17</v>
      </c>
      <c r="AO121" s="144"/>
      <c r="AP121" s="144"/>
      <c r="AQ121" s="143"/>
      <c r="AR121" s="144"/>
      <c r="AS121" s="144"/>
      <c r="AT121" s="144"/>
      <c r="AU121" s="144"/>
      <c r="AV121" s="144"/>
      <c r="AW121" s="144"/>
      <c r="AX121" s="144">
        <v>17</v>
      </c>
      <c r="AY121" s="144"/>
      <c r="AZ121" s="149">
        <v>41043</v>
      </c>
      <c r="BA121" s="147"/>
      <c r="BB121" s="150">
        <v>41053</v>
      </c>
      <c r="BC121" s="144"/>
      <c r="BD121" s="144"/>
      <c r="BE121" s="144"/>
      <c r="BF121" s="144"/>
      <c r="BG121" s="144"/>
      <c r="BH121" s="144"/>
      <c r="BI121" s="144"/>
      <c r="BJ121" s="144"/>
      <c r="BK121" s="151"/>
      <c r="BL121" s="152" t="s">
        <v>867</v>
      </c>
      <c r="BM121" s="185">
        <f t="shared" si="14"/>
        <v>1</v>
      </c>
      <c r="BN121" s="282">
        <v>1</v>
      </c>
      <c r="BO121" s="153">
        <v>1.96</v>
      </c>
      <c r="BP121" s="144">
        <v>230</v>
      </c>
      <c r="BQ121" s="180"/>
      <c r="BR121" s="144"/>
      <c r="BS121" s="153"/>
      <c r="BT121" s="153"/>
      <c r="BU121" s="153"/>
      <c r="BV121" s="153"/>
      <c r="BW121" s="153"/>
      <c r="BX121" s="153"/>
      <c r="BY121" s="241">
        <v>0</v>
      </c>
      <c r="BZ121" s="272"/>
      <c r="CA121" s="153">
        <f t="shared" si="19"/>
        <v>693.9526844367565</v>
      </c>
      <c r="CB121" s="153"/>
      <c r="CC121" s="153">
        <f t="shared" si="15"/>
        <v>693.9526844367565</v>
      </c>
      <c r="CD121" s="155">
        <v>117</v>
      </c>
      <c r="CE121" s="232">
        <v>0</v>
      </c>
      <c r="CK121" s="200"/>
      <c r="CP121" s="200"/>
      <c r="CU121" s="200"/>
      <c r="CV121" s="199"/>
      <c r="CW121" s="199"/>
      <c r="CX121" s="199"/>
      <c r="CY121" s="139"/>
      <c r="DE121" s="155">
        <v>117</v>
      </c>
      <c r="DF121" s="282">
        <v>3</v>
      </c>
      <c r="DG121" s="282">
        <v>1</v>
      </c>
      <c r="DH121" s="218">
        <v>1</v>
      </c>
      <c r="DI121" s="153">
        <v>1.96</v>
      </c>
      <c r="DJ121" s="146">
        <v>230</v>
      </c>
      <c r="DK121" s="173">
        <v>693.9526844367565</v>
      </c>
      <c r="DL121" s="218">
        <v>17</v>
      </c>
      <c r="DM121" s="147">
        <v>41043</v>
      </c>
      <c r="DN121" s="147"/>
      <c r="DO121" s="147">
        <v>41053</v>
      </c>
      <c r="DP121" s="218">
        <v>0</v>
      </c>
      <c r="DQ121" s="205">
        <f t="shared" si="16"/>
        <v>0</v>
      </c>
      <c r="DR121" s="219">
        <f t="shared" si="17"/>
        <v>0</v>
      </c>
      <c r="DT121" s="219">
        <f t="shared" si="18"/>
        <v>0</v>
      </c>
      <c r="DV121" s="135"/>
      <c r="DW121" s="135"/>
      <c r="DX121" s="178"/>
    </row>
    <row r="122" spans="1:128" x14ac:dyDescent="0.25">
      <c r="A122" s="152">
        <v>118</v>
      </c>
      <c r="B122" s="146"/>
      <c r="C122" s="167"/>
      <c r="D122" s="147">
        <v>41022</v>
      </c>
      <c r="E122" s="148">
        <v>1</v>
      </c>
      <c r="F122" s="148">
        <v>1</v>
      </c>
      <c r="G122" s="160">
        <v>6.8</v>
      </c>
      <c r="H122" s="205">
        <v>92</v>
      </c>
      <c r="I122" s="179"/>
      <c r="J122" s="209"/>
      <c r="K122" s="148">
        <v>8.3000000000000007</v>
      </c>
      <c r="L122" s="205">
        <v>99</v>
      </c>
      <c r="M122" s="179"/>
      <c r="N122" s="213"/>
      <c r="O122" s="199">
        <v>2</v>
      </c>
      <c r="P122" s="144">
        <v>2</v>
      </c>
      <c r="Q122" s="144">
        <v>2</v>
      </c>
      <c r="R122" s="144">
        <v>2</v>
      </c>
      <c r="S122" s="144">
        <v>2</v>
      </c>
      <c r="T122" s="144">
        <v>2</v>
      </c>
      <c r="U122" s="144">
        <v>2</v>
      </c>
      <c r="V122" s="144">
        <v>2</v>
      </c>
      <c r="W122" s="144"/>
      <c r="X122" s="281">
        <f t="shared" si="13"/>
        <v>2</v>
      </c>
      <c r="Y122" s="143" t="s">
        <v>117</v>
      </c>
      <c r="Z122" s="144" t="s">
        <v>111</v>
      </c>
      <c r="AA122" s="144" t="s">
        <v>112</v>
      </c>
      <c r="AB122" s="144"/>
      <c r="AC122" s="144"/>
      <c r="AD122" s="144"/>
      <c r="AE122" s="144"/>
      <c r="AF122" s="144"/>
      <c r="AG122" s="144"/>
      <c r="AH122" s="143">
        <v>10</v>
      </c>
      <c r="AI122" s="144">
        <v>10</v>
      </c>
      <c r="AJ122" s="144">
        <v>20</v>
      </c>
      <c r="AK122" s="144">
        <v>25</v>
      </c>
      <c r="AL122" s="144">
        <v>27</v>
      </c>
      <c r="AM122" s="144">
        <v>27</v>
      </c>
      <c r="AN122" s="144">
        <v>27</v>
      </c>
      <c r="AO122" s="144"/>
      <c r="AP122" s="144"/>
      <c r="AQ122" s="143"/>
      <c r="AR122" s="144"/>
      <c r="AS122" s="144"/>
      <c r="AT122" s="144"/>
      <c r="AU122" s="144"/>
      <c r="AV122" s="144"/>
      <c r="AW122" s="144"/>
      <c r="AX122" s="144">
        <v>27</v>
      </c>
      <c r="AY122" s="144"/>
      <c r="AZ122" s="149">
        <v>41039</v>
      </c>
      <c r="BA122" s="147">
        <v>41043</v>
      </c>
      <c r="BB122" s="150">
        <v>41053</v>
      </c>
      <c r="BC122" s="144"/>
      <c r="BD122" s="144"/>
      <c r="BE122" s="144"/>
      <c r="BF122" s="144"/>
      <c r="BG122" s="144"/>
      <c r="BH122" s="144"/>
      <c r="BI122" s="144"/>
      <c r="BJ122" s="144"/>
      <c r="BK122" s="151"/>
      <c r="BL122" s="152" t="s">
        <v>868</v>
      </c>
      <c r="BM122" s="185">
        <f t="shared" si="14"/>
        <v>2</v>
      </c>
      <c r="BN122" s="282">
        <v>2</v>
      </c>
      <c r="BO122" s="153">
        <v>1.79</v>
      </c>
      <c r="BP122" s="144">
        <v>240</v>
      </c>
      <c r="BQ122" s="180"/>
      <c r="BR122" s="144"/>
      <c r="BS122" s="153"/>
      <c r="BT122" s="153"/>
      <c r="BU122" s="153"/>
      <c r="BV122" s="153"/>
      <c r="BW122" s="153"/>
      <c r="BX122" s="153"/>
      <c r="BY122" s="241">
        <v>5</v>
      </c>
      <c r="BZ122" s="272" t="s">
        <v>924</v>
      </c>
      <c r="CA122" s="153">
        <f t="shared" si="19"/>
        <v>1207.9172425640468</v>
      </c>
      <c r="CB122" s="153"/>
      <c r="CC122" s="153">
        <f t="shared" si="15"/>
        <v>1207.9172425640468</v>
      </c>
      <c r="CD122" s="155">
        <v>118</v>
      </c>
      <c r="CE122" s="232">
        <v>6</v>
      </c>
      <c r="CF122" s="189">
        <v>8</v>
      </c>
      <c r="CG122" s="189">
        <v>3</v>
      </c>
      <c r="CI122" s="189">
        <v>9</v>
      </c>
      <c r="CJ122" s="135" t="s">
        <v>953</v>
      </c>
      <c r="CK122" s="200">
        <v>9</v>
      </c>
      <c r="CL122" s="189">
        <v>4</v>
      </c>
      <c r="CN122" s="189">
        <v>6</v>
      </c>
      <c r="CP122" s="200">
        <v>6</v>
      </c>
      <c r="CQ122" s="189">
        <v>5</v>
      </c>
      <c r="CS122" s="189">
        <v>3</v>
      </c>
      <c r="CU122" s="200">
        <v>8</v>
      </c>
      <c r="CV122" s="199">
        <v>5</v>
      </c>
      <c r="CW122" s="199"/>
      <c r="CX122" s="199">
        <v>4</v>
      </c>
      <c r="CY122" s="139"/>
      <c r="CZ122" s="189">
        <v>8</v>
      </c>
      <c r="DA122" s="189">
        <v>3</v>
      </c>
      <c r="DC122" s="189">
        <v>5</v>
      </c>
      <c r="DE122" s="155">
        <v>118</v>
      </c>
      <c r="DF122" s="282">
        <v>2</v>
      </c>
      <c r="DG122" s="282">
        <v>2</v>
      </c>
      <c r="DH122" s="218">
        <v>2</v>
      </c>
      <c r="DI122" s="153">
        <v>1.79</v>
      </c>
      <c r="DJ122" s="146">
        <v>240</v>
      </c>
      <c r="DK122" s="173">
        <v>1207.9172425640468</v>
      </c>
      <c r="DL122" s="218">
        <v>27</v>
      </c>
      <c r="DM122" s="147">
        <v>41039</v>
      </c>
      <c r="DN122" s="147">
        <v>41043</v>
      </c>
      <c r="DO122" s="147">
        <v>41053</v>
      </c>
      <c r="DP122" s="218">
        <v>6</v>
      </c>
      <c r="DQ122" s="205">
        <f t="shared" si="16"/>
        <v>39</v>
      </c>
      <c r="DR122" s="219">
        <f t="shared" si="17"/>
        <v>20</v>
      </c>
      <c r="DT122" s="219">
        <f t="shared" si="18"/>
        <v>22</v>
      </c>
      <c r="DV122" s="135" t="s">
        <v>962</v>
      </c>
      <c r="DW122" s="135"/>
      <c r="DX122" s="178"/>
    </row>
    <row r="123" spans="1:128" x14ac:dyDescent="0.25">
      <c r="A123" s="152">
        <v>119</v>
      </c>
      <c r="B123" s="146"/>
      <c r="C123" s="167"/>
      <c r="D123" s="147">
        <v>41029</v>
      </c>
      <c r="E123" s="148">
        <v>1</v>
      </c>
      <c r="F123" s="148">
        <v>0</v>
      </c>
      <c r="G123" s="160">
        <v>7</v>
      </c>
      <c r="H123" s="205">
        <v>117</v>
      </c>
      <c r="I123" s="179"/>
      <c r="J123" s="209"/>
      <c r="K123" s="148">
        <v>8.9</v>
      </c>
      <c r="L123" s="205">
        <v>124</v>
      </c>
      <c r="M123" s="179"/>
      <c r="N123" s="213"/>
      <c r="O123" s="199"/>
      <c r="P123" s="144">
        <v>1</v>
      </c>
      <c r="Q123" s="144">
        <v>1</v>
      </c>
      <c r="R123" s="144">
        <v>1</v>
      </c>
      <c r="S123" s="144">
        <v>1</v>
      </c>
      <c r="T123" s="144">
        <v>1</v>
      </c>
      <c r="U123" s="144">
        <v>1</v>
      </c>
      <c r="V123" s="144"/>
      <c r="W123" s="144"/>
      <c r="X123" s="281">
        <f t="shared" si="13"/>
        <v>1</v>
      </c>
      <c r="Y123" s="143"/>
      <c r="Z123" s="144"/>
      <c r="AA123" s="144"/>
      <c r="AB123" s="144"/>
      <c r="AC123" s="144"/>
      <c r="AD123" s="144"/>
      <c r="AE123" s="144"/>
      <c r="AF123" s="144"/>
      <c r="AG123" s="144"/>
      <c r="AH123" s="143"/>
      <c r="AI123" s="144"/>
      <c r="AJ123" s="144"/>
      <c r="AK123" s="144"/>
      <c r="AL123" s="144"/>
      <c r="AM123" s="144"/>
      <c r="AN123" s="144"/>
      <c r="AO123" s="144"/>
      <c r="AP123" s="144"/>
      <c r="AQ123" s="143"/>
      <c r="AR123" s="144"/>
      <c r="AS123" s="144"/>
      <c r="AT123" s="144"/>
      <c r="AU123" s="144"/>
      <c r="AV123" s="144"/>
      <c r="AW123" s="144"/>
      <c r="AX123" s="144"/>
      <c r="AY123" s="144"/>
      <c r="AZ123" s="149"/>
      <c r="BA123" s="147"/>
      <c r="BB123" s="150"/>
      <c r="BC123" s="144"/>
      <c r="BD123" s="144"/>
      <c r="BE123" s="144"/>
      <c r="BF123" s="144"/>
      <c r="BG123" s="144"/>
      <c r="BH123" s="144"/>
      <c r="BI123" s="144"/>
      <c r="BJ123" s="144"/>
      <c r="BK123" s="151"/>
      <c r="BL123" s="152" t="s">
        <v>869</v>
      </c>
      <c r="BM123" s="185">
        <f t="shared" si="14"/>
        <v>0</v>
      </c>
      <c r="BN123" s="282"/>
      <c r="BO123" s="153"/>
      <c r="BP123" s="144"/>
      <c r="BQ123" s="180"/>
      <c r="BR123" s="144"/>
      <c r="BS123" s="153"/>
      <c r="BT123" s="153"/>
      <c r="BU123" s="153"/>
      <c r="BV123" s="153"/>
      <c r="BW123" s="153"/>
      <c r="BX123" s="153"/>
      <c r="BY123" s="241"/>
      <c r="BZ123" s="272"/>
      <c r="CA123" s="153"/>
      <c r="CB123" s="153"/>
      <c r="CC123" s="153"/>
      <c r="CD123" s="155">
        <v>119</v>
      </c>
      <c r="CE123" s="232"/>
      <c r="CK123" s="200"/>
      <c r="CP123" s="200"/>
      <c r="CU123" s="200"/>
      <c r="CV123" s="199"/>
      <c r="CW123" s="199"/>
      <c r="CX123" s="199"/>
      <c r="CY123" s="139"/>
      <c r="DE123" s="155">
        <v>119</v>
      </c>
      <c r="DF123" s="282">
        <v>1</v>
      </c>
      <c r="DG123" s="282">
        <v>0</v>
      </c>
      <c r="DH123" s="218">
        <v>1</v>
      </c>
      <c r="DI123" s="153"/>
      <c r="DJ123" s="146"/>
      <c r="DK123" s="173"/>
      <c r="DM123" s="147"/>
      <c r="DN123" s="147"/>
      <c r="DO123" s="147"/>
      <c r="DP123" s="218"/>
      <c r="DQ123" s="205"/>
      <c r="DV123" s="135"/>
      <c r="DW123" s="135"/>
      <c r="DX123" s="178"/>
    </row>
    <row r="124" spans="1:128" x14ac:dyDescent="0.25">
      <c r="A124" s="152">
        <v>120</v>
      </c>
      <c r="B124" s="146"/>
      <c r="C124" s="167"/>
      <c r="D124" s="147">
        <v>41022</v>
      </c>
      <c r="E124" s="148">
        <v>1</v>
      </c>
      <c r="F124" s="148">
        <v>1</v>
      </c>
      <c r="G124" s="160">
        <v>6.9</v>
      </c>
      <c r="H124" s="205">
        <v>115</v>
      </c>
      <c r="I124" s="179"/>
      <c r="J124" s="209"/>
      <c r="K124" s="148">
        <v>8.6</v>
      </c>
      <c r="L124" s="205">
        <v>108</v>
      </c>
      <c r="M124" s="179"/>
      <c r="N124" s="213"/>
      <c r="O124" s="199">
        <v>1</v>
      </c>
      <c r="P124" s="144">
        <v>1</v>
      </c>
      <c r="Q124" s="144">
        <v>1</v>
      </c>
      <c r="R124" s="144">
        <v>1</v>
      </c>
      <c r="S124" s="144">
        <v>1</v>
      </c>
      <c r="T124" s="144">
        <v>1</v>
      </c>
      <c r="U124" s="144">
        <v>1</v>
      </c>
      <c r="V124" s="144">
        <v>1</v>
      </c>
      <c r="W124" s="144">
        <v>1</v>
      </c>
      <c r="X124" s="281">
        <f t="shared" si="13"/>
        <v>1</v>
      </c>
      <c r="Y124" s="143" t="s">
        <v>117</v>
      </c>
      <c r="Z124" s="144" t="s">
        <v>117</v>
      </c>
      <c r="AA124" s="144" t="s">
        <v>118</v>
      </c>
      <c r="AB124" s="144" t="s">
        <v>112</v>
      </c>
      <c r="AC124" s="144"/>
      <c r="AD124" s="144"/>
      <c r="AE124" s="144"/>
      <c r="AF124" s="144"/>
      <c r="AG124" s="144"/>
      <c r="AH124" s="143">
        <v>10</v>
      </c>
      <c r="AI124" s="144">
        <v>10</v>
      </c>
      <c r="AJ124" s="144">
        <v>20</v>
      </c>
      <c r="AK124" s="144">
        <v>30</v>
      </c>
      <c r="AL124" s="144">
        <v>25</v>
      </c>
      <c r="AM124" s="144">
        <v>27</v>
      </c>
      <c r="AN124" s="144">
        <v>27</v>
      </c>
      <c r="AO124" s="144">
        <v>27</v>
      </c>
      <c r="AP124" s="144"/>
      <c r="AQ124" s="143"/>
      <c r="AR124" s="144"/>
      <c r="AS124" s="144"/>
      <c r="AT124" s="144"/>
      <c r="AU124" s="144"/>
      <c r="AV124" s="144"/>
      <c r="AW124" s="144"/>
      <c r="AX124" s="144"/>
      <c r="AY124" s="144">
        <v>27</v>
      </c>
      <c r="AZ124" s="149" t="s">
        <v>783</v>
      </c>
      <c r="BA124" s="147">
        <v>41046</v>
      </c>
      <c r="BB124" s="150">
        <v>41057</v>
      </c>
      <c r="BC124" s="144"/>
      <c r="BD124" s="144"/>
      <c r="BE124" s="144"/>
      <c r="BF124" s="144"/>
      <c r="BG124" s="144"/>
      <c r="BH124" s="144"/>
      <c r="BI124" s="144"/>
      <c r="BJ124" s="144"/>
      <c r="BK124" s="151"/>
      <c r="BL124" s="152" t="s">
        <v>870</v>
      </c>
      <c r="BM124" s="185">
        <f t="shared" si="14"/>
        <v>1</v>
      </c>
      <c r="BN124" s="282">
        <v>1</v>
      </c>
      <c r="BO124" s="153">
        <v>2.21</v>
      </c>
      <c r="BP124" s="144">
        <v>225</v>
      </c>
      <c r="BQ124" s="180"/>
      <c r="BR124" s="144"/>
      <c r="BS124" s="153"/>
      <c r="BT124" s="153"/>
      <c r="BU124" s="153"/>
      <c r="BV124" s="153"/>
      <c r="BW124" s="153"/>
      <c r="BX124" s="153"/>
      <c r="BY124" s="241">
        <v>1</v>
      </c>
      <c r="BZ124" s="272"/>
      <c r="CA124" s="153">
        <f t="shared" si="19"/>
        <v>863.09171321613235</v>
      </c>
      <c r="CB124" s="153"/>
      <c r="CC124" s="153">
        <f t="shared" si="15"/>
        <v>863.09171321613235</v>
      </c>
      <c r="CD124" s="155">
        <v>120</v>
      </c>
      <c r="CE124" s="232">
        <v>1</v>
      </c>
      <c r="CF124" s="189">
        <v>9</v>
      </c>
      <c r="CG124" s="189">
        <v>4</v>
      </c>
      <c r="CI124" s="189">
        <v>14</v>
      </c>
      <c r="CK124" s="200"/>
      <c r="CP124" s="200"/>
      <c r="CU124" s="200"/>
      <c r="CV124" s="199"/>
      <c r="CW124" s="199"/>
      <c r="CX124" s="199"/>
      <c r="CY124" s="139"/>
      <c r="DE124" s="155">
        <v>120</v>
      </c>
      <c r="DF124" s="282">
        <v>1</v>
      </c>
      <c r="DG124" s="282">
        <v>1</v>
      </c>
      <c r="DH124" s="218">
        <v>1</v>
      </c>
      <c r="DI124" s="153">
        <v>2.21</v>
      </c>
      <c r="DJ124" s="146">
        <v>225</v>
      </c>
      <c r="DK124" s="173">
        <v>863.09171321613235</v>
      </c>
      <c r="DL124" s="218">
        <v>27</v>
      </c>
      <c r="DM124" s="147" t="s">
        <v>783</v>
      </c>
      <c r="DN124" s="147">
        <v>41046</v>
      </c>
      <c r="DO124" s="147">
        <v>41057</v>
      </c>
      <c r="DP124" s="218">
        <v>1</v>
      </c>
      <c r="DQ124" s="205">
        <f t="shared" si="16"/>
        <v>9</v>
      </c>
      <c r="DR124" s="219">
        <f t="shared" si="17"/>
        <v>4</v>
      </c>
      <c r="DT124" s="219">
        <f t="shared" si="18"/>
        <v>14</v>
      </c>
      <c r="DV124" s="135"/>
      <c r="DW124" s="135"/>
      <c r="DX124" s="178"/>
    </row>
    <row r="125" spans="1:128" x14ac:dyDescent="0.25">
      <c r="A125" s="152">
        <v>121</v>
      </c>
      <c r="B125" s="146" t="s">
        <v>200</v>
      </c>
      <c r="C125" s="167"/>
      <c r="D125" s="147">
        <v>41022</v>
      </c>
      <c r="E125" s="148">
        <v>1</v>
      </c>
      <c r="F125" s="148">
        <v>1</v>
      </c>
      <c r="G125" s="160">
        <v>6.9</v>
      </c>
      <c r="H125" s="205">
        <v>26</v>
      </c>
      <c r="I125" s="179"/>
      <c r="J125" s="209"/>
      <c r="K125" s="148">
        <v>8.4</v>
      </c>
      <c r="L125" s="205">
        <v>24</v>
      </c>
      <c r="M125" s="179"/>
      <c r="N125" s="213"/>
      <c r="O125" s="199">
        <v>1</v>
      </c>
      <c r="P125" s="144">
        <v>1</v>
      </c>
      <c r="Q125" s="144">
        <v>1</v>
      </c>
      <c r="R125" s="144">
        <v>1</v>
      </c>
      <c r="S125" s="144">
        <v>1</v>
      </c>
      <c r="T125" s="144">
        <v>1</v>
      </c>
      <c r="U125" s="144">
        <v>1</v>
      </c>
      <c r="V125" s="144">
        <v>1</v>
      </c>
      <c r="W125" s="144">
        <v>1</v>
      </c>
      <c r="X125" s="281">
        <f t="shared" si="13"/>
        <v>1</v>
      </c>
      <c r="Y125" s="143"/>
      <c r="Z125" s="144"/>
      <c r="AA125" s="144"/>
      <c r="AB125" s="144"/>
      <c r="AC125" s="144" t="s">
        <v>117</v>
      </c>
      <c r="AD125" s="144" t="s">
        <v>117</v>
      </c>
      <c r="AE125" s="144" t="s">
        <v>111</v>
      </c>
      <c r="AF125" s="144" t="s">
        <v>118</v>
      </c>
      <c r="AG125" s="144"/>
      <c r="AH125" s="143"/>
      <c r="AI125" s="144"/>
      <c r="AJ125" s="144"/>
      <c r="AK125" s="144"/>
      <c r="AL125" s="144">
        <v>2</v>
      </c>
      <c r="AM125" s="144">
        <v>2</v>
      </c>
      <c r="AN125" s="144">
        <v>1</v>
      </c>
      <c r="AO125" s="144">
        <v>1</v>
      </c>
      <c r="AP125" s="144"/>
      <c r="AQ125" s="143"/>
      <c r="AR125" s="144"/>
      <c r="AS125" s="144"/>
      <c r="AT125" s="144"/>
      <c r="AU125" s="144"/>
      <c r="AV125" s="144"/>
      <c r="AW125" s="144"/>
      <c r="AX125" s="144"/>
      <c r="AY125" s="144">
        <v>1</v>
      </c>
      <c r="AZ125" s="149">
        <v>41057</v>
      </c>
      <c r="BA125" s="147"/>
      <c r="BB125" s="150">
        <v>41057</v>
      </c>
      <c r="BC125" s="144"/>
      <c r="BD125" s="144"/>
      <c r="BE125" s="144"/>
      <c r="BF125" s="144"/>
      <c r="BG125" s="144"/>
      <c r="BH125" s="144"/>
      <c r="BI125" s="144"/>
      <c r="BJ125" s="144"/>
      <c r="BK125" s="151"/>
      <c r="BL125" s="152" t="s">
        <v>871</v>
      </c>
      <c r="BM125" s="185">
        <f t="shared" si="14"/>
        <v>1</v>
      </c>
      <c r="BN125" s="282">
        <v>1</v>
      </c>
      <c r="BO125" s="153">
        <v>1.8</v>
      </c>
      <c r="BP125" s="144">
        <v>245</v>
      </c>
      <c r="BQ125" s="180"/>
      <c r="BR125" s="144"/>
      <c r="BS125" s="153"/>
      <c r="BT125" s="153"/>
      <c r="BU125" s="153"/>
      <c r="BV125" s="153"/>
      <c r="BW125" s="153"/>
      <c r="BX125" s="153"/>
      <c r="BY125" s="241">
        <v>0</v>
      </c>
      <c r="BZ125" s="272"/>
      <c r="CA125" s="153">
        <f t="shared" si="19"/>
        <v>623.44906210489455</v>
      </c>
      <c r="CB125" s="153"/>
      <c r="CC125" s="153">
        <f t="shared" si="15"/>
        <v>623.44906210489455</v>
      </c>
      <c r="CD125" s="155">
        <v>121</v>
      </c>
      <c r="CE125" s="232">
        <v>0</v>
      </c>
      <c r="CK125" s="200"/>
      <c r="CP125" s="200"/>
      <c r="CU125" s="200"/>
      <c r="CV125" s="199"/>
      <c r="CW125" s="199"/>
      <c r="CX125" s="199"/>
      <c r="CY125" s="139"/>
      <c r="DE125" s="155">
        <v>121</v>
      </c>
      <c r="DF125" s="282">
        <v>1</v>
      </c>
      <c r="DG125" s="282">
        <v>1</v>
      </c>
      <c r="DH125" s="218">
        <v>1</v>
      </c>
      <c r="DI125" s="153">
        <v>1.8</v>
      </c>
      <c r="DJ125" s="146">
        <v>245</v>
      </c>
      <c r="DK125" s="173">
        <v>623.44906210489455</v>
      </c>
      <c r="DL125" s="218">
        <v>1</v>
      </c>
      <c r="DM125" s="147">
        <v>41057</v>
      </c>
      <c r="DN125" s="147"/>
      <c r="DO125" s="147">
        <v>41057</v>
      </c>
      <c r="DP125" s="218">
        <v>0</v>
      </c>
      <c r="DQ125" s="205">
        <f t="shared" si="16"/>
        <v>0</v>
      </c>
      <c r="DR125" s="219">
        <f t="shared" si="17"/>
        <v>0</v>
      </c>
      <c r="DT125" s="219">
        <f t="shared" si="18"/>
        <v>0</v>
      </c>
      <c r="DV125" s="177"/>
      <c r="DW125" s="177"/>
      <c r="DX125" s="178"/>
    </row>
    <row r="126" spans="1:128" s="244" customFormat="1" x14ac:dyDescent="0.25">
      <c r="A126" s="152">
        <v>122</v>
      </c>
      <c r="B126" s="146" t="s">
        <v>202</v>
      </c>
      <c r="C126" s="167">
        <v>1</v>
      </c>
      <c r="D126" s="147">
        <v>41022</v>
      </c>
      <c r="E126" s="148">
        <v>1</v>
      </c>
      <c r="F126" s="148">
        <v>1</v>
      </c>
      <c r="G126" s="160">
        <v>7</v>
      </c>
      <c r="H126" s="205">
        <v>44</v>
      </c>
      <c r="I126" s="179"/>
      <c r="J126" s="209"/>
      <c r="K126" s="148">
        <v>8.6</v>
      </c>
      <c r="L126" s="205">
        <v>43</v>
      </c>
      <c r="M126" s="179"/>
      <c r="N126" s="276"/>
      <c r="O126" s="240">
        <v>1</v>
      </c>
      <c r="P126" s="240">
        <v>1</v>
      </c>
      <c r="Q126" s="240">
        <v>1</v>
      </c>
      <c r="R126" s="240">
        <v>2</v>
      </c>
      <c r="S126" s="240">
        <v>2</v>
      </c>
      <c r="T126" s="240">
        <v>2</v>
      </c>
      <c r="U126" s="240">
        <v>1</v>
      </c>
      <c r="V126" s="240"/>
      <c r="W126" s="240"/>
      <c r="X126" s="281">
        <f t="shared" si="13"/>
        <v>2</v>
      </c>
      <c r="Y126" s="241" t="s">
        <v>117</v>
      </c>
      <c r="Z126" s="240" t="s">
        <v>111</v>
      </c>
      <c r="AA126" s="240" t="s">
        <v>111</v>
      </c>
      <c r="AB126" s="240" t="s">
        <v>118</v>
      </c>
      <c r="AC126" s="240"/>
      <c r="AD126" s="240"/>
      <c r="AE126" s="240"/>
      <c r="AF126" s="240"/>
      <c r="AG126" s="240"/>
      <c r="AH126" s="241">
        <v>3</v>
      </c>
      <c r="AI126" s="240">
        <v>3</v>
      </c>
      <c r="AJ126" s="240">
        <v>7</v>
      </c>
      <c r="AK126" s="240">
        <v>7</v>
      </c>
      <c r="AL126" s="240">
        <v>7</v>
      </c>
      <c r="AM126" s="240">
        <v>7</v>
      </c>
      <c r="AN126" s="240"/>
      <c r="AO126" s="240"/>
      <c r="AP126" s="240"/>
      <c r="AQ126" s="241"/>
      <c r="AR126" s="240"/>
      <c r="AS126" s="240"/>
      <c r="AT126" s="240"/>
      <c r="AU126" s="240"/>
      <c r="AV126" s="240"/>
      <c r="AW126" s="240">
        <v>7</v>
      </c>
      <c r="AX126" s="240"/>
      <c r="AY126" s="240"/>
      <c r="AZ126" s="149">
        <v>41043</v>
      </c>
      <c r="BA126" s="147">
        <v>41046</v>
      </c>
      <c r="BB126" s="150">
        <v>41050</v>
      </c>
      <c r="BC126" s="240"/>
      <c r="BD126" s="240"/>
      <c r="BE126" s="240"/>
      <c r="BF126" s="240">
        <v>30</v>
      </c>
      <c r="BG126" s="240"/>
      <c r="BH126" s="240"/>
      <c r="BI126" s="240"/>
      <c r="BJ126" s="240"/>
      <c r="BK126" s="242"/>
      <c r="BL126" s="152" t="s">
        <v>872</v>
      </c>
      <c r="BM126" s="185">
        <f t="shared" si="14"/>
        <v>1</v>
      </c>
      <c r="BN126" s="282">
        <v>0</v>
      </c>
      <c r="BO126" s="153"/>
      <c r="BP126" s="240"/>
      <c r="BQ126" s="180"/>
      <c r="BR126" s="240">
        <v>1</v>
      </c>
      <c r="BS126" s="153">
        <v>1.4</v>
      </c>
      <c r="BT126" s="153"/>
      <c r="BU126" s="153"/>
      <c r="BV126" s="153">
        <f t="shared" ref="BV126" si="21">55.17*BS126+122.55</f>
        <v>199.78800000000001</v>
      </c>
      <c r="BW126" s="153"/>
      <c r="BX126" s="153"/>
      <c r="BY126" s="241">
        <v>1</v>
      </c>
      <c r="BZ126" s="272"/>
      <c r="CA126" s="153">
        <f t="shared" si="19"/>
        <v>0</v>
      </c>
      <c r="CB126" s="153">
        <f t="shared" ref="CB126" si="22">((BS126^2*PI()*BV126)/4)+((BT126^2*PI()*BW126)/4)+((BU126^2*PI()*BX126)/4)</f>
        <v>307.54973140694477</v>
      </c>
      <c r="CC126" s="153">
        <f t="shared" si="15"/>
        <v>307.54973140694477</v>
      </c>
      <c r="CD126" s="155">
        <v>122</v>
      </c>
      <c r="CE126" s="242">
        <v>1</v>
      </c>
      <c r="CF126" s="243">
        <v>4</v>
      </c>
      <c r="CG126" s="243">
        <v>8</v>
      </c>
      <c r="CH126" s="243">
        <v>3</v>
      </c>
      <c r="CI126" s="243">
        <v>10</v>
      </c>
      <c r="CJ126" s="135"/>
      <c r="CK126" s="241"/>
      <c r="CL126" s="243"/>
      <c r="CM126" s="243"/>
      <c r="CN126" s="243"/>
      <c r="CO126" s="135"/>
      <c r="CP126" s="241"/>
      <c r="CQ126" s="243"/>
      <c r="CR126" s="243"/>
      <c r="CS126" s="243"/>
      <c r="CT126" s="135"/>
      <c r="CU126" s="241"/>
      <c r="CV126" s="240"/>
      <c r="CW126" s="240"/>
      <c r="CX126" s="240"/>
      <c r="CY126" s="139"/>
      <c r="CZ126" s="243"/>
      <c r="DA126" s="243"/>
      <c r="DB126" s="243"/>
      <c r="DC126" s="243"/>
      <c r="DD126" s="135"/>
      <c r="DE126" s="155">
        <v>122</v>
      </c>
      <c r="DF126" s="282">
        <v>2</v>
      </c>
      <c r="DG126" s="282">
        <v>1</v>
      </c>
      <c r="DH126" s="240">
        <v>1</v>
      </c>
      <c r="DI126" s="153"/>
      <c r="DJ126" s="146"/>
      <c r="DK126" s="173">
        <v>307.54973140694477</v>
      </c>
      <c r="DL126" s="216">
        <v>7</v>
      </c>
      <c r="DM126" s="228"/>
      <c r="DN126" s="228"/>
      <c r="DO126" s="228"/>
      <c r="DP126" s="240">
        <v>1</v>
      </c>
      <c r="DQ126" s="205">
        <f t="shared" si="16"/>
        <v>4</v>
      </c>
      <c r="DR126" s="243">
        <f t="shared" si="17"/>
        <v>8</v>
      </c>
      <c r="DS126" s="243">
        <f t="shared" si="20"/>
        <v>3</v>
      </c>
      <c r="DT126" s="243">
        <f t="shared" si="18"/>
        <v>10</v>
      </c>
      <c r="DU126" s="243">
        <v>0.3</v>
      </c>
      <c r="DV126" s="135"/>
      <c r="DW126" s="135"/>
      <c r="DX126" s="178"/>
    </row>
    <row r="127" spans="1:128" x14ac:dyDescent="0.25">
      <c r="A127" s="152">
        <v>123</v>
      </c>
      <c r="B127" s="146"/>
      <c r="C127" s="167"/>
      <c r="D127" s="147">
        <v>41022</v>
      </c>
      <c r="E127" s="148">
        <v>1</v>
      </c>
      <c r="F127" s="148">
        <v>1</v>
      </c>
      <c r="G127" s="160">
        <v>7.1</v>
      </c>
      <c r="H127" s="205">
        <v>27</v>
      </c>
      <c r="I127" s="179"/>
      <c r="J127" s="209"/>
      <c r="K127" s="148">
        <v>8.3000000000000007</v>
      </c>
      <c r="L127" s="205">
        <v>30</v>
      </c>
      <c r="M127" s="179"/>
      <c r="N127" s="213"/>
      <c r="O127" s="199">
        <v>1</v>
      </c>
      <c r="P127" s="144">
        <v>1</v>
      </c>
      <c r="Q127" s="144">
        <v>1</v>
      </c>
      <c r="R127" s="144">
        <v>1</v>
      </c>
      <c r="S127" s="144">
        <v>1</v>
      </c>
      <c r="T127" s="144">
        <v>1</v>
      </c>
      <c r="U127" s="144">
        <v>1</v>
      </c>
      <c r="V127" s="144"/>
      <c r="W127" s="144"/>
      <c r="X127" s="281">
        <f t="shared" si="13"/>
        <v>1</v>
      </c>
      <c r="Y127" s="143" t="s">
        <v>117</v>
      </c>
      <c r="Z127" s="144" t="s">
        <v>117</v>
      </c>
      <c r="AA127" s="144" t="s">
        <v>111</v>
      </c>
      <c r="AB127" s="144" t="s">
        <v>111</v>
      </c>
      <c r="AC127" s="144" t="s">
        <v>112</v>
      </c>
      <c r="AD127" s="144"/>
      <c r="AE127" s="144"/>
      <c r="AF127" s="144"/>
      <c r="AG127" s="144"/>
      <c r="AH127" s="143">
        <v>5</v>
      </c>
      <c r="AI127" s="144">
        <v>5</v>
      </c>
      <c r="AJ127" s="144">
        <v>5</v>
      </c>
      <c r="AK127" s="144">
        <v>4</v>
      </c>
      <c r="AL127" s="144">
        <v>4</v>
      </c>
      <c r="AM127" s="144">
        <v>4</v>
      </c>
      <c r="AN127" s="144"/>
      <c r="AO127" s="144"/>
      <c r="AP127" s="144"/>
      <c r="AQ127" s="143"/>
      <c r="AR127" s="144"/>
      <c r="AS127" s="144"/>
      <c r="AT127" s="144"/>
      <c r="AU127" s="144"/>
      <c r="AV127" s="144"/>
      <c r="AW127" s="144">
        <v>4</v>
      </c>
      <c r="AX127" s="144"/>
      <c r="AY127" s="144"/>
      <c r="AZ127" s="149">
        <v>41046</v>
      </c>
      <c r="BA127" s="147"/>
      <c r="BB127" s="150">
        <v>41050</v>
      </c>
      <c r="BC127" s="144"/>
      <c r="BD127" s="144"/>
      <c r="BE127" s="144"/>
      <c r="BF127" s="144"/>
      <c r="BG127" s="144"/>
      <c r="BH127" s="144"/>
      <c r="BI127" s="144"/>
      <c r="BJ127" s="144"/>
      <c r="BK127" s="151"/>
      <c r="BL127" s="152" t="s">
        <v>873</v>
      </c>
      <c r="BM127" s="185">
        <f t="shared" si="14"/>
        <v>1</v>
      </c>
      <c r="BN127" s="282">
        <v>1</v>
      </c>
      <c r="BO127" s="153">
        <v>2.11</v>
      </c>
      <c r="BP127" s="144">
        <v>220</v>
      </c>
      <c r="BQ127" s="180"/>
      <c r="BR127" s="144"/>
      <c r="BS127" s="153"/>
      <c r="BT127" s="153"/>
      <c r="BU127" s="153"/>
      <c r="BV127" s="153"/>
      <c r="BW127" s="153"/>
      <c r="BX127" s="153"/>
      <c r="BY127" s="241">
        <v>1</v>
      </c>
      <c r="BZ127" s="272"/>
      <c r="CA127" s="153">
        <f t="shared" si="19"/>
        <v>769.26765591759147</v>
      </c>
      <c r="CB127" s="153"/>
      <c r="CC127" s="153">
        <f t="shared" si="15"/>
        <v>769.26765591759147</v>
      </c>
      <c r="CD127" s="155">
        <v>123</v>
      </c>
      <c r="CE127" s="232">
        <v>1</v>
      </c>
      <c r="CF127" s="189">
        <v>8</v>
      </c>
      <c r="CG127" s="189">
        <v>4</v>
      </c>
      <c r="CH127" s="189">
        <v>1</v>
      </c>
      <c r="CI127" s="189">
        <v>8</v>
      </c>
      <c r="CK127" s="200"/>
      <c r="CP127" s="200"/>
      <c r="CU127" s="200"/>
      <c r="CV127" s="199"/>
      <c r="CW127" s="199"/>
      <c r="CX127" s="199"/>
      <c r="CY127" s="139"/>
      <c r="DE127" s="155">
        <v>123</v>
      </c>
      <c r="DF127" s="282">
        <v>1</v>
      </c>
      <c r="DG127" s="282">
        <v>1</v>
      </c>
      <c r="DH127" s="218">
        <v>1</v>
      </c>
      <c r="DI127" s="153">
        <v>2.11</v>
      </c>
      <c r="DJ127" s="146">
        <v>220</v>
      </c>
      <c r="DK127" s="173">
        <v>769.26765591759147</v>
      </c>
      <c r="DL127" s="218">
        <v>4</v>
      </c>
      <c r="DM127" s="147">
        <v>41046</v>
      </c>
      <c r="DN127" s="147"/>
      <c r="DO127" s="147">
        <v>41050</v>
      </c>
      <c r="DP127" s="218">
        <v>1</v>
      </c>
      <c r="DQ127" s="205">
        <f t="shared" si="16"/>
        <v>8</v>
      </c>
      <c r="DR127" s="219">
        <f t="shared" si="17"/>
        <v>4</v>
      </c>
      <c r="DS127" s="219">
        <f t="shared" si="20"/>
        <v>1</v>
      </c>
      <c r="DT127" s="219">
        <f t="shared" si="18"/>
        <v>8</v>
      </c>
      <c r="DV127" s="135"/>
      <c r="DW127" s="135"/>
      <c r="DX127" s="178"/>
    </row>
    <row r="128" spans="1:128" x14ac:dyDescent="0.25">
      <c r="A128" s="152">
        <v>124</v>
      </c>
      <c r="B128" s="146"/>
      <c r="C128" s="167"/>
      <c r="D128" s="147"/>
      <c r="E128" s="148"/>
      <c r="F128" s="148"/>
      <c r="G128" s="160"/>
      <c r="H128" s="205"/>
      <c r="I128" s="179"/>
      <c r="J128" s="209"/>
      <c r="K128" s="148"/>
      <c r="L128" s="205"/>
      <c r="M128" s="179"/>
      <c r="N128" s="213"/>
      <c r="O128" s="199"/>
      <c r="P128" s="144"/>
      <c r="Q128" s="144"/>
      <c r="R128" s="144"/>
      <c r="S128" s="144"/>
      <c r="T128" s="144"/>
      <c r="U128" s="144"/>
      <c r="V128" s="144"/>
      <c r="W128" s="144"/>
      <c r="X128" s="281">
        <f t="shared" si="13"/>
        <v>0</v>
      </c>
      <c r="Y128" s="143"/>
      <c r="Z128" s="144"/>
      <c r="AA128" s="144"/>
      <c r="AB128" s="144"/>
      <c r="AC128" s="144"/>
      <c r="AD128" s="144"/>
      <c r="AE128" s="144"/>
      <c r="AF128" s="144"/>
      <c r="AG128" s="144"/>
      <c r="AH128" s="143"/>
      <c r="AI128" s="144"/>
      <c r="AJ128" s="144"/>
      <c r="AK128" s="144"/>
      <c r="AL128" s="144"/>
      <c r="AM128" s="144"/>
      <c r="AN128" s="144"/>
      <c r="AO128" s="144"/>
      <c r="AP128" s="144"/>
      <c r="AQ128" s="143"/>
      <c r="AR128" s="144"/>
      <c r="AS128" s="144"/>
      <c r="AT128" s="144"/>
      <c r="AU128" s="144"/>
      <c r="AV128" s="144"/>
      <c r="AW128" s="144"/>
      <c r="AX128" s="144"/>
      <c r="AY128" s="144"/>
      <c r="AZ128" s="149"/>
      <c r="BA128" s="147"/>
      <c r="BB128" s="150"/>
      <c r="BC128" s="144"/>
      <c r="BD128" s="144"/>
      <c r="BE128" s="144"/>
      <c r="BF128" s="144"/>
      <c r="BG128" s="144"/>
      <c r="BH128" s="144"/>
      <c r="BI128" s="144"/>
      <c r="BJ128" s="144"/>
      <c r="BK128" s="151"/>
      <c r="BL128" s="152"/>
      <c r="BM128" s="185">
        <f t="shared" si="14"/>
        <v>0</v>
      </c>
      <c r="BN128" s="282"/>
      <c r="BO128" s="153"/>
      <c r="BP128" s="144"/>
      <c r="BQ128" s="180"/>
      <c r="BR128" s="144"/>
      <c r="BS128" s="153"/>
      <c r="BT128" s="153"/>
      <c r="BU128" s="153"/>
      <c r="BV128" s="153"/>
      <c r="BW128" s="153"/>
      <c r="BX128" s="153"/>
      <c r="BY128" s="241"/>
      <c r="BZ128" s="272"/>
      <c r="CA128" s="153"/>
      <c r="CB128" s="153"/>
      <c r="CC128" s="153"/>
      <c r="CD128" s="155">
        <v>124</v>
      </c>
      <c r="CE128" s="232"/>
      <c r="CK128" s="200"/>
      <c r="CP128" s="200"/>
      <c r="CU128" s="200"/>
      <c r="CV128" s="199"/>
      <c r="CW128" s="199"/>
      <c r="CX128" s="199"/>
      <c r="CY128" s="139"/>
      <c r="DE128" s="155">
        <v>124</v>
      </c>
      <c r="DF128" s="282">
        <v>0</v>
      </c>
      <c r="DG128" s="282">
        <v>0</v>
      </c>
      <c r="DH128" s="218"/>
      <c r="DI128" s="153"/>
      <c r="DJ128" s="146"/>
      <c r="DK128" s="173"/>
      <c r="DM128" s="147"/>
      <c r="DN128" s="147"/>
      <c r="DO128" s="147"/>
      <c r="DP128" s="218"/>
      <c r="DQ128" s="205"/>
      <c r="DV128" s="135"/>
      <c r="DW128" s="135"/>
      <c r="DX128" s="178"/>
    </row>
    <row r="129" spans="1:128" x14ac:dyDescent="0.25">
      <c r="A129" s="152">
        <v>125</v>
      </c>
      <c r="B129" s="146"/>
      <c r="C129" s="167"/>
      <c r="D129" s="147">
        <v>41022</v>
      </c>
      <c r="E129" s="148">
        <v>1</v>
      </c>
      <c r="F129" s="148">
        <v>1</v>
      </c>
      <c r="G129" s="160">
        <v>6.7</v>
      </c>
      <c r="H129" s="205">
        <v>63</v>
      </c>
      <c r="I129" s="179"/>
      <c r="J129" s="209"/>
      <c r="K129" s="148">
        <v>8.1999999999999993</v>
      </c>
      <c r="L129" s="205">
        <v>65</v>
      </c>
      <c r="M129" s="179"/>
      <c r="N129" s="213"/>
      <c r="O129" s="199">
        <v>1</v>
      </c>
      <c r="P129" s="144">
        <v>2</v>
      </c>
      <c r="Q129" s="144">
        <v>2</v>
      </c>
      <c r="R129" s="144">
        <v>2</v>
      </c>
      <c r="S129" s="144">
        <v>2</v>
      </c>
      <c r="T129" s="144">
        <v>2</v>
      </c>
      <c r="U129" s="144">
        <v>2</v>
      </c>
      <c r="V129" s="144">
        <v>2</v>
      </c>
      <c r="W129" s="144"/>
      <c r="X129" s="281">
        <f t="shared" si="13"/>
        <v>2</v>
      </c>
      <c r="Y129" s="143" t="s">
        <v>117</v>
      </c>
      <c r="Z129" s="144" t="s">
        <v>117</v>
      </c>
      <c r="AA129" s="144" t="s">
        <v>111</v>
      </c>
      <c r="AB129" s="144" t="s">
        <v>118</v>
      </c>
      <c r="AC129" s="144" t="s">
        <v>112</v>
      </c>
      <c r="AD129" s="144"/>
      <c r="AE129" s="144"/>
      <c r="AF129" s="144"/>
      <c r="AG129" s="144"/>
      <c r="AH129" s="143">
        <v>5</v>
      </c>
      <c r="AI129" s="144">
        <v>5</v>
      </c>
      <c r="AJ129" s="144">
        <v>5</v>
      </c>
      <c r="AK129" s="144">
        <v>7</v>
      </c>
      <c r="AL129" s="144">
        <v>7</v>
      </c>
      <c r="AM129" s="144">
        <v>7</v>
      </c>
      <c r="AN129" s="144">
        <v>7</v>
      </c>
      <c r="AO129" s="144"/>
      <c r="AP129" s="144"/>
      <c r="AQ129" s="143"/>
      <c r="AR129" s="144"/>
      <c r="AS129" s="144"/>
      <c r="AT129" s="144"/>
      <c r="AU129" s="144"/>
      <c r="AV129" s="144"/>
      <c r="AW129" s="144"/>
      <c r="AX129" s="144">
        <v>7</v>
      </c>
      <c r="AY129" s="144"/>
      <c r="AZ129" s="149">
        <v>41046</v>
      </c>
      <c r="BA129" s="147"/>
      <c r="BB129" s="150" t="s">
        <v>788</v>
      </c>
      <c r="BC129" s="144"/>
      <c r="BD129" s="144"/>
      <c r="BE129" s="144"/>
      <c r="BF129" s="144"/>
      <c r="BG129" s="144"/>
      <c r="BH129" s="144"/>
      <c r="BI129" s="144"/>
      <c r="BJ129" s="144"/>
      <c r="BK129" s="151"/>
      <c r="BL129" s="152" t="s">
        <v>874</v>
      </c>
      <c r="BM129" s="185">
        <f t="shared" si="14"/>
        <v>2</v>
      </c>
      <c r="BN129" s="282">
        <v>2</v>
      </c>
      <c r="BO129" s="153">
        <v>1.71</v>
      </c>
      <c r="BP129" s="146">
        <v>205</v>
      </c>
      <c r="BQ129" s="180"/>
      <c r="BR129" s="144"/>
      <c r="BS129" s="153"/>
      <c r="BT129" s="153"/>
      <c r="BU129" s="153"/>
      <c r="BV129" s="153"/>
      <c r="BW129" s="153"/>
      <c r="BX129" s="153"/>
      <c r="BY129" s="241">
        <v>1</v>
      </c>
      <c r="BZ129" s="272" t="s">
        <v>941</v>
      </c>
      <c r="CA129" s="153">
        <f>((BO129^2*PI()*BP129*1)/4)+((BO129^2*PI()*BP129*1)/8)</f>
        <v>706.19920164907205</v>
      </c>
      <c r="CB129" s="153"/>
      <c r="CC129" s="153">
        <f t="shared" si="15"/>
        <v>706.19920164907205</v>
      </c>
      <c r="CD129" s="155">
        <v>125</v>
      </c>
      <c r="CE129" s="232">
        <v>1</v>
      </c>
      <c r="CF129" s="189">
        <v>8</v>
      </c>
      <c r="CG129" s="189">
        <v>4</v>
      </c>
      <c r="CI129" s="189">
        <v>7</v>
      </c>
      <c r="CK129" s="200"/>
      <c r="CP129" s="200"/>
      <c r="CU129" s="200"/>
      <c r="CV129" s="199"/>
      <c r="CW129" s="199"/>
      <c r="CX129" s="199"/>
      <c r="CY129" s="139"/>
      <c r="DE129" s="155">
        <v>125</v>
      </c>
      <c r="DF129" s="282">
        <v>2</v>
      </c>
      <c r="DG129" s="282">
        <v>2</v>
      </c>
      <c r="DH129" s="218">
        <v>2</v>
      </c>
      <c r="DI129" s="153">
        <v>1.71</v>
      </c>
      <c r="DJ129" s="146">
        <v>205</v>
      </c>
      <c r="DK129" s="173">
        <v>706.19920164907205</v>
      </c>
      <c r="DL129" s="218">
        <v>7</v>
      </c>
      <c r="DM129" s="147">
        <v>41046</v>
      </c>
      <c r="DN129" s="147"/>
      <c r="DO129" s="147" t="s">
        <v>788</v>
      </c>
      <c r="DP129" s="218">
        <v>1</v>
      </c>
      <c r="DQ129" s="205">
        <f t="shared" si="16"/>
        <v>8</v>
      </c>
      <c r="DR129" s="219">
        <f t="shared" si="17"/>
        <v>4</v>
      </c>
      <c r="DT129" s="219">
        <f t="shared" si="18"/>
        <v>7</v>
      </c>
      <c r="DV129" s="135"/>
      <c r="DW129" s="135"/>
      <c r="DX129" s="178"/>
    </row>
    <row r="130" spans="1:128" x14ac:dyDescent="0.25">
      <c r="A130" s="152">
        <v>126</v>
      </c>
      <c r="B130" s="146"/>
      <c r="C130" s="167"/>
      <c r="D130" s="147">
        <v>41029</v>
      </c>
      <c r="E130" s="148">
        <v>1</v>
      </c>
      <c r="F130" s="148">
        <v>0</v>
      </c>
      <c r="G130" s="160">
        <v>6.7</v>
      </c>
      <c r="H130" s="205">
        <v>113</v>
      </c>
      <c r="I130" s="179"/>
      <c r="J130" s="209"/>
      <c r="K130" s="148">
        <v>8.1999999999999993</v>
      </c>
      <c r="L130" s="205">
        <v>105</v>
      </c>
      <c r="M130" s="179"/>
      <c r="N130" s="213"/>
      <c r="O130" s="199"/>
      <c r="P130" s="144">
        <v>1</v>
      </c>
      <c r="Q130" s="144">
        <v>1</v>
      </c>
      <c r="R130" s="144">
        <v>1</v>
      </c>
      <c r="S130" s="144">
        <v>1</v>
      </c>
      <c r="T130" s="144">
        <v>1</v>
      </c>
      <c r="U130" s="144">
        <v>1</v>
      </c>
      <c r="V130" s="144"/>
      <c r="W130" s="144"/>
      <c r="X130" s="281">
        <f t="shared" si="13"/>
        <v>1</v>
      </c>
      <c r="Y130" s="143"/>
      <c r="Z130" s="144"/>
      <c r="AA130" s="144"/>
      <c r="AB130" s="144"/>
      <c r="AC130" s="144"/>
      <c r="AD130" s="144"/>
      <c r="AE130" s="144"/>
      <c r="AF130" s="144"/>
      <c r="AG130" s="144"/>
      <c r="AH130" s="143"/>
      <c r="AI130" s="144"/>
      <c r="AJ130" s="144"/>
      <c r="AK130" s="144"/>
      <c r="AL130" s="144"/>
      <c r="AM130" s="144"/>
      <c r="AN130" s="144"/>
      <c r="AO130" s="144"/>
      <c r="AP130" s="144"/>
      <c r="AQ130" s="143"/>
      <c r="AR130" s="144"/>
      <c r="AS130" s="144"/>
      <c r="AT130" s="144"/>
      <c r="AU130" s="144"/>
      <c r="AV130" s="144"/>
      <c r="AW130" s="144"/>
      <c r="AX130" s="144"/>
      <c r="AY130" s="144"/>
      <c r="AZ130" s="149"/>
      <c r="BA130" s="147"/>
      <c r="BB130" s="150"/>
      <c r="BC130" s="144"/>
      <c r="BD130" s="144"/>
      <c r="BE130" s="144"/>
      <c r="BF130" s="144"/>
      <c r="BG130" s="144"/>
      <c r="BH130" s="144"/>
      <c r="BI130" s="144"/>
      <c r="BJ130" s="144"/>
      <c r="BK130" s="151"/>
      <c r="BL130" s="152"/>
      <c r="BM130" s="185">
        <f t="shared" si="14"/>
        <v>0</v>
      </c>
      <c r="BN130" s="282"/>
      <c r="BO130" s="153"/>
      <c r="BP130" s="144"/>
      <c r="BQ130" s="180"/>
      <c r="BR130" s="144"/>
      <c r="BS130" s="153"/>
      <c r="BT130" s="153"/>
      <c r="BU130" s="153"/>
      <c r="BV130" s="153"/>
      <c r="BW130" s="153"/>
      <c r="BX130" s="153"/>
      <c r="BY130" s="241"/>
      <c r="BZ130" s="272"/>
      <c r="CA130" s="153"/>
      <c r="CB130" s="153"/>
      <c r="CC130" s="153"/>
      <c r="CD130" s="155">
        <v>126</v>
      </c>
      <c r="CE130" s="232"/>
      <c r="CK130" s="200"/>
      <c r="CP130" s="200"/>
      <c r="CU130" s="200"/>
      <c r="CV130" s="199"/>
      <c r="CW130" s="199"/>
      <c r="CX130" s="199"/>
      <c r="CY130" s="139"/>
      <c r="DE130" s="155">
        <v>126</v>
      </c>
      <c r="DF130" s="282">
        <v>1</v>
      </c>
      <c r="DG130" s="282">
        <v>0</v>
      </c>
      <c r="DH130" s="218">
        <v>1</v>
      </c>
      <c r="DI130" s="153"/>
      <c r="DJ130" s="146"/>
      <c r="DK130" s="173"/>
      <c r="DM130" s="147"/>
      <c r="DN130" s="147"/>
      <c r="DO130" s="147"/>
      <c r="DP130" s="218"/>
      <c r="DQ130" s="205"/>
      <c r="DV130" s="135"/>
      <c r="DW130" s="135"/>
      <c r="DX130" s="178"/>
    </row>
    <row r="131" spans="1:128" x14ac:dyDescent="0.25">
      <c r="A131" s="152">
        <v>127</v>
      </c>
      <c r="B131" s="146"/>
      <c r="C131" s="167"/>
      <c r="D131" s="147">
        <v>41022</v>
      </c>
      <c r="E131" s="148">
        <v>1</v>
      </c>
      <c r="F131" s="148">
        <v>0</v>
      </c>
      <c r="G131" s="160">
        <v>7.1</v>
      </c>
      <c r="H131" s="205">
        <v>121</v>
      </c>
      <c r="I131" s="179"/>
      <c r="J131" s="209"/>
      <c r="K131" s="148">
        <v>8.6999999999999993</v>
      </c>
      <c r="L131" s="205">
        <v>123</v>
      </c>
      <c r="M131" s="179"/>
      <c r="N131" s="213"/>
      <c r="O131" s="199">
        <v>1</v>
      </c>
      <c r="P131" s="144">
        <v>1</v>
      </c>
      <c r="Q131" s="144">
        <v>1</v>
      </c>
      <c r="R131" s="144">
        <v>1</v>
      </c>
      <c r="S131" s="144">
        <v>1</v>
      </c>
      <c r="T131" s="144">
        <v>1</v>
      </c>
      <c r="U131" s="144">
        <v>1</v>
      </c>
      <c r="V131" s="144"/>
      <c r="W131" s="144"/>
      <c r="X131" s="281">
        <f t="shared" si="13"/>
        <v>1</v>
      </c>
      <c r="Y131" s="143"/>
      <c r="Z131" s="144"/>
      <c r="AA131" s="144"/>
      <c r="AB131" s="144"/>
      <c r="AC131" s="144"/>
      <c r="AD131" s="144"/>
      <c r="AE131" s="144"/>
      <c r="AF131" s="144"/>
      <c r="AG131" s="144"/>
      <c r="AH131" s="143"/>
      <c r="AI131" s="144"/>
      <c r="AJ131" s="144"/>
      <c r="AK131" s="144"/>
      <c r="AL131" s="144"/>
      <c r="AM131" s="144"/>
      <c r="AN131" s="144"/>
      <c r="AO131" s="144"/>
      <c r="AP131" s="144"/>
      <c r="AQ131" s="143"/>
      <c r="AR131" s="144"/>
      <c r="AS131" s="144"/>
      <c r="AT131" s="144"/>
      <c r="AU131" s="144"/>
      <c r="AV131" s="144"/>
      <c r="AW131" s="144"/>
      <c r="AX131" s="144"/>
      <c r="AY131" s="144"/>
      <c r="AZ131" s="149"/>
      <c r="BA131" s="147"/>
      <c r="BB131" s="150"/>
      <c r="BC131" s="144"/>
      <c r="BD131" s="144"/>
      <c r="BE131" s="144"/>
      <c r="BF131" s="144"/>
      <c r="BG131" s="144"/>
      <c r="BH131" s="144"/>
      <c r="BI131" s="144"/>
      <c r="BJ131" s="144"/>
      <c r="BK131" s="151"/>
      <c r="BL131" s="152"/>
      <c r="BM131" s="185">
        <f t="shared" si="14"/>
        <v>0</v>
      </c>
      <c r="BN131" s="282"/>
      <c r="BO131" s="153"/>
      <c r="BP131" s="144"/>
      <c r="BQ131" s="180"/>
      <c r="BR131" s="144"/>
      <c r="BS131" s="153"/>
      <c r="BT131" s="153"/>
      <c r="BU131" s="153"/>
      <c r="BV131" s="153"/>
      <c r="BW131" s="153"/>
      <c r="BX131" s="153"/>
      <c r="BY131" s="241"/>
      <c r="BZ131" s="272"/>
      <c r="CA131" s="153"/>
      <c r="CB131" s="153"/>
      <c r="CC131" s="153"/>
      <c r="CD131" s="155">
        <v>127</v>
      </c>
      <c r="CE131" s="232"/>
      <c r="CK131" s="200"/>
      <c r="CP131" s="200"/>
      <c r="CU131" s="200"/>
      <c r="CV131" s="199"/>
      <c r="CW131" s="199"/>
      <c r="CX131" s="199"/>
      <c r="CY131" s="139"/>
      <c r="DE131" s="155">
        <v>127</v>
      </c>
      <c r="DF131" s="282">
        <v>1</v>
      </c>
      <c r="DG131" s="282">
        <v>0</v>
      </c>
      <c r="DH131" s="218">
        <v>1</v>
      </c>
      <c r="DI131" s="153"/>
      <c r="DJ131" s="146"/>
      <c r="DK131" s="173"/>
      <c r="DM131" s="147"/>
      <c r="DN131" s="147"/>
      <c r="DO131" s="147"/>
      <c r="DP131" s="218"/>
      <c r="DQ131" s="205"/>
      <c r="DV131" s="135"/>
      <c r="DW131" s="135"/>
      <c r="DX131" s="178"/>
    </row>
    <row r="132" spans="1:128" x14ac:dyDescent="0.25">
      <c r="A132" s="152">
        <v>128</v>
      </c>
      <c r="B132" s="146"/>
      <c r="C132" s="167"/>
      <c r="D132" s="147">
        <v>41022</v>
      </c>
      <c r="E132" s="148">
        <v>1</v>
      </c>
      <c r="F132" s="148">
        <v>1</v>
      </c>
      <c r="G132" s="160">
        <v>6.9</v>
      </c>
      <c r="H132" s="205">
        <v>118</v>
      </c>
      <c r="I132" s="179"/>
      <c r="J132" s="209"/>
      <c r="K132" s="148">
        <v>8.8000000000000007</v>
      </c>
      <c r="L132" s="205">
        <v>125</v>
      </c>
      <c r="M132" s="179"/>
      <c r="N132" s="213"/>
      <c r="O132" s="199">
        <v>2</v>
      </c>
      <c r="P132" s="144">
        <v>2</v>
      </c>
      <c r="Q132" s="144">
        <v>2</v>
      </c>
      <c r="R132" s="144">
        <v>2</v>
      </c>
      <c r="S132" s="144">
        <v>2</v>
      </c>
      <c r="T132" s="144">
        <v>2</v>
      </c>
      <c r="U132" s="144">
        <v>2</v>
      </c>
      <c r="V132" s="144">
        <v>2</v>
      </c>
      <c r="W132" s="144">
        <v>2</v>
      </c>
      <c r="X132" s="281">
        <f t="shared" si="13"/>
        <v>2</v>
      </c>
      <c r="Y132" s="143" t="s">
        <v>117</v>
      </c>
      <c r="Z132" s="144" t="s">
        <v>111</v>
      </c>
      <c r="AA132" s="144" t="s">
        <v>112</v>
      </c>
      <c r="AB132" s="144" t="s">
        <v>112</v>
      </c>
      <c r="AC132" s="144"/>
      <c r="AD132" s="144"/>
      <c r="AE132" s="144"/>
      <c r="AF132" s="144"/>
      <c r="AG132" s="144"/>
      <c r="AH132" s="143">
        <v>15</v>
      </c>
      <c r="AI132" s="144">
        <v>15</v>
      </c>
      <c r="AJ132" s="144">
        <v>20</v>
      </c>
      <c r="AK132" s="144">
        <v>27</v>
      </c>
      <c r="AL132" s="144">
        <v>27</v>
      </c>
      <c r="AM132" s="144">
        <v>27</v>
      </c>
      <c r="AN132" s="144">
        <v>27</v>
      </c>
      <c r="AO132" s="144">
        <v>27</v>
      </c>
      <c r="AP132" s="144"/>
      <c r="AQ132" s="143"/>
      <c r="AR132" s="144"/>
      <c r="AS132" s="144"/>
      <c r="AT132" s="144"/>
      <c r="AU132" s="144"/>
      <c r="AV132" s="144"/>
      <c r="AW132" s="144"/>
      <c r="AX132" s="144"/>
      <c r="AY132" s="144">
        <v>27</v>
      </c>
      <c r="AZ132" s="149" t="s">
        <v>783</v>
      </c>
      <c r="BA132" s="147"/>
      <c r="BB132" s="150">
        <v>41057</v>
      </c>
      <c r="BC132" s="144"/>
      <c r="BD132" s="144"/>
      <c r="BE132" s="144"/>
      <c r="BF132" s="144"/>
      <c r="BG132" s="144"/>
      <c r="BH132" s="144"/>
      <c r="BI132" s="144"/>
      <c r="BJ132" s="144"/>
      <c r="BK132" s="151"/>
      <c r="BL132" s="152" t="s">
        <v>875</v>
      </c>
      <c r="BM132" s="185">
        <f t="shared" si="14"/>
        <v>1</v>
      </c>
      <c r="BN132" s="282">
        <v>1</v>
      </c>
      <c r="BO132" s="153">
        <v>3.21</v>
      </c>
      <c r="BP132" s="144">
        <v>340</v>
      </c>
      <c r="BQ132" s="180"/>
      <c r="BR132" s="144"/>
      <c r="BS132" s="153"/>
      <c r="BT132" s="153"/>
      <c r="BU132" s="153"/>
      <c r="BV132" s="153"/>
      <c r="BW132" s="153"/>
      <c r="BX132" s="153"/>
      <c r="BY132" s="241">
        <v>4</v>
      </c>
      <c r="BZ132" s="272"/>
      <c r="CA132" s="153">
        <f t="shared" si="19"/>
        <v>2751.5592132576403</v>
      </c>
      <c r="CB132" s="153"/>
      <c r="CC132" s="153">
        <f t="shared" si="15"/>
        <v>2751.5592132576403</v>
      </c>
      <c r="CD132" s="155">
        <v>128</v>
      </c>
      <c r="CE132" s="232">
        <v>4</v>
      </c>
      <c r="CF132" s="189">
        <v>7</v>
      </c>
      <c r="CG132" s="189">
        <v>6</v>
      </c>
      <c r="CI132" s="189">
        <v>13</v>
      </c>
      <c r="CK132" s="200">
        <v>7</v>
      </c>
      <c r="CL132" s="189">
        <v>7</v>
      </c>
      <c r="CN132" s="189">
        <v>6</v>
      </c>
      <c r="CP132" s="200">
        <v>4</v>
      </c>
      <c r="CQ132" s="189">
        <v>9</v>
      </c>
      <c r="CS132" s="189">
        <v>9</v>
      </c>
      <c r="CU132" s="200">
        <v>7</v>
      </c>
      <c r="CV132" s="199">
        <v>6</v>
      </c>
      <c r="CW132" s="199"/>
      <c r="CX132" s="199">
        <v>28</v>
      </c>
      <c r="CY132" s="139"/>
      <c r="DE132" s="155">
        <v>128</v>
      </c>
      <c r="DF132" s="282">
        <v>2</v>
      </c>
      <c r="DG132" s="282">
        <v>1</v>
      </c>
      <c r="DH132" s="218">
        <v>2</v>
      </c>
      <c r="DI132" s="153">
        <v>3.21</v>
      </c>
      <c r="DJ132" s="146">
        <v>340</v>
      </c>
      <c r="DK132" s="173">
        <v>2751.5592132576403</v>
      </c>
      <c r="DL132" s="218">
        <v>27</v>
      </c>
      <c r="DM132" s="147" t="s">
        <v>783</v>
      </c>
      <c r="DN132" s="147"/>
      <c r="DO132" s="147">
        <v>41057</v>
      </c>
      <c r="DP132" s="218">
        <v>4</v>
      </c>
      <c r="DQ132" s="205">
        <f t="shared" si="16"/>
        <v>25</v>
      </c>
      <c r="DR132" s="219">
        <f t="shared" si="17"/>
        <v>28</v>
      </c>
      <c r="DT132" s="219">
        <f t="shared" si="18"/>
        <v>56</v>
      </c>
      <c r="DV132" s="135"/>
      <c r="DW132" s="135"/>
      <c r="DX132" s="178"/>
    </row>
    <row r="133" spans="1:128" x14ac:dyDescent="0.25">
      <c r="A133" s="152">
        <v>129</v>
      </c>
      <c r="B133" s="146"/>
      <c r="C133" s="167"/>
      <c r="D133" s="147">
        <v>41022</v>
      </c>
      <c r="E133" s="148">
        <v>1</v>
      </c>
      <c r="F133" s="148">
        <v>0</v>
      </c>
      <c r="G133" s="160">
        <v>7.1</v>
      </c>
      <c r="H133" s="205">
        <v>85</v>
      </c>
      <c r="I133" s="179"/>
      <c r="J133" s="209"/>
      <c r="K133" s="148">
        <v>8.3000000000000007</v>
      </c>
      <c r="L133" s="205">
        <v>87</v>
      </c>
      <c r="M133" s="179"/>
      <c r="N133" s="213"/>
      <c r="O133" s="199">
        <v>1</v>
      </c>
      <c r="P133" s="144">
        <v>1</v>
      </c>
      <c r="Q133" s="144">
        <v>1</v>
      </c>
      <c r="R133" s="144">
        <v>1</v>
      </c>
      <c r="S133" s="144">
        <v>1</v>
      </c>
      <c r="T133" s="144">
        <v>1</v>
      </c>
      <c r="U133" s="144">
        <v>1</v>
      </c>
      <c r="V133" s="144"/>
      <c r="W133" s="144"/>
      <c r="X133" s="281">
        <f t="shared" si="13"/>
        <v>1</v>
      </c>
      <c r="Y133" s="143" t="s">
        <v>117</v>
      </c>
      <c r="Z133" s="144" t="s">
        <v>117</v>
      </c>
      <c r="AA133" s="144" t="s">
        <v>117</v>
      </c>
      <c r="AB133" s="144"/>
      <c r="AC133" s="144"/>
      <c r="AD133" s="144"/>
      <c r="AE133" s="144"/>
      <c r="AF133" s="144"/>
      <c r="AG133" s="144"/>
      <c r="AH133" s="143">
        <v>5</v>
      </c>
      <c r="AI133" s="144">
        <v>5</v>
      </c>
      <c r="AJ133" s="144">
        <v>5</v>
      </c>
      <c r="AK133" s="144"/>
      <c r="AL133" s="144"/>
      <c r="AM133" s="144"/>
      <c r="AN133" s="144"/>
      <c r="AO133" s="144"/>
      <c r="AP133" s="144"/>
      <c r="AQ133" s="143"/>
      <c r="AR133" s="144"/>
      <c r="AS133" s="144"/>
      <c r="AT133" s="144"/>
      <c r="AU133" s="144"/>
      <c r="AV133" s="144"/>
      <c r="AW133" s="144"/>
      <c r="AX133" s="144"/>
      <c r="AY133" s="144"/>
      <c r="AZ133" s="149"/>
      <c r="BA133" s="147"/>
      <c r="BB133" s="150"/>
      <c r="BC133" s="144"/>
      <c r="BD133" s="144"/>
      <c r="BE133" s="144"/>
      <c r="BF133" s="144"/>
      <c r="BG133" s="144"/>
      <c r="BH133" s="144"/>
      <c r="BI133" s="144"/>
      <c r="BJ133" s="144"/>
      <c r="BK133" s="151"/>
      <c r="BL133" s="152"/>
      <c r="BM133" s="185">
        <f t="shared" si="14"/>
        <v>1</v>
      </c>
      <c r="BN133" s="282">
        <v>1</v>
      </c>
      <c r="BO133" s="153">
        <v>1.55</v>
      </c>
      <c r="BP133" s="144">
        <v>200</v>
      </c>
      <c r="BQ133" s="180"/>
      <c r="BR133" s="144"/>
      <c r="BS133" s="153"/>
      <c r="BT133" s="153"/>
      <c r="BU133" s="153"/>
      <c r="BV133" s="153"/>
      <c r="BW133" s="153"/>
      <c r="BX133" s="153"/>
      <c r="BY133" s="241">
        <v>0</v>
      </c>
      <c r="BZ133" s="272"/>
      <c r="CA133" s="153">
        <f t="shared" si="19"/>
        <v>377.38381751247397</v>
      </c>
      <c r="CB133" s="153"/>
      <c r="CC133" s="153">
        <f t="shared" si="15"/>
        <v>377.38381751247397</v>
      </c>
      <c r="CD133" s="155">
        <v>129</v>
      </c>
      <c r="CE133" s="232">
        <v>0</v>
      </c>
      <c r="CK133" s="200"/>
      <c r="CP133" s="200"/>
      <c r="CU133" s="200"/>
      <c r="CV133" s="199"/>
      <c r="CW133" s="199"/>
      <c r="CX133" s="199"/>
      <c r="CY133" s="139"/>
      <c r="DE133" s="155">
        <v>129</v>
      </c>
      <c r="DF133" s="282">
        <v>1</v>
      </c>
      <c r="DG133" s="282">
        <v>1</v>
      </c>
      <c r="DH133" s="218">
        <v>1</v>
      </c>
      <c r="DI133" s="153">
        <v>1.55</v>
      </c>
      <c r="DJ133" s="146">
        <v>200</v>
      </c>
      <c r="DK133" s="173">
        <v>377.38381751247397</v>
      </c>
      <c r="DM133" s="147"/>
      <c r="DN133" s="147"/>
      <c r="DO133" s="147"/>
      <c r="DP133" s="218"/>
      <c r="DQ133" s="205"/>
      <c r="DV133" s="135"/>
      <c r="DW133" s="135"/>
      <c r="DX133" s="178"/>
    </row>
    <row r="134" spans="1:128" x14ac:dyDescent="0.25">
      <c r="A134" s="152">
        <v>130</v>
      </c>
      <c r="B134" s="146"/>
      <c r="C134" s="167"/>
      <c r="D134" s="147">
        <v>41029</v>
      </c>
      <c r="E134" s="148">
        <v>1</v>
      </c>
      <c r="F134" s="148">
        <v>1</v>
      </c>
      <c r="G134" s="160">
        <v>7.1</v>
      </c>
      <c r="H134" s="205">
        <v>48</v>
      </c>
      <c r="I134" s="179"/>
      <c r="J134" s="209"/>
      <c r="K134" s="148">
        <v>8.6</v>
      </c>
      <c r="L134" s="205">
        <v>47</v>
      </c>
      <c r="M134" s="179"/>
      <c r="N134" s="213"/>
      <c r="O134" s="199"/>
      <c r="P134" s="144">
        <v>1</v>
      </c>
      <c r="Q134" s="144">
        <v>1</v>
      </c>
      <c r="R134" s="144">
        <v>1</v>
      </c>
      <c r="S134" s="144">
        <v>1</v>
      </c>
      <c r="T134" s="144">
        <v>1</v>
      </c>
      <c r="U134" s="144">
        <v>1</v>
      </c>
      <c r="V134" s="144">
        <v>1</v>
      </c>
      <c r="W134" s="144">
        <v>1</v>
      </c>
      <c r="X134" s="281">
        <f t="shared" ref="X134:X197" si="23">MAX(O134:W134)</f>
        <v>1</v>
      </c>
      <c r="Y134" s="143"/>
      <c r="Z134" s="144" t="s">
        <v>117</v>
      </c>
      <c r="AA134" s="144" t="s">
        <v>117</v>
      </c>
      <c r="AB134" s="144" t="s">
        <v>111</v>
      </c>
      <c r="AC134" s="144" t="s">
        <v>112</v>
      </c>
      <c r="AD134" s="144"/>
      <c r="AE134" s="144"/>
      <c r="AF134" s="144"/>
      <c r="AG134" s="144"/>
      <c r="AH134" s="143"/>
      <c r="AI134" s="144">
        <v>7</v>
      </c>
      <c r="AJ134" s="144">
        <v>10</v>
      </c>
      <c r="AK134" s="144">
        <v>10</v>
      </c>
      <c r="AL134" s="144">
        <v>12</v>
      </c>
      <c r="AM134" s="144">
        <v>11</v>
      </c>
      <c r="AN134" s="144">
        <v>11</v>
      </c>
      <c r="AO134" s="144">
        <v>11</v>
      </c>
      <c r="AP134" s="144"/>
      <c r="AQ134" s="143"/>
      <c r="AR134" s="144"/>
      <c r="AS134" s="144"/>
      <c r="AT134" s="144"/>
      <c r="AU134" s="144"/>
      <c r="AV134" s="144"/>
      <c r="AW134" s="144"/>
      <c r="AX134" s="144"/>
      <c r="AY134" s="144">
        <v>11</v>
      </c>
      <c r="AZ134" s="149">
        <v>41046</v>
      </c>
      <c r="BA134" s="147"/>
      <c r="BB134" s="150" t="s">
        <v>781</v>
      </c>
      <c r="BC134" s="144"/>
      <c r="BD134" s="144"/>
      <c r="BE134" s="144"/>
      <c r="BF134" s="144"/>
      <c r="BG134" s="144"/>
      <c r="BH134" s="144"/>
      <c r="BI134" s="144"/>
      <c r="BJ134" s="144"/>
      <c r="BK134" s="151"/>
      <c r="BL134" s="152" t="s">
        <v>876</v>
      </c>
      <c r="BM134" s="185">
        <f t="shared" ref="BM134:BM197" si="24">BN134+BR134</f>
        <v>1</v>
      </c>
      <c r="BN134" s="282">
        <v>1</v>
      </c>
      <c r="BO134" s="153">
        <v>2.09</v>
      </c>
      <c r="BP134" s="144">
        <v>245</v>
      </c>
      <c r="BQ134" s="180"/>
      <c r="BR134" s="144"/>
      <c r="BS134" s="153"/>
      <c r="BT134" s="153"/>
      <c r="BU134" s="153"/>
      <c r="BV134" s="153"/>
      <c r="BW134" s="153"/>
      <c r="BX134" s="153"/>
      <c r="BY134" s="241">
        <v>0</v>
      </c>
      <c r="BZ134" s="272"/>
      <c r="CA134" s="153">
        <f t="shared" ref="CA134:CA142" si="25">(BO134^2*PI()*BP134*BN134)/4</f>
        <v>840.52094079641631</v>
      </c>
      <c r="CB134" s="153"/>
      <c r="CC134" s="153">
        <f t="shared" ref="CC134:CC142" si="26">CA134+CB134</f>
        <v>840.52094079641631</v>
      </c>
      <c r="CD134" s="155">
        <v>130</v>
      </c>
      <c r="CE134" s="232">
        <v>0</v>
      </c>
      <c r="CK134" s="200"/>
      <c r="CP134" s="200"/>
      <c r="CU134" s="200"/>
      <c r="CV134" s="199"/>
      <c r="CW134" s="199"/>
      <c r="CX134" s="199"/>
      <c r="CY134" s="139"/>
      <c r="DE134" s="155">
        <v>130</v>
      </c>
      <c r="DF134" s="282">
        <v>1</v>
      </c>
      <c r="DG134" s="282">
        <v>1</v>
      </c>
      <c r="DH134" s="218">
        <v>1</v>
      </c>
      <c r="DI134" s="153">
        <v>2.09</v>
      </c>
      <c r="DJ134" s="146">
        <v>245</v>
      </c>
      <c r="DK134" s="173">
        <v>840.52094079641631</v>
      </c>
      <c r="DL134" s="218">
        <v>11</v>
      </c>
      <c r="DM134" s="147">
        <v>41046</v>
      </c>
      <c r="DN134" s="147"/>
      <c r="DO134" s="147" t="s">
        <v>781</v>
      </c>
      <c r="DP134" s="218">
        <v>0</v>
      </c>
      <c r="DQ134" s="205">
        <f t="shared" ref="DQ134:DQ142" si="27">CF134+CK134+CP134+CU134+CZ134</f>
        <v>0</v>
      </c>
      <c r="DR134" s="219">
        <f t="shared" ref="DR134:DR142" si="28">CG134+CL134+CQ134+CV134+DA134</f>
        <v>0</v>
      </c>
      <c r="DT134" s="219">
        <f t="shared" ref="DT134:DT142" si="29">CI134+CN134+CS134+CX134+DB134</f>
        <v>0</v>
      </c>
      <c r="DV134" s="135"/>
      <c r="DW134" s="135"/>
      <c r="DX134" s="178"/>
    </row>
    <row r="135" spans="1:128" x14ac:dyDescent="0.25">
      <c r="A135" s="152">
        <v>131</v>
      </c>
      <c r="B135" s="146"/>
      <c r="C135" s="167"/>
      <c r="D135" s="147"/>
      <c r="E135" s="148">
        <v>0</v>
      </c>
      <c r="F135" s="148"/>
      <c r="G135" s="160">
        <v>6.7</v>
      </c>
      <c r="H135" s="205">
        <v>32</v>
      </c>
      <c r="I135" s="179"/>
      <c r="J135" s="209"/>
      <c r="K135" s="148">
        <v>7.9</v>
      </c>
      <c r="L135" s="205">
        <v>33</v>
      </c>
      <c r="M135" s="179"/>
      <c r="N135" s="213"/>
      <c r="O135" s="199">
        <v>0</v>
      </c>
      <c r="P135" s="144">
        <v>0</v>
      </c>
      <c r="Q135" s="144">
        <v>0</v>
      </c>
      <c r="R135" s="144">
        <v>0</v>
      </c>
      <c r="S135" s="144">
        <v>0</v>
      </c>
      <c r="T135" s="144">
        <v>0</v>
      </c>
      <c r="U135" s="144">
        <v>0</v>
      </c>
      <c r="V135" s="144"/>
      <c r="W135" s="144"/>
      <c r="X135" s="281">
        <f t="shared" si="23"/>
        <v>0</v>
      </c>
      <c r="Y135" s="143"/>
      <c r="Z135" s="144"/>
      <c r="AA135" s="144"/>
      <c r="AB135" s="144"/>
      <c r="AC135" s="144"/>
      <c r="AD135" s="144"/>
      <c r="AE135" s="144"/>
      <c r="AF135" s="144"/>
      <c r="AG135" s="144"/>
      <c r="AH135" s="143"/>
      <c r="AI135" s="144"/>
      <c r="AJ135" s="144"/>
      <c r="AK135" s="144"/>
      <c r="AL135" s="144"/>
      <c r="AM135" s="144"/>
      <c r="AN135" s="144"/>
      <c r="AO135" s="144"/>
      <c r="AP135" s="144"/>
      <c r="AQ135" s="143"/>
      <c r="AR135" s="144"/>
      <c r="AS135" s="144"/>
      <c r="AT135" s="144"/>
      <c r="AU135" s="144"/>
      <c r="AV135" s="144"/>
      <c r="AW135" s="144"/>
      <c r="AX135" s="144"/>
      <c r="AY135" s="144"/>
      <c r="AZ135" s="149"/>
      <c r="BA135" s="147"/>
      <c r="BB135" s="150"/>
      <c r="BC135" s="144"/>
      <c r="BD135" s="144"/>
      <c r="BE135" s="144"/>
      <c r="BF135" s="144"/>
      <c r="BG135" s="144"/>
      <c r="BH135" s="144"/>
      <c r="BI135" s="144"/>
      <c r="BJ135" s="144"/>
      <c r="BK135" s="151"/>
      <c r="BL135" s="152"/>
      <c r="BM135" s="185">
        <f t="shared" si="24"/>
        <v>0</v>
      </c>
      <c r="BN135" s="282"/>
      <c r="BO135" s="153"/>
      <c r="BP135" s="144"/>
      <c r="BQ135" s="180"/>
      <c r="BR135" s="144"/>
      <c r="BS135" s="153"/>
      <c r="BT135" s="153"/>
      <c r="BU135" s="153"/>
      <c r="BV135" s="153"/>
      <c r="BW135" s="153"/>
      <c r="BX135" s="153"/>
      <c r="BY135" s="241"/>
      <c r="BZ135" s="272"/>
      <c r="CA135" s="153"/>
      <c r="CB135" s="153"/>
      <c r="CC135" s="153"/>
      <c r="CD135" s="155">
        <v>131</v>
      </c>
      <c r="CE135" s="232"/>
      <c r="CK135" s="200"/>
      <c r="CP135" s="200"/>
      <c r="CU135" s="200"/>
      <c r="CV135" s="199"/>
      <c r="CW135" s="199"/>
      <c r="CX135" s="199"/>
      <c r="CY135" s="139"/>
      <c r="DE135" s="155">
        <v>131</v>
      </c>
      <c r="DF135" s="282">
        <v>0</v>
      </c>
      <c r="DG135" s="282">
        <v>0</v>
      </c>
      <c r="DH135" s="218"/>
      <c r="DI135" s="153"/>
      <c r="DJ135" s="146"/>
      <c r="DK135" s="173"/>
      <c r="DM135" s="147"/>
      <c r="DN135" s="147"/>
      <c r="DO135" s="147"/>
      <c r="DP135" s="218"/>
      <c r="DQ135" s="205"/>
      <c r="DV135" s="135"/>
      <c r="DW135" s="135"/>
      <c r="DX135" s="178"/>
    </row>
    <row r="136" spans="1:128" x14ac:dyDescent="0.25">
      <c r="A136" s="152">
        <v>132</v>
      </c>
      <c r="B136" s="146"/>
      <c r="C136" s="167"/>
      <c r="D136" s="147">
        <v>41022</v>
      </c>
      <c r="E136" s="148">
        <v>1</v>
      </c>
      <c r="F136" s="148">
        <v>0</v>
      </c>
      <c r="G136" s="160">
        <v>6.7</v>
      </c>
      <c r="H136" s="205">
        <v>105</v>
      </c>
      <c r="I136" s="179"/>
      <c r="J136" s="209"/>
      <c r="K136" s="148">
        <v>8.4</v>
      </c>
      <c r="L136" s="205">
        <v>117</v>
      </c>
      <c r="M136" s="179"/>
      <c r="N136" s="213"/>
      <c r="O136" s="199">
        <v>1</v>
      </c>
      <c r="P136" s="144">
        <v>1</v>
      </c>
      <c r="Q136" s="144">
        <v>1</v>
      </c>
      <c r="R136" s="144">
        <v>1</v>
      </c>
      <c r="S136" s="144">
        <v>1</v>
      </c>
      <c r="T136" s="144">
        <v>1</v>
      </c>
      <c r="U136" s="144">
        <v>1</v>
      </c>
      <c r="V136" s="144"/>
      <c r="W136" s="144"/>
      <c r="X136" s="281">
        <f t="shared" si="23"/>
        <v>1</v>
      </c>
      <c r="Y136" s="143"/>
      <c r="Z136" s="144"/>
      <c r="AA136" s="144"/>
      <c r="AB136" s="144"/>
      <c r="AC136" s="144"/>
      <c r="AD136" s="144"/>
      <c r="AE136" s="144"/>
      <c r="AF136" s="144"/>
      <c r="AG136" s="144"/>
      <c r="AH136" s="143"/>
      <c r="AI136" s="144"/>
      <c r="AJ136" s="144"/>
      <c r="AK136" s="144"/>
      <c r="AL136" s="144"/>
      <c r="AM136" s="144"/>
      <c r="AN136" s="144"/>
      <c r="AO136" s="144"/>
      <c r="AP136" s="144"/>
      <c r="AQ136" s="143"/>
      <c r="AR136" s="144"/>
      <c r="AS136" s="144"/>
      <c r="AT136" s="144"/>
      <c r="AU136" s="144"/>
      <c r="AV136" s="144"/>
      <c r="AW136" s="144"/>
      <c r="AX136" s="144"/>
      <c r="AY136" s="144"/>
      <c r="AZ136" s="149"/>
      <c r="BA136" s="147"/>
      <c r="BB136" s="150"/>
      <c r="BC136" s="144"/>
      <c r="BD136" s="144"/>
      <c r="BE136" s="144"/>
      <c r="BF136" s="144"/>
      <c r="BG136" s="144"/>
      <c r="BH136" s="144"/>
      <c r="BI136" s="144"/>
      <c r="BJ136" s="144"/>
      <c r="BK136" s="151"/>
      <c r="BL136" s="152" t="s">
        <v>877</v>
      </c>
      <c r="BM136" s="185">
        <f t="shared" si="24"/>
        <v>0</v>
      </c>
      <c r="BN136" s="282"/>
      <c r="BO136" s="153"/>
      <c r="BP136" s="144"/>
      <c r="BQ136" s="180"/>
      <c r="BR136" s="144"/>
      <c r="BS136" s="153"/>
      <c r="BT136" s="153"/>
      <c r="BU136" s="153"/>
      <c r="BV136" s="153"/>
      <c r="BW136" s="153"/>
      <c r="BX136" s="153"/>
      <c r="BY136" s="241"/>
      <c r="BZ136" s="272"/>
      <c r="CA136" s="153"/>
      <c r="CB136" s="153"/>
      <c r="CC136" s="153"/>
      <c r="CD136" s="155">
        <v>132</v>
      </c>
      <c r="CE136" s="232"/>
      <c r="CK136" s="200"/>
      <c r="CP136" s="200"/>
      <c r="CU136" s="200"/>
      <c r="CV136" s="199"/>
      <c r="CW136" s="199"/>
      <c r="CX136" s="199"/>
      <c r="CY136" s="139"/>
      <c r="DE136" s="155">
        <v>132</v>
      </c>
      <c r="DF136" s="282">
        <v>1</v>
      </c>
      <c r="DG136" s="282">
        <v>0</v>
      </c>
      <c r="DH136" s="218">
        <v>1</v>
      </c>
      <c r="DI136" s="153"/>
      <c r="DJ136" s="146"/>
      <c r="DK136" s="173"/>
      <c r="DM136" s="147"/>
      <c r="DN136" s="147"/>
      <c r="DO136" s="147"/>
      <c r="DP136" s="218"/>
      <c r="DQ136" s="205"/>
      <c r="DV136" s="135"/>
      <c r="DW136" s="135"/>
      <c r="DX136" s="178"/>
    </row>
    <row r="137" spans="1:128" x14ac:dyDescent="0.25">
      <c r="A137" s="152">
        <v>133</v>
      </c>
      <c r="B137" s="146"/>
      <c r="C137" s="167"/>
      <c r="D137" s="147">
        <v>41022</v>
      </c>
      <c r="E137" s="148">
        <v>1</v>
      </c>
      <c r="F137" s="148">
        <v>1</v>
      </c>
      <c r="G137" s="160">
        <v>6.6</v>
      </c>
      <c r="H137" s="205">
        <v>103</v>
      </c>
      <c r="I137" s="179"/>
      <c r="J137" s="209"/>
      <c r="K137" s="148">
        <v>8.4</v>
      </c>
      <c r="L137" s="205">
        <v>115</v>
      </c>
      <c r="M137" s="179"/>
      <c r="N137" s="213"/>
      <c r="O137" s="199">
        <v>3</v>
      </c>
      <c r="P137" s="144">
        <v>3</v>
      </c>
      <c r="Q137" s="144">
        <v>3</v>
      </c>
      <c r="R137" s="144">
        <v>3</v>
      </c>
      <c r="S137" s="144">
        <v>3</v>
      </c>
      <c r="T137" s="144">
        <v>3</v>
      </c>
      <c r="U137" s="144">
        <v>3</v>
      </c>
      <c r="V137" s="144">
        <v>3</v>
      </c>
      <c r="W137" s="144">
        <v>1</v>
      </c>
      <c r="X137" s="281">
        <f t="shared" si="23"/>
        <v>3</v>
      </c>
      <c r="Y137" s="143" t="s">
        <v>117</v>
      </c>
      <c r="Z137" s="144" t="s">
        <v>117</v>
      </c>
      <c r="AA137" s="144" t="s">
        <v>111</v>
      </c>
      <c r="AB137" s="144" t="s">
        <v>118</v>
      </c>
      <c r="AC137" s="144" t="s">
        <v>112</v>
      </c>
      <c r="AD137" s="144"/>
      <c r="AE137" s="144"/>
      <c r="AF137" s="144"/>
      <c r="AG137" s="144"/>
      <c r="AH137" s="143">
        <v>5</v>
      </c>
      <c r="AI137" s="144">
        <v>10</v>
      </c>
      <c r="AJ137" s="144">
        <v>10</v>
      </c>
      <c r="AK137" s="144">
        <v>10</v>
      </c>
      <c r="AL137" s="144">
        <v>10</v>
      </c>
      <c r="AM137" s="144">
        <v>11</v>
      </c>
      <c r="AN137" s="144">
        <v>11</v>
      </c>
      <c r="AO137" s="144">
        <v>11</v>
      </c>
      <c r="AP137" s="144"/>
      <c r="AQ137" s="143"/>
      <c r="AR137" s="144"/>
      <c r="AS137" s="144"/>
      <c r="AT137" s="144"/>
      <c r="AU137" s="144"/>
      <c r="AV137" s="144"/>
      <c r="AW137" s="144"/>
      <c r="AX137" s="144"/>
      <c r="AY137" s="144">
        <v>11</v>
      </c>
      <c r="AZ137" s="149" t="s">
        <v>787</v>
      </c>
      <c r="BA137" s="147"/>
      <c r="BB137" s="150" t="s">
        <v>781</v>
      </c>
      <c r="BC137" s="144"/>
      <c r="BD137" s="144"/>
      <c r="BE137" s="144"/>
      <c r="BF137" s="144"/>
      <c r="BG137" s="144"/>
      <c r="BH137" s="144"/>
      <c r="BI137" s="144"/>
      <c r="BJ137" s="144"/>
      <c r="BK137" s="151"/>
      <c r="BL137" s="152" t="s">
        <v>878</v>
      </c>
      <c r="BM137" s="185">
        <f t="shared" si="24"/>
        <v>2</v>
      </c>
      <c r="BN137" s="282">
        <v>2</v>
      </c>
      <c r="BO137" s="153">
        <v>2.85</v>
      </c>
      <c r="BP137" s="144">
        <v>180</v>
      </c>
      <c r="BQ137" s="180"/>
      <c r="BR137" s="144"/>
      <c r="BS137" s="153"/>
      <c r="BT137" s="153"/>
      <c r="BU137" s="153"/>
      <c r="BV137" s="153"/>
      <c r="BW137" s="153"/>
      <c r="BX137" s="153"/>
      <c r="BY137" s="241">
        <v>1</v>
      </c>
      <c r="BZ137" s="272"/>
      <c r="CA137" s="153">
        <f t="shared" si="25"/>
        <v>2296.5827695904786</v>
      </c>
      <c r="CB137" s="153"/>
      <c r="CC137" s="153">
        <f t="shared" si="26"/>
        <v>2296.5827695904786</v>
      </c>
      <c r="CD137" s="155">
        <v>133</v>
      </c>
      <c r="CE137" s="232">
        <v>1</v>
      </c>
      <c r="CF137" s="189">
        <v>11</v>
      </c>
      <c r="CG137" s="189">
        <v>1</v>
      </c>
      <c r="CH137" s="189">
        <v>1</v>
      </c>
      <c r="CI137" s="189">
        <v>4</v>
      </c>
      <c r="CK137" s="200"/>
      <c r="CP137" s="200"/>
      <c r="CU137" s="200"/>
      <c r="CV137" s="199"/>
      <c r="CW137" s="199"/>
      <c r="CX137" s="199"/>
      <c r="CY137" s="139"/>
      <c r="DE137" s="155">
        <v>133</v>
      </c>
      <c r="DF137" s="282">
        <v>3</v>
      </c>
      <c r="DG137" s="282">
        <v>2</v>
      </c>
      <c r="DH137" s="218">
        <v>2</v>
      </c>
      <c r="DI137" s="153">
        <v>2.85</v>
      </c>
      <c r="DJ137" s="146">
        <v>180</v>
      </c>
      <c r="DK137" s="173">
        <v>2296.5827695904786</v>
      </c>
      <c r="DL137" s="218">
        <v>11</v>
      </c>
      <c r="DM137" s="147" t="s">
        <v>787</v>
      </c>
      <c r="DN137" s="147"/>
      <c r="DO137" s="147" t="s">
        <v>781</v>
      </c>
      <c r="DP137" s="218">
        <v>1</v>
      </c>
      <c r="DQ137" s="205">
        <f t="shared" si="27"/>
        <v>11</v>
      </c>
      <c r="DR137" s="219">
        <f t="shared" si="28"/>
        <v>1</v>
      </c>
      <c r="DS137" s="219">
        <f t="shared" ref="DS137:DS142" si="30">CH137+CM137+CR137+CW137+DB137</f>
        <v>1</v>
      </c>
      <c r="DT137" s="219">
        <f t="shared" si="29"/>
        <v>4</v>
      </c>
      <c r="DV137" s="177"/>
      <c r="DW137" s="177"/>
      <c r="DX137" s="178"/>
    </row>
    <row r="138" spans="1:128" x14ac:dyDescent="0.25">
      <c r="A138" s="152">
        <v>134</v>
      </c>
      <c r="B138" s="146"/>
      <c r="C138" s="167"/>
      <c r="D138" s="147">
        <v>41022</v>
      </c>
      <c r="E138" s="148">
        <v>1</v>
      </c>
      <c r="F138" s="148">
        <v>1</v>
      </c>
      <c r="G138" s="160">
        <v>6.7</v>
      </c>
      <c r="H138" s="205">
        <v>101</v>
      </c>
      <c r="I138" s="179"/>
      <c r="J138" s="209"/>
      <c r="K138" s="148">
        <v>8.3000000000000007</v>
      </c>
      <c r="L138" s="205">
        <v>113</v>
      </c>
      <c r="M138" s="179"/>
      <c r="N138" s="213"/>
      <c r="O138" s="199">
        <v>2</v>
      </c>
      <c r="P138" s="144">
        <v>2</v>
      </c>
      <c r="Q138" s="144">
        <v>2</v>
      </c>
      <c r="R138" s="144">
        <v>2</v>
      </c>
      <c r="S138" s="144">
        <v>2</v>
      </c>
      <c r="T138" s="144">
        <v>2</v>
      </c>
      <c r="U138" s="144">
        <v>2</v>
      </c>
      <c r="V138" s="144">
        <v>1</v>
      </c>
      <c r="W138" s="144"/>
      <c r="X138" s="281">
        <f t="shared" si="23"/>
        <v>2</v>
      </c>
      <c r="Y138" s="143"/>
      <c r="Z138" s="144" t="s">
        <v>117</v>
      </c>
      <c r="AA138" s="144" t="s">
        <v>117</v>
      </c>
      <c r="AB138" s="144" t="s">
        <v>117</v>
      </c>
      <c r="AC138" s="144" t="s">
        <v>111</v>
      </c>
      <c r="AD138" s="144" t="s">
        <v>118</v>
      </c>
      <c r="AE138" s="144" t="s">
        <v>112</v>
      </c>
      <c r="AF138" s="144"/>
      <c r="AG138" s="144"/>
      <c r="AH138" s="143"/>
      <c r="AI138" s="144">
        <v>5</v>
      </c>
      <c r="AJ138" s="144">
        <v>5</v>
      </c>
      <c r="AK138" s="144">
        <v>5</v>
      </c>
      <c r="AL138" s="144">
        <v>3</v>
      </c>
      <c r="AM138" s="144">
        <v>3</v>
      </c>
      <c r="AN138" s="144">
        <v>3</v>
      </c>
      <c r="AO138" s="144"/>
      <c r="AP138" s="144"/>
      <c r="AQ138" s="143"/>
      <c r="AR138" s="144"/>
      <c r="AS138" s="144"/>
      <c r="AT138" s="144"/>
      <c r="AU138" s="144"/>
      <c r="AV138" s="144"/>
      <c r="AW138" s="144"/>
      <c r="AX138" s="144">
        <v>3</v>
      </c>
      <c r="AY138" s="144"/>
      <c r="AZ138" s="149" t="s">
        <v>788</v>
      </c>
      <c r="BA138" s="147"/>
      <c r="BB138" s="150">
        <v>41053</v>
      </c>
      <c r="BC138" s="144"/>
      <c r="BD138" s="144"/>
      <c r="BE138" s="144"/>
      <c r="BF138" s="144"/>
      <c r="BG138" s="144"/>
      <c r="BH138" s="144"/>
      <c r="BI138" s="144"/>
      <c r="BJ138" s="144"/>
      <c r="BK138" s="151"/>
      <c r="BL138" s="152" t="s">
        <v>879</v>
      </c>
      <c r="BM138" s="185">
        <f t="shared" si="24"/>
        <v>1</v>
      </c>
      <c r="BN138" s="282">
        <v>1</v>
      </c>
      <c r="BO138" s="153">
        <v>1.63</v>
      </c>
      <c r="BP138" s="144">
        <v>200</v>
      </c>
      <c r="BQ138" s="180"/>
      <c r="BR138" s="144"/>
      <c r="BS138" s="153"/>
      <c r="BT138" s="153"/>
      <c r="BU138" s="153"/>
      <c r="BV138" s="153"/>
      <c r="BW138" s="153"/>
      <c r="BX138" s="153"/>
      <c r="BY138" s="241">
        <v>0</v>
      </c>
      <c r="BZ138" s="272"/>
      <c r="CA138" s="153">
        <f t="shared" si="25"/>
        <v>417.34487606613601</v>
      </c>
      <c r="CB138" s="153"/>
      <c r="CC138" s="153">
        <f t="shared" si="26"/>
        <v>417.34487606613601</v>
      </c>
      <c r="CD138" s="155">
        <v>134</v>
      </c>
      <c r="CE138" s="232">
        <v>0</v>
      </c>
      <c r="CK138" s="200"/>
      <c r="CP138" s="200"/>
      <c r="CU138" s="200"/>
      <c r="CV138" s="199"/>
      <c r="CW138" s="199"/>
      <c r="CX138" s="199"/>
      <c r="CY138" s="139"/>
      <c r="DE138" s="155">
        <v>134</v>
      </c>
      <c r="DF138" s="282">
        <v>2</v>
      </c>
      <c r="DG138" s="282">
        <v>1</v>
      </c>
      <c r="DH138" s="218">
        <v>1</v>
      </c>
      <c r="DI138" s="153">
        <v>1.63</v>
      </c>
      <c r="DJ138" s="146">
        <v>200</v>
      </c>
      <c r="DK138" s="173">
        <v>417.34487606613601</v>
      </c>
      <c r="DL138" s="218">
        <v>3</v>
      </c>
      <c r="DM138" s="147" t="s">
        <v>788</v>
      </c>
      <c r="DN138" s="147"/>
      <c r="DO138" s="147">
        <v>41053</v>
      </c>
      <c r="DP138" s="218">
        <v>0</v>
      </c>
      <c r="DQ138" s="205">
        <f t="shared" si="27"/>
        <v>0</v>
      </c>
      <c r="DR138" s="219">
        <f t="shared" si="28"/>
        <v>0</v>
      </c>
      <c r="DT138" s="219">
        <f t="shared" si="29"/>
        <v>0</v>
      </c>
      <c r="DV138" s="135"/>
      <c r="DW138" s="135"/>
      <c r="DX138" s="178"/>
    </row>
    <row r="139" spans="1:128" x14ac:dyDescent="0.25">
      <c r="A139" s="152">
        <v>135</v>
      </c>
      <c r="B139" s="146"/>
      <c r="C139" s="167"/>
      <c r="D139" s="147">
        <v>41029</v>
      </c>
      <c r="E139" s="148">
        <v>1</v>
      </c>
      <c r="F139" s="148">
        <v>1</v>
      </c>
      <c r="G139" s="160">
        <v>6.8</v>
      </c>
      <c r="H139" s="205">
        <v>74</v>
      </c>
      <c r="I139" s="179"/>
      <c r="J139" s="209"/>
      <c r="K139" s="148">
        <v>8.3000000000000007</v>
      </c>
      <c r="L139" s="205">
        <v>75</v>
      </c>
      <c r="M139" s="179"/>
      <c r="N139" s="213"/>
      <c r="O139" s="199"/>
      <c r="P139" s="144">
        <v>1</v>
      </c>
      <c r="Q139" s="144">
        <v>1</v>
      </c>
      <c r="R139" s="144">
        <v>1</v>
      </c>
      <c r="S139" s="144">
        <v>1</v>
      </c>
      <c r="T139" s="144">
        <v>1</v>
      </c>
      <c r="U139" s="144">
        <v>1</v>
      </c>
      <c r="V139" s="144">
        <v>1</v>
      </c>
      <c r="W139" s="144"/>
      <c r="X139" s="281">
        <f t="shared" si="23"/>
        <v>1</v>
      </c>
      <c r="Y139" s="143"/>
      <c r="Z139" s="144" t="s">
        <v>117</v>
      </c>
      <c r="AA139" s="144" t="s">
        <v>117</v>
      </c>
      <c r="AB139" s="144" t="s">
        <v>117</v>
      </c>
      <c r="AC139" s="144" t="s">
        <v>118</v>
      </c>
      <c r="AD139" s="144" t="s">
        <v>112</v>
      </c>
      <c r="AE139" s="144"/>
      <c r="AF139" s="144"/>
      <c r="AG139" s="144"/>
      <c r="AH139" s="143"/>
      <c r="AI139" s="144">
        <v>5</v>
      </c>
      <c r="AJ139" s="144">
        <v>5</v>
      </c>
      <c r="AK139" s="144">
        <v>5</v>
      </c>
      <c r="AL139" s="144">
        <v>3</v>
      </c>
      <c r="AM139" s="144">
        <v>3</v>
      </c>
      <c r="AN139" s="144">
        <v>3</v>
      </c>
      <c r="AO139" s="144"/>
      <c r="AP139" s="144"/>
      <c r="AQ139" s="143"/>
      <c r="AR139" s="144"/>
      <c r="AS139" s="144"/>
      <c r="AT139" s="144"/>
      <c r="AU139" s="144"/>
      <c r="AV139" s="144"/>
      <c r="AW139" s="144"/>
      <c r="AX139" s="144">
        <v>3</v>
      </c>
      <c r="AY139" s="144"/>
      <c r="AZ139" s="149">
        <v>41050</v>
      </c>
      <c r="BA139" s="147"/>
      <c r="BB139" s="150">
        <v>41053</v>
      </c>
      <c r="BC139" s="144"/>
      <c r="BD139" s="144"/>
      <c r="BE139" s="144"/>
      <c r="BF139" s="144"/>
      <c r="BG139" s="144"/>
      <c r="BH139" s="144"/>
      <c r="BI139" s="144"/>
      <c r="BJ139" s="144"/>
      <c r="BK139" s="151"/>
      <c r="BL139" s="152" t="s">
        <v>880</v>
      </c>
      <c r="BM139" s="185">
        <f t="shared" si="24"/>
        <v>1</v>
      </c>
      <c r="BN139" s="282">
        <v>1</v>
      </c>
      <c r="BO139" s="153">
        <v>1.54</v>
      </c>
      <c r="BP139" s="144">
        <v>225</v>
      </c>
      <c r="BQ139" s="180"/>
      <c r="BR139" s="144"/>
      <c r="BS139" s="153"/>
      <c r="BT139" s="153"/>
      <c r="BU139" s="153"/>
      <c r="BV139" s="153"/>
      <c r="BW139" s="153"/>
      <c r="BX139" s="153"/>
      <c r="BY139" s="241">
        <v>0</v>
      </c>
      <c r="BZ139" s="272"/>
      <c r="CA139" s="153">
        <f t="shared" si="25"/>
        <v>419.09631397051237</v>
      </c>
      <c r="CB139" s="153"/>
      <c r="CC139" s="153">
        <f t="shared" si="26"/>
        <v>419.09631397051237</v>
      </c>
      <c r="CD139" s="155">
        <v>135</v>
      </c>
      <c r="CE139" s="232">
        <v>0</v>
      </c>
      <c r="CK139" s="200"/>
      <c r="CP139" s="200"/>
      <c r="CU139" s="200"/>
      <c r="CV139" s="199"/>
      <c r="CW139" s="199"/>
      <c r="CX139" s="199"/>
      <c r="CY139" s="139"/>
      <c r="DE139" s="155">
        <v>135</v>
      </c>
      <c r="DF139" s="282">
        <v>1</v>
      </c>
      <c r="DG139" s="282">
        <v>1</v>
      </c>
      <c r="DH139" s="218">
        <v>1</v>
      </c>
      <c r="DI139" s="153">
        <v>1.54</v>
      </c>
      <c r="DJ139" s="146">
        <v>225</v>
      </c>
      <c r="DK139" s="173">
        <v>419.09631397051237</v>
      </c>
      <c r="DL139" s="218">
        <v>3</v>
      </c>
      <c r="DM139" s="147">
        <v>41050</v>
      </c>
      <c r="DN139" s="147"/>
      <c r="DO139" s="147">
        <v>41053</v>
      </c>
      <c r="DP139" s="218">
        <v>0</v>
      </c>
      <c r="DQ139" s="205">
        <f t="shared" si="27"/>
        <v>0</v>
      </c>
      <c r="DR139" s="219">
        <f t="shared" si="28"/>
        <v>0</v>
      </c>
      <c r="DT139" s="219">
        <f t="shared" si="29"/>
        <v>0</v>
      </c>
      <c r="DV139" s="135"/>
      <c r="DW139" s="135"/>
      <c r="DX139" s="178"/>
    </row>
    <row r="140" spans="1:128" x14ac:dyDescent="0.25">
      <c r="A140" s="152">
        <v>136</v>
      </c>
      <c r="B140" s="146"/>
      <c r="C140" s="167"/>
      <c r="D140" s="147">
        <v>41022</v>
      </c>
      <c r="E140" s="148">
        <v>1</v>
      </c>
      <c r="F140" s="148">
        <v>1</v>
      </c>
      <c r="G140" s="160">
        <v>6.8</v>
      </c>
      <c r="H140" s="205">
        <v>68</v>
      </c>
      <c r="I140" s="179"/>
      <c r="J140" s="209"/>
      <c r="K140" s="148">
        <v>8.1999999999999993</v>
      </c>
      <c r="L140" s="205">
        <v>67</v>
      </c>
      <c r="M140" s="179"/>
      <c r="N140" s="213"/>
      <c r="O140" s="199">
        <v>1</v>
      </c>
      <c r="P140" s="144">
        <v>1</v>
      </c>
      <c r="Q140" s="144">
        <v>1</v>
      </c>
      <c r="R140" s="144">
        <v>1</v>
      </c>
      <c r="S140" s="144">
        <v>1</v>
      </c>
      <c r="T140" s="144">
        <v>1</v>
      </c>
      <c r="U140" s="144">
        <v>1</v>
      </c>
      <c r="V140" s="144">
        <v>1</v>
      </c>
      <c r="W140" s="144">
        <v>1</v>
      </c>
      <c r="X140" s="281">
        <f t="shared" si="23"/>
        <v>1</v>
      </c>
      <c r="Y140" s="143" t="s">
        <v>117</v>
      </c>
      <c r="Z140" s="144" t="s">
        <v>117</v>
      </c>
      <c r="AA140" s="144" t="s">
        <v>111</v>
      </c>
      <c r="AB140" s="144" t="s">
        <v>118</v>
      </c>
      <c r="AC140" s="144" t="s">
        <v>112</v>
      </c>
      <c r="AD140" s="144"/>
      <c r="AE140" s="144"/>
      <c r="AF140" s="144"/>
      <c r="AG140" s="144"/>
      <c r="AH140" s="143">
        <v>5</v>
      </c>
      <c r="AI140" s="144">
        <v>5</v>
      </c>
      <c r="AJ140" s="144">
        <v>10</v>
      </c>
      <c r="AK140" s="144">
        <v>10</v>
      </c>
      <c r="AL140" s="144">
        <v>14</v>
      </c>
      <c r="AM140" s="144">
        <v>14</v>
      </c>
      <c r="AN140" s="144">
        <v>14</v>
      </c>
      <c r="AO140" s="144">
        <v>14</v>
      </c>
      <c r="AP140" s="144"/>
      <c r="AQ140" s="143"/>
      <c r="AR140" s="144"/>
      <c r="AS140" s="144"/>
      <c r="AT140" s="144"/>
      <c r="AU140" s="144"/>
      <c r="AV140" s="144"/>
      <c r="AW140" s="144"/>
      <c r="AX140" s="144"/>
      <c r="AY140" s="144">
        <v>14</v>
      </c>
      <c r="AZ140" s="149">
        <v>41046</v>
      </c>
      <c r="BA140" s="147"/>
      <c r="BB140" s="150">
        <v>41057</v>
      </c>
      <c r="BC140" s="144"/>
      <c r="BD140" s="144"/>
      <c r="BE140" s="144"/>
      <c r="BF140" s="144"/>
      <c r="BG140" s="144"/>
      <c r="BH140" s="144"/>
      <c r="BI140" s="144"/>
      <c r="BJ140" s="144"/>
      <c r="BK140" s="151"/>
      <c r="BL140" s="152" t="s">
        <v>881</v>
      </c>
      <c r="BM140" s="185">
        <f t="shared" si="24"/>
        <v>1</v>
      </c>
      <c r="BN140" s="282">
        <v>1</v>
      </c>
      <c r="BO140" s="153">
        <v>1.57</v>
      </c>
      <c r="BP140" s="144">
        <v>230</v>
      </c>
      <c r="BQ140" s="180"/>
      <c r="BR140" s="144"/>
      <c r="BS140" s="153"/>
      <c r="BT140" s="153"/>
      <c r="BU140" s="153"/>
      <c r="BV140" s="153"/>
      <c r="BW140" s="153"/>
      <c r="BX140" s="153"/>
      <c r="BY140" s="241">
        <v>2</v>
      </c>
      <c r="BZ140" s="272" t="s">
        <v>924</v>
      </c>
      <c r="CA140" s="153">
        <f t="shared" si="25"/>
        <v>445.26342458042518</v>
      </c>
      <c r="CB140" s="153"/>
      <c r="CC140" s="153">
        <f t="shared" si="26"/>
        <v>445.26342458042518</v>
      </c>
      <c r="CD140" s="155">
        <v>136</v>
      </c>
      <c r="CE140" s="232">
        <v>2</v>
      </c>
      <c r="CF140" s="189">
        <v>8</v>
      </c>
      <c r="CG140" s="189">
        <v>4</v>
      </c>
      <c r="CI140" s="189">
        <v>9</v>
      </c>
      <c r="CK140" s="200">
        <v>9</v>
      </c>
      <c r="CL140" s="189">
        <v>0</v>
      </c>
      <c r="CN140" s="189">
        <v>14</v>
      </c>
      <c r="CO140" s="135" t="s">
        <v>954</v>
      </c>
      <c r="CP140" s="200"/>
      <c r="CU140" s="200"/>
      <c r="CV140" s="199"/>
      <c r="CW140" s="199"/>
      <c r="CX140" s="199"/>
      <c r="CY140" s="139"/>
      <c r="DE140" s="155">
        <v>136</v>
      </c>
      <c r="DF140" s="282">
        <v>1</v>
      </c>
      <c r="DG140" s="282">
        <v>1</v>
      </c>
      <c r="DH140" s="218">
        <v>1</v>
      </c>
      <c r="DI140" s="153">
        <v>1.57</v>
      </c>
      <c r="DJ140" s="146">
        <v>230</v>
      </c>
      <c r="DK140" s="173">
        <v>445.26342458042518</v>
      </c>
      <c r="DL140" s="218">
        <v>14</v>
      </c>
      <c r="DM140" s="147">
        <v>41046</v>
      </c>
      <c r="DN140" s="147"/>
      <c r="DO140" s="147">
        <v>41057</v>
      </c>
      <c r="DP140" s="218">
        <v>2</v>
      </c>
      <c r="DQ140" s="205">
        <f t="shared" si="27"/>
        <v>17</v>
      </c>
      <c r="DR140" s="219">
        <f t="shared" si="28"/>
        <v>4</v>
      </c>
      <c r="DT140" s="219">
        <f t="shared" si="29"/>
        <v>23</v>
      </c>
      <c r="DV140" s="135" t="s">
        <v>958</v>
      </c>
      <c r="DW140" s="135"/>
      <c r="DX140" s="178"/>
    </row>
    <row r="141" spans="1:128" x14ac:dyDescent="0.25">
      <c r="A141" s="152">
        <v>137</v>
      </c>
      <c r="B141" s="146"/>
      <c r="C141" s="167"/>
      <c r="D141" s="147">
        <v>41022</v>
      </c>
      <c r="E141" s="148">
        <v>1</v>
      </c>
      <c r="F141" s="148">
        <v>1</v>
      </c>
      <c r="G141" s="160">
        <v>6.8</v>
      </c>
      <c r="H141" s="205">
        <v>65</v>
      </c>
      <c r="I141" s="179"/>
      <c r="J141" s="209"/>
      <c r="K141" s="148">
        <v>8.1999999999999993</v>
      </c>
      <c r="L141" s="205">
        <v>64</v>
      </c>
      <c r="M141" s="179"/>
      <c r="N141" s="213"/>
      <c r="O141" s="199">
        <v>1</v>
      </c>
      <c r="P141" s="144">
        <v>1</v>
      </c>
      <c r="Q141" s="144">
        <v>1</v>
      </c>
      <c r="R141" s="144">
        <v>1</v>
      </c>
      <c r="S141" s="144">
        <v>1</v>
      </c>
      <c r="T141" s="144">
        <v>1</v>
      </c>
      <c r="U141" s="144">
        <v>1</v>
      </c>
      <c r="V141" s="144">
        <v>1</v>
      </c>
      <c r="W141" s="144">
        <v>1</v>
      </c>
      <c r="X141" s="281">
        <f t="shared" si="23"/>
        <v>1</v>
      </c>
      <c r="Y141" s="143"/>
      <c r="Z141" s="144"/>
      <c r="AA141" s="144" t="s">
        <v>117</v>
      </c>
      <c r="AB141" s="144" t="s">
        <v>117</v>
      </c>
      <c r="AC141" s="144" t="s">
        <v>117</v>
      </c>
      <c r="AD141" s="144" t="s">
        <v>111</v>
      </c>
      <c r="AE141" s="144" t="s">
        <v>118</v>
      </c>
      <c r="AF141" s="144"/>
      <c r="AG141" s="144"/>
      <c r="AH141" s="143"/>
      <c r="AI141" s="144"/>
      <c r="AJ141" s="144">
        <v>3</v>
      </c>
      <c r="AK141" s="144">
        <v>3</v>
      </c>
      <c r="AL141" s="144">
        <v>3</v>
      </c>
      <c r="AM141" s="144">
        <v>3</v>
      </c>
      <c r="AN141" s="144">
        <v>3</v>
      </c>
      <c r="AO141" s="144">
        <v>3</v>
      </c>
      <c r="AP141" s="144"/>
      <c r="AQ141" s="143"/>
      <c r="AR141" s="144"/>
      <c r="AS141" s="144"/>
      <c r="AT141" s="144"/>
      <c r="AU141" s="144"/>
      <c r="AV141" s="144"/>
      <c r="AW141" s="144"/>
      <c r="AX141" s="144"/>
      <c r="AY141" s="144">
        <v>3</v>
      </c>
      <c r="AZ141" s="149">
        <v>41053</v>
      </c>
      <c r="BA141" s="147">
        <v>41053</v>
      </c>
      <c r="BB141" s="150">
        <v>41057</v>
      </c>
      <c r="BC141" s="144"/>
      <c r="BD141" s="144"/>
      <c r="BE141" s="144"/>
      <c r="BF141" s="144"/>
      <c r="BG141" s="144"/>
      <c r="BH141" s="144"/>
      <c r="BI141" s="144"/>
      <c r="BJ141" s="144"/>
      <c r="BK141" s="151"/>
      <c r="BL141" s="152" t="s">
        <v>882</v>
      </c>
      <c r="BM141" s="185">
        <f t="shared" si="24"/>
        <v>1</v>
      </c>
      <c r="BN141" s="282">
        <v>1</v>
      </c>
      <c r="BO141" s="153">
        <v>1.43</v>
      </c>
      <c r="BP141" s="144">
        <v>185</v>
      </c>
      <c r="BQ141" s="180"/>
      <c r="BR141" s="144"/>
      <c r="BS141" s="153"/>
      <c r="BT141" s="153"/>
      <c r="BU141" s="153"/>
      <c r="BV141" s="153"/>
      <c r="BW141" s="153"/>
      <c r="BX141" s="153"/>
      <c r="BY141" s="241">
        <v>0</v>
      </c>
      <c r="BZ141" s="272"/>
      <c r="CA141" s="153">
        <f t="shared" si="25"/>
        <v>297.1212303013167</v>
      </c>
      <c r="CB141" s="153"/>
      <c r="CC141" s="153">
        <f t="shared" si="26"/>
        <v>297.1212303013167</v>
      </c>
      <c r="CD141" s="155">
        <v>137</v>
      </c>
      <c r="CE141" s="232">
        <v>0</v>
      </c>
      <c r="CK141" s="200"/>
      <c r="CP141" s="200"/>
      <c r="CU141" s="200"/>
      <c r="CV141" s="199"/>
      <c r="CW141" s="199"/>
      <c r="CX141" s="199"/>
      <c r="CY141" s="139"/>
      <c r="DE141" s="155">
        <v>137</v>
      </c>
      <c r="DF141" s="282">
        <v>1</v>
      </c>
      <c r="DG141" s="282">
        <v>1</v>
      </c>
      <c r="DH141" s="218">
        <v>1</v>
      </c>
      <c r="DI141" s="153">
        <v>1.43</v>
      </c>
      <c r="DJ141" s="146">
        <v>185</v>
      </c>
      <c r="DK141" s="173">
        <v>297.1212303013167</v>
      </c>
      <c r="DL141" s="218">
        <v>3</v>
      </c>
      <c r="DM141" s="147">
        <v>41053</v>
      </c>
      <c r="DN141" s="147">
        <v>41053</v>
      </c>
      <c r="DO141" s="147">
        <v>41057</v>
      </c>
      <c r="DP141" s="218">
        <v>0</v>
      </c>
      <c r="DQ141" s="205">
        <f t="shared" si="27"/>
        <v>0</v>
      </c>
      <c r="DR141" s="219">
        <f t="shared" si="28"/>
        <v>0</v>
      </c>
      <c r="DT141" s="219">
        <f t="shared" si="29"/>
        <v>0</v>
      </c>
      <c r="DV141" s="135"/>
      <c r="DW141" s="135"/>
      <c r="DX141" s="178"/>
    </row>
    <row r="142" spans="1:128" x14ac:dyDescent="0.25">
      <c r="A142" s="152">
        <v>138</v>
      </c>
      <c r="B142" s="146"/>
      <c r="C142" s="167"/>
      <c r="D142" s="147">
        <v>41022</v>
      </c>
      <c r="E142" s="148">
        <v>1</v>
      </c>
      <c r="F142" s="148">
        <v>1</v>
      </c>
      <c r="G142" s="160">
        <v>6.8</v>
      </c>
      <c r="H142" s="205">
        <v>54</v>
      </c>
      <c r="I142" s="179"/>
      <c r="J142" s="209"/>
      <c r="K142" s="148">
        <v>8.5</v>
      </c>
      <c r="L142" s="205">
        <v>55</v>
      </c>
      <c r="M142" s="179"/>
      <c r="N142" s="213"/>
      <c r="O142" s="199">
        <v>1</v>
      </c>
      <c r="P142" s="144">
        <v>1</v>
      </c>
      <c r="Q142" s="144">
        <v>1</v>
      </c>
      <c r="R142" s="144">
        <v>1</v>
      </c>
      <c r="S142" s="144">
        <v>1</v>
      </c>
      <c r="T142" s="144">
        <v>1</v>
      </c>
      <c r="U142" s="144">
        <v>1</v>
      </c>
      <c r="V142" s="144">
        <v>1</v>
      </c>
      <c r="W142" s="144"/>
      <c r="X142" s="281">
        <f t="shared" si="23"/>
        <v>1</v>
      </c>
      <c r="Y142" s="143" t="s">
        <v>117</v>
      </c>
      <c r="Z142" s="144" t="s">
        <v>117</v>
      </c>
      <c r="AA142" s="144" t="s">
        <v>112</v>
      </c>
      <c r="AB142" s="144" t="s">
        <v>112</v>
      </c>
      <c r="AC142" s="144"/>
      <c r="AD142" s="144"/>
      <c r="AE142" s="144"/>
      <c r="AF142" s="144"/>
      <c r="AG142" s="144"/>
      <c r="AH142" s="143">
        <v>10</v>
      </c>
      <c r="AI142" s="144">
        <v>10</v>
      </c>
      <c r="AJ142" s="144">
        <v>15</v>
      </c>
      <c r="AK142" s="144">
        <v>16</v>
      </c>
      <c r="AL142" s="144">
        <v>18</v>
      </c>
      <c r="AM142" s="144">
        <v>18</v>
      </c>
      <c r="AN142" s="144">
        <v>18</v>
      </c>
      <c r="AO142" s="144"/>
      <c r="AP142" s="144"/>
      <c r="AQ142" s="143"/>
      <c r="AR142" s="144"/>
      <c r="AS142" s="144"/>
      <c r="AT142" s="144"/>
      <c r="AU142" s="144"/>
      <c r="AV142" s="144"/>
      <c r="AW142" s="144"/>
      <c r="AX142" s="144">
        <v>18</v>
      </c>
      <c r="AY142" s="144"/>
      <c r="AZ142" s="149" t="s">
        <v>783</v>
      </c>
      <c r="BA142" s="147"/>
      <c r="BB142" s="150" t="s">
        <v>788</v>
      </c>
      <c r="BC142" s="144"/>
      <c r="BD142" s="144"/>
      <c r="BE142" s="144"/>
      <c r="BF142" s="144"/>
      <c r="BG142" s="144"/>
      <c r="BH142" s="144"/>
      <c r="BI142" s="144"/>
      <c r="BJ142" s="144"/>
      <c r="BK142" s="151"/>
      <c r="BL142" s="152" t="s">
        <v>883</v>
      </c>
      <c r="BM142" s="185">
        <f t="shared" si="24"/>
        <v>1</v>
      </c>
      <c r="BN142" s="282">
        <v>1</v>
      </c>
      <c r="BO142" s="153">
        <v>2.98</v>
      </c>
      <c r="BP142" s="144">
        <v>245</v>
      </c>
      <c r="BQ142" s="180"/>
      <c r="BR142" s="144"/>
      <c r="BS142" s="153"/>
      <c r="BT142" s="153"/>
      <c r="BU142" s="153"/>
      <c r="BV142" s="153"/>
      <c r="BW142" s="153"/>
      <c r="BX142" s="153"/>
      <c r="BY142" s="241">
        <v>4</v>
      </c>
      <c r="BZ142" s="272" t="s">
        <v>924</v>
      </c>
      <c r="CA142" s="153">
        <f t="shared" si="25"/>
        <v>1708.7892133075015</v>
      </c>
      <c r="CB142" s="153"/>
      <c r="CC142" s="153">
        <f t="shared" si="26"/>
        <v>1708.7892133075015</v>
      </c>
      <c r="CD142" s="155">
        <v>138</v>
      </c>
      <c r="CE142" s="232">
        <v>4</v>
      </c>
      <c r="CF142" s="189">
        <v>6</v>
      </c>
      <c r="CG142" s="189">
        <v>9</v>
      </c>
      <c r="CH142" s="189">
        <v>4</v>
      </c>
      <c r="CI142" s="189">
        <v>8</v>
      </c>
      <c r="CK142" s="200">
        <v>9</v>
      </c>
      <c r="CL142" s="189">
        <v>6</v>
      </c>
      <c r="CM142" s="189">
        <v>1</v>
      </c>
      <c r="CN142" s="189">
        <v>11</v>
      </c>
      <c r="CP142" s="200">
        <v>7</v>
      </c>
      <c r="CQ142" s="189">
        <v>8</v>
      </c>
      <c r="CR142" s="189">
        <v>0</v>
      </c>
      <c r="CS142" s="189">
        <v>11</v>
      </c>
      <c r="CU142" s="200">
        <v>15</v>
      </c>
      <c r="CV142" s="199">
        <v>0</v>
      </c>
      <c r="CW142" s="199"/>
      <c r="CX142" s="199">
        <v>1</v>
      </c>
      <c r="CY142" s="139" t="s">
        <v>954</v>
      </c>
      <c r="DE142" s="155">
        <v>138</v>
      </c>
      <c r="DF142" s="282">
        <v>1</v>
      </c>
      <c r="DG142" s="282">
        <v>1</v>
      </c>
      <c r="DH142" s="218">
        <v>1</v>
      </c>
      <c r="DI142" s="153">
        <v>2.98</v>
      </c>
      <c r="DJ142" s="146">
        <v>245</v>
      </c>
      <c r="DK142" s="173">
        <v>1708.7892133075015</v>
      </c>
      <c r="DL142" s="218">
        <v>18</v>
      </c>
      <c r="DM142" s="147" t="s">
        <v>783</v>
      </c>
      <c r="DN142" s="147"/>
      <c r="DO142" s="147" t="s">
        <v>788</v>
      </c>
      <c r="DP142" s="218">
        <v>4</v>
      </c>
      <c r="DQ142" s="205">
        <f t="shared" si="27"/>
        <v>37</v>
      </c>
      <c r="DR142" s="219">
        <f t="shared" si="28"/>
        <v>23</v>
      </c>
      <c r="DS142" s="219">
        <f t="shared" si="30"/>
        <v>5</v>
      </c>
      <c r="DT142" s="219">
        <f t="shared" si="29"/>
        <v>31</v>
      </c>
      <c r="DV142" s="135" t="s">
        <v>958</v>
      </c>
      <c r="DW142" s="135"/>
      <c r="DX142" s="178"/>
    </row>
    <row r="143" spans="1:128" x14ac:dyDescent="0.25">
      <c r="A143" s="152">
        <v>139</v>
      </c>
      <c r="B143" s="146" t="s">
        <v>542</v>
      </c>
      <c r="C143" s="167"/>
      <c r="D143" s="147"/>
      <c r="E143" s="148"/>
      <c r="F143" s="148"/>
      <c r="G143" s="160"/>
      <c r="H143" s="205"/>
      <c r="I143" s="179"/>
      <c r="J143" s="209"/>
      <c r="K143" s="148"/>
      <c r="L143" s="205"/>
      <c r="M143" s="179"/>
      <c r="N143" s="213"/>
      <c r="O143" s="199"/>
      <c r="P143" s="144"/>
      <c r="Q143" s="144"/>
      <c r="R143" s="144"/>
      <c r="S143" s="144"/>
      <c r="T143" s="144"/>
      <c r="U143" s="144"/>
      <c r="V143" s="144"/>
      <c r="W143" s="144"/>
      <c r="X143" s="281">
        <f t="shared" si="23"/>
        <v>0</v>
      </c>
      <c r="Y143" s="143"/>
      <c r="Z143" s="144"/>
      <c r="AA143" s="144"/>
      <c r="AB143" s="144"/>
      <c r="AC143" s="144"/>
      <c r="AD143" s="144"/>
      <c r="AE143" s="144"/>
      <c r="AF143" s="144"/>
      <c r="AG143" s="144"/>
      <c r="AH143" s="143"/>
      <c r="AI143" s="144"/>
      <c r="AJ143" s="144"/>
      <c r="AK143" s="144"/>
      <c r="AL143" s="144"/>
      <c r="AM143" s="144"/>
      <c r="AN143" s="144"/>
      <c r="AO143" s="144"/>
      <c r="AP143" s="144"/>
      <c r="AQ143" s="143"/>
      <c r="AR143" s="144"/>
      <c r="AS143" s="144"/>
      <c r="AT143" s="144"/>
      <c r="AU143" s="144"/>
      <c r="AV143" s="144"/>
      <c r="AW143" s="144"/>
      <c r="AX143" s="144"/>
      <c r="AY143" s="144"/>
      <c r="AZ143" s="149"/>
      <c r="BA143" s="147"/>
      <c r="BB143" s="150"/>
      <c r="BC143" s="144"/>
      <c r="BD143" s="144"/>
      <c r="BE143" s="144"/>
      <c r="BF143" s="144"/>
      <c r="BG143" s="144"/>
      <c r="BH143" s="144"/>
      <c r="BI143" s="144"/>
      <c r="BJ143" s="144"/>
      <c r="BK143" s="151"/>
      <c r="BL143" s="152"/>
      <c r="BM143" s="185">
        <f t="shared" si="24"/>
        <v>0</v>
      </c>
      <c r="BN143" s="282"/>
      <c r="BO143" s="153"/>
      <c r="BP143" s="144"/>
      <c r="BQ143" s="180"/>
      <c r="BR143" s="144"/>
      <c r="BS143" s="153"/>
      <c r="BT143" s="153"/>
      <c r="BU143" s="153"/>
      <c r="BV143" s="153"/>
      <c r="BW143" s="153"/>
      <c r="BX143" s="153"/>
      <c r="BY143" s="241"/>
      <c r="BZ143" s="272"/>
      <c r="CA143" s="153"/>
      <c r="CB143" s="153"/>
      <c r="CC143" s="153"/>
      <c r="CD143" s="155">
        <v>139</v>
      </c>
      <c r="CE143" s="232"/>
      <c r="CK143" s="200"/>
      <c r="CP143" s="200"/>
      <c r="CU143" s="200"/>
      <c r="CV143" s="199"/>
      <c r="CW143" s="199"/>
      <c r="CX143" s="199"/>
      <c r="CY143" s="139"/>
      <c r="DE143" s="155">
        <v>139</v>
      </c>
      <c r="DF143" s="282">
        <v>0</v>
      </c>
      <c r="DG143" s="282">
        <v>0</v>
      </c>
      <c r="DH143" s="218"/>
      <c r="DI143" s="153"/>
      <c r="DJ143" s="146"/>
      <c r="DK143" s="173"/>
      <c r="DM143" s="147"/>
      <c r="DN143" s="147"/>
      <c r="DO143" s="147"/>
      <c r="DP143" s="218"/>
      <c r="DQ143" s="205"/>
      <c r="DV143" s="135"/>
      <c r="DW143" s="135"/>
      <c r="DX143" s="178"/>
    </row>
    <row r="144" spans="1:128" x14ac:dyDescent="0.25">
      <c r="A144" s="152">
        <v>140</v>
      </c>
      <c r="B144" s="146" t="s">
        <v>543</v>
      </c>
      <c r="C144" s="167"/>
      <c r="D144" s="147"/>
      <c r="E144" s="148"/>
      <c r="F144" s="148"/>
      <c r="G144" s="160"/>
      <c r="H144" s="205"/>
      <c r="I144" s="179"/>
      <c r="J144" s="209"/>
      <c r="K144" s="148"/>
      <c r="L144" s="205"/>
      <c r="M144" s="179"/>
      <c r="N144" s="213"/>
      <c r="O144" s="199"/>
      <c r="P144" s="144"/>
      <c r="Q144" s="144"/>
      <c r="R144" s="144"/>
      <c r="S144" s="144"/>
      <c r="T144" s="144"/>
      <c r="U144" s="144"/>
      <c r="V144" s="144"/>
      <c r="W144" s="144"/>
      <c r="X144" s="281">
        <f t="shared" si="23"/>
        <v>0</v>
      </c>
      <c r="Y144" s="143"/>
      <c r="Z144" s="144"/>
      <c r="AA144" s="144"/>
      <c r="AB144" s="144"/>
      <c r="AC144" s="144"/>
      <c r="AD144" s="144"/>
      <c r="AE144" s="144"/>
      <c r="AF144" s="144"/>
      <c r="AG144" s="144"/>
      <c r="AH144" s="143"/>
      <c r="AI144" s="144"/>
      <c r="AJ144" s="144"/>
      <c r="AK144" s="144"/>
      <c r="AL144" s="144"/>
      <c r="AM144" s="144"/>
      <c r="AN144" s="144"/>
      <c r="AO144" s="144"/>
      <c r="AP144" s="144"/>
      <c r="AQ144" s="143"/>
      <c r="AR144" s="144"/>
      <c r="AS144" s="144"/>
      <c r="AT144" s="144"/>
      <c r="AU144" s="144"/>
      <c r="AV144" s="144"/>
      <c r="AW144" s="144"/>
      <c r="AX144" s="144"/>
      <c r="AY144" s="144"/>
      <c r="AZ144" s="149"/>
      <c r="BA144" s="147"/>
      <c r="BB144" s="150"/>
      <c r="BC144" s="144"/>
      <c r="BD144" s="144"/>
      <c r="BE144" s="144"/>
      <c r="BF144" s="144"/>
      <c r="BG144" s="144"/>
      <c r="BH144" s="144"/>
      <c r="BI144" s="144"/>
      <c r="BJ144" s="144"/>
      <c r="BK144" s="151"/>
      <c r="BL144" s="152" t="s">
        <v>753</v>
      </c>
      <c r="BM144" s="185">
        <f t="shared" si="24"/>
        <v>0</v>
      </c>
      <c r="BN144" s="282"/>
      <c r="BO144" s="153"/>
      <c r="BP144" s="144"/>
      <c r="BQ144" s="180"/>
      <c r="BR144" s="144"/>
      <c r="BS144" s="153"/>
      <c r="BT144" s="153"/>
      <c r="BU144" s="153"/>
      <c r="BV144" s="153"/>
      <c r="BW144" s="153"/>
      <c r="BX144" s="153"/>
      <c r="BY144" s="241"/>
      <c r="BZ144" s="272"/>
      <c r="CA144" s="153"/>
      <c r="CB144" s="153"/>
      <c r="CC144" s="153"/>
      <c r="CD144" s="155">
        <v>140</v>
      </c>
      <c r="CE144" s="232"/>
      <c r="CK144" s="200"/>
      <c r="CP144" s="200"/>
      <c r="CU144" s="200"/>
      <c r="CV144" s="199"/>
      <c r="CW144" s="199"/>
      <c r="CX144" s="199"/>
      <c r="CY144" s="139"/>
      <c r="DE144" s="155">
        <v>140</v>
      </c>
      <c r="DF144" s="282">
        <v>0</v>
      </c>
      <c r="DG144" s="282">
        <v>0</v>
      </c>
      <c r="DH144" s="218"/>
      <c r="DI144" s="153"/>
      <c r="DJ144" s="146"/>
      <c r="DK144" s="173"/>
      <c r="DM144" s="147"/>
      <c r="DN144" s="147"/>
      <c r="DO144" s="147"/>
      <c r="DP144" s="218"/>
      <c r="DQ144" s="205"/>
      <c r="DV144" s="177"/>
      <c r="DW144" s="177"/>
      <c r="DX144" s="178"/>
    </row>
    <row r="145" spans="1:128" x14ac:dyDescent="0.25">
      <c r="A145" s="152">
        <v>141</v>
      </c>
      <c r="B145" s="146" t="s">
        <v>544</v>
      </c>
      <c r="C145" s="167"/>
      <c r="D145" s="147"/>
      <c r="E145" s="148"/>
      <c r="F145" s="148"/>
      <c r="G145" s="160"/>
      <c r="H145" s="205"/>
      <c r="I145" s="179"/>
      <c r="J145" s="209"/>
      <c r="K145" s="148"/>
      <c r="L145" s="205"/>
      <c r="M145" s="179"/>
      <c r="N145" s="213"/>
      <c r="O145" s="199"/>
      <c r="P145" s="144"/>
      <c r="Q145" s="144"/>
      <c r="R145" s="144"/>
      <c r="S145" s="144"/>
      <c r="T145" s="144"/>
      <c r="U145" s="144"/>
      <c r="V145" s="144"/>
      <c r="W145" s="144"/>
      <c r="X145" s="281">
        <f t="shared" si="23"/>
        <v>0</v>
      </c>
      <c r="Y145" s="143"/>
      <c r="Z145" s="144"/>
      <c r="AA145" s="144"/>
      <c r="AB145" s="144"/>
      <c r="AC145" s="144"/>
      <c r="AD145" s="144"/>
      <c r="AE145" s="144"/>
      <c r="AF145" s="144"/>
      <c r="AG145" s="144"/>
      <c r="AH145" s="143"/>
      <c r="AI145" s="144"/>
      <c r="AJ145" s="144"/>
      <c r="AK145" s="144"/>
      <c r="AL145" s="144"/>
      <c r="AM145" s="144"/>
      <c r="AN145" s="144"/>
      <c r="AO145" s="144"/>
      <c r="AP145" s="144"/>
      <c r="AQ145" s="143"/>
      <c r="AR145" s="144"/>
      <c r="AS145" s="144"/>
      <c r="AT145" s="144"/>
      <c r="AU145" s="144"/>
      <c r="AV145" s="144"/>
      <c r="AW145" s="144"/>
      <c r="AX145" s="144"/>
      <c r="AY145" s="144"/>
      <c r="AZ145" s="149"/>
      <c r="BA145" s="147"/>
      <c r="BB145" s="150"/>
      <c r="BC145" s="144"/>
      <c r="BD145" s="144"/>
      <c r="BE145" s="144"/>
      <c r="BF145" s="144"/>
      <c r="BG145" s="144"/>
      <c r="BH145" s="144"/>
      <c r="BI145" s="144"/>
      <c r="BJ145" s="144"/>
      <c r="BK145" s="151"/>
      <c r="BL145" s="152" t="s">
        <v>753</v>
      </c>
      <c r="BM145" s="185">
        <f t="shared" si="24"/>
        <v>0</v>
      </c>
      <c r="BN145" s="282"/>
      <c r="BO145" s="153"/>
      <c r="BP145" s="144"/>
      <c r="BQ145" s="180"/>
      <c r="BR145" s="144"/>
      <c r="BS145" s="153"/>
      <c r="BT145" s="153"/>
      <c r="BU145" s="153"/>
      <c r="BV145" s="153"/>
      <c r="BW145" s="153"/>
      <c r="BX145" s="153"/>
      <c r="BY145" s="241"/>
      <c r="BZ145" s="272"/>
      <c r="CA145" s="153"/>
      <c r="CB145" s="153"/>
      <c r="CC145" s="153"/>
      <c r="CD145" s="155">
        <v>141</v>
      </c>
      <c r="CE145" s="232"/>
      <c r="CK145" s="200"/>
      <c r="CP145" s="200"/>
      <c r="CU145" s="200"/>
      <c r="CV145" s="199"/>
      <c r="CW145" s="199"/>
      <c r="CX145" s="199"/>
      <c r="CY145" s="139"/>
      <c r="DE145" s="155">
        <v>141</v>
      </c>
      <c r="DF145" s="282">
        <v>0</v>
      </c>
      <c r="DG145" s="282">
        <v>0</v>
      </c>
      <c r="DH145" s="218"/>
      <c r="DI145" s="153"/>
      <c r="DJ145" s="146"/>
      <c r="DK145" s="173"/>
      <c r="DM145" s="147"/>
      <c r="DN145" s="147"/>
      <c r="DO145" s="147"/>
      <c r="DP145" s="218"/>
      <c r="DQ145" s="205"/>
      <c r="DV145" s="135"/>
      <c r="DW145" s="135"/>
      <c r="DX145" s="178"/>
    </row>
    <row r="146" spans="1:128" x14ac:dyDescent="0.25">
      <c r="A146" s="152">
        <v>142</v>
      </c>
      <c r="B146" s="146" t="s">
        <v>545</v>
      </c>
      <c r="C146" s="167"/>
      <c r="D146" s="147"/>
      <c r="E146" s="148"/>
      <c r="F146" s="148"/>
      <c r="G146" s="160"/>
      <c r="H146" s="205"/>
      <c r="I146" s="179"/>
      <c r="J146" s="209"/>
      <c r="K146" s="148"/>
      <c r="L146" s="205"/>
      <c r="M146" s="179"/>
      <c r="N146" s="213"/>
      <c r="O146" s="199"/>
      <c r="P146" s="144"/>
      <c r="Q146" s="144"/>
      <c r="R146" s="144"/>
      <c r="S146" s="144"/>
      <c r="T146" s="144"/>
      <c r="U146" s="144"/>
      <c r="V146" s="144"/>
      <c r="W146" s="144"/>
      <c r="X146" s="281">
        <f t="shared" si="23"/>
        <v>0</v>
      </c>
      <c r="Y146" s="143"/>
      <c r="Z146" s="144"/>
      <c r="AA146" s="144"/>
      <c r="AB146" s="144"/>
      <c r="AC146" s="144"/>
      <c r="AD146" s="144"/>
      <c r="AE146" s="144"/>
      <c r="AF146" s="144"/>
      <c r="AG146" s="144"/>
      <c r="AH146" s="143"/>
      <c r="AI146" s="144"/>
      <c r="AJ146" s="144"/>
      <c r="AK146" s="144"/>
      <c r="AL146" s="144"/>
      <c r="AM146" s="144"/>
      <c r="AN146" s="144"/>
      <c r="AO146" s="144"/>
      <c r="AP146" s="144"/>
      <c r="AQ146" s="143"/>
      <c r="AR146" s="144"/>
      <c r="AS146" s="144"/>
      <c r="AT146" s="144"/>
      <c r="AU146" s="144"/>
      <c r="AV146" s="144"/>
      <c r="AW146" s="144"/>
      <c r="AX146" s="144"/>
      <c r="AY146" s="144"/>
      <c r="AZ146" s="149"/>
      <c r="BA146" s="147"/>
      <c r="BB146" s="150"/>
      <c r="BC146" s="144"/>
      <c r="BD146" s="144"/>
      <c r="BE146" s="144"/>
      <c r="BF146" s="144"/>
      <c r="BG146" s="144"/>
      <c r="BH146" s="144"/>
      <c r="BI146" s="144"/>
      <c r="BJ146" s="144"/>
      <c r="BK146" s="151"/>
      <c r="BL146" s="152" t="s">
        <v>753</v>
      </c>
      <c r="BM146" s="185">
        <f t="shared" si="24"/>
        <v>0</v>
      </c>
      <c r="BN146" s="282"/>
      <c r="BO146" s="153"/>
      <c r="BP146" s="144"/>
      <c r="BQ146" s="180"/>
      <c r="BR146" s="144"/>
      <c r="BS146" s="153"/>
      <c r="BT146" s="153"/>
      <c r="BU146" s="153"/>
      <c r="BV146" s="153"/>
      <c r="BW146" s="153"/>
      <c r="BX146" s="153"/>
      <c r="BY146" s="241"/>
      <c r="BZ146" s="272"/>
      <c r="CA146" s="153"/>
      <c r="CB146" s="153"/>
      <c r="CC146" s="153"/>
      <c r="CD146" s="155">
        <v>142</v>
      </c>
      <c r="CE146" s="232"/>
      <c r="CK146" s="200"/>
      <c r="CP146" s="200"/>
      <c r="CU146" s="200"/>
      <c r="CV146" s="199"/>
      <c r="CW146" s="199"/>
      <c r="CX146" s="199"/>
      <c r="CY146" s="139"/>
      <c r="DE146" s="155">
        <v>142</v>
      </c>
      <c r="DF146" s="282">
        <v>0</v>
      </c>
      <c r="DG146" s="282">
        <v>0</v>
      </c>
      <c r="DH146" s="218"/>
      <c r="DI146" s="153"/>
      <c r="DJ146" s="146"/>
      <c r="DK146" s="173"/>
      <c r="DM146" s="147"/>
      <c r="DN146" s="147"/>
      <c r="DO146" s="147"/>
      <c r="DP146" s="218"/>
      <c r="DQ146" s="205"/>
      <c r="DV146" s="135"/>
      <c r="DW146" s="135"/>
      <c r="DX146" s="178"/>
    </row>
    <row r="147" spans="1:128" x14ac:dyDescent="0.25">
      <c r="A147" s="152">
        <v>143</v>
      </c>
      <c r="B147" s="146" t="s">
        <v>546</v>
      </c>
      <c r="C147" s="167"/>
      <c r="D147" s="147"/>
      <c r="E147" s="148"/>
      <c r="F147" s="148"/>
      <c r="G147" s="160"/>
      <c r="H147" s="205"/>
      <c r="I147" s="179"/>
      <c r="J147" s="209"/>
      <c r="K147" s="148"/>
      <c r="L147" s="205"/>
      <c r="M147" s="179"/>
      <c r="N147" s="213"/>
      <c r="O147" s="199"/>
      <c r="P147" s="144"/>
      <c r="Q147" s="144"/>
      <c r="R147" s="144"/>
      <c r="S147" s="144"/>
      <c r="T147" s="144"/>
      <c r="U147" s="144"/>
      <c r="V147" s="144"/>
      <c r="W147" s="144"/>
      <c r="X147" s="281">
        <f t="shared" si="23"/>
        <v>0</v>
      </c>
      <c r="Y147" s="143"/>
      <c r="Z147" s="144"/>
      <c r="AA147" s="144"/>
      <c r="AB147" s="144"/>
      <c r="AC147" s="144"/>
      <c r="AD147" s="144"/>
      <c r="AE147" s="144"/>
      <c r="AF147" s="144"/>
      <c r="AG147" s="144"/>
      <c r="AH147" s="143"/>
      <c r="AI147" s="144"/>
      <c r="AJ147" s="144"/>
      <c r="AK147" s="144"/>
      <c r="AL147" s="144"/>
      <c r="AM147" s="144"/>
      <c r="AN147" s="144"/>
      <c r="AO147" s="144"/>
      <c r="AP147" s="144"/>
      <c r="AQ147" s="143"/>
      <c r="AR147" s="144"/>
      <c r="AS147" s="144"/>
      <c r="AT147" s="144"/>
      <c r="AU147" s="144"/>
      <c r="AV147" s="144"/>
      <c r="AW147" s="144"/>
      <c r="AX147" s="144"/>
      <c r="AY147" s="144"/>
      <c r="AZ147" s="149"/>
      <c r="BA147" s="147"/>
      <c r="BB147" s="150"/>
      <c r="BC147" s="144"/>
      <c r="BD147" s="144"/>
      <c r="BE147" s="144"/>
      <c r="BF147" s="144"/>
      <c r="BG147" s="144"/>
      <c r="BH147" s="144"/>
      <c r="BI147" s="144"/>
      <c r="BJ147" s="144"/>
      <c r="BK147" s="151"/>
      <c r="BL147" s="152" t="s">
        <v>753</v>
      </c>
      <c r="BM147" s="185">
        <f t="shared" si="24"/>
        <v>0</v>
      </c>
      <c r="BN147" s="282"/>
      <c r="BO147" s="153"/>
      <c r="BP147" s="144"/>
      <c r="BQ147" s="180"/>
      <c r="BR147" s="144"/>
      <c r="BS147" s="153"/>
      <c r="BT147" s="153"/>
      <c r="BU147" s="153"/>
      <c r="BV147" s="153"/>
      <c r="BW147" s="153"/>
      <c r="BX147" s="153"/>
      <c r="BY147" s="241"/>
      <c r="BZ147" s="272"/>
      <c r="CA147" s="153"/>
      <c r="CB147" s="153"/>
      <c r="CC147" s="153"/>
      <c r="CD147" s="155">
        <v>143</v>
      </c>
      <c r="CE147" s="232"/>
      <c r="CK147" s="200"/>
      <c r="CP147" s="200"/>
      <c r="CU147" s="200"/>
      <c r="CV147" s="199"/>
      <c r="CW147" s="199"/>
      <c r="CX147" s="199"/>
      <c r="CY147" s="139"/>
      <c r="DE147" s="155">
        <v>143</v>
      </c>
      <c r="DF147" s="282">
        <v>0</v>
      </c>
      <c r="DG147" s="282">
        <v>0</v>
      </c>
      <c r="DH147" s="218"/>
      <c r="DI147" s="153"/>
      <c r="DJ147" s="146"/>
      <c r="DK147" s="173"/>
      <c r="DM147" s="147"/>
      <c r="DN147" s="147"/>
      <c r="DO147" s="147"/>
      <c r="DP147" s="218"/>
      <c r="DQ147" s="205"/>
      <c r="DV147" s="135"/>
      <c r="DW147" s="135"/>
      <c r="DX147" s="178"/>
    </row>
    <row r="148" spans="1:128" x14ac:dyDescent="0.25">
      <c r="A148" s="152">
        <v>144</v>
      </c>
      <c r="B148" s="146" t="s">
        <v>547</v>
      </c>
      <c r="C148" s="167"/>
      <c r="D148" s="147"/>
      <c r="E148" s="148"/>
      <c r="F148" s="148"/>
      <c r="G148" s="160"/>
      <c r="H148" s="205"/>
      <c r="I148" s="179"/>
      <c r="J148" s="209"/>
      <c r="K148" s="148"/>
      <c r="L148" s="205"/>
      <c r="M148" s="179"/>
      <c r="N148" s="213"/>
      <c r="O148" s="199"/>
      <c r="P148" s="144"/>
      <c r="Q148" s="144"/>
      <c r="R148" s="144"/>
      <c r="S148" s="144"/>
      <c r="T148" s="144"/>
      <c r="U148" s="144"/>
      <c r="V148" s="144"/>
      <c r="W148" s="144"/>
      <c r="X148" s="281">
        <f t="shared" si="23"/>
        <v>0</v>
      </c>
      <c r="Y148" s="143"/>
      <c r="Z148" s="144"/>
      <c r="AA148" s="144"/>
      <c r="AB148" s="144"/>
      <c r="AC148" s="144"/>
      <c r="AD148" s="144"/>
      <c r="AE148" s="144"/>
      <c r="AF148" s="144"/>
      <c r="AG148" s="144"/>
      <c r="AH148" s="143"/>
      <c r="AI148" s="144"/>
      <c r="AJ148" s="144"/>
      <c r="AK148" s="144"/>
      <c r="AL148" s="144"/>
      <c r="AM148" s="144"/>
      <c r="AN148" s="144"/>
      <c r="AO148" s="144"/>
      <c r="AP148" s="144"/>
      <c r="AQ148" s="143"/>
      <c r="AR148" s="144"/>
      <c r="AS148" s="144"/>
      <c r="AT148" s="144"/>
      <c r="AU148" s="144"/>
      <c r="AV148" s="144"/>
      <c r="AW148" s="144"/>
      <c r="AX148" s="144"/>
      <c r="AY148" s="144"/>
      <c r="AZ148" s="149"/>
      <c r="BA148" s="147"/>
      <c r="BB148" s="150"/>
      <c r="BC148" s="144"/>
      <c r="BD148" s="144"/>
      <c r="BE148" s="144"/>
      <c r="BF148" s="144"/>
      <c r="BG148" s="144"/>
      <c r="BH148" s="144"/>
      <c r="BI148" s="144"/>
      <c r="BJ148" s="144"/>
      <c r="BK148" s="151"/>
      <c r="BL148" s="152" t="s">
        <v>753</v>
      </c>
      <c r="BM148" s="185">
        <f t="shared" si="24"/>
        <v>0</v>
      </c>
      <c r="BN148" s="282"/>
      <c r="BO148" s="153"/>
      <c r="BP148" s="144"/>
      <c r="BQ148" s="180"/>
      <c r="BR148" s="144"/>
      <c r="BS148" s="153"/>
      <c r="BT148" s="153"/>
      <c r="BU148" s="153"/>
      <c r="BV148" s="153"/>
      <c r="BW148" s="153"/>
      <c r="BX148" s="153"/>
      <c r="BY148" s="241"/>
      <c r="BZ148" s="272"/>
      <c r="CA148" s="153"/>
      <c r="CB148" s="153"/>
      <c r="CC148" s="153"/>
      <c r="CD148" s="155">
        <v>144</v>
      </c>
      <c r="CE148" s="232"/>
      <c r="CK148" s="200"/>
      <c r="CP148" s="200"/>
      <c r="CU148" s="200"/>
      <c r="CV148" s="199"/>
      <c r="CW148" s="199"/>
      <c r="CX148" s="199"/>
      <c r="CY148" s="139"/>
      <c r="DE148" s="155">
        <v>144</v>
      </c>
      <c r="DF148" s="282">
        <v>0</v>
      </c>
      <c r="DG148" s="282">
        <v>0</v>
      </c>
      <c r="DH148" s="218"/>
      <c r="DI148" s="153"/>
      <c r="DJ148" s="146"/>
      <c r="DK148" s="173"/>
      <c r="DM148" s="147"/>
      <c r="DN148" s="147"/>
      <c r="DO148" s="147"/>
      <c r="DP148" s="218"/>
      <c r="DQ148" s="205"/>
      <c r="DV148" s="135"/>
      <c r="DW148" s="135"/>
      <c r="DX148" s="178"/>
    </row>
    <row r="149" spans="1:128" x14ac:dyDescent="0.25">
      <c r="A149" s="152">
        <v>145</v>
      </c>
      <c r="B149" s="146" t="s">
        <v>548</v>
      </c>
      <c r="C149" s="167"/>
      <c r="D149" s="147"/>
      <c r="E149" s="148"/>
      <c r="F149" s="148"/>
      <c r="G149" s="160"/>
      <c r="H149" s="205"/>
      <c r="I149" s="179"/>
      <c r="J149" s="209"/>
      <c r="K149" s="148"/>
      <c r="L149" s="205"/>
      <c r="M149" s="179"/>
      <c r="N149" s="213"/>
      <c r="O149" s="199"/>
      <c r="P149" s="144"/>
      <c r="Q149" s="144"/>
      <c r="R149" s="144"/>
      <c r="S149" s="144"/>
      <c r="T149" s="144"/>
      <c r="U149" s="144"/>
      <c r="V149" s="144"/>
      <c r="W149" s="144"/>
      <c r="X149" s="281">
        <f t="shared" si="23"/>
        <v>0</v>
      </c>
      <c r="Y149" s="143"/>
      <c r="Z149" s="144"/>
      <c r="AA149" s="144"/>
      <c r="AB149" s="144"/>
      <c r="AC149" s="144"/>
      <c r="AD149" s="144"/>
      <c r="AE149" s="144"/>
      <c r="AF149" s="144"/>
      <c r="AG149" s="144"/>
      <c r="AH149" s="143"/>
      <c r="AI149" s="144"/>
      <c r="AJ149" s="144"/>
      <c r="AK149" s="144"/>
      <c r="AL149" s="144"/>
      <c r="AM149" s="144"/>
      <c r="AN149" s="144"/>
      <c r="AO149" s="144"/>
      <c r="AP149" s="144"/>
      <c r="AQ149" s="143"/>
      <c r="AR149" s="144"/>
      <c r="AS149" s="144"/>
      <c r="AT149" s="144"/>
      <c r="AU149" s="144"/>
      <c r="AV149" s="144"/>
      <c r="AW149" s="144"/>
      <c r="AX149" s="144"/>
      <c r="AY149" s="144"/>
      <c r="AZ149" s="149"/>
      <c r="BA149" s="147"/>
      <c r="BB149" s="150"/>
      <c r="BC149" s="144"/>
      <c r="BD149" s="144"/>
      <c r="BE149" s="144"/>
      <c r="BF149" s="144"/>
      <c r="BG149" s="144"/>
      <c r="BH149" s="144"/>
      <c r="BI149" s="144"/>
      <c r="BJ149" s="144"/>
      <c r="BK149" s="151"/>
      <c r="BL149" s="152" t="s">
        <v>753</v>
      </c>
      <c r="BM149" s="185">
        <f t="shared" si="24"/>
        <v>0</v>
      </c>
      <c r="BN149" s="282"/>
      <c r="BO149" s="153"/>
      <c r="BP149" s="144"/>
      <c r="BQ149" s="180"/>
      <c r="BR149" s="144"/>
      <c r="BS149" s="153"/>
      <c r="BT149" s="153"/>
      <c r="BU149" s="153"/>
      <c r="BV149" s="153"/>
      <c r="BW149" s="153"/>
      <c r="BX149" s="153"/>
      <c r="BY149" s="241"/>
      <c r="BZ149" s="272"/>
      <c r="CA149" s="153"/>
      <c r="CB149" s="153"/>
      <c r="CC149" s="153"/>
      <c r="CD149" s="155">
        <v>145</v>
      </c>
      <c r="CE149" s="232"/>
      <c r="CK149" s="200"/>
      <c r="CP149" s="200"/>
      <c r="CU149" s="200"/>
      <c r="CV149" s="199"/>
      <c r="CW149" s="199"/>
      <c r="CX149" s="199"/>
      <c r="CY149" s="139"/>
      <c r="DE149" s="155">
        <v>145</v>
      </c>
      <c r="DF149" s="282">
        <v>0</v>
      </c>
      <c r="DG149" s="282">
        <v>0</v>
      </c>
      <c r="DH149" s="218"/>
      <c r="DI149" s="153"/>
      <c r="DJ149" s="146"/>
      <c r="DK149" s="173"/>
      <c r="DM149" s="147"/>
      <c r="DN149" s="147"/>
      <c r="DO149" s="147"/>
      <c r="DP149" s="218"/>
      <c r="DQ149" s="205"/>
      <c r="DV149" s="135"/>
      <c r="DW149" s="135"/>
      <c r="DX149" s="178"/>
    </row>
    <row r="150" spans="1:128" x14ac:dyDescent="0.25">
      <c r="A150" s="152">
        <v>146</v>
      </c>
      <c r="B150" s="146" t="s">
        <v>549</v>
      </c>
      <c r="C150" s="167"/>
      <c r="D150" s="147"/>
      <c r="E150" s="148"/>
      <c r="F150" s="148"/>
      <c r="G150" s="160"/>
      <c r="H150" s="205"/>
      <c r="I150" s="179"/>
      <c r="J150" s="209"/>
      <c r="K150" s="148"/>
      <c r="L150" s="205"/>
      <c r="M150" s="179"/>
      <c r="N150" s="213"/>
      <c r="O150" s="199"/>
      <c r="P150" s="144"/>
      <c r="Q150" s="144"/>
      <c r="R150" s="144"/>
      <c r="S150" s="144"/>
      <c r="T150" s="144"/>
      <c r="U150" s="144"/>
      <c r="V150" s="144"/>
      <c r="W150" s="144"/>
      <c r="X150" s="281">
        <f t="shared" si="23"/>
        <v>0</v>
      </c>
      <c r="Y150" s="143"/>
      <c r="Z150" s="144"/>
      <c r="AA150" s="144"/>
      <c r="AB150" s="144"/>
      <c r="AC150" s="144"/>
      <c r="AD150" s="144"/>
      <c r="AE150" s="144"/>
      <c r="AF150" s="144"/>
      <c r="AG150" s="144"/>
      <c r="AH150" s="143"/>
      <c r="AI150" s="144"/>
      <c r="AJ150" s="144"/>
      <c r="AK150" s="144"/>
      <c r="AL150" s="144"/>
      <c r="AM150" s="144"/>
      <c r="AN150" s="144"/>
      <c r="AO150" s="144"/>
      <c r="AP150" s="144"/>
      <c r="AQ150" s="143"/>
      <c r="AR150" s="144"/>
      <c r="AS150" s="144"/>
      <c r="AT150" s="144"/>
      <c r="AU150" s="144"/>
      <c r="AV150" s="144"/>
      <c r="AW150" s="144"/>
      <c r="AX150" s="144"/>
      <c r="AY150" s="144"/>
      <c r="AZ150" s="149"/>
      <c r="BA150" s="147"/>
      <c r="BB150" s="150"/>
      <c r="BC150" s="144"/>
      <c r="BD150" s="144"/>
      <c r="BE150" s="144"/>
      <c r="BF150" s="144"/>
      <c r="BG150" s="144"/>
      <c r="BH150" s="144"/>
      <c r="BI150" s="144"/>
      <c r="BJ150" s="144"/>
      <c r="BK150" s="151"/>
      <c r="BL150" s="152" t="s">
        <v>753</v>
      </c>
      <c r="BM150" s="185">
        <f t="shared" si="24"/>
        <v>0</v>
      </c>
      <c r="BN150" s="282"/>
      <c r="BO150" s="153"/>
      <c r="BP150" s="144"/>
      <c r="BQ150" s="180"/>
      <c r="BR150" s="144"/>
      <c r="BS150" s="153"/>
      <c r="BT150" s="153"/>
      <c r="BU150" s="153"/>
      <c r="BV150" s="153"/>
      <c r="BW150" s="153"/>
      <c r="BX150" s="153"/>
      <c r="BY150" s="241"/>
      <c r="BZ150" s="272"/>
      <c r="CA150" s="153"/>
      <c r="CB150" s="153"/>
      <c r="CC150" s="153"/>
      <c r="CD150" s="155">
        <v>146</v>
      </c>
      <c r="CE150" s="232"/>
      <c r="CK150" s="200"/>
      <c r="CP150" s="200"/>
      <c r="CU150" s="200"/>
      <c r="CV150" s="199"/>
      <c r="CW150" s="199"/>
      <c r="CX150" s="199"/>
      <c r="CY150" s="139"/>
      <c r="DE150" s="155">
        <v>146</v>
      </c>
      <c r="DF150" s="282">
        <v>0</v>
      </c>
      <c r="DG150" s="282">
        <v>0</v>
      </c>
      <c r="DH150" s="218"/>
      <c r="DI150" s="153"/>
      <c r="DJ150" s="146"/>
      <c r="DK150" s="173"/>
      <c r="DM150" s="147"/>
      <c r="DN150" s="147"/>
      <c r="DO150" s="147"/>
      <c r="DP150" s="218"/>
      <c r="DQ150" s="205"/>
      <c r="DV150" s="135"/>
      <c r="DW150" s="135"/>
      <c r="DX150" s="178"/>
    </row>
    <row r="151" spans="1:128" x14ac:dyDescent="0.25">
      <c r="A151" s="152">
        <v>147</v>
      </c>
      <c r="B151" s="146" t="s">
        <v>550</v>
      </c>
      <c r="C151" s="167"/>
      <c r="D151" s="147"/>
      <c r="E151" s="148"/>
      <c r="F151" s="148"/>
      <c r="G151" s="160"/>
      <c r="H151" s="205"/>
      <c r="I151" s="179"/>
      <c r="J151" s="209"/>
      <c r="K151" s="148"/>
      <c r="L151" s="205"/>
      <c r="M151" s="179"/>
      <c r="N151" s="213"/>
      <c r="O151" s="199"/>
      <c r="P151" s="144"/>
      <c r="Q151" s="144"/>
      <c r="R151" s="144"/>
      <c r="S151" s="144"/>
      <c r="T151" s="144"/>
      <c r="U151" s="144"/>
      <c r="V151" s="144"/>
      <c r="W151" s="144"/>
      <c r="X151" s="281">
        <f t="shared" si="23"/>
        <v>0</v>
      </c>
      <c r="Y151" s="143"/>
      <c r="Z151" s="144"/>
      <c r="AA151" s="144"/>
      <c r="AB151" s="144"/>
      <c r="AC151" s="144"/>
      <c r="AD151" s="144"/>
      <c r="AE151" s="144"/>
      <c r="AF151" s="144"/>
      <c r="AG151" s="144"/>
      <c r="AH151" s="143"/>
      <c r="AI151" s="144"/>
      <c r="AJ151" s="144"/>
      <c r="AK151" s="144"/>
      <c r="AL151" s="144"/>
      <c r="AM151" s="144"/>
      <c r="AN151" s="144"/>
      <c r="AO151" s="144"/>
      <c r="AP151" s="144"/>
      <c r="AQ151" s="143"/>
      <c r="AR151" s="144"/>
      <c r="AS151" s="144"/>
      <c r="AT151" s="144"/>
      <c r="AU151" s="144"/>
      <c r="AV151" s="144"/>
      <c r="AW151" s="144"/>
      <c r="AX151" s="144"/>
      <c r="AY151" s="144"/>
      <c r="AZ151" s="149"/>
      <c r="BA151" s="147"/>
      <c r="BB151" s="150"/>
      <c r="BC151" s="144"/>
      <c r="BD151" s="144"/>
      <c r="BE151" s="144"/>
      <c r="BF151" s="144"/>
      <c r="BG151" s="144"/>
      <c r="BH151" s="144"/>
      <c r="BI151" s="144"/>
      <c r="BJ151" s="144"/>
      <c r="BK151" s="151"/>
      <c r="BL151" s="152" t="s">
        <v>753</v>
      </c>
      <c r="BM151" s="185">
        <f t="shared" si="24"/>
        <v>0</v>
      </c>
      <c r="BN151" s="282"/>
      <c r="BO151" s="153"/>
      <c r="BP151" s="144"/>
      <c r="BQ151" s="180"/>
      <c r="BR151" s="144"/>
      <c r="BS151" s="153"/>
      <c r="BT151" s="153"/>
      <c r="BU151" s="153"/>
      <c r="BV151" s="153"/>
      <c r="BW151" s="153"/>
      <c r="BX151" s="153"/>
      <c r="BY151" s="241"/>
      <c r="BZ151" s="272"/>
      <c r="CA151" s="153"/>
      <c r="CB151" s="153"/>
      <c r="CC151" s="153"/>
      <c r="CD151" s="155">
        <v>147</v>
      </c>
      <c r="CE151" s="232"/>
      <c r="CK151" s="200"/>
      <c r="CP151" s="200"/>
      <c r="CU151" s="200"/>
      <c r="CV151" s="199"/>
      <c r="CW151" s="199"/>
      <c r="CX151" s="199"/>
      <c r="CY151" s="139"/>
      <c r="DE151" s="155">
        <v>147</v>
      </c>
      <c r="DF151" s="282">
        <v>0</v>
      </c>
      <c r="DG151" s="282">
        <v>0</v>
      </c>
      <c r="DH151" s="218"/>
      <c r="DI151" s="153"/>
      <c r="DJ151" s="146"/>
      <c r="DK151" s="173"/>
      <c r="DM151" s="147"/>
      <c r="DN151" s="147"/>
      <c r="DO151" s="147"/>
      <c r="DP151" s="218"/>
      <c r="DQ151" s="205"/>
      <c r="DV151" s="135"/>
      <c r="DW151" s="135"/>
      <c r="DX151" s="178"/>
    </row>
    <row r="152" spans="1:128" x14ac:dyDescent="0.25">
      <c r="A152" s="152">
        <v>148</v>
      </c>
      <c r="B152" s="146" t="s">
        <v>551</v>
      </c>
      <c r="C152" s="167"/>
      <c r="D152" s="147"/>
      <c r="E152" s="148"/>
      <c r="F152" s="148"/>
      <c r="G152" s="160"/>
      <c r="H152" s="205"/>
      <c r="I152" s="179"/>
      <c r="J152" s="209"/>
      <c r="K152" s="148"/>
      <c r="L152" s="205"/>
      <c r="M152" s="179"/>
      <c r="N152" s="213"/>
      <c r="O152" s="199"/>
      <c r="P152" s="144"/>
      <c r="Q152" s="144"/>
      <c r="R152" s="144"/>
      <c r="S152" s="144"/>
      <c r="T152" s="144"/>
      <c r="U152" s="144"/>
      <c r="V152" s="144"/>
      <c r="W152" s="144"/>
      <c r="X152" s="281">
        <f t="shared" si="23"/>
        <v>0</v>
      </c>
      <c r="Y152" s="143"/>
      <c r="Z152" s="144"/>
      <c r="AA152" s="144"/>
      <c r="AB152" s="144"/>
      <c r="AC152" s="144"/>
      <c r="AD152" s="144"/>
      <c r="AE152" s="144"/>
      <c r="AF152" s="144"/>
      <c r="AG152" s="144"/>
      <c r="AH152" s="143"/>
      <c r="AI152" s="144"/>
      <c r="AJ152" s="144"/>
      <c r="AK152" s="144"/>
      <c r="AL152" s="144"/>
      <c r="AM152" s="144"/>
      <c r="AN152" s="144"/>
      <c r="AO152" s="144"/>
      <c r="AP152" s="144"/>
      <c r="AQ152" s="143"/>
      <c r="AR152" s="144"/>
      <c r="AS152" s="144"/>
      <c r="AT152" s="144"/>
      <c r="AU152" s="144"/>
      <c r="AV152" s="144"/>
      <c r="AW152" s="144"/>
      <c r="AX152" s="144"/>
      <c r="AY152" s="144"/>
      <c r="AZ152" s="149"/>
      <c r="BA152" s="147"/>
      <c r="BB152" s="150"/>
      <c r="BC152" s="144"/>
      <c r="BD152" s="144"/>
      <c r="BE152" s="144"/>
      <c r="BF152" s="144"/>
      <c r="BG152" s="144"/>
      <c r="BH152" s="144"/>
      <c r="BI152" s="144"/>
      <c r="BJ152" s="144"/>
      <c r="BK152" s="151"/>
      <c r="BL152" s="152" t="s">
        <v>753</v>
      </c>
      <c r="BM152" s="185">
        <f t="shared" si="24"/>
        <v>0</v>
      </c>
      <c r="BN152" s="282"/>
      <c r="BO152" s="153"/>
      <c r="BP152" s="144"/>
      <c r="BQ152" s="180"/>
      <c r="BR152" s="144"/>
      <c r="BS152" s="153"/>
      <c r="BT152" s="153"/>
      <c r="BU152" s="153"/>
      <c r="BV152" s="153"/>
      <c r="BW152" s="153"/>
      <c r="BX152" s="153"/>
      <c r="BY152" s="241"/>
      <c r="BZ152" s="272"/>
      <c r="CA152" s="153"/>
      <c r="CB152" s="153"/>
      <c r="CC152" s="153"/>
      <c r="CD152" s="155">
        <v>148</v>
      </c>
      <c r="CE152" s="232"/>
      <c r="CK152" s="200"/>
      <c r="CP152" s="200"/>
      <c r="CU152" s="200"/>
      <c r="CV152" s="199"/>
      <c r="CW152" s="199"/>
      <c r="CX152" s="199"/>
      <c r="CY152" s="139"/>
      <c r="DE152" s="155">
        <v>148</v>
      </c>
      <c r="DF152" s="282">
        <v>0</v>
      </c>
      <c r="DG152" s="282">
        <v>0</v>
      </c>
      <c r="DH152" s="218"/>
      <c r="DI152" s="153"/>
      <c r="DJ152" s="146"/>
      <c r="DK152" s="173"/>
      <c r="DM152" s="147"/>
      <c r="DN152" s="147"/>
      <c r="DO152" s="147"/>
      <c r="DP152" s="218"/>
      <c r="DQ152" s="205"/>
      <c r="DV152" s="135"/>
      <c r="DW152" s="135"/>
      <c r="DX152" s="178"/>
    </row>
    <row r="153" spans="1:128" x14ac:dyDescent="0.25">
      <c r="A153" s="152">
        <v>149</v>
      </c>
      <c r="B153" s="146" t="s">
        <v>552</v>
      </c>
      <c r="C153" s="167"/>
      <c r="D153" s="169"/>
      <c r="E153" s="166"/>
      <c r="F153" s="166"/>
      <c r="G153" s="160"/>
      <c r="H153" s="205"/>
      <c r="I153" s="179"/>
      <c r="J153" s="209"/>
      <c r="K153" s="166"/>
      <c r="L153" s="205"/>
      <c r="M153" s="179"/>
      <c r="N153" s="213"/>
      <c r="O153" s="146"/>
      <c r="P153" s="146"/>
      <c r="Q153" s="146"/>
      <c r="R153" s="146"/>
      <c r="S153" s="146"/>
      <c r="T153" s="146"/>
      <c r="U153" s="146"/>
      <c r="V153" s="146"/>
      <c r="W153" s="146"/>
      <c r="X153" s="281">
        <f t="shared" si="23"/>
        <v>0</v>
      </c>
      <c r="Y153" s="167"/>
      <c r="Z153" s="146"/>
      <c r="AA153" s="146"/>
      <c r="AB153" s="146"/>
      <c r="AC153" s="146"/>
      <c r="AD153" s="146"/>
      <c r="AE153" s="146"/>
      <c r="AF153" s="146"/>
      <c r="AG153" s="146"/>
      <c r="AH153" s="167"/>
      <c r="AI153" s="146"/>
      <c r="AJ153" s="146"/>
      <c r="AK153" s="146"/>
      <c r="AL153" s="146"/>
      <c r="AM153" s="146"/>
      <c r="AN153" s="146"/>
      <c r="AO153" s="146"/>
      <c r="AP153" s="146"/>
      <c r="AQ153" s="167"/>
      <c r="AR153" s="146"/>
      <c r="AS153" s="146"/>
      <c r="AT153" s="146"/>
      <c r="AU153" s="146"/>
      <c r="AV153" s="146"/>
      <c r="AW153" s="146"/>
      <c r="AX153" s="146"/>
      <c r="AY153" s="146"/>
      <c r="AZ153" s="168"/>
      <c r="BA153" s="169"/>
      <c r="BB153" s="170"/>
      <c r="BC153" s="146"/>
      <c r="BD153" s="146"/>
      <c r="BE153" s="146"/>
      <c r="BF153" s="146"/>
      <c r="BG153" s="146"/>
      <c r="BH153" s="146"/>
      <c r="BI153" s="146"/>
      <c r="BJ153" s="146"/>
      <c r="BK153" s="171"/>
      <c r="BL153" s="152" t="s">
        <v>753</v>
      </c>
      <c r="BM153" s="185">
        <f t="shared" si="24"/>
        <v>0</v>
      </c>
      <c r="BN153" s="146"/>
      <c r="BO153" s="173"/>
      <c r="BP153" s="146"/>
      <c r="BQ153" s="181"/>
      <c r="BR153" s="146"/>
      <c r="BS153" s="173"/>
      <c r="BT153" s="173"/>
      <c r="BU153" s="173"/>
      <c r="BV153" s="173"/>
      <c r="BW153" s="173"/>
      <c r="BX153" s="173"/>
      <c r="BY153" s="167"/>
      <c r="BZ153" s="273"/>
      <c r="CA153" s="153"/>
      <c r="CB153" s="153"/>
      <c r="CC153" s="153"/>
      <c r="CD153" s="155">
        <v>149</v>
      </c>
      <c r="CE153" s="171"/>
      <c r="CK153" s="200"/>
      <c r="CP153" s="200"/>
      <c r="CU153" s="200"/>
      <c r="CV153" s="199"/>
      <c r="CW153" s="199"/>
      <c r="CX153" s="199"/>
      <c r="CY153" s="139"/>
      <c r="DE153" s="155">
        <v>149</v>
      </c>
      <c r="DF153" s="282">
        <v>0</v>
      </c>
      <c r="DG153" s="282">
        <v>0</v>
      </c>
      <c r="DH153" s="146"/>
      <c r="DI153" s="173"/>
      <c r="DJ153" s="146"/>
      <c r="DK153" s="173"/>
      <c r="DM153" s="169"/>
      <c r="DN153" s="169"/>
      <c r="DO153" s="169"/>
      <c r="DP153" s="146"/>
      <c r="DQ153" s="205"/>
      <c r="DV153" s="135"/>
      <c r="DW153" s="135"/>
      <c r="DX153" s="178"/>
    </row>
    <row r="154" spans="1:128" x14ac:dyDescent="0.25">
      <c r="A154" s="152">
        <v>150</v>
      </c>
      <c r="B154" s="146" t="s">
        <v>553</v>
      </c>
      <c r="C154" s="167"/>
      <c r="D154" s="147"/>
      <c r="E154" s="148"/>
      <c r="F154" s="148"/>
      <c r="G154" s="175"/>
      <c r="H154" s="207"/>
      <c r="I154" s="203"/>
      <c r="J154" s="211"/>
      <c r="K154" s="148"/>
      <c r="L154" s="207"/>
      <c r="M154" s="203"/>
      <c r="N154" s="213"/>
      <c r="O154" s="199"/>
      <c r="P154" s="144"/>
      <c r="Q154" s="144"/>
      <c r="R154" s="144"/>
      <c r="S154" s="144"/>
      <c r="T154" s="144"/>
      <c r="U154" s="144"/>
      <c r="V154" s="144"/>
      <c r="W154" s="144"/>
      <c r="X154" s="281">
        <f t="shared" si="23"/>
        <v>0</v>
      </c>
      <c r="Y154" s="143"/>
      <c r="Z154" s="144"/>
      <c r="AA154" s="144"/>
      <c r="AB154" s="144"/>
      <c r="AC154" s="144"/>
      <c r="AD154" s="144"/>
      <c r="AE154" s="144"/>
      <c r="AF154" s="144"/>
      <c r="AG154" s="144"/>
      <c r="AH154" s="143"/>
      <c r="AI154" s="144"/>
      <c r="AJ154" s="144"/>
      <c r="AK154" s="144"/>
      <c r="AL154" s="144"/>
      <c r="AM154" s="144"/>
      <c r="AN154" s="144"/>
      <c r="AO154" s="144"/>
      <c r="AP154" s="144"/>
      <c r="AQ154" s="143"/>
      <c r="AR154" s="144"/>
      <c r="AS154" s="144"/>
      <c r="AT154" s="144"/>
      <c r="AU154" s="144"/>
      <c r="AV154" s="144"/>
      <c r="AW154" s="144"/>
      <c r="AX154" s="144"/>
      <c r="AY154" s="144"/>
      <c r="AZ154" s="149"/>
      <c r="BA154" s="147"/>
      <c r="BB154" s="150"/>
      <c r="BC154" s="144"/>
      <c r="BD154" s="144"/>
      <c r="BE154" s="144"/>
      <c r="BF154" s="144"/>
      <c r="BG154" s="144"/>
      <c r="BH154" s="144"/>
      <c r="BI154" s="144"/>
      <c r="BJ154" s="144"/>
      <c r="BK154" s="151"/>
      <c r="BL154" s="152" t="s">
        <v>753</v>
      </c>
      <c r="BM154" s="185">
        <f t="shared" si="24"/>
        <v>0</v>
      </c>
      <c r="BN154" s="282"/>
      <c r="BO154" s="153"/>
      <c r="BP154" s="144"/>
      <c r="BQ154" s="180"/>
      <c r="BR154" s="144"/>
      <c r="BS154" s="153"/>
      <c r="BT154" s="153"/>
      <c r="BU154" s="153"/>
      <c r="BV154" s="153"/>
      <c r="BW154" s="153"/>
      <c r="BX154" s="153"/>
      <c r="BY154" s="241"/>
      <c r="BZ154" s="272"/>
      <c r="CA154" s="153"/>
      <c r="CB154" s="153"/>
      <c r="CC154" s="153"/>
      <c r="CD154" s="155">
        <v>150</v>
      </c>
      <c r="CE154" s="232"/>
      <c r="CK154" s="200"/>
      <c r="CP154" s="200"/>
      <c r="CU154" s="200"/>
      <c r="CV154" s="199"/>
      <c r="CW154" s="199"/>
      <c r="CX154" s="199"/>
      <c r="CY154" s="139"/>
      <c r="DE154" s="155">
        <v>150</v>
      </c>
      <c r="DF154" s="282">
        <v>0</v>
      </c>
      <c r="DG154" s="282">
        <v>0</v>
      </c>
      <c r="DH154" s="218"/>
      <c r="DI154" s="153"/>
      <c r="DJ154" s="146"/>
      <c r="DK154" s="173"/>
      <c r="DM154" s="147"/>
      <c r="DN154" s="147"/>
      <c r="DO154" s="147"/>
      <c r="DP154" s="218"/>
      <c r="DQ154" s="205"/>
      <c r="DV154" s="135"/>
      <c r="DW154" s="135"/>
      <c r="DX154" s="178"/>
    </row>
    <row r="155" spans="1:128" x14ac:dyDescent="0.25">
      <c r="A155" s="152">
        <v>151</v>
      </c>
      <c r="B155" s="146" t="s">
        <v>554</v>
      </c>
      <c r="C155" s="167"/>
      <c r="D155" s="147"/>
      <c r="E155" s="148"/>
      <c r="F155" s="148"/>
      <c r="G155" s="160"/>
      <c r="H155" s="205"/>
      <c r="I155" s="179"/>
      <c r="J155" s="209"/>
      <c r="K155" s="148"/>
      <c r="L155" s="205"/>
      <c r="M155" s="179"/>
      <c r="N155" s="213"/>
      <c r="O155" s="199"/>
      <c r="P155" s="144"/>
      <c r="Q155" s="144"/>
      <c r="R155" s="144"/>
      <c r="S155" s="144"/>
      <c r="T155" s="144"/>
      <c r="U155" s="144"/>
      <c r="V155" s="144"/>
      <c r="W155" s="144"/>
      <c r="X155" s="281">
        <f t="shared" si="23"/>
        <v>0</v>
      </c>
      <c r="Y155" s="143"/>
      <c r="Z155" s="144"/>
      <c r="AA155" s="144"/>
      <c r="AB155" s="144"/>
      <c r="AC155" s="144"/>
      <c r="AD155" s="144"/>
      <c r="AE155" s="144"/>
      <c r="AF155" s="144"/>
      <c r="AG155" s="144"/>
      <c r="AH155" s="143"/>
      <c r="AI155" s="144"/>
      <c r="AJ155" s="144"/>
      <c r="AK155" s="144"/>
      <c r="AL155" s="144"/>
      <c r="AM155" s="144"/>
      <c r="AN155" s="144"/>
      <c r="AO155" s="144"/>
      <c r="AP155" s="144"/>
      <c r="AQ155" s="143"/>
      <c r="AR155" s="144"/>
      <c r="AS155" s="144"/>
      <c r="AT155" s="144"/>
      <c r="AU155" s="144"/>
      <c r="AV155" s="144"/>
      <c r="AW155" s="144"/>
      <c r="AX155" s="144"/>
      <c r="AY155" s="144"/>
      <c r="AZ155" s="149"/>
      <c r="BA155" s="147"/>
      <c r="BB155" s="150"/>
      <c r="BC155" s="144"/>
      <c r="BD155" s="144"/>
      <c r="BE155" s="144"/>
      <c r="BF155" s="144"/>
      <c r="BG155" s="144"/>
      <c r="BH155" s="144"/>
      <c r="BI155" s="144"/>
      <c r="BJ155" s="144"/>
      <c r="BK155" s="151"/>
      <c r="BL155" s="152" t="s">
        <v>753</v>
      </c>
      <c r="BM155" s="185">
        <f t="shared" si="24"/>
        <v>0</v>
      </c>
      <c r="BN155" s="282"/>
      <c r="BO155" s="153"/>
      <c r="BP155" s="144"/>
      <c r="BQ155" s="180"/>
      <c r="BR155" s="144"/>
      <c r="BS155" s="153"/>
      <c r="BT155" s="153"/>
      <c r="BU155" s="153"/>
      <c r="BV155" s="153"/>
      <c r="BW155" s="153"/>
      <c r="BX155" s="153"/>
      <c r="BY155" s="241"/>
      <c r="BZ155" s="272"/>
      <c r="CA155" s="153"/>
      <c r="CB155" s="153"/>
      <c r="CC155" s="153"/>
      <c r="CD155" s="155">
        <v>151</v>
      </c>
      <c r="CE155" s="232"/>
      <c r="CK155" s="200"/>
      <c r="CP155" s="200"/>
      <c r="CU155" s="200"/>
      <c r="CV155" s="199"/>
      <c r="CW155" s="199"/>
      <c r="CX155" s="199"/>
      <c r="CY155" s="139"/>
      <c r="DE155" s="155">
        <v>151</v>
      </c>
      <c r="DF155" s="282">
        <v>0</v>
      </c>
      <c r="DG155" s="282">
        <v>0</v>
      </c>
      <c r="DH155" s="218"/>
      <c r="DI155" s="153"/>
      <c r="DJ155" s="146"/>
      <c r="DK155" s="173"/>
      <c r="DM155" s="147"/>
      <c r="DN155" s="147"/>
      <c r="DO155" s="147"/>
      <c r="DP155" s="218"/>
      <c r="DQ155" s="205"/>
      <c r="DV155" s="135"/>
      <c r="DW155" s="135"/>
      <c r="DX155" s="178"/>
    </row>
    <row r="156" spans="1:128" x14ac:dyDescent="0.25">
      <c r="A156" s="152">
        <v>152</v>
      </c>
      <c r="B156" s="146" t="s">
        <v>555</v>
      </c>
      <c r="C156" s="167"/>
      <c r="D156" s="147"/>
      <c r="E156" s="148"/>
      <c r="F156" s="148"/>
      <c r="G156" s="160"/>
      <c r="H156" s="205"/>
      <c r="I156" s="179"/>
      <c r="J156" s="209"/>
      <c r="K156" s="148"/>
      <c r="L156" s="205"/>
      <c r="M156" s="179"/>
      <c r="N156" s="213"/>
      <c r="O156" s="199"/>
      <c r="P156" s="144"/>
      <c r="Q156" s="144"/>
      <c r="R156" s="144"/>
      <c r="S156" s="144"/>
      <c r="T156" s="144"/>
      <c r="U156" s="144"/>
      <c r="V156" s="144"/>
      <c r="W156" s="144"/>
      <c r="X156" s="281">
        <f t="shared" si="23"/>
        <v>0</v>
      </c>
      <c r="Y156" s="143"/>
      <c r="Z156" s="144"/>
      <c r="AA156" s="144"/>
      <c r="AB156" s="144"/>
      <c r="AC156" s="144"/>
      <c r="AD156" s="144"/>
      <c r="AE156" s="144"/>
      <c r="AF156" s="144"/>
      <c r="AG156" s="144"/>
      <c r="AH156" s="143"/>
      <c r="AI156" s="144"/>
      <c r="AJ156" s="144"/>
      <c r="AK156" s="144"/>
      <c r="AL156" s="144"/>
      <c r="AM156" s="144"/>
      <c r="AN156" s="144"/>
      <c r="AO156" s="144"/>
      <c r="AP156" s="144"/>
      <c r="AQ156" s="143"/>
      <c r="AR156" s="144"/>
      <c r="AS156" s="144"/>
      <c r="AT156" s="144"/>
      <c r="AU156" s="144"/>
      <c r="AV156" s="144"/>
      <c r="AW156" s="144"/>
      <c r="AX156" s="144"/>
      <c r="AY156" s="144"/>
      <c r="AZ156" s="149"/>
      <c r="BA156" s="147"/>
      <c r="BB156" s="150"/>
      <c r="BC156" s="144"/>
      <c r="BD156" s="144"/>
      <c r="BE156" s="144"/>
      <c r="BF156" s="144"/>
      <c r="BG156" s="144"/>
      <c r="BH156" s="144"/>
      <c r="BI156" s="144"/>
      <c r="BJ156" s="144"/>
      <c r="BK156" s="151"/>
      <c r="BL156" s="152" t="s">
        <v>753</v>
      </c>
      <c r="BM156" s="185">
        <f t="shared" si="24"/>
        <v>0</v>
      </c>
      <c r="BN156" s="282"/>
      <c r="BO156" s="153"/>
      <c r="BP156" s="144"/>
      <c r="BQ156" s="180"/>
      <c r="BR156" s="144"/>
      <c r="BS156" s="153"/>
      <c r="BT156" s="153"/>
      <c r="BU156" s="153"/>
      <c r="BV156" s="153"/>
      <c r="BW156" s="153"/>
      <c r="BX156" s="153"/>
      <c r="BY156" s="241"/>
      <c r="BZ156" s="272"/>
      <c r="CA156" s="153"/>
      <c r="CB156" s="153"/>
      <c r="CC156" s="153"/>
      <c r="CD156" s="155">
        <v>152</v>
      </c>
      <c r="CE156" s="232"/>
      <c r="CK156" s="200"/>
      <c r="CP156" s="200"/>
      <c r="CU156" s="200"/>
      <c r="CV156" s="199"/>
      <c r="CW156" s="199"/>
      <c r="CX156" s="199"/>
      <c r="CY156" s="139"/>
      <c r="DE156" s="155">
        <v>152</v>
      </c>
      <c r="DF156" s="282">
        <v>0</v>
      </c>
      <c r="DG156" s="282">
        <v>0</v>
      </c>
      <c r="DH156" s="218"/>
      <c r="DI156" s="153"/>
      <c r="DJ156" s="146"/>
      <c r="DK156" s="173"/>
      <c r="DM156" s="147"/>
      <c r="DN156" s="147"/>
      <c r="DO156" s="147"/>
      <c r="DP156" s="218"/>
      <c r="DQ156" s="205"/>
      <c r="DV156" s="135"/>
      <c r="DW156" s="135"/>
      <c r="DX156" s="178"/>
    </row>
    <row r="157" spans="1:128" x14ac:dyDescent="0.25">
      <c r="A157" s="152">
        <v>153</v>
      </c>
      <c r="B157" s="146" t="s">
        <v>556</v>
      </c>
      <c r="C157" s="167"/>
      <c r="D157" s="147"/>
      <c r="E157" s="148"/>
      <c r="F157" s="148"/>
      <c r="G157" s="160"/>
      <c r="H157" s="205"/>
      <c r="I157" s="179"/>
      <c r="J157" s="209"/>
      <c r="K157" s="148"/>
      <c r="L157" s="205"/>
      <c r="M157" s="179"/>
      <c r="N157" s="213"/>
      <c r="O157" s="199"/>
      <c r="P157" s="144"/>
      <c r="Q157" s="144"/>
      <c r="R157" s="144"/>
      <c r="S157" s="144"/>
      <c r="T157" s="144"/>
      <c r="U157" s="144"/>
      <c r="V157" s="144"/>
      <c r="W157" s="144"/>
      <c r="X157" s="281">
        <f t="shared" si="23"/>
        <v>0</v>
      </c>
      <c r="Y157" s="143"/>
      <c r="Z157" s="144"/>
      <c r="AA157" s="144"/>
      <c r="AB157" s="144"/>
      <c r="AC157" s="144"/>
      <c r="AD157" s="144"/>
      <c r="AE157" s="144"/>
      <c r="AF157" s="144"/>
      <c r="AG157" s="144"/>
      <c r="AH157" s="143"/>
      <c r="AI157" s="144"/>
      <c r="AJ157" s="144"/>
      <c r="AK157" s="144"/>
      <c r="AL157" s="144"/>
      <c r="AM157" s="144"/>
      <c r="AN157" s="144"/>
      <c r="AO157" s="144"/>
      <c r="AP157" s="144"/>
      <c r="AQ157" s="143"/>
      <c r="AR157" s="144"/>
      <c r="AS157" s="144"/>
      <c r="AT157" s="144"/>
      <c r="AU157" s="144"/>
      <c r="AV157" s="144"/>
      <c r="AW157" s="144"/>
      <c r="AX157" s="144"/>
      <c r="AY157" s="144"/>
      <c r="AZ157" s="149"/>
      <c r="BA157" s="147"/>
      <c r="BB157" s="150"/>
      <c r="BC157" s="144"/>
      <c r="BD157" s="144"/>
      <c r="BE157" s="144"/>
      <c r="BF157" s="144"/>
      <c r="BG157" s="144"/>
      <c r="BH157" s="144"/>
      <c r="BI157" s="144"/>
      <c r="BJ157" s="144"/>
      <c r="BK157" s="151"/>
      <c r="BL157" s="152" t="s">
        <v>753</v>
      </c>
      <c r="BM157" s="185">
        <f t="shared" si="24"/>
        <v>0</v>
      </c>
      <c r="BN157" s="282"/>
      <c r="BO157" s="153"/>
      <c r="BP157" s="144"/>
      <c r="BQ157" s="180"/>
      <c r="BR157" s="144"/>
      <c r="BS157" s="153"/>
      <c r="BT157" s="153"/>
      <c r="BU157" s="153"/>
      <c r="BV157" s="153"/>
      <c r="BW157" s="153"/>
      <c r="BX157" s="153"/>
      <c r="BY157" s="241"/>
      <c r="BZ157" s="272"/>
      <c r="CA157" s="153"/>
      <c r="CB157" s="153"/>
      <c r="CC157" s="153"/>
      <c r="CD157" s="155">
        <v>153</v>
      </c>
      <c r="CE157" s="232"/>
      <c r="CK157" s="200"/>
      <c r="CP157" s="200"/>
      <c r="CU157" s="200"/>
      <c r="CV157" s="199"/>
      <c r="CW157" s="199"/>
      <c r="CX157" s="199"/>
      <c r="CY157" s="139"/>
      <c r="DE157" s="155">
        <v>153</v>
      </c>
      <c r="DF157" s="282">
        <v>0</v>
      </c>
      <c r="DG157" s="282">
        <v>0</v>
      </c>
      <c r="DH157" s="218"/>
      <c r="DI157" s="153"/>
      <c r="DJ157" s="146"/>
      <c r="DK157" s="173"/>
      <c r="DM157" s="147"/>
      <c r="DN157" s="147"/>
      <c r="DO157" s="147"/>
      <c r="DP157" s="218"/>
      <c r="DQ157" s="205"/>
      <c r="DV157" s="135"/>
      <c r="DW157" s="135"/>
      <c r="DX157" s="178"/>
    </row>
    <row r="158" spans="1:128" x14ac:dyDescent="0.25">
      <c r="A158" s="152">
        <v>154</v>
      </c>
      <c r="B158" s="146" t="s">
        <v>557</v>
      </c>
      <c r="C158" s="167"/>
      <c r="D158" s="147"/>
      <c r="E158" s="148"/>
      <c r="F158" s="148"/>
      <c r="G158" s="160"/>
      <c r="H158" s="205"/>
      <c r="I158" s="179"/>
      <c r="J158" s="209"/>
      <c r="K158" s="148"/>
      <c r="L158" s="205"/>
      <c r="M158" s="179"/>
      <c r="N158" s="213"/>
      <c r="O158" s="199"/>
      <c r="P158" s="144"/>
      <c r="Q158" s="144"/>
      <c r="R158" s="144"/>
      <c r="S158" s="144"/>
      <c r="T158" s="144"/>
      <c r="U158" s="144"/>
      <c r="V158" s="144"/>
      <c r="W158" s="144"/>
      <c r="X158" s="281">
        <f t="shared" si="23"/>
        <v>0</v>
      </c>
      <c r="Y158" s="143"/>
      <c r="Z158" s="144"/>
      <c r="AA158" s="144"/>
      <c r="AB158" s="144"/>
      <c r="AC158" s="144"/>
      <c r="AD158" s="144"/>
      <c r="AE158" s="144"/>
      <c r="AF158" s="144"/>
      <c r="AG158" s="144"/>
      <c r="AH158" s="143"/>
      <c r="AI158" s="144"/>
      <c r="AJ158" s="144"/>
      <c r="AK158" s="144"/>
      <c r="AL158" s="144"/>
      <c r="AM158" s="144"/>
      <c r="AN158" s="144"/>
      <c r="AO158" s="144"/>
      <c r="AP158" s="144"/>
      <c r="AQ158" s="143"/>
      <c r="AR158" s="144"/>
      <c r="AS158" s="144"/>
      <c r="AT158" s="144"/>
      <c r="AU158" s="144"/>
      <c r="AV158" s="144"/>
      <c r="AW158" s="144"/>
      <c r="AX158" s="144"/>
      <c r="AY158" s="144"/>
      <c r="AZ158" s="149"/>
      <c r="BA158" s="147"/>
      <c r="BB158" s="150"/>
      <c r="BC158" s="144"/>
      <c r="BD158" s="144"/>
      <c r="BE158" s="144"/>
      <c r="BF158" s="144"/>
      <c r="BG158" s="144"/>
      <c r="BH158" s="144"/>
      <c r="BI158" s="144"/>
      <c r="BJ158" s="144"/>
      <c r="BK158" s="151"/>
      <c r="BL158" s="152" t="s">
        <v>753</v>
      </c>
      <c r="BM158" s="185">
        <f t="shared" si="24"/>
        <v>0</v>
      </c>
      <c r="BN158" s="282"/>
      <c r="BO158" s="153"/>
      <c r="BP158" s="144"/>
      <c r="BQ158" s="180"/>
      <c r="BR158" s="144"/>
      <c r="BS158" s="153"/>
      <c r="BT158" s="153"/>
      <c r="BU158" s="153"/>
      <c r="BV158" s="153"/>
      <c r="BW158" s="153"/>
      <c r="BX158" s="153"/>
      <c r="BY158" s="241"/>
      <c r="BZ158" s="272"/>
      <c r="CA158" s="153"/>
      <c r="CB158" s="153"/>
      <c r="CC158" s="153"/>
      <c r="CD158" s="155">
        <v>154</v>
      </c>
      <c r="CE158" s="232"/>
      <c r="CK158" s="200"/>
      <c r="CP158" s="200"/>
      <c r="CU158" s="200"/>
      <c r="CV158" s="199"/>
      <c r="CW158" s="199"/>
      <c r="CX158" s="199"/>
      <c r="CY158" s="139"/>
      <c r="DE158" s="155">
        <v>154</v>
      </c>
      <c r="DF158" s="282">
        <v>0</v>
      </c>
      <c r="DG158" s="282">
        <v>0</v>
      </c>
      <c r="DH158" s="218"/>
      <c r="DI158" s="153"/>
      <c r="DJ158" s="146"/>
      <c r="DK158" s="173"/>
      <c r="DM158" s="147"/>
      <c r="DN158" s="147"/>
      <c r="DO158" s="147"/>
      <c r="DP158" s="218"/>
      <c r="DQ158" s="205"/>
      <c r="DV158" s="135"/>
      <c r="DW158" s="135"/>
      <c r="DX158" s="178"/>
    </row>
    <row r="159" spans="1:128" x14ac:dyDescent="0.25">
      <c r="A159" s="152">
        <v>155</v>
      </c>
      <c r="B159" s="146" t="s">
        <v>558</v>
      </c>
      <c r="C159" s="167"/>
      <c r="D159" s="147"/>
      <c r="E159" s="148"/>
      <c r="F159" s="148"/>
      <c r="G159" s="160"/>
      <c r="H159" s="205"/>
      <c r="I159" s="179"/>
      <c r="J159" s="209"/>
      <c r="K159" s="148"/>
      <c r="L159" s="205"/>
      <c r="M159" s="179"/>
      <c r="N159" s="213"/>
      <c r="O159" s="199"/>
      <c r="P159" s="144"/>
      <c r="Q159" s="144"/>
      <c r="R159" s="144"/>
      <c r="S159" s="144"/>
      <c r="T159" s="144"/>
      <c r="U159" s="144"/>
      <c r="V159" s="144"/>
      <c r="W159" s="144"/>
      <c r="X159" s="281">
        <f t="shared" si="23"/>
        <v>0</v>
      </c>
      <c r="Y159" s="143"/>
      <c r="Z159" s="144"/>
      <c r="AA159" s="144"/>
      <c r="AB159" s="144"/>
      <c r="AC159" s="144"/>
      <c r="AD159" s="144"/>
      <c r="AE159" s="144"/>
      <c r="AF159" s="144"/>
      <c r="AG159" s="144"/>
      <c r="AH159" s="143"/>
      <c r="AI159" s="144"/>
      <c r="AJ159" s="144"/>
      <c r="AK159" s="144"/>
      <c r="AL159" s="144"/>
      <c r="AM159" s="144"/>
      <c r="AN159" s="144"/>
      <c r="AO159" s="144"/>
      <c r="AP159" s="144"/>
      <c r="AQ159" s="143"/>
      <c r="AR159" s="144"/>
      <c r="AS159" s="144"/>
      <c r="AT159" s="144"/>
      <c r="AU159" s="144"/>
      <c r="AV159" s="144"/>
      <c r="AW159" s="144"/>
      <c r="AX159" s="144"/>
      <c r="AY159" s="144"/>
      <c r="AZ159" s="149"/>
      <c r="BA159" s="147"/>
      <c r="BB159" s="150"/>
      <c r="BC159" s="144"/>
      <c r="BD159" s="144"/>
      <c r="BE159" s="144"/>
      <c r="BF159" s="144"/>
      <c r="BG159" s="144"/>
      <c r="BH159" s="144"/>
      <c r="BI159" s="144"/>
      <c r="BJ159" s="144"/>
      <c r="BK159" s="151"/>
      <c r="BL159" s="152" t="s">
        <v>753</v>
      </c>
      <c r="BM159" s="185">
        <f t="shared" si="24"/>
        <v>0</v>
      </c>
      <c r="BN159" s="282"/>
      <c r="BO159" s="153"/>
      <c r="BP159" s="144"/>
      <c r="BQ159" s="180"/>
      <c r="BR159" s="144"/>
      <c r="BS159" s="153"/>
      <c r="BT159" s="153"/>
      <c r="BU159" s="153"/>
      <c r="BV159" s="153"/>
      <c r="BW159" s="153"/>
      <c r="BX159" s="153"/>
      <c r="BY159" s="241"/>
      <c r="BZ159" s="272"/>
      <c r="CA159" s="153"/>
      <c r="CB159" s="153"/>
      <c r="CC159" s="153"/>
      <c r="CD159" s="155">
        <v>155</v>
      </c>
      <c r="CE159" s="232"/>
      <c r="CK159" s="200"/>
      <c r="CP159" s="200"/>
      <c r="CU159" s="200"/>
      <c r="CV159" s="199"/>
      <c r="CW159" s="199"/>
      <c r="CX159" s="199"/>
      <c r="CY159" s="139"/>
      <c r="DE159" s="155">
        <v>155</v>
      </c>
      <c r="DF159" s="282">
        <v>0</v>
      </c>
      <c r="DG159" s="282">
        <v>0</v>
      </c>
      <c r="DH159" s="218"/>
      <c r="DI159" s="153"/>
      <c r="DJ159" s="146"/>
      <c r="DK159" s="173"/>
      <c r="DM159" s="147"/>
      <c r="DN159" s="147"/>
      <c r="DO159" s="147"/>
      <c r="DP159" s="218"/>
      <c r="DQ159" s="205"/>
      <c r="DV159" s="135"/>
      <c r="DW159" s="135"/>
      <c r="DX159" s="178"/>
    </row>
    <row r="160" spans="1:128" x14ac:dyDescent="0.25">
      <c r="A160" s="152">
        <v>156</v>
      </c>
      <c r="B160" s="146" t="s">
        <v>559</v>
      </c>
      <c r="C160" s="167"/>
      <c r="D160" s="147"/>
      <c r="E160" s="148"/>
      <c r="F160" s="148"/>
      <c r="G160" s="160"/>
      <c r="H160" s="205"/>
      <c r="I160" s="179"/>
      <c r="J160" s="209"/>
      <c r="K160" s="148"/>
      <c r="L160" s="205"/>
      <c r="M160" s="179"/>
      <c r="N160" s="213"/>
      <c r="O160" s="199"/>
      <c r="P160" s="144"/>
      <c r="Q160" s="144"/>
      <c r="R160" s="144"/>
      <c r="S160" s="144"/>
      <c r="T160" s="144"/>
      <c r="U160" s="144"/>
      <c r="V160" s="144"/>
      <c r="W160" s="144"/>
      <c r="X160" s="281">
        <f t="shared" si="23"/>
        <v>0</v>
      </c>
      <c r="Y160" s="143"/>
      <c r="Z160" s="144"/>
      <c r="AA160" s="144"/>
      <c r="AB160" s="144"/>
      <c r="AC160" s="144"/>
      <c r="AD160" s="144"/>
      <c r="AE160" s="144"/>
      <c r="AF160" s="144"/>
      <c r="AG160" s="144"/>
      <c r="AH160" s="143"/>
      <c r="AI160" s="144"/>
      <c r="AJ160" s="144"/>
      <c r="AK160" s="144"/>
      <c r="AL160" s="144"/>
      <c r="AM160" s="144"/>
      <c r="AN160" s="144"/>
      <c r="AO160" s="144"/>
      <c r="AP160" s="144"/>
      <c r="AQ160" s="143"/>
      <c r="AR160" s="144"/>
      <c r="AS160" s="144"/>
      <c r="AT160" s="144"/>
      <c r="AU160" s="144"/>
      <c r="AV160" s="144"/>
      <c r="AW160" s="144"/>
      <c r="AX160" s="144"/>
      <c r="AY160" s="144"/>
      <c r="AZ160" s="149"/>
      <c r="BA160" s="147"/>
      <c r="BB160" s="150"/>
      <c r="BC160" s="144"/>
      <c r="BD160" s="144"/>
      <c r="BE160" s="144"/>
      <c r="BF160" s="144"/>
      <c r="BG160" s="144"/>
      <c r="BH160" s="144"/>
      <c r="BI160" s="144"/>
      <c r="BJ160" s="144"/>
      <c r="BK160" s="151"/>
      <c r="BL160" s="152" t="s">
        <v>753</v>
      </c>
      <c r="BM160" s="185">
        <f t="shared" si="24"/>
        <v>0</v>
      </c>
      <c r="BN160" s="282"/>
      <c r="BO160" s="153"/>
      <c r="BP160" s="144"/>
      <c r="BQ160" s="180"/>
      <c r="BR160" s="144"/>
      <c r="BS160" s="153"/>
      <c r="BT160" s="153"/>
      <c r="BU160" s="153"/>
      <c r="BV160" s="153"/>
      <c r="BW160" s="153"/>
      <c r="BX160" s="153"/>
      <c r="BY160" s="241"/>
      <c r="BZ160" s="272"/>
      <c r="CA160" s="153"/>
      <c r="CB160" s="153"/>
      <c r="CC160" s="153"/>
      <c r="CD160" s="155">
        <v>156</v>
      </c>
      <c r="CE160" s="232"/>
      <c r="CK160" s="200"/>
      <c r="CP160" s="200"/>
      <c r="CU160" s="200"/>
      <c r="CV160" s="199"/>
      <c r="CW160" s="199"/>
      <c r="CX160" s="199"/>
      <c r="CY160" s="139"/>
      <c r="DE160" s="155">
        <v>156</v>
      </c>
      <c r="DF160" s="282">
        <v>0</v>
      </c>
      <c r="DG160" s="282">
        <v>0</v>
      </c>
      <c r="DH160" s="218"/>
      <c r="DI160" s="153"/>
      <c r="DJ160" s="146"/>
      <c r="DK160" s="173"/>
      <c r="DM160" s="147"/>
      <c r="DN160" s="147"/>
      <c r="DO160" s="147"/>
      <c r="DP160" s="218"/>
      <c r="DQ160" s="205"/>
      <c r="DV160" s="135"/>
      <c r="DW160" s="135"/>
      <c r="DX160" s="178"/>
    </row>
    <row r="161" spans="1:128" x14ac:dyDescent="0.25">
      <c r="A161" s="152">
        <v>157</v>
      </c>
      <c r="B161" s="146"/>
      <c r="C161" s="167"/>
      <c r="D161" s="147"/>
      <c r="E161" s="148"/>
      <c r="F161" s="148"/>
      <c r="G161" s="160"/>
      <c r="H161" s="205"/>
      <c r="I161" s="179"/>
      <c r="J161" s="209"/>
      <c r="K161" s="148"/>
      <c r="L161" s="205"/>
      <c r="M161" s="179"/>
      <c r="N161" s="213"/>
      <c r="O161" s="199"/>
      <c r="P161" s="144"/>
      <c r="Q161" s="144"/>
      <c r="R161" s="144"/>
      <c r="S161" s="144"/>
      <c r="T161" s="144"/>
      <c r="U161" s="144"/>
      <c r="V161" s="144"/>
      <c r="W161" s="144"/>
      <c r="X161" s="281">
        <f t="shared" si="23"/>
        <v>0</v>
      </c>
      <c r="Y161" s="143"/>
      <c r="Z161" s="144"/>
      <c r="AA161" s="144"/>
      <c r="AB161" s="144"/>
      <c r="AC161" s="144"/>
      <c r="AD161" s="144"/>
      <c r="AE161" s="144"/>
      <c r="AF161" s="144"/>
      <c r="AG161" s="144"/>
      <c r="AH161" s="143"/>
      <c r="AI161" s="144"/>
      <c r="AJ161" s="144"/>
      <c r="AK161" s="144"/>
      <c r="AL161" s="144"/>
      <c r="AM161" s="144"/>
      <c r="AN161" s="144"/>
      <c r="AO161" s="144"/>
      <c r="AP161" s="144"/>
      <c r="AQ161" s="143"/>
      <c r="AR161" s="144"/>
      <c r="AS161" s="144"/>
      <c r="AT161" s="144"/>
      <c r="AU161" s="144"/>
      <c r="AV161" s="144"/>
      <c r="AW161" s="144"/>
      <c r="AX161" s="144"/>
      <c r="AY161" s="144"/>
      <c r="AZ161" s="149"/>
      <c r="BA161" s="147"/>
      <c r="BB161" s="150"/>
      <c r="BC161" s="144"/>
      <c r="BD161" s="144"/>
      <c r="BE161" s="144"/>
      <c r="BF161" s="144"/>
      <c r="BG161" s="144"/>
      <c r="BH161" s="144"/>
      <c r="BI161" s="144"/>
      <c r="BJ161" s="144"/>
      <c r="BK161" s="151"/>
      <c r="BL161" s="152" t="s">
        <v>753</v>
      </c>
      <c r="BM161" s="185">
        <f t="shared" si="24"/>
        <v>0</v>
      </c>
      <c r="BN161" s="282"/>
      <c r="BO161" s="153"/>
      <c r="BP161" s="144"/>
      <c r="BQ161" s="180"/>
      <c r="BR161" s="144"/>
      <c r="BS161" s="153"/>
      <c r="BT161" s="153"/>
      <c r="BU161" s="153"/>
      <c r="BV161" s="153"/>
      <c r="BW161" s="153"/>
      <c r="BX161" s="153"/>
      <c r="BY161" s="241"/>
      <c r="BZ161" s="272"/>
      <c r="CA161" s="153"/>
      <c r="CB161" s="153"/>
      <c r="CC161" s="153"/>
      <c r="CD161" s="155">
        <v>157</v>
      </c>
      <c r="CE161" s="232"/>
      <c r="CK161" s="200"/>
      <c r="CP161" s="200"/>
      <c r="CU161" s="200"/>
      <c r="CV161" s="199"/>
      <c r="CW161" s="199"/>
      <c r="CX161" s="199"/>
      <c r="CY161" s="139"/>
      <c r="DE161" s="155">
        <v>157</v>
      </c>
      <c r="DF161" s="282">
        <v>0</v>
      </c>
      <c r="DG161" s="282">
        <v>0</v>
      </c>
      <c r="DH161" s="218"/>
      <c r="DI161" s="153"/>
      <c r="DJ161" s="146"/>
      <c r="DK161" s="173"/>
      <c r="DM161" s="147"/>
      <c r="DN161" s="147"/>
      <c r="DO161" s="147"/>
      <c r="DP161" s="218"/>
      <c r="DQ161" s="205"/>
      <c r="DV161" s="135"/>
      <c r="DW161" s="135"/>
      <c r="DX161" s="178"/>
    </row>
    <row r="162" spans="1:128" x14ac:dyDescent="0.25">
      <c r="A162" s="152">
        <v>158</v>
      </c>
      <c r="B162" s="146"/>
      <c r="C162" s="167"/>
      <c r="D162" s="147"/>
      <c r="E162" s="148"/>
      <c r="F162" s="148"/>
      <c r="G162" s="160"/>
      <c r="H162" s="205"/>
      <c r="I162" s="179"/>
      <c r="J162" s="209"/>
      <c r="K162" s="148"/>
      <c r="L162" s="205"/>
      <c r="M162" s="179"/>
      <c r="N162" s="213"/>
      <c r="O162" s="199"/>
      <c r="P162" s="144"/>
      <c r="Q162" s="144"/>
      <c r="R162" s="144"/>
      <c r="S162" s="144"/>
      <c r="T162" s="144"/>
      <c r="U162" s="144"/>
      <c r="V162" s="144"/>
      <c r="W162" s="144"/>
      <c r="X162" s="281">
        <f t="shared" si="23"/>
        <v>0</v>
      </c>
      <c r="Y162" s="143"/>
      <c r="Z162" s="144"/>
      <c r="AA162" s="144"/>
      <c r="AB162" s="144"/>
      <c r="AC162" s="144"/>
      <c r="AD162" s="144"/>
      <c r="AE162" s="144"/>
      <c r="AF162" s="144"/>
      <c r="AG162" s="144"/>
      <c r="AH162" s="143"/>
      <c r="AI162" s="144"/>
      <c r="AJ162" s="144"/>
      <c r="AK162" s="144"/>
      <c r="AL162" s="144"/>
      <c r="AM162" s="144"/>
      <c r="AN162" s="144"/>
      <c r="AO162" s="144"/>
      <c r="AP162" s="144"/>
      <c r="AQ162" s="143"/>
      <c r="AR162" s="144"/>
      <c r="AS162" s="144"/>
      <c r="AT162" s="144"/>
      <c r="AU162" s="144"/>
      <c r="AV162" s="144"/>
      <c r="AW162" s="144"/>
      <c r="AX162" s="144"/>
      <c r="AY162" s="144"/>
      <c r="AZ162" s="149"/>
      <c r="BA162" s="147"/>
      <c r="BB162" s="150"/>
      <c r="BC162" s="144"/>
      <c r="BD162" s="144"/>
      <c r="BE162" s="144"/>
      <c r="BF162" s="144"/>
      <c r="BG162" s="144"/>
      <c r="BH162" s="144"/>
      <c r="BI162" s="144"/>
      <c r="BJ162" s="144"/>
      <c r="BK162" s="151"/>
      <c r="BL162" s="152" t="s">
        <v>753</v>
      </c>
      <c r="BM162" s="185">
        <f t="shared" si="24"/>
        <v>0</v>
      </c>
      <c r="BN162" s="282"/>
      <c r="BO162" s="153"/>
      <c r="BP162" s="144"/>
      <c r="BQ162" s="180"/>
      <c r="BR162" s="144"/>
      <c r="BS162" s="153"/>
      <c r="BT162" s="153"/>
      <c r="BU162" s="153"/>
      <c r="BV162" s="153"/>
      <c r="BW162" s="153"/>
      <c r="BX162" s="153"/>
      <c r="BY162" s="241"/>
      <c r="BZ162" s="272"/>
      <c r="CA162" s="153"/>
      <c r="CB162" s="153"/>
      <c r="CC162" s="153"/>
      <c r="CD162" s="155">
        <v>158</v>
      </c>
      <c r="CE162" s="232"/>
      <c r="CK162" s="200"/>
      <c r="CP162" s="200"/>
      <c r="CU162" s="200"/>
      <c r="CV162" s="199"/>
      <c r="CW162" s="199"/>
      <c r="CX162" s="199"/>
      <c r="CY162" s="139"/>
      <c r="DE162" s="155">
        <v>158</v>
      </c>
      <c r="DF162" s="282">
        <v>0</v>
      </c>
      <c r="DG162" s="282">
        <v>0</v>
      </c>
      <c r="DH162" s="218"/>
      <c r="DI162" s="153"/>
      <c r="DJ162" s="146"/>
      <c r="DK162" s="173"/>
      <c r="DM162" s="147"/>
      <c r="DN162" s="147"/>
      <c r="DO162" s="147"/>
      <c r="DP162" s="218"/>
      <c r="DQ162" s="205"/>
      <c r="DV162" s="135"/>
      <c r="DW162" s="135"/>
      <c r="DX162" s="178"/>
    </row>
    <row r="163" spans="1:128" x14ac:dyDescent="0.25">
      <c r="A163" s="152">
        <v>159</v>
      </c>
      <c r="B163" s="146"/>
      <c r="C163" s="167"/>
      <c r="D163" s="147"/>
      <c r="E163" s="148"/>
      <c r="F163" s="148"/>
      <c r="G163" s="160"/>
      <c r="H163" s="205"/>
      <c r="I163" s="179"/>
      <c r="J163" s="209"/>
      <c r="K163" s="148"/>
      <c r="L163" s="205"/>
      <c r="M163" s="179"/>
      <c r="N163" s="213"/>
      <c r="O163" s="199"/>
      <c r="P163" s="144"/>
      <c r="Q163" s="144"/>
      <c r="R163" s="144"/>
      <c r="S163" s="144"/>
      <c r="T163" s="144"/>
      <c r="U163" s="144"/>
      <c r="V163" s="144"/>
      <c r="W163" s="144"/>
      <c r="X163" s="281">
        <f t="shared" si="23"/>
        <v>0</v>
      </c>
      <c r="Y163" s="143"/>
      <c r="Z163" s="144"/>
      <c r="AA163" s="144"/>
      <c r="AB163" s="144"/>
      <c r="AC163" s="144"/>
      <c r="AD163" s="144"/>
      <c r="AE163" s="144"/>
      <c r="AF163" s="144"/>
      <c r="AG163" s="144"/>
      <c r="AH163" s="143"/>
      <c r="AI163" s="144"/>
      <c r="AJ163" s="144"/>
      <c r="AK163" s="144"/>
      <c r="AL163" s="144"/>
      <c r="AM163" s="144"/>
      <c r="AN163" s="144"/>
      <c r="AO163" s="144"/>
      <c r="AP163" s="144"/>
      <c r="AQ163" s="143"/>
      <c r="AR163" s="144"/>
      <c r="AS163" s="144"/>
      <c r="AT163" s="144"/>
      <c r="AU163" s="144"/>
      <c r="AV163" s="144"/>
      <c r="AW163" s="144"/>
      <c r="AX163" s="144"/>
      <c r="AY163" s="144"/>
      <c r="AZ163" s="149"/>
      <c r="BA163" s="147"/>
      <c r="BB163" s="150"/>
      <c r="BC163" s="144"/>
      <c r="BD163" s="144"/>
      <c r="BE163" s="144"/>
      <c r="BF163" s="144"/>
      <c r="BG163" s="144"/>
      <c r="BH163" s="144"/>
      <c r="BI163" s="144"/>
      <c r="BJ163" s="144"/>
      <c r="BK163" s="151"/>
      <c r="BL163" s="152" t="s">
        <v>753</v>
      </c>
      <c r="BM163" s="185">
        <f t="shared" si="24"/>
        <v>0</v>
      </c>
      <c r="BN163" s="282"/>
      <c r="BO163" s="153"/>
      <c r="BP163" s="144"/>
      <c r="BQ163" s="180"/>
      <c r="BR163" s="144"/>
      <c r="BS163" s="153"/>
      <c r="BT163" s="153"/>
      <c r="BU163" s="153"/>
      <c r="BV163" s="153"/>
      <c r="BW163" s="153"/>
      <c r="BX163" s="153"/>
      <c r="BY163" s="241"/>
      <c r="BZ163" s="272"/>
      <c r="CA163" s="153"/>
      <c r="CB163" s="153"/>
      <c r="CC163" s="153"/>
      <c r="CD163" s="155">
        <v>159</v>
      </c>
      <c r="CE163" s="232"/>
      <c r="CK163" s="200"/>
      <c r="CP163" s="200"/>
      <c r="CU163" s="200"/>
      <c r="CV163" s="199"/>
      <c r="CW163" s="199"/>
      <c r="CX163" s="199"/>
      <c r="CY163" s="139"/>
      <c r="DE163" s="155">
        <v>159</v>
      </c>
      <c r="DF163" s="282">
        <v>0</v>
      </c>
      <c r="DG163" s="282">
        <v>0</v>
      </c>
      <c r="DH163" s="218"/>
      <c r="DI163" s="153"/>
      <c r="DJ163" s="146"/>
      <c r="DK163" s="173"/>
      <c r="DM163" s="147"/>
      <c r="DN163" s="147"/>
      <c r="DO163" s="147"/>
      <c r="DP163" s="218"/>
      <c r="DQ163" s="205"/>
      <c r="DV163" s="135"/>
      <c r="DW163" s="135"/>
      <c r="DX163" s="178"/>
    </row>
    <row r="164" spans="1:128" x14ac:dyDescent="0.25">
      <c r="A164" s="152">
        <v>160</v>
      </c>
      <c r="B164" s="146"/>
      <c r="C164" s="167"/>
      <c r="D164" s="147"/>
      <c r="E164" s="148"/>
      <c r="F164" s="148"/>
      <c r="G164" s="160"/>
      <c r="H164" s="205"/>
      <c r="I164" s="179"/>
      <c r="J164" s="209"/>
      <c r="K164" s="148"/>
      <c r="L164" s="205"/>
      <c r="M164" s="179"/>
      <c r="N164" s="213"/>
      <c r="O164" s="199"/>
      <c r="P164" s="144"/>
      <c r="Q164" s="144"/>
      <c r="R164" s="144"/>
      <c r="S164" s="144"/>
      <c r="T164" s="144"/>
      <c r="U164" s="144"/>
      <c r="V164" s="144"/>
      <c r="W164" s="144"/>
      <c r="X164" s="281">
        <f t="shared" si="23"/>
        <v>0</v>
      </c>
      <c r="Y164" s="143"/>
      <c r="Z164" s="144"/>
      <c r="AA164" s="144"/>
      <c r="AB164" s="144"/>
      <c r="AC164" s="144"/>
      <c r="AD164" s="144"/>
      <c r="AE164" s="144"/>
      <c r="AF164" s="144"/>
      <c r="AG164" s="144"/>
      <c r="AH164" s="143"/>
      <c r="AI164" s="144"/>
      <c r="AJ164" s="144"/>
      <c r="AK164" s="144"/>
      <c r="AL164" s="144"/>
      <c r="AM164" s="144"/>
      <c r="AN164" s="144"/>
      <c r="AO164" s="144"/>
      <c r="AP164" s="144"/>
      <c r="AQ164" s="143"/>
      <c r="AR164" s="144"/>
      <c r="AS164" s="144"/>
      <c r="AT164" s="144"/>
      <c r="AU164" s="144"/>
      <c r="AV164" s="144"/>
      <c r="AW164" s="144"/>
      <c r="AX164" s="144"/>
      <c r="AY164" s="144"/>
      <c r="AZ164" s="149"/>
      <c r="BA164" s="147"/>
      <c r="BB164" s="150"/>
      <c r="BC164" s="144"/>
      <c r="BD164" s="144"/>
      <c r="BE164" s="144"/>
      <c r="BF164" s="144"/>
      <c r="BG164" s="144"/>
      <c r="BH164" s="144"/>
      <c r="BI164" s="144"/>
      <c r="BJ164" s="144"/>
      <c r="BK164" s="151"/>
      <c r="BL164" s="152" t="s">
        <v>753</v>
      </c>
      <c r="BM164" s="185">
        <f t="shared" si="24"/>
        <v>0</v>
      </c>
      <c r="BN164" s="282"/>
      <c r="BO164" s="153"/>
      <c r="BP164" s="144"/>
      <c r="BQ164" s="180"/>
      <c r="BR164" s="144"/>
      <c r="BS164" s="153"/>
      <c r="BT164" s="153"/>
      <c r="BU164" s="153"/>
      <c r="BV164" s="153"/>
      <c r="BW164" s="153"/>
      <c r="BX164" s="153"/>
      <c r="BY164" s="241"/>
      <c r="BZ164" s="272"/>
      <c r="CA164" s="153"/>
      <c r="CB164" s="153"/>
      <c r="CC164" s="153"/>
      <c r="CD164" s="155">
        <v>160</v>
      </c>
      <c r="CE164" s="232"/>
      <c r="CK164" s="200"/>
      <c r="CP164" s="200"/>
      <c r="CU164" s="200"/>
      <c r="CV164" s="199"/>
      <c r="CW164" s="199"/>
      <c r="CX164" s="199"/>
      <c r="CY164" s="139"/>
      <c r="DE164" s="155">
        <v>160</v>
      </c>
      <c r="DF164" s="282">
        <v>0</v>
      </c>
      <c r="DG164" s="282">
        <v>0</v>
      </c>
      <c r="DH164" s="218"/>
      <c r="DI164" s="153"/>
      <c r="DJ164" s="146"/>
      <c r="DK164" s="173"/>
      <c r="DM164" s="147"/>
      <c r="DN164" s="147"/>
      <c r="DO164" s="147"/>
      <c r="DP164" s="218"/>
      <c r="DQ164" s="205"/>
      <c r="DV164" s="135"/>
      <c r="DW164" s="135"/>
      <c r="DX164" s="178"/>
    </row>
    <row r="165" spans="1:128" x14ac:dyDescent="0.25">
      <c r="A165" s="152">
        <v>161</v>
      </c>
      <c r="B165" s="146"/>
      <c r="C165" s="167"/>
      <c r="D165" s="147"/>
      <c r="E165" s="148"/>
      <c r="F165" s="148"/>
      <c r="G165" s="160"/>
      <c r="H165" s="205"/>
      <c r="I165" s="179"/>
      <c r="J165" s="209"/>
      <c r="K165" s="148"/>
      <c r="L165" s="205"/>
      <c r="M165" s="179"/>
      <c r="N165" s="213"/>
      <c r="O165" s="199"/>
      <c r="P165" s="144"/>
      <c r="Q165" s="144"/>
      <c r="R165" s="144"/>
      <c r="S165" s="144"/>
      <c r="T165" s="144"/>
      <c r="U165" s="144"/>
      <c r="V165" s="144"/>
      <c r="W165" s="144"/>
      <c r="X165" s="281">
        <f t="shared" si="23"/>
        <v>0</v>
      </c>
      <c r="Y165" s="143"/>
      <c r="Z165" s="144"/>
      <c r="AA165" s="144"/>
      <c r="AB165" s="144"/>
      <c r="AC165" s="144"/>
      <c r="AD165" s="144"/>
      <c r="AE165" s="144"/>
      <c r="AF165" s="144"/>
      <c r="AG165" s="144"/>
      <c r="AH165" s="143"/>
      <c r="AI165" s="144"/>
      <c r="AJ165" s="144"/>
      <c r="AK165" s="144"/>
      <c r="AL165" s="144"/>
      <c r="AM165" s="144"/>
      <c r="AN165" s="144"/>
      <c r="AO165" s="144"/>
      <c r="AP165" s="144"/>
      <c r="AQ165" s="143"/>
      <c r="AR165" s="144"/>
      <c r="AS165" s="144"/>
      <c r="AT165" s="144"/>
      <c r="AU165" s="144"/>
      <c r="AV165" s="144"/>
      <c r="AW165" s="144"/>
      <c r="AX165" s="144"/>
      <c r="AY165" s="144"/>
      <c r="AZ165" s="149"/>
      <c r="BA165" s="147"/>
      <c r="BB165" s="150"/>
      <c r="BC165" s="144"/>
      <c r="BD165" s="144"/>
      <c r="BE165" s="144"/>
      <c r="BF165" s="144"/>
      <c r="BG165" s="144"/>
      <c r="BH165" s="144"/>
      <c r="BI165" s="144"/>
      <c r="BJ165" s="144"/>
      <c r="BK165" s="151"/>
      <c r="BL165" s="152" t="s">
        <v>753</v>
      </c>
      <c r="BM165" s="185">
        <f t="shared" si="24"/>
        <v>0</v>
      </c>
      <c r="BN165" s="282"/>
      <c r="BO165" s="153"/>
      <c r="BP165" s="144"/>
      <c r="BQ165" s="180"/>
      <c r="BR165" s="144"/>
      <c r="BS165" s="153"/>
      <c r="BT165" s="153"/>
      <c r="BU165" s="153"/>
      <c r="BV165" s="153"/>
      <c r="BW165" s="153"/>
      <c r="BX165" s="153"/>
      <c r="BY165" s="241"/>
      <c r="BZ165" s="272"/>
      <c r="CA165" s="153"/>
      <c r="CB165" s="153"/>
      <c r="CC165" s="153"/>
      <c r="CD165" s="155">
        <v>161</v>
      </c>
      <c r="CE165" s="232"/>
      <c r="CK165" s="200"/>
      <c r="CP165" s="200"/>
      <c r="CU165" s="200"/>
      <c r="CV165" s="199"/>
      <c r="CW165" s="199"/>
      <c r="CX165" s="199"/>
      <c r="CY165" s="139"/>
      <c r="DE165" s="155">
        <v>161</v>
      </c>
      <c r="DF165" s="282">
        <v>0</v>
      </c>
      <c r="DG165" s="282">
        <v>0</v>
      </c>
      <c r="DH165" s="218"/>
      <c r="DI165" s="153"/>
      <c r="DJ165" s="146"/>
      <c r="DK165" s="173"/>
      <c r="DM165" s="147"/>
      <c r="DN165" s="147"/>
      <c r="DO165" s="147"/>
      <c r="DP165" s="218"/>
      <c r="DQ165" s="205"/>
      <c r="DV165" s="135"/>
      <c r="DW165" s="164"/>
      <c r="DX165" s="178"/>
    </row>
    <row r="166" spans="1:128" x14ac:dyDescent="0.25">
      <c r="A166" s="152">
        <v>162</v>
      </c>
      <c r="B166" s="146"/>
      <c r="C166" s="167"/>
      <c r="D166" s="147"/>
      <c r="E166" s="148"/>
      <c r="F166" s="148"/>
      <c r="G166" s="160"/>
      <c r="H166" s="205"/>
      <c r="I166" s="179"/>
      <c r="J166" s="209"/>
      <c r="K166" s="148"/>
      <c r="L166" s="205"/>
      <c r="M166" s="179"/>
      <c r="N166" s="213"/>
      <c r="O166" s="199"/>
      <c r="P166" s="144"/>
      <c r="Q166" s="144"/>
      <c r="R166" s="144"/>
      <c r="S166" s="144"/>
      <c r="T166" s="144"/>
      <c r="U166" s="144"/>
      <c r="V166" s="144"/>
      <c r="W166" s="144"/>
      <c r="X166" s="281">
        <f t="shared" si="23"/>
        <v>0</v>
      </c>
      <c r="Y166" s="143"/>
      <c r="Z166" s="144"/>
      <c r="AA166" s="144"/>
      <c r="AB166" s="144"/>
      <c r="AC166" s="144"/>
      <c r="AD166" s="144"/>
      <c r="AE166" s="144"/>
      <c r="AF166" s="144"/>
      <c r="AG166" s="144"/>
      <c r="AH166" s="143"/>
      <c r="AI166" s="144"/>
      <c r="AJ166" s="144"/>
      <c r="AK166" s="144"/>
      <c r="AL166" s="144"/>
      <c r="AM166" s="144"/>
      <c r="AN166" s="144"/>
      <c r="AO166" s="144"/>
      <c r="AP166" s="144"/>
      <c r="AQ166" s="143"/>
      <c r="AR166" s="144"/>
      <c r="AS166" s="144"/>
      <c r="AT166" s="144"/>
      <c r="AU166" s="144"/>
      <c r="AV166" s="144"/>
      <c r="AW166" s="144"/>
      <c r="AX166" s="144"/>
      <c r="AY166" s="144"/>
      <c r="AZ166" s="149"/>
      <c r="BA166" s="147"/>
      <c r="BB166" s="150"/>
      <c r="BC166" s="144"/>
      <c r="BD166" s="144"/>
      <c r="BE166" s="144"/>
      <c r="BF166" s="144"/>
      <c r="BG166" s="144"/>
      <c r="BH166" s="144"/>
      <c r="BI166" s="144"/>
      <c r="BJ166" s="144"/>
      <c r="BK166" s="151"/>
      <c r="BL166" s="152" t="s">
        <v>753</v>
      </c>
      <c r="BM166" s="185">
        <f t="shared" si="24"/>
        <v>0</v>
      </c>
      <c r="BN166" s="282"/>
      <c r="BO166" s="153"/>
      <c r="BP166" s="144"/>
      <c r="BQ166" s="180"/>
      <c r="BR166" s="144"/>
      <c r="BS166" s="153"/>
      <c r="BT166" s="153"/>
      <c r="BU166" s="153"/>
      <c r="BV166" s="153"/>
      <c r="BW166" s="153"/>
      <c r="BX166" s="153"/>
      <c r="BY166" s="241"/>
      <c r="BZ166" s="272"/>
      <c r="CA166" s="153"/>
      <c r="CB166" s="153"/>
      <c r="CC166" s="153"/>
      <c r="CD166" s="155">
        <v>162</v>
      </c>
      <c r="CE166" s="232"/>
      <c r="CK166" s="200"/>
      <c r="CP166" s="200"/>
      <c r="CU166" s="200"/>
      <c r="CV166" s="199"/>
      <c r="CW166" s="199"/>
      <c r="CX166" s="199"/>
      <c r="CY166" s="139"/>
      <c r="DE166" s="155">
        <v>162</v>
      </c>
      <c r="DF166" s="282">
        <v>0</v>
      </c>
      <c r="DG166" s="282">
        <v>0</v>
      </c>
      <c r="DH166" s="218"/>
      <c r="DI166" s="153"/>
      <c r="DJ166" s="146"/>
      <c r="DK166" s="173"/>
      <c r="DM166" s="147"/>
      <c r="DN166" s="147"/>
      <c r="DO166" s="147"/>
      <c r="DP166" s="218"/>
      <c r="DQ166" s="205"/>
      <c r="DV166" s="135"/>
      <c r="DW166" s="135"/>
      <c r="DX166" s="178"/>
    </row>
    <row r="167" spans="1:128" x14ac:dyDescent="0.25">
      <c r="A167" s="152">
        <v>163</v>
      </c>
      <c r="B167" s="146"/>
      <c r="C167" s="167"/>
      <c r="D167" s="147"/>
      <c r="E167" s="148"/>
      <c r="F167" s="148"/>
      <c r="G167" s="160"/>
      <c r="H167" s="205"/>
      <c r="I167" s="179"/>
      <c r="J167" s="209"/>
      <c r="K167" s="148"/>
      <c r="L167" s="205"/>
      <c r="M167" s="179"/>
      <c r="N167" s="213"/>
      <c r="O167" s="199"/>
      <c r="P167" s="144"/>
      <c r="Q167" s="144"/>
      <c r="R167" s="144"/>
      <c r="S167" s="144"/>
      <c r="T167" s="144"/>
      <c r="U167" s="144"/>
      <c r="V167" s="144"/>
      <c r="W167" s="144"/>
      <c r="X167" s="281">
        <f t="shared" si="23"/>
        <v>0</v>
      </c>
      <c r="Y167" s="143"/>
      <c r="Z167" s="144"/>
      <c r="AA167" s="144"/>
      <c r="AB167" s="144"/>
      <c r="AC167" s="144"/>
      <c r="AD167" s="144"/>
      <c r="AE167" s="144"/>
      <c r="AF167" s="144"/>
      <c r="AG167" s="144"/>
      <c r="AH167" s="143"/>
      <c r="AI167" s="144"/>
      <c r="AJ167" s="144"/>
      <c r="AK167" s="144"/>
      <c r="AL167" s="144"/>
      <c r="AM167" s="144"/>
      <c r="AN167" s="144"/>
      <c r="AO167" s="144"/>
      <c r="AP167" s="144"/>
      <c r="AQ167" s="143"/>
      <c r="AR167" s="144"/>
      <c r="AS167" s="144"/>
      <c r="AT167" s="144"/>
      <c r="AU167" s="144"/>
      <c r="AV167" s="144"/>
      <c r="AW167" s="144"/>
      <c r="AX167" s="144"/>
      <c r="AY167" s="144"/>
      <c r="AZ167" s="149"/>
      <c r="BA167" s="147"/>
      <c r="BB167" s="150"/>
      <c r="BC167" s="144"/>
      <c r="BD167" s="144"/>
      <c r="BE167" s="144"/>
      <c r="BF167" s="144"/>
      <c r="BG167" s="144"/>
      <c r="BH167" s="144"/>
      <c r="BI167" s="144"/>
      <c r="BJ167" s="144"/>
      <c r="BK167" s="151"/>
      <c r="BL167" s="152" t="s">
        <v>753</v>
      </c>
      <c r="BM167" s="185">
        <f t="shared" si="24"/>
        <v>0</v>
      </c>
      <c r="BN167" s="282"/>
      <c r="BO167" s="153"/>
      <c r="BP167" s="144"/>
      <c r="BQ167" s="180"/>
      <c r="BR167" s="144"/>
      <c r="BS167" s="153"/>
      <c r="BT167" s="153"/>
      <c r="BU167" s="153"/>
      <c r="BV167" s="153"/>
      <c r="BW167" s="153"/>
      <c r="BX167" s="153"/>
      <c r="BY167" s="241"/>
      <c r="BZ167" s="272"/>
      <c r="CA167" s="153"/>
      <c r="CB167" s="153"/>
      <c r="CC167" s="153"/>
      <c r="CD167" s="155">
        <v>163</v>
      </c>
      <c r="CE167" s="232"/>
      <c r="CK167" s="200"/>
      <c r="CP167" s="200"/>
      <c r="CU167" s="200"/>
      <c r="CV167" s="199"/>
      <c r="CW167" s="199"/>
      <c r="CX167" s="199"/>
      <c r="CY167" s="139"/>
      <c r="DE167" s="155">
        <v>163</v>
      </c>
      <c r="DF167" s="282">
        <v>0</v>
      </c>
      <c r="DG167" s="282">
        <v>0</v>
      </c>
      <c r="DH167" s="218"/>
      <c r="DI167" s="153"/>
      <c r="DJ167" s="146"/>
      <c r="DK167" s="173"/>
      <c r="DM167" s="147"/>
      <c r="DN167" s="147"/>
      <c r="DO167" s="147"/>
      <c r="DP167" s="218"/>
      <c r="DQ167" s="205"/>
      <c r="DV167" s="135"/>
      <c r="DW167" s="135"/>
      <c r="DX167" s="178"/>
    </row>
    <row r="168" spans="1:128" x14ac:dyDescent="0.25">
      <c r="A168" s="152">
        <v>164</v>
      </c>
      <c r="B168" s="146"/>
      <c r="C168" s="167"/>
      <c r="D168" s="147"/>
      <c r="E168" s="148"/>
      <c r="F168" s="148"/>
      <c r="G168" s="160"/>
      <c r="H168" s="205"/>
      <c r="I168" s="179"/>
      <c r="J168" s="209"/>
      <c r="K168" s="148"/>
      <c r="L168" s="205"/>
      <c r="M168" s="179"/>
      <c r="N168" s="213"/>
      <c r="O168" s="199"/>
      <c r="P168" s="144"/>
      <c r="Q168" s="144"/>
      <c r="R168" s="144"/>
      <c r="S168" s="144"/>
      <c r="T168" s="144"/>
      <c r="U168" s="144"/>
      <c r="V168" s="144"/>
      <c r="W168" s="144"/>
      <c r="X168" s="281">
        <f t="shared" si="23"/>
        <v>0</v>
      </c>
      <c r="Y168" s="143"/>
      <c r="Z168" s="144"/>
      <c r="AA168" s="144"/>
      <c r="AB168" s="144"/>
      <c r="AC168" s="144"/>
      <c r="AD168" s="144"/>
      <c r="AE168" s="144"/>
      <c r="AF168" s="144"/>
      <c r="AG168" s="144"/>
      <c r="AH168" s="143"/>
      <c r="AI168" s="144"/>
      <c r="AJ168" s="144"/>
      <c r="AK168" s="144"/>
      <c r="AL168" s="144"/>
      <c r="AM168" s="144"/>
      <c r="AN168" s="144"/>
      <c r="AO168" s="144"/>
      <c r="AP168" s="144"/>
      <c r="AQ168" s="143"/>
      <c r="AR168" s="144"/>
      <c r="AS168" s="144"/>
      <c r="AT168" s="144"/>
      <c r="AU168" s="144"/>
      <c r="AV168" s="144"/>
      <c r="AW168" s="144"/>
      <c r="AX168" s="144"/>
      <c r="AY168" s="144"/>
      <c r="AZ168" s="149"/>
      <c r="BA168" s="147"/>
      <c r="BB168" s="150"/>
      <c r="BC168" s="144"/>
      <c r="BD168" s="144"/>
      <c r="BE168" s="144"/>
      <c r="BF168" s="144"/>
      <c r="BG168" s="144"/>
      <c r="BH168" s="144"/>
      <c r="BI168" s="144"/>
      <c r="BJ168" s="144"/>
      <c r="BK168" s="151"/>
      <c r="BL168" s="152" t="s">
        <v>753</v>
      </c>
      <c r="BM168" s="185">
        <f t="shared" si="24"/>
        <v>0</v>
      </c>
      <c r="BN168" s="282"/>
      <c r="BO168" s="153"/>
      <c r="BP168" s="144"/>
      <c r="BQ168" s="180"/>
      <c r="BR168" s="144"/>
      <c r="BS168" s="153"/>
      <c r="BT168" s="153"/>
      <c r="BU168" s="153"/>
      <c r="BV168" s="153"/>
      <c r="BW168" s="153"/>
      <c r="BX168" s="153"/>
      <c r="BY168" s="241"/>
      <c r="BZ168" s="272"/>
      <c r="CA168" s="153"/>
      <c r="CB168" s="153"/>
      <c r="CC168" s="153"/>
      <c r="CD168" s="155">
        <v>164</v>
      </c>
      <c r="CE168" s="232"/>
      <c r="CK168" s="200"/>
      <c r="CP168" s="200"/>
      <c r="CU168" s="200"/>
      <c r="CV168" s="199"/>
      <c r="CW168" s="199"/>
      <c r="CX168" s="199"/>
      <c r="CY168" s="139"/>
      <c r="DE168" s="155">
        <v>164</v>
      </c>
      <c r="DF168" s="282">
        <v>0</v>
      </c>
      <c r="DG168" s="282">
        <v>0</v>
      </c>
      <c r="DH168" s="218"/>
      <c r="DI168" s="153"/>
      <c r="DJ168" s="146"/>
      <c r="DK168" s="173"/>
      <c r="DM168" s="147"/>
      <c r="DN168" s="147"/>
      <c r="DO168" s="147"/>
      <c r="DP168" s="218"/>
      <c r="DQ168" s="205"/>
      <c r="DV168" s="135"/>
      <c r="DW168" s="135"/>
      <c r="DX168" s="178"/>
    </row>
    <row r="169" spans="1:128" x14ac:dyDescent="0.25">
      <c r="A169" s="152">
        <v>165</v>
      </c>
      <c r="B169" s="146"/>
      <c r="C169" s="167"/>
      <c r="D169" s="147"/>
      <c r="E169" s="148"/>
      <c r="F169" s="148"/>
      <c r="G169" s="160"/>
      <c r="H169" s="205"/>
      <c r="I169" s="179"/>
      <c r="J169" s="209"/>
      <c r="K169" s="148"/>
      <c r="L169" s="205"/>
      <c r="M169" s="179"/>
      <c r="N169" s="213"/>
      <c r="O169" s="199"/>
      <c r="P169" s="144"/>
      <c r="Q169" s="144"/>
      <c r="R169" s="144"/>
      <c r="S169" s="144"/>
      <c r="T169" s="144"/>
      <c r="U169" s="144"/>
      <c r="V169" s="144"/>
      <c r="W169" s="144"/>
      <c r="X169" s="281">
        <f t="shared" si="23"/>
        <v>0</v>
      </c>
      <c r="Y169" s="143"/>
      <c r="Z169" s="144"/>
      <c r="AA169" s="144"/>
      <c r="AB169" s="144"/>
      <c r="AC169" s="144"/>
      <c r="AD169" s="144"/>
      <c r="AE169" s="144"/>
      <c r="AF169" s="144"/>
      <c r="AG169" s="144"/>
      <c r="AH169" s="143"/>
      <c r="AI169" s="144"/>
      <c r="AJ169" s="144"/>
      <c r="AK169" s="144"/>
      <c r="AL169" s="144"/>
      <c r="AM169" s="144"/>
      <c r="AN169" s="144"/>
      <c r="AO169" s="144"/>
      <c r="AP169" s="144"/>
      <c r="AQ169" s="143"/>
      <c r="AR169" s="144"/>
      <c r="AS169" s="144"/>
      <c r="AT169" s="144"/>
      <c r="AU169" s="144"/>
      <c r="AV169" s="144"/>
      <c r="AW169" s="144"/>
      <c r="AX169" s="144"/>
      <c r="AY169" s="144"/>
      <c r="AZ169" s="149"/>
      <c r="BA169" s="147"/>
      <c r="BB169" s="150"/>
      <c r="BC169" s="144"/>
      <c r="BD169" s="144"/>
      <c r="BE169" s="144"/>
      <c r="BF169" s="144"/>
      <c r="BG169" s="144"/>
      <c r="BH169" s="144"/>
      <c r="BI169" s="144"/>
      <c r="BJ169" s="144"/>
      <c r="BK169" s="151"/>
      <c r="BL169" s="152" t="s">
        <v>753</v>
      </c>
      <c r="BM169" s="185">
        <f t="shared" si="24"/>
        <v>0</v>
      </c>
      <c r="BN169" s="282"/>
      <c r="BO169" s="153"/>
      <c r="BP169" s="144"/>
      <c r="BQ169" s="180"/>
      <c r="BR169" s="144"/>
      <c r="BS169" s="153"/>
      <c r="BT169" s="153"/>
      <c r="BU169" s="153"/>
      <c r="BV169" s="153"/>
      <c r="BW169" s="153"/>
      <c r="BX169" s="153"/>
      <c r="BY169" s="241"/>
      <c r="BZ169" s="272"/>
      <c r="CA169" s="153"/>
      <c r="CB169" s="153"/>
      <c r="CC169" s="153"/>
      <c r="CD169" s="155">
        <v>165</v>
      </c>
      <c r="CE169" s="232"/>
      <c r="CK169" s="200"/>
      <c r="CP169" s="200"/>
      <c r="CU169" s="200"/>
      <c r="CV169" s="199"/>
      <c r="CW169" s="199"/>
      <c r="CX169" s="199"/>
      <c r="CY169" s="139"/>
      <c r="DE169" s="155">
        <v>165</v>
      </c>
      <c r="DF169" s="282">
        <v>0</v>
      </c>
      <c r="DG169" s="282">
        <v>0</v>
      </c>
      <c r="DH169" s="218"/>
      <c r="DI169" s="153"/>
      <c r="DJ169" s="146"/>
      <c r="DK169" s="173"/>
      <c r="DM169" s="147"/>
      <c r="DN169" s="147"/>
      <c r="DO169" s="147"/>
      <c r="DP169" s="218"/>
      <c r="DQ169" s="205"/>
      <c r="DV169" s="135"/>
      <c r="DW169" s="135"/>
      <c r="DX169" s="178"/>
    </row>
    <row r="170" spans="1:128" x14ac:dyDescent="0.25">
      <c r="A170" s="152">
        <v>166</v>
      </c>
      <c r="B170" s="146"/>
      <c r="C170" s="167"/>
      <c r="D170" s="147"/>
      <c r="E170" s="148"/>
      <c r="F170" s="148"/>
      <c r="G170" s="160"/>
      <c r="H170" s="205"/>
      <c r="I170" s="179"/>
      <c r="J170" s="209"/>
      <c r="K170" s="148"/>
      <c r="L170" s="205"/>
      <c r="M170" s="179"/>
      <c r="N170" s="213"/>
      <c r="O170" s="199"/>
      <c r="P170" s="144"/>
      <c r="Q170" s="144"/>
      <c r="R170" s="144"/>
      <c r="S170" s="144"/>
      <c r="T170" s="144"/>
      <c r="U170" s="144"/>
      <c r="V170" s="144"/>
      <c r="W170" s="144"/>
      <c r="X170" s="281">
        <f t="shared" si="23"/>
        <v>0</v>
      </c>
      <c r="Y170" s="143"/>
      <c r="Z170" s="144"/>
      <c r="AA170" s="144"/>
      <c r="AB170" s="144"/>
      <c r="AC170" s="144"/>
      <c r="AD170" s="144"/>
      <c r="AE170" s="144"/>
      <c r="AF170" s="144"/>
      <c r="AG170" s="144"/>
      <c r="AH170" s="143"/>
      <c r="AI170" s="144"/>
      <c r="AJ170" s="144"/>
      <c r="AK170" s="144"/>
      <c r="AL170" s="144"/>
      <c r="AM170" s="144"/>
      <c r="AN170" s="144"/>
      <c r="AO170" s="144"/>
      <c r="AP170" s="144"/>
      <c r="AQ170" s="143"/>
      <c r="AR170" s="144"/>
      <c r="AS170" s="144"/>
      <c r="AT170" s="144"/>
      <c r="AU170" s="144"/>
      <c r="AV170" s="144"/>
      <c r="AW170" s="144"/>
      <c r="AX170" s="144"/>
      <c r="AY170" s="144"/>
      <c r="AZ170" s="149"/>
      <c r="BA170" s="147"/>
      <c r="BB170" s="150"/>
      <c r="BC170" s="144"/>
      <c r="BD170" s="144"/>
      <c r="BE170" s="144"/>
      <c r="BF170" s="144"/>
      <c r="BG170" s="144"/>
      <c r="BH170" s="144"/>
      <c r="BI170" s="144"/>
      <c r="BJ170" s="144"/>
      <c r="BK170" s="151"/>
      <c r="BL170" s="152" t="s">
        <v>753</v>
      </c>
      <c r="BM170" s="185">
        <f t="shared" si="24"/>
        <v>0</v>
      </c>
      <c r="BN170" s="282"/>
      <c r="BO170" s="153"/>
      <c r="BP170" s="144"/>
      <c r="BQ170" s="180"/>
      <c r="BR170" s="144"/>
      <c r="BS170" s="153"/>
      <c r="BT170" s="153"/>
      <c r="BU170" s="153"/>
      <c r="BV170" s="153"/>
      <c r="BW170" s="153"/>
      <c r="BX170" s="153"/>
      <c r="BY170" s="241"/>
      <c r="BZ170" s="272"/>
      <c r="CA170" s="153"/>
      <c r="CB170" s="153"/>
      <c r="CC170" s="153"/>
      <c r="CD170" s="155">
        <v>166</v>
      </c>
      <c r="CE170" s="232"/>
      <c r="CK170" s="200"/>
      <c r="CP170" s="200"/>
      <c r="CU170" s="200"/>
      <c r="CV170" s="199"/>
      <c r="CW170" s="199"/>
      <c r="CX170" s="199"/>
      <c r="CY170" s="139"/>
      <c r="DE170" s="155">
        <v>166</v>
      </c>
      <c r="DF170" s="282">
        <v>0</v>
      </c>
      <c r="DG170" s="282">
        <v>0</v>
      </c>
      <c r="DH170" s="218"/>
      <c r="DI170" s="153"/>
      <c r="DJ170" s="146"/>
      <c r="DK170" s="173"/>
      <c r="DM170" s="147"/>
      <c r="DN170" s="147"/>
      <c r="DO170" s="147"/>
      <c r="DP170" s="218"/>
      <c r="DQ170" s="205"/>
      <c r="DV170" s="135"/>
      <c r="DW170" s="135"/>
      <c r="DX170" s="178"/>
    </row>
    <row r="171" spans="1:128" x14ac:dyDescent="0.25">
      <c r="A171" s="152">
        <v>167</v>
      </c>
      <c r="B171" s="146"/>
      <c r="C171" s="167"/>
      <c r="D171" s="147"/>
      <c r="E171" s="148"/>
      <c r="F171" s="148"/>
      <c r="G171" s="160"/>
      <c r="H171" s="205"/>
      <c r="I171" s="179"/>
      <c r="J171" s="209"/>
      <c r="K171" s="148"/>
      <c r="L171" s="205"/>
      <c r="M171" s="179"/>
      <c r="N171" s="213"/>
      <c r="O171" s="199"/>
      <c r="P171" s="144"/>
      <c r="Q171" s="144"/>
      <c r="R171" s="144"/>
      <c r="S171" s="144"/>
      <c r="T171" s="144"/>
      <c r="U171" s="144"/>
      <c r="V171" s="144"/>
      <c r="W171" s="144"/>
      <c r="X171" s="281">
        <f t="shared" si="23"/>
        <v>0</v>
      </c>
      <c r="Y171" s="143"/>
      <c r="Z171" s="144"/>
      <c r="AA171" s="144"/>
      <c r="AB171" s="144"/>
      <c r="AC171" s="144"/>
      <c r="AD171" s="144"/>
      <c r="AE171" s="144"/>
      <c r="AF171" s="144"/>
      <c r="AG171" s="144"/>
      <c r="AH171" s="143"/>
      <c r="AI171" s="144"/>
      <c r="AJ171" s="144"/>
      <c r="AK171" s="144"/>
      <c r="AL171" s="144"/>
      <c r="AM171" s="144"/>
      <c r="AN171" s="144"/>
      <c r="AO171" s="144"/>
      <c r="AP171" s="144"/>
      <c r="AQ171" s="143"/>
      <c r="AR171" s="144"/>
      <c r="AS171" s="144"/>
      <c r="AT171" s="144"/>
      <c r="AU171" s="144"/>
      <c r="AV171" s="144"/>
      <c r="AW171" s="144"/>
      <c r="AX171" s="144"/>
      <c r="AY171" s="144"/>
      <c r="AZ171" s="149"/>
      <c r="BA171" s="147"/>
      <c r="BB171" s="150"/>
      <c r="BC171" s="144"/>
      <c r="BD171" s="144"/>
      <c r="BE171" s="144"/>
      <c r="BF171" s="144"/>
      <c r="BG171" s="144"/>
      <c r="BH171" s="144"/>
      <c r="BI171" s="144"/>
      <c r="BJ171" s="144"/>
      <c r="BK171" s="151"/>
      <c r="BL171" s="152" t="s">
        <v>753</v>
      </c>
      <c r="BM171" s="185">
        <f t="shared" si="24"/>
        <v>0</v>
      </c>
      <c r="BN171" s="282"/>
      <c r="BO171" s="153"/>
      <c r="BP171" s="144"/>
      <c r="BQ171" s="180"/>
      <c r="BR171" s="144"/>
      <c r="BS171" s="153"/>
      <c r="BT171" s="153"/>
      <c r="BU171" s="153"/>
      <c r="BV171" s="153"/>
      <c r="BW171" s="153"/>
      <c r="BX171" s="153"/>
      <c r="BY171" s="241"/>
      <c r="BZ171" s="272"/>
      <c r="CA171" s="153"/>
      <c r="CB171" s="153"/>
      <c r="CC171" s="153"/>
      <c r="CD171" s="155">
        <v>167</v>
      </c>
      <c r="CE171" s="232"/>
      <c r="CK171" s="200"/>
      <c r="CP171" s="200"/>
      <c r="CU171" s="200"/>
      <c r="CV171" s="199"/>
      <c r="CW171" s="199"/>
      <c r="CX171" s="199"/>
      <c r="CY171" s="139"/>
      <c r="DE171" s="155">
        <v>167</v>
      </c>
      <c r="DF171" s="282">
        <v>0</v>
      </c>
      <c r="DG171" s="282">
        <v>0</v>
      </c>
      <c r="DH171" s="218"/>
      <c r="DI171" s="153"/>
      <c r="DJ171" s="146"/>
      <c r="DK171" s="173"/>
      <c r="DM171" s="147"/>
      <c r="DN171" s="147"/>
      <c r="DO171" s="147"/>
      <c r="DP171" s="218"/>
      <c r="DQ171" s="205"/>
      <c r="DV171" s="135"/>
      <c r="DW171" s="135"/>
      <c r="DX171" s="178"/>
    </row>
    <row r="172" spans="1:128" x14ac:dyDescent="0.25">
      <c r="A172" s="152">
        <v>168</v>
      </c>
      <c r="B172" s="146"/>
      <c r="C172" s="167"/>
      <c r="D172" s="147"/>
      <c r="E172" s="148"/>
      <c r="F172" s="148"/>
      <c r="G172" s="160"/>
      <c r="H172" s="205"/>
      <c r="I172" s="179"/>
      <c r="J172" s="209"/>
      <c r="K172" s="148"/>
      <c r="L172" s="205"/>
      <c r="M172" s="179"/>
      <c r="N172" s="213"/>
      <c r="O172" s="199"/>
      <c r="P172" s="144"/>
      <c r="Q172" s="144"/>
      <c r="R172" s="144"/>
      <c r="S172" s="144"/>
      <c r="T172" s="144"/>
      <c r="U172" s="144"/>
      <c r="V172" s="144"/>
      <c r="W172" s="144"/>
      <c r="X172" s="281">
        <f t="shared" si="23"/>
        <v>0</v>
      </c>
      <c r="Y172" s="143"/>
      <c r="Z172" s="144"/>
      <c r="AA172" s="144"/>
      <c r="AB172" s="144"/>
      <c r="AC172" s="144"/>
      <c r="AD172" s="144"/>
      <c r="AE172" s="144"/>
      <c r="AF172" s="144"/>
      <c r="AG172" s="144"/>
      <c r="AH172" s="143"/>
      <c r="AI172" s="144"/>
      <c r="AJ172" s="144"/>
      <c r="AK172" s="144"/>
      <c r="AL172" s="144"/>
      <c r="AM172" s="144"/>
      <c r="AN172" s="144"/>
      <c r="AO172" s="144"/>
      <c r="AP172" s="144"/>
      <c r="AQ172" s="143"/>
      <c r="AR172" s="144"/>
      <c r="AS172" s="144"/>
      <c r="AT172" s="144"/>
      <c r="AU172" s="144"/>
      <c r="AV172" s="144"/>
      <c r="AW172" s="144"/>
      <c r="AX172" s="144"/>
      <c r="AY172" s="144"/>
      <c r="AZ172" s="149"/>
      <c r="BA172" s="147"/>
      <c r="BB172" s="150"/>
      <c r="BC172" s="144"/>
      <c r="BD172" s="144"/>
      <c r="BE172" s="144"/>
      <c r="BF172" s="144"/>
      <c r="BG172" s="144"/>
      <c r="BH172" s="144"/>
      <c r="BI172" s="144"/>
      <c r="BJ172" s="144"/>
      <c r="BK172" s="151"/>
      <c r="BL172" s="152" t="s">
        <v>753</v>
      </c>
      <c r="BM172" s="185">
        <f t="shared" si="24"/>
        <v>0</v>
      </c>
      <c r="BN172" s="282"/>
      <c r="BO172" s="153"/>
      <c r="BP172" s="144"/>
      <c r="BQ172" s="180"/>
      <c r="BR172" s="144"/>
      <c r="BS172" s="153"/>
      <c r="BT172" s="153"/>
      <c r="BU172" s="153"/>
      <c r="BV172" s="153"/>
      <c r="BW172" s="153"/>
      <c r="BX172" s="153"/>
      <c r="BY172" s="241"/>
      <c r="BZ172" s="272"/>
      <c r="CA172" s="153"/>
      <c r="CB172" s="153"/>
      <c r="CC172" s="153"/>
      <c r="CD172" s="155">
        <v>168</v>
      </c>
      <c r="CE172" s="232"/>
      <c r="CK172" s="200"/>
      <c r="CP172" s="200"/>
      <c r="CU172" s="200"/>
      <c r="CV172" s="199"/>
      <c r="CW172" s="199"/>
      <c r="CX172" s="199"/>
      <c r="CY172" s="139"/>
      <c r="DE172" s="155">
        <v>168</v>
      </c>
      <c r="DF172" s="282">
        <v>0</v>
      </c>
      <c r="DG172" s="282">
        <v>0</v>
      </c>
      <c r="DH172" s="218"/>
      <c r="DI172" s="153"/>
      <c r="DJ172" s="146"/>
      <c r="DK172" s="173"/>
      <c r="DM172" s="147"/>
      <c r="DN172" s="147"/>
      <c r="DO172" s="147"/>
      <c r="DP172" s="218"/>
      <c r="DQ172" s="205"/>
      <c r="DV172" s="135"/>
      <c r="DW172" s="135"/>
      <c r="DX172" s="178"/>
    </row>
    <row r="173" spans="1:128" x14ac:dyDescent="0.25">
      <c r="A173" s="152">
        <v>169</v>
      </c>
      <c r="B173" s="146"/>
      <c r="C173" s="167"/>
      <c r="D173" s="147"/>
      <c r="E173" s="148"/>
      <c r="F173" s="148"/>
      <c r="G173" s="160"/>
      <c r="H173" s="205"/>
      <c r="I173" s="179"/>
      <c r="J173" s="209"/>
      <c r="K173" s="148"/>
      <c r="L173" s="205"/>
      <c r="M173" s="179"/>
      <c r="N173" s="213"/>
      <c r="O173" s="199"/>
      <c r="P173" s="144"/>
      <c r="Q173" s="144"/>
      <c r="R173" s="144"/>
      <c r="S173" s="144"/>
      <c r="T173" s="144"/>
      <c r="U173" s="144"/>
      <c r="V173" s="144"/>
      <c r="W173" s="144"/>
      <c r="X173" s="281">
        <f t="shared" si="23"/>
        <v>0</v>
      </c>
      <c r="Y173" s="143"/>
      <c r="Z173" s="144"/>
      <c r="AA173" s="144"/>
      <c r="AB173" s="144"/>
      <c r="AC173" s="144"/>
      <c r="AD173" s="144"/>
      <c r="AE173" s="144"/>
      <c r="AF173" s="144"/>
      <c r="AG173" s="144"/>
      <c r="AH173" s="143"/>
      <c r="AI173" s="144"/>
      <c r="AJ173" s="144"/>
      <c r="AK173" s="144"/>
      <c r="AL173" s="144"/>
      <c r="AM173" s="144"/>
      <c r="AN173" s="144"/>
      <c r="AO173" s="144"/>
      <c r="AP173" s="144"/>
      <c r="AQ173" s="143"/>
      <c r="AR173" s="144"/>
      <c r="AS173" s="144"/>
      <c r="AT173" s="144"/>
      <c r="AU173" s="144"/>
      <c r="AV173" s="144"/>
      <c r="AW173" s="144"/>
      <c r="AX173" s="144"/>
      <c r="AY173" s="144"/>
      <c r="AZ173" s="149"/>
      <c r="BA173" s="147"/>
      <c r="BB173" s="150"/>
      <c r="BC173" s="144"/>
      <c r="BD173" s="144"/>
      <c r="BE173" s="144"/>
      <c r="BF173" s="144"/>
      <c r="BG173" s="144"/>
      <c r="BH173" s="144"/>
      <c r="BI173" s="144"/>
      <c r="BJ173" s="144"/>
      <c r="BK173" s="151"/>
      <c r="BL173" s="152" t="s">
        <v>753</v>
      </c>
      <c r="BM173" s="185">
        <f t="shared" si="24"/>
        <v>0</v>
      </c>
      <c r="BN173" s="282"/>
      <c r="BO173" s="153"/>
      <c r="BP173" s="144"/>
      <c r="BQ173" s="180"/>
      <c r="BR173" s="144"/>
      <c r="BS173" s="153"/>
      <c r="BT173" s="153"/>
      <c r="BU173" s="153"/>
      <c r="BV173" s="153"/>
      <c r="BW173" s="153"/>
      <c r="BX173" s="153"/>
      <c r="BY173" s="241"/>
      <c r="BZ173" s="272"/>
      <c r="CA173" s="153"/>
      <c r="CB173" s="153"/>
      <c r="CC173" s="153"/>
      <c r="CD173" s="155">
        <v>169</v>
      </c>
      <c r="CE173" s="232"/>
      <c r="CK173" s="200"/>
      <c r="CP173" s="200"/>
      <c r="CU173" s="200"/>
      <c r="CV173" s="199"/>
      <c r="CW173" s="199"/>
      <c r="CX173" s="199"/>
      <c r="CY173" s="139"/>
      <c r="DE173" s="155">
        <v>169</v>
      </c>
      <c r="DF173" s="282">
        <v>0</v>
      </c>
      <c r="DG173" s="282">
        <v>0</v>
      </c>
      <c r="DH173" s="218"/>
      <c r="DI173" s="153"/>
      <c r="DJ173" s="146"/>
      <c r="DK173" s="173"/>
      <c r="DM173" s="147"/>
      <c r="DN173" s="147"/>
      <c r="DO173" s="147"/>
      <c r="DP173" s="218"/>
      <c r="DQ173" s="205"/>
      <c r="DV173" s="135"/>
      <c r="DW173" s="135"/>
      <c r="DX173" s="178"/>
    </row>
    <row r="174" spans="1:128" x14ac:dyDescent="0.25">
      <c r="A174" s="152">
        <v>170</v>
      </c>
      <c r="B174" s="146"/>
      <c r="C174" s="167"/>
      <c r="D174" s="147"/>
      <c r="E174" s="148"/>
      <c r="F174" s="148"/>
      <c r="G174" s="160"/>
      <c r="H174" s="205"/>
      <c r="I174" s="179"/>
      <c r="J174" s="209"/>
      <c r="K174" s="148"/>
      <c r="L174" s="205"/>
      <c r="M174" s="179"/>
      <c r="N174" s="213"/>
      <c r="O174" s="199"/>
      <c r="P174" s="144"/>
      <c r="Q174" s="144"/>
      <c r="R174" s="144"/>
      <c r="S174" s="144"/>
      <c r="T174" s="144"/>
      <c r="U174" s="144"/>
      <c r="V174" s="144"/>
      <c r="W174" s="144"/>
      <c r="X174" s="281">
        <f t="shared" si="23"/>
        <v>0</v>
      </c>
      <c r="Y174" s="143"/>
      <c r="Z174" s="144"/>
      <c r="AA174" s="144"/>
      <c r="AB174" s="144"/>
      <c r="AC174" s="144"/>
      <c r="AD174" s="144"/>
      <c r="AE174" s="144"/>
      <c r="AF174" s="144"/>
      <c r="AG174" s="144"/>
      <c r="AH174" s="143"/>
      <c r="AI174" s="144"/>
      <c r="AJ174" s="144"/>
      <c r="AK174" s="144"/>
      <c r="AL174" s="144"/>
      <c r="AM174" s="144"/>
      <c r="AN174" s="144"/>
      <c r="AO174" s="144"/>
      <c r="AP174" s="144"/>
      <c r="AQ174" s="143"/>
      <c r="AR174" s="144"/>
      <c r="AS174" s="144"/>
      <c r="AT174" s="144"/>
      <c r="AU174" s="144"/>
      <c r="AV174" s="144"/>
      <c r="AW174" s="144"/>
      <c r="AX174" s="144"/>
      <c r="AY174" s="144"/>
      <c r="AZ174" s="149"/>
      <c r="BA174" s="147"/>
      <c r="BB174" s="150"/>
      <c r="BC174" s="144"/>
      <c r="BD174" s="144"/>
      <c r="BE174" s="144"/>
      <c r="BF174" s="144"/>
      <c r="BG174" s="144"/>
      <c r="BH174" s="144"/>
      <c r="BI174" s="144"/>
      <c r="BJ174" s="144"/>
      <c r="BK174" s="151"/>
      <c r="BL174" s="152" t="s">
        <v>753</v>
      </c>
      <c r="BM174" s="185">
        <f t="shared" si="24"/>
        <v>0</v>
      </c>
      <c r="BN174" s="282"/>
      <c r="BO174" s="153"/>
      <c r="BP174" s="144"/>
      <c r="BQ174" s="180"/>
      <c r="BR174" s="144"/>
      <c r="BS174" s="153"/>
      <c r="BT174" s="153"/>
      <c r="BU174" s="153"/>
      <c r="BV174" s="153"/>
      <c r="BW174" s="153"/>
      <c r="BX174" s="153"/>
      <c r="BY174" s="241"/>
      <c r="BZ174" s="272"/>
      <c r="CA174" s="153"/>
      <c r="CB174" s="153"/>
      <c r="CC174" s="153"/>
      <c r="CD174" s="155">
        <v>170</v>
      </c>
      <c r="CE174" s="232"/>
      <c r="CK174" s="200"/>
      <c r="CP174" s="200"/>
      <c r="CU174" s="200"/>
      <c r="CV174" s="199"/>
      <c r="CW174" s="199"/>
      <c r="CX174" s="199"/>
      <c r="CY174" s="139"/>
      <c r="DE174" s="155">
        <v>170</v>
      </c>
      <c r="DF174" s="282">
        <v>0</v>
      </c>
      <c r="DG174" s="282">
        <v>0</v>
      </c>
      <c r="DH174" s="218"/>
      <c r="DI174" s="153"/>
      <c r="DJ174" s="146"/>
      <c r="DK174" s="173"/>
      <c r="DM174" s="147"/>
      <c r="DN174" s="147"/>
      <c r="DO174" s="147"/>
      <c r="DP174" s="218"/>
      <c r="DQ174" s="205"/>
      <c r="DV174" s="135"/>
      <c r="DW174" s="135"/>
      <c r="DX174" s="178"/>
    </row>
    <row r="175" spans="1:128" x14ac:dyDescent="0.25">
      <c r="A175" s="152">
        <v>171</v>
      </c>
      <c r="B175" s="146"/>
      <c r="C175" s="167"/>
      <c r="D175" s="147"/>
      <c r="E175" s="148"/>
      <c r="F175" s="148"/>
      <c r="G175" s="160"/>
      <c r="H175" s="205"/>
      <c r="I175" s="179"/>
      <c r="J175" s="209"/>
      <c r="K175" s="148"/>
      <c r="L175" s="205"/>
      <c r="M175" s="179"/>
      <c r="N175" s="213"/>
      <c r="O175" s="199"/>
      <c r="P175" s="144"/>
      <c r="Q175" s="144"/>
      <c r="R175" s="144"/>
      <c r="S175" s="144"/>
      <c r="T175" s="144"/>
      <c r="U175" s="144"/>
      <c r="V175" s="144"/>
      <c r="W175" s="144"/>
      <c r="X175" s="281">
        <f t="shared" si="23"/>
        <v>0</v>
      </c>
      <c r="Y175" s="143"/>
      <c r="Z175" s="144"/>
      <c r="AA175" s="144"/>
      <c r="AB175" s="144"/>
      <c r="AC175" s="144"/>
      <c r="AD175" s="144"/>
      <c r="AE175" s="144"/>
      <c r="AF175" s="144"/>
      <c r="AG175" s="144"/>
      <c r="AH175" s="143"/>
      <c r="AI175" s="144"/>
      <c r="AJ175" s="144"/>
      <c r="AK175" s="144"/>
      <c r="AL175" s="144"/>
      <c r="AM175" s="144"/>
      <c r="AN175" s="144"/>
      <c r="AO175" s="144"/>
      <c r="AP175" s="144"/>
      <c r="AQ175" s="143"/>
      <c r="AR175" s="144"/>
      <c r="AS175" s="144"/>
      <c r="AT175" s="144"/>
      <c r="AU175" s="144"/>
      <c r="AV175" s="144"/>
      <c r="AW175" s="144"/>
      <c r="AX175" s="144"/>
      <c r="AY175" s="144"/>
      <c r="AZ175" s="149"/>
      <c r="BA175" s="147"/>
      <c r="BB175" s="150"/>
      <c r="BC175" s="144"/>
      <c r="BD175" s="144"/>
      <c r="BE175" s="144"/>
      <c r="BF175" s="144"/>
      <c r="BG175" s="144"/>
      <c r="BH175" s="144"/>
      <c r="BI175" s="144"/>
      <c r="BJ175" s="144"/>
      <c r="BK175" s="151"/>
      <c r="BL175" s="152" t="s">
        <v>753</v>
      </c>
      <c r="BM175" s="185">
        <f t="shared" si="24"/>
        <v>0</v>
      </c>
      <c r="BN175" s="282"/>
      <c r="BO175" s="153"/>
      <c r="BP175" s="144"/>
      <c r="BQ175" s="180"/>
      <c r="BR175" s="144"/>
      <c r="BS175" s="153"/>
      <c r="BT175" s="153"/>
      <c r="BU175" s="153"/>
      <c r="BV175" s="153"/>
      <c r="BW175" s="153"/>
      <c r="BX175" s="153"/>
      <c r="BY175" s="241"/>
      <c r="BZ175" s="272"/>
      <c r="CA175" s="153"/>
      <c r="CB175" s="153"/>
      <c r="CC175" s="153"/>
      <c r="CD175" s="155">
        <v>171</v>
      </c>
      <c r="CE175" s="232"/>
      <c r="CK175" s="200"/>
      <c r="CP175" s="200"/>
      <c r="CU175" s="200"/>
      <c r="CV175" s="199"/>
      <c r="CW175" s="199"/>
      <c r="CX175" s="199"/>
      <c r="CY175" s="139"/>
      <c r="DE175" s="155">
        <v>171</v>
      </c>
      <c r="DF175" s="282">
        <v>0</v>
      </c>
      <c r="DG175" s="282">
        <v>0</v>
      </c>
      <c r="DH175" s="218"/>
      <c r="DI175" s="153"/>
      <c r="DJ175" s="146"/>
      <c r="DK175" s="173"/>
      <c r="DM175" s="147"/>
      <c r="DN175" s="147"/>
      <c r="DO175" s="147"/>
      <c r="DP175" s="218"/>
      <c r="DQ175" s="205"/>
      <c r="DV175" s="135"/>
      <c r="DW175" s="135"/>
      <c r="DX175" s="178"/>
    </row>
    <row r="176" spans="1:128" x14ac:dyDescent="0.25">
      <c r="A176" s="152">
        <v>172</v>
      </c>
      <c r="B176" s="146"/>
      <c r="C176" s="167"/>
      <c r="D176" s="147"/>
      <c r="E176" s="148"/>
      <c r="F176" s="148"/>
      <c r="G176" s="160"/>
      <c r="H176" s="205"/>
      <c r="I176" s="179"/>
      <c r="J176" s="209"/>
      <c r="K176" s="148"/>
      <c r="L176" s="205"/>
      <c r="M176" s="179"/>
      <c r="N176" s="213"/>
      <c r="O176" s="199"/>
      <c r="P176" s="144"/>
      <c r="Q176" s="144"/>
      <c r="R176" s="144"/>
      <c r="S176" s="144"/>
      <c r="T176" s="144"/>
      <c r="U176" s="144"/>
      <c r="V176" s="144"/>
      <c r="W176" s="144"/>
      <c r="X176" s="281">
        <f t="shared" si="23"/>
        <v>0</v>
      </c>
      <c r="Y176" s="143"/>
      <c r="Z176" s="144"/>
      <c r="AA176" s="144"/>
      <c r="AB176" s="144"/>
      <c r="AC176" s="144"/>
      <c r="AD176" s="144"/>
      <c r="AE176" s="144"/>
      <c r="AF176" s="144"/>
      <c r="AG176" s="144"/>
      <c r="AH176" s="143"/>
      <c r="AI176" s="144"/>
      <c r="AJ176" s="144"/>
      <c r="AK176" s="144"/>
      <c r="AL176" s="144"/>
      <c r="AM176" s="144"/>
      <c r="AN176" s="144"/>
      <c r="AO176" s="144"/>
      <c r="AP176" s="144"/>
      <c r="AQ176" s="143"/>
      <c r="AR176" s="144"/>
      <c r="AS176" s="144"/>
      <c r="AT176" s="144"/>
      <c r="AU176" s="144"/>
      <c r="AV176" s="144"/>
      <c r="AW176" s="144"/>
      <c r="AX176" s="144"/>
      <c r="AY176" s="144"/>
      <c r="AZ176" s="149"/>
      <c r="BA176" s="147"/>
      <c r="BB176" s="150"/>
      <c r="BC176" s="144"/>
      <c r="BD176" s="144"/>
      <c r="BE176" s="144"/>
      <c r="BF176" s="144"/>
      <c r="BG176" s="144"/>
      <c r="BH176" s="144"/>
      <c r="BI176" s="144"/>
      <c r="BJ176" s="144"/>
      <c r="BK176" s="151"/>
      <c r="BL176" s="152" t="s">
        <v>753</v>
      </c>
      <c r="BM176" s="185">
        <f t="shared" si="24"/>
        <v>0</v>
      </c>
      <c r="BN176" s="282"/>
      <c r="BO176" s="153"/>
      <c r="BP176" s="144"/>
      <c r="BQ176" s="180"/>
      <c r="BR176" s="144"/>
      <c r="BS176" s="153"/>
      <c r="BT176" s="153"/>
      <c r="BU176" s="153"/>
      <c r="BV176" s="153"/>
      <c r="BW176" s="153"/>
      <c r="BX176" s="153"/>
      <c r="BY176" s="241"/>
      <c r="BZ176" s="272"/>
      <c r="CA176" s="153"/>
      <c r="CB176" s="153"/>
      <c r="CC176" s="153"/>
      <c r="CD176" s="155">
        <v>172</v>
      </c>
      <c r="CE176" s="232"/>
      <c r="CK176" s="200"/>
      <c r="CP176" s="200"/>
      <c r="CU176" s="200"/>
      <c r="CV176" s="199"/>
      <c r="CW176" s="199"/>
      <c r="CX176" s="199"/>
      <c r="CY176" s="139"/>
      <c r="DE176" s="155">
        <v>172</v>
      </c>
      <c r="DF176" s="282">
        <v>0</v>
      </c>
      <c r="DG176" s="282">
        <v>0</v>
      </c>
      <c r="DH176" s="218"/>
      <c r="DI176" s="153"/>
      <c r="DJ176" s="146"/>
      <c r="DK176" s="173"/>
      <c r="DM176" s="147"/>
      <c r="DN176" s="147"/>
      <c r="DO176" s="147"/>
      <c r="DP176" s="218"/>
      <c r="DQ176" s="205"/>
      <c r="DV176" s="135"/>
      <c r="DW176" s="135"/>
      <c r="DX176" s="178"/>
    </row>
    <row r="177" spans="1:128" x14ac:dyDescent="0.25">
      <c r="A177" s="152">
        <v>173</v>
      </c>
      <c r="B177" s="146"/>
      <c r="C177" s="167"/>
      <c r="D177" s="147"/>
      <c r="E177" s="148"/>
      <c r="F177" s="148"/>
      <c r="G177" s="160"/>
      <c r="H177" s="205"/>
      <c r="I177" s="179"/>
      <c r="J177" s="209"/>
      <c r="K177" s="148"/>
      <c r="L177" s="205"/>
      <c r="M177" s="179"/>
      <c r="N177" s="213"/>
      <c r="O177" s="199"/>
      <c r="P177" s="144"/>
      <c r="Q177" s="144"/>
      <c r="R177" s="144"/>
      <c r="S177" s="144"/>
      <c r="T177" s="144"/>
      <c r="U177" s="144"/>
      <c r="V177" s="144"/>
      <c r="W177" s="144"/>
      <c r="X177" s="281">
        <f t="shared" si="23"/>
        <v>0</v>
      </c>
      <c r="Y177" s="143"/>
      <c r="Z177" s="144"/>
      <c r="AA177" s="144"/>
      <c r="AB177" s="144"/>
      <c r="AC177" s="144"/>
      <c r="AD177" s="144"/>
      <c r="AE177" s="144"/>
      <c r="AF177" s="144"/>
      <c r="AG177" s="144"/>
      <c r="AH177" s="143"/>
      <c r="AI177" s="144"/>
      <c r="AJ177" s="144"/>
      <c r="AK177" s="144"/>
      <c r="AL177" s="144"/>
      <c r="AM177" s="144"/>
      <c r="AN177" s="144"/>
      <c r="AO177" s="144"/>
      <c r="AP177" s="144"/>
      <c r="AQ177" s="143"/>
      <c r="AR177" s="144"/>
      <c r="AS177" s="144"/>
      <c r="AT177" s="144"/>
      <c r="AU177" s="144"/>
      <c r="AV177" s="144"/>
      <c r="AW177" s="144"/>
      <c r="AX177" s="144"/>
      <c r="AY177" s="144"/>
      <c r="AZ177" s="149"/>
      <c r="BA177" s="147"/>
      <c r="BB177" s="150"/>
      <c r="BC177" s="144"/>
      <c r="BD177" s="144"/>
      <c r="BE177" s="144"/>
      <c r="BF177" s="144"/>
      <c r="BG177" s="144"/>
      <c r="BH177" s="144"/>
      <c r="BI177" s="144"/>
      <c r="BJ177" s="144"/>
      <c r="BK177" s="151"/>
      <c r="BL177" s="152" t="s">
        <v>753</v>
      </c>
      <c r="BM177" s="185">
        <f t="shared" si="24"/>
        <v>0</v>
      </c>
      <c r="BN177" s="282"/>
      <c r="BO177" s="153"/>
      <c r="BP177" s="144"/>
      <c r="BQ177" s="180"/>
      <c r="BR177" s="144"/>
      <c r="BS177" s="153"/>
      <c r="BT177" s="153"/>
      <c r="BU177" s="153"/>
      <c r="BV177" s="153"/>
      <c r="BW177" s="153"/>
      <c r="BX177" s="153"/>
      <c r="BY177" s="241"/>
      <c r="BZ177" s="272"/>
      <c r="CA177" s="153"/>
      <c r="CB177" s="153"/>
      <c r="CC177" s="153"/>
      <c r="CD177" s="155">
        <v>173</v>
      </c>
      <c r="CE177" s="232"/>
      <c r="CK177" s="200"/>
      <c r="CP177" s="200"/>
      <c r="CU177" s="200"/>
      <c r="CV177" s="199"/>
      <c r="CW177" s="199"/>
      <c r="CX177" s="199"/>
      <c r="CY177" s="139"/>
      <c r="DE177" s="155">
        <v>173</v>
      </c>
      <c r="DF177" s="282">
        <v>0</v>
      </c>
      <c r="DG177" s="282">
        <v>0</v>
      </c>
      <c r="DH177" s="218"/>
      <c r="DI177" s="153"/>
      <c r="DJ177" s="146"/>
      <c r="DK177" s="173"/>
      <c r="DM177" s="147"/>
      <c r="DN177" s="147"/>
      <c r="DO177" s="147"/>
      <c r="DP177" s="218"/>
      <c r="DQ177" s="205"/>
      <c r="DV177" s="135"/>
      <c r="DW177" s="135"/>
      <c r="DX177" s="178"/>
    </row>
    <row r="178" spans="1:128" x14ac:dyDescent="0.25">
      <c r="A178" s="152">
        <v>174</v>
      </c>
      <c r="B178" s="146"/>
      <c r="C178" s="167"/>
      <c r="D178" s="147"/>
      <c r="E178" s="148"/>
      <c r="F178" s="148"/>
      <c r="G178" s="160"/>
      <c r="H178" s="205"/>
      <c r="I178" s="179"/>
      <c r="J178" s="209"/>
      <c r="K178" s="148"/>
      <c r="L178" s="205"/>
      <c r="M178" s="179"/>
      <c r="N178" s="213"/>
      <c r="O178" s="199"/>
      <c r="P178" s="144"/>
      <c r="Q178" s="144"/>
      <c r="R178" s="144"/>
      <c r="S178" s="144"/>
      <c r="T178" s="144"/>
      <c r="U178" s="144"/>
      <c r="V178" s="144"/>
      <c r="W178" s="144"/>
      <c r="X178" s="281">
        <f t="shared" si="23"/>
        <v>0</v>
      </c>
      <c r="Y178" s="143"/>
      <c r="Z178" s="144"/>
      <c r="AA178" s="144"/>
      <c r="AB178" s="144"/>
      <c r="AC178" s="144"/>
      <c r="AD178" s="144"/>
      <c r="AE178" s="144"/>
      <c r="AF178" s="144"/>
      <c r="AG178" s="144"/>
      <c r="AH178" s="143"/>
      <c r="AI178" s="144"/>
      <c r="AJ178" s="144"/>
      <c r="AK178" s="144"/>
      <c r="AL178" s="144"/>
      <c r="AM178" s="144"/>
      <c r="AN178" s="144"/>
      <c r="AO178" s="144"/>
      <c r="AP178" s="144"/>
      <c r="AQ178" s="143"/>
      <c r="AR178" s="144"/>
      <c r="AS178" s="144"/>
      <c r="AT178" s="144"/>
      <c r="AU178" s="144"/>
      <c r="AV178" s="144"/>
      <c r="AW178" s="144"/>
      <c r="AX178" s="144"/>
      <c r="AY178" s="144"/>
      <c r="AZ178" s="149"/>
      <c r="BA178" s="147"/>
      <c r="BB178" s="150"/>
      <c r="BC178" s="144"/>
      <c r="BD178" s="144"/>
      <c r="BE178" s="144"/>
      <c r="BF178" s="144"/>
      <c r="BG178" s="144"/>
      <c r="BH178" s="144"/>
      <c r="BI178" s="144"/>
      <c r="BJ178" s="144"/>
      <c r="BK178" s="151"/>
      <c r="BL178" s="152" t="s">
        <v>753</v>
      </c>
      <c r="BM178" s="185">
        <f t="shared" si="24"/>
        <v>0</v>
      </c>
      <c r="BN178" s="282"/>
      <c r="BO178" s="153"/>
      <c r="BP178" s="144"/>
      <c r="BQ178" s="180"/>
      <c r="BR178" s="144"/>
      <c r="BS178" s="153"/>
      <c r="BT178" s="153"/>
      <c r="BU178" s="153"/>
      <c r="BV178" s="153"/>
      <c r="BW178" s="153"/>
      <c r="BX178" s="153"/>
      <c r="BY178" s="241"/>
      <c r="BZ178" s="272"/>
      <c r="CA178" s="153"/>
      <c r="CB178" s="153"/>
      <c r="CC178" s="153"/>
      <c r="CD178" s="155">
        <v>174</v>
      </c>
      <c r="CE178" s="232"/>
      <c r="CK178" s="200"/>
      <c r="CP178" s="200"/>
      <c r="CU178" s="200"/>
      <c r="CV178" s="199"/>
      <c r="CW178" s="199"/>
      <c r="CX178" s="199"/>
      <c r="CY178" s="139"/>
      <c r="DE178" s="155">
        <v>174</v>
      </c>
      <c r="DF178" s="282">
        <v>0</v>
      </c>
      <c r="DG178" s="282">
        <v>0</v>
      </c>
      <c r="DH178" s="218"/>
      <c r="DI178" s="153"/>
      <c r="DJ178" s="146"/>
      <c r="DK178" s="173"/>
      <c r="DM178" s="147"/>
      <c r="DN178" s="147"/>
      <c r="DO178" s="147"/>
      <c r="DP178" s="218"/>
      <c r="DQ178" s="205"/>
      <c r="DV178" s="135"/>
      <c r="DW178" s="135"/>
      <c r="DX178" s="178"/>
    </row>
    <row r="179" spans="1:128" x14ac:dyDescent="0.25">
      <c r="A179" s="152">
        <v>175</v>
      </c>
      <c r="B179" s="146"/>
      <c r="C179" s="167"/>
      <c r="D179" s="147"/>
      <c r="E179" s="148"/>
      <c r="F179" s="148"/>
      <c r="G179" s="160"/>
      <c r="H179" s="205"/>
      <c r="I179" s="179"/>
      <c r="J179" s="209"/>
      <c r="K179" s="148"/>
      <c r="L179" s="205"/>
      <c r="M179" s="179"/>
      <c r="N179" s="213"/>
      <c r="O179" s="199"/>
      <c r="P179" s="144"/>
      <c r="Q179" s="144"/>
      <c r="R179" s="144"/>
      <c r="S179" s="144"/>
      <c r="T179" s="144"/>
      <c r="U179" s="144"/>
      <c r="V179" s="144"/>
      <c r="W179" s="144"/>
      <c r="X179" s="281">
        <f t="shared" si="23"/>
        <v>0</v>
      </c>
      <c r="Y179" s="143"/>
      <c r="Z179" s="144"/>
      <c r="AA179" s="144"/>
      <c r="AB179" s="144"/>
      <c r="AC179" s="144"/>
      <c r="AD179" s="144"/>
      <c r="AE179" s="144"/>
      <c r="AF179" s="144"/>
      <c r="AG179" s="144"/>
      <c r="AH179" s="143"/>
      <c r="AI179" s="144"/>
      <c r="AJ179" s="144"/>
      <c r="AK179" s="144"/>
      <c r="AL179" s="144"/>
      <c r="AM179" s="144"/>
      <c r="AN179" s="144"/>
      <c r="AO179" s="144"/>
      <c r="AP179" s="144"/>
      <c r="AQ179" s="143"/>
      <c r="AR179" s="144"/>
      <c r="AS179" s="144"/>
      <c r="AT179" s="144"/>
      <c r="AU179" s="144"/>
      <c r="AV179" s="144"/>
      <c r="AW179" s="144"/>
      <c r="AX179" s="144"/>
      <c r="AY179" s="144"/>
      <c r="AZ179" s="149"/>
      <c r="BA179" s="147"/>
      <c r="BB179" s="150"/>
      <c r="BC179" s="144"/>
      <c r="BD179" s="144"/>
      <c r="BE179" s="144"/>
      <c r="BF179" s="144"/>
      <c r="BG179" s="144"/>
      <c r="BH179" s="144"/>
      <c r="BI179" s="144"/>
      <c r="BJ179" s="144"/>
      <c r="BK179" s="151"/>
      <c r="BL179" s="152" t="s">
        <v>753</v>
      </c>
      <c r="BM179" s="185">
        <f t="shared" si="24"/>
        <v>0</v>
      </c>
      <c r="BN179" s="282"/>
      <c r="BO179" s="153"/>
      <c r="BP179" s="144"/>
      <c r="BQ179" s="180"/>
      <c r="BR179" s="144"/>
      <c r="BS179" s="153"/>
      <c r="BT179" s="153"/>
      <c r="BU179" s="153"/>
      <c r="BV179" s="153"/>
      <c r="BW179" s="153"/>
      <c r="BX179" s="153"/>
      <c r="BY179" s="241"/>
      <c r="BZ179" s="272"/>
      <c r="CA179" s="153"/>
      <c r="CB179" s="153"/>
      <c r="CC179" s="153"/>
      <c r="CD179" s="155">
        <v>175</v>
      </c>
      <c r="CE179" s="232"/>
      <c r="CK179" s="200"/>
      <c r="CP179" s="200"/>
      <c r="CU179" s="200"/>
      <c r="CV179" s="199"/>
      <c r="CW179" s="199"/>
      <c r="CX179" s="199"/>
      <c r="CY179" s="139"/>
      <c r="DE179" s="155">
        <v>175</v>
      </c>
      <c r="DF179" s="282">
        <v>0</v>
      </c>
      <c r="DG179" s="282">
        <v>0</v>
      </c>
      <c r="DH179" s="218"/>
      <c r="DI179" s="153"/>
      <c r="DJ179" s="146"/>
      <c r="DK179" s="173"/>
      <c r="DM179" s="147"/>
      <c r="DN179" s="147"/>
      <c r="DO179" s="147"/>
      <c r="DP179" s="218"/>
      <c r="DQ179" s="205"/>
      <c r="DV179" s="135"/>
      <c r="DW179" s="135"/>
      <c r="DX179" s="152"/>
    </row>
    <row r="180" spans="1:128" x14ac:dyDescent="0.25">
      <c r="A180" s="152">
        <v>176</v>
      </c>
      <c r="B180" s="146"/>
      <c r="C180" s="167"/>
      <c r="D180" s="147"/>
      <c r="E180" s="148"/>
      <c r="F180" s="148"/>
      <c r="G180" s="160"/>
      <c r="H180" s="205"/>
      <c r="I180" s="179"/>
      <c r="J180" s="209"/>
      <c r="K180" s="148"/>
      <c r="L180" s="205"/>
      <c r="M180" s="179"/>
      <c r="N180" s="213"/>
      <c r="O180" s="199"/>
      <c r="P180" s="144"/>
      <c r="Q180" s="144"/>
      <c r="R180" s="144"/>
      <c r="S180" s="144"/>
      <c r="T180" s="144"/>
      <c r="U180" s="144"/>
      <c r="V180" s="144"/>
      <c r="W180" s="144"/>
      <c r="X180" s="281">
        <f t="shared" si="23"/>
        <v>0</v>
      </c>
      <c r="Y180" s="143"/>
      <c r="Z180" s="144"/>
      <c r="AA180" s="144"/>
      <c r="AB180" s="144"/>
      <c r="AC180" s="144"/>
      <c r="AD180" s="144"/>
      <c r="AE180" s="144"/>
      <c r="AF180" s="144"/>
      <c r="AG180" s="144"/>
      <c r="AH180" s="143"/>
      <c r="AI180" s="144"/>
      <c r="AJ180" s="144"/>
      <c r="AK180" s="144"/>
      <c r="AL180" s="144"/>
      <c r="AM180" s="144"/>
      <c r="AN180" s="144"/>
      <c r="AO180" s="144"/>
      <c r="AP180" s="144"/>
      <c r="AQ180" s="143"/>
      <c r="AR180" s="144"/>
      <c r="AS180" s="144"/>
      <c r="AT180" s="144"/>
      <c r="AU180" s="144"/>
      <c r="AV180" s="144"/>
      <c r="AW180" s="144"/>
      <c r="AX180" s="144"/>
      <c r="AY180" s="144"/>
      <c r="AZ180" s="149"/>
      <c r="BA180" s="147"/>
      <c r="BB180" s="150"/>
      <c r="BC180" s="144"/>
      <c r="BD180" s="144"/>
      <c r="BE180" s="144"/>
      <c r="BF180" s="144"/>
      <c r="BG180" s="144"/>
      <c r="BH180" s="144"/>
      <c r="BI180" s="144"/>
      <c r="BJ180" s="144"/>
      <c r="BK180" s="151"/>
      <c r="BL180" s="152" t="s">
        <v>753</v>
      </c>
      <c r="BM180" s="185">
        <f t="shared" si="24"/>
        <v>0</v>
      </c>
      <c r="BN180" s="282"/>
      <c r="BO180" s="153"/>
      <c r="BP180" s="144"/>
      <c r="BQ180" s="180"/>
      <c r="BR180" s="144"/>
      <c r="BS180" s="153"/>
      <c r="BT180" s="153"/>
      <c r="BU180" s="153"/>
      <c r="BV180" s="153"/>
      <c r="BW180" s="153"/>
      <c r="BX180" s="153"/>
      <c r="BY180" s="241"/>
      <c r="BZ180" s="272"/>
      <c r="CA180" s="153"/>
      <c r="CB180" s="153"/>
      <c r="CC180" s="153"/>
      <c r="CD180" s="155">
        <v>176</v>
      </c>
      <c r="CE180" s="232"/>
      <c r="CK180" s="200"/>
      <c r="CP180" s="200"/>
      <c r="CU180" s="200"/>
      <c r="CV180" s="199"/>
      <c r="CW180" s="199"/>
      <c r="CX180" s="199"/>
      <c r="CY180" s="139"/>
      <c r="DE180" s="155">
        <v>176</v>
      </c>
      <c r="DF180" s="282">
        <v>0</v>
      </c>
      <c r="DG180" s="282">
        <v>0</v>
      </c>
      <c r="DH180" s="218"/>
      <c r="DI180" s="153"/>
      <c r="DJ180" s="146"/>
      <c r="DK180" s="173"/>
      <c r="DM180" s="147"/>
      <c r="DN180" s="147"/>
      <c r="DO180" s="147"/>
      <c r="DP180" s="218"/>
      <c r="DQ180" s="205"/>
      <c r="DV180" s="135"/>
      <c r="DW180" s="135"/>
      <c r="DX180" s="135"/>
    </row>
    <row r="181" spans="1:128" x14ac:dyDescent="0.25">
      <c r="A181" s="152">
        <v>177</v>
      </c>
      <c r="B181" s="146"/>
      <c r="C181" s="167"/>
      <c r="D181" s="147"/>
      <c r="E181" s="148"/>
      <c r="F181" s="148"/>
      <c r="G181" s="160"/>
      <c r="H181" s="205"/>
      <c r="I181" s="179"/>
      <c r="J181" s="209"/>
      <c r="K181" s="148"/>
      <c r="L181" s="205"/>
      <c r="M181" s="179"/>
      <c r="N181" s="213"/>
      <c r="O181" s="199"/>
      <c r="P181" s="144"/>
      <c r="Q181" s="144"/>
      <c r="R181" s="144"/>
      <c r="S181" s="144"/>
      <c r="T181" s="144"/>
      <c r="U181" s="144"/>
      <c r="V181" s="144"/>
      <c r="W181" s="144"/>
      <c r="X181" s="281">
        <f t="shared" si="23"/>
        <v>0</v>
      </c>
      <c r="Y181" s="143"/>
      <c r="Z181" s="144"/>
      <c r="AA181" s="144"/>
      <c r="AB181" s="144"/>
      <c r="AC181" s="144"/>
      <c r="AD181" s="144"/>
      <c r="AE181" s="144"/>
      <c r="AF181" s="144"/>
      <c r="AG181" s="144"/>
      <c r="AH181" s="143"/>
      <c r="AI181" s="144"/>
      <c r="AJ181" s="144"/>
      <c r="AK181" s="144"/>
      <c r="AL181" s="144"/>
      <c r="AM181" s="144"/>
      <c r="AN181" s="144"/>
      <c r="AO181" s="144"/>
      <c r="AP181" s="144"/>
      <c r="AQ181" s="143"/>
      <c r="AR181" s="144"/>
      <c r="AS181" s="144"/>
      <c r="AT181" s="144"/>
      <c r="AU181" s="144"/>
      <c r="AV181" s="144"/>
      <c r="AW181" s="144"/>
      <c r="AX181" s="144"/>
      <c r="AY181" s="144"/>
      <c r="AZ181" s="149"/>
      <c r="BA181" s="147"/>
      <c r="BB181" s="150"/>
      <c r="BC181" s="144"/>
      <c r="BD181" s="144"/>
      <c r="BE181" s="144"/>
      <c r="BF181" s="144"/>
      <c r="BG181" s="144"/>
      <c r="BH181" s="144"/>
      <c r="BI181" s="144"/>
      <c r="BJ181" s="144"/>
      <c r="BK181" s="151"/>
      <c r="BL181" s="152" t="s">
        <v>753</v>
      </c>
      <c r="BM181" s="185">
        <f t="shared" si="24"/>
        <v>0</v>
      </c>
      <c r="BN181" s="282"/>
      <c r="BO181" s="153"/>
      <c r="BP181" s="144"/>
      <c r="BQ181" s="180"/>
      <c r="BR181" s="144"/>
      <c r="BS181" s="153"/>
      <c r="BT181" s="153"/>
      <c r="BU181" s="153"/>
      <c r="BV181" s="153"/>
      <c r="BW181" s="153"/>
      <c r="BX181" s="153"/>
      <c r="BY181" s="241"/>
      <c r="BZ181" s="272"/>
      <c r="CA181" s="153"/>
      <c r="CB181" s="153"/>
      <c r="CC181" s="153"/>
      <c r="CD181" s="155">
        <v>177</v>
      </c>
      <c r="CE181" s="232"/>
      <c r="CK181" s="200"/>
      <c r="CP181" s="200"/>
      <c r="CU181" s="200"/>
      <c r="CV181" s="199"/>
      <c r="CW181" s="199"/>
      <c r="CX181" s="199"/>
      <c r="CY181" s="139"/>
      <c r="DE181" s="155">
        <v>177</v>
      </c>
      <c r="DF181" s="282">
        <v>0</v>
      </c>
      <c r="DG181" s="282">
        <v>0</v>
      </c>
      <c r="DH181" s="218"/>
      <c r="DI181" s="153"/>
      <c r="DJ181" s="146"/>
      <c r="DK181" s="173"/>
      <c r="DM181" s="147"/>
      <c r="DN181" s="147"/>
      <c r="DO181" s="147"/>
      <c r="DP181" s="218"/>
      <c r="DQ181" s="205"/>
      <c r="DV181" s="135"/>
      <c r="DW181" s="135"/>
      <c r="DX181" s="135"/>
    </row>
    <row r="182" spans="1:128" x14ac:dyDescent="0.25">
      <c r="A182" s="152">
        <v>178</v>
      </c>
      <c r="B182" s="146"/>
      <c r="C182" s="167"/>
      <c r="D182" s="147"/>
      <c r="E182" s="148"/>
      <c r="F182" s="148"/>
      <c r="G182" s="160"/>
      <c r="H182" s="205"/>
      <c r="I182" s="179"/>
      <c r="J182" s="209"/>
      <c r="K182" s="148"/>
      <c r="L182" s="205"/>
      <c r="M182" s="179"/>
      <c r="N182" s="213"/>
      <c r="O182" s="199"/>
      <c r="P182" s="144"/>
      <c r="Q182" s="144"/>
      <c r="R182" s="144"/>
      <c r="S182" s="144"/>
      <c r="T182" s="144"/>
      <c r="U182" s="144"/>
      <c r="V182" s="144"/>
      <c r="W182" s="144"/>
      <c r="X182" s="281">
        <f t="shared" si="23"/>
        <v>0</v>
      </c>
      <c r="Y182" s="143"/>
      <c r="Z182" s="144"/>
      <c r="AA182" s="144"/>
      <c r="AB182" s="144"/>
      <c r="AC182" s="144"/>
      <c r="AD182" s="144"/>
      <c r="AE182" s="144"/>
      <c r="AF182" s="144"/>
      <c r="AG182" s="144"/>
      <c r="AH182" s="143"/>
      <c r="AI182" s="144"/>
      <c r="AJ182" s="144"/>
      <c r="AK182" s="144"/>
      <c r="AL182" s="144"/>
      <c r="AM182" s="144"/>
      <c r="AN182" s="144"/>
      <c r="AO182" s="144"/>
      <c r="AP182" s="144"/>
      <c r="AQ182" s="143"/>
      <c r="AR182" s="144"/>
      <c r="AS182" s="144"/>
      <c r="AT182" s="144"/>
      <c r="AU182" s="144"/>
      <c r="AV182" s="144"/>
      <c r="AW182" s="144"/>
      <c r="AX182" s="144"/>
      <c r="AY182" s="144"/>
      <c r="AZ182" s="149"/>
      <c r="BA182" s="147"/>
      <c r="BB182" s="150"/>
      <c r="BC182" s="144"/>
      <c r="BD182" s="144"/>
      <c r="BE182" s="144"/>
      <c r="BF182" s="144"/>
      <c r="BG182" s="144"/>
      <c r="BH182" s="144"/>
      <c r="BI182" s="144"/>
      <c r="BJ182" s="144"/>
      <c r="BK182" s="151"/>
      <c r="BL182" s="152" t="s">
        <v>753</v>
      </c>
      <c r="BM182" s="185">
        <f t="shared" si="24"/>
        <v>0</v>
      </c>
      <c r="BN182" s="282"/>
      <c r="BO182" s="153"/>
      <c r="BP182" s="144"/>
      <c r="BQ182" s="180"/>
      <c r="BR182" s="144"/>
      <c r="BS182" s="153"/>
      <c r="BT182" s="153"/>
      <c r="BU182" s="153"/>
      <c r="BV182" s="153"/>
      <c r="BW182" s="153"/>
      <c r="BX182" s="153"/>
      <c r="BY182" s="241"/>
      <c r="BZ182" s="272"/>
      <c r="CA182" s="153"/>
      <c r="CB182" s="153"/>
      <c r="CC182" s="153"/>
      <c r="CD182" s="155">
        <v>178</v>
      </c>
      <c r="CE182" s="232"/>
      <c r="CK182" s="200"/>
      <c r="CP182" s="200"/>
      <c r="CU182" s="200"/>
      <c r="CV182" s="199"/>
      <c r="CW182" s="199"/>
      <c r="CX182" s="199"/>
      <c r="CY182" s="139"/>
      <c r="DE182" s="155">
        <v>178</v>
      </c>
      <c r="DF182" s="282">
        <v>0</v>
      </c>
      <c r="DG182" s="282">
        <v>0</v>
      </c>
      <c r="DH182" s="218"/>
      <c r="DI182" s="153"/>
      <c r="DJ182" s="146"/>
      <c r="DK182" s="173"/>
      <c r="DM182" s="147"/>
      <c r="DN182" s="147"/>
      <c r="DO182" s="147"/>
      <c r="DP182" s="218"/>
      <c r="DQ182" s="205"/>
      <c r="DV182" s="135"/>
      <c r="DW182" s="135"/>
      <c r="DX182" s="152"/>
    </row>
    <row r="183" spans="1:128" x14ac:dyDescent="0.25">
      <c r="A183" s="152">
        <v>179</v>
      </c>
      <c r="B183" s="146"/>
      <c r="C183" s="167"/>
      <c r="D183" s="147"/>
      <c r="E183" s="148"/>
      <c r="F183" s="148"/>
      <c r="G183" s="160"/>
      <c r="H183" s="205"/>
      <c r="I183" s="179"/>
      <c r="J183" s="209"/>
      <c r="K183" s="148"/>
      <c r="L183" s="205"/>
      <c r="M183" s="179"/>
      <c r="N183" s="213"/>
      <c r="O183" s="199"/>
      <c r="P183" s="144"/>
      <c r="Q183" s="144"/>
      <c r="R183" s="144"/>
      <c r="S183" s="144"/>
      <c r="T183" s="144"/>
      <c r="U183" s="144"/>
      <c r="V183" s="144"/>
      <c r="W183" s="144"/>
      <c r="X183" s="281">
        <f t="shared" si="23"/>
        <v>0</v>
      </c>
      <c r="Y183" s="143"/>
      <c r="Z183" s="144"/>
      <c r="AA183" s="144"/>
      <c r="AB183" s="144"/>
      <c r="AC183" s="144"/>
      <c r="AD183" s="144"/>
      <c r="AE183" s="144"/>
      <c r="AF183" s="144"/>
      <c r="AG183" s="144"/>
      <c r="AH183" s="143"/>
      <c r="AI183" s="144"/>
      <c r="AJ183" s="144"/>
      <c r="AK183" s="144"/>
      <c r="AL183" s="144"/>
      <c r="AM183" s="144"/>
      <c r="AN183" s="144"/>
      <c r="AO183" s="144"/>
      <c r="AP183" s="144"/>
      <c r="AQ183" s="143"/>
      <c r="AR183" s="144"/>
      <c r="AS183" s="144"/>
      <c r="AT183" s="144"/>
      <c r="AU183" s="144"/>
      <c r="AV183" s="144"/>
      <c r="AW183" s="144"/>
      <c r="AX183" s="144"/>
      <c r="AY183" s="144"/>
      <c r="AZ183" s="149"/>
      <c r="BA183" s="147"/>
      <c r="BB183" s="150"/>
      <c r="BC183" s="144"/>
      <c r="BD183" s="144"/>
      <c r="BE183" s="144"/>
      <c r="BF183" s="144"/>
      <c r="BG183" s="144"/>
      <c r="BH183" s="144"/>
      <c r="BI183" s="144"/>
      <c r="BJ183" s="144"/>
      <c r="BK183" s="151"/>
      <c r="BL183" s="152" t="s">
        <v>753</v>
      </c>
      <c r="BM183" s="185">
        <f t="shared" si="24"/>
        <v>0</v>
      </c>
      <c r="BN183" s="282"/>
      <c r="BO183" s="153"/>
      <c r="BP183" s="144"/>
      <c r="BQ183" s="180"/>
      <c r="BR183" s="144"/>
      <c r="BS183" s="153"/>
      <c r="BT183" s="153"/>
      <c r="BU183" s="153"/>
      <c r="BV183" s="153"/>
      <c r="BW183" s="153"/>
      <c r="BX183" s="153"/>
      <c r="BY183" s="241"/>
      <c r="BZ183" s="272"/>
      <c r="CA183" s="153"/>
      <c r="CB183" s="153"/>
      <c r="CC183" s="153"/>
      <c r="CD183" s="155">
        <v>179</v>
      </c>
      <c r="CE183" s="232"/>
      <c r="CK183" s="200"/>
      <c r="CP183" s="200"/>
      <c r="CU183" s="200"/>
      <c r="CV183" s="199"/>
      <c r="CW183" s="199"/>
      <c r="CX183" s="199"/>
      <c r="CY183" s="139"/>
      <c r="DE183" s="155">
        <v>179</v>
      </c>
      <c r="DF183" s="282">
        <v>0</v>
      </c>
      <c r="DG183" s="282">
        <v>0</v>
      </c>
      <c r="DH183" s="218"/>
      <c r="DI183" s="153"/>
      <c r="DJ183" s="146"/>
      <c r="DK183" s="173"/>
      <c r="DM183" s="147"/>
      <c r="DN183" s="147"/>
      <c r="DO183" s="147"/>
      <c r="DP183" s="218"/>
      <c r="DQ183" s="205"/>
      <c r="DV183" s="135"/>
      <c r="DW183" s="135"/>
      <c r="DX183" s="135"/>
    </row>
    <row r="184" spans="1:128" x14ac:dyDescent="0.25">
      <c r="A184" s="152">
        <v>180</v>
      </c>
      <c r="B184" s="146"/>
      <c r="C184" s="167"/>
      <c r="D184" s="147"/>
      <c r="E184" s="148"/>
      <c r="F184" s="148"/>
      <c r="G184" s="160"/>
      <c r="H184" s="205"/>
      <c r="I184" s="179"/>
      <c r="J184" s="209"/>
      <c r="K184" s="148"/>
      <c r="L184" s="205"/>
      <c r="M184" s="179"/>
      <c r="N184" s="213"/>
      <c r="O184" s="199"/>
      <c r="P184" s="144"/>
      <c r="Q184" s="144"/>
      <c r="R184" s="144"/>
      <c r="S184" s="144"/>
      <c r="T184" s="144"/>
      <c r="U184" s="144"/>
      <c r="V184" s="144"/>
      <c r="W184" s="144"/>
      <c r="X184" s="281">
        <f t="shared" si="23"/>
        <v>0</v>
      </c>
      <c r="Y184" s="143"/>
      <c r="Z184" s="144"/>
      <c r="AA184" s="144"/>
      <c r="AB184" s="144"/>
      <c r="AC184" s="144"/>
      <c r="AD184" s="144"/>
      <c r="AE184" s="144"/>
      <c r="AF184" s="144"/>
      <c r="AG184" s="144"/>
      <c r="AH184" s="143"/>
      <c r="AI184" s="144"/>
      <c r="AJ184" s="144"/>
      <c r="AK184" s="144"/>
      <c r="AL184" s="144"/>
      <c r="AM184" s="144"/>
      <c r="AN184" s="144"/>
      <c r="AO184" s="144"/>
      <c r="AP184" s="144"/>
      <c r="AQ184" s="143"/>
      <c r="AR184" s="144"/>
      <c r="AS184" s="144"/>
      <c r="AT184" s="144"/>
      <c r="AU184" s="144"/>
      <c r="AV184" s="144"/>
      <c r="AW184" s="144"/>
      <c r="AX184" s="144"/>
      <c r="AY184" s="144"/>
      <c r="AZ184" s="149"/>
      <c r="BA184" s="147"/>
      <c r="BB184" s="150"/>
      <c r="BC184" s="144"/>
      <c r="BD184" s="144"/>
      <c r="BE184" s="144"/>
      <c r="BF184" s="144"/>
      <c r="BG184" s="144"/>
      <c r="BH184" s="144"/>
      <c r="BI184" s="144"/>
      <c r="BJ184" s="144"/>
      <c r="BK184" s="151"/>
      <c r="BL184" s="152" t="s">
        <v>753</v>
      </c>
      <c r="BM184" s="185">
        <f t="shared" si="24"/>
        <v>0</v>
      </c>
      <c r="BN184" s="282"/>
      <c r="BO184" s="153"/>
      <c r="BP184" s="144"/>
      <c r="BQ184" s="180"/>
      <c r="BR184" s="144"/>
      <c r="BS184" s="153"/>
      <c r="BT184" s="153"/>
      <c r="BU184" s="153"/>
      <c r="BV184" s="153"/>
      <c r="BW184" s="153"/>
      <c r="BX184" s="153"/>
      <c r="BY184" s="241"/>
      <c r="BZ184" s="272"/>
      <c r="CA184" s="153"/>
      <c r="CB184" s="153"/>
      <c r="CC184" s="153"/>
      <c r="CD184" s="155">
        <v>180</v>
      </c>
      <c r="CE184" s="232"/>
      <c r="CK184" s="200"/>
      <c r="CP184" s="200"/>
      <c r="CU184" s="200"/>
      <c r="CV184" s="199"/>
      <c r="CW184" s="199"/>
      <c r="CX184" s="199"/>
      <c r="CY184" s="139"/>
      <c r="DE184" s="155">
        <v>180</v>
      </c>
      <c r="DF184" s="282">
        <v>0</v>
      </c>
      <c r="DG184" s="282">
        <v>0</v>
      </c>
      <c r="DH184" s="218"/>
      <c r="DI184" s="153"/>
      <c r="DJ184" s="146"/>
      <c r="DK184" s="173"/>
      <c r="DM184" s="147"/>
      <c r="DN184" s="147"/>
      <c r="DO184" s="147"/>
      <c r="DP184" s="218"/>
      <c r="DQ184" s="205"/>
      <c r="DV184" s="135"/>
      <c r="DW184" s="135"/>
      <c r="DX184" s="135"/>
    </row>
    <row r="185" spans="1:128" x14ac:dyDescent="0.25">
      <c r="A185" s="152">
        <v>181</v>
      </c>
      <c r="B185" s="146"/>
      <c r="C185" s="167"/>
      <c r="D185" s="147"/>
      <c r="E185" s="148"/>
      <c r="F185" s="148"/>
      <c r="G185" s="160"/>
      <c r="H185" s="205"/>
      <c r="I185" s="179"/>
      <c r="J185" s="209"/>
      <c r="K185" s="148"/>
      <c r="L185" s="205"/>
      <c r="M185" s="179"/>
      <c r="N185" s="213"/>
      <c r="O185" s="199"/>
      <c r="P185" s="144"/>
      <c r="Q185" s="144"/>
      <c r="R185" s="144"/>
      <c r="S185" s="144"/>
      <c r="T185" s="144"/>
      <c r="U185" s="144"/>
      <c r="V185" s="144"/>
      <c r="W185" s="144"/>
      <c r="X185" s="281">
        <f t="shared" si="23"/>
        <v>0</v>
      </c>
      <c r="Y185" s="143"/>
      <c r="Z185" s="144"/>
      <c r="AA185" s="144"/>
      <c r="AB185" s="144"/>
      <c r="AC185" s="144"/>
      <c r="AD185" s="144"/>
      <c r="AE185" s="144"/>
      <c r="AF185" s="144"/>
      <c r="AG185" s="144"/>
      <c r="AH185" s="143"/>
      <c r="AI185" s="144"/>
      <c r="AJ185" s="144"/>
      <c r="AK185" s="144"/>
      <c r="AL185" s="144"/>
      <c r="AM185" s="144"/>
      <c r="AN185" s="144"/>
      <c r="AO185" s="144"/>
      <c r="AP185" s="144"/>
      <c r="AQ185" s="143"/>
      <c r="AR185" s="144"/>
      <c r="AS185" s="144"/>
      <c r="AT185" s="144"/>
      <c r="AU185" s="144"/>
      <c r="AV185" s="144"/>
      <c r="AW185" s="144"/>
      <c r="AX185" s="144"/>
      <c r="AY185" s="144"/>
      <c r="AZ185" s="149"/>
      <c r="BA185" s="147"/>
      <c r="BB185" s="150"/>
      <c r="BC185" s="144"/>
      <c r="BD185" s="144"/>
      <c r="BE185" s="144"/>
      <c r="BF185" s="144"/>
      <c r="BG185" s="144"/>
      <c r="BH185" s="144"/>
      <c r="BI185" s="144"/>
      <c r="BJ185" s="144"/>
      <c r="BK185" s="151"/>
      <c r="BL185" s="152" t="s">
        <v>753</v>
      </c>
      <c r="BM185" s="185">
        <f t="shared" si="24"/>
        <v>0</v>
      </c>
      <c r="BN185" s="282"/>
      <c r="BO185" s="153"/>
      <c r="BP185" s="144"/>
      <c r="BQ185" s="180"/>
      <c r="BR185" s="144"/>
      <c r="BS185" s="153"/>
      <c r="BT185" s="153"/>
      <c r="BU185" s="153"/>
      <c r="BV185" s="153"/>
      <c r="BW185" s="153"/>
      <c r="BX185" s="153"/>
      <c r="BY185" s="241"/>
      <c r="BZ185" s="272"/>
      <c r="CA185" s="153"/>
      <c r="CB185" s="153"/>
      <c r="CC185" s="153"/>
      <c r="CD185" s="155">
        <v>181</v>
      </c>
      <c r="CE185" s="232"/>
      <c r="CK185" s="200"/>
      <c r="CP185" s="200"/>
      <c r="CU185" s="200"/>
      <c r="CV185" s="199"/>
      <c r="CW185" s="199"/>
      <c r="CX185" s="199"/>
      <c r="CY185" s="139"/>
      <c r="DE185" s="155">
        <v>181</v>
      </c>
      <c r="DF185" s="282">
        <v>0</v>
      </c>
      <c r="DG185" s="282">
        <v>0</v>
      </c>
      <c r="DH185" s="218"/>
      <c r="DI185" s="153"/>
      <c r="DJ185" s="146"/>
      <c r="DK185" s="173"/>
      <c r="DM185" s="147"/>
      <c r="DN185" s="147"/>
      <c r="DO185" s="147"/>
      <c r="DP185" s="218"/>
      <c r="DQ185" s="205"/>
      <c r="DV185" s="135"/>
      <c r="DW185" s="135"/>
      <c r="DX185" s="135"/>
    </row>
    <row r="186" spans="1:128" x14ac:dyDescent="0.25">
      <c r="A186" s="152">
        <v>182</v>
      </c>
      <c r="B186" s="146"/>
      <c r="C186" s="167"/>
      <c r="D186" s="147"/>
      <c r="E186" s="148"/>
      <c r="F186" s="148"/>
      <c r="G186" s="160"/>
      <c r="H186" s="205"/>
      <c r="I186" s="179"/>
      <c r="J186" s="209"/>
      <c r="K186" s="148"/>
      <c r="L186" s="205"/>
      <c r="M186" s="179"/>
      <c r="N186" s="213"/>
      <c r="O186" s="199"/>
      <c r="P186" s="144"/>
      <c r="Q186" s="144"/>
      <c r="R186" s="144"/>
      <c r="S186" s="144"/>
      <c r="T186" s="144"/>
      <c r="U186" s="144"/>
      <c r="V186" s="144"/>
      <c r="W186" s="144"/>
      <c r="X186" s="281">
        <f t="shared" si="23"/>
        <v>0</v>
      </c>
      <c r="Y186" s="143"/>
      <c r="Z186" s="144"/>
      <c r="AA186" s="144"/>
      <c r="AB186" s="144"/>
      <c r="AC186" s="144"/>
      <c r="AD186" s="144"/>
      <c r="AE186" s="144"/>
      <c r="AF186" s="144"/>
      <c r="AG186" s="144"/>
      <c r="AH186" s="143"/>
      <c r="AI186" s="144"/>
      <c r="AJ186" s="144"/>
      <c r="AK186" s="144"/>
      <c r="AL186" s="144"/>
      <c r="AM186" s="144"/>
      <c r="AN186" s="144"/>
      <c r="AO186" s="144"/>
      <c r="AP186" s="144"/>
      <c r="AQ186" s="143"/>
      <c r="AR186" s="144"/>
      <c r="AS186" s="144"/>
      <c r="AT186" s="144"/>
      <c r="AU186" s="144"/>
      <c r="AV186" s="144"/>
      <c r="AW186" s="144"/>
      <c r="AX186" s="144"/>
      <c r="AY186" s="144"/>
      <c r="AZ186" s="149"/>
      <c r="BA186" s="147"/>
      <c r="BB186" s="150"/>
      <c r="BC186" s="144"/>
      <c r="BD186" s="144"/>
      <c r="BE186" s="144"/>
      <c r="BF186" s="144"/>
      <c r="BG186" s="144"/>
      <c r="BH186" s="144"/>
      <c r="BI186" s="144"/>
      <c r="BJ186" s="144"/>
      <c r="BK186" s="151"/>
      <c r="BL186" s="152" t="s">
        <v>753</v>
      </c>
      <c r="BM186" s="185">
        <f t="shared" si="24"/>
        <v>0</v>
      </c>
      <c r="BN186" s="282"/>
      <c r="BO186" s="153"/>
      <c r="BP186" s="144"/>
      <c r="BQ186" s="180"/>
      <c r="BR186" s="144"/>
      <c r="BS186" s="153"/>
      <c r="BT186" s="153"/>
      <c r="BU186" s="153"/>
      <c r="BV186" s="153"/>
      <c r="BW186" s="153"/>
      <c r="BX186" s="153"/>
      <c r="BY186" s="241"/>
      <c r="BZ186" s="272"/>
      <c r="CA186" s="153"/>
      <c r="CB186" s="153"/>
      <c r="CC186" s="153"/>
      <c r="CD186" s="155">
        <v>182</v>
      </c>
      <c r="CE186" s="232"/>
      <c r="CK186" s="200"/>
      <c r="CP186" s="200"/>
      <c r="CU186" s="200"/>
      <c r="CV186" s="199"/>
      <c r="CW186" s="199"/>
      <c r="CX186" s="199"/>
      <c r="CY186" s="139"/>
      <c r="DE186" s="155">
        <v>182</v>
      </c>
      <c r="DF186" s="282">
        <v>0</v>
      </c>
      <c r="DG186" s="282">
        <v>0</v>
      </c>
      <c r="DH186" s="218"/>
      <c r="DI186" s="153"/>
      <c r="DJ186" s="146"/>
      <c r="DK186" s="173"/>
      <c r="DM186" s="147"/>
      <c r="DN186" s="147"/>
      <c r="DO186" s="147"/>
      <c r="DP186" s="218"/>
      <c r="DQ186" s="205"/>
      <c r="DV186" s="135"/>
      <c r="DW186" s="135"/>
      <c r="DX186" s="152"/>
    </row>
    <row r="187" spans="1:128" x14ac:dyDescent="0.25">
      <c r="A187" s="152">
        <v>183</v>
      </c>
      <c r="B187" s="146"/>
      <c r="C187" s="167"/>
      <c r="D187" s="147"/>
      <c r="E187" s="148"/>
      <c r="F187" s="148"/>
      <c r="G187" s="160"/>
      <c r="H187" s="205"/>
      <c r="I187" s="179"/>
      <c r="J187" s="209"/>
      <c r="K187" s="148"/>
      <c r="L187" s="205"/>
      <c r="M187" s="179"/>
      <c r="N187" s="213"/>
      <c r="O187" s="199"/>
      <c r="P187" s="144"/>
      <c r="Q187" s="144"/>
      <c r="R187" s="144"/>
      <c r="S187" s="144"/>
      <c r="T187" s="144"/>
      <c r="U187" s="144"/>
      <c r="V187" s="144"/>
      <c r="W187" s="144"/>
      <c r="X187" s="281">
        <f t="shared" si="23"/>
        <v>0</v>
      </c>
      <c r="Y187" s="143"/>
      <c r="Z187" s="144"/>
      <c r="AA187" s="144"/>
      <c r="AB187" s="144"/>
      <c r="AC187" s="144"/>
      <c r="AD187" s="144"/>
      <c r="AE187" s="144"/>
      <c r="AF187" s="144"/>
      <c r="AG187" s="144"/>
      <c r="AH187" s="143"/>
      <c r="AI187" s="144"/>
      <c r="AJ187" s="144"/>
      <c r="AK187" s="144"/>
      <c r="AL187" s="144"/>
      <c r="AM187" s="144"/>
      <c r="AN187" s="144"/>
      <c r="AO187" s="144"/>
      <c r="AP187" s="144"/>
      <c r="AQ187" s="143"/>
      <c r="AR187" s="144"/>
      <c r="AS187" s="144"/>
      <c r="AT187" s="144"/>
      <c r="AU187" s="144"/>
      <c r="AV187" s="144"/>
      <c r="AW187" s="144"/>
      <c r="AX187" s="144"/>
      <c r="AY187" s="144"/>
      <c r="AZ187" s="149"/>
      <c r="BA187" s="147"/>
      <c r="BB187" s="150"/>
      <c r="BC187" s="144"/>
      <c r="BD187" s="144"/>
      <c r="BE187" s="144"/>
      <c r="BF187" s="144"/>
      <c r="BG187" s="144"/>
      <c r="BH187" s="144"/>
      <c r="BI187" s="144"/>
      <c r="BJ187" s="144"/>
      <c r="BK187" s="151"/>
      <c r="BL187" s="152" t="s">
        <v>753</v>
      </c>
      <c r="BM187" s="185">
        <f t="shared" si="24"/>
        <v>0</v>
      </c>
      <c r="BN187" s="282"/>
      <c r="BO187" s="153"/>
      <c r="BP187" s="144"/>
      <c r="BQ187" s="180"/>
      <c r="BR187" s="144"/>
      <c r="BS187" s="153"/>
      <c r="BT187" s="153"/>
      <c r="BU187" s="153"/>
      <c r="BV187" s="153"/>
      <c r="BW187" s="153"/>
      <c r="BX187" s="153"/>
      <c r="BY187" s="241"/>
      <c r="BZ187" s="272"/>
      <c r="CA187" s="153"/>
      <c r="CB187" s="153"/>
      <c r="CC187" s="153"/>
      <c r="CD187" s="155">
        <v>183</v>
      </c>
      <c r="CE187" s="232"/>
      <c r="CK187" s="200"/>
      <c r="CP187" s="200"/>
      <c r="CU187" s="200"/>
      <c r="CV187" s="199"/>
      <c r="CW187" s="199"/>
      <c r="CX187" s="199"/>
      <c r="CY187" s="139"/>
      <c r="DE187" s="155">
        <v>183</v>
      </c>
      <c r="DF187" s="282">
        <v>0</v>
      </c>
      <c r="DG187" s="282">
        <v>0</v>
      </c>
      <c r="DH187" s="218"/>
      <c r="DI187" s="153"/>
      <c r="DJ187" s="146"/>
      <c r="DK187" s="173"/>
      <c r="DM187" s="147"/>
      <c r="DN187" s="147"/>
      <c r="DO187" s="147"/>
      <c r="DP187" s="218"/>
      <c r="DQ187" s="205"/>
      <c r="DV187" s="135"/>
      <c r="DW187" s="135"/>
      <c r="DX187" s="135"/>
    </row>
    <row r="188" spans="1:128" x14ac:dyDescent="0.25">
      <c r="A188" s="152">
        <v>184</v>
      </c>
      <c r="B188" s="146"/>
      <c r="C188" s="167"/>
      <c r="D188" s="147"/>
      <c r="E188" s="148"/>
      <c r="F188" s="148"/>
      <c r="G188" s="160"/>
      <c r="H188" s="205"/>
      <c r="I188" s="179"/>
      <c r="J188" s="209"/>
      <c r="K188" s="148"/>
      <c r="L188" s="205"/>
      <c r="M188" s="179"/>
      <c r="N188" s="213"/>
      <c r="O188" s="199"/>
      <c r="P188" s="144"/>
      <c r="Q188" s="144"/>
      <c r="R188" s="144"/>
      <c r="S188" s="144"/>
      <c r="T188" s="144"/>
      <c r="U188" s="144"/>
      <c r="V188" s="144"/>
      <c r="W188" s="144"/>
      <c r="X188" s="281">
        <f t="shared" si="23"/>
        <v>0</v>
      </c>
      <c r="Y188" s="143"/>
      <c r="Z188" s="144"/>
      <c r="AA188" s="144"/>
      <c r="AB188" s="144"/>
      <c r="AC188" s="144"/>
      <c r="AD188" s="144"/>
      <c r="AE188" s="144"/>
      <c r="AF188" s="144"/>
      <c r="AG188" s="144"/>
      <c r="AH188" s="143"/>
      <c r="AI188" s="144"/>
      <c r="AJ188" s="144"/>
      <c r="AK188" s="144"/>
      <c r="AL188" s="144"/>
      <c r="AM188" s="144"/>
      <c r="AN188" s="144"/>
      <c r="AO188" s="144"/>
      <c r="AP188" s="144"/>
      <c r="AQ188" s="143"/>
      <c r="AR188" s="144"/>
      <c r="AS188" s="144"/>
      <c r="AT188" s="144"/>
      <c r="AU188" s="144"/>
      <c r="AV188" s="144"/>
      <c r="AW188" s="144"/>
      <c r="AX188" s="144"/>
      <c r="AY188" s="144"/>
      <c r="AZ188" s="149"/>
      <c r="BA188" s="147"/>
      <c r="BB188" s="150"/>
      <c r="BC188" s="144"/>
      <c r="BD188" s="144"/>
      <c r="BE188" s="144"/>
      <c r="BF188" s="144"/>
      <c r="BG188" s="144"/>
      <c r="BH188" s="144"/>
      <c r="BI188" s="144"/>
      <c r="BJ188" s="144"/>
      <c r="BK188" s="151"/>
      <c r="BL188" s="152" t="s">
        <v>753</v>
      </c>
      <c r="BM188" s="185">
        <f t="shared" si="24"/>
        <v>0</v>
      </c>
      <c r="BN188" s="282"/>
      <c r="BO188" s="153"/>
      <c r="BP188" s="144"/>
      <c r="BQ188" s="180"/>
      <c r="BR188" s="144"/>
      <c r="BS188" s="153"/>
      <c r="BT188" s="153"/>
      <c r="BU188" s="153"/>
      <c r="BV188" s="153"/>
      <c r="BW188" s="153"/>
      <c r="BX188" s="153"/>
      <c r="BY188" s="241"/>
      <c r="BZ188" s="272"/>
      <c r="CA188" s="153"/>
      <c r="CB188" s="153"/>
      <c r="CC188" s="153"/>
      <c r="CD188" s="155">
        <v>184</v>
      </c>
      <c r="CE188" s="232"/>
      <c r="CK188" s="200"/>
      <c r="CP188" s="200"/>
      <c r="CU188" s="200"/>
      <c r="CV188" s="199"/>
      <c r="CW188" s="199"/>
      <c r="CX188" s="199"/>
      <c r="CY188" s="139"/>
      <c r="DE188" s="155">
        <v>184</v>
      </c>
      <c r="DF188" s="282">
        <v>0</v>
      </c>
      <c r="DG188" s="282">
        <v>0</v>
      </c>
      <c r="DH188" s="218"/>
      <c r="DI188" s="153"/>
      <c r="DJ188" s="146"/>
      <c r="DK188" s="173"/>
      <c r="DM188" s="147"/>
      <c r="DN188" s="147"/>
      <c r="DO188" s="147"/>
      <c r="DP188" s="218"/>
      <c r="DQ188" s="205"/>
      <c r="DV188" s="135"/>
      <c r="DW188" s="135"/>
      <c r="DX188" s="135"/>
    </row>
    <row r="189" spans="1:128" x14ac:dyDescent="0.25">
      <c r="A189" s="152">
        <v>185</v>
      </c>
      <c r="B189" s="146"/>
      <c r="C189" s="167"/>
      <c r="D189" s="147"/>
      <c r="E189" s="148"/>
      <c r="F189" s="148"/>
      <c r="G189" s="160"/>
      <c r="H189" s="205"/>
      <c r="I189" s="179"/>
      <c r="J189" s="209"/>
      <c r="K189" s="148"/>
      <c r="L189" s="205"/>
      <c r="M189" s="179"/>
      <c r="N189" s="213"/>
      <c r="O189" s="199"/>
      <c r="P189" s="144"/>
      <c r="Q189" s="144"/>
      <c r="R189" s="144"/>
      <c r="S189" s="144"/>
      <c r="T189" s="144"/>
      <c r="U189" s="144"/>
      <c r="V189" s="144"/>
      <c r="W189" s="144"/>
      <c r="X189" s="281">
        <f t="shared" si="23"/>
        <v>0</v>
      </c>
      <c r="Y189" s="143"/>
      <c r="Z189" s="144"/>
      <c r="AA189" s="144"/>
      <c r="AB189" s="144"/>
      <c r="AC189" s="144"/>
      <c r="AD189" s="144"/>
      <c r="AE189" s="144"/>
      <c r="AF189" s="144"/>
      <c r="AG189" s="144"/>
      <c r="AH189" s="143"/>
      <c r="AI189" s="144"/>
      <c r="AJ189" s="144"/>
      <c r="AK189" s="144"/>
      <c r="AL189" s="144"/>
      <c r="AM189" s="144"/>
      <c r="AN189" s="144"/>
      <c r="AO189" s="144"/>
      <c r="AP189" s="144"/>
      <c r="AQ189" s="143"/>
      <c r="AR189" s="144"/>
      <c r="AS189" s="144"/>
      <c r="AT189" s="144"/>
      <c r="AU189" s="144"/>
      <c r="AV189" s="144"/>
      <c r="AW189" s="144"/>
      <c r="AX189" s="144"/>
      <c r="AY189" s="144"/>
      <c r="AZ189" s="149"/>
      <c r="BA189" s="147"/>
      <c r="BB189" s="150"/>
      <c r="BC189" s="144"/>
      <c r="BD189" s="144"/>
      <c r="BE189" s="144"/>
      <c r="BF189" s="144"/>
      <c r="BG189" s="144"/>
      <c r="BH189" s="144"/>
      <c r="BI189" s="144"/>
      <c r="BJ189" s="144"/>
      <c r="BK189" s="151"/>
      <c r="BL189" s="152" t="s">
        <v>753</v>
      </c>
      <c r="BM189" s="185">
        <f t="shared" si="24"/>
        <v>0</v>
      </c>
      <c r="BN189" s="282"/>
      <c r="BO189" s="153"/>
      <c r="BP189" s="144"/>
      <c r="BQ189" s="180"/>
      <c r="BR189" s="144"/>
      <c r="BS189" s="153"/>
      <c r="BT189" s="153"/>
      <c r="BU189" s="153"/>
      <c r="BV189" s="153"/>
      <c r="BW189" s="153"/>
      <c r="BX189" s="153"/>
      <c r="BY189" s="241"/>
      <c r="BZ189" s="272"/>
      <c r="CA189" s="153"/>
      <c r="CB189" s="153"/>
      <c r="CC189" s="153"/>
      <c r="CD189" s="155">
        <v>185</v>
      </c>
      <c r="CE189" s="232"/>
      <c r="CK189" s="200"/>
      <c r="CP189" s="200"/>
      <c r="CU189" s="200"/>
      <c r="CV189" s="199"/>
      <c r="CW189" s="199"/>
      <c r="CX189" s="199"/>
      <c r="CY189" s="139"/>
      <c r="DE189" s="155">
        <v>185</v>
      </c>
      <c r="DF189" s="282">
        <v>0</v>
      </c>
      <c r="DG189" s="282">
        <v>0</v>
      </c>
      <c r="DH189" s="218"/>
      <c r="DI189" s="153"/>
      <c r="DJ189" s="146"/>
      <c r="DK189" s="173"/>
      <c r="DM189" s="147"/>
      <c r="DN189" s="147"/>
      <c r="DO189" s="147"/>
      <c r="DP189" s="218"/>
      <c r="DQ189" s="205"/>
      <c r="DV189" s="135"/>
      <c r="DW189" s="135"/>
      <c r="DX189" s="135"/>
    </row>
    <row r="190" spans="1:128" x14ac:dyDescent="0.25">
      <c r="A190" s="152">
        <v>186</v>
      </c>
      <c r="B190" s="146"/>
      <c r="C190" s="167"/>
      <c r="D190" s="147"/>
      <c r="E190" s="148"/>
      <c r="F190" s="148"/>
      <c r="G190" s="160"/>
      <c r="H190" s="205"/>
      <c r="I190" s="179"/>
      <c r="J190" s="209"/>
      <c r="K190" s="148"/>
      <c r="L190" s="205"/>
      <c r="M190" s="179"/>
      <c r="N190" s="213"/>
      <c r="O190" s="199"/>
      <c r="P190" s="144"/>
      <c r="Q190" s="144"/>
      <c r="R190" s="144"/>
      <c r="S190" s="144"/>
      <c r="T190" s="144"/>
      <c r="U190" s="144"/>
      <c r="V190" s="144"/>
      <c r="W190" s="144"/>
      <c r="X190" s="281">
        <f t="shared" si="23"/>
        <v>0</v>
      </c>
      <c r="Y190" s="143"/>
      <c r="Z190" s="144"/>
      <c r="AA190" s="144"/>
      <c r="AB190" s="144"/>
      <c r="AC190" s="144"/>
      <c r="AD190" s="144"/>
      <c r="AE190" s="144"/>
      <c r="AF190" s="144"/>
      <c r="AG190" s="144"/>
      <c r="AH190" s="143"/>
      <c r="AI190" s="144"/>
      <c r="AJ190" s="144"/>
      <c r="AK190" s="144"/>
      <c r="AL190" s="144"/>
      <c r="AM190" s="144"/>
      <c r="AN190" s="144"/>
      <c r="AO190" s="144"/>
      <c r="AP190" s="144"/>
      <c r="AQ190" s="143"/>
      <c r="AR190" s="144"/>
      <c r="AS190" s="144"/>
      <c r="AT190" s="144"/>
      <c r="AU190" s="144"/>
      <c r="AV190" s="144"/>
      <c r="AW190" s="144"/>
      <c r="AX190" s="144"/>
      <c r="AY190" s="144"/>
      <c r="AZ190" s="149"/>
      <c r="BA190" s="147"/>
      <c r="BB190" s="150"/>
      <c r="BC190" s="144"/>
      <c r="BD190" s="144"/>
      <c r="BE190" s="144"/>
      <c r="BF190" s="144"/>
      <c r="BG190" s="144"/>
      <c r="BH190" s="144"/>
      <c r="BI190" s="144"/>
      <c r="BJ190" s="144"/>
      <c r="BK190" s="151"/>
      <c r="BL190" s="152" t="s">
        <v>753</v>
      </c>
      <c r="BM190" s="185">
        <f t="shared" si="24"/>
        <v>0</v>
      </c>
      <c r="BN190" s="282"/>
      <c r="BO190" s="153"/>
      <c r="BP190" s="144"/>
      <c r="BQ190" s="180"/>
      <c r="BR190" s="144"/>
      <c r="BS190" s="153"/>
      <c r="BT190" s="153"/>
      <c r="BU190" s="153"/>
      <c r="BV190" s="153"/>
      <c r="BW190" s="153"/>
      <c r="BX190" s="153"/>
      <c r="BY190" s="241"/>
      <c r="BZ190" s="272"/>
      <c r="CA190" s="153"/>
      <c r="CB190" s="153"/>
      <c r="CC190" s="153"/>
      <c r="CD190" s="155">
        <v>186</v>
      </c>
      <c r="CE190" s="232"/>
      <c r="CK190" s="200"/>
      <c r="CP190" s="200"/>
      <c r="CU190" s="200"/>
      <c r="CV190" s="199"/>
      <c r="CW190" s="199"/>
      <c r="CX190" s="199"/>
      <c r="CY190" s="139"/>
      <c r="DE190" s="155">
        <v>186</v>
      </c>
      <c r="DF190" s="282">
        <v>0</v>
      </c>
      <c r="DG190" s="282">
        <v>0</v>
      </c>
      <c r="DH190" s="218"/>
      <c r="DI190" s="153"/>
      <c r="DJ190" s="146"/>
      <c r="DK190" s="173"/>
      <c r="DM190" s="147"/>
      <c r="DN190" s="147"/>
      <c r="DO190" s="147"/>
      <c r="DP190" s="218"/>
      <c r="DQ190" s="205"/>
      <c r="DV190" s="135"/>
      <c r="DW190" s="135"/>
      <c r="DX190" s="135"/>
    </row>
    <row r="191" spans="1:128" x14ac:dyDescent="0.25">
      <c r="A191" s="152">
        <v>187</v>
      </c>
      <c r="B191" s="146"/>
      <c r="C191" s="167"/>
      <c r="D191" s="147"/>
      <c r="E191" s="148"/>
      <c r="F191" s="148"/>
      <c r="G191" s="160"/>
      <c r="H191" s="205"/>
      <c r="I191" s="179"/>
      <c r="J191" s="209"/>
      <c r="K191" s="148"/>
      <c r="L191" s="205"/>
      <c r="M191" s="179"/>
      <c r="N191" s="213"/>
      <c r="O191" s="199"/>
      <c r="P191" s="144"/>
      <c r="Q191" s="144"/>
      <c r="R191" s="144"/>
      <c r="S191" s="144"/>
      <c r="T191" s="144"/>
      <c r="U191" s="144"/>
      <c r="V191" s="144"/>
      <c r="W191" s="144"/>
      <c r="X191" s="281">
        <f t="shared" si="23"/>
        <v>0</v>
      </c>
      <c r="Y191" s="143"/>
      <c r="Z191" s="144"/>
      <c r="AA191" s="144"/>
      <c r="AB191" s="144"/>
      <c r="AC191" s="144"/>
      <c r="AD191" s="144"/>
      <c r="AE191" s="144"/>
      <c r="AF191" s="144"/>
      <c r="AG191" s="144"/>
      <c r="AH191" s="143"/>
      <c r="AI191" s="144"/>
      <c r="AJ191" s="144"/>
      <c r="AK191" s="144"/>
      <c r="AL191" s="144"/>
      <c r="AM191" s="144"/>
      <c r="AN191" s="144"/>
      <c r="AO191" s="144"/>
      <c r="AP191" s="144"/>
      <c r="AQ191" s="143"/>
      <c r="AR191" s="144"/>
      <c r="AS191" s="144"/>
      <c r="AT191" s="144"/>
      <c r="AU191" s="144"/>
      <c r="AV191" s="144"/>
      <c r="AW191" s="144"/>
      <c r="AX191" s="144"/>
      <c r="AY191" s="144"/>
      <c r="AZ191" s="149"/>
      <c r="BA191" s="147"/>
      <c r="BB191" s="150"/>
      <c r="BC191" s="144"/>
      <c r="BD191" s="144"/>
      <c r="BE191" s="144"/>
      <c r="BF191" s="144"/>
      <c r="BG191" s="144"/>
      <c r="BH191" s="144"/>
      <c r="BI191" s="144"/>
      <c r="BJ191" s="144"/>
      <c r="BK191" s="151"/>
      <c r="BL191" s="152" t="s">
        <v>753</v>
      </c>
      <c r="BM191" s="185">
        <f t="shared" si="24"/>
        <v>0</v>
      </c>
      <c r="BN191" s="282"/>
      <c r="BO191" s="153"/>
      <c r="BP191" s="144"/>
      <c r="BQ191" s="180"/>
      <c r="BR191" s="144"/>
      <c r="BS191" s="153"/>
      <c r="BT191" s="153"/>
      <c r="BU191" s="153"/>
      <c r="BV191" s="153"/>
      <c r="BW191" s="153"/>
      <c r="BX191" s="153"/>
      <c r="BY191" s="241"/>
      <c r="BZ191" s="272"/>
      <c r="CA191" s="153"/>
      <c r="CB191" s="153"/>
      <c r="CC191" s="153"/>
      <c r="CD191" s="155">
        <v>187</v>
      </c>
      <c r="CE191" s="232"/>
      <c r="CK191" s="200"/>
      <c r="CP191" s="200"/>
      <c r="CU191" s="200"/>
      <c r="CV191" s="199"/>
      <c r="CW191" s="199"/>
      <c r="CX191" s="199"/>
      <c r="CY191" s="139"/>
      <c r="DE191" s="155">
        <v>187</v>
      </c>
      <c r="DF191" s="282">
        <v>0</v>
      </c>
      <c r="DG191" s="282">
        <v>0</v>
      </c>
      <c r="DH191" s="218"/>
      <c r="DI191" s="153"/>
      <c r="DJ191" s="146"/>
      <c r="DK191" s="173"/>
      <c r="DM191" s="147"/>
      <c r="DN191" s="147"/>
      <c r="DO191" s="147"/>
      <c r="DP191" s="218"/>
      <c r="DQ191" s="205"/>
      <c r="DV191" s="177"/>
      <c r="DW191" s="177"/>
      <c r="DX191" s="152"/>
    </row>
    <row r="192" spans="1:128" x14ac:dyDescent="0.25">
      <c r="A192" s="152">
        <v>188</v>
      </c>
      <c r="B192" s="146"/>
      <c r="C192" s="167"/>
      <c r="D192" s="147"/>
      <c r="E192" s="148"/>
      <c r="F192" s="148"/>
      <c r="G192" s="160"/>
      <c r="H192" s="205"/>
      <c r="I192" s="179"/>
      <c r="J192" s="209"/>
      <c r="K192" s="148"/>
      <c r="L192" s="205"/>
      <c r="M192" s="179"/>
      <c r="N192" s="213"/>
      <c r="O192" s="199"/>
      <c r="P192" s="144"/>
      <c r="Q192" s="144"/>
      <c r="R192" s="144"/>
      <c r="S192" s="144"/>
      <c r="T192" s="144"/>
      <c r="U192" s="144"/>
      <c r="V192" s="144"/>
      <c r="W192" s="144"/>
      <c r="X192" s="281">
        <f t="shared" si="23"/>
        <v>0</v>
      </c>
      <c r="Y192" s="143"/>
      <c r="Z192" s="144"/>
      <c r="AA192" s="144"/>
      <c r="AB192" s="144"/>
      <c r="AC192" s="144"/>
      <c r="AD192" s="144"/>
      <c r="AE192" s="144"/>
      <c r="AF192" s="144"/>
      <c r="AG192" s="144"/>
      <c r="AH192" s="143"/>
      <c r="AI192" s="144"/>
      <c r="AJ192" s="144"/>
      <c r="AK192" s="144"/>
      <c r="AL192" s="144"/>
      <c r="AM192" s="144"/>
      <c r="AN192" s="144"/>
      <c r="AO192" s="144"/>
      <c r="AP192" s="144"/>
      <c r="AQ192" s="143"/>
      <c r="AR192" s="144"/>
      <c r="AS192" s="144"/>
      <c r="AT192" s="144"/>
      <c r="AU192" s="144"/>
      <c r="AV192" s="144"/>
      <c r="AW192" s="144"/>
      <c r="AX192" s="144"/>
      <c r="AY192" s="144"/>
      <c r="AZ192" s="149"/>
      <c r="BA192" s="147"/>
      <c r="BB192" s="150"/>
      <c r="BC192" s="144"/>
      <c r="BD192" s="144"/>
      <c r="BE192" s="144"/>
      <c r="BF192" s="144"/>
      <c r="BG192" s="144"/>
      <c r="BH192" s="144"/>
      <c r="BI192" s="144"/>
      <c r="BJ192" s="144"/>
      <c r="BK192" s="151"/>
      <c r="BL192" s="152" t="s">
        <v>753</v>
      </c>
      <c r="BM192" s="185">
        <f t="shared" si="24"/>
        <v>0</v>
      </c>
      <c r="BN192" s="282"/>
      <c r="BO192" s="153"/>
      <c r="BP192" s="144"/>
      <c r="BQ192" s="180"/>
      <c r="BR192" s="144"/>
      <c r="BS192" s="153"/>
      <c r="BT192" s="153"/>
      <c r="BU192" s="153"/>
      <c r="BV192" s="153"/>
      <c r="BW192" s="153"/>
      <c r="BX192" s="153"/>
      <c r="BY192" s="241"/>
      <c r="BZ192" s="272"/>
      <c r="CA192" s="153"/>
      <c r="CB192" s="153"/>
      <c r="CC192" s="153"/>
      <c r="CD192" s="155">
        <v>188</v>
      </c>
      <c r="CE192" s="232"/>
      <c r="CK192" s="200"/>
      <c r="CP192" s="200"/>
      <c r="CU192" s="200"/>
      <c r="CV192" s="199"/>
      <c r="CW192" s="199"/>
      <c r="CX192" s="199"/>
      <c r="CY192" s="139"/>
      <c r="DE192" s="155">
        <v>188</v>
      </c>
      <c r="DF192" s="282">
        <v>0</v>
      </c>
      <c r="DG192" s="282">
        <v>0</v>
      </c>
      <c r="DH192" s="218"/>
      <c r="DI192" s="153"/>
      <c r="DJ192" s="146"/>
      <c r="DK192" s="173"/>
      <c r="DM192" s="147"/>
      <c r="DN192" s="147"/>
      <c r="DO192" s="147"/>
      <c r="DP192" s="218"/>
      <c r="DQ192" s="205"/>
      <c r="DV192" s="135"/>
      <c r="DW192" s="135"/>
      <c r="DX192" s="135"/>
    </row>
    <row r="193" spans="1:128" x14ac:dyDescent="0.25">
      <c r="A193" s="152">
        <v>189</v>
      </c>
      <c r="B193" s="146"/>
      <c r="C193" s="167"/>
      <c r="D193" s="147"/>
      <c r="E193" s="148"/>
      <c r="F193" s="148"/>
      <c r="G193" s="160"/>
      <c r="H193" s="205"/>
      <c r="I193" s="179"/>
      <c r="J193" s="209"/>
      <c r="K193" s="148"/>
      <c r="L193" s="205"/>
      <c r="M193" s="179"/>
      <c r="N193" s="213"/>
      <c r="O193" s="199"/>
      <c r="P193" s="144"/>
      <c r="Q193" s="144"/>
      <c r="R193" s="144"/>
      <c r="S193" s="144"/>
      <c r="T193" s="144"/>
      <c r="U193" s="144"/>
      <c r="V193" s="144"/>
      <c r="W193" s="144"/>
      <c r="X193" s="281">
        <f t="shared" si="23"/>
        <v>0</v>
      </c>
      <c r="Y193" s="143"/>
      <c r="Z193" s="144"/>
      <c r="AA193" s="144"/>
      <c r="AB193" s="144"/>
      <c r="AC193" s="144"/>
      <c r="AD193" s="144"/>
      <c r="AE193" s="144"/>
      <c r="AF193" s="144"/>
      <c r="AG193" s="144"/>
      <c r="AH193" s="143"/>
      <c r="AI193" s="144"/>
      <c r="AJ193" s="144"/>
      <c r="AK193" s="144"/>
      <c r="AL193" s="144"/>
      <c r="AM193" s="144"/>
      <c r="AN193" s="144"/>
      <c r="AO193" s="144"/>
      <c r="AP193" s="144"/>
      <c r="AQ193" s="143"/>
      <c r="AR193" s="144"/>
      <c r="AS193" s="144"/>
      <c r="AT193" s="144"/>
      <c r="AU193" s="144"/>
      <c r="AV193" s="144"/>
      <c r="AW193" s="144"/>
      <c r="AX193" s="144"/>
      <c r="AY193" s="144"/>
      <c r="AZ193" s="149"/>
      <c r="BA193" s="147"/>
      <c r="BB193" s="150"/>
      <c r="BC193" s="144"/>
      <c r="BD193" s="144"/>
      <c r="BE193" s="144"/>
      <c r="BF193" s="144"/>
      <c r="BG193" s="144"/>
      <c r="BH193" s="144"/>
      <c r="BI193" s="144"/>
      <c r="BJ193" s="144"/>
      <c r="BK193" s="151"/>
      <c r="BL193" s="152" t="s">
        <v>753</v>
      </c>
      <c r="BM193" s="185">
        <f t="shared" si="24"/>
        <v>0</v>
      </c>
      <c r="BN193" s="282"/>
      <c r="BO193" s="153"/>
      <c r="BP193" s="144"/>
      <c r="BQ193" s="180"/>
      <c r="BR193" s="144"/>
      <c r="BS193" s="153"/>
      <c r="BT193" s="153"/>
      <c r="BU193" s="153"/>
      <c r="BV193" s="153"/>
      <c r="BW193" s="153"/>
      <c r="BX193" s="153"/>
      <c r="BY193" s="241"/>
      <c r="BZ193" s="272"/>
      <c r="CA193" s="153"/>
      <c r="CB193" s="153"/>
      <c r="CC193" s="153"/>
      <c r="CD193" s="155">
        <v>189</v>
      </c>
      <c r="CE193" s="232"/>
      <c r="CK193" s="200"/>
      <c r="CP193" s="200"/>
      <c r="CU193" s="200"/>
      <c r="CV193" s="199"/>
      <c r="CW193" s="199"/>
      <c r="CX193" s="199"/>
      <c r="CY193" s="139"/>
      <c r="DE193" s="155">
        <v>189</v>
      </c>
      <c r="DF193" s="282">
        <v>0</v>
      </c>
      <c r="DG193" s="282">
        <v>0</v>
      </c>
      <c r="DH193" s="218"/>
      <c r="DI193" s="153"/>
      <c r="DJ193" s="146"/>
      <c r="DK193" s="173"/>
      <c r="DM193" s="147"/>
      <c r="DN193" s="147"/>
      <c r="DO193" s="147"/>
      <c r="DP193" s="218"/>
      <c r="DQ193" s="205"/>
      <c r="DV193" s="135"/>
      <c r="DW193" s="135"/>
      <c r="DX193" s="135"/>
    </row>
    <row r="194" spans="1:128" x14ac:dyDescent="0.25">
      <c r="A194" s="152">
        <v>190</v>
      </c>
      <c r="B194" s="146"/>
      <c r="C194" s="167"/>
      <c r="D194" s="147"/>
      <c r="E194" s="148"/>
      <c r="F194" s="148"/>
      <c r="G194" s="160"/>
      <c r="H194" s="205"/>
      <c r="I194" s="179"/>
      <c r="J194" s="209"/>
      <c r="K194" s="148"/>
      <c r="L194" s="205"/>
      <c r="M194" s="179"/>
      <c r="N194" s="213"/>
      <c r="O194" s="199"/>
      <c r="P194" s="144"/>
      <c r="Q194" s="144"/>
      <c r="R194" s="144"/>
      <c r="S194" s="144"/>
      <c r="T194" s="144"/>
      <c r="U194" s="144"/>
      <c r="V194" s="144"/>
      <c r="W194" s="144"/>
      <c r="X194" s="281">
        <f t="shared" si="23"/>
        <v>0</v>
      </c>
      <c r="Y194" s="143"/>
      <c r="Z194" s="144"/>
      <c r="AA194" s="144"/>
      <c r="AB194" s="144"/>
      <c r="AC194" s="144"/>
      <c r="AD194" s="144"/>
      <c r="AE194" s="144"/>
      <c r="AF194" s="144"/>
      <c r="AG194" s="144"/>
      <c r="AH194" s="143"/>
      <c r="AI194" s="144"/>
      <c r="AJ194" s="144"/>
      <c r="AK194" s="144"/>
      <c r="AL194" s="144"/>
      <c r="AM194" s="144"/>
      <c r="AN194" s="144"/>
      <c r="AO194" s="144"/>
      <c r="AP194" s="144"/>
      <c r="AQ194" s="143"/>
      <c r="AR194" s="144"/>
      <c r="AS194" s="144"/>
      <c r="AT194" s="144"/>
      <c r="AU194" s="144"/>
      <c r="AV194" s="144"/>
      <c r="AW194" s="144"/>
      <c r="AX194" s="144"/>
      <c r="AY194" s="144"/>
      <c r="AZ194" s="149"/>
      <c r="BA194" s="147"/>
      <c r="BB194" s="150"/>
      <c r="BC194" s="144"/>
      <c r="BD194" s="144"/>
      <c r="BE194" s="144"/>
      <c r="BF194" s="144"/>
      <c r="BG194" s="144"/>
      <c r="BH194" s="144"/>
      <c r="BI194" s="144"/>
      <c r="BJ194" s="144"/>
      <c r="BK194" s="151"/>
      <c r="BL194" s="152" t="s">
        <v>753</v>
      </c>
      <c r="BM194" s="185">
        <f t="shared" si="24"/>
        <v>0</v>
      </c>
      <c r="BN194" s="282"/>
      <c r="BO194" s="153"/>
      <c r="BP194" s="144"/>
      <c r="BQ194" s="180"/>
      <c r="BR194" s="144"/>
      <c r="BS194" s="153"/>
      <c r="BT194" s="153"/>
      <c r="BU194" s="153"/>
      <c r="BV194" s="153"/>
      <c r="BW194" s="153"/>
      <c r="BX194" s="153"/>
      <c r="BY194" s="241"/>
      <c r="BZ194" s="272"/>
      <c r="CA194" s="153"/>
      <c r="CB194" s="153"/>
      <c r="CC194" s="153"/>
      <c r="CD194" s="155">
        <v>190</v>
      </c>
      <c r="CE194" s="232"/>
      <c r="CK194" s="200"/>
      <c r="CP194" s="200"/>
      <c r="CU194" s="200"/>
      <c r="CV194" s="199"/>
      <c r="CW194" s="199"/>
      <c r="CX194" s="199"/>
      <c r="CY194" s="139"/>
      <c r="DE194" s="155">
        <v>190</v>
      </c>
      <c r="DF194" s="282">
        <v>0</v>
      </c>
      <c r="DG194" s="282">
        <v>0</v>
      </c>
      <c r="DH194" s="218"/>
      <c r="DI194" s="153"/>
      <c r="DJ194" s="146"/>
      <c r="DK194" s="173"/>
      <c r="DM194" s="147"/>
      <c r="DN194" s="147"/>
      <c r="DO194" s="147"/>
      <c r="DP194" s="218"/>
      <c r="DQ194" s="205"/>
      <c r="DV194" s="135"/>
      <c r="DW194" s="135"/>
      <c r="DX194" s="152"/>
    </row>
    <row r="195" spans="1:128" x14ac:dyDescent="0.25">
      <c r="A195" s="152">
        <v>191</v>
      </c>
      <c r="B195" s="146"/>
      <c r="C195" s="167"/>
      <c r="D195" s="147"/>
      <c r="E195" s="148"/>
      <c r="F195" s="148"/>
      <c r="G195" s="160"/>
      <c r="H195" s="205"/>
      <c r="I195" s="179"/>
      <c r="J195" s="209"/>
      <c r="K195" s="148"/>
      <c r="L195" s="205"/>
      <c r="M195" s="179"/>
      <c r="N195" s="213"/>
      <c r="O195" s="199"/>
      <c r="P195" s="144"/>
      <c r="Q195" s="144"/>
      <c r="R195" s="144"/>
      <c r="S195" s="144"/>
      <c r="T195" s="144"/>
      <c r="U195" s="144"/>
      <c r="V195" s="144"/>
      <c r="W195" s="144"/>
      <c r="X195" s="281">
        <f t="shared" si="23"/>
        <v>0</v>
      </c>
      <c r="Y195" s="143"/>
      <c r="Z195" s="144"/>
      <c r="AA195" s="144"/>
      <c r="AB195" s="144"/>
      <c r="AC195" s="144"/>
      <c r="AD195" s="144"/>
      <c r="AE195" s="144"/>
      <c r="AF195" s="144"/>
      <c r="AG195" s="144"/>
      <c r="AH195" s="143"/>
      <c r="AI195" s="144"/>
      <c r="AJ195" s="144"/>
      <c r="AK195" s="144"/>
      <c r="AL195" s="144"/>
      <c r="AM195" s="144"/>
      <c r="AN195" s="144"/>
      <c r="AO195" s="144"/>
      <c r="AP195" s="144"/>
      <c r="AQ195" s="143"/>
      <c r="AR195" s="144"/>
      <c r="AS195" s="144"/>
      <c r="AT195" s="144"/>
      <c r="AU195" s="144"/>
      <c r="AV195" s="144"/>
      <c r="AW195" s="144"/>
      <c r="AX195" s="144"/>
      <c r="AY195" s="144"/>
      <c r="AZ195" s="149"/>
      <c r="BA195" s="147"/>
      <c r="BB195" s="150"/>
      <c r="BC195" s="144"/>
      <c r="BD195" s="144"/>
      <c r="BE195" s="144"/>
      <c r="BF195" s="144"/>
      <c r="BG195" s="144"/>
      <c r="BH195" s="144"/>
      <c r="BI195" s="144"/>
      <c r="BJ195" s="144"/>
      <c r="BK195" s="151"/>
      <c r="BL195" s="152" t="s">
        <v>753</v>
      </c>
      <c r="BM195" s="185">
        <f t="shared" si="24"/>
        <v>0</v>
      </c>
      <c r="BN195" s="282"/>
      <c r="BO195" s="153"/>
      <c r="BP195" s="144"/>
      <c r="BQ195" s="180"/>
      <c r="BR195" s="144"/>
      <c r="BS195" s="153"/>
      <c r="BT195" s="153"/>
      <c r="BU195" s="153"/>
      <c r="BV195" s="153"/>
      <c r="BW195" s="153"/>
      <c r="BX195" s="153"/>
      <c r="BY195" s="241"/>
      <c r="BZ195" s="272"/>
      <c r="CA195" s="153"/>
      <c r="CB195" s="153"/>
      <c r="CC195" s="153"/>
      <c r="CD195" s="155">
        <v>191</v>
      </c>
      <c r="CE195" s="232"/>
      <c r="CK195" s="200"/>
      <c r="CP195" s="200"/>
      <c r="CU195" s="200"/>
      <c r="CV195" s="199"/>
      <c r="CW195" s="199"/>
      <c r="CX195" s="199"/>
      <c r="CY195" s="139"/>
      <c r="DE195" s="155">
        <v>191</v>
      </c>
      <c r="DF195" s="282">
        <v>0</v>
      </c>
      <c r="DG195" s="282">
        <v>0</v>
      </c>
      <c r="DH195" s="218"/>
      <c r="DI195" s="153"/>
      <c r="DJ195" s="146"/>
      <c r="DK195" s="173"/>
      <c r="DM195" s="147"/>
      <c r="DN195" s="147"/>
      <c r="DO195" s="147"/>
      <c r="DP195" s="218"/>
      <c r="DQ195" s="205"/>
      <c r="DV195" s="135"/>
      <c r="DW195" s="135"/>
      <c r="DX195" s="135"/>
    </row>
    <row r="196" spans="1:128" x14ac:dyDescent="0.25">
      <c r="A196" s="152">
        <v>192</v>
      </c>
      <c r="B196" s="146"/>
      <c r="C196" s="167"/>
      <c r="D196" s="147"/>
      <c r="E196" s="148"/>
      <c r="F196" s="148"/>
      <c r="G196" s="160"/>
      <c r="H196" s="205"/>
      <c r="I196" s="179"/>
      <c r="J196" s="209"/>
      <c r="K196" s="148"/>
      <c r="L196" s="205"/>
      <c r="M196" s="179"/>
      <c r="N196" s="213"/>
      <c r="O196" s="199"/>
      <c r="P196" s="144"/>
      <c r="Q196" s="144"/>
      <c r="R196" s="144"/>
      <c r="S196" s="144"/>
      <c r="T196" s="144"/>
      <c r="U196" s="144"/>
      <c r="V196" s="144"/>
      <c r="W196" s="144"/>
      <c r="X196" s="281">
        <f t="shared" si="23"/>
        <v>0</v>
      </c>
      <c r="Y196" s="143"/>
      <c r="Z196" s="144"/>
      <c r="AA196" s="144"/>
      <c r="AB196" s="144"/>
      <c r="AC196" s="144"/>
      <c r="AD196" s="144"/>
      <c r="AE196" s="144"/>
      <c r="AF196" s="144"/>
      <c r="AG196" s="144"/>
      <c r="AH196" s="143"/>
      <c r="AI196" s="144"/>
      <c r="AJ196" s="144"/>
      <c r="AK196" s="144"/>
      <c r="AL196" s="144"/>
      <c r="AM196" s="144"/>
      <c r="AN196" s="144"/>
      <c r="AO196" s="144"/>
      <c r="AP196" s="144"/>
      <c r="AQ196" s="143"/>
      <c r="AR196" s="144"/>
      <c r="AS196" s="144"/>
      <c r="AT196" s="144"/>
      <c r="AU196" s="144"/>
      <c r="AV196" s="144"/>
      <c r="AW196" s="144"/>
      <c r="AX196" s="144"/>
      <c r="AY196" s="144"/>
      <c r="AZ196" s="149"/>
      <c r="BA196" s="147"/>
      <c r="BB196" s="150"/>
      <c r="BC196" s="144"/>
      <c r="BD196" s="144"/>
      <c r="BE196" s="144"/>
      <c r="BF196" s="144"/>
      <c r="BG196" s="144"/>
      <c r="BH196" s="144"/>
      <c r="BI196" s="144"/>
      <c r="BJ196" s="144"/>
      <c r="BK196" s="151"/>
      <c r="BL196" s="152" t="s">
        <v>753</v>
      </c>
      <c r="BM196" s="185">
        <f t="shared" si="24"/>
        <v>0</v>
      </c>
      <c r="BN196" s="282"/>
      <c r="BO196" s="153"/>
      <c r="BP196" s="144"/>
      <c r="BQ196" s="180"/>
      <c r="BR196" s="144"/>
      <c r="BS196" s="153"/>
      <c r="BT196" s="153"/>
      <c r="BU196" s="153"/>
      <c r="BV196" s="153"/>
      <c r="BW196" s="153"/>
      <c r="BX196" s="153"/>
      <c r="BY196" s="241"/>
      <c r="BZ196" s="272"/>
      <c r="CA196" s="153"/>
      <c r="CB196" s="153"/>
      <c r="CC196" s="153"/>
      <c r="CD196" s="155">
        <v>192</v>
      </c>
      <c r="CE196" s="232"/>
      <c r="CK196" s="200"/>
      <c r="CP196" s="200"/>
      <c r="CU196" s="200"/>
      <c r="CV196" s="199"/>
      <c r="CW196" s="199"/>
      <c r="CX196" s="199"/>
      <c r="CY196" s="139"/>
      <c r="DE196" s="155">
        <v>192</v>
      </c>
      <c r="DF196" s="282">
        <v>0</v>
      </c>
      <c r="DG196" s="282">
        <v>0</v>
      </c>
      <c r="DH196" s="218"/>
      <c r="DI196" s="153"/>
      <c r="DJ196" s="146"/>
      <c r="DK196" s="173"/>
      <c r="DM196" s="147"/>
      <c r="DN196" s="147"/>
      <c r="DO196" s="147"/>
      <c r="DP196" s="218"/>
      <c r="DQ196" s="205"/>
      <c r="DV196" s="135"/>
      <c r="DW196" s="135"/>
      <c r="DX196" s="135"/>
    </row>
    <row r="197" spans="1:128" x14ac:dyDescent="0.25">
      <c r="A197" s="152">
        <v>193</v>
      </c>
      <c r="B197" s="146"/>
      <c r="C197" s="167"/>
      <c r="D197" s="147"/>
      <c r="E197" s="148"/>
      <c r="F197" s="148"/>
      <c r="G197" s="160"/>
      <c r="H197" s="205"/>
      <c r="I197" s="179"/>
      <c r="J197" s="209"/>
      <c r="K197" s="148"/>
      <c r="L197" s="205"/>
      <c r="M197" s="179"/>
      <c r="N197" s="213"/>
      <c r="O197" s="199"/>
      <c r="P197" s="144"/>
      <c r="Q197" s="144"/>
      <c r="R197" s="144"/>
      <c r="S197" s="144"/>
      <c r="T197" s="144"/>
      <c r="U197" s="144"/>
      <c r="V197" s="144"/>
      <c r="W197" s="144"/>
      <c r="X197" s="281">
        <f t="shared" si="23"/>
        <v>0</v>
      </c>
      <c r="Y197" s="143"/>
      <c r="Z197" s="144"/>
      <c r="AA197" s="144"/>
      <c r="AB197" s="144"/>
      <c r="AC197" s="144"/>
      <c r="AD197" s="144"/>
      <c r="AE197" s="144"/>
      <c r="AF197" s="144"/>
      <c r="AG197" s="144"/>
      <c r="AH197" s="143"/>
      <c r="AI197" s="144"/>
      <c r="AJ197" s="144"/>
      <c r="AK197" s="144"/>
      <c r="AL197" s="144"/>
      <c r="AM197" s="144"/>
      <c r="AN197" s="144"/>
      <c r="AO197" s="144"/>
      <c r="AP197" s="144"/>
      <c r="AQ197" s="143"/>
      <c r="AR197" s="144"/>
      <c r="AS197" s="144"/>
      <c r="AT197" s="144"/>
      <c r="AU197" s="144"/>
      <c r="AV197" s="144"/>
      <c r="AW197" s="144"/>
      <c r="AX197" s="144"/>
      <c r="AY197" s="144"/>
      <c r="AZ197" s="149"/>
      <c r="BA197" s="147"/>
      <c r="BB197" s="150"/>
      <c r="BC197" s="144"/>
      <c r="BD197" s="144"/>
      <c r="BE197" s="144"/>
      <c r="BF197" s="144"/>
      <c r="BG197" s="144"/>
      <c r="BH197" s="144"/>
      <c r="BI197" s="144"/>
      <c r="BJ197" s="144"/>
      <c r="BK197" s="151"/>
      <c r="BL197" s="152" t="s">
        <v>753</v>
      </c>
      <c r="BM197" s="185">
        <f t="shared" si="24"/>
        <v>0</v>
      </c>
      <c r="BN197" s="282"/>
      <c r="BO197" s="153"/>
      <c r="BP197" s="144"/>
      <c r="BQ197" s="180"/>
      <c r="BR197" s="144"/>
      <c r="BS197" s="153"/>
      <c r="BT197" s="153"/>
      <c r="BU197" s="153"/>
      <c r="BV197" s="153"/>
      <c r="BW197" s="153"/>
      <c r="BX197" s="153"/>
      <c r="BY197" s="241"/>
      <c r="BZ197" s="272"/>
      <c r="CA197" s="153"/>
      <c r="CB197" s="153"/>
      <c r="CC197" s="153"/>
      <c r="CD197" s="155">
        <v>193</v>
      </c>
      <c r="CE197" s="232"/>
      <c r="CK197" s="200"/>
      <c r="CP197" s="200"/>
      <c r="CU197" s="200"/>
      <c r="CV197" s="199"/>
      <c r="CW197" s="199"/>
      <c r="CX197" s="199"/>
      <c r="CY197" s="139"/>
      <c r="DE197" s="155">
        <v>193</v>
      </c>
      <c r="DF197" s="282">
        <v>0</v>
      </c>
      <c r="DG197" s="282">
        <v>0</v>
      </c>
      <c r="DH197" s="218"/>
      <c r="DI197" s="153"/>
      <c r="DJ197" s="146"/>
      <c r="DK197" s="173"/>
      <c r="DM197" s="147"/>
      <c r="DN197" s="147"/>
      <c r="DO197" s="147"/>
      <c r="DP197" s="218"/>
      <c r="DQ197" s="205"/>
      <c r="DV197" s="135"/>
      <c r="DW197" s="135"/>
      <c r="DX197" s="135"/>
    </row>
    <row r="198" spans="1:128" x14ac:dyDescent="0.25">
      <c r="A198" s="152">
        <v>194</v>
      </c>
      <c r="B198" s="146"/>
      <c r="C198" s="167"/>
      <c r="D198" s="147"/>
      <c r="E198" s="148"/>
      <c r="F198" s="148"/>
      <c r="G198" s="160"/>
      <c r="H198" s="205"/>
      <c r="I198" s="179"/>
      <c r="J198" s="209"/>
      <c r="K198" s="148"/>
      <c r="L198" s="205"/>
      <c r="M198" s="179"/>
      <c r="N198" s="213"/>
      <c r="O198" s="199"/>
      <c r="P198" s="144"/>
      <c r="Q198" s="144"/>
      <c r="R198" s="144"/>
      <c r="S198" s="144"/>
      <c r="T198" s="144"/>
      <c r="U198" s="144"/>
      <c r="V198" s="144"/>
      <c r="W198" s="144"/>
      <c r="X198" s="281">
        <f t="shared" ref="X198:X249" si="31">MAX(O198:W198)</f>
        <v>0</v>
      </c>
      <c r="Y198" s="143"/>
      <c r="Z198" s="144"/>
      <c r="AA198" s="144"/>
      <c r="AB198" s="144"/>
      <c r="AC198" s="144"/>
      <c r="AD198" s="144"/>
      <c r="AE198" s="144"/>
      <c r="AF198" s="144"/>
      <c r="AG198" s="144"/>
      <c r="AH198" s="143"/>
      <c r="AI198" s="144"/>
      <c r="AJ198" s="144"/>
      <c r="AK198" s="144"/>
      <c r="AL198" s="144"/>
      <c r="AM198" s="144"/>
      <c r="AN198" s="144"/>
      <c r="AO198" s="144"/>
      <c r="AP198" s="144"/>
      <c r="AQ198" s="143"/>
      <c r="AR198" s="144"/>
      <c r="AS198" s="144"/>
      <c r="AT198" s="144"/>
      <c r="AU198" s="144"/>
      <c r="AV198" s="144"/>
      <c r="AW198" s="144"/>
      <c r="AX198" s="144"/>
      <c r="AY198" s="144"/>
      <c r="AZ198" s="149"/>
      <c r="BA198" s="147"/>
      <c r="BB198" s="150"/>
      <c r="BC198" s="144"/>
      <c r="BD198" s="144"/>
      <c r="BE198" s="144"/>
      <c r="BF198" s="144"/>
      <c r="BG198" s="144"/>
      <c r="BH198" s="144"/>
      <c r="BI198" s="144"/>
      <c r="BJ198" s="144"/>
      <c r="BK198" s="151"/>
      <c r="BL198" s="152" t="s">
        <v>753</v>
      </c>
      <c r="BM198" s="185">
        <f t="shared" ref="BM198:BM249" si="32">BN198+BR198</f>
        <v>0</v>
      </c>
      <c r="BN198" s="282"/>
      <c r="BO198" s="153"/>
      <c r="BP198" s="144"/>
      <c r="BQ198" s="180"/>
      <c r="BR198" s="144"/>
      <c r="BS198" s="153"/>
      <c r="BT198" s="153"/>
      <c r="BU198" s="153"/>
      <c r="BV198" s="153"/>
      <c r="BW198" s="153"/>
      <c r="BX198" s="153"/>
      <c r="BY198" s="241"/>
      <c r="BZ198" s="272"/>
      <c r="CA198" s="153"/>
      <c r="CB198" s="153"/>
      <c r="CC198" s="153"/>
      <c r="CD198" s="155">
        <v>194</v>
      </c>
      <c r="CE198" s="232"/>
      <c r="CK198" s="200"/>
      <c r="CP198" s="200"/>
      <c r="CU198" s="200"/>
      <c r="CV198" s="199"/>
      <c r="CW198" s="199"/>
      <c r="CX198" s="199"/>
      <c r="CY198" s="139"/>
      <c r="DE198" s="155">
        <v>194</v>
      </c>
      <c r="DF198" s="282">
        <v>0</v>
      </c>
      <c r="DG198" s="282">
        <v>0</v>
      </c>
      <c r="DH198" s="218"/>
      <c r="DI198" s="153"/>
      <c r="DJ198" s="146"/>
      <c r="DK198" s="173"/>
      <c r="DM198" s="147"/>
      <c r="DN198" s="147"/>
      <c r="DO198" s="147"/>
      <c r="DP198" s="218"/>
      <c r="DQ198" s="205"/>
      <c r="DV198" s="135"/>
      <c r="DW198" s="135"/>
      <c r="DX198" s="135"/>
    </row>
    <row r="199" spans="1:128" x14ac:dyDescent="0.25">
      <c r="A199" s="152">
        <v>195</v>
      </c>
      <c r="B199" s="146"/>
      <c r="C199" s="167"/>
      <c r="D199" s="147"/>
      <c r="E199" s="148"/>
      <c r="F199" s="148"/>
      <c r="G199" s="160"/>
      <c r="H199" s="205"/>
      <c r="I199" s="179"/>
      <c r="J199" s="209"/>
      <c r="K199" s="148"/>
      <c r="L199" s="205"/>
      <c r="M199" s="179"/>
      <c r="N199" s="213"/>
      <c r="O199" s="199"/>
      <c r="P199" s="144"/>
      <c r="Q199" s="144"/>
      <c r="R199" s="144"/>
      <c r="S199" s="144"/>
      <c r="T199" s="144"/>
      <c r="U199" s="144"/>
      <c r="V199" s="144"/>
      <c r="W199" s="144"/>
      <c r="X199" s="281">
        <f t="shared" si="31"/>
        <v>0</v>
      </c>
      <c r="Y199" s="143"/>
      <c r="Z199" s="144"/>
      <c r="AA199" s="144"/>
      <c r="AB199" s="144"/>
      <c r="AC199" s="144"/>
      <c r="AD199" s="144"/>
      <c r="AE199" s="144"/>
      <c r="AF199" s="144"/>
      <c r="AG199" s="144"/>
      <c r="AH199" s="143"/>
      <c r="AI199" s="144"/>
      <c r="AJ199" s="144"/>
      <c r="AK199" s="144"/>
      <c r="AL199" s="144"/>
      <c r="AM199" s="144"/>
      <c r="AN199" s="144"/>
      <c r="AO199" s="144"/>
      <c r="AP199" s="144"/>
      <c r="AQ199" s="143"/>
      <c r="AR199" s="144"/>
      <c r="AS199" s="144"/>
      <c r="AT199" s="144"/>
      <c r="AU199" s="144"/>
      <c r="AV199" s="144"/>
      <c r="AW199" s="144"/>
      <c r="AX199" s="144"/>
      <c r="AY199" s="144"/>
      <c r="AZ199" s="149"/>
      <c r="BA199" s="147"/>
      <c r="BB199" s="150"/>
      <c r="BC199" s="144"/>
      <c r="BD199" s="144"/>
      <c r="BE199" s="144"/>
      <c r="BF199" s="144"/>
      <c r="BG199" s="144"/>
      <c r="BH199" s="144"/>
      <c r="BI199" s="144"/>
      <c r="BJ199" s="144"/>
      <c r="BK199" s="151"/>
      <c r="BL199" s="152" t="s">
        <v>753</v>
      </c>
      <c r="BM199" s="185">
        <f t="shared" si="32"/>
        <v>0</v>
      </c>
      <c r="BN199" s="282"/>
      <c r="BO199" s="153"/>
      <c r="BP199" s="144"/>
      <c r="BQ199" s="180"/>
      <c r="BR199" s="144"/>
      <c r="BS199" s="153"/>
      <c r="BT199" s="153"/>
      <c r="BU199" s="153"/>
      <c r="BV199" s="153"/>
      <c r="BW199" s="153"/>
      <c r="BX199" s="153"/>
      <c r="BY199" s="241"/>
      <c r="BZ199" s="272"/>
      <c r="CA199" s="153"/>
      <c r="CB199" s="153"/>
      <c r="CC199" s="153"/>
      <c r="CD199" s="155">
        <v>195</v>
      </c>
      <c r="CE199" s="232"/>
      <c r="CK199" s="200"/>
      <c r="CP199" s="200"/>
      <c r="CU199" s="200"/>
      <c r="CV199" s="199"/>
      <c r="CW199" s="199"/>
      <c r="CX199" s="199"/>
      <c r="CY199" s="139"/>
      <c r="DE199" s="155">
        <v>195</v>
      </c>
      <c r="DF199" s="282">
        <v>0</v>
      </c>
      <c r="DG199" s="282">
        <v>0</v>
      </c>
      <c r="DH199" s="218"/>
      <c r="DI199" s="153"/>
      <c r="DJ199" s="146"/>
      <c r="DK199" s="173"/>
      <c r="DM199" s="147"/>
      <c r="DN199" s="147"/>
      <c r="DO199" s="147"/>
      <c r="DP199" s="218"/>
      <c r="DQ199" s="205"/>
      <c r="DV199" s="135"/>
      <c r="DW199" s="135"/>
      <c r="DX199" s="135"/>
    </row>
    <row r="200" spans="1:128" x14ac:dyDescent="0.25">
      <c r="A200" s="152">
        <v>196</v>
      </c>
      <c r="B200" s="146"/>
      <c r="C200" s="167"/>
      <c r="D200" s="147"/>
      <c r="E200" s="148"/>
      <c r="F200" s="148"/>
      <c r="G200" s="160"/>
      <c r="H200" s="205"/>
      <c r="I200" s="179"/>
      <c r="J200" s="209"/>
      <c r="K200" s="148"/>
      <c r="L200" s="205"/>
      <c r="M200" s="179"/>
      <c r="N200" s="213"/>
      <c r="O200" s="199"/>
      <c r="P200" s="144"/>
      <c r="Q200" s="144"/>
      <c r="R200" s="144"/>
      <c r="S200" s="144"/>
      <c r="T200" s="144"/>
      <c r="U200" s="144"/>
      <c r="V200" s="144"/>
      <c r="W200" s="144"/>
      <c r="X200" s="281">
        <f t="shared" si="31"/>
        <v>0</v>
      </c>
      <c r="Y200" s="143"/>
      <c r="Z200" s="144"/>
      <c r="AA200" s="144"/>
      <c r="AB200" s="144"/>
      <c r="AC200" s="144"/>
      <c r="AD200" s="144"/>
      <c r="AE200" s="144"/>
      <c r="AF200" s="144"/>
      <c r="AG200" s="144"/>
      <c r="AH200" s="143"/>
      <c r="AI200" s="144"/>
      <c r="AJ200" s="144"/>
      <c r="AK200" s="144"/>
      <c r="AL200" s="144"/>
      <c r="AM200" s="144"/>
      <c r="AN200" s="144"/>
      <c r="AO200" s="144"/>
      <c r="AP200" s="144"/>
      <c r="AQ200" s="143"/>
      <c r="AR200" s="144"/>
      <c r="AS200" s="144"/>
      <c r="AT200" s="144"/>
      <c r="AU200" s="144"/>
      <c r="AV200" s="144"/>
      <c r="AW200" s="144"/>
      <c r="AX200" s="144"/>
      <c r="AY200" s="144"/>
      <c r="AZ200" s="149"/>
      <c r="BA200" s="147"/>
      <c r="BB200" s="150"/>
      <c r="BC200" s="144"/>
      <c r="BD200" s="144"/>
      <c r="BE200" s="144"/>
      <c r="BF200" s="144"/>
      <c r="BG200" s="144"/>
      <c r="BH200" s="144"/>
      <c r="BI200" s="144"/>
      <c r="BJ200" s="144"/>
      <c r="BK200" s="151"/>
      <c r="BL200" s="152" t="s">
        <v>753</v>
      </c>
      <c r="BM200" s="185">
        <f t="shared" si="32"/>
        <v>0</v>
      </c>
      <c r="BN200" s="282"/>
      <c r="BO200" s="153"/>
      <c r="BP200" s="144"/>
      <c r="BQ200" s="180"/>
      <c r="BR200" s="144"/>
      <c r="BS200" s="153"/>
      <c r="BT200" s="153"/>
      <c r="BU200" s="153"/>
      <c r="BV200" s="153"/>
      <c r="BW200" s="153"/>
      <c r="BX200" s="153"/>
      <c r="BY200" s="241"/>
      <c r="BZ200" s="272"/>
      <c r="CA200" s="153"/>
      <c r="CB200" s="153"/>
      <c r="CC200" s="153"/>
      <c r="CD200" s="155">
        <v>196</v>
      </c>
      <c r="CE200" s="232"/>
      <c r="CK200" s="200"/>
      <c r="CP200" s="200"/>
      <c r="CU200" s="200"/>
      <c r="CV200" s="199"/>
      <c r="CW200" s="199"/>
      <c r="CX200" s="199"/>
      <c r="CY200" s="139"/>
      <c r="DE200" s="155">
        <v>196</v>
      </c>
      <c r="DF200" s="282">
        <v>0</v>
      </c>
      <c r="DG200" s="282">
        <v>0</v>
      </c>
      <c r="DH200" s="218"/>
      <c r="DI200" s="153"/>
      <c r="DJ200" s="146"/>
      <c r="DK200" s="173"/>
      <c r="DM200" s="147"/>
      <c r="DN200" s="147"/>
      <c r="DO200" s="147"/>
      <c r="DP200" s="218"/>
      <c r="DQ200" s="205"/>
      <c r="DV200" s="135"/>
      <c r="DW200" s="135"/>
      <c r="DX200" s="135"/>
    </row>
    <row r="201" spans="1:128" x14ac:dyDescent="0.25">
      <c r="A201" s="152">
        <v>197</v>
      </c>
      <c r="B201" s="146"/>
      <c r="C201" s="167"/>
      <c r="D201" s="147"/>
      <c r="E201" s="148"/>
      <c r="F201" s="148"/>
      <c r="G201" s="160"/>
      <c r="H201" s="205"/>
      <c r="I201" s="179"/>
      <c r="J201" s="209"/>
      <c r="K201" s="148"/>
      <c r="L201" s="205"/>
      <c r="M201" s="179"/>
      <c r="N201" s="213"/>
      <c r="O201" s="199"/>
      <c r="P201" s="144"/>
      <c r="Q201" s="144"/>
      <c r="R201" s="144"/>
      <c r="S201" s="144"/>
      <c r="T201" s="144"/>
      <c r="U201" s="144"/>
      <c r="V201" s="144"/>
      <c r="W201" s="144"/>
      <c r="X201" s="281">
        <f t="shared" si="31"/>
        <v>0</v>
      </c>
      <c r="Y201" s="143"/>
      <c r="Z201" s="144"/>
      <c r="AA201" s="144"/>
      <c r="AB201" s="144"/>
      <c r="AC201" s="144"/>
      <c r="AD201" s="144"/>
      <c r="AE201" s="144"/>
      <c r="AF201" s="144"/>
      <c r="AG201" s="144"/>
      <c r="AH201" s="143"/>
      <c r="AI201" s="144"/>
      <c r="AJ201" s="144"/>
      <c r="AK201" s="144"/>
      <c r="AL201" s="144"/>
      <c r="AM201" s="144"/>
      <c r="AN201" s="144"/>
      <c r="AO201" s="144"/>
      <c r="AP201" s="144"/>
      <c r="AQ201" s="143"/>
      <c r="AR201" s="144"/>
      <c r="AS201" s="144"/>
      <c r="AT201" s="144"/>
      <c r="AU201" s="144"/>
      <c r="AV201" s="144"/>
      <c r="AW201" s="144"/>
      <c r="AX201" s="144"/>
      <c r="AY201" s="144"/>
      <c r="AZ201" s="149"/>
      <c r="BA201" s="147"/>
      <c r="BB201" s="150"/>
      <c r="BC201" s="144"/>
      <c r="BD201" s="144"/>
      <c r="BE201" s="144"/>
      <c r="BF201" s="144"/>
      <c r="BG201" s="144"/>
      <c r="BH201" s="144"/>
      <c r="BI201" s="144"/>
      <c r="BJ201" s="144"/>
      <c r="BK201" s="151"/>
      <c r="BL201" s="152" t="s">
        <v>753</v>
      </c>
      <c r="BM201" s="185">
        <f t="shared" si="32"/>
        <v>0</v>
      </c>
      <c r="BN201" s="282"/>
      <c r="BO201" s="153"/>
      <c r="BP201" s="144"/>
      <c r="BQ201" s="180"/>
      <c r="BR201" s="144"/>
      <c r="BS201" s="153"/>
      <c r="BT201" s="153"/>
      <c r="BU201" s="153"/>
      <c r="BV201" s="153"/>
      <c r="BW201" s="153"/>
      <c r="BX201" s="153"/>
      <c r="BY201" s="241"/>
      <c r="BZ201" s="272"/>
      <c r="CA201" s="153"/>
      <c r="CB201" s="153"/>
      <c r="CC201" s="153"/>
      <c r="CD201" s="155">
        <v>197</v>
      </c>
      <c r="CE201" s="232"/>
      <c r="CK201" s="200"/>
      <c r="CP201" s="200"/>
      <c r="CU201" s="200"/>
      <c r="CV201" s="199"/>
      <c r="CW201" s="199"/>
      <c r="CX201" s="199"/>
      <c r="CY201" s="139"/>
      <c r="DE201" s="155">
        <v>197</v>
      </c>
      <c r="DF201" s="282">
        <v>0</v>
      </c>
      <c r="DG201" s="282">
        <v>0</v>
      </c>
      <c r="DH201" s="218"/>
      <c r="DI201" s="153"/>
      <c r="DJ201" s="146"/>
      <c r="DK201" s="173"/>
      <c r="DM201" s="147"/>
      <c r="DN201" s="147"/>
      <c r="DO201" s="147"/>
      <c r="DP201" s="218"/>
      <c r="DQ201" s="205"/>
      <c r="DV201" s="135"/>
      <c r="DW201" s="135"/>
      <c r="DX201" s="135"/>
    </row>
    <row r="202" spans="1:128" x14ac:dyDescent="0.25">
      <c r="A202" s="152">
        <v>198</v>
      </c>
      <c r="B202" s="146"/>
      <c r="C202" s="167"/>
      <c r="D202" s="147"/>
      <c r="E202" s="148"/>
      <c r="F202" s="148"/>
      <c r="G202" s="160"/>
      <c r="H202" s="205"/>
      <c r="I202" s="179"/>
      <c r="J202" s="209"/>
      <c r="K202" s="148"/>
      <c r="L202" s="205"/>
      <c r="M202" s="179"/>
      <c r="N202" s="213"/>
      <c r="O202" s="199"/>
      <c r="P202" s="144"/>
      <c r="Q202" s="144"/>
      <c r="R202" s="144"/>
      <c r="S202" s="144"/>
      <c r="T202" s="144"/>
      <c r="U202" s="144"/>
      <c r="V202" s="144"/>
      <c r="W202" s="282"/>
      <c r="X202" s="281">
        <f t="shared" si="31"/>
        <v>0</v>
      </c>
      <c r="Y202" s="144"/>
      <c r="Z202" s="144"/>
      <c r="AA202" s="144"/>
      <c r="AB202" s="144"/>
      <c r="AC202" s="144"/>
      <c r="AD202" s="144"/>
      <c r="AE202" s="144"/>
      <c r="AF202" s="144"/>
      <c r="AG202" s="151"/>
      <c r="AH202" s="144"/>
      <c r="AI202" s="144"/>
      <c r="AJ202" s="144"/>
      <c r="AK202" s="144"/>
      <c r="AL202" s="144"/>
      <c r="AM202" s="144"/>
      <c r="AN202" s="144"/>
      <c r="AO202" s="144"/>
      <c r="AP202" s="151"/>
      <c r="AQ202" s="144"/>
      <c r="AR202" s="144"/>
      <c r="AS202" s="144"/>
      <c r="AT202" s="144"/>
      <c r="AU202" s="144"/>
      <c r="AV202" s="144"/>
      <c r="AW202" s="144"/>
      <c r="AX202" s="144"/>
      <c r="AY202" s="151"/>
      <c r="AZ202" s="182"/>
      <c r="BA202" s="182"/>
      <c r="BB202" s="183"/>
      <c r="BC202" s="144"/>
      <c r="BD202" s="144"/>
      <c r="BE202" s="144"/>
      <c r="BF202" s="144"/>
      <c r="BG202" s="144"/>
      <c r="BH202" s="144"/>
      <c r="BI202" s="144"/>
      <c r="BJ202" s="144"/>
      <c r="BK202" s="151"/>
      <c r="BL202" s="152" t="s">
        <v>753</v>
      </c>
      <c r="BM202" s="185">
        <f t="shared" si="32"/>
        <v>0</v>
      </c>
      <c r="BN202" s="144"/>
      <c r="BO202" s="153"/>
      <c r="BP202" s="144"/>
      <c r="BQ202" s="180"/>
      <c r="BR202" s="144"/>
      <c r="BS202" s="153"/>
      <c r="BT202" s="153"/>
      <c r="BU202" s="153"/>
      <c r="BV202" s="153"/>
      <c r="BW202" s="153"/>
      <c r="BX202" s="153"/>
      <c r="BY202" s="241"/>
      <c r="BZ202" s="272"/>
      <c r="CA202" s="153"/>
      <c r="CB202" s="153"/>
      <c r="CC202" s="153"/>
      <c r="CD202" s="155">
        <v>198</v>
      </c>
      <c r="CE202" s="232"/>
      <c r="CJ202" s="139"/>
      <c r="CU202" s="200"/>
      <c r="CV202" s="199"/>
      <c r="CW202" s="199"/>
      <c r="CX202" s="199"/>
      <c r="CY202" s="139"/>
      <c r="DE202" s="155">
        <v>198</v>
      </c>
      <c r="DF202" s="282">
        <v>0</v>
      </c>
      <c r="DG202" s="282">
        <v>0</v>
      </c>
      <c r="DH202" s="218"/>
      <c r="DI202" s="153"/>
      <c r="DJ202" s="146"/>
      <c r="DK202" s="173"/>
      <c r="DM202" s="182"/>
      <c r="DN202" s="182"/>
      <c r="DO202" s="182"/>
      <c r="DP202" s="218"/>
      <c r="DQ202" s="205"/>
      <c r="DV202" s="135"/>
      <c r="DW202" s="135"/>
      <c r="DX202" s="135"/>
    </row>
    <row r="203" spans="1:128" x14ac:dyDescent="0.25">
      <c r="A203" s="152">
        <v>199</v>
      </c>
      <c r="B203" s="146"/>
      <c r="C203" s="167"/>
      <c r="D203" s="147"/>
      <c r="E203" s="148"/>
      <c r="F203" s="148"/>
      <c r="G203" s="160"/>
      <c r="H203" s="205"/>
      <c r="I203" s="179"/>
      <c r="J203" s="209"/>
      <c r="K203" s="148"/>
      <c r="L203" s="205"/>
      <c r="M203" s="179"/>
      <c r="N203" s="213"/>
      <c r="O203" s="199"/>
      <c r="P203" s="144"/>
      <c r="Q203" s="144"/>
      <c r="R203" s="144"/>
      <c r="S203" s="144"/>
      <c r="T203" s="144"/>
      <c r="U203" s="144"/>
      <c r="V203" s="144"/>
      <c r="W203" s="144"/>
      <c r="X203" s="281">
        <f t="shared" si="31"/>
        <v>0</v>
      </c>
      <c r="Y203" s="143"/>
      <c r="Z203" s="144"/>
      <c r="AA203" s="144"/>
      <c r="AB203" s="144"/>
      <c r="AC203" s="144"/>
      <c r="AD203" s="144"/>
      <c r="AE203" s="144"/>
      <c r="AF203" s="144"/>
      <c r="AG203" s="144"/>
      <c r="AH203" s="143"/>
      <c r="AI203" s="144"/>
      <c r="AJ203" s="144"/>
      <c r="AK203" s="144"/>
      <c r="AL203" s="144"/>
      <c r="AM203" s="144"/>
      <c r="AN203" s="144"/>
      <c r="AO203" s="144"/>
      <c r="AP203" s="144"/>
      <c r="AQ203" s="143"/>
      <c r="AR203" s="144"/>
      <c r="AS203" s="144"/>
      <c r="AT203" s="144"/>
      <c r="AU203" s="144"/>
      <c r="AV203" s="144"/>
      <c r="AW203" s="144"/>
      <c r="AX203" s="144"/>
      <c r="AY203" s="144"/>
      <c r="AZ203" s="184"/>
      <c r="BA203" s="182"/>
      <c r="BB203" s="182"/>
      <c r="BC203" s="143"/>
      <c r="BD203" s="144"/>
      <c r="BE203" s="144"/>
      <c r="BF203" s="144"/>
      <c r="BG203" s="144"/>
      <c r="BH203" s="144"/>
      <c r="BI203" s="144"/>
      <c r="BJ203" s="144"/>
      <c r="BK203" s="151"/>
      <c r="BL203" s="152" t="s">
        <v>753</v>
      </c>
      <c r="BM203" s="185">
        <f t="shared" si="32"/>
        <v>0</v>
      </c>
      <c r="BN203" s="282"/>
      <c r="BO203" s="153"/>
      <c r="BP203" s="144"/>
      <c r="BQ203" s="180"/>
      <c r="BR203" s="144"/>
      <c r="BS203" s="153"/>
      <c r="BT203" s="153"/>
      <c r="BU203" s="153"/>
      <c r="BV203" s="153"/>
      <c r="BW203" s="153"/>
      <c r="BX203" s="153"/>
      <c r="BY203" s="241"/>
      <c r="BZ203" s="272"/>
      <c r="CA203" s="153"/>
      <c r="CB203" s="153"/>
      <c r="CC203" s="153"/>
      <c r="CD203" s="155">
        <v>199</v>
      </c>
      <c r="CE203" s="232"/>
      <c r="CK203" s="200"/>
      <c r="CP203" s="200"/>
      <c r="CU203" s="200"/>
      <c r="CV203" s="199"/>
      <c r="CW203" s="199"/>
      <c r="CX203" s="199"/>
      <c r="CY203" s="139"/>
      <c r="DE203" s="155">
        <v>199</v>
      </c>
      <c r="DF203" s="282">
        <v>0</v>
      </c>
      <c r="DG203" s="282">
        <v>0</v>
      </c>
      <c r="DH203" s="218"/>
      <c r="DI203" s="153"/>
      <c r="DJ203" s="146"/>
      <c r="DK203" s="173"/>
      <c r="DM203" s="182"/>
      <c r="DN203" s="182"/>
      <c r="DO203" s="182"/>
      <c r="DP203" s="218"/>
      <c r="DQ203" s="205"/>
      <c r="DV203" s="135"/>
      <c r="DW203" s="135"/>
      <c r="DX203" s="135"/>
    </row>
    <row r="204" spans="1:128" x14ac:dyDescent="0.25">
      <c r="A204" s="152">
        <v>200</v>
      </c>
      <c r="B204" s="146"/>
      <c r="C204" s="167"/>
      <c r="D204" s="147"/>
      <c r="E204" s="148"/>
      <c r="F204" s="148"/>
      <c r="G204" s="160"/>
      <c r="H204" s="205"/>
      <c r="I204" s="179"/>
      <c r="J204" s="209"/>
      <c r="K204" s="148"/>
      <c r="L204" s="205"/>
      <c r="M204" s="179"/>
      <c r="N204" s="213"/>
      <c r="O204" s="199"/>
      <c r="P204" s="144"/>
      <c r="Q204" s="144"/>
      <c r="R204" s="144"/>
      <c r="S204" s="144"/>
      <c r="T204" s="144"/>
      <c r="U204" s="144"/>
      <c r="V204" s="144"/>
      <c r="W204" s="144"/>
      <c r="X204" s="281">
        <f t="shared" si="31"/>
        <v>0</v>
      </c>
      <c r="Y204" s="143"/>
      <c r="Z204" s="144"/>
      <c r="AA204" s="144"/>
      <c r="AB204" s="144"/>
      <c r="AC204" s="144"/>
      <c r="AD204" s="144"/>
      <c r="AE204" s="144"/>
      <c r="AF204" s="144"/>
      <c r="AG204" s="144"/>
      <c r="AH204" s="143"/>
      <c r="AI204" s="144"/>
      <c r="AJ204" s="144"/>
      <c r="AK204" s="144"/>
      <c r="AL204" s="144"/>
      <c r="AM204" s="144"/>
      <c r="AN204" s="144"/>
      <c r="AO204" s="144"/>
      <c r="AP204" s="144"/>
      <c r="AQ204" s="143"/>
      <c r="AR204" s="144"/>
      <c r="AS204" s="144"/>
      <c r="AT204" s="144"/>
      <c r="AU204" s="144"/>
      <c r="AV204" s="144"/>
      <c r="AW204" s="144"/>
      <c r="AX204" s="144"/>
      <c r="AY204" s="144"/>
      <c r="AZ204" s="184"/>
      <c r="BA204" s="182"/>
      <c r="BB204" s="182"/>
      <c r="BC204" s="143"/>
      <c r="BD204" s="144"/>
      <c r="BE204" s="144"/>
      <c r="BF204" s="144"/>
      <c r="BG204" s="144"/>
      <c r="BH204" s="144"/>
      <c r="BI204" s="144"/>
      <c r="BJ204" s="144"/>
      <c r="BK204" s="151"/>
      <c r="BL204" s="152" t="s">
        <v>753</v>
      </c>
      <c r="BM204" s="185">
        <f t="shared" si="32"/>
        <v>0</v>
      </c>
      <c r="BN204" s="282"/>
      <c r="BO204" s="153"/>
      <c r="BP204" s="144"/>
      <c r="BQ204" s="180"/>
      <c r="BR204" s="144"/>
      <c r="BS204" s="153"/>
      <c r="BT204" s="153"/>
      <c r="BU204" s="153"/>
      <c r="BV204" s="153"/>
      <c r="BW204" s="153"/>
      <c r="BX204" s="153"/>
      <c r="BY204" s="241"/>
      <c r="BZ204" s="272"/>
      <c r="CA204" s="153"/>
      <c r="CB204" s="153"/>
      <c r="CC204" s="153"/>
      <c r="CD204" s="155">
        <v>200</v>
      </c>
      <c r="CE204" s="232"/>
      <c r="CK204" s="200"/>
      <c r="CP204" s="200"/>
      <c r="CU204" s="200"/>
      <c r="CV204" s="199"/>
      <c r="CW204" s="199"/>
      <c r="CX204" s="199"/>
      <c r="CY204" s="139"/>
      <c r="DE204" s="155">
        <v>200</v>
      </c>
      <c r="DF204" s="282">
        <v>0</v>
      </c>
      <c r="DG204" s="282">
        <v>0</v>
      </c>
      <c r="DH204" s="218"/>
      <c r="DI204" s="153"/>
      <c r="DJ204" s="146"/>
      <c r="DK204" s="173"/>
      <c r="DM204" s="182"/>
      <c r="DN204" s="182"/>
      <c r="DO204" s="182"/>
      <c r="DP204" s="218"/>
      <c r="DQ204" s="205"/>
      <c r="DV204" s="135"/>
      <c r="DW204" s="135"/>
      <c r="DX204" s="135"/>
    </row>
    <row r="205" spans="1:128" x14ac:dyDescent="0.25">
      <c r="A205" s="152">
        <v>201</v>
      </c>
      <c r="B205" s="146"/>
      <c r="C205" s="167"/>
      <c r="D205" s="147"/>
      <c r="E205" s="148"/>
      <c r="F205" s="148"/>
      <c r="G205" s="160"/>
      <c r="H205" s="205"/>
      <c r="I205" s="179"/>
      <c r="J205" s="209"/>
      <c r="K205" s="148"/>
      <c r="L205" s="205"/>
      <c r="M205" s="179"/>
      <c r="N205" s="213"/>
      <c r="O205" s="199"/>
      <c r="P205" s="144"/>
      <c r="Q205" s="144"/>
      <c r="R205" s="144"/>
      <c r="S205" s="144"/>
      <c r="T205" s="144"/>
      <c r="U205" s="144"/>
      <c r="V205" s="144"/>
      <c r="W205" s="144"/>
      <c r="X205" s="281">
        <f t="shared" si="31"/>
        <v>0</v>
      </c>
      <c r="Y205" s="143"/>
      <c r="Z205" s="144"/>
      <c r="AA205" s="144"/>
      <c r="AB205" s="144"/>
      <c r="AC205" s="144"/>
      <c r="AD205" s="144"/>
      <c r="AE205" s="144"/>
      <c r="AF205" s="144"/>
      <c r="AG205" s="144"/>
      <c r="AH205" s="143"/>
      <c r="AI205" s="144"/>
      <c r="AJ205" s="144"/>
      <c r="AK205" s="144"/>
      <c r="AL205" s="144"/>
      <c r="AM205" s="144"/>
      <c r="AN205" s="144"/>
      <c r="AO205" s="144"/>
      <c r="AP205" s="144"/>
      <c r="AQ205" s="143"/>
      <c r="AR205" s="144"/>
      <c r="AS205" s="144"/>
      <c r="AT205" s="144"/>
      <c r="AU205" s="144"/>
      <c r="AV205" s="144"/>
      <c r="AW205" s="144"/>
      <c r="AX205" s="144"/>
      <c r="AY205" s="144"/>
      <c r="AZ205" s="184"/>
      <c r="BA205" s="182"/>
      <c r="BB205" s="182"/>
      <c r="BC205" s="143"/>
      <c r="BD205" s="144"/>
      <c r="BE205" s="144"/>
      <c r="BF205" s="144"/>
      <c r="BG205" s="144"/>
      <c r="BH205" s="144"/>
      <c r="BI205" s="144"/>
      <c r="BJ205" s="144"/>
      <c r="BK205" s="151"/>
      <c r="BL205" s="152" t="s">
        <v>753</v>
      </c>
      <c r="BM205" s="185">
        <f t="shared" si="32"/>
        <v>0</v>
      </c>
      <c r="BN205" s="282"/>
      <c r="BO205" s="153"/>
      <c r="BP205" s="144"/>
      <c r="BQ205" s="180"/>
      <c r="BR205" s="144"/>
      <c r="BS205" s="153"/>
      <c r="BT205" s="153"/>
      <c r="BU205" s="153"/>
      <c r="BV205" s="153"/>
      <c r="BW205" s="153"/>
      <c r="BX205" s="153"/>
      <c r="BY205" s="241"/>
      <c r="BZ205" s="272"/>
      <c r="CA205" s="153"/>
      <c r="CB205" s="153"/>
      <c r="CC205" s="153"/>
      <c r="CD205" s="155">
        <v>201</v>
      </c>
      <c r="CE205" s="232"/>
      <c r="CK205" s="200"/>
      <c r="CP205" s="200"/>
      <c r="CU205" s="200"/>
      <c r="CV205" s="199"/>
      <c r="CW205" s="199"/>
      <c r="CX205" s="199"/>
      <c r="CY205" s="139"/>
      <c r="DE205" s="155">
        <v>201</v>
      </c>
      <c r="DF205" s="282">
        <v>0</v>
      </c>
      <c r="DG205" s="282">
        <v>0</v>
      </c>
      <c r="DH205" s="218"/>
      <c r="DI205" s="153"/>
      <c r="DJ205" s="146"/>
      <c r="DK205" s="173"/>
      <c r="DM205" s="182"/>
      <c r="DN205" s="182"/>
      <c r="DO205" s="182"/>
      <c r="DP205" s="218"/>
      <c r="DQ205" s="205"/>
      <c r="DV205" s="135"/>
      <c r="DW205" s="135"/>
      <c r="DX205" s="135"/>
    </row>
    <row r="206" spans="1:128" x14ac:dyDescent="0.25">
      <c r="A206" s="152">
        <v>202</v>
      </c>
      <c r="B206" s="146"/>
      <c r="C206" s="167"/>
      <c r="D206" s="147"/>
      <c r="E206" s="148"/>
      <c r="F206" s="148"/>
      <c r="G206" s="160"/>
      <c r="H206" s="205"/>
      <c r="I206" s="179"/>
      <c r="J206" s="209"/>
      <c r="K206" s="148"/>
      <c r="L206" s="205"/>
      <c r="M206" s="179"/>
      <c r="N206" s="213"/>
      <c r="O206" s="199"/>
      <c r="P206" s="144"/>
      <c r="Q206" s="144"/>
      <c r="R206" s="144"/>
      <c r="S206" s="144"/>
      <c r="T206" s="144"/>
      <c r="U206" s="144"/>
      <c r="V206" s="144"/>
      <c r="W206" s="144"/>
      <c r="X206" s="281">
        <f t="shared" si="31"/>
        <v>0</v>
      </c>
      <c r="Y206" s="143"/>
      <c r="Z206" s="144"/>
      <c r="AA206" s="144"/>
      <c r="AB206" s="144"/>
      <c r="AC206" s="144"/>
      <c r="AD206" s="144"/>
      <c r="AE206" s="144"/>
      <c r="AF206" s="144"/>
      <c r="AG206" s="144"/>
      <c r="AH206" s="143"/>
      <c r="AI206" s="144"/>
      <c r="AJ206" s="144"/>
      <c r="AK206" s="144"/>
      <c r="AL206" s="144"/>
      <c r="AM206" s="144"/>
      <c r="AN206" s="144"/>
      <c r="AO206" s="144"/>
      <c r="AP206" s="144"/>
      <c r="AQ206" s="143"/>
      <c r="AR206" s="144"/>
      <c r="AS206" s="144"/>
      <c r="AT206" s="144"/>
      <c r="AU206" s="144"/>
      <c r="AV206" s="144"/>
      <c r="AW206" s="144"/>
      <c r="AX206" s="144"/>
      <c r="AY206" s="144"/>
      <c r="AZ206" s="184"/>
      <c r="BA206" s="182"/>
      <c r="BB206" s="182"/>
      <c r="BC206" s="143"/>
      <c r="BD206" s="144"/>
      <c r="BE206" s="144"/>
      <c r="BF206" s="144"/>
      <c r="BG206" s="144"/>
      <c r="BH206" s="144"/>
      <c r="BI206" s="144"/>
      <c r="BJ206" s="144"/>
      <c r="BK206" s="151"/>
      <c r="BL206" s="152" t="s">
        <v>753</v>
      </c>
      <c r="BM206" s="185">
        <f t="shared" si="32"/>
        <v>0</v>
      </c>
      <c r="BN206" s="282"/>
      <c r="BO206" s="153"/>
      <c r="BP206" s="144"/>
      <c r="BQ206" s="180"/>
      <c r="BR206" s="144"/>
      <c r="BS206" s="153"/>
      <c r="BT206" s="153"/>
      <c r="BU206" s="153"/>
      <c r="BV206" s="153"/>
      <c r="BW206" s="153"/>
      <c r="BX206" s="153"/>
      <c r="BY206" s="241"/>
      <c r="BZ206" s="272"/>
      <c r="CA206" s="153"/>
      <c r="CB206" s="153"/>
      <c r="CC206" s="153"/>
      <c r="CD206" s="155">
        <v>202</v>
      </c>
      <c r="CE206" s="232"/>
      <c r="CK206" s="200"/>
      <c r="CP206" s="200"/>
      <c r="CU206" s="200"/>
      <c r="CV206" s="199"/>
      <c r="CW206" s="199"/>
      <c r="CX206" s="199"/>
      <c r="CY206" s="139"/>
      <c r="DE206" s="155">
        <v>202</v>
      </c>
      <c r="DF206" s="282">
        <v>0</v>
      </c>
      <c r="DG206" s="282">
        <v>0</v>
      </c>
      <c r="DH206" s="218"/>
      <c r="DI206" s="153"/>
      <c r="DJ206" s="146"/>
      <c r="DK206" s="173"/>
      <c r="DM206" s="182"/>
      <c r="DN206" s="182"/>
      <c r="DO206" s="182"/>
      <c r="DP206" s="218"/>
      <c r="DQ206" s="205"/>
      <c r="DV206" s="135"/>
      <c r="DW206" s="135"/>
      <c r="DX206" s="135"/>
    </row>
    <row r="207" spans="1:128" x14ac:dyDescent="0.25">
      <c r="A207" s="152">
        <v>203</v>
      </c>
      <c r="B207" s="146"/>
      <c r="C207" s="167"/>
      <c r="D207" s="147"/>
      <c r="E207" s="148"/>
      <c r="F207" s="148"/>
      <c r="G207" s="160"/>
      <c r="H207" s="205"/>
      <c r="I207" s="179"/>
      <c r="J207" s="209"/>
      <c r="K207" s="148"/>
      <c r="L207" s="205"/>
      <c r="M207" s="179"/>
      <c r="N207" s="213"/>
      <c r="O207" s="199"/>
      <c r="P207" s="144"/>
      <c r="Q207" s="144"/>
      <c r="R207" s="144"/>
      <c r="S207" s="144"/>
      <c r="T207" s="144"/>
      <c r="U207" s="144"/>
      <c r="V207" s="144"/>
      <c r="W207" s="144"/>
      <c r="X207" s="281">
        <f t="shared" si="31"/>
        <v>0</v>
      </c>
      <c r="Y207" s="143"/>
      <c r="Z207" s="144"/>
      <c r="AA207" s="144"/>
      <c r="AB207" s="144"/>
      <c r="AC207" s="144"/>
      <c r="AD207" s="144"/>
      <c r="AE207" s="144"/>
      <c r="AF207" s="144"/>
      <c r="AG207" s="144"/>
      <c r="AH207" s="143"/>
      <c r="AI207" s="144"/>
      <c r="AJ207" s="144"/>
      <c r="AK207" s="144"/>
      <c r="AL207" s="144"/>
      <c r="AM207" s="144"/>
      <c r="AN207" s="144"/>
      <c r="AO207" s="144"/>
      <c r="AP207" s="144"/>
      <c r="AQ207" s="143"/>
      <c r="AR207" s="144"/>
      <c r="AS207" s="144"/>
      <c r="AT207" s="144"/>
      <c r="AU207" s="144"/>
      <c r="AV207" s="144"/>
      <c r="AW207" s="144"/>
      <c r="AX207" s="144"/>
      <c r="AY207" s="144"/>
      <c r="AZ207" s="184"/>
      <c r="BA207" s="182"/>
      <c r="BB207" s="182"/>
      <c r="BC207" s="143"/>
      <c r="BD207" s="144"/>
      <c r="BE207" s="144"/>
      <c r="BF207" s="144"/>
      <c r="BG207" s="144"/>
      <c r="BH207" s="144"/>
      <c r="BI207" s="144"/>
      <c r="BJ207" s="144"/>
      <c r="BK207" s="151"/>
      <c r="BL207" s="152" t="s">
        <v>753</v>
      </c>
      <c r="BM207" s="185">
        <f t="shared" si="32"/>
        <v>0</v>
      </c>
      <c r="BN207" s="282"/>
      <c r="BO207" s="153"/>
      <c r="BP207" s="144"/>
      <c r="BQ207" s="180"/>
      <c r="BR207" s="144"/>
      <c r="BS207" s="153"/>
      <c r="BT207" s="153"/>
      <c r="BU207" s="153"/>
      <c r="BV207" s="153"/>
      <c r="BW207" s="153"/>
      <c r="BX207" s="153"/>
      <c r="BY207" s="241"/>
      <c r="BZ207" s="272"/>
      <c r="CA207" s="153"/>
      <c r="CB207" s="153"/>
      <c r="CC207" s="153"/>
      <c r="CD207" s="155">
        <v>203</v>
      </c>
      <c r="CE207" s="232"/>
      <c r="CK207" s="200"/>
      <c r="CP207" s="200"/>
      <c r="CU207" s="200"/>
      <c r="CV207" s="199"/>
      <c r="CW207" s="199"/>
      <c r="CX207" s="199"/>
      <c r="CY207" s="139"/>
      <c r="DE207" s="155">
        <v>203</v>
      </c>
      <c r="DF207" s="282">
        <v>0</v>
      </c>
      <c r="DG207" s="282">
        <v>0</v>
      </c>
      <c r="DH207" s="218"/>
      <c r="DI207" s="153"/>
      <c r="DJ207" s="146"/>
      <c r="DK207" s="173"/>
      <c r="DM207" s="182"/>
      <c r="DN207" s="182"/>
      <c r="DO207" s="182"/>
      <c r="DP207" s="218"/>
      <c r="DQ207" s="205"/>
      <c r="DV207" s="135"/>
      <c r="DW207" s="135"/>
      <c r="DX207" s="135"/>
    </row>
    <row r="208" spans="1:128" x14ac:dyDescent="0.25">
      <c r="A208" s="152">
        <v>204</v>
      </c>
      <c r="B208" s="146"/>
      <c r="C208" s="167"/>
      <c r="D208" s="147"/>
      <c r="E208" s="148"/>
      <c r="F208" s="148"/>
      <c r="G208" s="160"/>
      <c r="H208" s="205"/>
      <c r="I208" s="179"/>
      <c r="J208" s="209"/>
      <c r="K208" s="148"/>
      <c r="L208" s="205"/>
      <c r="M208" s="179"/>
      <c r="N208" s="213"/>
      <c r="O208" s="199"/>
      <c r="P208" s="144"/>
      <c r="Q208" s="144"/>
      <c r="R208" s="144"/>
      <c r="S208" s="144"/>
      <c r="T208" s="144"/>
      <c r="U208" s="144"/>
      <c r="V208" s="144"/>
      <c r="W208" s="144"/>
      <c r="X208" s="281">
        <f t="shared" si="31"/>
        <v>0</v>
      </c>
      <c r="Y208" s="143"/>
      <c r="Z208" s="144"/>
      <c r="AA208" s="144"/>
      <c r="AB208" s="144"/>
      <c r="AC208" s="144"/>
      <c r="AD208" s="144"/>
      <c r="AE208" s="144"/>
      <c r="AF208" s="144"/>
      <c r="AG208" s="144"/>
      <c r="AH208" s="143"/>
      <c r="AI208" s="144"/>
      <c r="AJ208" s="144"/>
      <c r="AK208" s="144"/>
      <c r="AL208" s="144"/>
      <c r="AM208" s="144"/>
      <c r="AN208" s="144"/>
      <c r="AO208" s="144"/>
      <c r="AP208" s="144"/>
      <c r="AQ208" s="143"/>
      <c r="AR208" s="144"/>
      <c r="AS208" s="144"/>
      <c r="AT208" s="144"/>
      <c r="AU208" s="144"/>
      <c r="AV208" s="144"/>
      <c r="AW208" s="144"/>
      <c r="AX208" s="144"/>
      <c r="AY208" s="144"/>
      <c r="AZ208" s="184"/>
      <c r="BA208" s="182"/>
      <c r="BB208" s="182"/>
      <c r="BC208" s="143"/>
      <c r="BD208" s="144"/>
      <c r="BE208" s="144"/>
      <c r="BF208" s="144"/>
      <c r="BG208" s="144"/>
      <c r="BH208" s="144"/>
      <c r="BI208" s="144"/>
      <c r="BJ208" s="144"/>
      <c r="BK208" s="151"/>
      <c r="BL208" s="152" t="s">
        <v>753</v>
      </c>
      <c r="BM208" s="185">
        <f t="shared" si="32"/>
        <v>0</v>
      </c>
      <c r="BN208" s="282"/>
      <c r="BO208" s="153"/>
      <c r="BP208" s="144"/>
      <c r="BQ208" s="180"/>
      <c r="BR208" s="144"/>
      <c r="BS208" s="153"/>
      <c r="BT208" s="153"/>
      <c r="BU208" s="153"/>
      <c r="BV208" s="153"/>
      <c r="BW208" s="153"/>
      <c r="BX208" s="153"/>
      <c r="BY208" s="241"/>
      <c r="BZ208" s="272"/>
      <c r="CA208" s="153"/>
      <c r="CB208" s="153"/>
      <c r="CC208" s="153"/>
      <c r="CD208" s="155">
        <v>204</v>
      </c>
      <c r="CE208" s="232"/>
      <c r="CK208" s="200"/>
      <c r="CP208" s="200"/>
      <c r="CU208" s="200"/>
      <c r="CV208" s="199"/>
      <c r="CW208" s="199"/>
      <c r="CX208" s="199"/>
      <c r="CY208" s="139"/>
      <c r="DE208" s="155">
        <v>204</v>
      </c>
      <c r="DF208" s="282">
        <v>0</v>
      </c>
      <c r="DG208" s="282">
        <v>0</v>
      </c>
      <c r="DH208" s="218"/>
      <c r="DI208" s="153"/>
      <c r="DJ208" s="146"/>
      <c r="DK208" s="173"/>
      <c r="DM208" s="182"/>
      <c r="DN208" s="182"/>
      <c r="DO208" s="182"/>
      <c r="DP208" s="218"/>
      <c r="DQ208" s="205"/>
      <c r="DV208" s="135"/>
      <c r="DW208" s="135"/>
      <c r="DX208" s="135"/>
    </row>
    <row r="209" spans="1:128" x14ac:dyDescent="0.25">
      <c r="A209" s="152">
        <v>205</v>
      </c>
      <c r="B209" s="146"/>
      <c r="C209" s="167"/>
      <c r="D209" s="147"/>
      <c r="E209" s="148"/>
      <c r="F209" s="148"/>
      <c r="G209" s="160"/>
      <c r="H209" s="205"/>
      <c r="I209" s="179"/>
      <c r="J209" s="209"/>
      <c r="K209" s="148"/>
      <c r="L209" s="205"/>
      <c r="M209" s="179"/>
      <c r="N209" s="213"/>
      <c r="O209" s="199"/>
      <c r="P209" s="144"/>
      <c r="Q209" s="144"/>
      <c r="R209" s="144"/>
      <c r="S209" s="144"/>
      <c r="T209" s="144"/>
      <c r="U209" s="144"/>
      <c r="V209" s="144"/>
      <c r="W209" s="144"/>
      <c r="X209" s="281">
        <f t="shared" si="31"/>
        <v>0</v>
      </c>
      <c r="Y209" s="143"/>
      <c r="Z209" s="144"/>
      <c r="AA209" s="144"/>
      <c r="AB209" s="144"/>
      <c r="AC209" s="144"/>
      <c r="AD209" s="144"/>
      <c r="AE209" s="144"/>
      <c r="AF209" s="144"/>
      <c r="AG209" s="144"/>
      <c r="AH209" s="143"/>
      <c r="AI209" s="144"/>
      <c r="AJ209" s="144"/>
      <c r="AK209" s="144"/>
      <c r="AL209" s="144"/>
      <c r="AM209" s="144"/>
      <c r="AN209" s="144"/>
      <c r="AO209" s="144"/>
      <c r="AP209" s="144"/>
      <c r="AQ209" s="143"/>
      <c r="AR209" s="144"/>
      <c r="AS209" s="144"/>
      <c r="AT209" s="144"/>
      <c r="AU209" s="144"/>
      <c r="AV209" s="144"/>
      <c r="AW209" s="144"/>
      <c r="AX209" s="144"/>
      <c r="AY209" s="144"/>
      <c r="AZ209" s="184"/>
      <c r="BA209" s="182"/>
      <c r="BB209" s="182"/>
      <c r="BC209" s="143"/>
      <c r="BD209" s="144"/>
      <c r="BE209" s="144"/>
      <c r="BF209" s="144"/>
      <c r="BG209" s="144"/>
      <c r="BH209" s="144"/>
      <c r="BI209" s="144"/>
      <c r="BJ209" s="144"/>
      <c r="BK209" s="151"/>
      <c r="BL209" s="152" t="s">
        <v>753</v>
      </c>
      <c r="BM209" s="185">
        <f t="shared" si="32"/>
        <v>0</v>
      </c>
      <c r="BN209" s="282"/>
      <c r="BO209" s="153"/>
      <c r="BP209" s="144"/>
      <c r="BQ209" s="180"/>
      <c r="BR209" s="144"/>
      <c r="BS209" s="153"/>
      <c r="BT209" s="153"/>
      <c r="BU209" s="153"/>
      <c r="BV209" s="153"/>
      <c r="BW209" s="153"/>
      <c r="BX209" s="153"/>
      <c r="BY209" s="241"/>
      <c r="BZ209" s="272"/>
      <c r="CA209" s="153"/>
      <c r="CB209" s="153"/>
      <c r="CC209" s="153"/>
      <c r="CD209" s="155">
        <v>205</v>
      </c>
      <c r="CE209" s="232"/>
      <c r="CK209" s="200"/>
      <c r="CP209" s="200"/>
      <c r="CU209" s="200"/>
      <c r="CV209" s="199"/>
      <c r="CW209" s="199"/>
      <c r="CX209" s="199"/>
      <c r="CY209" s="139"/>
      <c r="DE209" s="155">
        <v>205</v>
      </c>
      <c r="DF209" s="282">
        <v>0</v>
      </c>
      <c r="DG209" s="282">
        <v>0</v>
      </c>
      <c r="DH209" s="218"/>
      <c r="DI209" s="153"/>
      <c r="DJ209" s="146"/>
      <c r="DK209" s="173"/>
      <c r="DM209" s="182"/>
      <c r="DN209" s="182"/>
      <c r="DO209" s="182"/>
      <c r="DP209" s="218"/>
      <c r="DQ209" s="205"/>
      <c r="DV209" s="135"/>
      <c r="DW209" s="135"/>
      <c r="DX209" s="135"/>
    </row>
    <row r="210" spans="1:128" x14ac:dyDescent="0.25">
      <c r="A210" s="152">
        <v>206</v>
      </c>
      <c r="B210" s="146"/>
      <c r="C210" s="167"/>
      <c r="D210" s="147"/>
      <c r="E210" s="148"/>
      <c r="F210" s="148"/>
      <c r="G210" s="160"/>
      <c r="H210" s="205"/>
      <c r="I210" s="179"/>
      <c r="J210" s="209"/>
      <c r="K210" s="148"/>
      <c r="L210" s="205"/>
      <c r="M210" s="179"/>
      <c r="N210" s="213"/>
      <c r="O210" s="199"/>
      <c r="P210" s="144"/>
      <c r="Q210" s="144"/>
      <c r="R210" s="144"/>
      <c r="S210" s="144"/>
      <c r="T210" s="144"/>
      <c r="U210" s="144"/>
      <c r="V210" s="144"/>
      <c r="W210" s="144"/>
      <c r="X210" s="281">
        <f t="shared" si="31"/>
        <v>0</v>
      </c>
      <c r="Y210" s="143"/>
      <c r="Z210" s="144"/>
      <c r="AA210" s="144"/>
      <c r="AB210" s="144"/>
      <c r="AC210" s="144"/>
      <c r="AD210" s="144"/>
      <c r="AE210" s="144"/>
      <c r="AF210" s="144"/>
      <c r="AG210" s="144"/>
      <c r="AH210" s="143"/>
      <c r="AI210" s="144"/>
      <c r="AJ210" s="144"/>
      <c r="AK210" s="144"/>
      <c r="AL210" s="144"/>
      <c r="AM210" s="144"/>
      <c r="AN210" s="144"/>
      <c r="AO210" s="144"/>
      <c r="AP210" s="144"/>
      <c r="AQ210" s="143"/>
      <c r="AR210" s="144"/>
      <c r="AS210" s="144"/>
      <c r="AT210" s="144"/>
      <c r="AU210" s="144"/>
      <c r="AV210" s="144"/>
      <c r="AW210" s="144"/>
      <c r="AX210" s="144"/>
      <c r="AY210" s="144"/>
      <c r="AZ210" s="184"/>
      <c r="BA210" s="182"/>
      <c r="BB210" s="182"/>
      <c r="BC210" s="143"/>
      <c r="BD210" s="144"/>
      <c r="BE210" s="144"/>
      <c r="BF210" s="144"/>
      <c r="BG210" s="144"/>
      <c r="BH210" s="144"/>
      <c r="BI210" s="144"/>
      <c r="BJ210" s="144"/>
      <c r="BK210" s="151"/>
      <c r="BL210" s="152" t="s">
        <v>753</v>
      </c>
      <c r="BM210" s="185">
        <f t="shared" si="32"/>
        <v>0</v>
      </c>
      <c r="BN210" s="282"/>
      <c r="BO210" s="153"/>
      <c r="BP210" s="144"/>
      <c r="BQ210" s="180"/>
      <c r="BR210" s="144"/>
      <c r="BS210" s="153"/>
      <c r="BT210" s="153"/>
      <c r="BU210" s="153"/>
      <c r="BV210" s="153"/>
      <c r="BW210" s="153"/>
      <c r="BX210" s="153"/>
      <c r="BY210" s="241"/>
      <c r="BZ210" s="272"/>
      <c r="CA210" s="153"/>
      <c r="CB210" s="153"/>
      <c r="CC210" s="153"/>
      <c r="CD210" s="155">
        <v>206</v>
      </c>
      <c r="CE210" s="232"/>
      <c r="CK210" s="200"/>
      <c r="CP210" s="200"/>
      <c r="CU210" s="200"/>
      <c r="CV210" s="199"/>
      <c r="CW210" s="199"/>
      <c r="CX210" s="199"/>
      <c r="CY210" s="139"/>
      <c r="DE210" s="155">
        <v>206</v>
      </c>
      <c r="DF210" s="282">
        <v>0</v>
      </c>
      <c r="DG210" s="282">
        <v>0</v>
      </c>
      <c r="DH210" s="218"/>
      <c r="DI210" s="153"/>
      <c r="DJ210" s="146"/>
      <c r="DK210" s="173"/>
      <c r="DM210" s="182"/>
      <c r="DN210" s="182"/>
      <c r="DO210" s="182"/>
      <c r="DP210" s="218"/>
      <c r="DQ210" s="205"/>
      <c r="DV210" s="135"/>
      <c r="DW210" s="135"/>
      <c r="DX210" s="135"/>
    </row>
    <row r="211" spans="1:128" x14ac:dyDescent="0.25">
      <c r="A211" s="152">
        <v>207</v>
      </c>
      <c r="B211" s="146"/>
      <c r="C211" s="167"/>
      <c r="D211" s="147"/>
      <c r="E211" s="148"/>
      <c r="F211" s="148"/>
      <c r="G211" s="160"/>
      <c r="H211" s="205"/>
      <c r="I211" s="179"/>
      <c r="J211" s="209"/>
      <c r="K211" s="148"/>
      <c r="L211" s="205"/>
      <c r="M211" s="179"/>
      <c r="N211" s="213"/>
      <c r="O211" s="199"/>
      <c r="P211" s="144"/>
      <c r="Q211" s="144"/>
      <c r="R211" s="144"/>
      <c r="S211" s="144"/>
      <c r="T211" s="144"/>
      <c r="U211" s="144"/>
      <c r="V211" s="144"/>
      <c r="W211" s="144"/>
      <c r="X211" s="281">
        <f t="shared" si="31"/>
        <v>0</v>
      </c>
      <c r="Y211" s="143"/>
      <c r="Z211" s="144"/>
      <c r="AA211" s="144"/>
      <c r="AB211" s="144"/>
      <c r="AC211" s="144"/>
      <c r="AD211" s="144"/>
      <c r="AE211" s="144"/>
      <c r="AF211" s="144"/>
      <c r="AG211" s="144"/>
      <c r="AH211" s="143"/>
      <c r="AI211" s="144"/>
      <c r="AJ211" s="144"/>
      <c r="AK211" s="144"/>
      <c r="AL211" s="144"/>
      <c r="AM211" s="144"/>
      <c r="AN211" s="144"/>
      <c r="AO211" s="144"/>
      <c r="AP211" s="144"/>
      <c r="AQ211" s="143"/>
      <c r="AR211" s="144"/>
      <c r="AS211" s="144"/>
      <c r="AT211" s="144"/>
      <c r="AU211" s="144"/>
      <c r="AV211" s="144"/>
      <c r="AW211" s="144"/>
      <c r="AX211" s="144"/>
      <c r="AY211" s="144"/>
      <c r="AZ211" s="184"/>
      <c r="BA211" s="182"/>
      <c r="BB211" s="182"/>
      <c r="BC211" s="143"/>
      <c r="BD211" s="144"/>
      <c r="BE211" s="144"/>
      <c r="BF211" s="144"/>
      <c r="BG211" s="144"/>
      <c r="BH211" s="144"/>
      <c r="BI211" s="144"/>
      <c r="BJ211" s="144"/>
      <c r="BK211" s="151"/>
      <c r="BL211" s="152" t="s">
        <v>753</v>
      </c>
      <c r="BM211" s="185">
        <f t="shared" si="32"/>
        <v>0</v>
      </c>
      <c r="BN211" s="282"/>
      <c r="BO211" s="153"/>
      <c r="BP211" s="144"/>
      <c r="BQ211" s="180"/>
      <c r="BR211" s="144"/>
      <c r="BS211" s="153"/>
      <c r="BT211" s="153"/>
      <c r="BU211" s="153"/>
      <c r="BV211" s="153"/>
      <c r="BW211" s="153"/>
      <c r="BX211" s="153"/>
      <c r="BY211" s="241"/>
      <c r="BZ211" s="272"/>
      <c r="CA211" s="153"/>
      <c r="CB211" s="153"/>
      <c r="CC211" s="153"/>
      <c r="CD211" s="155">
        <v>207</v>
      </c>
      <c r="CE211" s="232"/>
      <c r="CK211" s="200"/>
      <c r="CP211" s="200"/>
      <c r="CU211" s="200"/>
      <c r="CV211" s="199"/>
      <c r="CW211" s="199"/>
      <c r="CX211" s="199"/>
      <c r="CY211" s="139"/>
      <c r="DE211" s="155">
        <v>207</v>
      </c>
      <c r="DF211" s="282">
        <v>0</v>
      </c>
      <c r="DG211" s="282">
        <v>0</v>
      </c>
      <c r="DH211" s="218"/>
      <c r="DI211" s="153"/>
      <c r="DJ211" s="146"/>
      <c r="DK211" s="173"/>
      <c r="DM211" s="182"/>
      <c r="DN211" s="182"/>
      <c r="DO211" s="182"/>
      <c r="DP211" s="218"/>
      <c r="DQ211" s="205"/>
      <c r="DV211" s="135"/>
      <c r="DW211" s="135"/>
      <c r="DX211" s="135"/>
    </row>
    <row r="212" spans="1:128" x14ac:dyDescent="0.25">
      <c r="A212" s="152">
        <v>208</v>
      </c>
      <c r="B212" s="146"/>
      <c r="C212" s="167"/>
      <c r="D212" s="147"/>
      <c r="E212" s="148"/>
      <c r="F212" s="148"/>
      <c r="G212" s="160"/>
      <c r="H212" s="205"/>
      <c r="I212" s="179"/>
      <c r="J212" s="209"/>
      <c r="K212" s="148"/>
      <c r="L212" s="205"/>
      <c r="M212" s="179"/>
      <c r="N212" s="213"/>
      <c r="O212" s="199"/>
      <c r="P212" s="144"/>
      <c r="Q212" s="144"/>
      <c r="R212" s="144"/>
      <c r="S212" s="144"/>
      <c r="T212" s="144"/>
      <c r="U212" s="144"/>
      <c r="V212" s="144"/>
      <c r="W212" s="144"/>
      <c r="X212" s="281">
        <f t="shared" si="31"/>
        <v>0</v>
      </c>
      <c r="Y212" s="143"/>
      <c r="Z212" s="144"/>
      <c r="AA212" s="144"/>
      <c r="AB212" s="144"/>
      <c r="AC212" s="144"/>
      <c r="AD212" s="144"/>
      <c r="AE212" s="144"/>
      <c r="AF212" s="144"/>
      <c r="AG212" s="144"/>
      <c r="AH212" s="143"/>
      <c r="AI212" s="144"/>
      <c r="AJ212" s="144"/>
      <c r="AK212" s="144"/>
      <c r="AL212" s="144"/>
      <c r="AM212" s="144"/>
      <c r="AN212" s="144"/>
      <c r="AO212" s="144"/>
      <c r="AP212" s="144"/>
      <c r="AQ212" s="143"/>
      <c r="AR212" s="144"/>
      <c r="AS212" s="144"/>
      <c r="AT212" s="144"/>
      <c r="AU212" s="144"/>
      <c r="AV212" s="144"/>
      <c r="AW212" s="144"/>
      <c r="AX212" s="144"/>
      <c r="AY212" s="144"/>
      <c r="AZ212" s="184"/>
      <c r="BA212" s="182"/>
      <c r="BB212" s="182"/>
      <c r="BC212" s="143"/>
      <c r="BD212" s="144"/>
      <c r="BE212" s="144"/>
      <c r="BF212" s="144"/>
      <c r="BG212" s="144"/>
      <c r="BH212" s="144"/>
      <c r="BI212" s="144"/>
      <c r="BJ212" s="144"/>
      <c r="BK212" s="151"/>
      <c r="BL212" s="152" t="s">
        <v>753</v>
      </c>
      <c r="BM212" s="185">
        <f t="shared" si="32"/>
        <v>0</v>
      </c>
      <c r="BN212" s="282"/>
      <c r="BO212" s="153"/>
      <c r="BP212" s="144"/>
      <c r="BQ212" s="180"/>
      <c r="BR212" s="144"/>
      <c r="BS212" s="153"/>
      <c r="BT212" s="153"/>
      <c r="BU212" s="153"/>
      <c r="BV212" s="153"/>
      <c r="BW212" s="153"/>
      <c r="BX212" s="153"/>
      <c r="BY212" s="241"/>
      <c r="BZ212" s="272"/>
      <c r="CA212" s="153"/>
      <c r="CB212" s="153"/>
      <c r="CC212" s="153"/>
      <c r="CD212" s="155">
        <v>208</v>
      </c>
      <c r="CE212" s="232"/>
      <c r="CK212" s="200"/>
      <c r="CP212" s="200"/>
      <c r="CU212" s="200"/>
      <c r="CV212" s="199"/>
      <c r="CW212" s="199"/>
      <c r="CX212" s="199"/>
      <c r="CY212" s="139"/>
      <c r="DE212" s="155">
        <v>208</v>
      </c>
      <c r="DF212" s="282">
        <v>0</v>
      </c>
      <c r="DG212" s="282">
        <v>0</v>
      </c>
      <c r="DH212" s="218"/>
      <c r="DI212" s="153"/>
      <c r="DJ212" s="146"/>
      <c r="DK212" s="173"/>
      <c r="DM212" s="182"/>
      <c r="DN212" s="182"/>
      <c r="DO212" s="182"/>
      <c r="DP212" s="218"/>
      <c r="DQ212" s="205"/>
      <c r="DV212" s="135"/>
      <c r="DW212" s="135"/>
      <c r="DX212" s="135"/>
    </row>
    <row r="213" spans="1:128" x14ac:dyDescent="0.25">
      <c r="A213" s="152">
        <v>209</v>
      </c>
      <c r="B213" s="146"/>
      <c r="C213" s="167"/>
      <c r="D213" s="147"/>
      <c r="E213" s="148"/>
      <c r="F213" s="148"/>
      <c r="G213" s="160"/>
      <c r="H213" s="205"/>
      <c r="I213" s="179"/>
      <c r="J213" s="209"/>
      <c r="K213" s="148"/>
      <c r="L213" s="205"/>
      <c r="M213" s="179"/>
      <c r="N213" s="213"/>
      <c r="O213" s="199"/>
      <c r="P213" s="144"/>
      <c r="Q213" s="144"/>
      <c r="R213" s="144"/>
      <c r="S213" s="144"/>
      <c r="T213" s="144"/>
      <c r="U213" s="144"/>
      <c r="V213" s="144"/>
      <c r="W213" s="144"/>
      <c r="X213" s="281">
        <f t="shared" si="31"/>
        <v>0</v>
      </c>
      <c r="Y213" s="143"/>
      <c r="Z213" s="144"/>
      <c r="AA213" s="144"/>
      <c r="AB213" s="144"/>
      <c r="AC213" s="144"/>
      <c r="AD213" s="144"/>
      <c r="AE213" s="144"/>
      <c r="AF213" s="144"/>
      <c r="AG213" s="144"/>
      <c r="AH213" s="143"/>
      <c r="AI213" s="144"/>
      <c r="AJ213" s="144"/>
      <c r="AK213" s="144"/>
      <c r="AL213" s="144"/>
      <c r="AM213" s="144"/>
      <c r="AN213" s="144"/>
      <c r="AO213" s="144"/>
      <c r="AP213" s="144"/>
      <c r="AQ213" s="143"/>
      <c r="AR213" s="144"/>
      <c r="AS213" s="144"/>
      <c r="AT213" s="144"/>
      <c r="AU213" s="144"/>
      <c r="AV213" s="144"/>
      <c r="AW213" s="144"/>
      <c r="AX213" s="144"/>
      <c r="AY213" s="144"/>
      <c r="AZ213" s="184"/>
      <c r="BA213" s="182"/>
      <c r="BB213" s="182"/>
      <c r="BC213" s="143"/>
      <c r="BD213" s="144"/>
      <c r="BE213" s="144"/>
      <c r="BF213" s="144"/>
      <c r="BG213" s="144"/>
      <c r="BH213" s="144"/>
      <c r="BI213" s="144"/>
      <c r="BJ213" s="144"/>
      <c r="BK213" s="151"/>
      <c r="BL213" s="152" t="s">
        <v>753</v>
      </c>
      <c r="BM213" s="185">
        <f t="shared" si="32"/>
        <v>0</v>
      </c>
      <c r="BN213" s="282"/>
      <c r="BO213" s="153"/>
      <c r="BP213" s="144"/>
      <c r="BQ213" s="180"/>
      <c r="BR213" s="144"/>
      <c r="BS213" s="153"/>
      <c r="BT213" s="153"/>
      <c r="BU213" s="153"/>
      <c r="BV213" s="153"/>
      <c r="BW213" s="153"/>
      <c r="BX213" s="153"/>
      <c r="BY213" s="241"/>
      <c r="BZ213" s="272"/>
      <c r="CA213" s="153"/>
      <c r="CB213" s="153"/>
      <c r="CC213" s="153"/>
      <c r="CD213" s="155">
        <v>209</v>
      </c>
      <c r="CE213" s="232"/>
      <c r="CK213" s="200"/>
      <c r="CP213" s="200"/>
      <c r="CU213" s="200"/>
      <c r="CV213" s="199"/>
      <c r="CW213" s="199"/>
      <c r="CX213" s="199"/>
      <c r="CY213" s="139"/>
      <c r="DE213" s="155">
        <v>209</v>
      </c>
      <c r="DF213" s="282">
        <v>0</v>
      </c>
      <c r="DG213" s="282">
        <v>0</v>
      </c>
      <c r="DH213" s="218"/>
      <c r="DI213" s="153"/>
      <c r="DJ213" s="146"/>
      <c r="DK213" s="173"/>
      <c r="DM213" s="182"/>
      <c r="DN213" s="182"/>
      <c r="DO213" s="182"/>
      <c r="DP213" s="218"/>
      <c r="DQ213" s="205"/>
      <c r="DV213" s="135"/>
      <c r="DW213" s="135"/>
      <c r="DX213" s="135"/>
    </row>
    <row r="214" spans="1:128" x14ac:dyDescent="0.25">
      <c r="A214" s="152">
        <v>210</v>
      </c>
      <c r="B214" s="146"/>
      <c r="C214" s="167"/>
      <c r="D214" s="147"/>
      <c r="E214" s="148"/>
      <c r="F214" s="148"/>
      <c r="G214" s="160"/>
      <c r="H214" s="205"/>
      <c r="I214" s="179"/>
      <c r="J214" s="209"/>
      <c r="K214" s="148"/>
      <c r="L214" s="205"/>
      <c r="M214" s="179"/>
      <c r="N214" s="213"/>
      <c r="O214" s="199"/>
      <c r="P214" s="144"/>
      <c r="Q214" s="144"/>
      <c r="R214" s="144"/>
      <c r="S214" s="144"/>
      <c r="T214" s="144"/>
      <c r="U214" s="144"/>
      <c r="V214" s="144"/>
      <c r="W214" s="144"/>
      <c r="X214" s="281">
        <f t="shared" si="31"/>
        <v>0</v>
      </c>
      <c r="Y214" s="143"/>
      <c r="Z214" s="144"/>
      <c r="AA214" s="144"/>
      <c r="AB214" s="144"/>
      <c r="AC214" s="144"/>
      <c r="AD214" s="144"/>
      <c r="AE214" s="144"/>
      <c r="AF214" s="144"/>
      <c r="AG214" s="144"/>
      <c r="AH214" s="143"/>
      <c r="AI214" s="144"/>
      <c r="AJ214" s="144"/>
      <c r="AK214" s="144"/>
      <c r="AL214" s="144"/>
      <c r="AM214" s="144"/>
      <c r="AN214" s="144"/>
      <c r="AO214" s="144"/>
      <c r="AP214" s="144"/>
      <c r="AQ214" s="143"/>
      <c r="AR214" s="144"/>
      <c r="AS214" s="144"/>
      <c r="AT214" s="144"/>
      <c r="AU214" s="144"/>
      <c r="AV214" s="144"/>
      <c r="AW214" s="144"/>
      <c r="AX214" s="144"/>
      <c r="AY214" s="144"/>
      <c r="AZ214" s="184"/>
      <c r="BA214" s="182"/>
      <c r="BB214" s="182"/>
      <c r="BC214" s="143"/>
      <c r="BD214" s="144"/>
      <c r="BE214" s="144"/>
      <c r="BF214" s="144"/>
      <c r="BG214" s="144"/>
      <c r="BH214" s="144"/>
      <c r="BI214" s="144"/>
      <c r="BJ214" s="144"/>
      <c r="BK214" s="151"/>
      <c r="BL214" s="152" t="s">
        <v>753</v>
      </c>
      <c r="BM214" s="185">
        <f t="shared" si="32"/>
        <v>0</v>
      </c>
      <c r="BN214" s="282"/>
      <c r="BO214" s="153"/>
      <c r="BP214" s="144"/>
      <c r="BQ214" s="180"/>
      <c r="BR214" s="144"/>
      <c r="BS214" s="153"/>
      <c r="BT214" s="153"/>
      <c r="BU214" s="153"/>
      <c r="BV214" s="153"/>
      <c r="BW214" s="153"/>
      <c r="BX214" s="153"/>
      <c r="BY214" s="241"/>
      <c r="BZ214" s="272"/>
      <c r="CA214" s="153"/>
      <c r="CB214" s="153"/>
      <c r="CC214" s="153"/>
      <c r="CD214" s="155">
        <v>210</v>
      </c>
      <c r="CE214" s="232"/>
      <c r="CK214" s="200"/>
      <c r="CP214" s="200"/>
      <c r="CU214" s="200"/>
      <c r="CV214" s="199"/>
      <c r="CW214" s="199"/>
      <c r="CX214" s="199"/>
      <c r="CY214" s="139"/>
      <c r="DE214" s="155">
        <v>210</v>
      </c>
      <c r="DF214" s="282">
        <v>0</v>
      </c>
      <c r="DG214" s="282">
        <v>0</v>
      </c>
      <c r="DH214" s="218"/>
      <c r="DI214" s="153"/>
      <c r="DJ214" s="146"/>
      <c r="DK214" s="173"/>
      <c r="DM214" s="182"/>
      <c r="DN214" s="182"/>
      <c r="DO214" s="182"/>
      <c r="DP214" s="218"/>
      <c r="DQ214" s="205"/>
      <c r="DV214" s="135"/>
      <c r="DW214" s="135"/>
      <c r="DX214" s="135"/>
    </row>
    <row r="215" spans="1:128" x14ac:dyDescent="0.25">
      <c r="A215" s="152">
        <v>211</v>
      </c>
      <c r="B215" s="146"/>
      <c r="C215" s="167"/>
      <c r="D215" s="147">
        <v>41022</v>
      </c>
      <c r="E215" s="148">
        <v>1</v>
      </c>
      <c r="F215" s="148">
        <v>0</v>
      </c>
      <c r="G215" s="160">
        <v>6.8</v>
      </c>
      <c r="H215" s="205">
        <v>108</v>
      </c>
      <c r="I215" s="179"/>
      <c r="J215" s="209"/>
      <c r="K215" s="148">
        <v>8.6999999999999993</v>
      </c>
      <c r="L215" s="205">
        <v>118</v>
      </c>
      <c r="M215" s="179"/>
      <c r="N215" s="213"/>
      <c r="O215" s="199">
        <v>3</v>
      </c>
      <c r="P215" s="144">
        <v>3</v>
      </c>
      <c r="Q215" s="144">
        <v>3</v>
      </c>
      <c r="R215" s="144">
        <v>3</v>
      </c>
      <c r="S215" s="144">
        <v>3</v>
      </c>
      <c r="T215" s="144">
        <v>3</v>
      </c>
      <c r="U215" s="144">
        <v>3</v>
      </c>
      <c r="V215" s="144"/>
      <c r="W215" s="144"/>
      <c r="X215" s="281">
        <f t="shared" si="31"/>
        <v>3</v>
      </c>
      <c r="Y215" s="143"/>
      <c r="Z215" s="144" t="s">
        <v>117</v>
      </c>
      <c r="AA215" s="144" t="s">
        <v>117</v>
      </c>
      <c r="AB215" s="144" t="s">
        <v>117</v>
      </c>
      <c r="AC215" s="144"/>
      <c r="AD215" s="144"/>
      <c r="AE215" s="144"/>
      <c r="AF215" s="144"/>
      <c r="AG215" s="144"/>
      <c r="AH215" s="143"/>
      <c r="AI215" s="144">
        <v>5</v>
      </c>
      <c r="AJ215" s="144">
        <v>5</v>
      </c>
      <c r="AK215" s="144">
        <v>5</v>
      </c>
      <c r="AL215" s="144"/>
      <c r="AM215" s="144"/>
      <c r="AN215" s="144"/>
      <c r="AO215" s="144"/>
      <c r="AP215" s="144"/>
      <c r="AQ215" s="143"/>
      <c r="AR215" s="144"/>
      <c r="AS215" s="144"/>
      <c r="AT215" s="144"/>
      <c r="AU215" s="144"/>
      <c r="AV215" s="144"/>
      <c r="AW215" s="144"/>
      <c r="AX215" s="144"/>
      <c r="AY215" s="144"/>
      <c r="AZ215" s="184"/>
      <c r="BA215" s="182"/>
      <c r="BB215" s="182"/>
      <c r="BC215" s="143"/>
      <c r="BD215" s="144"/>
      <c r="BE215" s="144"/>
      <c r="BF215" s="144"/>
      <c r="BG215" s="144"/>
      <c r="BH215" s="144"/>
      <c r="BI215" s="144"/>
      <c r="BJ215" s="144"/>
      <c r="BK215" s="151"/>
      <c r="BL215" s="152" t="s">
        <v>884</v>
      </c>
      <c r="BM215" s="185">
        <f t="shared" si="32"/>
        <v>3</v>
      </c>
      <c r="BN215" s="282">
        <v>3</v>
      </c>
      <c r="BO215" s="153">
        <v>2</v>
      </c>
      <c r="BP215" s="144">
        <v>235</v>
      </c>
      <c r="BQ215" s="180"/>
      <c r="BR215" s="144"/>
      <c r="BS215" s="153"/>
      <c r="BT215" s="153"/>
      <c r="BU215" s="153"/>
      <c r="BV215" s="153"/>
      <c r="BW215" s="153"/>
      <c r="BX215" s="153"/>
      <c r="BY215" s="241">
        <v>0</v>
      </c>
      <c r="BZ215" s="272"/>
      <c r="CA215" s="153">
        <f t="shared" ref="CA215:CA249" si="33">(BO215^2*PI()*BP215*BN215)/4</f>
        <v>2214.8228207808042</v>
      </c>
      <c r="CB215" s="153"/>
      <c r="CC215" s="153">
        <f t="shared" ref="CC215:CC249" si="34">CA215+CB215</f>
        <v>2214.8228207808042</v>
      </c>
      <c r="CD215" s="155">
        <v>211</v>
      </c>
      <c r="CE215" s="232">
        <v>0</v>
      </c>
      <c r="CK215" s="200"/>
      <c r="CP215" s="200"/>
      <c r="CU215" s="200"/>
      <c r="CV215" s="199"/>
      <c r="CW215" s="199"/>
      <c r="CX215" s="199"/>
      <c r="CY215" s="139"/>
      <c r="DE215" s="155">
        <v>211</v>
      </c>
      <c r="DF215" s="282">
        <v>3</v>
      </c>
      <c r="DG215" s="282">
        <v>3</v>
      </c>
      <c r="DH215" s="218">
        <v>3</v>
      </c>
      <c r="DI215" s="153">
        <v>2</v>
      </c>
      <c r="DJ215" s="146">
        <v>235</v>
      </c>
      <c r="DK215" s="173">
        <v>2214.8228207808042</v>
      </c>
      <c r="DM215" s="182"/>
      <c r="DN215" s="182"/>
      <c r="DO215" s="182"/>
      <c r="DP215" s="218"/>
      <c r="DQ215" s="205"/>
      <c r="DV215" s="135"/>
      <c r="DW215" s="135"/>
      <c r="DX215" s="135"/>
    </row>
    <row r="216" spans="1:128" s="244" customFormat="1" x14ac:dyDescent="0.25">
      <c r="A216" s="152">
        <v>212</v>
      </c>
      <c r="B216" s="146"/>
      <c r="C216" s="167">
        <v>1</v>
      </c>
      <c r="D216" s="147">
        <v>41022</v>
      </c>
      <c r="E216" s="148">
        <v>1</v>
      </c>
      <c r="F216" s="166">
        <v>1</v>
      </c>
      <c r="G216" s="160">
        <v>6.8</v>
      </c>
      <c r="H216" s="205">
        <v>33</v>
      </c>
      <c r="I216" s="179"/>
      <c r="J216" s="209"/>
      <c r="K216" s="148">
        <v>8.3000000000000007</v>
      </c>
      <c r="L216" s="205">
        <v>34</v>
      </c>
      <c r="M216" s="179"/>
      <c r="N216" s="276"/>
      <c r="O216" s="240">
        <v>2</v>
      </c>
      <c r="P216" s="240">
        <v>2</v>
      </c>
      <c r="Q216" s="240">
        <v>2</v>
      </c>
      <c r="R216" s="240">
        <v>2</v>
      </c>
      <c r="S216" s="240">
        <v>2</v>
      </c>
      <c r="T216" s="240">
        <v>2</v>
      </c>
      <c r="U216" s="240">
        <v>2</v>
      </c>
      <c r="V216" s="240"/>
      <c r="W216" s="240"/>
      <c r="X216" s="281">
        <f t="shared" si="31"/>
        <v>2</v>
      </c>
      <c r="Y216" s="241"/>
      <c r="Z216" s="240"/>
      <c r="AA216" s="240"/>
      <c r="AB216" s="240"/>
      <c r="AC216" s="240"/>
      <c r="AD216" s="240"/>
      <c r="AE216" s="240"/>
      <c r="AF216" s="240"/>
      <c r="AG216" s="240"/>
      <c r="AH216" s="241"/>
      <c r="AI216" s="240"/>
      <c r="AJ216" s="240"/>
      <c r="AK216" s="240"/>
      <c r="AL216" s="240"/>
      <c r="AM216" s="240"/>
      <c r="AN216" s="240"/>
      <c r="AO216" s="240"/>
      <c r="AP216" s="240"/>
      <c r="AQ216" s="241"/>
      <c r="AR216" s="240"/>
      <c r="AS216" s="240"/>
      <c r="AT216" s="240"/>
      <c r="AU216" s="240"/>
      <c r="AV216" s="240"/>
      <c r="AW216" s="240"/>
      <c r="AX216" s="240"/>
      <c r="AY216" s="240"/>
      <c r="AZ216" s="184"/>
      <c r="BA216" s="182"/>
      <c r="BB216" s="182"/>
      <c r="BC216" s="241">
        <v>20</v>
      </c>
      <c r="BD216" s="240"/>
      <c r="BE216" s="240"/>
      <c r="BF216" s="240"/>
      <c r="BG216" s="240"/>
      <c r="BH216" s="240"/>
      <c r="BI216" s="240"/>
      <c r="BJ216" s="240"/>
      <c r="BK216" s="242"/>
      <c r="BL216" s="152" t="s">
        <v>885</v>
      </c>
      <c r="BM216" s="185">
        <f t="shared" si="32"/>
        <v>2</v>
      </c>
      <c r="BN216" s="282">
        <v>1</v>
      </c>
      <c r="BO216" s="153">
        <v>1.67</v>
      </c>
      <c r="BP216" s="240">
        <v>180</v>
      </c>
      <c r="BQ216" s="180"/>
      <c r="BR216" s="240">
        <v>1</v>
      </c>
      <c r="BS216" s="153">
        <v>1.81</v>
      </c>
      <c r="BT216" s="153"/>
      <c r="BU216" s="153"/>
      <c r="BV216" s="153">
        <f t="shared" ref="BV216" si="35">55.17*BS216+122.55</f>
        <v>222.40770000000001</v>
      </c>
      <c r="BW216" s="153"/>
      <c r="BX216" s="153"/>
      <c r="BY216" s="241">
        <v>0</v>
      </c>
      <c r="BZ216" s="272"/>
      <c r="CA216" s="153">
        <f t="shared" si="33"/>
        <v>394.27144882184581</v>
      </c>
      <c r="CB216" s="153">
        <f t="shared" ref="CB216:CB246" si="36">((BS216^2*PI()*BV216)/4)+((BT216^2*PI()*BW216)/4)+((BU216^2*PI()*BX216)/4)</f>
        <v>572.26455852936692</v>
      </c>
      <c r="CC216" s="153">
        <f t="shared" si="34"/>
        <v>966.53600735121267</v>
      </c>
      <c r="CD216" s="155">
        <v>212</v>
      </c>
      <c r="CE216" s="242">
        <v>0</v>
      </c>
      <c r="CF216" s="243"/>
      <c r="CG216" s="243"/>
      <c r="CH216" s="243"/>
      <c r="CI216" s="243"/>
      <c r="CJ216" s="135"/>
      <c r="CK216" s="241"/>
      <c r="CL216" s="243"/>
      <c r="CM216" s="243"/>
      <c r="CN216" s="243"/>
      <c r="CO216" s="135"/>
      <c r="CP216" s="241"/>
      <c r="CQ216" s="243"/>
      <c r="CR216" s="243"/>
      <c r="CS216" s="243"/>
      <c r="CT216" s="135"/>
      <c r="CU216" s="241"/>
      <c r="CV216" s="240"/>
      <c r="CW216" s="240"/>
      <c r="CX216" s="240"/>
      <c r="CY216" s="139"/>
      <c r="CZ216" s="243"/>
      <c r="DA216" s="243"/>
      <c r="DB216" s="243"/>
      <c r="DC216" s="243"/>
      <c r="DD216" s="135"/>
      <c r="DE216" s="155">
        <v>212</v>
      </c>
      <c r="DF216" s="282">
        <v>2</v>
      </c>
      <c r="DG216" s="282">
        <v>2</v>
      </c>
      <c r="DH216" s="240">
        <v>2</v>
      </c>
      <c r="DI216" s="153">
        <v>1.67</v>
      </c>
      <c r="DJ216" s="146">
        <v>180</v>
      </c>
      <c r="DK216" s="173">
        <v>966.53600735121267</v>
      </c>
      <c r="DL216" s="216">
        <v>5</v>
      </c>
      <c r="DM216" s="279"/>
      <c r="DN216" s="182"/>
      <c r="DO216" s="279"/>
      <c r="DP216" s="240"/>
      <c r="DQ216" s="205"/>
      <c r="DR216" s="243"/>
      <c r="DS216" s="243"/>
      <c r="DT216" s="243"/>
      <c r="DU216" s="243">
        <v>0.2</v>
      </c>
      <c r="DV216" s="135"/>
      <c r="DW216" s="135"/>
      <c r="DX216" s="135"/>
    </row>
    <row r="217" spans="1:128" x14ac:dyDescent="0.25">
      <c r="A217" s="152">
        <v>213</v>
      </c>
      <c r="B217" s="146"/>
      <c r="C217" s="167"/>
      <c r="D217" s="147">
        <v>41022</v>
      </c>
      <c r="E217" s="148">
        <v>1</v>
      </c>
      <c r="F217" s="148">
        <v>1</v>
      </c>
      <c r="G217" s="160">
        <v>6.6</v>
      </c>
      <c r="H217" s="205">
        <v>31</v>
      </c>
      <c r="I217" s="179"/>
      <c r="J217" s="209"/>
      <c r="K217" s="148">
        <v>7.9</v>
      </c>
      <c r="L217" s="205">
        <v>32</v>
      </c>
      <c r="M217" s="179"/>
      <c r="N217" s="213"/>
      <c r="O217" s="199">
        <v>3</v>
      </c>
      <c r="P217" s="144">
        <v>3</v>
      </c>
      <c r="Q217" s="144">
        <v>3</v>
      </c>
      <c r="R217" s="144">
        <v>3</v>
      </c>
      <c r="S217" s="144">
        <v>3</v>
      </c>
      <c r="T217" s="144">
        <v>3</v>
      </c>
      <c r="U217" s="144">
        <v>3</v>
      </c>
      <c r="V217" s="144">
        <v>3</v>
      </c>
      <c r="W217" s="144">
        <v>3</v>
      </c>
      <c r="X217" s="281">
        <f t="shared" si="31"/>
        <v>3</v>
      </c>
      <c r="Y217" s="143" t="s">
        <v>117</v>
      </c>
      <c r="Z217" s="144" t="s">
        <v>117</v>
      </c>
      <c r="AA217" s="144" t="s">
        <v>118</v>
      </c>
      <c r="AB217" s="144" t="s">
        <v>112</v>
      </c>
      <c r="AC217" s="144"/>
      <c r="AD217" s="144"/>
      <c r="AE217" s="144"/>
      <c r="AF217" s="144"/>
      <c r="AG217" s="144"/>
      <c r="AH217" s="143">
        <v>20</v>
      </c>
      <c r="AI217" s="144">
        <v>20</v>
      </c>
      <c r="AJ217" s="144">
        <v>40</v>
      </c>
      <c r="AK217" s="144">
        <v>40</v>
      </c>
      <c r="AL217" s="144">
        <v>55</v>
      </c>
      <c r="AM217" s="144">
        <v>55</v>
      </c>
      <c r="AN217" s="144">
        <v>60</v>
      </c>
      <c r="AO217" s="144">
        <v>60</v>
      </c>
      <c r="AP217" s="144"/>
      <c r="AQ217" s="143"/>
      <c r="AR217" s="144"/>
      <c r="AS217" s="144"/>
      <c r="AT217" s="144"/>
      <c r="AU217" s="144"/>
      <c r="AV217" s="144"/>
      <c r="AW217" s="144"/>
      <c r="AX217" s="144"/>
      <c r="AY217" s="144">
        <v>60</v>
      </c>
      <c r="AZ217" s="184" t="s">
        <v>783</v>
      </c>
      <c r="BA217" s="182"/>
      <c r="BB217" s="182">
        <v>41057</v>
      </c>
      <c r="BC217" s="143"/>
      <c r="BD217" s="144"/>
      <c r="BE217" s="144"/>
      <c r="BF217" s="144"/>
      <c r="BG217" s="144"/>
      <c r="BH217" s="144"/>
      <c r="BI217" s="144"/>
      <c r="BJ217" s="144"/>
      <c r="BK217" s="151"/>
      <c r="BL217" s="152" t="s">
        <v>886</v>
      </c>
      <c r="BM217" s="185">
        <f t="shared" si="32"/>
        <v>3</v>
      </c>
      <c r="BN217" s="282">
        <v>3</v>
      </c>
      <c r="BO217" s="153">
        <v>2.5099999999999998</v>
      </c>
      <c r="BP217" s="144">
        <v>340</v>
      </c>
      <c r="BQ217" s="180"/>
      <c r="BR217" s="144"/>
      <c r="BS217" s="153"/>
      <c r="BT217" s="153"/>
      <c r="BU217" s="153"/>
      <c r="BV217" s="153"/>
      <c r="BW217" s="153"/>
      <c r="BX217" s="153"/>
      <c r="BY217" s="241">
        <v>5</v>
      </c>
      <c r="BZ217" s="272" t="s">
        <v>924</v>
      </c>
      <c r="CA217" s="153">
        <f t="shared" si="33"/>
        <v>5047.0487086046687</v>
      </c>
      <c r="CB217" s="153"/>
      <c r="CC217" s="153">
        <f t="shared" si="34"/>
        <v>5047.0487086046687</v>
      </c>
      <c r="CD217" s="155">
        <v>213</v>
      </c>
      <c r="CE217" s="232">
        <v>6</v>
      </c>
      <c r="CF217" s="189">
        <v>8</v>
      </c>
      <c r="CG217" s="189">
        <v>6</v>
      </c>
      <c r="CH217" s="189">
        <v>0</v>
      </c>
      <c r="CI217" s="189">
        <v>1</v>
      </c>
      <c r="CK217" s="200">
        <v>5</v>
      </c>
      <c r="CL217" s="189">
        <v>8</v>
      </c>
      <c r="CM217" s="189">
        <v>0</v>
      </c>
      <c r="CN217" s="189">
        <v>1</v>
      </c>
      <c r="CP217" s="200">
        <v>11</v>
      </c>
      <c r="CQ217" s="189">
        <v>4</v>
      </c>
      <c r="CR217" s="189">
        <v>0</v>
      </c>
      <c r="CS217" s="189">
        <v>3</v>
      </c>
      <c r="CU217" s="200">
        <v>8</v>
      </c>
      <c r="CV217" s="199">
        <v>5</v>
      </c>
      <c r="CW217" s="199">
        <v>1</v>
      </c>
      <c r="CX217" s="199">
        <v>6</v>
      </c>
      <c r="CY217" s="139"/>
      <c r="CZ217" s="189">
        <v>7</v>
      </c>
      <c r="DA217" s="189">
        <v>4</v>
      </c>
      <c r="DB217" s="189">
        <v>2</v>
      </c>
      <c r="DC217" s="189">
        <v>3</v>
      </c>
      <c r="DE217" s="155">
        <v>213</v>
      </c>
      <c r="DF217" s="282">
        <v>3</v>
      </c>
      <c r="DG217" s="282">
        <v>3</v>
      </c>
      <c r="DH217" s="218">
        <v>3</v>
      </c>
      <c r="DI217" s="153">
        <v>2.5099999999999998</v>
      </c>
      <c r="DJ217" s="146">
        <v>340</v>
      </c>
      <c r="DK217" s="173">
        <v>5047.0487086046687</v>
      </c>
      <c r="DL217" s="218">
        <v>60</v>
      </c>
      <c r="DM217" s="182" t="s">
        <v>783</v>
      </c>
      <c r="DN217" s="182"/>
      <c r="DO217" s="182">
        <v>41057</v>
      </c>
      <c r="DP217" s="218">
        <v>6</v>
      </c>
      <c r="DQ217" s="205">
        <f t="shared" ref="DQ217:DQ249" si="37">CF217+CK217+CP217+CU217+CZ217</f>
        <v>39</v>
      </c>
      <c r="DR217" s="219">
        <f t="shared" ref="DR217:DR248" si="38">CG217+CL217+CQ217+CV217+DA217</f>
        <v>27</v>
      </c>
      <c r="DS217" s="219">
        <f t="shared" ref="DS217:DS237" si="39">CH217+CM217+CR217+CW217+DB217</f>
        <v>3</v>
      </c>
      <c r="DT217" s="219">
        <f t="shared" ref="DT217:DT249" si="40">CI217+CN217+CS217+CX217+DB217</f>
        <v>13</v>
      </c>
      <c r="DV217" s="135"/>
      <c r="DW217" s="135"/>
      <c r="DX217" s="135"/>
    </row>
    <row r="218" spans="1:128" x14ac:dyDescent="0.25">
      <c r="A218" s="152">
        <v>214</v>
      </c>
      <c r="B218" s="146"/>
      <c r="C218" s="167"/>
      <c r="D218" s="147"/>
      <c r="E218" s="148">
        <v>0</v>
      </c>
      <c r="F218" s="148"/>
      <c r="G218" s="160">
        <v>6.6</v>
      </c>
      <c r="H218" s="205">
        <v>30</v>
      </c>
      <c r="I218" s="179"/>
      <c r="J218" s="209"/>
      <c r="K218" s="148">
        <v>7.8</v>
      </c>
      <c r="L218" s="205">
        <v>31</v>
      </c>
      <c r="M218" s="179"/>
      <c r="N218" s="213"/>
      <c r="O218" s="199">
        <v>0</v>
      </c>
      <c r="P218" s="144">
        <v>0</v>
      </c>
      <c r="Q218" s="144">
        <v>0</v>
      </c>
      <c r="R218" s="144">
        <v>0</v>
      </c>
      <c r="S218" s="144">
        <v>0</v>
      </c>
      <c r="T218" s="144">
        <v>0</v>
      </c>
      <c r="U218" s="144">
        <v>0</v>
      </c>
      <c r="V218" s="144"/>
      <c r="W218" s="144"/>
      <c r="X218" s="281">
        <f t="shared" si="31"/>
        <v>0</v>
      </c>
      <c r="Y218" s="143"/>
      <c r="Z218" s="144"/>
      <c r="AA218" s="144"/>
      <c r="AB218" s="144"/>
      <c r="AC218" s="144"/>
      <c r="AD218" s="144"/>
      <c r="AE218" s="144"/>
      <c r="AF218" s="144"/>
      <c r="AG218" s="144"/>
      <c r="AH218" s="143"/>
      <c r="AI218" s="144"/>
      <c r="AJ218" s="144"/>
      <c r="AK218" s="144"/>
      <c r="AL218" s="144"/>
      <c r="AM218" s="144"/>
      <c r="AN218" s="144"/>
      <c r="AO218" s="144"/>
      <c r="AP218" s="144"/>
      <c r="AQ218" s="143"/>
      <c r="AR218" s="144"/>
      <c r="AS218" s="144"/>
      <c r="AT218" s="144"/>
      <c r="AU218" s="144"/>
      <c r="AV218" s="144"/>
      <c r="AW218" s="144"/>
      <c r="AX218" s="144"/>
      <c r="AY218" s="144"/>
      <c r="AZ218" s="184"/>
      <c r="BA218" s="182"/>
      <c r="BB218" s="182"/>
      <c r="BC218" s="143"/>
      <c r="BD218" s="144"/>
      <c r="BE218" s="144"/>
      <c r="BF218" s="144"/>
      <c r="BG218" s="144"/>
      <c r="BH218" s="144"/>
      <c r="BI218" s="144"/>
      <c r="BJ218" s="144"/>
      <c r="BK218" s="151"/>
      <c r="BL218" s="152"/>
      <c r="BM218" s="185">
        <f t="shared" si="32"/>
        <v>0</v>
      </c>
      <c r="BN218" s="282"/>
      <c r="BO218" s="153"/>
      <c r="BP218" s="144"/>
      <c r="BQ218" s="180"/>
      <c r="BR218" s="144"/>
      <c r="BS218" s="153"/>
      <c r="BT218" s="153"/>
      <c r="BU218" s="153"/>
      <c r="BV218" s="153"/>
      <c r="BW218" s="153"/>
      <c r="BX218" s="153"/>
      <c r="BY218" s="241"/>
      <c r="BZ218" s="272"/>
      <c r="CA218" s="153"/>
      <c r="CB218" s="153"/>
      <c r="CC218" s="153"/>
      <c r="CD218" s="155">
        <v>214</v>
      </c>
      <c r="CE218" s="232"/>
      <c r="CK218" s="200"/>
      <c r="CP218" s="200"/>
      <c r="CU218" s="200"/>
      <c r="CV218" s="199"/>
      <c r="CW218" s="199"/>
      <c r="CX218" s="199"/>
      <c r="CY218" s="139"/>
      <c r="DE218" s="155">
        <v>214</v>
      </c>
      <c r="DF218" s="282">
        <v>0</v>
      </c>
      <c r="DG218" s="282">
        <v>0</v>
      </c>
      <c r="DH218" s="218"/>
      <c r="DI218" s="153"/>
      <c r="DJ218" s="146"/>
      <c r="DK218" s="173"/>
      <c r="DM218" s="182"/>
      <c r="DN218" s="182"/>
      <c r="DO218" s="182"/>
      <c r="DP218" s="218"/>
      <c r="DQ218" s="205"/>
      <c r="DV218" s="135"/>
      <c r="DW218" s="135"/>
      <c r="DX218" s="135"/>
    </row>
    <row r="219" spans="1:128" x14ac:dyDescent="0.25">
      <c r="A219" s="152">
        <v>215</v>
      </c>
      <c r="B219" s="146"/>
      <c r="C219" s="167"/>
      <c r="D219" s="147">
        <v>41029</v>
      </c>
      <c r="E219" s="148">
        <v>1</v>
      </c>
      <c r="F219" s="148">
        <v>0</v>
      </c>
      <c r="G219" s="160">
        <v>6.9</v>
      </c>
      <c r="H219" s="205">
        <v>34</v>
      </c>
      <c r="I219" s="179"/>
      <c r="J219" s="209"/>
      <c r="K219" s="148">
        <v>8.4</v>
      </c>
      <c r="L219" s="205">
        <v>35</v>
      </c>
      <c r="M219" s="179"/>
      <c r="N219" s="213"/>
      <c r="O219" s="199"/>
      <c r="P219" s="144">
        <v>4</v>
      </c>
      <c r="Q219" s="144">
        <v>4</v>
      </c>
      <c r="R219" s="144">
        <v>4</v>
      </c>
      <c r="S219" s="144">
        <v>4</v>
      </c>
      <c r="T219" s="144">
        <v>4</v>
      </c>
      <c r="U219" s="144">
        <v>2</v>
      </c>
      <c r="V219" s="144"/>
      <c r="W219" s="144"/>
      <c r="X219" s="281">
        <f t="shared" si="31"/>
        <v>4</v>
      </c>
      <c r="Y219" s="143"/>
      <c r="Z219" s="144"/>
      <c r="AA219" s="144"/>
      <c r="AB219" s="144"/>
      <c r="AC219" s="144"/>
      <c r="AD219" s="144"/>
      <c r="AE219" s="144"/>
      <c r="AF219" s="144"/>
      <c r="AG219" s="144"/>
      <c r="AH219" s="143"/>
      <c r="AI219" s="144"/>
      <c r="AJ219" s="144"/>
      <c r="AK219" s="144"/>
      <c r="AL219" s="144"/>
      <c r="AM219" s="144"/>
      <c r="AN219" s="144"/>
      <c r="AO219" s="144"/>
      <c r="AP219" s="144"/>
      <c r="AQ219" s="143"/>
      <c r="AR219" s="144"/>
      <c r="AS219" s="144"/>
      <c r="AT219" s="144"/>
      <c r="AU219" s="144"/>
      <c r="AV219" s="144"/>
      <c r="AW219" s="144"/>
      <c r="AX219" s="144"/>
      <c r="AY219" s="144"/>
      <c r="AZ219" s="184"/>
      <c r="BA219" s="182"/>
      <c r="BB219" s="182"/>
      <c r="BC219" s="143"/>
      <c r="BD219" s="144"/>
      <c r="BE219" s="144"/>
      <c r="BF219" s="144"/>
      <c r="BG219" s="144"/>
      <c r="BH219" s="144"/>
      <c r="BI219" s="144"/>
      <c r="BJ219" s="144"/>
      <c r="BK219" s="151"/>
      <c r="BL219" s="152" t="s">
        <v>877</v>
      </c>
      <c r="BM219" s="185">
        <f t="shared" si="32"/>
        <v>0</v>
      </c>
      <c r="BN219" s="282"/>
      <c r="BO219" s="153"/>
      <c r="BP219" s="144"/>
      <c r="BQ219" s="180"/>
      <c r="BR219" s="144"/>
      <c r="BS219" s="153"/>
      <c r="BT219" s="153"/>
      <c r="BU219" s="153"/>
      <c r="BV219" s="153"/>
      <c r="BW219" s="153"/>
      <c r="BX219" s="153"/>
      <c r="BY219" s="241"/>
      <c r="BZ219" s="272"/>
      <c r="CA219" s="153"/>
      <c r="CB219" s="153"/>
      <c r="CC219" s="153"/>
      <c r="CD219" s="155">
        <v>215</v>
      </c>
      <c r="CE219" s="232"/>
      <c r="CK219" s="200"/>
      <c r="CP219" s="200"/>
      <c r="CU219" s="200"/>
      <c r="CV219" s="199"/>
      <c r="CW219" s="199"/>
      <c r="CX219" s="199"/>
      <c r="CY219" s="139"/>
      <c r="DE219" s="155">
        <v>215</v>
      </c>
      <c r="DF219" s="282">
        <v>4</v>
      </c>
      <c r="DG219" s="282">
        <v>0</v>
      </c>
      <c r="DH219" s="218">
        <v>2</v>
      </c>
      <c r="DI219" s="153"/>
      <c r="DJ219" s="146"/>
      <c r="DK219" s="173"/>
      <c r="DM219" s="182"/>
      <c r="DN219" s="182"/>
      <c r="DO219" s="182"/>
      <c r="DP219" s="218"/>
      <c r="DQ219" s="205"/>
      <c r="DV219" s="135"/>
      <c r="DW219" s="135"/>
      <c r="DX219" s="135"/>
    </row>
    <row r="220" spans="1:128" x14ac:dyDescent="0.25">
      <c r="A220" s="152">
        <v>216</v>
      </c>
      <c r="B220" s="146"/>
      <c r="C220" s="167"/>
      <c r="D220" s="147">
        <v>41022</v>
      </c>
      <c r="E220" s="148">
        <v>1</v>
      </c>
      <c r="F220" s="148">
        <v>1</v>
      </c>
      <c r="G220" s="160">
        <v>7.3</v>
      </c>
      <c r="H220" s="205">
        <v>40</v>
      </c>
      <c r="I220" s="179"/>
      <c r="J220" s="209"/>
      <c r="K220" s="148">
        <v>8.6999999999999993</v>
      </c>
      <c r="L220" s="205">
        <v>40</v>
      </c>
      <c r="M220" s="179"/>
      <c r="N220" s="213"/>
      <c r="O220" s="199">
        <v>1</v>
      </c>
      <c r="P220" s="144">
        <v>2</v>
      </c>
      <c r="Q220" s="144">
        <v>2</v>
      </c>
      <c r="R220" s="144">
        <v>2</v>
      </c>
      <c r="S220" s="144">
        <v>2</v>
      </c>
      <c r="T220" s="144">
        <v>2</v>
      </c>
      <c r="U220" s="144">
        <v>2</v>
      </c>
      <c r="V220" s="144">
        <v>2</v>
      </c>
      <c r="W220" s="144"/>
      <c r="X220" s="281">
        <f t="shared" si="31"/>
        <v>2</v>
      </c>
      <c r="Y220" s="143" t="s">
        <v>117</v>
      </c>
      <c r="Z220" s="144" t="s">
        <v>117</v>
      </c>
      <c r="AA220" s="144" t="s">
        <v>117</v>
      </c>
      <c r="AB220" s="144" t="s">
        <v>117</v>
      </c>
      <c r="AC220" s="144" t="s">
        <v>118</v>
      </c>
      <c r="AD220" s="144" t="s">
        <v>112</v>
      </c>
      <c r="AE220" s="144"/>
      <c r="AF220" s="144"/>
      <c r="AG220" s="144"/>
      <c r="AH220" s="143">
        <v>5</v>
      </c>
      <c r="AI220" s="144">
        <v>5</v>
      </c>
      <c r="AJ220" s="144">
        <v>5</v>
      </c>
      <c r="AK220" s="144">
        <v>5</v>
      </c>
      <c r="AL220" s="144">
        <v>4</v>
      </c>
      <c r="AM220" s="144">
        <v>4</v>
      </c>
      <c r="AN220" s="144">
        <v>4</v>
      </c>
      <c r="AO220" s="144"/>
      <c r="AP220" s="144"/>
      <c r="AQ220" s="143"/>
      <c r="AR220" s="144"/>
      <c r="AS220" s="144"/>
      <c r="AT220" s="144"/>
      <c r="AU220" s="144"/>
      <c r="AV220" s="144"/>
      <c r="AW220" s="144"/>
      <c r="AX220" s="144">
        <v>4</v>
      </c>
      <c r="AY220" s="144"/>
      <c r="AZ220" s="184">
        <v>41050</v>
      </c>
      <c r="BA220" s="182"/>
      <c r="BB220" s="182">
        <v>41053</v>
      </c>
      <c r="BC220" s="143"/>
      <c r="BD220" s="144"/>
      <c r="BE220" s="144"/>
      <c r="BF220" s="144"/>
      <c r="BG220" s="144"/>
      <c r="BH220" s="144"/>
      <c r="BI220" s="144"/>
      <c r="BJ220" s="144"/>
      <c r="BK220" s="151"/>
      <c r="BL220" s="152" t="s">
        <v>887</v>
      </c>
      <c r="BM220" s="185">
        <f t="shared" si="32"/>
        <v>1</v>
      </c>
      <c r="BN220" s="282">
        <v>1</v>
      </c>
      <c r="BO220" s="153">
        <v>1.49</v>
      </c>
      <c r="BP220" s="144">
        <v>200</v>
      </c>
      <c r="BQ220" s="180"/>
      <c r="BR220" s="144"/>
      <c r="BS220" s="153"/>
      <c r="BT220" s="153"/>
      <c r="BU220" s="153"/>
      <c r="BV220" s="153"/>
      <c r="BW220" s="153"/>
      <c r="BX220" s="153"/>
      <c r="BY220" s="241">
        <v>2</v>
      </c>
      <c r="BZ220" s="272"/>
      <c r="CA220" s="153">
        <f t="shared" si="33"/>
        <v>348.73249251173502</v>
      </c>
      <c r="CB220" s="153"/>
      <c r="CC220" s="153">
        <f t="shared" si="34"/>
        <v>348.73249251173502</v>
      </c>
      <c r="CD220" s="155">
        <v>216</v>
      </c>
      <c r="CE220" s="232">
        <v>2</v>
      </c>
      <c r="CF220" s="189">
        <v>6</v>
      </c>
      <c r="CG220" s="189">
        <v>4</v>
      </c>
      <c r="CH220" s="189">
        <v>0</v>
      </c>
      <c r="CI220" s="189">
        <v>2</v>
      </c>
      <c r="CK220" s="200">
        <v>6</v>
      </c>
      <c r="CL220" s="189">
        <v>4</v>
      </c>
      <c r="CM220" s="189">
        <v>0</v>
      </c>
      <c r="CN220" s="189">
        <v>1</v>
      </c>
      <c r="CP220" s="200"/>
      <c r="CU220" s="200"/>
      <c r="CV220" s="199"/>
      <c r="CW220" s="199"/>
      <c r="CX220" s="199"/>
      <c r="CY220" s="139"/>
      <c r="DE220" s="155">
        <v>216</v>
      </c>
      <c r="DF220" s="282">
        <v>2</v>
      </c>
      <c r="DG220" s="282">
        <v>1</v>
      </c>
      <c r="DH220" s="218">
        <v>2</v>
      </c>
      <c r="DI220" s="153">
        <v>1.49</v>
      </c>
      <c r="DJ220" s="146">
        <v>200</v>
      </c>
      <c r="DK220" s="173">
        <v>348.73249251173502</v>
      </c>
      <c r="DL220" s="218">
        <v>4</v>
      </c>
      <c r="DM220" s="182">
        <v>41050</v>
      </c>
      <c r="DN220" s="182"/>
      <c r="DO220" s="182">
        <v>41053</v>
      </c>
      <c r="DP220" s="218">
        <v>2</v>
      </c>
      <c r="DQ220" s="205">
        <f t="shared" si="37"/>
        <v>12</v>
      </c>
      <c r="DR220" s="219">
        <f t="shared" si="38"/>
        <v>8</v>
      </c>
      <c r="DS220" s="219">
        <f t="shared" si="39"/>
        <v>0</v>
      </c>
      <c r="DT220" s="219">
        <f t="shared" si="40"/>
        <v>3</v>
      </c>
      <c r="DV220" s="135"/>
      <c r="DW220" s="135"/>
      <c r="DX220" s="135"/>
    </row>
    <row r="221" spans="1:128" x14ac:dyDescent="0.25">
      <c r="A221" s="152">
        <v>217</v>
      </c>
      <c r="B221" s="146"/>
      <c r="C221" s="167"/>
      <c r="D221" s="147">
        <v>41022</v>
      </c>
      <c r="E221" s="148">
        <v>1</v>
      </c>
      <c r="F221" s="148">
        <v>1</v>
      </c>
      <c r="G221" s="160">
        <v>6.9</v>
      </c>
      <c r="H221" s="205">
        <v>50</v>
      </c>
      <c r="I221" s="179"/>
      <c r="J221" s="209"/>
      <c r="K221" s="148">
        <v>8.4</v>
      </c>
      <c r="L221" s="205">
        <v>50</v>
      </c>
      <c r="M221" s="179"/>
      <c r="N221" s="213"/>
      <c r="O221" s="199">
        <v>2</v>
      </c>
      <c r="P221" s="144">
        <v>2</v>
      </c>
      <c r="Q221" s="144">
        <v>2</v>
      </c>
      <c r="R221" s="144">
        <v>2</v>
      </c>
      <c r="S221" s="144">
        <v>2</v>
      </c>
      <c r="T221" s="144">
        <v>2</v>
      </c>
      <c r="U221" s="144">
        <v>2</v>
      </c>
      <c r="V221" s="144">
        <v>2</v>
      </c>
      <c r="W221" s="144"/>
      <c r="X221" s="281">
        <f t="shared" si="31"/>
        <v>2</v>
      </c>
      <c r="Y221" s="143" t="s">
        <v>117</v>
      </c>
      <c r="Z221" s="144" t="s">
        <v>117</v>
      </c>
      <c r="AA221" s="144" t="s">
        <v>111</v>
      </c>
      <c r="AB221" s="144" t="s">
        <v>118</v>
      </c>
      <c r="AC221" s="144"/>
      <c r="AD221" s="144"/>
      <c r="AE221" s="144"/>
      <c r="AF221" s="144"/>
      <c r="AG221" s="144"/>
      <c r="AH221" s="143">
        <v>5</v>
      </c>
      <c r="AI221" s="144">
        <v>5</v>
      </c>
      <c r="AJ221" s="144">
        <v>10</v>
      </c>
      <c r="AK221" s="144">
        <v>10</v>
      </c>
      <c r="AL221" s="144">
        <v>9</v>
      </c>
      <c r="AM221" s="144">
        <v>9</v>
      </c>
      <c r="AN221" s="144">
        <v>10</v>
      </c>
      <c r="AO221" s="144"/>
      <c r="AP221" s="144"/>
      <c r="AQ221" s="143"/>
      <c r="AR221" s="144"/>
      <c r="AS221" s="144"/>
      <c r="AT221" s="144"/>
      <c r="AU221" s="144"/>
      <c r="AV221" s="144"/>
      <c r="AW221" s="144"/>
      <c r="AX221" s="144">
        <v>10</v>
      </c>
      <c r="AY221" s="144"/>
      <c r="AZ221" s="184">
        <v>41043</v>
      </c>
      <c r="BA221" s="182">
        <v>41046</v>
      </c>
      <c r="BB221" s="182">
        <v>41053</v>
      </c>
      <c r="BC221" s="143"/>
      <c r="BD221" s="144"/>
      <c r="BE221" s="144"/>
      <c r="BF221" s="144"/>
      <c r="BG221" s="144"/>
      <c r="BH221" s="144"/>
      <c r="BI221" s="144"/>
      <c r="BJ221" s="144"/>
      <c r="BK221" s="151"/>
      <c r="BL221" s="152" t="s">
        <v>888</v>
      </c>
      <c r="BM221" s="185">
        <f t="shared" si="32"/>
        <v>2</v>
      </c>
      <c r="BN221" s="282">
        <v>2</v>
      </c>
      <c r="BO221" s="153">
        <v>2.08</v>
      </c>
      <c r="BP221" s="144">
        <v>260</v>
      </c>
      <c r="BQ221" s="180"/>
      <c r="BR221" s="144"/>
      <c r="BS221" s="153"/>
      <c r="BT221" s="153"/>
      <c r="BU221" s="153"/>
      <c r="BV221" s="153"/>
      <c r="BW221" s="153"/>
      <c r="BX221" s="153"/>
      <c r="BY221" s="241">
        <v>2</v>
      </c>
      <c r="BZ221" s="272"/>
      <c r="CA221" s="153">
        <f t="shared" si="33"/>
        <v>1766.9322393438149</v>
      </c>
      <c r="CB221" s="153"/>
      <c r="CC221" s="153">
        <f t="shared" si="34"/>
        <v>1766.9322393438149</v>
      </c>
      <c r="CD221" s="155">
        <v>217</v>
      </c>
      <c r="CE221" s="232">
        <v>2</v>
      </c>
      <c r="CF221" s="189">
        <v>6</v>
      </c>
      <c r="CG221" s="231">
        <v>6</v>
      </c>
      <c r="CH221" s="230">
        <v>3</v>
      </c>
      <c r="CI221" s="189">
        <v>11</v>
      </c>
      <c r="CJ221" s="135" t="s">
        <v>955</v>
      </c>
      <c r="CK221" s="200">
        <v>10</v>
      </c>
      <c r="CL221" s="189">
        <v>3</v>
      </c>
      <c r="CM221" s="189">
        <v>1</v>
      </c>
      <c r="CN221" s="189">
        <v>11</v>
      </c>
      <c r="CP221" s="200"/>
      <c r="CU221" s="200"/>
      <c r="CV221" s="199"/>
      <c r="CW221" s="199"/>
      <c r="CX221" s="199"/>
      <c r="CY221" s="139"/>
      <c r="DE221" s="155">
        <v>217</v>
      </c>
      <c r="DF221" s="282">
        <v>2</v>
      </c>
      <c r="DG221" s="282">
        <v>2</v>
      </c>
      <c r="DH221" s="218">
        <v>2</v>
      </c>
      <c r="DI221" s="153">
        <v>2.08</v>
      </c>
      <c r="DJ221" s="146">
        <v>260</v>
      </c>
      <c r="DK221" s="173">
        <v>1766.9322393438149</v>
      </c>
      <c r="DL221" s="218">
        <v>10</v>
      </c>
      <c r="DM221" s="182">
        <v>41043</v>
      </c>
      <c r="DN221" s="182">
        <v>41046</v>
      </c>
      <c r="DO221" s="182">
        <v>41053</v>
      </c>
      <c r="DP221" s="218">
        <v>2</v>
      </c>
      <c r="DQ221" s="205">
        <f t="shared" si="37"/>
        <v>16</v>
      </c>
      <c r="DR221" s="219">
        <f t="shared" si="38"/>
        <v>9</v>
      </c>
      <c r="DS221" s="230">
        <f t="shared" si="39"/>
        <v>4</v>
      </c>
      <c r="DT221" s="219">
        <f t="shared" si="40"/>
        <v>22</v>
      </c>
      <c r="DV221" s="135"/>
      <c r="DW221" s="135"/>
      <c r="DX221" s="135"/>
    </row>
    <row r="222" spans="1:128" x14ac:dyDescent="0.25">
      <c r="A222" s="152">
        <v>219</v>
      </c>
      <c r="B222" s="146"/>
      <c r="C222" s="167"/>
      <c r="D222" s="147">
        <v>41022</v>
      </c>
      <c r="E222" s="148">
        <v>1</v>
      </c>
      <c r="F222" s="148">
        <v>1</v>
      </c>
      <c r="G222" s="160">
        <v>6.8</v>
      </c>
      <c r="H222" s="205">
        <v>19</v>
      </c>
      <c r="I222" s="179"/>
      <c r="J222" s="209"/>
      <c r="K222" s="148">
        <v>8.1999999999999993</v>
      </c>
      <c r="L222" s="205">
        <v>19</v>
      </c>
      <c r="M222" s="179"/>
      <c r="N222" s="213"/>
      <c r="O222" s="199">
        <v>1</v>
      </c>
      <c r="P222" s="144">
        <v>1</v>
      </c>
      <c r="Q222" s="144">
        <v>1</v>
      </c>
      <c r="R222" s="144">
        <v>1</v>
      </c>
      <c r="S222" s="144">
        <v>1</v>
      </c>
      <c r="T222" s="144">
        <v>1</v>
      </c>
      <c r="U222" s="144">
        <v>1</v>
      </c>
      <c r="V222" s="144">
        <v>1</v>
      </c>
      <c r="W222" s="144"/>
      <c r="X222" s="281">
        <f t="shared" si="31"/>
        <v>1</v>
      </c>
      <c r="Y222" s="143" t="s">
        <v>117</v>
      </c>
      <c r="Z222" s="144" t="s">
        <v>117</v>
      </c>
      <c r="AA222" s="144" t="s">
        <v>117</v>
      </c>
      <c r="AB222" s="144" t="s">
        <v>111</v>
      </c>
      <c r="AC222" s="144" t="s">
        <v>112</v>
      </c>
      <c r="AD222" s="144"/>
      <c r="AE222" s="144"/>
      <c r="AF222" s="144"/>
      <c r="AG222" s="144"/>
      <c r="AH222" s="143">
        <v>5</v>
      </c>
      <c r="AI222" s="144">
        <v>5</v>
      </c>
      <c r="AJ222" s="144">
        <v>5</v>
      </c>
      <c r="AK222" s="144">
        <v>5</v>
      </c>
      <c r="AL222" s="144">
        <v>6</v>
      </c>
      <c r="AM222" s="144">
        <v>6</v>
      </c>
      <c r="AN222" s="144">
        <v>6</v>
      </c>
      <c r="AO222" s="144"/>
      <c r="AP222" s="144"/>
      <c r="AQ222" s="143"/>
      <c r="AR222" s="144"/>
      <c r="AS222" s="144"/>
      <c r="AT222" s="144"/>
      <c r="AU222" s="144"/>
      <c r="AV222" s="144"/>
      <c r="AW222" s="144"/>
      <c r="AX222" s="144">
        <v>6</v>
      </c>
      <c r="AY222" s="144"/>
      <c r="AZ222" s="184">
        <v>41046</v>
      </c>
      <c r="BA222" s="182"/>
      <c r="BB222" s="182">
        <v>41053</v>
      </c>
      <c r="BC222" s="143"/>
      <c r="BD222" s="144"/>
      <c r="BE222" s="144"/>
      <c r="BF222" s="144"/>
      <c r="BG222" s="144"/>
      <c r="BH222" s="144"/>
      <c r="BI222" s="144"/>
      <c r="BJ222" s="144"/>
      <c r="BK222" s="151"/>
      <c r="BL222" s="152" t="s">
        <v>889</v>
      </c>
      <c r="BM222" s="185">
        <f t="shared" si="32"/>
        <v>1</v>
      </c>
      <c r="BN222" s="282">
        <v>1</v>
      </c>
      <c r="BO222" s="153">
        <v>1.5</v>
      </c>
      <c r="BP222" s="144">
        <v>190</v>
      </c>
      <c r="BQ222" s="180"/>
      <c r="BR222" s="144"/>
      <c r="BS222" s="153"/>
      <c r="BT222" s="153"/>
      <c r="BU222" s="153"/>
      <c r="BV222" s="153"/>
      <c r="BW222" s="153"/>
      <c r="BX222" s="153"/>
      <c r="BY222" s="241">
        <v>1</v>
      </c>
      <c r="BZ222" s="272"/>
      <c r="CA222" s="153">
        <f t="shared" si="33"/>
        <v>335.75771485240915</v>
      </c>
      <c r="CB222" s="153"/>
      <c r="CC222" s="153">
        <f t="shared" si="34"/>
        <v>335.75771485240915</v>
      </c>
      <c r="CD222" s="155">
        <v>219</v>
      </c>
      <c r="CE222" s="232">
        <v>1</v>
      </c>
      <c r="CF222" s="189">
        <v>5</v>
      </c>
      <c r="CG222" s="189">
        <v>7</v>
      </c>
      <c r="CH222" s="189">
        <v>4</v>
      </c>
      <c r="CI222" s="189">
        <v>4</v>
      </c>
      <c r="CK222" s="200"/>
      <c r="CP222" s="200"/>
      <c r="CU222" s="200"/>
      <c r="CV222" s="199"/>
      <c r="CW222" s="199"/>
      <c r="CX222" s="199"/>
      <c r="CY222" s="139"/>
      <c r="DE222" s="155">
        <v>219</v>
      </c>
      <c r="DF222" s="282">
        <v>1</v>
      </c>
      <c r="DG222" s="282">
        <v>1</v>
      </c>
      <c r="DH222" s="218">
        <v>1</v>
      </c>
      <c r="DI222" s="153">
        <v>1.5</v>
      </c>
      <c r="DJ222" s="146">
        <v>190</v>
      </c>
      <c r="DK222" s="173">
        <v>335.75771485240915</v>
      </c>
      <c r="DL222" s="218">
        <v>6</v>
      </c>
      <c r="DM222" s="182">
        <v>41046</v>
      </c>
      <c r="DN222" s="182"/>
      <c r="DO222" s="182">
        <v>41053</v>
      </c>
      <c r="DP222" s="218">
        <v>1</v>
      </c>
      <c r="DQ222" s="205">
        <f t="shared" si="37"/>
        <v>5</v>
      </c>
      <c r="DR222" s="219">
        <f t="shared" si="38"/>
        <v>7</v>
      </c>
      <c r="DS222" s="219">
        <f t="shared" si="39"/>
        <v>4</v>
      </c>
      <c r="DT222" s="219">
        <f t="shared" si="40"/>
        <v>4</v>
      </c>
      <c r="DV222" s="135"/>
      <c r="DW222" s="135"/>
      <c r="DX222" s="135"/>
    </row>
    <row r="223" spans="1:128" x14ac:dyDescent="0.25">
      <c r="A223" s="152">
        <v>220</v>
      </c>
      <c r="B223" s="146"/>
      <c r="C223" s="167"/>
      <c r="D223" s="147">
        <v>41022</v>
      </c>
      <c r="E223" s="148">
        <v>1</v>
      </c>
      <c r="F223" s="148">
        <v>1</v>
      </c>
      <c r="G223" s="160">
        <v>6.9</v>
      </c>
      <c r="H223" s="205">
        <v>49</v>
      </c>
      <c r="I223" s="179"/>
      <c r="J223" s="209"/>
      <c r="K223" s="148">
        <v>8.4</v>
      </c>
      <c r="L223" s="205">
        <v>49</v>
      </c>
      <c r="M223" s="179"/>
      <c r="N223" s="213"/>
      <c r="O223" s="199">
        <v>1</v>
      </c>
      <c r="P223" s="144">
        <v>1</v>
      </c>
      <c r="Q223" s="144">
        <v>1</v>
      </c>
      <c r="R223" s="144">
        <v>1</v>
      </c>
      <c r="S223" s="144">
        <v>1</v>
      </c>
      <c r="T223" s="144">
        <v>1</v>
      </c>
      <c r="U223" s="144">
        <v>1</v>
      </c>
      <c r="V223" s="144"/>
      <c r="W223" s="144"/>
      <c r="X223" s="281">
        <f t="shared" si="31"/>
        <v>1</v>
      </c>
      <c r="Y223" s="143"/>
      <c r="Z223" s="144" t="s">
        <v>117</v>
      </c>
      <c r="AA223" s="144" t="s">
        <v>111</v>
      </c>
      <c r="AB223" s="144" t="s">
        <v>111</v>
      </c>
      <c r="AC223" s="144" t="s">
        <v>118</v>
      </c>
      <c r="AD223" s="144" t="s">
        <v>112</v>
      </c>
      <c r="AE223" s="144"/>
      <c r="AF223" s="144"/>
      <c r="AG223" s="144"/>
      <c r="AH223" s="143"/>
      <c r="AI223" s="144">
        <v>3</v>
      </c>
      <c r="AJ223" s="144">
        <v>3</v>
      </c>
      <c r="AK223" s="144">
        <v>3</v>
      </c>
      <c r="AL223" s="144">
        <v>3</v>
      </c>
      <c r="AM223" s="144">
        <v>3</v>
      </c>
      <c r="AN223" s="144"/>
      <c r="AO223" s="144"/>
      <c r="AP223" s="144"/>
      <c r="AQ223" s="143"/>
      <c r="AR223" s="144"/>
      <c r="AS223" s="144"/>
      <c r="AT223" s="144"/>
      <c r="AU223" s="144"/>
      <c r="AV223" s="144"/>
      <c r="AW223" s="144">
        <v>3</v>
      </c>
      <c r="AX223" s="144"/>
      <c r="AY223" s="144"/>
      <c r="AZ223" s="184">
        <v>41050</v>
      </c>
      <c r="BA223" s="182"/>
      <c r="BB223" s="182">
        <v>41050</v>
      </c>
      <c r="BC223" s="143"/>
      <c r="BD223" s="144"/>
      <c r="BE223" s="144"/>
      <c r="BF223" s="144"/>
      <c r="BG223" s="144"/>
      <c r="BH223" s="144"/>
      <c r="BI223" s="144"/>
      <c r="BJ223" s="144"/>
      <c r="BK223" s="151"/>
      <c r="BL223" s="172" t="s">
        <v>890</v>
      </c>
      <c r="BM223" s="185">
        <f t="shared" si="32"/>
        <v>1</v>
      </c>
      <c r="BN223" s="282">
        <v>1</v>
      </c>
      <c r="BO223" s="153">
        <v>1.43</v>
      </c>
      <c r="BP223" s="144">
        <v>150</v>
      </c>
      <c r="BQ223" s="180"/>
      <c r="BR223" s="144"/>
      <c r="BS223" s="153"/>
      <c r="BT223" s="153"/>
      <c r="BU223" s="153"/>
      <c r="BV223" s="153"/>
      <c r="BW223" s="153"/>
      <c r="BX223" s="153"/>
      <c r="BY223" s="241">
        <v>1</v>
      </c>
      <c r="BZ223" s="272"/>
      <c r="CA223" s="153">
        <f t="shared" si="33"/>
        <v>240.90910564971625</v>
      </c>
      <c r="CB223" s="153"/>
      <c r="CC223" s="153">
        <f t="shared" si="34"/>
        <v>240.90910564971625</v>
      </c>
      <c r="CD223" s="155">
        <v>220</v>
      </c>
      <c r="CE223" s="232">
        <v>1</v>
      </c>
      <c r="CF223" s="189">
        <v>4</v>
      </c>
      <c r="CG223" s="189">
        <v>8</v>
      </c>
      <c r="CH223" s="189">
        <v>2</v>
      </c>
      <c r="CI223" s="189">
        <v>4</v>
      </c>
      <c r="CK223" s="200"/>
      <c r="CP223" s="200"/>
      <c r="CU223" s="200"/>
      <c r="CV223" s="199"/>
      <c r="CW223" s="199"/>
      <c r="CX223" s="199"/>
      <c r="CY223" s="139"/>
      <c r="DE223" s="155">
        <v>220</v>
      </c>
      <c r="DF223" s="282">
        <v>1</v>
      </c>
      <c r="DG223" s="282">
        <v>1</v>
      </c>
      <c r="DH223" s="218">
        <v>1</v>
      </c>
      <c r="DI223" s="153">
        <v>1.43</v>
      </c>
      <c r="DJ223" s="146">
        <v>150</v>
      </c>
      <c r="DK223" s="173">
        <v>240.90910564971625</v>
      </c>
      <c r="DL223" s="218">
        <v>3</v>
      </c>
      <c r="DM223" s="182">
        <v>41050</v>
      </c>
      <c r="DN223" s="182"/>
      <c r="DO223" s="182">
        <v>41050</v>
      </c>
      <c r="DP223" s="218">
        <v>1</v>
      </c>
      <c r="DQ223" s="205">
        <f t="shared" si="37"/>
        <v>4</v>
      </c>
      <c r="DR223" s="219">
        <f t="shared" si="38"/>
        <v>8</v>
      </c>
      <c r="DS223" s="219">
        <f t="shared" si="39"/>
        <v>2</v>
      </c>
      <c r="DT223" s="219">
        <f t="shared" si="40"/>
        <v>4</v>
      </c>
      <c r="DV223" s="135"/>
      <c r="DW223" s="135"/>
      <c r="DX223" s="135"/>
    </row>
    <row r="224" spans="1:128" x14ac:dyDescent="0.25">
      <c r="A224" s="152">
        <v>221</v>
      </c>
      <c r="B224" s="146"/>
      <c r="C224" s="167"/>
      <c r="D224" s="147">
        <v>41022</v>
      </c>
      <c r="E224" s="148">
        <v>1</v>
      </c>
      <c r="F224" s="148">
        <v>1</v>
      </c>
      <c r="G224" s="160">
        <v>6.6</v>
      </c>
      <c r="H224" s="205">
        <v>57</v>
      </c>
      <c r="I224" s="179"/>
      <c r="J224" s="209"/>
      <c r="K224" s="148">
        <v>8.1999999999999993</v>
      </c>
      <c r="L224" s="205">
        <v>57</v>
      </c>
      <c r="M224" s="179"/>
      <c r="N224" s="213"/>
      <c r="O224" s="199">
        <v>1</v>
      </c>
      <c r="P224" s="144">
        <v>1</v>
      </c>
      <c r="Q224" s="144">
        <v>2</v>
      </c>
      <c r="R224" s="144">
        <v>2</v>
      </c>
      <c r="S224" s="144">
        <v>2</v>
      </c>
      <c r="T224" s="144">
        <v>2</v>
      </c>
      <c r="U224" s="144">
        <v>2</v>
      </c>
      <c r="V224" s="144">
        <v>2</v>
      </c>
      <c r="W224" s="144">
        <v>2</v>
      </c>
      <c r="X224" s="281">
        <f t="shared" si="31"/>
        <v>2</v>
      </c>
      <c r="Y224" s="143" t="s">
        <v>117</v>
      </c>
      <c r="Z224" s="144" t="s">
        <v>111</v>
      </c>
      <c r="AA224" s="144" t="s">
        <v>112</v>
      </c>
      <c r="AB224" s="144"/>
      <c r="AC224" s="144"/>
      <c r="AD224" s="144"/>
      <c r="AE224" s="144"/>
      <c r="AF224" s="144"/>
      <c r="AG224" s="144"/>
      <c r="AH224" s="143">
        <v>10</v>
      </c>
      <c r="AI224" s="144">
        <v>10</v>
      </c>
      <c r="AJ224" s="144">
        <v>20</v>
      </c>
      <c r="AK224" s="144">
        <v>25</v>
      </c>
      <c r="AL224" s="144">
        <v>26</v>
      </c>
      <c r="AM224" s="144">
        <v>31</v>
      </c>
      <c r="AN224" s="144">
        <v>31</v>
      </c>
      <c r="AO224" s="144">
        <v>31</v>
      </c>
      <c r="AP224" s="144"/>
      <c r="AQ224" s="143"/>
      <c r="AR224" s="144"/>
      <c r="AS224" s="144"/>
      <c r="AT224" s="144"/>
      <c r="AU224" s="144"/>
      <c r="AV224" s="144"/>
      <c r="AW224" s="144"/>
      <c r="AX224" s="144"/>
      <c r="AY224" s="144">
        <v>31</v>
      </c>
      <c r="AZ224" s="184">
        <v>41039</v>
      </c>
      <c r="BA224" s="182"/>
      <c r="BB224" s="182" t="s">
        <v>781</v>
      </c>
      <c r="BC224" s="143"/>
      <c r="BD224" s="144"/>
      <c r="BE224" s="144"/>
      <c r="BF224" s="144"/>
      <c r="BG224" s="144"/>
      <c r="BH224" s="144"/>
      <c r="BI224" s="144"/>
      <c r="BJ224" s="144"/>
      <c r="BK224" s="151"/>
      <c r="BL224" s="152" t="s">
        <v>891</v>
      </c>
      <c r="BM224" s="185">
        <f t="shared" si="32"/>
        <v>1</v>
      </c>
      <c r="BN224" s="282">
        <v>1</v>
      </c>
      <c r="BO224" s="153">
        <v>2.1800000000000002</v>
      </c>
      <c r="BP224" s="144">
        <v>275</v>
      </c>
      <c r="BQ224" s="180"/>
      <c r="BR224" s="144"/>
      <c r="BS224" s="153"/>
      <c r="BT224" s="153"/>
      <c r="BU224" s="153"/>
      <c r="BV224" s="153"/>
      <c r="BW224" s="153"/>
      <c r="BX224" s="153"/>
      <c r="BY224" s="241">
        <v>4</v>
      </c>
      <c r="BZ224" s="272"/>
      <c r="CA224" s="153">
        <f t="shared" si="33"/>
        <v>1026.4447137257594</v>
      </c>
      <c r="CB224" s="153"/>
      <c r="CC224" s="153">
        <f t="shared" si="34"/>
        <v>1026.4447137257594</v>
      </c>
      <c r="CD224" s="155">
        <v>221</v>
      </c>
      <c r="CE224" s="232">
        <v>4</v>
      </c>
      <c r="CF224" s="189">
        <v>5</v>
      </c>
      <c r="CG224" s="189">
        <v>9</v>
      </c>
      <c r="CI224" s="189">
        <v>5</v>
      </c>
      <c r="CK224" s="200">
        <v>6</v>
      </c>
      <c r="CL224" s="189">
        <v>10</v>
      </c>
      <c r="CN224" s="189">
        <v>12</v>
      </c>
      <c r="CP224" s="200">
        <v>5</v>
      </c>
      <c r="CQ224" s="189">
        <v>10</v>
      </c>
      <c r="CS224" s="189">
        <v>5</v>
      </c>
      <c r="CU224" s="200">
        <v>4</v>
      </c>
      <c r="CV224" s="199">
        <v>11</v>
      </c>
      <c r="CW224" s="199"/>
      <c r="CX224" s="199">
        <v>7</v>
      </c>
      <c r="CY224" s="139"/>
      <c r="DE224" s="155">
        <v>221</v>
      </c>
      <c r="DF224" s="282">
        <v>2</v>
      </c>
      <c r="DG224" s="282">
        <v>1</v>
      </c>
      <c r="DH224" s="218">
        <v>2</v>
      </c>
      <c r="DI224" s="153">
        <v>2.1800000000000002</v>
      </c>
      <c r="DJ224" s="146">
        <v>275</v>
      </c>
      <c r="DK224" s="173">
        <v>1026.4447137257594</v>
      </c>
      <c r="DL224" s="218">
        <v>31</v>
      </c>
      <c r="DM224" s="182">
        <v>41039</v>
      </c>
      <c r="DN224" s="182"/>
      <c r="DO224" s="182" t="s">
        <v>781</v>
      </c>
      <c r="DP224" s="218">
        <v>4</v>
      </c>
      <c r="DQ224" s="205">
        <f t="shared" si="37"/>
        <v>20</v>
      </c>
      <c r="DR224" s="219">
        <f t="shared" si="38"/>
        <v>40</v>
      </c>
      <c r="DT224" s="219">
        <f t="shared" si="40"/>
        <v>29</v>
      </c>
      <c r="DV224" s="135"/>
      <c r="DW224" s="135"/>
      <c r="DX224" s="135"/>
    </row>
    <row r="225" spans="1:128" x14ac:dyDescent="0.25">
      <c r="A225" s="152">
        <v>222</v>
      </c>
      <c r="B225" s="146"/>
      <c r="C225" s="167"/>
      <c r="D225" s="147">
        <v>41022</v>
      </c>
      <c r="E225" s="148">
        <v>1</v>
      </c>
      <c r="F225" s="148">
        <v>1</v>
      </c>
      <c r="G225" s="160">
        <v>6.7</v>
      </c>
      <c r="H225" s="205">
        <v>61</v>
      </c>
      <c r="I225" s="179"/>
      <c r="J225" s="209"/>
      <c r="K225" s="148">
        <v>8.4</v>
      </c>
      <c r="L225" s="205">
        <v>62</v>
      </c>
      <c r="M225" s="179"/>
      <c r="N225" s="213"/>
      <c r="O225" s="199">
        <v>1</v>
      </c>
      <c r="P225" s="144">
        <v>1</v>
      </c>
      <c r="Q225" s="144">
        <v>1</v>
      </c>
      <c r="R225" s="144">
        <v>1</v>
      </c>
      <c r="S225" s="144">
        <v>1</v>
      </c>
      <c r="T225" s="144">
        <v>1</v>
      </c>
      <c r="U225" s="144">
        <v>1</v>
      </c>
      <c r="V225" s="144"/>
      <c r="W225" s="144"/>
      <c r="X225" s="281">
        <f t="shared" si="31"/>
        <v>1</v>
      </c>
      <c r="Y225" s="143"/>
      <c r="Z225" s="144"/>
      <c r="AA225" s="144" t="s">
        <v>111</v>
      </c>
      <c r="AB225" s="144" t="s">
        <v>111</v>
      </c>
      <c r="AC225" s="144" t="s">
        <v>118</v>
      </c>
      <c r="AD225" s="144" t="s">
        <v>112</v>
      </c>
      <c r="AE225" s="144"/>
      <c r="AF225" s="144"/>
      <c r="AG225" s="144"/>
      <c r="AH225" s="143"/>
      <c r="AI225" s="144"/>
      <c r="AJ225" s="144">
        <v>2</v>
      </c>
      <c r="AK225" s="144">
        <v>2</v>
      </c>
      <c r="AL225" s="144">
        <v>2</v>
      </c>
      <c r="AM225" s="144">
        <v>2</v>
      </c>
      <c r="AN225" s="144"/>
      <c r="AO225" s="144"/>
      <c r="AP225" s="144"/>
      <c r="AQ225" s="143"/>
      <c r="AR225" s="144"/>
      <c r="AS225" s="144"/>
      <c r="AT225" s="144"/>
      <c r="AU225" s="144"/>
      <c r="AV225" s="144"/>
      <c r="AW225" s="144">
        <v>2</v>
      </c>
      <c r="AX225" s="144"/>
      <c r="AY225" s="144"/>
      <c r="AZ225" s="184" t="s">
        <v>791</v>
      </c>
      <c r="BA225" s="182"/>
      <c r="BB225" s="182" t="s">
        <v>791</v>
      </c>
      <c r="BC225" s="143"/>
      <c r="BD225" s="144"/>
      <c r="BE225" s="144"/>
      <c r="BF225" s="144"/>
      <c r="BG225" s="144"/>
      <c r="BH225" s="144"/>
      <c r="BI225" s="144"/>
      <c r="BJ225" s="144"/>
      <c r="BK225" s="151"/>
      <c r="BL225" s="152" t="s">
        <v>892</v>
      </c>
      <c r="BM225" s="185">
        <f t="shared" si="32"/>
        <v>1</v>
      </c>
      <c r="BN225" s="282">
        <v>1</v>
      </c>
      <c r="BO225" s="153">
        <v>1.03</v>
      </c>
      <c r="BP225" s="144">
        <v>100</v>
      </c>
      <c r="BQ225" s="180"/>
      <c r="BR225" s="144"/>
      <c r="BS225" s="153"/>
      <c r="BT225" s="153"/>
      <c r="BU225" s="153"/>
      <c r="BV225" s="153"/>
      <c r="BW225" s="153"/>
      <c r="BX225" s="153"/>
      <c r="BY225" s="241">
        <v>1</v>
      </c>
      <c r="BZ225" s="272"/>
      <c r="CA225" s="153">
        <f t="shared" si="33"/>
        <v>83.32289115483529</v>
      </c>
      <c r="CB225" s="153"/>
      <c r="CC225" s="153">
        <f t="shared" si="34"/>
        <v>83.32289115483529</v>
      </c>
      <c r="CD225" s="155">
        <v>222</v>
      </c>
      <c r="CE225" s="232">
        <v>1</v>
      </c>
      <c r="CF225" s="189">
        <v>7</v>
      </c>
      <c r="CG225" s="189">
        <v>3</v>
      </c>
      <c r="CI225" s="189">
        <v>4</v>
      </c>
      <c r="CK225" s="200"/>
      <c r="CP225" s="200"/>
      <c r="CU225" s="200"/>
      <c r="CV225" s="199"/>
      <c r="CW225" s="199"/>
      <c r="CX225" s="199"/>
      <c r="CY225" s="139"/>
      <c r="DE225" s="155">
        <v>222</v>
      </c>
      <c r="DF225" s="282">
        <v>1</v>
      </c>
      <c r="DG225" s="282">
        <v>1</v>
      </c>
      <c r="DH225" s="218">
        <v>1</v>
      </c>
      <c r="DI225" s="153">
        <v>1.03</v>
      </c>
      <c r="DJ225" s="146">
        <v>100</v>
      </c>
      <c r="DK225" s="173">
        <v>83.32289115483529</v>
      </c>
      <c r="DL225" s="218">
        <v>2</v>
      </c>
      <c r="DM225" s="182" t="s">
        <v>791</v>
      </c>
      <c r="DN225" s="182"/>
      <c r="DO225" s="182" t="s">
        <v>791</v>
      </c>
      <c r="DP225" s="218">
        <v>1</v>
      </c>
      <c r="DQ225" s="205">
        <f t="shared" si="37"/>
        <v>7</v>
      </c>
      <c r="DR225" s="219">
        <f t="shared" si="38"/>
        <v>3</v>
      </c>
      <c r="DT225" s="219">
        <f t="shared" si="40"/>
        <v>4</v>
      </c>
      <c r="DV225" s="135"/>
      <c r="DW225" s="135"/>
      <c r="DX225" s="135"/>
    </row>
    <row r="226" spans="1:128" x14ac:dyDescent="0.25">
      <c r="A226" s="152">
        <v>223</v>
      </c>
      <c r="B226" s="146"/>
      <c r="C226" s="167"/>
      <c r="D226" s="147">
        <v>41022</v>
      </c>
      <c r="E226" s="148">
        <v>1</v>
      </c>
      <c r="F226" s="148">
        <v>1</v>
      </c>
      <c r="G226" s="160">
        <v>6.7</v>
      </c>
      <c r="H226" s="205">
        <v>66</v>
      </c>
      <c r="I226" s="179"/>
      <c r="J226" s="209"/>
      <c r="K226" s="148">
        <v>8.3000000000000007</v>
      </c>
      <c r="L226" s="205">
        <v>68</v>
      </c>
      <c r="M226" s="179"/>
      <c r="N226" s="213"/>
      <c r="O226" s="199">
        <v>1</v>
      </c>
      <c r="P226" s="144">
        <v>1</v>
      </c>
      <c r="Q226" s="144">
        <v>1</v>
      </c>
      <c r="R226" s="144">
        <v>2</v>
      </c>
      <c r="S226" s="144">
        <v>2</v>
      </c>
      <c r="T226" s="144">
        <v>2</v>
      </c>
      <c r="U226" s="144">
        <v>2</v>
      </c>
      <c r="V226" s="144">
        <v>2</v>
      </c>
      <c r="W226" s="144">
        <v>1</v>
      </c>
      <c r="X226" s="281">
        <f t="shared" si="31"/>
        <v>2</v>
      </c>
      <c r="Y226" s="143" t="s">
        <v>117</v>
      </c>
      <c r="Z226" s="144" t="s">
        <v>117</v>
      </c>
      <c r="AA226" s="144" t="s">
        <v>118</v>
      </c>
      <c r="AB226" s="144" t="s">
        <v>112</v>
      </c>
      <c r="AC226" s="144"/>
      <c r="AD226" s="144"/>
      <c r="AE226" s="144"/>
      <c r="AF226" s="144"/>
      <c r="AG226" s="144"/>
      <c r="AH226" s="143">
        <v>5</v>
      </c>
      <c r="AI226" s="144">
        <v>10</v>
      </c>
      <c r="AJ226" s="144">
        <v>10</v>
      </c>
      <c r="AK226" s="144">
        <v>15</v>
      </c>
      <c r="AL226" s="144">
        <v>14</v>
      </c>
      <c r="AM226" s="144">
        <v>15</v>
      </c>
      <c r="AN226" s="144">
        <v>15</v>
      </c>
      <c r="AO226" s="144">
        <v>15</v>
      </c>
      <c r="AP226" s="144"/>
      <c r="AQ226" s="143"/>
      <c r="AR226" s="144"/>
      <c r="AS226" s="144"/>
      <c r="AT226" s="144"/>
      <c r="AU226" s="144"/>
      <c r="AV226" s="144"/>
      <c r="AW226" s="144"/>
      <c r="AX226" s="144"/>
      <c r="AY226" s="144">
        <v>15</v>
      </c>
      <c r="AZ226" s="184">
        <v>41043</v>
      </c>
      <c r="BA226" s="182">
        <v>41046</v>
      </c>
      <c r="BB226" s="182">
        <v>41057</v>
      </c>
      <c r="BC226" s="143"/>
      <c r="BD226" s="144"/>
      <c r="BE226" s="144"/>
      <c r="BF226" s="144"/>
      <c r="BG226" s="144"/>
      <c r="BH226" s="144"/>
      <c r="BI226" s="144"/>
      <c r="BJ226" s="144"/>
      <c r="BK226" s="151"/>
      <c r="BL226" s="152" t="s">
        <v>893</v>
      </c>
      <c r="BM226" s="185">
        <f t="shared" si="32"/>
        <v>1</v>
      </c>
      <c r="BN226" s="282">
        <v>1</v>
      </c>
      <c r="BO226" s="153">
        <v>2.14</v>
      </c>
      <c r="BP226" s="144">
        <v>275</v>
      </c>
      <c r="BQ226" s="180"/>
      <c r="BR226" s="144"/>
      <c r="BS226" s="153"/>
      <c r="BT226" s="153"/>
      <c r="BU226" s="153"/>
      <c r="BV226" s="153"/>
      <c r="BW226" s="153"/>
      <c r="BX226" s="153"/>
      <c r="BY226" s="241">
        <v>3</v>
      </c>
      <c r="BZ226" s="272" t="s">
        <v>924</v>
      </c>
      <c r="CA226" s="153">
        <f t="shared" si="33"/>
        <v>989.12259300111236</v>
      </c>
      <c r="CB226" s="153"/>
      <c r="CC226" s="153">
        <f t="shared" si="34"/>
        <v>989.12259300111236</v>
      </c>
      <c r="CD226" s="155">
        <v>223</v>
      </c>
      <c r="CE226" s="232">
        <v>3</v>
      </c>
      <c r="CF226" s="189">
        <v>4</v>
      </c>
      <c r="CG226" s="189">
        <v>5</v>
      </c>
      <c r="CI226" s="189">
        <v>10</v>
      </c>
      <c r="CK226" s="200">
        <v>3</v>
      </c>
      <c r="CL226" s="189">
        <v>7</v>
      </c>
      <c r="CN226" s="189">
        <v>7</v>
      </c>
      <c r="CP226" s="200">
        <v>14</v>
      </c>
      <c r="CQ226" s="189">
        <v>0</v>
      </c>
      <c r="CS226" s="189">
        <v>2</v>
      </c>
      <c r="CT226" s="135" t="s">
        <v>954</v>
      </c>
      <c r="CU226" s="200"/>
      <c r="CV226" s="199"/>
      <c r="CW226" s="199"/>
      <c r="CX226" s="199"/>
      <c r="CY226" s="139"/>
      <c r="DE226" s="155">
        <v>223</v>
      </c>
      <c r="DF226" s="282">
        <v>2</v>
      </c>
      <c r="DG226" s="282">
        <v>1</v>
      </c>
      <c r="DH226" s="218">
        <v>1</v>
      </c>
      <c r="DI226" s="153">
        <v>2.14</v>
      </c>
      <c r="DJ226" s="146">
        <v>275</v>
      </c>
      <c r="DK226" s="173">
        <v>989.12259300111236</v>
      </c>
      <c r="DL226" s="218">
        <v>15</v>
      </c>
      <c r="DM226" s="182">
        <v>41043</v>
      </c>
      <c r="DN226" s="182">
        <v>41046</v>
      </c>
      <c r="DO226" s="182">
        <v>41057</v>
      </c>
      <c r="DP226" s="218">
        <v>3</v>
      </c>
      <c r="DQ226" s="205">
        <f t="shared" si="37"/>
        <v>21</v>
      </c>
      <c r="DR226" s="219">
        <f t="shared" si="38"/>
        <v>12</v>
      </c>
      <c r="DT226" s="219">
        <f t="shared" si="40"/>
        <v>19</v>
      </c>
      <c r="DV226" s="135" t="s">
        <v>958</v>
      </c>
      <c r="DW226" s="135"/>
      <c r="DX226" s="135"/>
    </row>
    <row r="227" spans="1:128" x14ac:dyDescent="0.25">
      <c r="A227" s="152">
        <v>224</v>
      </c>
      <c r="B227" s="146"/>
      <c r="C227" s="167"/>
      <c r="D227" s="147">
        <v>41022</v>
      </c>
      <c r="E227" s="148">
        <v>1</v>
      </c>
      <c r="F227" s="148">
        <v>1</v>
      </c>
      <c r="G227" s="160">
        <v>6.7</v>
      </c>
      <c r="H227" s="205">
        <v>76</v>
      </c>
      <c r="I227" s="179"/>
      <c r="J227" s="209"/>
      <c r="K227" s="148">
        <v>8.1999999999999993</v>
      </c>
      <c r="L227" s="205">
        <v>77</v>
      </c>
      <c r="M227" s="179"/>
      <c r="N227" s="213"/>
      <c r="O227" s="199">
        <v>4</v>
      </c>
      <c r="P227" s="144">
        <v>4</v>
      </c>
      <c r="Q227" s="144">
        <v>5</v>
      </c>
      <c r="R227" s="144">
        <v>5</v>
      </c>
      <c r="S227" s="144">
        <v>5</v>
      </c>
      <c r="T227" s="144">
        <v>5</v>
      </c>
      <c r="U227" s="144">
        <v>5</v>
      </c>
      <c r="V227" s="144">
        <v>5</v>
      </c>
      <c r="W227" s="144">
        <v>2</v>
      </c>
      <c r="X227" s="281">
        <f t="shared" si="31"/>
        <v>5</v>
      </c>
      <c r="Y227" s="143" t="s">
        <v>117</v>
      </c>
      <c r="Z227" s="144" t="s">
        <v>117</v>
      </c>
      <c r="AA227" s="144" t="s">
        <v>118</v>
      </c>
      <c r="AB227" s="144" t="s">
        <v>112</v>
      </c>
      <c r="AC227" s="144"/>
      <c r="AD227" s="144"/>
      <c r="AE227" s="144"/>
      <c r="AF227" s="144"/>
      <c r="AG227" s="144"/>
      <c r="AH227" s="143">
        <v>5</v>
      </c>
      <c r="AI227" s="144">
        <v>10</v>
      </c>
      <c r="AJ227" s="144">
        <v>10</v>
      </c>
      <c r="AK227" s="144">
        <v>12</v>
      </c>
      <c r="AL227" s="144">
        <v>10</v>
      </c>
      <c r="AM227" s="144">
        <v>11</v>
      </c>
      <c r="AN227" s="144">
        <v>10</v>
      </c>
      <c r="AO227" s="144">
        <v>10</v>
      </c>
      <c r="AP227" s="144"/>
      <c r="AQ227" s="143"/>
      <c r="AR227" s="144"/>
      <c r="AS227" s="144"/>
      <c r="AT227" s="144"/>
      <c r="AU227" s="144"/>
      <c r="AV227" s="144"/>
      <c r="AW227" s="144"/>
      <c r="AX227" s="144"/>
      <c r="AY227" s="144">
        <v>10</v>
      </c>
      <c r="AZ227" s="184" t="s">
        <v>783</v>
      </c>
      <c r="BA227" s="182">
        <v>41046</v>
      </c>
      <c r="BB227" s="182">
        <v>41057</v>
      </c>
      <c r="BC227" s="143"/>
      <c r="BD227" s="144"/>
      <c r="BE227" s="144"/>
      <c r="BF227" s="144"/>
      <c r="BG227" s="144"/>
      <c r="BH227" s="144"/>
      <c r="BI227" s="144"/>
      <c r="BJ227" s="144"/>
      <c r="BK227" s="151"/>
      <c r="BL227" s="152" t="s">
        <v>894</v>
      </c>
      <c r="BM227" s="185">
        <f t="shared" si="32"/>
        <v>2</v>
      </c>
      <c r="BN227" s="282">
        <v>2</v>
      </c>
      <c r="BO227" s="153">
        <v>1.68</v>
      </c>
      <c r="BP227" s="144">
        <v>165</v>
      </c>
      <c r="BQ227" s="180"/>
      <c r="BR227" s="144"/>
      <c r="BS227" s="153"/>
      <c r="BT227" s="153"/>
      <c r="BU227" s="153"/>
      <c r="BV227" s="153"/>
      <c r="BW227" s="153"/>
      <c r="BX227" s="153"/>
      <c r="BY227" s="241">
        <v>0</v>
      </c>
      <c r="BZ227" s="272"/>
      <c r="CA227" s="153">
        <f t="shared" si="33"/>
        <v>731.51356620307615</v>
      </c>
      <c r="CB227" s="153"/>
      <c r="CC227" s="153">
        <f t="shared" si="34"/>
        <v>731.51356620307615</v>
      </c>
      <c r="CD227" s="155">
        <v>224</v>
      </c>
      <c r="CE227" s="232">
        <v>0</v>
      </c>
      <c r="CK227" s="200"/>
      <c r="CP227" s="200"/>
      <c r="CU227" s="200"/>
      <c r="CV227" s="199"/>
      <c r="CW227" s="199"/>
      <c r="CX227" s="199"/>
      <c r="CY227" s="139"/>
      <c r="DE227" s="155">
        <v>224</v>
      </c>
      <c r="DF227" s="282">
        <v>5</v>
      </c>
      <c r="DG227" s="282">
        <v>2</v>
      </c>
      <c r="DH227" s="218">
        <v>2</v>
      </c>
      <c r="DI227" s="153">
        <v>1.68</v>
      </c>
      <c r="DJ227" s="146">
        <v>165</v>
      </c>
      <c r="DK227" s="173">
        <v>731.51356620307615</v>
      </c>
      <c r="DL227" s="218">
        <v>10</v>
      </c>
      <c r="DM227" s="182" t="s">
        <v>783</v>
      </c>
      <c r="DN227" s="182">
        <v>41046</v>
      </c>
      <c r="DO227" s="182">
        <v>41057</v>
      </c>
      <c r="DP227" s="218">
        <v>0</v>
      </c>
      <c r="DQ227" s="205">
        <f t="shared" si="37"/>
        <v>0</v>
      </c>
      <c r="DR227" s="219">
        <f t="shared" si="38"/>
        <v>0</v>
      </c>
      <c r="DT227" s="219">
        <f t="shared" si="40"/>
        <v>0</v>
      </c>
      <c r="DV227" s="135"/>
      <c r="DW227" s="135"/>
      <c r="DX227" s="135"/>
    </row>
    <row r="228" spans="1:128" x14ac:dyDescent="0.25">
      <c r="A228" s="152">
        <v>225</v>
      </c>
      <c r="B228" s="146"/>
      <c r="C228" s="167"/>
      <c r="D228" s="147">
        <v>41022</v>
      </c>
      <c r="E228" s="148">
        <v>1</v>
      </c>
      <c r="F228" s="148">
        <v>0</v>
      </c>
      <c r="G228" s="160">
        <v>6.6</v>
      </c>
      <c r="H228" s="205">
        <v>104</v>
      </c>
      <c r="I228" s="179"/>
      <c r="J228" s="209"/>
      <c r="K228" s="148">
        <v>8.1</v>
      </c>
      <c r="L228" s="205">
        <v>116</v>
      </c>
      <c r="M228" s="179"/>
      <c r="N228" s="213"/>
      <c r="O228" s="199">
        <v>2</v>
      </c>
      <c r="P228" s="144">
        <v>2</v>
      </c>
      <c r="Q228" s="144">
        <v>2</v>
      </c>
      <c r="R228" s="144">
        <v>2</v>
      </c>
      <c r="S228" s="144">
        <v>2</v>
      </c>
      <c r="T228" s="144">
        <v>2</v>
      </c>
      <c r="U228" s="144">
        <v>2</v>
      </c>
      <c r="V228" s="144"/>
      <c r="W228" s="144"/>
      <c r="X228" s="281">
        <f t="shared" si="31"/>
        <v>2</v>
      </c>
      <c r="Y228" s="143"/>
      <c r="Z228" s="144"/>
      <c r="AA228" s="144"/>
      <c r="AB228" s="144"/>
      <c r="AC228" s="144"/>
      <c r="AD228" s="144"/>
      <c r="AE228" s="144"/>
      <c r="AF228" s="144"/>
      <c r="AG228" s="144"/>
      <c r="AH228" s="143"/>
      <c r="AI228" s="144"/>
      <c r="AJ228" s="144"/>
      <c r="AK228" s="144"/>
      <c r="AL228" s="144"/>
      <c r="AM228" s="144"/>
      <c r="AN228" s="144"/>
      <c r="AO228" s="144"/>
      <c r="AP228" s="144"/>
      <c r="AQ228" s="143"/>
      <c r="AR228" s="144"/>
      <c r="AS228" s="144"/>
      <c r="AT228" s="144"/>
      <c r="AU228" s="144"/>
      <c r="AV228" s="144"/>
      <c r="AW228" s="144"/>
      <c r="AX228" s="144"/>
      <c r="AY228" s="144"/>
      <c r="AZ228" s="184"/>
      <c r="BA228" s="182"/>
      <c r="BB228" s="182"/>
      <c r="BC228" s="143"/>
      <c r="BD228" s="144"/>
      <c r="BE228" s="144"/>
      <c r="BF228" s="144"/>
      <c r="BG228" s="144"/>
      <c r="BH228" s="144"/>
      <c r="BI228" s="144"/>
      <c r="BJ228" s="144"/>
      <c r="BK228" s="151"/>
      <c r="BL228" s="152"/>
      <c r="BM228" s="185">
        <f t="shared" si="32"/>
        <v>0</v>
      </c>
      <c r="BN228" s="282"/>
      <c r="BO228" s="153"/>
      <c r="BP228" s="144"/>
      <c r="BQ228" s="180"/>
      <c r="BR228" s="144"/>
      <c r="BS228" s="153"/>
      <c r="BT228" s="153"/>
      <c r="BU228" s="153"/>
      <c r="BV228" s="153"/>
      <c r="BW228" s="153"/>
      <c r="BX228" s="153"/>
      <c r="BY228" s="241"/>
      <c r="BZ228" s="272"/>
      <c r="CA228" s="153"/>
      <c r="CB228" s="153"/>
      <c r="CC228" s="153"/>
      <c r="CD228" s="155">
        <v>225</v>
      </c>
      <c r="CE228" s="232"/>
      <c r="CK228" s="200"/>
      <c r="CP228" s="200"/>
      <c r="CU228" s="200"/>
      <c r="CV228" s="199"/>
      <c r="CW228" s="199"/>
      <c r="CX228" s="199"/>
      <c r="CY228" s="139"/>
      <c r="DE228" s="155">
        <v>225</v>
      </c>
      <c r="DF228" s="282">
        <v>2</v>
      </c>
      <c r="DG228" s="282">
        <v>0</v>
      </c>
      <c r="DH228" s="218">
        <v>2</v>
      </c>
      <c r="DI228" s="153"/>
      <c r="DJ228" s="146"/>
      <c r="DK228" s="173"/>
      <c r="DM228" s="182"/>
      <c r="DN228" s="182"/>
      <c r="DO228" s="182"/>
      <c r="DP228" s="218"/>
      <c r="DQ228" s="205"/>
      <c r="DV228" s="135"/>
      <c r="DW228" s="135"/>
      <c r="DX228" s="135"/>
    </row>
    <row r="229" spans="1:128" x14ac:dyDescent="0.25">
      <c r="A229" s="152">
        <v>226</v>
      </c>
      <c r="B229" s="146"/>
      <c r="C229" s="167"/>
      <c r="D229" s="147">
        <v>41029</v>
      </c>
      <c r="E229" s="148">
        <v>1</v>
      </c>
      <c r="F229" s="148">
        <v>1</v>
      </c>
      <c r="G229" s="160">
        <v>6.9</v>
      </c>
      <c r="H229" s="205">
        <v>97</v>
      </c>
      <c r="I229" s="179"/>
      <c r="J229" s="209"/>
      <c r="K229" s="148">
        <v>8.5</v>
      </c>
      <c r="L229" s="205">
        <v>121</v>
      </c>
      <c r="M229" s="179"/>
      <c r="N229" s="213"/>
      <c r="O229" s="199"/>
      <c r="P229" s="144">
        <v>2</v>
      </c>
      <c r="Q229" s="144">
        <v>2</v>
      </c>
      <c r="R229" s="144">
        <v>2</v>
      </c>
      <c r="S229" s="144">
        <v>2</v>
      </c>
      <c r="T229" s="144">
        <v>2</v>
      </c>
      <c r="U229" s="144">
        <v>2</v>
      </c>
      <c r="V229" s="144">
        <v>1</v>
      </c>
      <c r="W229" s="144"/>
      <c r="X229" s="281">
        <f t="shared" si="31"/>
        <v>2</v>
      </c>
      <c r="Y229" s="143"/>
      <c r="Z229" s="144" t="s">
        <v>117</v>
      </c>
      <c r="AA229" s="144" t="s">
        <v>111</v>
      </c>
      <c r="AB229" s="144" t="s">
        <v>118</v>
      </c>
      <c r="AC229" s="144"/>
      <c r="AD229" s="144"/>
      <c r="AE229" s="144"/>
      <c r="AF229" s="144"/>
      <c r="AG229" s="144"/>
      <c r="AH229" s="143"/>
      <c r="AI229" s="144">
        <v>5</v>
      </c>
      <c r="AJ229" s="144">
        <v>5</v>
      </c>
      <c r="AK229" s="144">
        <v>6</v>
      </c>
      <c r="AL229" s="144">
        <v>6</v>
      </c>
      <c r="AM229" s="144">
        <v>6</v>
      </c>
      <c r="AN229" s="144">
        <v>6</v>
      </c>
      <c r="AO229" s="144"/>
      <c r="AP229" s="144"/>
      <c r="AQ229" s="143"/>
      <c r="AR229" s="144"/>
      <c r="AS229" s="144"/>
      <c r="AT229" s="144"/>
      <c r="AU229" s="144"/>
      <c r="AV229" s="144"/>
      <c r="AW229" s="144"/>
      <c r="AX229" s="144">
        <v>6</v>
      </c>
      <c r="AY229" s="144"/>
      <c r="AZ229" s="184">
        <v>41043</v>
      </c>
      <c r="BA229" s="182"/>
      <c r="BB229" s="182" t="s">
        <v>788</v>
      </c>
      <c r="BC229" s="143"/>
      <c r="BD229" s="144"/>
      <c r="BE229" s="144"/>
      <c r="BF229" s="144"/>
      <c r="BG229" s="144"/>
      <c r="BH229" s="144"/>
      <c r="BI229" s="144"/>
      <c r="BJ229" s="144"/>
      <c r="BK229" s="151"/>
      <c r="BL229" s="152" t="s">
        <v>895</v>
      </c>
      <c r="BM229" s="185">
        <f t="shared" si="32"/>
        <v>1</v>
      </c>
      <c r="BN229" s="282">
        <v>1</v>
      </c>
      <c r="BO229" s="153">
        <v>1.54</v>
      </c>
      <c r="BP229" s="144">
        <v>135</v>
      </c>
      <c r="BQ229" s="180"/>
      <c r="BR229" s="144"/>
      <c r="BS229" s="153"/>
      <c r="BT229" s="153"/>
      <c r="BU229" s="153"/>
      <c r="BV229" s="153"/>
      <c r="BW229" s="153"/>
      <c r="BX229" s="153"/>
      <c r="BY229" s="241">
        <v>1</v>
      </c>
      <c r="BZ229" s="272"/>
      <c r="CA229" s="153">
        <f t="shared" si="33"/>
        <v>251.45778838230743</v>
      </c>
      <c r="CB229" s="153"/>
      <c r="CC229" s="153">
        <f t="shared" si="34"/>
        <v>251.45778838230743</v>
      </c>
      <c r="CD229" s="155">
        <v>226</v>
      </c>
      <c r="CE229" s="232">
        <v>1</v>
      </c>
      <c r="CF229" s="189">
        <v>9</v>
      </c>
      <c r="CG229" s="189">
        <v>4</v>
      </c>
      <c r="CI229" s="189">
        <v>18</v>
      </c>
      <c r="CK229" s="200"/>
      <c r="CP229" s="200"/>
      <c r="CU229" s="200"/>
      <c r="CV229" s="199"/>
      <c r="CW229" s="199"/>
      <c r="CX229" s="199"/>
      <c r="CY229" s="139"/>
      <c r="DE229" s="155">
        <v>226</v>
      </c>
      <c r="DF229" s="282">
        <v>2</v>
      </c>
      <c r="DG229" s="282">
        <v>1</v>
      </c>
      <c r="DH229" s="218">
        <v>1</v>
      </c>
      <c r="DI229" s="153">
        <v>1.54</v>
      </c>
      <c r="DJ229" s="146">
        <v>135</v>
      </c>
      <c r="DK229" s="173">
        <v>251.45778838230743</v>
      </c>
      <c r="DL229" s="218">
        <v>6</v>
      </c>
      <c r="DM229" s="182">
        <v>41043</v>
      </c>
      <c r="DN229" s="182"/>
      <c r="DO229" s="182" t="s">
        <v>788</v>
      </c>
      <c r="DP229" s="218">
        <v>1</v>
      </c>
      <c r="DQ229" s="205">
        <f t="shared" si="37"/>
        <v>9</v>
      </c>
      <c r="DR229" s="219">
        <f t="shared" si="38"/>
        <v>4</v>
      </c>
      <c r="DT229" s="219">
        <f t="shared" si="40"/>
        <v>18</v>
      </c>
      <c r="DV229" s="135"/>
      <c r="DW229" s="135"/>
      <c r="DX229" s="135"/>
    </row>
    <row r="230" spans="1:128" x14ac:dyDescent="0.25">
      <c r="A230" s="152">
        <v>227</v>
      </c>
      <c r="B230" s="146"/>
      <c r="C230" s="167"/>
      <c r="D230" s="147">
        <v>41022</v>
      </c>
      <c r="E230" s="148">
        <v>1</v>
      </c>
      <c r="F230" s="148">
        <v>1</v>
      </c>
      <c r="G230" s="160">
        <v>7.1</v>
      </c>
      <c r="H230" s="205">
        <v>28</v>
      </c>
      <c r="I230" s="179"/>
      <c r="J230" s="209"/>
      <c r="K230" s="148">
        <v>8.3000000000000007</v>
      </c>
      <c r="L230" s="205">
        <v>29</v>
      </c>
      <c r="M230" s="179"/>
      <c r="N230" s="213"/>
      <c r="O230" s="199">
        <v>1</v>
      </c>
      <c r="P230" s="144">
        <v>1</v>
      </c>
      <c r="Q230" s="144">
        <v>1</v>
      </c>
      <c r="R230" s="144">
        <v>1</v>
      </c>
      <c r="S230" s="144">
        <v>1</v>
      </c>
      <c r="T230" s="144">
        <v>1</v>
      </c>
      <c r="U230" s="144">
        <v>1</v>
      </c>
      <c r="V230" s="144">
        <v>1</v>
      </c>
      <c r="W230" s="144"/>
      <c r="X230" s="281">
        <f t="shared" si="31"/>
        <v>1</v>
      </c>
      <c r="Y230" s="143" t="s">
        <v>117</v>
      </c>
      <c r="Z230" s="144" t="s">
        <v>117</v>
      </c>
      <c r="AA230" s="144" t="s">
        <v>111</v>
      </c>
      <c r="AB230" s="144" t="s">
        <v>111</v>
      </c>
      <c r="AC230" s="144" t="s">
        <v>112</v>
      </c>
      <c r="AD230" s="144"/>
      <c r="AE230" s="144"/>
      <c r="AF230" s="144"/>
      <c r="AG230" s="144"/>
      <c r="AH230" s="143">
        <v>5</v>
      </c>
      <c r="AI230" s="144">
        <v>5</v>
      </c>
      <c r="AJ230" s="144">
        <v>7</v>
      </c>
      <c r="AK230" s="144">
        <v>7</v>
      </c>
      <c r="AL230" s="144">
        <v>9</v>
      </c>
      <c r="AM230" s="144">
        <v>9</v>
      </c>
      <c r="AN230" s="144">
        <v>9</v>
      </c>
      <c r="AO230" s="144"/>
      <c r="AP230" s="144"/>
      <c r="AQ230" s="143"/>
      <c r="AR230" s="144"/>
      <c r="AS230" s="144"/>
      <c r="AT230" s="144"/>
      <c r="AU230" s="144"/>
      <c r="AV230" s="144"/>
      <c r="AW230" s="144"/>
      <c r="AX230" s="144">
        <v>9</v>
      </c>
      <c r="AY230" s="144"/>
      <c r="AZ230" s="184">
        <v>41046</v>
      </c>
      <c r="BA230" s="182"/>
      <c r="BB230" s="182">
        <v>41053</v>
      </c>
      <c r="BC230" s="143"/>
      <c r="BD230" s="144"/>
      <c r="BE230" s="144"/>
      <c r="BF230" s="144"/>
      <c r="BG230" s="144"/>
      <c r="BH230" s="144"/>
      <c r="BI230" s="144"/>
      <c r="BJ230" s="144"/>
      <c r="BK230" s="151"/>
      <c r="BL230" s="152" t="s">
        <v>896</v>
      </c>
      <c r="BM230" s="185">
        <f t="shared" si="32"/>
        <v>1</v>
      </c>
      <c r="BN230" s="282">
        <v>1</v>
      </c>
      <c r="BO230" s="153">
        <v>2.21</v>
      </c>
      <c r="BP230" s="144">
        <v>285</v>
      </c>
      <c r="BQ230" s="180"/>
      <c r="BR230" s="144"/>
      <c r="BS230" s="153"/>
      <c r="BT230" s="153"/>
      <c r="BU230" s="153"/>
      <c r="BV230" s="153"/>
      <c r="BW230" s="153"/>
      <c r="BX230" s="153"/>
      <c r="BY230" s="241">
        <v>3</v>
      </c>
      <c r="BZ230" s="272"/>
      <c r="CA230" s="153">
        <f t="shared" si="33"/>
        <v>1093.249503407101</v>
      </c>
      <c r="CB230" s="153"/>
      <c r="CC230" s="153">
        <f t="shared" si="34"/>
        <v>1093.249503407101</v>
      </c>
      <c r="CD230" s="155">
        <v>227</v>
      </c>
      <c r="CE230" s="232">
        <v>3</v>
      </c>
      <c r="CF230" s="189">
        <v>5</v>
      </c>
      <c r="CG230" s="189">
        <v>5</v>
      </c>
      <c r="CH230" s="189">
        <v>0</v>
      </c>
      <c r="CI230" s="189">
        <v>3</v>
      </c>
      <c r="CK230" s="200">
        <v>7</v>
      </c>
      <c r="CL230" s="189">
        <v>5</v>
      </c>
      <c r="CM230" s="189">
        <v>5</v>
      </c>
      <c r="CN230" s="189">
        <v>14</v>
      </c>
      <c r="CP230" s="200">
        <v>4</v>
      </c>
      <c r="CQ230" s="189">
        <v>6</v>
      </c>
      <c r="CR230" s="189">
        <v>4</v>
      </c>
      <c r="CS230" s="189">
        <v>8</v>
      </c>
      <c r="CU230" s="200"/>
      <c r="CV230" s="199"/>
      <c r="CW230" s="199"/>
      <c r="CX230" s="199"/>
      <c r="CY230" s="139"/>
      <c r="DE230" s="155">
        <v>227</v>
      </c>
      <c r="DF230" s="282">
        <v>1</v>
      </c>
      <c r="DG230" s="282">
        <v>1</v>
      </c>
      <c r="DH230" s="218">
        <v>1</v>
      </c>
      <c r="DI230" s="153">
        <v>2.21</v>
      </c>
      <c r="DJ230" s="146">
        <v>285</v>
      </c>
      <c r="DK230" s="173">
        <v>1093.249503407101</v>
      </c>
      <c r="DL230" s="218">
        <v>9</v>
      </c>
      <c r="DM230" s="182">
        <v>41046</v>
      </c>
      <c r="DN230" s="182"/>
      <c r="DO230" s="182">
        <v>41053</v>
      </c>
      <c r="DP230" s="218">
        <v>3</v>
      </c>
      <c r="DQ230" s="205">
        <f t="shared" si="37"/>
        <v>16</v>
      </c>
      <c r="DR230" s="219">
        <f t="shared" si="38"/>
        <v>16</v>
      </c>
      <c r="DS230" s="219">
        <f t="shared" si="39"/>
        <v>9</v>
      </c>
      <c r="DT230" s="219">
        <f t="shared" si="40"/>
        <v>25</v>
      </c>
      <c r="DV230" s="135"/>
      <c r="DW230" s="135"/>
      <c r="DX230" s="135"/>
    </row>
    <row r="231" spans="1:128" s="244" customFormat="1" x14ac:dyDescent="0.25">
      <c r="A231" s="152">
        <v>228</v>
      </c>
      <c r="B231" s="146"/>
      <c r="C231" s="167">
        <v>1</v>
      </c>
      <c r="D231" s="147">
        <v>41029</v>
      </c>
      <c r="E231" s="148">
        <v>1</v>
      </c>
      <c r="F231" s="166">
        <v>1</v>
      </c>
      <c r="G231" s="160">
        <v>6.8</v>
      </c>
      <c r="H231" s="205">
        <v>96</v>
      </c>
      <c r="I231" s="179"/>
      <c r="J231" s="209"/>
      <c r="K231" s="148">
        <v>8.4</v>
      </c>
      <c r="L231" s="205">
        <v>122</v>
      </c>
      <c r="M231" s="179"/>
      <c r="N231" s="276"/>
      <c r="O231" s="240">
        <v>0</v>
      </c>
      <c r="P231" s="240">
        <v>1</v>
      </c>
      <c r="Q231" s="240">
        <v>1</v>
      </c>
      <c r="R231" s="240">
        <v>1</v>
      </c>
      <c r="S231" s="240">
        <v>1</v>
      </c>
      <c r="T231" s="240">
        <v>1</v>
      </c>
      <c r="U231" s="240">
        <v>1</v>
      </c>
      <c r="V231" s="240"/>
      <c r="W231" s="240"/>
      <c r="X231" s="281">
        <f t="shared" si="31"/>
        <v>1</v>
      </c>
      <c r="Y231" s="241"/>
      <c r="Z231" s="240"/>
      <c r="AA231" s="240"/>
      <c r="AB231" s="240"/>
      <c r="AC231" s="240"/>
      <c r="AD231" s="240"/>
      <c r="AE231" s="240"/>
      <c r="AF231" s="240"/>
      <c r="AG231" s="240"/>
      <c r="AH231" s="241"/>
      <c r="AI231" s="240"/>
      <c r="AJ231" s="240"/>
      <c r="AK231" s="240"/>
      <c r="AL231" s="240"/>
      <c r="AM231" s="240"/>
      <c r="AN231" s="240"/>
      <c r="AO231" s="240"/>
      <c r="AP231" s="240"/>
      <c r="AQ231" s="241"/>
      <c r="AR231" s="240"/>
      <c r="AS231" s="240"/>
      <c r="AT231" s="240"/>
      <c r="AU231" s="240"/>
      <c r="AV231" s="240"/>
      <c r="AW231" s="240"/>
      <c r="AX231" s="240"/>
      <c r="AY231" s="240"/>
      <c r="AZ231" s="184"/>
      <c r="BA231" s="182"/>
      <c r="BB231" s="182"/>
      <c r="BC231" s="241"/>
      <c r="BD231" s="240">
        <v>80</v>
      </c>
      <c r="BE231" s="240"/>
      <c r="BF231" s="240"/>
      <c r="BG231" s="240"/>
      <c r="BH231" s="240"/>
      <c r="BI231" s="240"/>
      <c r="BJ231" s="240"/>
      <c r="BK231" s="242"/>
      <c r="BL231" s="155" t="s">
        <v>897</v>
      </c>
      <c r="BM231" s="185">
        <f t="shared" si="32"/>
        <v>1</v>
      </c>
      <c r="BN231" s="240">
        <v>0</v>
      </c>
      <c r="BO231" s="153"/>
      <c r="BP231" s="240"/>
      <c r="BQ231" s="180"/>
      <c r="BR231" s="240">
        <v>1</v>
      </c>
      <c r="BS231" s="153">
        <v>1.2</v>
      </c>
      <c r="BT231" s="153"/>
      <c r="BU231" s="153"/>
      <c r="BV231" s="153">
        <f t="shared" ref="BV231" si="41">55.17*BS231+122.55</f>
        <v>188.75399999999999</v>
      </c>
      <c r="BW231" s="153"/>
      <c r="BX231" s="153"/>
      <c r="BY231" s="241">
        <v>0</v>
      </c>
      <c r="BZ231" s="272"/>
      <c r="CA231" s="153">
        <f t="shared" si="33"/>
        <v>0</v>
      </c>
      <c r="CB231" s="153">
        <f t="shared" si="36"/>
        <v>213.47574470484761</v>
      </c>
      <c r="CC231" s="153">
        <f t="shared" si="34"/>
        <v>213.47574470484761</v>
      </c>
      <c r="CD231" s="155">
        <v>228</v>
      </c>
      <c r="CE231" s="242">
        <v>0</v>
      </c>
      <c r="CF231" s="243"/>
      <c r="CG231" s="243"/>
      <c r="CH231" s="243"/>
      <c r="CI231" s="243"/>
      <c r="CJ231" s="135"/>
      <c r="CK231" s="241"/>
      <c r="CL231" s="243"/>
      <c r="CM231" s="243"/>
      <c r="CN231" s="243"/>
      <c r="CO231" s="135"/>
      <c r="CP231" s="241"/>
      <c r="CQ231" s="243"/>
      <c r="CR231" s="243"/>
      <c r="CS231" s="243"/>
      <c r="CT231" s="135"/>
      <c r="CU231" s="241"/>
      <c r="CV231" s="240"/>
      <c r="CW231" s="240"/>
      <c r="CX231" s="240"/>
      <c r="CY231" s="139"/>
      <c r="CZ231" s="243"/>
      <c r="DA231" s="243"/>
      <c r="DB231" s="243"/>
      <c r="DC231" s="243"/>
      <c r="DD231" s="135"/>
      <c r="DE231" s="155">
        <v>228</v>
      </c>
      <c r="DF231" s="282">
        <v>1</v>
      </c>
      <c r="DG231" s="282">
        <v>1</v>
      </c>
      <c r="DH231" s="240">
        <v>1</v>
      </c>
      <c r="DI231" s="153"/>
      <c r="DJ231" s="146"/>
      <c r="DK231" s="173">
        <v>213.47574470484761</v>
      </c>
      <c r="DL231" s="216">
        <v>10</v>
      </c>
      <c r="DM231" s="279"/>
      <c r="DN231" s="182"/>
      <c r="DO231" s="279"/>
      <c r="DP231" s="240"/>
      <c r="DQ231" s="205"/>
      <c r="DR231" s="243"/>
      <c r="DS231" s="243"/>
      <c r="DT231" s="243"/>
      <c r="DU231" s="243">
        <v>0.8</v>
      </c>
      <c r="DV231" s="135"/>
      <c r="DW231" s="135"/>
      <c r="DX231" s="135"/>
    </row>
    <row r="232" spans="1:128" s="244" customFormat="1" x14ac:dyDescent="0.25">
      <c r="A232" s="152">
        <v>229</v>
      </c>
      <c r="B232" s="146"/>
      <c r="C232" s="167">
        <v>1</v>
      </c>
      <c r="D232" s="147">
        <v>41022</v>
      </c>
      <c r="E232" s="148">
        <v>1</v>
      </c>
      <c r="F232" s="166">
        <v>1</v>
      </c>
      <c r="G232" s="160">
        <v>6.9</v>
      </c>
      <c r="H232" s="205">
        <v>9</v>
      </c>
      <c r="I232" s="179"/>
      <c r="J232" s="209"/>
      <c r="K232" s="148">
        <v>8.3000000000000007</v>
      </c>
      <c r="L232" s="205">
        <v>15</v>
      </c>
      <c r="M232" s="179"/>
      <c r="N232" s="276"/>
      <c r="O232" s="240">
        <v>1</v>
      </c>
      <c r="P232" s="240">
        <v>1</v>
      </c>
      <c r="Q232" s="240">
        <v>1</v>
      </c>
      <c r="R232" s="240">
        <v>1</v>
      </c>
      <c r="S232" s="240">
        <v>1</v>
      </c>
      <c r="T232" s="240">
        <v>1</v>
      </c>
      <c r="U232" s="240">
        <v>1</v>
      </c>
      <c r="V232" s="240"/>
      <c r="W232" s="240"/>
      <c r="X232" s="281">
        <f t="shared" si="31"/>
        <v>1</v>
      </c>
      <c r="Y232" s="241" t="s">
        <v>117</v>
      </c>
      <c r="Z232" s="240" t="s">
        <v>117</v>
      </c>
      <c r="AA232" s="240" t="s">
        <v>118</v>
      </c>
      <c r="AB232" s="240" t="s">
        <v>112</v>
      </c>
      <c r="AC232" s="240"/>
      <c r="AD232" s="240"/>
      <c r="AE232" s="240"/>
      <c r="AF232" s="240"/>
      <c r="AG232" s="240"/>
      <c r="AH232" s="241">
        <v>5</v>
      </c>
      <c r="AI232" s="240">
        <v>5</v>
      </c>
      <c r="AJ232" s="240">
        <v>12</v>
      </c>
      <c r="AK232" s="240">
        <v>13</v>
      </c>
      <c r="AL232" s="240"/>
      <c r="AM232" s="240"/>
      <c r="AN232" s="240"/>
      <c r="AO232" s="240"/>
      <c r="AP232" s="240"/>
      <c r="AQ232" s="241"/>
      <c r="AR232" s="240"/>
      <c r="AS232" s="240"/>
      <c r="AT232" s="240"/>
      <c r="AU232" s="240"/>
      <c r="AV232" s="240"/>
      <c r="AW232" s="240"/>
      <c r="AX232" s="240"/>
      <c r="AY232" s="242"/>
      <c r="AZ232" s="182"/>
      <c r="BA232" s="182"/>
      <c r="BB232" s="183"/>
      <c r="BC232" s="240"/>
      <c r="BD232" s="240"/>
      <c r="BE232" s="240"/>
      <c r="BF232" s="240"/>
      <c r="BG232" s="240">
        <v>60</v>
      </c>
      <c r="BH232" s="240"/>
      <c r="BI232" s="240"/>
      <c r="BJ232" s="240"/>
      <c r="BK232" s="242"/>
      <c r="BL232" s="155" t="s">
        <v>898</v>
      </c>
      <c r="BM232" s="185">
        <f t="shared" si="32"/>
        <v>1</v>
      </c>
      <c r="BN232" s="240">
        <v>1</v>
      </c>
      <c r="BO232" s="153">
        <v>1.76</v>
      </c>
      <c r="BP232" s="240">
        <v>160</v>
      </c>
      <c r="BQ232" s="180"/>
      <c r="BR232" s="240"/>
      <c r="BS232" s="153"/>
      <c r="BT232" s="153"/>
      <c r="BU232" s="153"/>
      <c r="BV232" s="153"/>
      <c r="BW232" s="153"/>
      <c r="BX232" s="153"/>
      <c r="BY232" s="241">
        <v>0</v>
      </c>
      <c r="BZ232" s="272" t="s">
        <v>943</v>
      </c>
      <c r="CA232" s="153">
        <f>(BO232^2*PI()*BP232*BN232)/4</f>
        <v>389.25589615038973</v>
      </c>
      <c r="CB232" s="153"/>
      <c r="CC232" s="153">
        <f t="shared" si="34"/>
        <v>389.25589615038973</v>
      </c>
      <c r="CD232" s="155">
        <v>229</v>
      </c>
      <c r="CE232" s="242">
        <v>0</v>
      </c>
      <c r="CF232" s="243"/>
      <c r="CG232" s="243"/>
      <c r="CH232" s="243"/>
      <c r="CI232" s="243"/>
      <c r="CJ232" s="139"/>
      <c r="CK232" s="240"/>
      <c r="CL232" s="243"/>
      <c r="CM232" s="243"/>
      <c r="CN232" s="243"/>
      <c r="CO232" s="139"/>
      <c r="CP232" s="240"/>
      <c r="CQ232" s="243"/>
      <c r="CR232" s="243"/>
      <c r="CS232" s="243"/>
      <c r="CT232" s="135"/>
      <c r="CU232" s="241"/>
      <c r="CV232" s="240"/>
      <c r="CW232" s="240"/>
      <c r="CX232" s="240"/>
      <c r="CY232" s="139"/>
      <c r="CZ232" s="243"/>
      <c r="DA232" s="243"/>
      <c r="DB232" s="243"/>
      <c r="DC232" s="243"/>
      <c r="DD232" s="139"/>
      <c r="DE232" s="152">
        <v>229</v>
      </c>
      <c r="DF232" s="282">
        <v>1</v>
      </c>
      <c r="DG232" s="282">
        <v>1</v>
      </c>
      <c r="DH232" s="240">
        <v>1</v>
      </c>
      <c r="DI232" s="148">
        <v>1.76</v>
      </c>
      <c r="DJ232" s="146">
        <v>160</v>
      </c>
      <c r="DK232" s="173">
        <v>389.25589615038973</v>
      </c>
      <c r="DL232" s="216">
        <v>13</v>
      </c>
      <c r="DM232" s="279"/>
      <c r="DN232" s="182"/>
      <c r="DO232" s="279"/>
      <c r="DP232" s="240"/>
      <c r="DQ232" s="205"/>
      <c r="DR232" s="243"/>
      <c r="DS232" s="243"/>
      <c r="DT232" s="243"/>
      <c r="DU232" s="243">
        <v>0.6</v>
      </c>
      <c r="DV232" s="135"/>
      <c r="DW232" s="135"/>
      <c r="DX232" s="135"/>
    </row>
    <row r="233" spans="1:128" x14ac:dyDescent="0.25">
      <c r="A233" s="152">
        <v>230</v>
      </c>
      <c r="B233" s="146"/>
      <c r="C233" s="167"/>
      <c r="D233" s="147">
        <v>41022</v>
      </c>
      <c r="E233" s="148">
        <v>1</v>
      </c>
      <c r="F233" s="148">
        <v>1</v>
      </c>
      <c r="G233" s="160">
        <v>6.9</v>
      </c>
      <c r="H233" s="205">
        <v>62</v>
      </c>
      <c r="I233" s="179"/>
      <c r="J233" s="209"/>
      <c r="K233" s="148">
        <v>8.3000000000000007</v>
      </c>
      <c r="L233" s="205">
        <v>63</v>
      </c>
      <c r="M233" s="179"/>
      <c r="N233" s="213"/>
      <c r="O233" s="199">
        <v>1</v>
      </c>
      <c r="P233" s="144">
        <v>1</v>
      </c>
      <c r="Q233" s="144">
        <v>1</v>
      </c>
      <c r="R233" s="144">
        <v>1</v>
      </c>
      <c r="S233" s="144">
        <v>1</v>
      </c>
      <c r="T233" s="144">
        <v>1</v>
      </c>
      <c r="U233" s="144">
        <v>1</v>
      </c>
      <c r="V233" s="144">
        <v>1</v>
      </c>
      <c r="W233" s="144"/>
      <c r="X233" s="281">
        <f t="shared" si="31"/>
        <v>1</v>
      </c>
      <c r="Y233" s="143" t="s">
        <v>117</v>
      </c>
      <c r="Z233" s="144" t="s">
        <v>117</v>
      </c>
      <c r="AA233" s="144" t="s">
        <v>111</v>
      </c>
      <c r="AB233" s="144" t="s">
        <v>118</v>
      </c>
      <c r="AC233" s="144"/>
      <c r="AD233" s="144"/>
      <c r="AE233" s="144"/>
      <c r="AF233" s="144"/>
      <c r="AG233" s="144"/>
      <c r="AH233" s="143">
        <v>5</v>
      </c>
      <c r="AI233" s="144">
        <v>5</v>
      </c>
      <c r="AJ233" s="144">
        <v>6</v>
      </c>
      <c r="AK233" s="144">
        <v>7</v>
      </c>
      <c r="AL233" s="144">
        <v>7</v>
      </c>
      <c r="AM233" s="144">
        <v>7</v>
      </c>
      <c r="AN233" s="144">
        <v>7</v>
      </c>
      <c r="AO233" s="144"/>
      <c r="AP233" s="144"/>
      <c r="AQ233" s="143"/>
      <c r="AR233" s="144"/>
      <c r="AS233" s="144"/>
      <c r="AT233" s="144"/>
      <c r="AU233" s="144"/>
      <c r="AV233" s="144"/>
      <c r="AW233" s="144"/>
      <c r="AX233" s="144">
        <v>7</v>
      </c>
      <c r="AY233" s="151"/>
      <c r="AZ233" s="182">
        <v>41043</v>
      </c>
      <c r="BA233" s="182">
        <v>41046</v>
      </c>
      <c r="BB233" s="183" t="s">
        <v>788</v>
      </c>
      <c r="BC233" s="144"/>
      <c r="BD233" s="144"/>
      <c r="BE233" s="144"/>
      <c r="BF233" s="144"/>
      <c r="BG233" s="144"/>
      <c r="BH233" s="144"/>
      <c r="BI233" s="144"/>
      <c r="BJ233" s="144"/>
      <c r="BK233" s="151"/>
      <c r="BL233" s="155" t="s">
        <v>899</v>
      </c>
      <c r="BM233" s="185">
        <f t="shared" si="32"/>
        <v>1</v>
      </c>
      <c r="BN233" s="144">
        <v>1</v>
      </c>
      <c r="BO233" s="153">
        <v>1.86</v>
      </c>
      <c r="BP233" s="144">
        <v>180</v>
      </c>
      <c r="BQ233" s="180"/>
      <c r="BR233" s="144"/>
      <c r="BS233" s="153"/>
      <c r="BT233" s="153"/>
      <c r="BU233" s="153"/>
      <c r="BV233" s="153"/>
      <c r="BW233" s="153"/>
      <c r="BX233" s="153"/>
      <c r="BY233" s="241">
        <v>1</v>
      </c>
      <c r="BZ233" s="272"/>
      <c r="CA233" s="153">
        <f t="shared" si="33"/>
        <v>489.08942749616625</v>
      </c>
      <c r="CB233" s="153"/>
      <c r="CC233" s="153">
        <f t="shared" si="34"/>
        <v>489.08942749616625</v>
      </c>
      <c r="CD233" s="155">
        <v>230</v>
      </c>
      <c r="CE233" s="232">
        <v>1</v>
      </c>
      <c r="CF233" s="189">
        <v>6</v>
      </c>
      <c r="CG233" s="189">
        <v>3</v>
      </c>
      <c r="CI233" s="189">
        <v>4</v>
      </c>
      <c r="CJ233" s="139" t="s">
        <v>953</v>
      </c>
      <c r="CK233" s="199"/>
      <c r="CO233" s="139"/>
      <c r="CP233" s="199"/>
      <c r="CU233" s="200"/>
      <c r="CV233" s="199"/>
      <c r="CW233" s="199"/>
      <c r="CX233" s="199"/>
      <c r="CY233" s="139"/>
      <c r="DD233" s="139"/>
      <c r="DE233" s="152">
        <v>230</v>
      </c>
      <c r="DF233" s="282">
        <v>1</v>
      </c>
      <c r="DG233" s="282">
        <v>1</v>
      </c>
      <c r="DH233" s="218">
        <v>1</v>
      </c>
      <c r="DI233" s="153">
        <v>1.86</v>
      </c>
      <c r="DJ233" s="146">
        <v>180</v>
      </c>
      <c r="DK233" s="173">
        <v>489.08942749616625</v>
      </c>
      <c r="DL233" s="218">
        <v>7</v>
      </c>
      <c r="DM233" s="182">
        <v>41043</v>
      </c>
      <c r="DN233" s="182">
        <v>41046</v>
      </c>
      <c r="DO233" s="182" t="s">
        <v>788</v>
      </c>
      <c r="DP233" s="218">
        <v>1</v>
      </c>
      <c r="DQ233" s="205">
        <f t="shared" si="37"/>
        <v>6</v>
      </c>
      <c r="DR233" s="219">
        <f t="shared" si="38"/>
        <v>3</v>
      </c>
      <c r="DT233" s="219">
        <f t="shared" si="40"/>
        <v>4</v>
      </c>
      <c r="DV233" s="135" t="s">
        <v>963</v>
      </c>
      <c r="DW233" s="135"/>
      <c r="DX233" s="135"/>
    </row>
    <row r="234" spans="1:128" x14ac:dyDescent="0.25">
      <c r="A234" s="152">
        <v>231</v>
      </c>
      <c r="B234" s="146"/>
      <c r="C234" s="167"/>
      <c r="D234" s="147">
        <v>41029</v>
      </c>
      <c r="E234" s="148">
        <v>1</v>
      </c>
      <c r="F234" s="148">
        <v>1</v>
      </c>
      <c r="G234" s="160">
        <v>6.9</v>
      </c>
      <c r="H234" s="205">
        <v>11</v>
      </c>
      <c r="I234" s="179"/>
      <c r="J234" s="209"/>
      <c r="K234" s="148">
        <v>8.3000000000000007</v>
      </c>
      <c r="L234" s="205">
        <v>12</v>
      </c>
      <c r="M234" s="179"/>
      <c r="N234" s="213"/>
      <c r="O234" s="199"/>
      <c r="P234" s="144">
        <v>1</v>
      </c>
      <c r="Q234" s="144">
        <v>1</v>
      </c>
      <c r="R234" s="144">
        <v>1</v>
      </c>
      <c r="S234" s="144">
        <v>1</v>
      </c>
      <c r="T234" s="144">
        <v>1</v>
      </c>
      <c r="U234" s="144"/>
      <c r="V234" s="144"/>
      <c r="W234" s="144"/>
      <c r="X234" s="281">
        <f t="shared" si="31"/>
        <v>1</v>
      </c>
      <c r="Y234" s="143"/>
      <c r="Z234" s="144" t="s">
        <v>117</v>
      </c>
      <c r="AA234" s="144" t="s">
        <v>117</v>
      </c>
      <c r="AB234" s="144" t="s">
        <v>111</v>
      </c>
      <c r="AC234" s="144" t="s">
        <v>112</v>
      </c>
      <c r="AD234" s="144"/>
      <c r="AE234" s="144"/>
      <c r="AF234" s="144"/>
      <c r="AG234" s="144"/>
      <c r="AH234" s="143"/>
      <c r="AI234" s="144">
        <v>3</v>
      </c>
      <c r="AJ234" s="144">
        <v>3</v>
      </c>
      <c r="AK234" s="144">
        <v>2</v>
      </c>
      <c r="AL234" s="144">
        <v>2</v>
      </c>
      <c r="AM234" s="144"/>
      <c r="AN234" s="144"/>
      <c r="AO234" s="144"/>
      <c r="AP234" s="144"/>
      <c r="AQ234" s="143"/>
      <c r="AR234" s="144"/>
      <c r="AS234" s="144"/>
      <c r="AT234" s="144"/>
      <c r="AU234" s="144"/>
      <c r="AV234" s="144">
        <v>2</v>
      </c>
      <c r="AW234" s="144"/>
      <c r="AX234" s="144"/>
      <c r="AY234" s="151"/>
      <c r="AZ234" s="182" t="s">
        <v>787</v>
      </c>
      <c r="BA234" s="182"/>
      <c r="BB234" s="183">
        <v>41046</v>
      </c>
      <c r="BC234" s="144"/>
      <c r="BD234" s="144"/>
      <c r="BE234" s="144"/>
      <c r="BF234" s="144"/>
      <c r="BG234" s="144"/>
      <c r="BH234" s="144"/>
      <c r="BI234" s="144"/>
      <c r="BJ234" s="144"/>
      <c r="BK234" s="151"/>
      <c r="BL234" s="155" t="s">
        <v>900</v>
      </c>
      <c r="BM234" s="185">
        <f t="shared" si="32"/>
        <v>1</v>
      </c>
      <c r="BN234" s="144">
        <v>1</v>
      </c>
      <c r="BO234" s="153">
        <v>1.55</v>
      </c>
      <c r="BP234" s="144">
        <v>240</v>
      </c>
      <c r="BQ234" s="180"/>
      <c r="BR234" s="144"/>
      <c r="BS234" s="153"/>
      <c r="BT234" s="153"/>
      <c r="BU234" s="153"/>
      <c r="BV234" s="153"/>
      <c r="BW234" s="153"/>
      <c r="BX234" s="153"/>
      <c r="BY234" s="241">
        <v>0</v>
      </c>
      <c r="BZ234" s="272"/>
      <c r="CA234" s="153">
        <f t="shared" si="33"/>
        <v>452.86058101496877</v>
      </c>
      <c r="CB234" s="153"/>
      <c r="CC234" s="153">
        <f t="shared" si="34"/>
        <v>452.86058101496877</v>
      </c>
      <c r="CD234" s="155">
        <v>231</v>
      </c>
      <c r="CE234" s="232">
        <v>0</v>
      </c>
      <c r="CJ234" s="139"/>
      <c r="CK234" s="199"/>
      <c r="CO234" s="139"/>
      <c r="CP234" s="199"/>
      <c r="CU234" s="200"/>
      <c r="CV234" s="199"/>
      <c r="CW234" s="199"/>
      <c r="CX234" s="199"/>
      <c r="CY234" s="139"/>
      <c r="DD234" s="139"/>
      <c r="DE234" s="152">
        <v>231</v>
      </c>
      <c r="DF234" s="282">
        <v>1</v>
      </c>
      <c r="DG234" s="282">
        <v>1</v>
      </c>
      <c r="DH234" s="218">
        <v>1</v>
      </c>
      <c r="DI234" s="153">
        <v>1.55</v>
      </c>
      <c r="DJ234" s="146">
        <v>240</v>
      </c>
      <c r="DK234" s="173">
        <v>452.86058101496877</v>
      </c>
      <c r="DL234" s="218">
        <v>2</v>
      </c>
      <c r="DM234" s="182" t="s">
        <v>787</v>
      </c>
      <c r="DN234" s="182"/>
      <c r="DO234" s="182">
        <v>41046</v>
      </c>
      <c r="DP234" s="218">
        <v>0</v>
      </c>
      <c r="DQ234" s="205">
        <f t="shared" si="37"/>
        <v>0</v>
      </c>
      <c r="DR234" s="219">
        <f t="shared" si="38"/>
        <v>0</v>
      </c>
      <c r="DT234" s="219">
        <f t="shared" si="40"/>
        <v>0</v>
      </c>
      <c r="DV234" s="135"/>
      <c r="DW234" s="135"/>
      <c r="DX234" s="135"/>
    </row>
    <row r="235" spans="1:128" x14ac:dyDescent="0.25">
      <c r="A235" s="152">
        <v>232</v>
      </c>
      <c r="B235" s="146"/>
      <c r="C235" s="167"/>
      <c r="D235" s="147">
        <v>41029</v>
      </c>
      <c r="E235" s="148">
        <v>1</v>
      </c>
      <c r="F235" s="148">
        <v>1</v>
      </c>
      <c r="G235" s="160">
        <v>6.9</v>
      </c>
      <c r="H235" s="205">
        <v>29</v>
      </c>
      <c r="I235" s="179"/>
      <c r="J235" s="209"/>
      <c r="K235" s="148">
        <v>8.3000000000000007</v>
      </c>
      <c r="L235" s="205">
        <v>28</v>
      </c>
      <c r="M235" s="179"/>
      <c r="N235" s="213"/>
      <c r="O235" s="199"/>
      <c r="P235" s="144">
        <v>1</v>
      </c>
      <c r="Q235" s="144">
        <v>1</v>
      </c>
      <c r="R235" s="144">
        <v>1</v>
      </c>
      <c r="S235" s="144">
        <v>1</v>
      </c>
      <c r="T235" s="144">
        <v>1</v>
      </c>
      <c r="U235" s="144">
        <v>1</v>
      </c>
      <c r="V235" s="144">
        <v>1</v>
      </c>
      <c r="W235" s="144"/>
      <c r="X235" s="281">
        <f t="shared" si="31"/>
        <v>1</v>
      </c>
      <c r="Y235" s="143"/>
      <c r="Z235" s="144" t="s">
        <v>117</v>
      </c>
      <c r="AA235" s="144" t="s">
        <v>117</v>
      </c>
      <c r="AB235" s="144" t="s">
        <v>117</v>
      </c>
      <c r="AC235" s="144" t="s">
        <v>118</v>
      </c>
      <c r="AD235" s="144" t="s">
        <v>112</v>
      </c>
      <c r="AE235" s="144"/>
      <c r="AF235" s="144"/>
      <c r="AG235" s="144"/>
      <c r="AH235" s="143"/>
      <c r="AI235" s="144">
        <v>3</v>
      </c>
      <c r="AJ235" s="144">
        <v>3</v>
      </c>
      <c r="AK235" s="144">
        <v>3</v>
      </c>
      <c r="AL235" s="144">
        <v>3</v>
      </c>
      <c r="AM235" s="144">
        <v>3</v>
      </c>
      <c r="AN235" s="144">
        <v>3</v>
      </c>
      <c r="AO235" s="144"/>
      <c r="AP235" s="144"/>
      <c r="AQ235" s="143"/>
      <c r="AR235" s="144"/>
      <c r="AS235" s="144"/>
      <c r="AT235" s="144"/>
      <c r="AU235" s="144"/>
      <c r="AV235" s="144"/>
      <c r="AW235" s="144"/>
      <c r="AX235" s="144">
        <v>3</v>
      </c>
      <c r="AY235" s="151"/>
      <c r="AZ235" s="182" t="s">
        <v>791</v>
      </c>
      <c r="BA235" s="182"/>
      <c r="BB235" s="183">
        <v>41053</v>
      </c>
      <c r="BC235" s="144"/>
      <c r="BD235" s="144"/>
      <c r="BE235" s="144"/>
      <c r="BF235" s="144"/>
      <c r="BG235" s="144"/>
      <c r="BH235" s="144"/>
      <c r="BI235" s="144"/>
      <c r="BJ235" s="144"/>
      <c r="BK235" s="151"/>
      <c r="BL235" s="155" t="s">
        <v>901</v>
      </c>
      <c r="BM235" s="185">
        <f t="shared" si="32"/>
        <v>1</v>
      </c>
      <c r="BN235" s="144">
        <v>1</v>
      </c>
      <c r="BO235" s="153">
        <v>1.6</v>
      </c>
      <c r="BP235" s="144">
        <v>220</v>
      </c>
      <c r="BQ235" s="180"/>
      <c r="BR235" s="144"/>
      <c r="BS235" s="153"/>
      <c r="BT235" s="153"/>
      <c r="BU235" s="153"/>
      <c r="BV235" s="153"/>
      <c r="BW235" s="153"/>
      <c r="BX235" s="153"/>
      <c r="BY235" s="241">
        <v>1</v>
      </c>
      <c r="BZ235" s="272"/>
      <c r="CA235" s="153">
        <f t="shared" si="33"/>
        <v>442.33624562544293</v>
      </c>
      <c r="CB235" s="153"/>
      <c r="CC235" s="153">
        <f t="shared" si="34"/>
        <v>442.33624562544293</v>
      </c>
      <c r="CD235" s="155">
        <v>232</v>
      </c>
      <c r="CE235" s="232">
        <v>1</v>
      </c>
      <c r="CF235" s="189">
        <v>5</v>
      </c>
      <c r="CG235" s="189">
        <v>5</v>
      </c>
      <c r="CH235" s="189">
        <v>4</v>
      </c>
      <c r="CI235" s="189">
        <v>6</v>
      </c>
      <c r="CJ235" s="139"/>
      <c r="CK235" s="199"/>
      <c r="CO235" s="139"/>
      <c r="CP235" s="199"/>
      <c r="CU235" s="200"/>
      <c r="CV235" s="199"/>
      <c r="CW235" s="199"/>
      <c r="CX235" s="199"/>
      <c r="CY235" s="139"/>
      <c r="DD235" s="139"/>
      <c r="DE235" s="152">
        <v>232</v>
      </c>
      <c r="DF235" s="282">
        <v>1</v>
      </c>
      <c r="DG235" s="282">
        <v>1</v>
      </c>
      <c r="DH235" s="218">
        <v>1</v>
      </c>
      <c r="DI235" s="153">
        <v>1.6</v>
      </c>
      <c r="DJ235" s="146">
        <v>220</v>
      </c>
      <c r="DK235" s="173">
        <v>442.33624562544293</v>
      </c>
      <c r="DL235" s="218">
        <v>3</v>
      </c>
      <c r="DM235" s="182" t="s">
        <v>791</v>
      </c>
      <c r="DN235" s="182"/>
      <c r="DO235" s="182">
        <v>41053</v>
      </c>
      <c r="DP235" s="218">
        <v>1</v>
      </c>
      <c r="DQ235" s="205">
        <f t="shared" si="37"/>
        <v>5</v>
      </c>
      <c r="DR235" s="219">
        <f t="shared" si="38"/>
        <v>5</v>
      </c>
      <c r="DS235" s="219">
        <f t="shared" si="39"/>
        <v>4</v>
      </c>
      <c r="DT235" s="219">
        <f t="shared" si="40"/>
        <v>6</v>
      </c>
      <c r="DV235" s="135"/>
      <c r="DW235" s="135"/>
      <c r="DX235" s="135"/>
    </row>
    <row r="236" spans="1:128" x14ac:dyDescent="0.25">
      <c r="A236" s="152">
        <v>233</v>
      </c>
      <c r="B236" s="146"/>
      <c r="C236" s="167"/>
      <c r="D236" s="147">
        <v>41029</v>
      </c>
      <c r="E236" s="148">
        <v>1</v>
      </c>
      <c r="F236" s="148">
        <v>1</v>
      </c>
      <c r="G236" s="160">
        <v>7.1</v>
      </c>
      <c r="H236" s="205">
        <v>45</v>
      </c>
      <c r="I236" s="179"/>
      <c r="J236" s="209"/>
      <c r="K236" s="148">
        <v>8.4</v>
      </c>
      <c r="L236" s="205">
        <v>42</v>
      </c>
      <c r="M236" s="179"/>
      <c r="N236" s="213"/>
      <c r="O236" s="199"/>
      <c r="P236" s="144">
        <v>2</v>
      </c>
      <c r="Q236" s="144">
        <v>2</v>
      </c>
      <c r="R236" s="144">
        <v>2</v>
      </c>
      <c r="S236" s="144">
        <v>2</v>
      </c>
      <c r="T236" s="144">
        <v>2</v>
      </c>
      <c r="U236" s="144">
        <v>2</v>
      </c>
      <c r="V236" s="144">
        <v>2</v>
      </c>
      <c r="W236" s="144">
        <v>2</v>
      </c>
      <c r="X236" s="281">
        <f t="shared" si="31"/>
        <v>2</v>
      </c>
      <c r="Y236" s="143"/>
      <c r="Z236" s="144" t="s">
        <v>117</v>
      </c>
      <c r="AA236" s="144" t="s">
        <v>118</v>
      </c>
      <c r="AB236" s="144" t="s">
        <v>112</v>
      </c>
      <c r="AC236" s="144"/>
      <c r="AD236" s="144"/>
      <c r="AE236" s="144"/>
      <c r="AF236" s="144"/>
      <c r="AG236" s="144"/>
      <c r="AH236" s="143"/>
      <c r="AI236" s="144">
        <v>20</v>
      </c>
      <c r="AJ236" s="144">
        <v>30</v>
      </c>
      <c r="AK236" s="144">
        <v>32</v>
      </c>
      <c r="AL236" s="144">
        <v>32</v>
      </c>
      <c r="AM236" s="144">
        <v>33</v>
      </c>
      <c r="AN236" s="144">
        <v>33</v>
      </c>
      <c r="AO236" s="144">
        <v>33</v>
      </c>
      <c r="AP236" s="144"/>
      <c r="AQ236" s="143"/>
      <c r="AR236" s="144"/>
      <c r="AS236" s="144"/>
      <c r="AT236" s="144"/>
      <c r="AU236" s="144"/>
      <c r="AV236" s="144"/>
      <c r="AW236" s="144"/>
      <c r="AX236" s="144"/>
      <c r="AY236" s="151">
        <v>33</v>
      </c>
      <c r="AZ236" s="182" t="s">
        <v>783</v>
      </c>
      <c r="BA236" s="182">
        <v>41046</v>
      </c>
      <c r="BB236" s="183" t="s">
        <v>781</v>
      </c>
      <c r="BC236" s="144"/>
      <c r="BD236" s="144"/>
      <c r="BE236" s="144"/>
      <c r="BF236" s="144"/>
      <c r="BG236" s="144"/>
      <c r="BH236" s="144"/>
      <c r="BI236" s="144"/>
      <c r="BJ236" s="144"/>
      <c r="BK236" s="151"/>
      <c r="BL236" s="155" t="s">
        <v>902</v>
      </c>
      <c r="BM236" s="185">
        <f t="shared" si="32"/>
        <v>2</v>
      </c>
      <c r="BN236" s="144">
        <v>2</v>
      </c>
      <c r="BO236" s="153">
        <v>2.14</v>
      </c>
      <c r="BP236" s="144">
        <v>300</v>
      </c>
      <c r="BQ236" s="180"/>
      <c r="BR236" s="144"/>
      <c r="BS236" s="153"/>
      <c r="BT236" s="153"/>
      <c r="BU236" s="153"/>
      <c r="BV236" s="153"/>
      <c r="BW236" s="153"/>
      <c r="BX236" s="153"/>
      <c r="BY236" s="241">
        <v>5</v>
      </c>
      <c r="BZ236" s="272" t="s">
        <v>942</v>
      </c>
      <c r="CA236" s="153">
        <f t="shared" si="33"/>
        <v>2158.0856574569725</v>
      </c>
      <c r="CB236" s="153"/>
      <c r="CC236" s="153">
        <f t="shared" si="34"/>
        <v>2158.0856574569725</v>
      </c>
      <c r="CD236" s="155">
        <v>233</v>
      </c>
      <c r="CE236" s="232">
        <v>5</v>
      </c>
      <c r="CF236" s="189">
        <v>3</v>
      </c>
      <c r="CG236" s="189">
        <v>8</v>
      </c>
      <c r="CI236" s="189">
        <v>15</v>
      </c>
      <c r="CJ236" s="139"/>
      <c r="CK236" s="199">
        <v>8</v>
      </c>
      <c r="CL236" s="189">
        <v>4</v>
      </c>
      <c r="CN236" s="189">
        <v>10</v>
      </c>
      <c r="CO236" s="139"/>
      <c r="CP236" s="199">
        <v>14</v>
      </c>
      <c r="CQ236" s="189">
        <v>0</v>
      </c>
      <c r="CS236" s="189">
        <v>9</v>
      </c>
      <c r="CT236" s="135" t="s">
        <v>954</v>
      </c>
      <c r="CU236" s="200">
        <v>14</v>
      </c>
      <c r="CV236" s="199">
        <v>0</v>
      </c>
      <c r="CW236" s="199"/>
      <c r="CX236" s="199">
        <v>0</v>
      </c>
      <c r="CY236" s="139" t="s">
        <v>954</v>
      </c>
      <c r="CZ236" s="189">
        <v>13</v>
      </c>
      <c r="DA236" s="189">
        <v>0</v>
      </c>
      <c r="DC236" s="189">
        <v>1</v>
      </c>
      <c r="DD236" s="139" t="s">
        <v>954</v>
      </c>
      <c r="DE236" s="152">
        <v>233</v>
      </c>
      <c r="DF236" s="282">
        <v>2</v>
      </c>
      <c r="DG236" s="282">
        <v>2</v>
      </c>
      <c r="DH236" s="218">
        <v>2</v>
      </c>
      <c r="DI236" s="153">
        <v>2.14</v>
      </c>
      <c r="DJ236" s="146">
        <v>300</v>
      </c>
      <c r="DK236" s="173">
        <v>2158.0856574569725</v>
      </c>
      <c r="DL236" s="218">
        <v>33</v>
      </c>
      <c r="DM236" s="182" t="s">
        <v>783</v>
      </c>
      <c r="DN236" s="182">
        <v>41046</v>
      </c>
      <c r="DO236" s="182" t="s">
        <v>781</v>
      </c>
      <c r="DP236" s="218">
        <v>5</v>
      </c>
      <c r="DQ236" s="205">
        <f>CF236+CK236+CP236+CU236+CZ236</f>
        <v>52</v>
      </c>
      <c r="DR236" s="219">
        <f t="shared" si="38"/>
        <v>12</v>
      </c>
      <c r="DT236" s="219">
        <f t="shared" si="40"/>
        <v>34</v>
      </c>
      <c r="DV236" s="135" t="s">
        <v>964</v>
      </c>
      <c r="DW236" s="135"/>
      <c r="DX236" s="135"/>
    </row>
    <row r="237" spans="1:128" x14ac:dyDescent="0.25">
      <c r="A237" s="152">
        <v>234</v>
      </c>
      <c r="B237" s="146"/>
      <c r="C237" s="167"/>
      <c r="D237" s="147">
        <v>41029</v>
      </c>
      <c r="E237" s="148">
        <v>1</v>
      </c>
      <c r="F237" s="148">
        <v>1</v>
      </c>
      <c r="G237" s="160">
        <v>7.2</v>
      </c>
      <c r="H237" s="205">
        <v>47</v>
      </c>
      <c r="I237" s="179"/>
      <c r="J237" s="209"/>
      <c r="K237" s="148">
        <v>8.6</v>
      </c>
      <c r="L237" s="205">
        <v>46</v>
      </c>
      <c r="M237" s="179"/>
      <c r="N237" s="213"/>
      <c r="O237" s="199"/>
      <c r="P237" s="144">
        <v>2</v>
      </c>
      <c r="Q237" s="144">
        <v>2</v>
      </c>
      <c r="R237" s="144">
        <v>1</v>
      </c>
      <c r="S237" s="144">
        <v>1</v>
      </c>
      <c r="T237" s="144">
        <v>1</v>
      </c>
      <c r="U237" s="144">
        <v>1</v>
      </c>
      <c r="V237" s="144"/>
      <c r="W237" s="144"/>
      <c r="X237" s="281">
        <f t="shared" si="31"/>
        <v>2</v>
      </c>
      <c r="Y237" s="143"/>
      <c r="Z237" s="144" t="s">
        <v>111</v>
      </c>
      <c r="AA237" s="144" t="s">
        <v>118</v>
      </c>
      <c r="AB237" s="144" t="s">
        <v>112</v>
      </c>
      <c r="AC237" s="144"/>
      <c r="AD237" s="144"/>
      <c r="AE237" s="144"/>
      <c r="AF237" s="144"/>
      <c r="AG237" s="144"/>
      <c r="AH237" s="143"/>
      <c r="AI237" s="144">
        <v>2</v>
      </c>
      <c r="AJ237" s="144">
        <v>4</v>
      </c>
      <c r="AK237" s="144">
        <v>4</v>
      </c>
      <c r="AL237" s="144">
        <v>4</v>
      </c>
      <c r="AM237" s="144">
        <v>4</v>
      </c>
      <c r="AN237" s="144"/>
      <c r="AO237" s="144"/>
      <c r="AP237" s="144"/>
      <c r="AQ237" s="143"/>
      <c r="AR237" s="144"/>
      <c r="AS237" s="144"/>
      <c r="AT237" s="144"/>
      <c r="AU237" s="144"/>
      <c r="AV237" s="144"/>
      <c r="AW237" s="144">
        <v>4</v>
      </c>
      <c r="AX237" s="144"/>
      <c r="AY237" s="151"/>
      <c r="AZ237" s="182">
        <v>41043</v>
      </c>
      <c r="BA237" s="182">
        <v>41046</v>
      </c>
      <c r="BB237" s="183">
        <v>41050</v>
      </c>
      <c r="BC237" s="144"/>
      <c r="BD237" s="144"/>
      <c r="BE237" s="144"/>
      <c r="BF237" s="144"/>
      <c r="BG237" s="144"/>
      <c r="BH237" s="144"/>
      <c r="BI237" s="144"/>
      <c r="BJ237" s="144"/>
      <c r="BK237" s="151"/>
      <c r="BL237" s="155" t="s">
        <v>903</v>
      </c>
      <c r="BM237" s="185">
        <f t="shared" si="32"/>
        <v>1</v>
      </c>
      <c r="BN237" s="144">
        <v>1</v>
      </c>
      <c r="BO237" s="153">
        <v>1.39</v>
      </c>
      <c r="BP237" s="144">
        <v>140</v>
      </c>
      <c r="BQ237" s="180"/>
      <c r="BR237" s="144"/>
      <c r="BS237" s="153"/>
      <c r="BT237" s="153"/>
      <c r="BU237" s="153"/>
      <c r="BV237" s="153"/>
      <c r="BW237" s="153"/>
      <c r="BX237" s="153"/>
      <c r="BY237" s="241">
        <v>1</v>
      </c>
      <c r="BZ237" s="272"/>
      <c r="CA237" s="153">
        <f t="shared" si="33"/>
        <v>212.44549081002933</v>
      </c>
      <c r="CB237" s="153"/>
      <c r="CC237" s="153">
        <f t="shared" si="34"/>
        <v>212.44549081002933</v>
      </c>
      <c r="CD237" s="155">
        <v>234</v>
      </c>
      <c r="CE237" s="232">
        <v>1</v>
      </c>
      <c r="CF237" s="189">
        <v>5</v>
      </c>
      <c r="CG237" s="189">
        <v>5</v>
      </c>
      <c r="CH237" s="189">
        <v>0</v>
      </c>
      <c r="CI237" s="189">
        <v>3</v>
      </c>
      <c r="CJ237" s="139"/>
      <c r="CK237" s="199"/>
      <c r="CO237" s="139"/>
      <c r="CP237" s="199"/>
      <c r="CU237" s="200"/>
      <c r="CV237" s="199"/>
      <c r="CW237" s="199"/>
      <c r="CX237" s="199"/>
      <c r="CY237" s="139"/>
      <c r="DD237" s="139"/>
      <c r="DE237" s="152">
        <v>234</v>
      </c>
      <c r="DF237" s="282">
        <v>2</v>
      </c>
      <c r="DG237" s="282">
        <v>1</v>
      </c>
      <c r="DH237" s="218">
        <v>1</v>
      </c>
      <c r="DI237" s="153">
        <v>1.39</v>
      </c>
      <c r="DJ237" s="146">
        <v>140</v>
      </c>
      <c r="DK237" s="173">
        <v>212.44549081002933</v>
      </c>
      <c r="DL237" s="218">
        <v>4</v>
      </c>
      <c r="DM237" s="182">
        <v>41043</v>
      </c>
      <c r="DN237" s="182">
        <v>41046</v>
      </c>
      <c r="DO237" s="182">
        <v>41050</v>
      </c>
      <c r="DP237" s="218">
        <v>1</v>
      </c>
      <c r="DQ237" s="205">
        <f t="shared" si="37"/>
        <v>5</v>
      </c>
      <c r="DR237" s="219">
        <f t="shared" si="38"/>
        <v>5</v>
      </c>
      <c r="DS237" s="219">
        <f t="shared" si="39"/>
        <v>0</v>
      </c>
      <c r="DT237" s="219">
        <f t="shared" si="40"/>
        <v>3</v>
      </c>
      <c r="DV237" s="135"/>
      <c r="DW237" s="135"/>
      <c r="DX237" s="135"/>
    </row>
    <row r="238" spans="1:128" x14ac:dyDescent="0.25">
      <c r="A238" s="152">
        <v>235</v>
      </c>
      <c r="B238" s="146"/>
      <c r="C238" s="167"/>
      <c r="D238" s="147">
        <v>41029</v>
      </c>
      <c r="E238" s="148">
        <v>1</v>
      </c>
      <c r="F238" s="148">
        <v>1</v>
      </c>
      <c r="G238" s="160">
        <v>6.9</v>
      </c>
      <c r="H238" s="205">
        <v>71</v>
      </c>
      <c r="I238" s="179"/>
      <c r="J238" s="209"/>
      <c r="K238" s="148">
        <v>8.3000000000000007</v>
      </c>
      <c r="L238" s="205">
        <v>71</v>
      </c>
      <c r="M238" s="179"/>
      <c r="N238" s="213"/>
      <c r="O238" s="199"/>
      <c r="P238" s="144">
        <v>1</v>
      </c>
      <c r="Q238" s="144">
        <v>1</v>
      </c>
      <c r="R238" s="144">
        <v>1</v>
      </c>
      <c r="S238" s="144">
        <v>1</v>
      </c>
      <c r="T238" s="144">
        <v>1</v>
      </c>
      <c r="U238" s="144">
        <v>1</v>
      </c>
      <c r="V238" s="144">
        <v>1</v>
      </c>
      <c r="W238" s="144"/>
      <c r="X238" s="281">
        <f t="shared" si="31"/>
        <v>1</v>
      </c>
      <c r="Y238" s="143"/>
      <c r="Z238" s="144" t="s">
        <v>117</v>
      </c>
      <c r="AA238" s="144" t="s">
        <v>111</v>
      </c>
      <c r="AB238" s="144" t="s">
        <v>118</v>
      </c>
      <c r="AC238" s="144" t="s">
        <v>112</v>
      </c>
      <c r="AD238" s="144"/>
      <c r="AE238" s="144"/>
      <c r="AF238" s="144"/>
      <c r="AG238" s="144"/>
      <c r="AH238" s="143"/>
      <c r="AI238" s="144">
        <v>5</v>
      </c>
      <c r="AJ238" s="144">
        <v>5</v>
      </c>
      <c r="AK238" s="144">
        <v>5</v>
      </c>
      <c r="AL238" s="144">
        <v>5</v>
      </c>
      <c r="AM238" s="144">
        <v>5</v>
      </c>
      <c r="AN238" s="144">
        <v>5</v>
      </c>
      <c r="AO238" s="144"/>
      <c r="AP238" s="144"/>
      <c r="AQ238" s="143"/>
      <c r="AR238" s="144"/>
      <c r="AS238" s="144"/>
      <c r="AT238" s="144"/>
      <c r="AU238" s="144"/>
      <c r="AV238" s="144"/>
      <c r="AW238" s="144"/>
      <c r="AX238" s="144">
        <v>5</v>
      </c>
      <c r="AY238" s="151"/>
      <c r="AZ238" s="182" t="s">
        <v>787</v>
      </c>
      <c r="BA238" s="182">
        <v>41046</v>
      </c>
      <c r="BB238" s="183">
        <v>41053</v>
      </c>
      <c r="BC238" s="144"/>
      <c r="BD238" s="144"/>
      <c r="BE238" s="144"/>
      <c r="BF238" s="144"/>
      <c r="BG238" s="144"/>
      <c r="BH238" s="144"/>
      <c r="BI238" s="144"/>
      <c r="BJ238" s="144"/>
      <c r="BK238" s="151"/>
      <c r="BL238" s="155" t="s">
        <v>904</v>
      </c>
      <c r="BM238" s="185">
        <f t="shared" si="32"/>
        <v>1</v>
      </c>
      <c r="BN238" s="144">
        <v>1</v>
      </c>
      <c r="BO238" s="153">
        <v>1.82</v>
      </c>
      <c r="BP238" s="144">
        <v>250</v>
      </c>
      <c r="BQ238" s="180"/>
      <c r="BR238" s="144"/>
      <c r="BS238" s="153"/>
      <c r="BT238" s="153"/>
      <c r="BU238" s="153"/>
      <c r="BV238" s="153"/>
      <c r="BW238" s="153"/>
      <c r="BX238" s="153"/>
      <c r="BY238" s="241">
        <v>2</v>
      </c>
      <c r="BZ238" s="272"/>
      <c r="CA238" s="153">
        <f t="shared" si="33"/>
        <v>650.38821910942704</v>
      </c>
      <c r="CB238" s="153"/>
      <c r="CC238" s="153">
        <f t="shared" si="34"/>
        <v>650.38821910942704</v>
      </c>
      <c r="CD238" s="155">
        <v>235</v>
      </c>
      <c r="CE238" s="232">
        <v>2</v>
      </c>
      <c r="CF238" s="189">
        <v>7</v>
      </c>
      <c r="CG238" s="189">
        <v>4</v>
      </c>
      <c r="CI238" s="189">
        <v>10</v>
      </c>
      <c r="CJ238" s="139"/>
      <c r="CK238" s="199">
        <v>9</v>
      </c>
      <c r="CL238" s="189">
        <v>4</v>
      </c>
      <c r="CN238" s="189">
        <v>10</v>
      </c>
      <c r="CO238" s="139"/>
      <c r="CP238" s="199"/>
      <c r="CU238" s="200"/>
      <c r="CV238" s="199"/>
      <c r="CW238" s="199"/>
      <c r="CX238" s="199"/>
      <c r="CY238" s="139"/>
      <c r="DD238" s="139"/>
      <c r="DE238" s="152">
        <v>235</v>
      </c>
      <c r="DF238" s="282">
        <v>1</v>
      </c>
      <c r="DG238" s="282">
        <v>1</v>
      </c>
      <c r="DH238" s="218">
        <v>1</v>
      </c>
      <c r="DI238" s="153">
        <v>1.82</v>
      </c>
      <c r="DJ238" s="146">
        <v>250</v>
      </c>
      <c r="DK238" s="173">
        <v>650.38821910942704</v>
      </c>
      <c r="DL238" s="218">
        <v>5</v>
      </c>
      <c r="DM238" s="182" t="s">
        <v>787</v>
      </c>
      <c r="DN238" s="182">
        <v>41046</v>
      </c>
      <c r="DO238" s="182">
        <v>41053</v>
      </c>
      <c r="DP238" s="218">
        <v>2</v>
      </c>
      <c r="DQ238" s="205">
        <f t="shared" si="37"/>
        <v>16</v>
      </c>
      <c r="DR238" s="219">
        <f t="shared" si="38"/>
        <v>8</v>
      </c>
      <c r="DT238" s="219">
        <f t="shared" si="40"/>
        <v>20</v>
      </c>
      <c r="DV238" s="135"/>
      <c r="DW238" s="135"/>
      <c r="DX238" s="135"/>
    </row>
    <row r="239" spans="1:128" x14ac:dyDescent="0.25">
      <c r="A239" s="152">
        <v>236</v>
      </c>
      <c r="B239" s="146"/>
      <c r="C239" s="167"/>
      <c r="D239" s="147">
        <v>41022</v>
      </c>
      <c r="E239" s="148">
        <v>1</v>
      </c>
      <c r="F239" s="148">
        <v>1</v>
      </c>
      <c r="G239" s="160">
        <v>6.8</v>
      </c>
      <c r="H239" s="205">
        <v>73</v>
      </c>
      <c r="I239" s="179"/>
      <c r="J239" s="209"/>
      <c r="K239" s="148">
        <v>8.3000000000000007</v>
      </c>
      <c r="L239" s="205">
        <v>74</v>
      </c>
      <c r="M239" s="179"/>
      <c r="N239" s="213"/>
      <c r="O239" s="199">
        <v>1</v>
      </c>
      <c r="P239" s="144">
        <v>1</v>
      </c>
      <c r="Q239" s="144">
        <v>1</v>
      </c>
      <c r="R239" s="144">
        <v>1</v>
      </c>
      <c r="S239" s="144">
        <v>1</v>
      </c>
      <c r="T239" s="144">
        <v>1</v>
      </c>
      <c r="U239" s="144">
        <v>1</v>
      </c>
      <c r="V239" s="144">
        <v>1</v>
      </c>
      <c r="W239" s="144">
        <v>1</v>
      </c>
      <c r="X239" s="281">
        <f t="shared" si="31"/>
        <v>1</v>
      </c>
      <c r="Y239" s="143" t="s">
        <v>117</v>
      </c>
      <c r="Z239" s="144" t="s">
        <v>117</v>
      </c>
      <c r="AA239" s="144" t="s">
        <v>117</v>
      </c>
      <c r="AB239" s="144" t="s">
        <v>111</v>
      </c>
      <c r="AC239" s="144" t="s">
        <v>118</v>
      </c>
      <c r="AD239" s="144" t="s">
        <v>112</v>
      </c>
      <c r="AE239" s="144"/>
      <c r="AF239" s="144"/>
      <c r="AG239" s="144"/>
      <c r="AH239" s="143">
        <v>5</v>
      </c>
      <c r="AI239" s="144">
        <v>5</v>
      </c>
      <c r="AJ239" s="144">
        <v>5</v>
      </c>
      <c r="AK239" s="144">
        <v>5</v>
      </c>
      <c r="AL239" s="144">
        <v>9</v>
      </c>
      <c r="AM239" s="144">
        <v>13</v>
      </c>
      <c r="AN239" s="144">
        <v>10</v>
      </c>
      <c r="AO239" s="144">
        <v>9</v>
      </c>
      <c r="AP239" s="144"/>
      <c r="AQ239" s="143"/>
      <c r="AR239" s="144"/>
      <c r="AS239" s="144"/>
      <c r="AT239" s="144"/>
      <c r="AU239" s="144"/>
      <c r="AV239" s="144"/>
      <c r="AW239" s="144"/>
      <c r="AX239" s="144"/>
      <c r="AY239" s="151">
        <v>9</v>
      </c>
      <c r="AZ239" s="182">
        <v>41050</v>
      </c>
      <c r="BA239" s="182"/>
      <c r="BB239" s="183" t="s">
        <v>781</v>
      </c>
      <c r="BC239" s="144"/>
      <c r="BD239" s="144"/>
      <c r="BE239" s="144"/>
      <c r="BF239" s="144"/>
      <c r="BG239" s="144"/>
      <c r="BH239" s="144"/>
      <c r="BI239" s="144"/>
      <c r="BJ239" s="144"/>
      <c r="BK239" s="151"/>
      <c r="BL239" s="155" t="s">
        <v>905</v>
      </c>
      <c r="BM239" s="185">
        <f t="shared" si="32"/>
        <v>1</v>
      </c>
      <c r="BN239" s="144">
        <v>1</v>
      </c>
      <c r="BO239" s="153">
        <v>1.45</v>
      </c>
      <c r="BP239" s="144">
        <v>190</v>
      </c>
      <c r="BQ239" s="180"/>
      <c r="BR239" s="144"/>
      <c r="BS239" s="153"/>
      <c r="BT239" s="153"/>
      <c r="BU239" s="153"/>
      <c r="BV239" s="153"/>
      <c r="BW239" s="153"/>
      <c r="BX239" s="153"/>
      <c r="BY239" s="241">
        <v>0</v>
      </c>
      <c r="BZ239" s="272"/>
      <c r="CA239" s="153">
        <f t="shared" si="33"/>
        <v>313.74693132319567</v>
      </c>
      <c r="CB239" s="153"/>
      <c r="CC239" s="153">
        <f t="shared" si="34"/>
        <v>313.74693132319567</v>
      </c>
      <c r="CD239" s="155">
        <v>236</v>
      </c>
      <c r="CE239" s="232">
        <v>0</v>
      </c>
      <c r="CJ239" s="139"/>
      <c r="CK239" s="199"/>
      <c r="CO239" s="139"/>
      <c r="CP239" s="199"/>
      <c r="CU239" s="200"/>
      <c r="CV239" s="199"/>
      <c r="CW239" s="199"/>
      <c r="CX239" s="199"/>
      <c r="CY239" s="139"/>
      <c r="DD239" s="139"/>
      <c r="DE239" s="152">
        <v>236</v>
      </c>
      <c r="DF239" s="282">
        <v>1</v>
      </c>
      <c r="DG239" s="282">
        <v>1</v>
      </c>
      <c r="DH239" s="218">
        <v>1</v>
      </c>
      <c r="DI239" s="153">
        <v>1.45</v>
      </c>
      <c r="DJ239" s="146">
        <v>190</v>
      </c>
      <c r="DK239" s="173">
        <v>313.74693132319567</v>
      </c>
      <c r="DL239" s="218">
        <v>9</v>
      </c>
      <c r="DM239" s="182">
        <v>41050</v>
      </c>
      <c r="DN239" s="182"/>
      <c r="DO239" s="182" t="s">
        <v>781</v>
      </c>
      <c r="DP239" s="218">
        <v>0</v>
      </c>
      <c r="DQ239" s="205">
        <f t="shared" si="37"/>
        <v>0</v>
      </c>
      <c r="DR239" s="219">
        <f t="shared" si="38"/>
        <v>0</v>
      </c>
      <c r="DT239" s="219">
        <f t="shared" si="40"/>
        <v>0</v>
      </c>
      <c r="DV239" s="135"/>
      <c r="DW239" s="135"/>
      <c r="DX239" s="135"/>
    </row>
    <row r="240" spans="1:128" x14ac:dyDescent="0.25">
      <c r="A240" s="152">
        <v>237</v>
      </c>
      <c r="B240" s="146"/>
      <c r="C240" s="167"/>
      <c r="D240" s="147">
        <v>41029</v>
      </c>
      <c r="E240" s="148">
        <v>1</v>
      </c>
      <c r="F240" s="148">
        <v>1</v>
      </c>
      <c r="G240" s="160">
        <v>6.7</v>
      </c>
      <c r="H240" s="205">
        <v>102</v>
      </c>
      <c r="I240" s="179"/>
      <c r="J240" s="209"/>
      <c r="K240" s="148">
        <v>8.1</v>
      </c>
      <c r="L240" s="205">
        <v>114</v>
      </c>
      <c r="M240" s="179"/>
      <c r="N240" s="213"/>
      <c r="O240" s="199"/>
      <c r="P240" s="144">
        <v>1</v>
      </c>
      <c r="Q240" s="144">
        <v>1</v>
      </c>
      <c r="R240" s="144">
        <v>1</v>
      </c>
      <c r="S240" s="144">
        <v>1</v>
      </c>
      <c r="T240" s="144">
        <v>1</v>
      </c>
      <c r="U240" s="144"/>
      <c r="V240" s="144"/>
      <c r="W240" s="144"/>
      <c r="X240" s="281">
        <f t="shared" si="31"/>
        <v>1</v>
      </c>
      <c r="Y240" s="143"/>
      <c r="Z240" s="144" t="s">
        <v>117</v>
      </c>
      <c r="AA240" s="144" t="s">
        <v>118</v>
      </c>
      <c r="AB240" s="144" t="s">
        <v>112</v>
      </c>
      <c r="AC240" s="144"/>
      <c r="AD240" s="144"/>
      <c r="AE240" s="144"/>
      <c r="AF240" s="144"/>
      <c r="AG240" s="144"/>
      <c r="AH240" s="143"/>
      <c r="AI240" s="144">
        <v>5</v>
      </c>
      <c r="AJ240" s="144">
        <v>4</v>
      </c>
      <c r="AK240" s="144">
        <v>4</v>
      </c>
      <c r="AL240" s="144">
        <v>4</v>
      </c>
      <c r="AM240" s="144"/>
      <c r="AN240" s="144"/>
      <c r="AO240" s="144"/>
      <c r="AP240" s="144"/>
      <c r="AQ240" s="143"/>
      <c r="AR240" s="144"/>
      <c r="AS240" s="144"/>
      <c r="AT240" s="144"/>
      <c r="AU240" s="144"/>
      <c r="AV240" s="144">
        <v>4</v>
      </c>
      <c r="AW240" s="144"/>
      <c r="AX240" s="144"/>
      <c r="AY240" s="151"/>
      <c r="AZ240" s="182" t="s">
        <v>783</v>
      </c>
      <c r="BA240" s="182">
        <v>41043</v>
      </c>
      <c r="BB240" s="183">
        <v>41046</v>
      </c>
      <c r="BC240" s="144"/>
      <c r="BD240" s="144"/>
      <c r="BE240" s="144"/>
      <c r="BF240" s="144"/>
      <c r="BG240" s="144"/>
      <c r="BH240" s="144"/>
      <c r="BI240" s="144"/>
      <c r="BJ240" s="144"/>
      <c r="BK240" s="151"/>
      <c r="BL240" s="155" t="s">
        <v>906</v>
      </c>
      <c r="BM240" s="185">
        <f t="shared" si="32"/>
        <v>1</v>
      </c>
      <c r="BN240" s="144">
        <v>1</v>
      </c>
      <c r="BO240" s="153">
        <v>1.66</v>
      </c>
      <c r="BP240" s="144">
        <v>190</v>
      </c>
      <c r="BQ240" s="180"/>
      <c r="BR240" s="144"/>
      <c r="BS240" s="153"/>
      <c r="BT240" s="153"/>
      <c r="BU240" s="153"/>
      <c r="BV240" s="153"/>
      <c r="BW240" s="153"/>
      <c r="BX240" s="153"/>
      <c r="BY240" s="241">
        <v>1</v>
      </c>
      <c r="BZ240" s="272"/>
      <c r="CA240" s="153">
        <f t="shared" si="33"/>
        <v>411.20620402102156</v>
      </c>
      <c r="CB240" s="153"/>
      <c r="CC240" s="153">
        <f t="shared" si="34"/>
        <v>411.20620402102156</v>
      </c>
      <c r="CD240" s="155">
        <v>237</v>
      </c>
      <c r="CE240" s="232">
        <v>1</v>
      </c>
      <c r="CF240" s="189">
        <v>9</v>
      </c>
      <c r="CG240" s="189">
        <v>4</v>
      </c>
      <c r="CI240" s="189">
        <v>6</v>
      </c>
      <c r="CJ240" s="139"/>
      <c r="CK240" s="199"/>
      <c r="CO240" s="139"/>
      <c r="CP240" s="199"/>
      <c r="CU240" s="200"/>
      <c r="CV240" s="199"/>
      <c r="CW240" s="199"/>
      <c r="CX240" s="199"/>
      <c r="CY240" s="139"/>
      <c r="DD240" s="139"/>
      <c r="DE240" s="152">
        <v>237</v>
      </c>
      <c r="DF240" s="282">
        <v>1</v>
      </c>
      <c r="DG240" s="282">
        <v>1</v>
      </c>
      <c r="DH240" s="218">
        <v>1</v>
      </c>
      <c r="DI240" s="153">
        <v>1.66</v>
      </c>
      <c r="DJ240" s="146">
        <v>190</v>
      </c>
      <c r="DK240" s="173">
        <v>411.20620402102156</v>
      </c>
      <c r="DL240" s="218">
        <v>4</v>
      </c>
      <c r="DM240" s="182" t="s">
        <v>783</v>
      </c>
      <c r="DN240" s="182">
        <v>41043</v>
      </c>
      <c r="DO240" s="182">
        <v>41046</v>
      </c>
      <c r="DP240" s="218">
        <v>1</v>
      </c>
      <c r="DQ240" s="205">
        <f t="shared" si="37"/>
        <v>9</v>
      </c>
      <c r="DR240" s="219">
        <f t="shared" si="38"/>
        <v>4</v>
      </c>
      <c r="DT240" s="219">
        <f t="shared" si="40"/>
        <v>6</v>
      </c>
      <c r="DV240" s="135"/>
      <c r="DW240" s="135"/>
      <c r="DX240" s="135"/>
    </row>
    <row r="241" spans="1:128" x14ac:dyDescent="0.25">
      <c r="A241" s="152">
        <v>238</v>
      </c>
      <c r="B241" s="138"/>
      <c r="C241" s="137"/>
      <c r="D241" s="147">
        <v>41029</v>
      </c>
      <c r="E241" s="148">
        <v>1</v>
      </c>
      <c r="F241" s="148">
        <v>1</v>
      </c>
      <c r="G241" s="160">
        <v>6.8</v>
      </c>
      <c r="H241" s="205">
        <v>116</v>
      </c>
      <c r="I241" s="179"/>
      <c r="J241" s="209"/>
      <c r="K241" s="148">
        <v>8.5</v>
      </c>
      <c r="L241" s="205">
        <v>109</v>
      </c>
      <c r="M241" s="179"/>
      <c r="N241" s="213"/>
      <c r="O241" s="199"/>
      <c r="P241" s="144">
        <v>1</v>
      </c>
      <c r="Q241" s="144">
        <v>1</v>
      </c>
      <c r="R241" s="144">
        <v>1</v>
      </c>
      <c r="S241" s="144">
        <v>1</v>
      </c>
      <c r="T241" s="144">
        <v>1</v>
      </c>
      <c r="U241" s="144">
        <v>1</v>
      </c>
      <c r="V241" s="138"/>
      <c r="W241" s="138"/>
      <c r="X241" s="281">
        <f t="shared" si="31"/>
        <v>1</v>
      </c>
      <c r="Y241" s="137"/>
      <c r="Z241" s="144" t="s">
        <v>117</v>
      </c>
      <c r="AA241" s="144" t="s">
        <v>112</v>
      </c>
      <c r="AB241" s="138"/>
      <c r="AC241" s="138"/>
      <c r="AD241" s="138"/>
      <c r="AE241" s="138"/>
      <c r="AF241" s="138"/>
      <c r="AG241" s="138"/>
      <c r="AH241" s="137"/>
      <c r="AI241" s="144">
        <v>10</v>
      </c>
      <c r="AJ241" s="144">
        <v>15</v>
      </c>
      <c r="AK241" s="144" t="s">
        <v>907</v>
      </c>
      <c r="AL241" s="144">
        <v>13</v>
      </c>
      <c r="AM241" s="144">
        <v>13</v>
      </c>
      <c r="AN241" s="144"/>
      <c r="AO241" s="144"/>
      <c r="AP241" s="144"/>
      <c r="AQ241" s="137"/>
      <c r="AR241" s="138"/>
      <c r="AS241" s="138"/>
      <c r="AT241" s="138"/>
      <c r="AU241" s="138"/>
      <c r="AV241" s="138"/>
      <c r="AW241" s="138">
        <v>13</v>
      </c>
      <c r="AX241" s="138"/>
      <c r="AY241" s="139"/>
      <c r="AZ241" s="182">
        <v>41039</v>
      </c>
      <c r="BA241" s="182">
        <v>41046</v>
      </c>
      <c r="BB241" s="183">
        <v>41050</v>
      </c>
      <c r="BC241" s="138"/>
      <c r="BD241" s="138"/>
      <c r="BE241" s="138"/>
      <c r="BF241" s="138"/>
      <c r="BG241" s="138"/>
      <c r="BH241" s="138"/>
      <c r="BI241" s="138"/>
      <c r="BJ241" s="138"/>
      <c r="BK241" s="139"/>
      <c r="BL241" s="137" t="s">
        <v>908</v>
      </c>
      <c r="BM241" s="185">
        <f t="shared" si="32"/>
        <v>1</v>
      </c>
      <c r="BN241" s="197">
        <v>1</v>
      </c>
      <c r="BO241" s="153">
        <v>1.8</v>
      </c>
      <c r="BP241" s="197">
        <v>235</v>
      </c>
      <c r="BQ241" s="197"/>
      <c r="BR241" s="197"/>
      <c r="BS241" s="153"/>
      <c r="BT241" s="153"/>
      <c r="BU241" s="153"/>
      <c r="BV241" s="153"/>
      <c r="BW241" s="153"/>
      <c r="BX241" s="153"/>
      <c r="BY241" s="241">
        <v>1</v>
      </c>
      <c r="BZ241" s="139" t="s">
        <v>924</v>
      </c>
      <c r="CA241" s="153">
        <f t="shared" si="33"/>
        <v>598.00216161081721</v>
      </c>
      <c r="CB241" s="153"/>
      <c r="CC241" s="153">
        <f t="shared" si="34"/>
        <v>598.00216161081721</v>
      </c>
      <c r="CD241" s="155">
        <v>238</v>
      </c>
      <c r="CE241" s="232">
        <v>1</v>
      </c>
      <c r="CF241" s="199">
        <v>13</v>
      </c>
      <c r="CG241" s="199">
        <v>0</v>
      </c>
      <c r="CH241" s="199"/>
      <c r="CI241" s="199">
        <v>7</v>
      </c>
      <c r="CJ241" s="139" t="s">
        <v>954</v>
      </c>
      <c r="CK241" s="199"/>
      <c r="CL241" s="199"/>
      <c r="CM241" s="199"/>
      <c r="CN241" s="199"/>
      <c r="CO241" s="139"/>
      <c r="CP241" s="199"/>
      <c r="CQ241" s="199"/>
      <c r="CR241" s="199"/>
      <c r="CS241" s="199"/>
      <c r="CT241" s="138"/>
      <c r="CU241" s="200"/>
      <c r="CV241" s="199"/>
      <c r="CW241" s="199"/>
      <c r="CX241" s="199"/>
      <c r="CY241" s="139"/>
      <c r="DD241" s="139"/>
      <c r="DE241" s="152">
        <v>238</v>
      </c>
      <c r="DF241" s="282">
        <v>1</v>
      </c>
      <c r="DG241" s="282">
        <v>1</v>
      </c>
      <c r="DH241" s="218">
        <v>1</v>
      </c>
      <c r="DI241" s="153">
        <v>1.8</v>
      </c>
      <c r="DJ241" s="146">
        <v>235</v>
      </c>
      <c r="DK241" s="173">
        <v>598.00216161081721</v>
      </c>
      <c r="DL241" s="218">
        <v>13</v>
      </c>
      <c r="DM241" s="182">
        <v>41039</v>
      </c>
      <c r="DN241" s="182">
        <v>41046</v>
      </c>
      <c r="DO241" s="182">
        <v>41050</v>
      </c>
      <c r="DP241" s="218">
        <v>1</v>
      </c>
      <c r="DQ241" s="205">
        <f t="shared" si="37"/>
        <v>13</v>
      </c>
      <c r="DR241" s="219">
        <f t="shared" si="38"/>
        <v>0</v>
      </c>
      <c r="DT241" s="219">
        <f t="shared" si="40"/>
        <v>7</v>
      </c>
      <c r="DV241" s="135" t="s">
        <v>965</v>
      </c>
      <c r="DW241" s="135"/>
      <c r="DX241" s="135"/>
    </row>
    <row r="242" spans="1:128" x14ac:dyDescent="0.25">
      <c r="A242" s="152">
        <v>239</v>
      </c>
      <c r="B242" s="138"/>
      <c r="C242" s="137"/>
      <c r="D242" s="187">
        <v>41036</v>
      </c>
      <c r="E242" s="148">
        <v>1</v>
      </c>
      <c r="F242" s="148">
        <v>1</v>
      </c>
      <c r="G242" s="160"/>
      <c r="H242" s="205"/>
      <c r="I242" s="179"/>
      <c r="J242" s="209"/>
      <c r="K242" s="148">
        <v>8.4</v>
      </c>
      <c r="L242" s="205">
        <v>27</v>
      </c>
      <c r="M242" s="179"/>
      <c r="N242" s="213"/>
      <c r="O242" s="144"/>
      <c r="P242" s="144"/>
      <c r="Q242" s="144">
        <v>1</v>
      </c>
      <c r="R242" s="144">
        <v>1</v>
      </c>
      <c r="S242" s="144">
        <v>1</v>
      </c>
      <c r="T242" s="144">
        <v>1</v>
      </c>
      <c r="U242" s="144"/>
      <c r="V242" s="138"/>
      <c r="W242" s="138"/>
      <c r="X242" s="281">
        <f t="shared" si="31"/>
        <v>1</v>
      </c>
      <c r="Y242" s="137"/>
      <c r="Z242" s="144"/>
      <c r="AA242" s="144" t="s">
        <v>111</v>
      </c>
      <c r="AB242" s="144" t="s">
        <v>118</v>
      </c>
      <c r="AC242" s="144"/>
      <c r="AD242" s="144"/>
      <c r="AE242" s="144"/>
      <c r="AF242" s="138"/>
      <c r="AG242" s="138"/>
      <c r="AH242" s="137"/>
      <c r="AI242" s="144"/>
      <c r="AJ242" s="144">
        <v>3</v>
      </c>
      <c r="AK242" s="144">
        <v>3</v>
      </c>
      <c r="AL242" s="144">
        <v>3</v>
      </c>
      <c r="AM242" s="144"/>
      <c r="AN242" s="144"/>
      <c r="AO242" s="144"/>
      <c r="AP242" s="144"/>
      <c r="AQ242" s="137"/>
      <c r="AR242" s="138"/>
      <c r="AS242" s="138"/>
      <c r="AT242" s="138"/>
      <c r="AU242" s="138"/>
      <c r="AV242" s="144">
        <v>3</v>
      </c>
      <c r="AW242" s="144"/>
      <c r="AX242" s="144"/>
      <c r="AY242" s="139"/>
      <c r="AZ242" s="182">
        <v>41043</v>
      </c>
      <c r="BA242" s="182">
        <v>41043</v>
      </c>
      <c r="BB242" s="183">
        <v>41046</v>
      </c>
      <c r="BC242" s="138"/>
      <c r="BD242" s="138"/>
      <c r="BE242" s="138"/>
      <c r="BF242" s="138"/>
      <c r="BG242" s="138"/>
      <c r="BH242" s="138"/>
      <c r="BI242" s="138"/>
      <c r="BJ242" s="138"/>
      <c r="BK242" s="139"/>
      <c r="BL242" s="137" t="s">
        <v>909</v>
      </c>
      <c r="BM242" s="185">
        <f t="shared" si="32"/>
        <v>1</v>
      </c>
      <c r="BN242" s="197">
        <v>1</v>
      </c>
      <c r="BO242" s="153">
        <v>1.19</v>
      </c>
      <c r="BP242" s="197">
        <v>180</v>
      </c>
      <c r="BQ242" s="197"/>
      <c r="BR242" s="197"/>
      <c r="BS242" s="153"/>
      <c r="BT242" s="153"/>
      <c r="BU242" s="153"/>
      <c r="BV242" s="153"/>
      <c r="BW242" s="153"/>
      <c r="BX242" s="153"/>
      <c r="BY242" s="241">
        <v>0</v>
      </c>
      <c r="BZ242" s="139"/>
      <c r="CA242" s="153">
        <f t="shared" si="33"/>
        <v>200.19642105368277</v>
      </c>
      <c r="CB242" s="153"/>
      <c r="CC242" s="153">
        <f t="shared" si="34"/>
        <v>200.19642105368277</v>
      </c>
      <c r="CD242" s="155">
        <v>239</v>
      </c>
      <c r="CE242" s="232">
        <v>0</v>
      </c>
      <c r="CF242" s="199"/>
      <c r="CG242" s="199"/>
      <c r="CH242" s="199"/>
      <c r="CI242" s="199"/>
      <c r="CJ242" s="139"/>
      <c r="CK242" s="199"/>
      <c r="CL242" s="199"/>
      <c r="CM242" s="199"/>
      <c r="CN242" s="199"/>
      <c r="CO242" s="139"/>
      <c r="CP242" s="199"/>
      <c r="CQ242" s="199"/>
      <c r="CR242" s="199"/>
      <c r="CS242" s="199"/>
      <c r="CT242" s="138"/>
      <c r="CU242" s="200"/>
      <c r="CV242" s="199"/>
      <c r="CW242" s="199"/>
      <c r="CX242" s="199"/>
      <c r="CY242" s="139"/>
      <c r="DD242" s="139"/>
      <c r="DE242" s="152">
        <v>239</v>
      </c>
      <c r="DF242" s="282">
        <v>1</v>
      </c>
      <c r="DG242" s="282">
        <v>1</v>
      </c>
      <c r="DH242" s="218">
        <v>1</v>
      </c>
      <c r="DI242" s="153">
        <v>1.19</v>
      </c>
      <c r="DJ242" s="146">
        <v>180</v>
      </c>
      <c r="DK242" s="173">
        <v>200.19642105368277</v>
      </c>
      <c r="DL242" s="218">
        <v>3</v>
      </c>
      <c r="DM242" s="182">
        <v>41043</v>
      </c>
      <c r="DN242" s="182">
        <v>41043</v>
      </c>
      <c r="DO242" s="182">
        <v>41046</v>
      </c>
      <c r="DP242" s="218">
        <v>0</v>
      </c>
      <c r="DQ242" s="205">
        <f t="shared" si="37"/>
        <v>0</v>
      </c>
      <c r="DR242" s="219">
        <f t="shared" si="38"/>
        <v>0</v>
      </c>
      <c r="DT242" s="219">
        <f t="shared" si="40"/>
        <v>0</v>
      </c>
      <c r="DV242" s="135"/>
      <c r="DW242" s="135"/>
      <c r="DX242" s="135"/>
    </row>
    <row r="243" spans="1:128" x14ac:dyDescent="0.25">
      <c r="A243" s="152">
        <v>240</v>
      </c>
      <c r="B243" s="138"/>
      <c r="C243" s="137"/>
      <c r="D243" s="187">
        <v>41036</v>
      </c>
      <c r="E243" s="148">
        <v>1</v>
      </c>
      <c r="F243" s="148">
        <v>1</v>
      </c>
      <c r="G243" s="160"/>
      <c r="H243" s="205"/>
      <c r="I243" s="179"/>
      <c r="J243" s="209"/>
      <c r="K243" s="148">
        <v>8.3000000000000007</v>
      </c>
      <c r="L243" s="205">
        <v>133</v>
      </c>
      <c r="M243" s="179"/>
      <c r="N243" s="213"/>
      <c r="O243" s="144"/>
      <c r="P243" s="144"/>
      <c r="Q243" s="144">
        <v>1</v>
      </c>
      <c r="R243" s="144">
        <v>1</v>
      </c>
      <c r="S243" s="144">
        <v>1</v>
      </c>
      <c r="T243" s="144">
        <v>1</v>
      </c>
      <c r="U243" s="144">
        <v>1</v>
      </c>
      <c r="V243" s="138"/>
      <c r="W243" s="138"/>
      <c r="X243" s="281">
        <f t="shared" si="31"/>
        <v>1</v>
      </c>
      <c r="Y243" s="137"/>
      <c r="Z243" s="144"/>
      <c r="AA243" s="144" t="s">
        <v>117</v>
      </c>
      <c r="AB243" s="144" t="s">
        <v>111</v>
      </c>
      <c r="AC243" s="144" t="s">
        <v>111</v>
      </c>
      <c r="AD243" s="144" t="s">
        <v>118</v>
      </c>
      <c r="AE243" s="144"/>
      <c r="AF243" s="138"/>
      <c r="AG243" s="138"/>
      <c r="AH243" s="137"/>
      <c r="AI243" s="144"/>
      <c r="AJ243" s="144">
        <v>3</v>
      </c>
      <c r="AK243" s="144">
        <v>2</v>
      </c>
      <c r="AL243" s="144">
        <v>2</v>
      </c>
      <c r="AM243" s="144">
        <v>2</v>
      </c>
      <c r="AN243" s="144"/>
      <c r="AO243" s="144"/>
      <c r="AP243" s="144"/>
      <c r="AQ243" s="137"/>
      <c r="AR243" s="138"/>
      <c r="AS243" s="138"/>
      <c r="AT243" s="138"/>
      <c r="AU243" s="138"/>
      <c r="AV243" s="144"/>
      <c r="AW243" s="144">
        <v>2</v>
      </c>
      <c r="AX243" s="144"/>
      <c r="AY243" s="139"/>
      <c r="AZ243" s="182">
        <v>41050</v>
      </c>
      <c r="BA243" s="144"/>
      <c r="BB243" s="183">
        <v>41050</v>
      </c>
      <c r="BC243" s="138"/>
      <c r="BD243" s="138"/>
      <c r="BE243" s="138"/>
      <c r="BF243" s="138"/>
      <c r="BG243" s="138"/>
      <c r="BH243" s="138"/>
      <c r="BI243" s="138"/>
      <c r="BJ243" s="138"/>
      <c r="BK243" s="139"/>
      <c r="BL243" s="137" t="s">
        <v>910</v>
      </c>
      <c r="BM243" s="185">
        <f t="shared" si="32"/>
        <v>1</v>
      </c>
      <c r="BN243" s="197">
        <v>1</v>
      </c>
      <c r="BO243" s="153">
        <v>1.44</v>
      </c>
      <c r="BP243" s="197">
        <v>180</v>
      </c>
      <c r="BQ243" s="197"/>
      <c r="BR243" s="197"/>
      <c r="BS243" s="153"/>
      <c r="BT243" s="153"/>
      <c r="BU243" s="153"/>
      <c r="BV243" s="153"/>
      <c r="BW243" s="153"/>
      <c r="BX243" s="153"/>
      <c r="BY243" s="241">
        <v>0</v>
      </c>
      <c r="BZ243" s="139"/>
      <c r="CA243" s="153">
        <f t="shared" si="33"/>
        <v>293.14829369177073</v>
      </c>
      <c r="CB243" s="153"/>
      <c r="CC243" s="153">
        <f t="shared" si="34"/>
        <v>293.14829369177073</v>
      </c>
      <c r="CD243" s="155">
        <v>240</v>
      </c>
      <c r="CE243" s="232">
        <v>0</v>
      </c>
      <c r="CF243" s="199"/>
      <c r="CG243" s="199"/>
      <c r="CH243" s="199"/>
      <c r="CI243" s="199"/>
      <c r="CJ243" s="139"/>
      <c r="CK243" s="199"/>
      <c r="CL243" s="199"/>
      <c r="CM243" s="199"/>
      <c r="CN243" s="199"/>
      <c r="CO243" s="139"/>
      <c r="CP243" s="199"/>
      <c r="CQ243" s="199"/>
      <c r="CR243" s="199"/>
      <c r="CS243" s="199"/>
      <c r="CT243" s="138"/>
      <c r="CU243" s="200"/>
      <c r="CV243" s="199"/>
      <c r="CW243" s="199"/>
      <c r="CX243" s="199"/>
      <c r="CY243" s="139"/>
      <c r="DD243" s="139"/>
      <c r="DE243" s="152">
        <v>240</v>
      </c>
      <c r="DF243" s="282">
        <v>1</v>
      </c>
      <c r="DG243" s="282">
        <v>1</v>
      </c>
      <c r="DH243" s="218">
        <v>1</v>
      </c>
      <c r="DI243" s="153">
        <v>1.44</v>
      </c>
      <c r="DJ243" s="146">
        <v>180</v>
      </c>
      <c r="DK243" s="173">
        <v>293.14829369177073</v>
      </c>
      <c r="DL243" s="218">
        <v>2</v>
      </c>
      <c r="DM243" s="182">
        <v>41050</v>
      </c>
      <c r="DN243" s="240"/>
      <c r="DO243" s="182">
        <v>41050</v>
      </c>
      <c r="DP243" s="218">
        <v>0</v>
      </c>
      <c r="DQ243" s="205">
        <f t="shared" si="37"/>
        <v>0</v>
      </c>
      <c r="DR243" s="219">
        <f t="shared" si="38"/>
        <v>0</v>
      </c>
      <c r="DT243" s="219">
        <f t="shared" si="40"/>
        <v>0</v>
      </c>
      <c r="DV243" s="135"/>
      <c r="DW243" s="135"/>
      <c r="DX243" s="135"/>
    </row>
    <row r="244" spans="1:128" x14ac:dyDescent="0.25">
      <c r="A244" s="152">
        <v>241</v>
      </c>
      <c r="B244" s="138"/>
      <c r="C244" s="137"/>
      <c r="D244" s="187">
        <v>41036</v>
      </c>
      <c r="E244" s="148">
        <v>1</v>
      </c>
      <c r="F244" s="148">
        <v>1</v>
      </c>
      <c r="G244" s="160"/>
      <c r="H244" s="205"/>
      <c r="I244" s="179"/>
      <c r="J244" s="209"/>
      <c r="K244" s="148">
        <v>8.1</v>
      </c>
      <c r="L244" s="205">
        <v>78</v>
      </c>
      <c r="M244" s="179"/>
      <c r="N244" s="213"/>
      <c r="O244" s="144"/>
      <c r="P244" s="144"/>
      <c r="Q244" s="144">
        <v>1</v>
      </c>
      <c r="R244" s="144">
        <v>1</v>
      </c>
      <c r="S244" s="144">
        <v>1</v>
      </c>
      <c r="T244" s="144">
        <v>1</v>
      </c>
      <c r="U244" s="144">
        <v>1</v>
      </c>
      <c r="V244" s="138"/>
      <c r="W244" s="138"/>
      <c r="X244" s="281">
        <f t="shared" si="31"/>
        <v>1</v>
      </c>
      <c r="Y244" s="137"/>
      <c r="Z244" s="144"/>
      <c r="AA244" s="144" t="s">
        <v>117</v>
      </c>
      <c r="AB244" s="144" t="s">
        <v>118</v>
      </c>
      <c r="AC244" s="144" t="s">
        <v>112</v>
      </c>
      <c r="AD244" s="144"/>
      <c r="AE244" s="144"/>
      <c r="AF244" s="138"/>
      <c r="AG244" s="138"/>
      <c r="AH244" s="137"/>
      <c r="AI244" s="144"/>
      <c r="AJ244" s="144">
        <v>3</v>
      </c>
      <c r="AK244" s="144">
        <v>3</v>
      </c>
      <c r="AL244" s="144">
        <v>3</v>
      </c>
      <c r="AM244" s="144">
        <v>3</v>
      </c>
      <c r="AN244" s="144"/>
      <c r="AO244" s="144"/>
      <c r="AP244" s="144"/>
      <c r="AQ244" s="137"/>
      <c r="AR244" s="138"/>
      <c r="AS244" s="138"/>
      <c r="AT244" s="138"/>
      <c r="AU244" s="138"/>
      <c r="AV244" s="144"/>
      <c r="AW244" s="144">
        <v>3</v>
      </c>
      <c r="AX244" s="144"/>
      <c r="AY244" s="139"/>
      <c r="AZ244" s="182">
        <v>41046</v>
      </c>
      <c r="BA244" s="182">
        <v>41046</v>
      </c>
      <c r="BB244" s="151" t="s">
        <v>791</v>
      </c>
      <c r="BC244" s="138"/>
      <c r="BD244" s="138"/>
      <c r="BE244" s="138"/>
      <c r="BF244" s="138"/>
      <c r="BG244" s="138"/>
      <c r="BH244" s="138"/>
      <c r="BI244" s="138"/>
      <c r="BJ244" s="138"/>
      <c r="BK244" s="139"/>
      <c r="BL244" s="137" t="s">
        <v>911</v>
      </c>
      <c r="BM244" s="185">
        <f t="shared" si="32"/>
        <v>1</v>
      </c>
      <c r="BN244" s="197">
        <v>1</v>
      </c>
      <c r="BO244" s="153">
        <v>0.92</v>
      </c>
      <c r="BP244" s="197">
        <v>170</v>
      </c>
      <c r="BQ244" s="197"/>
      <c r="BR244" s="197"/>
      <c r="BS244" s="153"/>
      <c r="BT244" s="153"/>
      <c r="BU244" s="153"/>
      <c r="BV244" s="153"/>
      <c r="BW244" s="153"/>
      <c r="BX244" s="153"/>
      <c r="BY244" s="241">
        <v>1</v>
      </c>
      <c r="BZ244" s="139"/>
      <c r="CA244" s="153">
        <f t="shared" si="33"/>
        <v>113.00937093493205</v>
      </c>
      <c r="CB244" s="153"/>
      <c r="CC244" s="153">
        <f t="shared" si="34"/>
        <v>113.00937093493205</v>
      </c>
      <c r="CD244" s="155">
        <v>241</v>
      </c>
      <c r="CE244" s="232">
        <v>1</v>
      </c>
      <c r="CF244" s="199">
        <v>5</v>
      </c>
      <c r="CG244" s="199">
        <v>5</v>
      </c>
      <c r="CH244" s="199"/>
      <c r="CI244" s="199">
        <v>5</v>
      </c>
      <c r="CJ244" s="139"/>
      <c r="CK244" s="199"/>
      <c r="CL244" s="199"/>
      <c r="CM244" s="199"/>
      <c r="CN244" s="199"/>
      <c r="CO244" s="139"/>
      <c r="CP244" s="199"/>
      <c r="CQ244" s="199"/>
      <c r="CR244" s="199"/>
      <c r="CS244" s="199"/>
      <c r="CT244" s="138"/>
      <c r="CU244" s="200"/>
      <c r="CV244" s="199"/>
      <c r="CW244" s="199"/>
      <c r="CX244" s="199"/>
      <c r="CY244" s="139"/>
      <c r="DD244" s="139"/>
      <c r="DE244" s="152">
        <v>241</v>
      </c>
      <c r="DF244" s="282">
        <v>1</v>
      </c>
      <c r="DG244" s="282">
        <v>1</v>
      </c>
      <c r="DH244" s="218">
        <v>1</v>
      </c>
      <c r="DI244" s="153">
        <v>0.92</v>
      </c>
      <c r="DJ244" s="146">
        <v>170</v>
      </c>
      <c r="DK244" s="173">
        <v>113.00937093493205</v>
      </c>
      <c r="DL244" s="218">
        <v>3</v>
      </c>
      <c r="DM244" s="182">
        <v>41046</v>
      </c>
      <c r="DN244" s="182">
        <v>41046</v>
      </c>
      <c r="DO244" s="240" t="s">
        <v>791</v>
      </c>
      <c r="DP244" s="218">
        <v>1</v>
      </c>
      <c r="DQ244" s="205">
        <f t="shared" si="37"/>
        <v>5</v>
      </c>
      <c r="DR244" s="219">
        <f>CG244+CL244+CQ244+CV244+DA244</f>
        <v>5</v>
      </c>
      <c r="DT244" s="219">
        <f t="shared" si="40"/>
        <v>5</v>
      </c>
      <c r="DV244" s="135"/>
      <c r="DW244" s="135"/>
      <c r="DX244" s="135"/>
    </row>
    <row r="245" spans="1:128" x14ac:dyDescent="0.25">
      <c r="A245" s="152">
        <v>242</v>
      </c>
      <c r="B245" s="138"/>
      <c r="C245" s="137"/>
      <c r="D245" s="187">
        <v>41036</v>
      </c>
      <c r="E245" s="148">
        <v>1</v>
      </c>
      <c r="F245" s="148">
        <v>1</v>
      </c>
      <c r="G245" s="160"/>
      <c r="H245" s="205"/>
      <c r="I245" s="179"/>
      <c r="J245" s="209"/>
      <c r="K245" s="148">
        <v>8.3000000000000007</v>
      </c>
      <c r="L245" s="205">
        <v>100</v>
      </c>
      <c r="M245" s="179"/>
      <c r="N245" s="213"/>
      <c r="O245" s="144"/>
      <c r="P245" s="144"/>
      <c r="Q245" s="144">
        <v>1</v>
      </c>
      <c r="R245" s="144">
        <v>1</v>
      </c>
      <c r="S245" s="144">
        <v>1</v>
      </c>
      <c r="T245" s="144">
        <v>1</v>
      </c>
      <c r="U245" s="144">
        <v>2</v>
      </c>
      <c r="V245" s="144"/>
      <c r="W245" s="138"/>
      <c r="X245" s="281">
        <f t="shared" si="31"/>
        <v>2</v>
      </c>
      <c r="Y245" s="137"/>
      <c r="Z245" s="144"/>
      <c r="AA245" s="144" t="s">
        <v>111</v>
      </c>
      <c r="AB245" s="144" t="s">
        <v>111</v>
      </c>
      <c r="AC245" s="144" t="s">
        <v>118</v>
      </c>
      <c r="AD245" s="144" t="s">
        <v>112</v>
      </c>
      <c r="AE245" s="144"/>
      <c r="AF245" s="138"/>
      <c r="AG245" s="138"/>
      <c r="AH245" s="137"/>
      <c r="AI245" s="144"/>
      <c r="AJ245" s="144">
        <v>4</v>
      </c>
      <c r="AK245" s="144">
        <v>3</v>
      </c>
      <c r="AL245" s="144">
        <v>3</v>
      </c>
      <c r="AM245" s="144">
        <v>3</v>
      </c>
      <c r="AN245" s="144"/>
      <c r="AO245" s="144"/>
      <c r="AP245" s="144"/>
      <c r="AQ245" s="137"/>
      <c r="AR245" s="138"/>
      <c r="AS245" s="138"/>
      <c r="AT245" s="138"/>
      <c r="AU245" s="138"/>
      <c r="AV245" s="144"/>
      <c r="AW245" s="144">
        <v>3</v>
      </c>
      <c r="AX245" s="144"/>
      <c r="AY245" s="139"/>
      <c r="AZ245" s="182">
        <v>41050</v>
      </c>
      <c r="BA245" s="144"/>
      <c r="BB245" s="183">
        <v>41050</v>
      </c>
      <c r="BC245" s="138"/>
      <c r="BD245" s="138"/>
      <c r="BE245" s="138"/>
      <c r="BF245" s="138"/>
      <c r="BG245" s="138"/>
      <c r="BH245" s="138"/>
      <c r="BI245" s="138"/>
      <c r="BJ245" s="138"/>
      <c r="BK245" s="139"/>
      <c r="BL245" s="137" t="s">
        <v>912</v>
      </c>
      <c r="BM245" s="185">
        <f t="shared" si="32"/>
        <v>1</v>
      </c>
      <c r="BN245" s="197">
        <v>1</v>
      </c>
      <c r="BO245" s="153">
        <v>1.72</v>
      </c>
      <c r="BP245" s="197">
        <v>210</v>
      </c>
      <c r="BQ245" s="197"/>
      <c r="BR245" s="197"/>
      <c r="BS245" s="153"/>
      <c r="BT245" s="153"/>
      <c r="BU245" s="153"/>
      <c r="BV245" s="153"/>
      <c r="BW245" s="153"/>
      <c r="BX245" s="153"/>
      <c r="BY245" s="241">
        <v>0</v>
      </c>
      <c r="BZ245" s="139"/>
      <c r="CA245" s="153">
        <f t="shared" si="33"/>
        <v>487.93960458495229</v>
      </c>
      <c r="CB245" s="153"/>
      <c r="CC245" s="153">
        <f t="shared" si="34"/>
        <v>487.93960458495229</v>
      </c>
      <c r="CD245" s="155">
        <v>242</v>
      </c>
      <c r="CE245" s="232">
        <v>0</v>
      </c>
      <c r="CF245" s="199"/>
      <c r="CG245" s="199"/>
      <c r="CH245" s="199"/>
      <c r="CI245" s="199"/>
      <c r="CJ245" s="139"/>
      <c r="CK245" s="199"/>
      <c r="CL245" s="199"/>
      <c r="CM245" s="199"/>
      <c r="CN245" s="199"/>
      <c r="CO245" s="139"/>
      <c r="CP245" s="199"/>
      <c r="CQ245" s="199"/>
      <c r="CR245" s="199"/>
      <c r="CS245" s="199"/>
      <c r="CT245" s="138"/>
      <c r="CU245" s="200"/>
      <c r="CV245" s="199"/>
      <c r="CW245" s="199"/>
      <c r="CX245" s="199"/>
      <c r="CY245" s="139"/>
      <c r="DD245" s="139"/>
      <c r="DE245" s="152">
        <v>242</v>
      </c>
      <c r="DF245" s="282">
        <v>2</v>
      </c>
      <c r="DG245" s="282">
        <v>1</v>
      </c>
      <c r="DH245" s="218">
        <v>1</v>
      </c>
      <c r="DI245" s="148">
        <v>1.72</v>
      </c>
      <c r="DJ245" s="146">
        <v>210</v>
      </c>
      <c r="DK245" s="173">
        <v>487.93960458495229</v>
      </c>
      <c r="DL245" s="218">
        <v>3</v>
      </c>
      <c r="DM245" s="182">
        <v>41050</v>
      </c>
      <c r="DN245" s="240"/>
      <c r="DO245" s="182">
        <v>41050</v>
      </c>
      <c r="DP245" s="218">
        <v>0</v>
      </c>
      <c r="DQ245" s="205">
        <f t="shared" si="37"/>
        <v>0</v>
      </c>
      <c r="DR245" s="219">
        <f t="shared" si="38"/>
        <v>0</v>
      </c>
      <c r="DT245" s="219">
        <f t="shared" si="40"/>
        <v>0</v>
      </c>
      <c r="DV245" s="135"/>
      <c r="DW245" s="135"/>
      <c r="DX245" s="135"/>
    </row>
    <row r="246" spans="1:128" s="244" customFormat="1" x14ac:dyDescent="0.25">
      <c r="A246" s="152">
        <v>243</v>
      </c>
      <c r="B246" s="138"/>
      <c r="C246" s="241">
        <v>1</v>
      </c>
      <c r="D246" s="187">
        <v>41043</v>
      </c>
      <c r="E246" s="148">
        <v>1</v>
      </c>
      <c r="F246" s="166">
        <v>1</v>
      </c>
      <c r="G246" s="160"/>
      <c r="H246" s="205"/>
      <c r="I246" s="179"/>
      <c r="J246" s="209"/>
      <c r="K246" s="148">
        <v>8.6</v>
      </c>
      <c r="L246" s="205">
        <v>1</v>
      </c>
      <c r="M246" s="179">
        <v>8.9</v>
      </c>
      <c r="N246" s="276">
        <v>1</v>
      </c>
      <c r="O246" s="240"/>
      <c r="P246" s="240"/>
      <c r="Q246" s="240"/>
      <c r="R246" s="240"/>
      <c r="S246" s="240">
        <v>1</v>
      </c>
      <c r="T246" s="240">
        <v>1</v>
      </c>
      <c r="U246" s="240">
        <v>1</v>
      </c>
      <c r="V246" s="240">
        <v>1</v>
      </c>
      <c r="W246" s="138"/>
      <c r="X246" s="281">
        <f t="shared" si="31"/>
        <v>1</v>
      </c>
      <c r="Y246" s="137"/>
      <c r="Z246" s="240"/>
      <c r="AA246" s="240"/>
      <c r="AB246" s="240"/>
      <c r="AC246" s="240" t="s">
        <v>111</v>
      </c>
      <c r="AD246" s="240" t="s">
        <v>118</v>
      </c>
      <c r="AE246" s="240" t="s">
        <v>112</v>
      </c>
      <c r="AF246" s="138"/>
      <c r="AG246" s="138"/>
      <c r="AH246" s="137"/>
      <c r="AI246" s="240"/>
      <c r="AJ246" s="240"/>
      <c r="AK246" s="240"/>
      <c r="AL246" s="240">
        <v>3</v>
      </c>
      <c r="AM246" s="240">
        <v>3</v>
      </c>
      <c r="AN246" s="240">
        <v>3</v>
      </c>
      <c r="AO246" s="240"/>
      <c r="AP246" s="242"/>
      <c r="AQ246" s="138"/>
      <c r="AR246" s="138"/>
      <c r="AS246" s="138"/>
      <c r="AT246" s="138"/>
      <c r="AU246" s="138"/>
      <c r="AV246" s="240"/>
      <c r="AW246" s="240"/>
      <c r="AX246" s="240"/>
      <c r="AY246" s="138"/>
      <c r="AZ246" s="241"/>
      <c r="BA246" s="240"/>
      <c r="BB246" s="242"/>
      <c r="BC246" s="138"/>
      <c r="BD246" s="138"/>
      <c r="BE246" s="138"/>
      <c r="BF246" s="138"/>
      <c r="BG246" s="138"/>
      <c r="BH246" s="138"/>
      <c r="BI246" s="138"/>
      <c r="BJ246" s="240">
        <v>30</v>
      </c>
      <c r="BK246" s="138"/>
      <c r="BL246" s="137" t="s">
        <v>913</v>
      </c>
      <c r="BM246" s="185">
        <f t="shared" si="32"/>
        <v>1</v>
      </c>
      <c r="BN246" s="240">
        <v>0</v>
      </c>
      <c r="BO246" s="153"/>
      <c r="BP246" s="240"/>
      <c r="BQ246" s="240"/>
      <c r="BR246" s="240">
        <v>1</v>
      </c>
      <c r="BS246" s="153">
        <v>1.47</v>
      </c>
      <c r="BT246" s="153"/>
      <c r="BU246" s="153"/>
      <c r="BV246" s="153">
        <f t="shared" ref="BV246" si="42">55.17*BS246+122.55</f>
        <v>203.6499</v>
      </c>
      <c r="BW246" s="153"/>
      <c r="BX246" s="153"/>
      <c r="BY246" s="241">
        <v>0</v>
      </c>
      <c r="BZ246" s="139"/>
      <c r="CA246" s="153">
        <f t="shared" si="33"/>
        <v>0</v>
      </c>
      <c r="CB246" s="153">
        <f t="shared" si="36"/>
        <v>345.62786769361225</v>
      </c>
      <c r="CC246" s="153">
        <f t="shared" si="34"/>
        <v>345.62786769361225</v>
      </c>
      <c r="CD246" s="155">
        <v>243</v>
      </c>
      <c r="CE246" s="242">
        <v>0</v>
      </c>
      <c r="CF246" s="240"/>
      <c r="CG246" s="240"/>
      <c r="CH246" s="240"/>
      <c r="CI246" s="240"/>
      <c r="CJ246" s="139"/>
      <c r="CK246" s="240"/>
      <c r="CL246" s="240"/>
      <c r="CM246" s="240"/>
      <c r="CN246" s="240"/>
      <c r="CO246" s="139"/>
      <c r="CP246" s="240"/>
      <c r="CQ246" s="240"/>
      <c r="CR246" s="240"/>
      <c r="CS246" s="240"/>
      <c r="CT246" s="138"/>
      <c r="CU246" s="241"/>
      <c r="CV246" s="240"/>
      <c r="CW246" s="240"/>
      <c r="CX246" s="240"/>
      <c r="CY246" s="139"/>
      <c r="CZ246" s="243"/>
      <c r="DA246" s="243"/>
      <c r="DB246" s="243"/>
      <c r="DC246" s="243"/>
      <c r="DD246" s="139"/>
      <c r="DE246" s="152">
        <v>243</v>
      </c>
      <c r="DF246" s="282">
        <v>1</v>
      </c>
      <c r="DG246" s="282">
        <v>1</v>
      </c>
      <c r="DH246" s="240">
        <v>1</v>
      </c>
      <c r="DI246" s="153"/>
      <c r="DJ246" s="146"/>
      <c r="DK246" s="173">
        <v>345.62786769361225</v>
      </c>
      <c r="DL246" s="216">
        <v>3</v>
      </c>
      <c r="DM246" s="198"/>
      <c r="DN246" s="240"/>
      <c r="DO246" s="198"/>
      <c r="DP246" s="240"/>
      <c r="DQ246" s="205"/>
      <c r="DR246" s="243"/>
      <c r="DS246" s="243"/>
      <c r="DT246" s="243"/>
      <c r="DU246" s="243">
        <v>0.3</v>
      </c>
      <c r="DV246" s="135"/>
      <c r="DW246" s="135"/>
      <c r="DX246" s="135"/>
    </row>
    <row r="247" spans="1:128" x14ac:dyDescent="0.25">
      <c r="A247" s="152">
        <v>244</v>
      </c>
      <c r="B247" s="138"/>
      <c r="C247" s="137"/>
      <c r="D247" s="187">
        <v>41043</v>
      </c>
      <c r="E247" s="148">
        <v>1</v>
      </c>
      <c r="F247" s="148">
        <v>1</v>
      </c>
      <c r="G247" s="160"/>
      <c r="H247" s="205"/>
      <c r="I247" s="179"/>
      <c r="J247" s="209"/>
      <c r="K247" s="148">
        <v>8.1</v>
      </c>
      <c r="L247" s="205">
        <v>79</v>
      </c>
      <c r="M247" s="179"/>
      <c r="N247" s="213"/>
      <c r="O247" s="144"/>
      <c r="P247" s="144"/>
      <c r="Q247" s="144"/>
      <c r="R247" s="144"/>
      <c r="S247" s="144">
        <v>2</v>
      </c>
      <c r="T247" s="144">
        <v>2</v>
      </c>
      <c r="U247" s="144">
        <v>2</v>
      </c>
      <c r="V247" s="144">
        <v>2</v>
      </c>
      <c r="W247" s="138"/>
      <c r="X247" s="281">
        <f t="shared" si="31"/>
        <v>2</v>
      </c>
      <c r="Y247" s="137"/>
      <c r="Z247" s="144"/>
      <c r="AA247" s="144"/>
      <c r="AB247" s="144"/>
      <c r="AC247" s="144" t="s">
        <v>118</v>
      </c>
      <c r="AD247" s="144" t="s">
        <v>112</v>
      </c>
      <c r="AE247" s="144"/>
      <c r="AF247" s="138"/>
      <c r="AG247" s="138"/>
      <c r="AH247" s="137"/>
      <c r="AI247" s="144"/>
      <c r="AJ247" s="144"/>
      <c r="AK247" s="144"/>
      <c r="AL247" s="144">
        <v>3</v>
      </c>
      <c r="AM247" s="144">
        <v>3</v>
      </c>
      <c r="AN247" s="144">
        <v>3</v>
      </c>
      <c r="AO247" s="144"/>
      <c r="AP247" s="151"/>
      <c r="AQ247" s="138"/>
      <c r="AR247" s="138"/>
      <c r="AS247" s="138"/>
      <c r="AT247" s="138"/>
      <c r="AU247" s="138"/>
      <c r="AV247" s="144"/>
      <c r="AW247" s="144"/>
      <c r="AX247" s="144">
        <v>3</v>
      </c>
      <c r="AY247" s="138"/>
      <c r="AZ247" s="184">
        <v>41050</v>
      </c>
      <c r="BA247" s="144"/>
      <c r="BB247" s="151" t="s">
        <v>788</v>
      </c>
      <c r="BC247" s="138"/>
      <c r="BD247" s="138"/>
      <c r="BE247" s="138"/>
      <c r="BF247" s="138"/>
      <c r="BG247" s="138"/>
      <c r="BH247" s="138"/>
      <c r="BI247" s="138"/>
      <c r="BJ247" s="138"/>
      <c r="BK247" s="138"/>
      <c r="BL247" s="137" t="s">
        <v>914</v>
      </c>
      <c r="BM247" s="185">
        <f t="shared" si="32"/>
        <v>2</v>
      </c>
      <c r="BN247" s="197">
        <v>2</v>
      </c>
      <c r="BO247" s="153">
        <v>1.38</v>
      </c>
      <c r="BP247" s="146">
        <v>165</v>
      </c>
      <c r="BQ247" s="197"/>
      <c r="BR247" s="197"/>
      <c r="BS247" s="153"/>
      <c r="BT247" s="153"/>
      <c r="BU247" s="153"/>
      <c r="BV247" s="153"/>
      <c r="BW247" s="153"/>
      <c r="BX247" s="153"/>
      <c r="BY247" s="241">
        <v>0</v>
      </c>
      <c r="BZ247" s="139" t="s">
        <v>932</v>
      </c>
      <c r="CA247" s="153">
        <f>((BO247^2*PI()*BP247*1)/4)+((BO247^2*PI()*BP247*1)/16)</f>
        <v>308.49065411465813</v>
      </c>
      <c r="CB247" s="153"/>
      <c r="CC247" s="153">
        <f t="shared" si="34"/>
        <v>308.49065411465813</v>
      </c>
      <c r="CD247" s="155">
        <v>244</v>
      </c>
      <c r="CE247" s="232">
        <v>0</v>
      </c>
      <c r="CF247" s="199"/>
      <c r="CG247" s="199"/>
      <c r="CH247" s="199"/>
      <c r="CI247" s="199"/>
      <c r="CJ247" s="139"/>
      <c r="CK247" s="199"/>
      <c r="CL247" s="199"/>
      <c r="CM247" s="199"/>
      <c r="CN247" s="199"/>
      <c r="CO247" s="139"/>
      <c r="CP247" s="199"/>
      <c r="CQ247" s="199"/>
      <c r="CR247" s="199"/>
      <c r="CS247" s="199"/>
      <c r="CT247" s="138"/>
      <c r="CU247" s="200"/>
      <c r="CV247" s="199"/>
      <c r="CW247" s="199"/>
      <c r="CX247" s="199"/>
      <c r="CY247" s="139"/>
      <c r="DD247" s="139"/>
      <c r="DE247" s="152">
        <v>244</v>
      </c>
      <c r="DF247" s="282">
        <v>2</v>
      </c>
      <c r="DG247" s="282">
        <v>2</v>
      </c>
      <c r="DH247" s="218">
        <v>2</v>
      </c>
      <c r="DI247" s="148">
        <v>1.38</v>
      </c>
      <c r="DJ247" s="146">
        <v>165</v>
      </c>
      <c r="DK247" s="173">
        <v>308.49065411465813</v>
      </c>
      <c r="DL247" s="218">
        <v>3</v>
      </c>
      <c r="DM247" s="182">
        <v>41050</v>
      </c>
      <c r="DN247" s="240"/>
      <c r="DO247" s="240" t="s">
        <v>788</v>
      </c>
      <c r="DP247" s="218">
        <v>0</v>
      </c>
      <c r="DQ247" s="205">
        <f t="shared" si="37"/>
        <v>0</v>
      </c>
      <c r="DR247" s="219">
        <f t="shared" si="38"/>
        <v>0</v>
      </c>
      <c r="DT247" s="219">
        <f t="shared" si="40"/>
        <v>0</v>
      </c>
      <c r="DV247" s="135"/>
      <c r="DW247" s="135"/>
      <c r="DX247" s="135"/>
    </row>
    <row r="248" spans="1:128" x14ac:dyDescent="0.25">
      <c r="A248" s="152">
        <v>245</v>
      </c>
      <c r="B248" s="138"/>
      <c r="C248" s="137"/>
      <c r="D248" s="187">
        <v>41050</v>
      </c>
      <c r="E248" s="148">
        <v>1</v>
      </c>
      <c r="F248" s="148">
        <v>1</v>
      </c>
      <c r="G248" s="160"/>
      <c r="H248" s="205"/>
      <c r="I248" s="179"/>
      <c r="J248" s="209"/>
      <c r="K248" s="148"/>
      <c r="L248" s="205"/>
      <c r="M248" s="179"/>
      <c r="N248" s="213"/>
      <c r="O248" s="144"/>
      <c r="P248" s="144"/>
      <c r="Q248" s="144"/>
      <c r="R248" s="144"/>
      <c r="S248" s="144"/>
      <c r="T248" s="144"/>
      <c r="U248" s="144">
        <v>1</v>
      </c>
      <c r="V248" s="144">
        <v>1</v>
      </c>
      <c r="W248" s="138"/>
      <c r="X248" s="281">
        <f t="shared" si="31"/>
        <v>1</v>
      </c>
      <c r="Y248" s="137"/>
      <c r="Z248" s="144"/>
      <c r="AA248" s="144"/>
      <c r="AB248" s="144"/>
      <c r="AC248" s="144"/>
      <c r="AD248" s="144"/>
      <c r="AE248" s="144"/>
      <c r="AF248" s="138"/>
      <c r="AG248" s="139"/>
      <c r="AH248" s="138"/>
      <c r="AI248" s="144"/>
      <c r="AJ248" s="144"/>
      <c r="AK248" s="144"/>
      <c r="AL248" s="144"/>
      <c r="AM248" s="144"/>
      <c r="AN248" s="144">
        <v>3</v>
      </c>
      <c r="AO248" s="144"/>
      <c r="AP248" s="144"/>
      <c r="AQ248" s="137"/>
      <c r="AR248" s="138"/>
      <c r="AS248" s="138"/>
      <c r="AT248" s="138"/>
      <c r="AU248" s="138"/>
      <c r="AV248" s="144"/>
      <c r="AW248" s="144"/>
      <c r="AX248" s="144">
        <v>3</v>
      </c>
      <c r="AY248" s="139"/>
      <c r="AZ248" s="182">
        <v>41050</v>
      </c>
      <c r="BA248" s="144"/>
      <c r="BB248" s="182">
        <v>41053</v>
      </c>
      <c r="BC248" s="137"/>
      <c r="BD248" s="138"/>
      <c r="BE248" s="138"/>
      <c r="BF248" s="138"/>
      <c r="BG248" s="138"/>
      <c r="BH248" s="138"/>
      <c r="BI248" s="138"/>
      <c r="BJ248" s="138"/>
      <c r="BK248" s="139"/>
      <c r="BL248" s="137" t="s">
        <v>915</v>
      </c>
      <c r="BM248" s="185">
        <f t="shared" si="32"/>
        <v>1</v>
      </c>
      <c r="BN248" s="197">
        <v>1</v>
      </c>
      <c r="BO248" s="153">
        <v>1.97</v>
      </c>
      <c r="BP248" s="197">
        <v>220</v>
      </c>
      <c r="BQ248" s="197"/>
      <c r="BR248" s="197"/>
      <c r="BS248" s="153"/>
      <c r="BT248" s="153"/>
      <c r="BU248" s="153"/>
      <c r="BV248" s="153"/>
      <c r="BW248" s="153"/>
      <c r="BX248" s="153"/>
      <c r="BY248" s="241">
        <v>0</v>
      </c>
      <c r="BZ248" s="139"/>
      <c r="CA248" s="153">
        <f t="shared" si="33"/>
        <v>670.57138111241454</v>
      </c>
      <c r="CB248" s="153"/>
      <c r="CC248" s="153">
        <f t="shared" si="34"/>
        <v>670.57138111241454</v>
      </c>
      <c r="CD248" s="155">
        <v>245</v>
      </c>
      <c r="CE248" s="232">
        <v>0</v>
      </c>
      <c r="CF248" s="199"/>
      <c r="CG248" s="199"/>
      <c r="CH248" s="199"/>
      <c r="CI248" s="199"/>
      <c r="CJ248" s="139"/>
      <c r="CK248" s="199"/>
      <c r="CL248" s="199"/>
      <c r="CM248" s="199"/>
      <c r="CN248" s="199"/>
      <c r="CO248" s="139"/>
      <c r="CP248" s="199"/>
      <c r="CQ248" s="199"/>
      <c r="CR248" s="199"/>
      <c r="CS248" s="199"/>
      <c r="CT248" s="138"/>
      <c r="CU248" s="200"/>
      <c r="CV248" s="199"/>
      <c r="CW248" s="199"/>
      <c r="CX248" s="199"/>
      <c r="CY248" s="139"/>
      <c r="DD248" s="138"/>
      <c r="DE248" s="155">
        <v>245</v>
      </c>
      <c r="DF248" s="282">
        <v>1</v>
      </c>
      <c r="DG248" s="282">
        <v>1</v>
      </c>
      <c r="DH248" s="218">
        <v>1</v>
      </c>
      <c r="DI248" s="153">
        <v>1.97</v>
      </c>
      <c r="DJ248" s="146">
        <v>220</v>
      </c>
      <c r="DK248" s="173">
        <v>670.57138111241454</v>
      </c>
      <c r="DL248" s="218">
        <v>3</v>
      </c>
      <c r="DM248" s="182">
        <v>41050</v>
      </c>
      <c r="DN248" s="240"/>
      <c r="DO248" s="182">
        <v>41053</v>
      </c>
      <c r="DP248" s="218">
        <v>0</v>
      </c>
      <c r="DQ248" s="205">
        <f t="shared" si="37"/>
        <v>0</v>
      </c>
      <c r="DR248" s="219">
        <f t="shared" si="38"/>
        <v>0</v>
      </c>
      <c r="DT248" s="219">
        <f t="shared" si="40"/>
        <v>0</v>
      </c>
      <c r="DV248" s="135"/>
      <c r="DW248" s="135"/>
      <c r="DX248" s="135"/>
    </row>
    <row r="249" spans="1:128" x14ac:dyDescent="0.25">
      <c r="A249" s="152">
        <v>246</v>
      </c>
      <c r="B249" s="138"/>
      <c r="C249" s="137"/>
      <c r="D249" s="187">
        <v>41050</v>
      </c>
      <c r="E249" s="148">
        <v>1</v>
      </c>
      <c r="F249" s="148">
        <v>1</v>
      </c>
      <c r="G249" s="160"/>
      <c r="H249" s="205"/>
      <c r="I249" s="179"/>
      <c r="J249" s="209"/>
      <c r="K249" s="148"/>
      <c r="L249" s="205"/>
      <c r="M249" s="179"/>
      <c r="N249" s="213"/>
      <c r="O249" s="144"/>
      <c r="P249" s="144"/>
      <c r="Q249" s="144"/>
      <c r="R249" s="144"/>
      <c r="S249" s="144"/>
      <c r="T249" s="144"/>
      <c r="U249" s="144">
        <v>1</v>
      </c>
      <c r="V249" s="144">
        <v>1</v>
      </c>
      <c r="W249" s="144">
        <v>1</v>
      </c>
      <c r="X249" s="281">
        <f t="shared" si="31"/>
        <v>1</v>
      </c>
      <c r="Y249" s="137"/>
      <c r="Z249" s="144"/>
      <c r="AA249" s="144"/>
      <c r="AB249" s="144"/>
      <c r="AC249" s="144"/>
      <c r="AD249" s="144"/>
      <c r="AE249" s="144" t="s">
        <v>112</v>
      </c>
      <c r="AF249" s="138"/>
      <c r="AG249" s="139"/>
      <c r="AH249" s="138"/>
      <c r="AI249" s="144"/>
      <c r="AJ249" s="144"/>
      <c r="AK249" s="144"/>
      <c r="AL249" s="144"/>
      <c r="AM249" s="144"/>
      <c r="AN249" s="144">
        <v>2</v>
      </c>
      <c r="AO249" s="144">
        <v>2</v>
      </c>
      <c r="AP249" s="144"/>
      <c r="AQ249" s="137"/>
      <c r="AR249" s="138"/>
      <c r="AS249" s="138"/>
      <c r="AT249" s="138"/>
      <c r="AU249" s="138"/>
      <c r="AV249" s="144"/>
      <c r="AW249" s="144"/>
      <c r="AX249" s="144"/>
      <c r="AY249" s="151">
        <v>2</v>
      </c>
      <c r="AZ249" s="182">
        <v>41053</v>
      </c>
      <c r="BA249" s="182">
        <v>41053</v>
      </c>
      <c r="BB249" s="144" t="s">
        <v>781</v>
      </c>
      <c r="BC249" s="137"/>
      <c r="BD249" s="138"/>
      <c r="BE249" s="138"/>
      <c r="BF249" s="138"/>
      <c r="BG249" s="138"/>
      <c r="BH249" s="138"/>
      <c r="BI249" s="138"/>
      <c r="BJ249" s="138"/>
      <c r="BK249" s="139"/>
      <c r="BL249" s="137" t="s">
        <v>916</v>
      </c>
      <c r="BM249" s="185">
        <f t="shared" si="32"/>
        <v>1</v>
      </c>
      <c r="BN249" s="197">
        <v>1</v>
      </c>
      <c r="BO249" s="153">
        <v>1.37</v>
      </c>
      <c r="BP249" s="197">
        <v>190</v>
      </c>
      <c r="BQ249" s="197"/>
      <c r="BR249" s="197"/>
      <c r="BS249" s="153"/>
      <c r="BT249" s="153"/>
      <c r="BU249" s="153"/>
      <c r="BV249" s="153"/>
      <c r="BW249" s="153"/>
      <c r="BX249" s="153"/>
      <c r="BY249" s="241">
        <v>0</v>
      </c>
      <c r="BZ249" s="139"/>
      <c r="CA249" s="153">
        <f t="shared" si="33"/>
        <v>280.08162444732744</v>
      </c>
      <c r="CB249" s="153"/>
      <c r="CC249" s="153">
        <f t="shared" si="34"/>
        <v>280.08162444732744</v>
      </c>
      <c r="CD249" s="155">
        <v>246</v>
      </c>
      <c r="CE249" s="232">
        <v>0</v>
      </c>
      <c r="CF249" s="199"/>
      <c r="CG249" s="199"/>
      <c r="CH249" s="199"/>
      <c r="CI249" s="199"/>
      <c r="CJ249" s="139"/>
      <c r="CK249" s="199"/>
      <c r="CL249" s="199"/>
      <c r="CM249" s="199"/>
      <c r="CN249" s="199"/>
      <c r="CO249" s="139"/>
      <c r="CP249" s="199"/>
      <c r="CQ249" s="199"/>
      <c r="CR249" s="199"/>
      <c r="CS249" s="199"/>
      <c r="CT249" s="138"/>
      <c r="CU249" s="157"/>
      <c r="CV249" s="158"/>
      <c r="CW249" s="158"/>
      <c r="CX249" s="158"/>
      <c r="CY249" s="215"/>
      <c r="DD249" s="138"/>
      <c r="DE249" s="155">
        <v>246</v>
      </c>
      <c r="DF249" s="282">
        <v>1</v>
      </c>
      <c r="DG249" s="282">
        <v>1</v>
      </c>
      <c r="DH249" s="218">
        <v>1</v>
      </c>
      <c r="DI249" s="153">
        <v>1.37</v>
      </c>
      <c r="DJ249" s="146">
        <v>190</v>
      </c>
      <c r="DK249" s="173">
        <v>280.08162444732744</v>
      </c>
      <c r="DL249" s="218">
        <v>2</v>
      </c>
      <c r="DM249" s="182">
        <v>41053</v>
      </c>
      <c r="DN249" s="182">
        <v>41053</v>
      </c>
      <c r="DO249" s="240" t="s">
        <v>781</v>
      </c>
      <c r="DP249" s="218">
        <v>0</v>
      </c>
      <c r="DQ249" s="205">
        <f t="shared" si="37"/>
        <v>0</v>
      </c>
      <c r="DR249" s="219">
        <f>CG249+CL249+CQ249+CV249+DA249</f>
        <v>0</v>
      </c>
      <c r="DT249" s="219">
        <f t="shared" si="40"/>
        <v>0</v>
      </c>
      <c r="DV249" s="135"/>
      <c r="DW249" s="135"/>
      <c r="DX249" s="135"/>
    </row>
    <row r="250" spans="1:128" x14ac:dyDescent="0.25">
      <c r="A250" s="152">
        <v>247</v>
      </c>
      <c r="B250" s="138"/>
      <c r="C250" s="137"/>
      <c r="D250" s="187"/>
      <c r="E250" s="187"/>
      <c r="F250" s="187"/>
      <c r="G250" s="179"/>
      <c r="H250" s="179"/>
      <c r="I250" s="179"/>
      <c r="J250" s="179"/>
      <c r="K250" s="187"/>
      <c r="L250" s="179"/>
      <c r="M250" s="179"/>
      <c r="O250" s="144"/>
      <c r="P250" s="144"/>
      <c r="Q250" s="138"/>
      <c r="R250" s="138"/>
      <c r="S250" s="138"/>
      <c r="T250" s="138"/>
      <c r="V250" s="138"/>
      <c r="W250" s="138"/>
      <c r="X250" s="138"/>
      <c r="Y250" s="137"/>
      <c r="Z250" s="138"/>
      <c r="AA250" s="291"/>
      <c r="AB250" s="291"/>
      <c r="AC250" s="291"/>
      <c r="AD250" s="291"/>
      <c r="AE250" s="291"/>
      <c r="AF250" s="138"/>
      <c r="AG250" s="139"/>
      <c r="AH250" s="138"/>
      <c r="AI250" s="144"/>
      <c r="AJ250" s="144"/>
      <c r="AK250" s="144"/>
      <c r="AL250" s="144"/>
      <c r="AM250" s="144"/>
      <c r="AN250" s="144"/>
      <c r="AO250" s="144"/>
      <c r="AP250" s="144"/>
      <c r="AQ250" s="137"/>
      <c r="AR250" s="138"/>
      <c r="AS250" s="138"/>
      <c r="AT250" s="138"/>
      <c r="AU250" s="138"/>
      <c r="AV250" s="291"/>
      <c r="AW250" s="291"/>
      <c r="AX250" s="291"/>
      <c r="AY250" s="139"/>
      <c r="AZ250" s="144"/>
      <c r="BA250" s="144"/>
      <c r="BB250" s="144"/>
      <c r="BC250" s="137"/>
      <c r="BD250" s="138"/>
      <c r="BE250" s="138"/>
      <c r="BF250" s="138"/>
      <c r="BG250" s="138"/>
      <c r="BH250" s="138"/>
      <c r="BI250" s="138"/>
      <c r="BJ250" s="138"/>
      <c r="BK250" s="139"/>
      <c r="BL250" s="138"/>
      <c r="BM250" s="186"/>
      <c r="BN250" s="138"/>
      <c r="BO250" s="138"/>
      <c r="BP250" s="138"/>
      <c r="BQ250" s="138"/>
      <c r="BR250" s="145"/>
      <c r="BS250" s="138"/>
      <c r="BT250" s="138"/>
      <c r="BU250" s="138"/>
      <c r="BV250" s="138"/>
      <c r="BW250" s="138"/>
      <c r="BX250" s="138"/>
      <c r="BY250" s="137"/>
      <c r="BZ250" s="139"/>
      <c r="CA250" s="138"/>
      <c r="CB250" s="138"/>
      <c r="CC250" s="138"/>
      <c r="CD250" s="137"/>
      <c r="CE250" s="139"/>
      <c r="CF250" s="199"/>
      <c r="CG250" s="199"/>
      <c r="CH250" s="199"/>
      <c r="CI250" s="199"/>
      <c r="CJ250" s="138"/>
      <c r="CK250" s="290"/>
      <c r="CL250" s="291"/>
      <c r="CM250" s="291"/>
      <c r="CN250" s="291"/>
      <c r="CO250" s="139"/>
      <c r="CP250" s="199"/>
      <c r="CQ250" s="199"/>
      <c r="CR250" s="199"/>
      <c r="CS250" s="199"/>
      <c r="CT250" s="138"/>
      <c r="CU250" s="290"/>
      <c r="CV250" s="291"/>
      <c r="CW250" s="291"/>
      <c r="CX250" s="291"/>
      <c r="CY250" s="139"/>
      <c r="DE250" s="155">
        <v>247</v>
      </c>
      <c r="DF250" s="152"/>
      <c r="DG250" s="152"/>
      <c r="DM250" s="240"/>
      <c r="DN250" s="240"/>
      <c r="DO250" s="240"/>
    </row>
    <row r="251" spans="1:128" x14ac:dyDescent="0.25">
      <c r="A251" s="152">
        <v>248</v>
      </c>
      <c r="C251" s="323"/>
      <c r="D251" s="187"/>
      <c r="E251" s="187"/>
      <c r="F251" s="187"/>
      <c r="G251" s="187"/>
      <c r="H251" s="187"/>
      <c r="I251" s="187"/>
      <c r="J251" s="187"/>
      <c r="K251" s="187"/>
      <c r="L251" s="187"/>
      <c r="M251" s="187"/>
      <c r="O251" s="138"/>
      <c r="P251" s="138"/>
      <c r="Q251" s="138"/>
      <c r="R251" s="138"/>
      <c r="S251" s="138"/>
      <c r="T251" s="138"/>
      <c r="V251" s="138"/>
      <c r="W251" s="138"/>
      <c r="X251" s="138"/>
      <c r="Y251" s="137"/>
      <c r="Z251" s="138"/>
      <c r="AA251" s="138"/>
      <c r="AB251" s="138"/>
      <c r="AC251" s="138"/>
      <c r="AD251" s="138"/>
      <c r="AE251" s="138"/>
      <c r="AF251" s="138"/>
      <c r="AG251" s="139"/>
      <c r="AH251" s="144"/>
      <c r="AI251" s="144"/>
      <c r="AJ251" s="144"/>
      <c r="AK251" s="144"/>
      <c r="AL251" s="144"/>
      <c r="AM251" s="144"/>
      <c r="AN251" s="144"/>
      <c r="AO251" s="144"/>
      <c r="AP251" s="144"/>
      <c r="AQ251" s="137"/>
      <c r="AR251" s="138"/>
      <c r="AS251" s="138"/>
      <c r="AT251" s="138"/>
      <c r="AU251" s="138"/>
      <c r="AV251" s="138"/>
      <c r="AW251" s="138"/>
      <c r="AX251" s="138"/>
      <c r="AY251" s="139"/>
      <c r="AZ251" s="138"/>
      <c r="BA251" s="138"/>
      <c r="BB251" s="138"/>
      <c r="BC251" s="137"/>
      <c r="BD251" s="138"/>
      <c r="BE251" s="138"/>
      <c r="BF251" s="138"/>
      <c r="BG251" s="138"/>
      <c r="BH251" s="138"/>
      <c r="BI251" s="138"/>
      <c r="BJ251" s="138"/>
      <c r="BK251" s="139"/>
      <c r="BL251" s="138"/>
      <c r="BM251" s="186"/>
      <c r="BQ251" s="138"/>
      <c r="BR251" s="145"/>
      <c r="BS251" s="138"/>
      <c r="BT251" s="138"/>
      <c r="BU251" s="138"/>
      <c r="BV251" s="138"/>
      <c r="BW251" s="138"/>
      <c r="BX251" s="138"/>
      <c r="BY251" s="137"/>
      <c r="BZ251" s="139"/>
      <c r="CA251" s="138"/>
      <c r="CB251" s="138"/>
      <c r="CC251" s="138"/>
      <c r="CD251" s="137"/>
      <c r="CE251" s="139"/>
      <c r="CK251" s="290"/>
      <c r="CL251" s="291"/>
      <c r="CM251" s="291"/>
      <c r="CN251" s="291"/>
      <c r="CO251" s="139"/>
      <c r="CU251" s="290"/>
      <c r="CV251" s="291"/>
      <c r="CW251" s="291"/>
      <c r="CX251" s="291"/>
      <c r="CY251" s="139"/>
      <c r="DE251" s="155">
        <v>248</v>
      </c>
    </row>
    <row r="252" spans="1:128" x14ac:dyDescent="0.25">
      <c r="A252" s="152">
        <v>249</v>
      </c>
      <c r="C252" s="323"/>
      <c r="D252" s="187"/>
      <c r="E252" s="187"/>
      <c r="F252" s="187"/>
      <c r="G252" s="187"/>
      <c r="H252" s="187"/>
      <c r="I252" s="187"/>
      <c r="J252" s="187"/>
      <c r="K252" s="187"/>
      <c r="L252" s="187"/>
      <c r="M252" s="187"/>
      <c r="O252" s="138"/>
      <c r="P252" s="138"/>
      <c r="Q252" s="138"/>
      <c r="R252" s="138"/>
      <c r="S252" s="138"/>
      <c r="T252" s="138"/>
      <c r="U252" s="138"/>
      <c r="V252" s="138"/>
      <c r="W252" s="138"/>
      <c r="X252" s="138"/>
      <c r="Y252" s="137"/>
      <c r="Z252" s="138"/>
      <c r="AA252" s="138"/>
      <c r="AB252" s="138"/>
      <c r="AC252" s="138"/>
      <c r="AD252" s="138"/>
      <c r="AE252" s="138"/>
      <c r="AF252" s="138"/>
      <c r="AG252" s="139"/>
      <c r="AH252" s="144"/>
      <c r="AI252" s="144"/>
      <c r="AJ252" s="144"/>
      <c r="AK252" s="144"/>
      <c r="AL252" s="144"/>
      <c r="AM252" s="144"/>
      <c r="AN252" s="144"/>
      <c r="AO252" s="144"/>
      <c r="AP252" s="144"/>
      <c r="AQ252" s="137"/>
      <c r="AR252" s="138"/>
      <c r="AS252" s="138"/>
      <c r="AT252" s="138"/>
      <c r="AU252" s="138"/>
      <c r="AV252" s="138"/>
      <c r="AW252" s="138"/>
      <c r="AX252" s="138"/>
      <c r="AY252" s="139"/>
      <c r="AZ252" s="138"/>
      <c r="BA252" s="138"/>
      <c r="BB252" s="138"/>
      <c r="BC252" s="137"/>
      <c r="BD252" s="138"/>
      <c r="BE252" s="138"/>
      <c r="BF252" s="138"/>
      <c r="BG252" s="138"/>
      <c r="BH252" s="138"/>
      <c r="BI252" s="138"/>
      <c r="BJ252" s="138"/>
      <c r="BK252" s="139"/>
      <c r="BL252" s="138"/>
      <c r="BM252" s="186"/>
      <c r="BQ252" s="138"/>
      <c r="BR252" s="145"/>
      <c r="BS252" s="138"/>
      <c r="BT252" s="138"/>
      <c r="BU252" s="138"/>
      <c r="BV252" s="138"/>
      <c r="BW252" s="138"/>
      <c r="BX252" s="138"/>
      <c r="BY252" s="137"/>
      <c r="BZ252" s="139"/>
      <c r="CA252" s="138"/>
      <c r="CB252" s="138"/>
      <c r="CC252" s="138"/>
      <c r="CD252" s="137"/>
      <c r="CE252" s="139"/>
      <c r="CK252" s="290"/>
      <c r="CL252" s="291"/>
      <c r="CM252" s="291"/>
      <c r="CN252" s="291"/>
      <c r="CO252" s="139"/>
      <c r="CU252" s="290"/>
      <c r="CV252" s="291"/>
      <c r="CW252" s="291"/>
      <c r="CX252" s="291"/>
      <c r="CY252" s="139"/>
      <c r="DE252" s="155">
        <v>249</v>
      </c>
    </row>
    <row r="253" spans="1:128" x14ac:dyDescent="0.25">
      <c r="A253" s="152">
        <v>250</v>
      </c>
      <c r="C253" s="324"/>
      <c r="D253" s="187"/>
      <c r="E253" s="187"/>
      <c r="F253" s="187"/>
      <c r="G253" s="187"/>
      <c r="H253" s="187"/>
      <c r="I253" s="187"/>
      <c r="J253" s="187"/>
      <c r="K253" s="187"/>
      <c r="L253" s="187"/>
      <c r="M253" s="187"/>
      <c r="O253" s="138"/>
      <c r="P253" s="138"/>
      <c r="Q253" s="138"/>
      <c r="R253" s="138"/>
      <c r="S253" s="138"/>
      <c r="T253" s="138"/>
      <c r="U253" s="138"/>
      <c r="V253" s="138"/>
      <c r="W253" s="138"/>
      <c r="X253" s="138"/>
      <c r="Y253" s="137"/>
      <c r="Z253" s="138"/>
      <c r="AA253" s="138"/>
      <c r="AB253" s="138"/>
      <c r="AC253" s="138"/>
      <c r="AD253" s="138"/>
      <c r="AE253" s="138"/>
      <c r="AF253" s="138"/>
      <c r="AG253" s="139"/>
      <c r="AH253" s="144"/>
      <c r="AI253" s="144"/>
      <c r="AJ253" s="144"/>
      <c r="AK253" s="144"/>
      <c r="AL253" s="144"/>
      <c r="AM253" s="144"/>
      <c r="AN253" s="144"/>
      <c r="AO253" s="144"/>
      <c r="AP253" s="144"/>
      <c r="AQ253" s="137"/>
      <c r="AR253" s="138"/>
      <c r="AS253" s="138"/>
      <c r="AT253" s="138"/>
      <c r="AU253" s="138"/>
      <c r="AV253" s="138"/>
      <c r="AW253" s="138"/>
      <c r="AX253" s="138"/>
      <c r="AY253" s="139"/>
      <c r="AZ253" s="138"/>
      <c r="BA253" s="138"/>
      <c r="BB253" s="138"/>
      <c r="BC253" s="137"/>
      <c r="BD253" s="138"/>
      <c r="BE253" s="138"/>
      <c r="BF253" s="138"/>
      <c r="BG253" s="138"/>
      <c r="BH253" s="138"/>
      <c r="BI253" s="138"/>
      <c r="BJ253" s="138"/>
      <c r="BK253" s="139"/>
      <c r="BL253" s="138"/>
      <c r="BM253" s="186"/>
      <c r="BN253" s="152"/>
      <c r="BO253" s="138"/>
      <c r="BP253" s="138"/>
      <c r="BQ253" s="138"/>
      <c r="BR253" s="145"/>
      <c r="BS253" s="138"/>
      <c r="BT253" s="138"/>
      <c r="BU253" s="138"/>
      <c r="BV253" s="138"/>
      <c r="BW253" s="138"/>
      <c r="BX253" s="138"/>
      <c r="BY253" s="137"/>
      <c r="BZ253" s="139"/>
      <c r="CA253" s="138"/>
      <c r="CB253" s="138"/>
      <c r="CC253" s="138"/>
      <c r="CD253" s="137"/>
      <c r="CE253" s="139"/>
      <c r="CK253" s="290"/>
      <c r="CL253" s="291"/>
      <c r="CM253" s="291"/>
      <c r="CN253" s="291"/>
      <c r="CO253" s="139"/>
      <c r="CU253" s="290"/>
      <c r="CV253" s="291"/>
      <c r="CW253" s="291"/>
      <c r="CX253" s="291"/>
      <c r="CY253" s="139"/>
      <c r="DE253" s="155">
        <v>250</v>
      </c>
    </row>
    <row r="254" spans="1:128" x14ac:dyDescent="0.25">
      <c r="A254" s="152">
        <v>251</v>
      </c>
      <c r="B254" s="188"/>
      <c r="C254" s="323"/>
      <c r="D254" s="187"/>
      <c r="E254" s="187"/>
      <c r="F254" s="187"/>
      <c r="G254" s="187"/>
      <c r="H254" s="187"/>
      <c r="I254" s="187"/>
      <c r="J254" s="187"/>
      <c r="K254" s="187"/>
      <c r="L254" s="187"/>
      <c r="M254" s="187"/>
      <c r="O254" s="138"/>
      <c r="P254" s="138"/>
      <c r="Q254" s="138"/>
      <c r="R254" s="138"/>
      <c r="S254" s="138"/>
      <c r="T254" s="138"/>
      <c r="U254" s="138"/>
      <c r="V254" s="138"/>
      <c r="W254" s="138"/>
      <c r="X254" s="138"/>
      <c r="Y254" s="137"/>
      <c r="Z254" s="138"/>
      <c r="AA254" s="138"/>
      <c r="AB254" s="138"/>
      <c r="AC254" s="138"/>
      <c r="AD254" s="138"/>
      <c r="AE254" s="138"/>
      <c r="AF254" s="138"/>
      <c r="AG254" s="139"/>
      <c r="AH254" s="144"/>
      <c r="AI254" s="144"/>
      <c r="AJ254" s="144"/>
      <c r="AK254" s="144"/>
      <c r="AL254" s="144"/>
      <c r="AM254" s="144"/>
      <c r="AN254" s="144"/>
      <c r="AO254" s="144"/>
      <c r="AP254" s="144"/>
      <c r="AQ254" s="137"/>
      <c r="AR254" s="138"/>
      <c r="AS254" s="138"/>
      <c r="AT254" s="138"/>
      <c r="AU254" s="138"/>
      <c r="AV254" s="138"/>
      <c r="AW254" s="138"/>
      <c r="AX254" s="138"/>
      <c r="AY254" s="139"/>
      <c r="AZ254" s="138"/>
      <c r="BA254" s="138"/>
      <c r="BB254" s="138"/>
      <c r="BC254" s="137"/>
      <c r="BD254" s="138"/>
      <c r="BE254" s="138"/>
      <c r="BF254" s="138"/>
      <c r="BG254" s="138"/>
      <c r="BH254" s="138"/>
      <c r="BI254" s="138"/>
      <c r="BJ254" s="138"/>
      <c r="BK254" s="139"/>
      <c r="BL254" s="138"/>
      <c r="BM254" s="186"/>
      <c r="BN254" s="152"/>
      <c r="BO254" s="138"/>
      <c r="BP254" s="138"/>
      <c r="BQ254" s="138"/>
      <c r="BR254" s="145"/>
      <c r="BS254" s="138"/>
      <c r="BT254" s="138"/>
      <c r="BU254" s="138"/>
      <c r="BV254" s="138"/>
      <c r="BW254" s="138"/>
      <c r="BX254" s="138"/>
      <c r="BY254" s="137"/>
      <c r="BZ254" s="139"/>
      <c r="CA254" s="138"/>
      <c r="CB254" s="138"/>
      <c r="CC254" s="138"/>
      <c r="CD254" s="137"/>
      <c r="CE254" s="139"/>
      <c r="CK254" s="290"/>
      <c r="CL254" s="291"/>
      <c r="CM254" s="291"/>
      <c r="CN254" s="291"/>
      <c r="CO254" s="139"/>
      <c r="CU254" s="290"/>
      <c r="CV254" s="291"/>
      <c r="CW254" s="291"/>
      <c r="CX254" s="291"/>
      <c r="CY254" s="139"/>
      <c r="DE254" s="155">
        <v>251</v>
      </c>
    </row>
    <row r="255" spans="1:128" x14ac:dyDescent="0.25">
      <c r="A255" s="152">
        <v>252</v>
      </c>
      <c r="B255" s="138"/>
      <c r="C255" s="137"/>
      <c r="D255" s="138"/>
      <c r="E255" s="138"/>
      <c r="F255" s="138"/>
      <c r="G255" s="187"/>
      <c r="H255" s="187"/>
      <c r="I255" s="187"/>
      <c r="J255" s="187"/>
      <c r="K255" s="138"/>
      <c r="L255" s="187"/>
      <c r="M255" s="187"/>
      <c r="O255" s="138"/>
      <c r="P255" s="138"/>
      <c r="Q255" s="138"/>
      <c r="R255" s="138"/>
      <c r="S255" s="138"/>
      <c r="T255" s="138"/>
      <c r="U255" s="138"/>
      <c r="V255" s="138"/>
      <c r="W255" s="138"/>
      <c r="X255" s="138"/>
      <c r="Y255" s="137"/>
      <c r="Z255" s="138"/>
      <c r="AA255" s="138"/>
      <c r="AB255" s="138"/>
      <c r="AC255" s="138"/>
      <c r="AD255" s="138"/>
      <c r="AE255" s="138"/>
      <c r="AF255" s="138"/>
      <c r="AG255" s="139"/>
      <c r="AH255" s="138"/>
      <c r="AI255" s="138"/>
      <c r="AJ255" s="144"/>
      <c r="AK255" s="138"/>
      <c r="AL255" s="138"/>
      <c r="AM255" s="138"/>
      <c r="AN255" s="138"/>
      <c r="AO255" s="138"/>
      <c r="AP255" s="138"/>
      <c r="AQ255" s="137"/>
      <c r="AR255" s="138"/>
      <c r="AS255" s="138"/>
      <c r="AT255" s="138"/>
      <c r="AU255" s="138"/>
      <c r="AV255" s="138"/>
      <c r="AW255" s="138"/>
      <c r="AX255" s="138"/>
      <c r="AY255" s="139"/>
      <c r="AZ255" s="138"/>
      <c r="BA255" s="138"/>
      <c r="BB255" s="138"/>
      <c r="BC255" s="137"/>
      <c r="BD255" s="138"/>
      <c r="BE255" s="138"/>
      <c r="BF255" s="138"/>
      <c r="BG255" s="138"/>
      <c r="BH255" s="138"/>
      <c r="BI255" s="138"/>
      <c r="BJ255" s="138"/>
      <c r="BK255" s="139"/>
      <c r="BL255" s="138"/>
      <c r="BM255" s="186"/>
      <c r="BN255" s="138"/>
      <c r="BO255" s="138"/>
      <c r="BP255" s="138"/>
      <c r="BQ255" s="138"/>
      <c r="BR255" s="138"/>
      <c r="BS255" s="138"/>
      <c r="BT255" s="138"/>
      <c r="BU255" s="138"/>
      <c r="BV255" s="138"/>
      <c r="BW255" s="138"/>
      <c r="BX255" s="138"/>
      <c r="BY255" s="137"/>
      <c r="BZ255" s="139"/>
      <c r="CA255" s="138"/>
      <c r="CB255" s="138"/>
      <c r="CC255" s="138"/>
      <c r="CD255" s="137"/>
      <c r="CE255" s="139"/>
      <c r="CK255" s="290"/>
      <c r="CL255" s="291"/>
      <c r="CM255" s="291"/>
      <c r="CN255" s="291"/>
      <c r="CO255" s="139"/>
      <c r="CU255" s="290"/>
      <c r="CV255" s="291"/>
      <c r="CW255" s="291"/>
      <c r="CX255" s="291"/>
      <c r="CY255" s="139"/>
      <c r="DE255" s="155">
        <v>252</v>
      </c>
    </row>
    <row r="256" spans="1:128" x14ac:dyDescent="0.25">
      <c r="A256" s="152">
        <v>253</v>
      </c>
      <c r="B256" s="138"/>
      <c r="C256" s="137"/>
      <c r="D256" s="138"/>
      <c r="E256" s="138"/>
      <c r="F256" s="138"/>
      <c r="G256" s="138"/>
      <c r="H256" s="138"/>
      <c r="I256" s="138"/>
      <c r="J256" s="138"/>
      <c r="K256" s="138"/>
      <c r="L256" s="138"/>
      <c r="M256" s="138"/>
      <c r="O256" s="138"/>
      <c r="P256" s="138"/>
      <c r="Q256" s="138"/>
      <c r="R256" s="138"/>
      <c r="S256" s="138"/>
      <c r="T256" s="138"/>
      <c r="U256" s="138"/>
      <c r="V256" s="138"/>
      <c r="W256" s="138"/>
      <c r="X256" s="138"/>
      <c r="Y256" s="137"/>
      <c r="Z256" s="138"/>
      <c r="AA256" s="138"/>
      <c r="AB256" s="138"/>
      <c r="AC256" s="138"/>
      <c r="AD256" s="138"/>
      <c r="AE256" s="138"/>
      <c r="AF256" s="138"/>
      <c r="AG256" s="139"/>
      <c r="AH256" s="138"/>
      <c r="AI256" s="138"/>
      <c r="AJ256" s="138"/>
      <c r="AK256" s="138"/>
      <c r="AL256" s="138"/>
      <c r="AM256" s="138"/>
      <c r="AN256" s="138"/>
      <c r="AO256" s="138"/>
      <c r="AP256" s="138"/>
      <c r="AQ256" s="137"/>
      <c r="AR256" s="138"/>
      <c r="AS256" s="138"/>
      <c r="AT256" s="138"/>
      <c r="AU256" s="138"/>
      <c r="AV256" s="138"/>
      <c r="AW256" s="138"/>
      <c r="AX256" s="138"/>
      <c r="AY256" s="139"/>
      <c r="AZ256" s="138"/>
      <c r="BA256" s="138"/>
      <c r="BB256" s="138"/>
      <c r="BC256" s="137"/>
      <c r="BD256" s="138"/>
      <c r="BE256" s="138"/>
      <c r="BF256" s="138"/>
      <c r="BG256" s="138"/>
      <c r="BH256" s="138"/>
      <c r="BI256" s="138"/>
      <c r="BJ256" s="138"/>
      <c r="BK256" s="139"/>
      <c r="BL256" s="138"/>
      <c r="BM256" s="186"/>
      <c r="BN256" s="138"/>
      <c r="BO256" s="138"/>
      <c r="BP256" s="138"/>
      <c r="BQ256" s="138"/>
      <c r="BR256" s="138"/>
      <c r="BS256" s="138"/>
      <c r="BT256" s="138"/>
      <c r="BU256" s="138"/>
      <c r="BV256" s="138"/>
      <c r="BW256" s="138"/>
      <c r="BX256" s="138"/>
      <c r="BY256" s="137"/>
      <c r="BZ256" s="139"/>
      <c r="CA256" s="138"/>
      <c r="CB256" s="138"/>
      <c r="CC256" s="138"/>
      <c r="CD256" s="137"/>
      <c r="CE256" s="139"/>
      <c r="CK256" s="290"/>
      <c r="CL256" s="291"/>
      <c r="CM256" s="291"/>
      <c r="CN256" s="291"/>
      <c r="CO256" s="139"/>
      <c r="CU256" s="290"/>
      <c r="CV256" s="291"/>
      <c r="CW256" s="291"/>
      <c r="CX256" s="291"/>
      <c r="CY256" s="139"/>
      <c r="DE256" s="155">
        <v>253</v>
      </c>
    </row>
    <row r="257" spans="2:68" x14ac:dyDescent="0.25">
      <c r="G257" s="138"/>
      <c r="H257" s="138"/>
      <c r="I257" s="138"/>
      <c r="J257" s="138"/>
      <c r="L257" s="138"/>
      <c r="M257" s="138"/>
      <c r="O257" s="138"/>
      <c r="P257" s="138"/>
      <c r="AJ257" s="138"/>
      <c r="BN257" s="805" t="s">
        <v>13</v>
      </c>
      <c r="BO257" s="805"/>
      <c r="BP257" s="805"/>
    </row>
    <row r="258" spans="2:68" x14ac:dyDescent="0.25">
      <c r="B258" s="188" t="s">
        <v>12</v>
      </c>
      <c r="BN258" s="190" t="s">
        <v>15</v>
      </c>
      <c r="BO258" s="190"/>
      <c r="BP258" s="190"/>
    </row>
    <row r="259" spans="2:68" x14ac:dyDescent="0.25">
      <c r="B259" s="188" t="s">
        <v>14</v>
      </c>
    </row>
    <row r="260" spans="2:68" x14ac:dyDescent="0.25">
      <c r="B260" s="191" t="s">
        <v>90</v>
      </c>
    </row>
  </sheetData>
  <mergeCells count="85">
    <mergeCell ref="CU2:CY2"/>
    <mergeCell ref="CZ2:DD2"/>
    <mergeCell ref="DA3:DA4"/>
    <mergeCell ref="DB3:DB4"/>
    <mergeCell ref="DC3:DC4"/>
    <mergeCell ref="DD3:DD4"/>
    <mergeCell ref="CZ3:CZ4"/>
    <mergeCell ref="CV3:CV4"/>
    <mergeCell ref="CX3:CX4"/>
    <mergeCell ref="CW3:CW4"/>
    <mergeCell ref="G2:J2"/>
    <mergeCell ref="K2:N2"/>
    <mergeCell ref="CF2:CJ2"/>
    <mergeCell ref="CK2:CO2"/>
    <mergeCell ref="CP2:CT2"/>
    <mergeCell ref="BN2:BP2"/>
    <mergeCell ref="DV3:DV4"/>
    <mergeCell ref="BN257:BP257"/>
    <mergeCell ref="DS3:DS4"/>
    <mergeCell ref="DT3:DT4"/>
    <mergeCell ref="DU3:DU4"/>
    <mergeCell ref="DR3:DR4"/>
    <mergeCell ref="DI3:DI4"/>
    <mergeCell ref="DJ3:DJ4"/>
    <mergeCell ref="DL3:DL4"/>
    <mergeCell ref="DO3:DO4"/>
    <mergeCell ref="DP3:DP4"/>
    <mergeCell ref="DN3:DN4"/>
    <mergeCell ref="DE3:DE4"/>
    <mergeCell ref="DQ3:DQ4"/>
    <mergeCell ref="DM3:DM4"/>
    <mergeCell ref="BQ3:BQ4"/>
    <mergeCell ref="O3:W3"/>
    <mergeCell ref="Y3:AG3"/>
    <mergeCell ref="AH3:AP3"/>
    <mergeCell ref="AQ3:AY3"/>
    <mergeCell ref="AZ3:BB3"/>
    <mergeCell ref="X3:X4"/>
    <mergeCell ref="BU3:BU4"/>
    <mergeCell ref="BV3:BV4"/>
    <mergeCell ref="CP3:CP4"/>
    <mergeCell ref="CM3:CM4"/>
    <mergeCell ref="CN3:CN4"/>
    <mergeCell ref="CC3:CC4"/>
    <mergeCell ref="BY3:BY4"/>
    <mergeCell ref="CO3:CO4"/>
    <mergeCell ref="CL3:CL4"/>
    <mergeCell ref="CF3:CF4"/>
    <mergeCell ref="CH3:CH4"/>
    <mergeCell ref="CI3:CI4"/>
    <mergeCell ref="CJ3:CJ4"/>
    <mergeCell ref="CE3:CE4"/>
    <mergeCell ref="CA3:CA4"/>
    <mergeCell ref="CB3:CB4"/>
    <mergeCell ref="BT3:BT4"/>
    <mergeCell ref="BC3:BK3"/>
    <mergeCell ref="BL3:BL4"/>
    <mergeCell ref="BN3:BN4"/>
    <mergeCell ref="BO3:BO4"/>
    <mergeCell ref="BM3:BM4"/>
    <mergeCell ref="BS3:BS4"/>
    <mergeCell ref="BR3:BR4"/>
    <mergeCell ref="BP3:BP4"/>
    <mergeCell ref="DK3:DK4"/>
    <mergeCell ref="CD3:CD4"/>
    <mergeCell ref="CK3:CK4"/>
    <mergeCell ref="CG3:CG4"/>
    <mergeCell ref="BW3:BW4"/>
    <mergeCell ref="BX3:BX4"/>
    <mergeCell ref="CQ3:CQ4"/>
    <mergeCell ref="DH3:DH4"/>
    <mergeCell ref="CS3:CS4"/>
    <mergeCell ref="CU3:CU4"/>
    <mergeCell ref="CY3:CY4"/>
    <mergeCell ref="CT3:CT4"/>
    <mergeCell ref="DF3:DF4"/>
    <mergeCell ref="DG3:DG4"/>
    <mergeCell ref="CR3:CR4"/>
    <mergeCell ref="BZ3:BZ4"/>
    <mergeCell ref="A3:A4"/>
    <mergeCell ref="B3:B4"/>
    <mergeCell ref="D3:D4"/>
    <mergeCell ref="F3:F4"/>
    <mergeCell ref="E3:E4"/>
    <mergeCell ref="C3:C4"/>
  </mergeCells>
  <phoneticPr fontId="6" type="noConversion"/>
  <pageMargins left="0.75" right="0.75" top="1" bottom="1" header="0.5" footer="0.5"/>
  <pageSetup paperSize="9" orientation="portrait" r:id="rId1"/>
  <headerFooter alignWithMargins="0"/>
  <ignoredErrors>
    <ignoredError sqref="CA7 CA64 CA101 CA115 CA247"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O261"/>
  <sheetViews>
    <sheetView workbookViewId="0">
      <pane xSplit="1" ySplit="4" topLeftCell="AW205" activePane="bottomRight" state="frozenSplit"/>
      <selection pane="topRight" activeCell="B1" sqref="B1"/>
      <selection pane="bottomLeft" activeCell="A5" sqref="A5"/>
      <selection pane="bottomRight" activeCell="AK9" sqref="AK9"/>
    </sheetView>
  </sheetViews>
  <sheetFormatPr defaultColWidth="8.85546875" defaultRowHeight="15" x14ac:dyDescent="0.25"/>
  <cols>
    <col min="1" max="1" width="9.140625" style="178"/>
    <col min="2" max="3" width="9.140625" style="135"/>
    <col min="4" max="4" width="10.28515625" style="295" customWidth="1"/>
    <col min="5" max="5" width="9.7109375" style="135" bestFit="1" customWidth="1"/>
    <col min="6" max="6" width="8.42578125" style="135" bestFit="1" customWidth="1"/>
    <col min="7" max="8" width="7" style="135" bestFit="1" customWidth="1"/>
    <col min="9" max="9" width="8.140625" style="135" bestFit="1" customWidth="1"/>
    <col min="10" max="11" width="7" style="135" bestFit="1" customWidth="1"/>
    <col min="12" max="12" width="8.140625" style="295" bestFit="1" customWidth="1"/>
    <col min="13" max="15" width="3.7109375" style="295" customWidth="1"/>
    <col min="16" max="17" width="3.7109375" style="135" customWidth="1"/>
    <col min="18" max="20" width="3.85546875" style="295" customWidth="1"/>
    <col min="21" max="22" width="3.85546875" style="135" customWidth="1"/>
    <col min="23" max="25" width="4" style="295" customWidth="1"/>
    <col min="26" max="27" width="4" style="135" customWidth="1"/>
    <col min="28" max="32" width="4.140625" style="295" customWidth="1"/>
    <col min="33" max="33" width="13.85546875" style="295" bestFit="1" customWidth="1"/>
    <col min="34" max="34" width="10.42578125" style="295" bestFit="1" customWidth="1"/>
    <col min="35" max="35" width="13.85546875" style="295" bestFit="1" customWidth="1"/>
    <col min="36" max="36" width="10.5703125" style="135" bestFit="1" customWidth="1"/>
    <col min="37" max="40" width="4.28515625" style="135" customWidth="1"/>
    <col min="41" max="41" width="57.5703125" style="135" customWidth="1"/>
    <col min="42" max="42" width="6.42578125" style="295" customWidth="1"/>
    <col min="43" max="43" width="7.5703125" style="295" customWidth="1"/>
    <col min="44" max="44" width="7.28515625" style="295" customWidth="1"/>
    <col min="45" max="45" width="7" style="295" customWidth="1"/>
    <col min="46" max="52" width="9.140625" style="295"/>
    <col min="53" max="53" width="36.7109375" style="135" bestFit="1" customWidth="1"/>
    <col min="54" max="56" width="9.140625" style="135"/>
    <col min="57" max="57" width="7.140625" style="135" customWidth="1"/>
    <col min="58" max="58" width="9.140625" style="135"/>
    <col min="59" max="59" width="5.42578125" style="295" customWidth="1"/>
    <col min="60" max="60" width="6" style="295" customWidth="1"/>
    <col min="61" max="61" width="6.140625" style="295" customWidth="1"/>
    <col min="62" max="62" width="8" style="135" customWidth="1"/>
    <col min="63" max="63" width="5.5703125" style="295" customWidth="1"/>
    <col min="64" max="64" width="5.7109375" style="295" customWidth="1"/>
    <col min="65" max="65" width="6.7109375" style="295" customWidth="1"/>
    <col min="66" max="66" width="9.140625" style="135"/>
    <col min="67" max="67" width="5.5703125" style="295" customWidth="1"/>
    <col min="68" max="68" width="6.28515625" style="295" customWidth="1"/>
    <col min="69" max="69" width="6.85546875" style="295" customWidth="1"/>
    <col min="70" max="70" width="9.140625" style="135"/>
    <col min="71" max="71" width="5.5703125" style="295" customWidth="1"/>
    <col min="72" max="72" width="6" style="295" customWidth="1"/>
    <col min="73" max="74" width="7" style="295" customWidth="1"/>
    <col min="75" max="75" width="6" style="295" customWidth="1"/>
    <col min="76" max="76" width="5.5703125" style="295" customWidth="1"/>
    <col min="77" max="77" width="6.7109375" style="295" customWidth="1"/>
    <col min="78" max="78" width="7.42578125" style="295" customWidth="1"/>
    <col min="79" max="79" width="7.28515625" style="178" customWidth="1"/>
    <col min="80" max="80" width="6.28515625" style="135" customWidth="1"/>
    <col min="81" max="82" width="6.42578125" style="295" customWidth="1"/>
    <col min="83" max="83" width="7.5703125" style="135" customWidth="1"/>
    <col min="84" max="84" width="4.7109375" style="291" customWidth="1"/>
    <col min="85" max="85" width="13.85546875" style="295" bestFit="1" customWidth="1"/>
    <col min="86" max="86" width="10.42578125" style="295" bestFit="1" customWidth="1"/>
    <col min="87" max="87" width="13.85546875" style="291" bestFit="1" customWidth="1"/>
    <col min="88" max="88" width="7.42578125" style="295" customWidth="1"/>
    <col min="89" max="89" width="6.28515625" style="138" customWidth="1"/>
    <col min="90" max="90" width="6.42578125" style="295" customWidth="1"/>
    <col min="91" max="91" width="6" style="295" customWidth="1"/>
    <col min="92" max="92" width="5" style="295" customWidth="1"/>
    <col min="93" max="93" width="49.5703125" customWidth="1"/>
  </cols>
  <sheetData>
    <row r="1" spans="1:93" x14ac:dyDescent="0.25">
      <c r="A1" s="134" t="s">
        <v>997</v>
      </c>
      <c r="D1" s="134" t="s">
        <v>51</v>
      </c>
      <c r="E1" s="136"/>
      <c r="G1" s="138"/>
      <c r="H1" s="138"/>
      <c r="I1" s="138"/>
      <c r="J1" s="138"/>
      <c r="K1" s="138"/>
      <c r="L1" s="291"/>
      <c r="M1" s="291"/>
      <c r="N1" s="291"/>
      <c r="O1" s="291"/>
      <c r="P1" s="138"/>
      <c r="Q1" s="138"/>
      <c r="R1" s="291"/>
      <c r="S1" s="291"/>
      <c r="T1" s="291"/>
      <c r="U1" s="138"/>
      <c r="V1" s="138"/>
      <c r="W1" s="291"/>
      <c r="X1" s="291"/>
      <c r="Y1" s="291"/>
      <c r="Z1" s="138"/>
      <c r="AA1" s="138"/>
      <c r="AB1" s="291"/>
      <c r="AC1" s="291"/>
      <c r="AD1" s="291"/>
      <c r="AE1" s="291"/>
      <c r="AF1" s="291"/>
      <c r="AG1" s="291"/>
      <c r="AH1" s="291"/>
      <c r="AI1" s="291"/>
      <c r="AJ1" s="138"/>
      <c r="AK1" s="138"/>
      <c r="AL1" s="138"/>
      <c r="AM1" s="138"/>
      <c r="AN1" s="138"/>
      <c r="AO1" s="138"/>
      <c r="AP1" s="224" t="s">
        <v>998</v>
      </c>
      <c r="AQ1" s="291"/>
      <c r="AR1" s="291"/>
      <c r="BE1" s="140" t="s">
        <v>43</v>
      </c>
      <c r="BK1" s="291"/>
      <c r="BL1" s="291"/>
      <c r="BM1" s="291"/>
      <c r="BN1" s="138"/>
      <c r="BO1" s="291"/>
      <c r="BP1" s="291"/>
      <c r="BQ1" s="291"/>
      <c r="BR1" s="138"/>
      <c r="BS1" s="291"/>
      <c r="BT1" s="291"/>
      <c r="BU1" s="291"/>
      <c r="BV1" s="291"/>
      <c r="CA1" s="224" t="s">
        <v>999</v>
      </c>
      <c r="CC1" s="291"/>
      <c r="CD1" s="291"/>
      <c r="CG1" s="291"/>
      <c r="CH1" s="291"/>
    </row>
    <row r="2" spans="1:93" x14ac:dyDescent="0.25">
      <c r="B2" s="141"/>
      <c r="C2" s="141"/>
      <c r="D2" s="294"/>
      <c r="E2" s="142"/>
      <c r="F2" s="142"/>
      <c r="G2" s="142"/>
      <c r="H2" s="142"/>
      <c r="I2" s="142"/>
      <c r="J2" s="813"/>
      <c r="K2" s="813"/>
      <c r="L2" s="813"/>
      <c r="M2" s="296"/>
      <c r="N2" s="291"/>
      <c r="O2" s="291"/>
      <c r="P2" s="138"/>
      <c r="Q2" s="138"/>
      <c r="R2" s="291"/>
      <c r="S2" s="291"/>
      <c r="T2" s="291"/>
      <c r="U2" s="138"/>
      <c r="V2" s="138"/>
      <c r="W2" s="291"/>
      <c r="X2" s="291"/>
      <c r="Y2" s="291"/>
      <c r="Z2" s="291"/>
      <c r="AA2" s="291"/>
      <c r="AB2" s="291"/>
      <c r="AC2" s="291"/>
      <c r="AD2" s="291"/>
      <c r="AE2" s="291"/>
      <c r="AF2" s="291"/>
      <c r="AG2" s="291"/>
      <c r="AH2" s="291"/>
      <c r="AI2" s="291"/>
      <c r="AJ2" s="138"/>
      <c r="AK2" s="138"/>
      <c r="AL2" s="138"/>
      <c r="AM2" s="138"/>
      <c r="AN2" s="138"/>
      <c r="AO2" s="138"/>
      <c r="AP2" s="823"/>
      <c r="AQ2" s="816"/>
      <c r="AR2" s="816"/>
      <c r="AS2" s="291"/>
      <c r="AT2" s="291"/>
      <c r="AU2" s="291"/>
      <c r="AV2" s="291"/>
      <c r="AW2" s="291"/>
      <c r="AX2" s="291"/>
      <c r="AY2" s="291"/>
      <c r="AZ2" s="291"/>
      <c r="BA2" s="138"/>
      <c r="BB2" s="138"/>
      <c r="BC2" s="138"/>
      <c r="BD2" s="138"/>
      <c r="BE2" s="137"/>
      <c r="BF2" s="138"/>
      <c r="BG2" s="815" t="s">
        <v>39</v>
      </c>
      <c r="BH2" s="815"/>
      <c r="BI2" s="815"/>
      <c r="BJ2" s="800"/>
      <c r="BK2" s="799" t="s">
        <v>40</v>
      </c>
      <c r="BL2" s="800"/>
      <c r="BM2" s="800"/>
      <c r="BN2" s="801"/>
      <c r="BO2" s="800" t="s">
        <v>41</v>
      </c>
      <c r="BP2" s="800"/>
      <c r="BQ2" s="800"/>
      <c r="BR2" s="800"/>
      <c r="BS2" s="799" t="s">
        <v>42</v>
      </c>
      <c r="BT2" s="800"/>
      <c r="BU2" s="800"/>
      <c r="BV2" s="801"/>
      <c r="BW2" s="800" t="s">
        <v>620</v>
      </c>
      <c r="BX2" s="800"/>
      <c r="BY2" s="800"/>
      <c r="BZ2" s="800"/>
      <c r="CA2" s="155"/>
      <c r="CB2" s="138"/>
      <c r="CC2" s="138"/>
      <c r="CD2" s="234"/>
      <c r="CE2" s="138"/>
      <c r="CG2" s="291"/>
      <c r="CH2" s="291"/>
      <c r="CJ2" s="291"/>
    </row>
    <row r="3" spans="1:93" x14ac:dyDescent="0.25">
      <c r="A3" s="785" t="s">
        <v>78</v>
      </c>
      <c r="B3" s="787" t="s">
        <v>18</v>
      </c>
      <c r="C3" s="819" t="s">
        <v>966</v>
      </c>
      <c r="D3" s="789" t="s">
        <v>0</v>
      </c>
      <c r="E3" s="793" t="s">
        <v>79</v>
      </c>
      <c r="F3" s="791" t="s">
        <v>77</v>
      </c>
      <c r="G3" s="789">
        <v>41409</v>
      </c>
      <c r="H3" s="793"/>
      <c r="I3" s="822"/>
      <c r="J3" s="789">
        <v>41415</v>
      </c>
      <c r="K3" s="793"/>
      <c r="L3" s="822"/>
      <c r="M3" s="800" t="s">
        <v>45</v>
      </c>
      <c r="N3" s="800"/>
      <c r="O3" s="800"/>
      <c r="P3" s="800"/>
      <c r="Q3" s="800"/>
      <c r="R3" s="799" t="s">
        <v>1</v>
      </c>
      <c r="S3" s="800"/>
      <c r="T3" s="800"/>
      <c r="U3" s="800"/>
      <c r="V3" s="801"/>
      <c r="W3" s="800" t="s">
        <v>64</v>
      </c>
      <c r="X3" s="800"/>
      <c r="Y3" s="800"/>
      <c r="Z3" s="800"/>
      <c r="AA3" s="800"/>
      <c r="AB3" s="799" t="s">
        <v>65</v>
      </c>
      <c r="AC3" s="800"/>
      <c r="AD3" s="800"/>
      <c r="AE3" s="800"/>
      <c r="AF3" s="801"/>
      <c r="AG3" s="800" t="s">
        <v>2</v>
      </c>
      <c r="AH3" s="800"/>
      <c r="AI3" s="800"/>
      <c r="AJ3" s="799" t="s">
        <v>3</v>
      </c>
      <c r="AK3" s="800"/>
      <c r="AL3" s="800"/>
      <c r="AM3" s="800"/>
      <c r="AN3" s="801"/>
      <c r="AO3" s="798" t="s">
        <v>4</v>
      </c>
      <c r="AP3" s="787" t="s">
        <v>1000</v>
      </c>
      <c r="AQ3" s="787" t="s">
        <v>1001</v>
      </c>
      <c r="AR3" s="787" t="s">
        <v>1002</v>
      </c>
      <c r="AS3" s="787" t="s">
        <v>6</v>
      </c>
      <c r="AT3" s="787" t="s">
        <v>920</v>
      </c>
      <c r="AU3" s="787" t="s">
        <v>7</v>
      </c>
      <c r="AV3" s="787" t="s">
        <v>8</v>
      </c>
      <c r="AW3" s="787" t="s">
        <v>1003</v>
      </c>
      <c r="AX3" s="787" t="s">
        <v>1004</v>
      </c>
      <c r="AY3" s="797" t="s">
        <v>919</v>
      </c>
      <c r="AZ3" s="819" t="s">
        <v>1005</v>
      </c>
      <c r="BA3" s="798" t="s">
        <v>4</v>
      </c>
      <c r="BB3" s="747" t="s">
        <v>976</v>
      </c>
      <c r="BC3" s="747" t="s">
        <v>977</v>
      </c>
      <c r="BD3" s="747" t="s">
        <v>978</v>
      </c>
      <c r="BE3" s="797" t="s">
        <v>38</v>
      </c>
      <c r="BF3" s="787" t="s">
        <v>918</v>
      </c>
      <c r="BG3" s="797" t="s">
        <v>1006</v>
      </c>
      <c r="BH3" s="787" t="s">
        <v>1007</v>
      </c>
      <c r="BI3" s="787" t="s">
        <v>1008</v>
      </c>
      <c r="BJ3" s="787" t="s">
        <v>58</v>
      </c>
      <c r="BK3" s="797" t="s">
        <v>1006</v>
      </c>
      <c r="BL3" s="787" t="s">
        <v>1007</v>
      </c>
      <c r="BM3" s="787" t="s">
        <v>1008</v>
      </c>
      <c r="BN3" s="787" t="s">
        <v>58</v>
      </c>
      <c r="BO3" s="797" t="s">
        <v>1006</v>
      </c>
      <c r="BP3" s="787" t="s">
        <v>1007</v>
      </c>
      <c r="BQ3" s="787" t="s">
        <v>1008</v>
      </c>
      <c r="BR3" s="787" t="s">
        <v>58</v>
      </c>
      <c r="BS3" s="797" t="s">
        <v>1006</v>
      </c>
      <c r="BT3" s="787" t="s">
        <v>1007</v>
      </c>
      <c r="BU3" s="787" t="s">
        <v>1008</v>
      </c>
      <c r="BV3" s="787" t="s">
        <v>58</v>
      </c>
      <c r="BW3" s="797" t="s">
        <v>1006</v>
      </c>
      <c r="BX3" s="787" t="s">
        <v>1007</v>
      </c>
      <c r="BY3" s="787" t="s">
        <v>1008</v>
      </c>
      <c r="BZ3" s="787" t="s">
        <v>58</v>
      </c>
      <c r="CA3" s="811" t="s">
        <v>38</v>
      </c>
      <c r="CB3" s="787" t="s">
        <v>1009</v>
      </c>
      <c r="CC3" s="787" t="s">
        <v>1001</v>
      </c>
      <c r="CD3" s="787" t="s">
        <v>1002</v>
      </c>
      <c r="CE3" s="747" t="s">
        <v>978</v>
      </c>
      <c r="CF3" s="787" t="s">
        <v>46</v>
      </c>
      <c r="CG3" s="817" t="s">
        <v>9</v>
      </c>
      <c r="CH3" s="817" t="s">
        <v>10</v>
      </c>
      <c r="CI3" s="817" t="s">
        <v>11</v>
      </c>
      <c r="CJ3" s="787" t="s">
        <v>1010</v>
      </c>
      <c r="CK3" s="787" t="s">
        <v>1011</v>
      </c>
      <c r="CL3" s="806" t="s">
        <v>1012</v>
      </c>
      <c r="CM3" s="806" t="s">
        <v>61</v>
      </c>
      <c r="CN3" s="807" t="s">
        <v>979</v>
      </c>
      <c r="CO3" s="804" t="s">
        <v>960</v>
      </c>
    </row>
    <row r="4" spans="1:93" x14ac:dyDescent="0.25">
      <c r="A4" s="786"/>
      <c r="B4" s="788"/>
      <c r="C4" s="821"/>
      <c r="D4" s="790"/>
      <c r="E4" s="794"/>
      <c r="F4" s="792"/>
      <c r="G4" s="225" t="s">
        <v>945</v>
      </c>
      <c r="H4" s="226" t="s">
        <v>947</v>
      </c>
      <c r="I4" s="226" t="s">
        <v>1013</v>
      </c>
      <c r="J4" s="225" t="s">
        <v>945</v>
      </c>
      <c r="K4" s="226" t="s">
        <v>947</v>
      </c>
      <c r="L4" s="227" t="s">
        <v>1013</v>
      </c>
      <c r="M4" s="192">
        <v>41402</v>
      </c>
      <c r="N4" s="192">
        <v>41409</v>
      </c>
      <c r="O4" s="192">
        <v>41415</v>
      </c>
      <c r="P4" s="192">
        <v>41418</v>
      </c>
      <c r="Q4" s="192">
        <v>41423</v>
      </c>
      <c r="R4" s="195">
        <v>41402</v>
      </c>
      <c r="S4" s="192">
        <v>41409</v>
      </c>
      <c r="T4" s="192">
        <v>41415</v>
      </c>
      <c r="U4" s="192">
        <v>41418</v>
      </c>
      <c r="V4" s="192">
        <v>41423</v>
      </c>
      <c r="W4" s="195">
        <v>41402</v>
      </c>
      <c r="X4" s="192">
        <v>41409</v>
      </c>
      <c r="Y4" s="192">
        <v>41415</v>
      </c>
      <c r="Z4" s="192">
        <v>41418</v>
      </c>
      <c r="AA4" s="192">
        <v>41423</v>
      </c>
      <c r="AB4" s="195">
        <v>41402</v>
      </c>
      <c r="AC4" s="192">
        <v>41409</v>
      </c>
      <c r="AD4" s="192">
        <v>41415</v>
      </c>
      <c r="AE4" s="192">
        <v>41418</v>
      </c>
      <c r="AF4" s="196">
        <v>41423</v>
      </c>
      <c r="AG4" s="193" t="s">
        <v>9</v>
      </c>
      <c r="AH4" s="193" t="s">
        <v>10</v>
      </c>
      <c r="AI4" s="193" t="s">
        <v>11</v>
      </c>
      <c r="AJ4" s="195">
        <v>41402</v>
      </c>
      <c r="AK4" s="192">
        <v>41409</v>
      </c>
      <c r="AL4" s="192">
        <v>41415</v>
      </c>
      <c r="AM4" s="192">
        <v>41418</v>
      </c>
      <c r="AN4" s="196">
        <v>41423</v>
      </c>
      <c r="AO4" s="820"/>
      <c r="AP4" s="787"/>
      <c r="AQ4" s="787"/>
      <c r="AR4" s="787"/>
      <c r="AS4" s="787"/>
      <c r="AT4" s="787"/>
      <c r="AU4" s="787"/>
      <c r="AV4" s="787"/>
      <c r="AW4" s="787"/>
      <c r="AX4" s="787"/>
      <c r="AY4" s="797"/>
      <c r="AZ4" s="819"/>
      <c r="BA4" s="798"/>
      <c r="BB4" s="747"/>
      <c r="BC4" s="747"/>
      <c r="BD4" s="747"/>
      <c r="BE4" s="797"/>
      <c r="BF4" s="787"/>
      <c r="BG4" s="797"/>
      <c r="BH4" s="787"/>
      <c r="BI4" s="787"/>
      <c r="BJ4" s="787"/>
      <c r="BK4" s="797"/>
      <c r="BL4" s="787"/>
      <c r="BM4" s="787"/>
      <c r="BN4" s="787"/>
      <c r="BO4" s="797"/>
      <c r="BP4" s="787"/>
      <c r="BQ4" s="787"/>
      <c r="BR4" s="787"/>
      <c r="BS4" s="797"/>
      <c r="BT4" s="787"/>
      <c r="BU4" s="787"/>
      <c r="BV4" s="787"/>
      <c r="BW4" s="797"/>
      <c r="BX4" s="787"/>
      <c r="BY4" s="787"/>
      <c r="BZ4" s="787"/>
      <c r="CA4" s="811"/>
      <c r="CB4" s="787"/>
      <c r="CC4" s="787"/>
      <c r="CD4" s="787"/>
      <c r="CE4" s="747"/>
      <c r="CF4" s="787"/>
      <c r="CG4" s="818"/>
      <c r="CH4" s="818"/>
      <c r="CI4" s="817"/>
      <c r="CJ4" s="787"/>
      <c r="CK4" s="787"/>
      <c r="CL4" s="806"/>
      <c r="CM4" s="806"/>
      <c r="CN4" s="807"/>
      <c r="CO4" s="804"/>
    </row>
    <row r="5" spans="1:93" x14ac:dyDescent="0.25">
      <c r="A5" s="152">
        <v>1</v>
      </c>
      <c r="B5" s="146" t="s">
        <v>540</v>
      </c>
      <c r="C5" s="146"/>
      <c r="D5" s="301"/>
      <c r="E5" s="166"/>
      <c r="F5" s="166"/>
      <c r="G5" s="175"/>
      <c r="H5" s="203"/>
      <c r="I5" s="207"/>
      <c r="J5" s="175"/>
      <c r="K5" s="203"/>
      <c r="L5" s="171"/>
      <c r="M5" s="146"/>
      <c r="N5" s="146"/>
      <c r="O5" s="146"/>
      <c r="P5" s="146"/>
      <c r="Q5" s="146"/>
      <c r="R5" s="167"/>
      <c r="S5" s="146"/>
      <c r="T5" s="146"/>
      <c r="U5" s="146"/>
      <c r="V5" s="146"/>
      <c r="W5" s="167"/>
      <c r="X5" s="146"/>
      <c r="Y5" s="146"/>
      <c r="Z5" s="146"/>
      <c r="AA5" s="146"/>
      <c r="AB5" s="167"/>
      <c r="AC5" s="146"/>
      <c r="AD5" s="146"/>
      <c r="AE5" s="146"/>
      <c r="AF5" s="171"/>
      <c r="AG5" s="169"/>
      <c r="AH5" s="169"/>
      <c r="AI5" s="170"/>
      <c r="AJ5" s="167"/>
      <c r="AK5" s="146"/>
      <c r="AL5" s="146"/>
      <c r="AM5" s="146"/>
      <c r="AN5" s="171"/>
      <c r="AO5" s="172"/>
      <c r="AP5" s="167"/>
      <c r="AQ5" s="173"/>
      <c r="AR5" s="146"/>
      <c r="AS5" s="174"/>
      <c r="AT5" s="146"/>
      <c r="AU5" s="173"/>
      <c r="AV5" s="173"/>
      <c r="AW5" s="173"/>
      <c r="AX5" s="173"/>
      <c r="AY5" s="167"/>
      <c r="AZ5" s="171"/>
      <c r="BA5" s="302"/>
      <c r="BB5" s="303"/>
      <c r="BC5" s="173"/>
      <c r="BD5" s="304"/>
      <c r="BE5" s="278"/>
      <c r="BF5" s="171"/>
      <c r="BG5" s="231"/>
      <c r="BH5" s="231"/>
      <c r="BI5" s="231"/>
      <c r="BJ5" s="233"/>
      <c r="BK5" s="167"/>
      <c r="BL5" s="231"/>
      <c r="BM5" s="231"/>
      <c r="BN5" s="233"/>
      <c r="BO5" s="167"/>
      <c r="BP5" s="231"/>
      <c r="BQ5" s="231"/>
      <c r="BR5" s="233"/>
      <c r="BS5" s="167"/>
      <c r="BT5" s="146"/>
      <c r="BU5" s="146"/>
      <c r="BV5" s="146"/>
      <c r="BW5" s="167"/>
      <c r="BX5" s="231"/>
      <c r="BY5" s="231"/>
      <c r="BZ5" s="231"/>
      <c r="CA5" s="155">
        <v>1</v>
      </c>
      <c r="CB5" s="146"/>
      <c r="CC5" s="173"/>
      <c r="CD5" s="146"/>
      <c r="CE5" s="173"/>
      <c r="CF5" s="146"/>
      <c r="CG5" s="169"/>
      <c r="CH5" s="169"/>
      <c r="CI5" s="169"/>
      <c r="CJ5" s="146"/>
      <c r="CK5" s="207"/>
      <c r="CL5" s="231"/>
      <c r="CM5" s="231"/>
      <c r="CN5" s="231"/>
      <c r="CO5" s="233"/>
    </row>
    <row r="6" spans="1:93" x14ac:dyDescent="0.25">
      <c r="A6" s="152">
        <v>2</v>
      </c>
      <c r="B6" s="146" t="s">
        <v>110</v>
      </c>
      <c r="C6" s="146"/>
      <c r="D6" s="168">
        <v>41402</v>
      </c>
      <c r="E6" s="166">
        <v>1</v>
      </c>
      <c r="F6" s="166">
        <v>1</v>
      </c>
      <c r="G6" s="175">
        <v>8.3000000000000007</v>
      </c>
      <c r="H6" s="203"/>
      <c r="I6" s="207">
        <v>37</v>
      </c>
      <c r="J6" s="175">
        <v>11.3</v>
      </c>
      <c r="K6" s="203"/>
      <c r="L6" s="171">
        <v>39</v>
      </c>
      <c r="M6" s="146">
        <v>2</v>
      </c>
      <c r="N6" s="146">
        <v>2</v>
      </c>
      <c r="O6" s="146">
        <v>2</v>
      </c>
      <c r="P6" s="146"/>
      <c r="Q6" s="146"/>
      <c r="R6" s="167"/>
      <c r="S6" s="146" t="s">
        <v>112</v>
      </c>
      <c r="T6" s="146"/>
      <c r="U6" s="146"/>
      <c r="V6" s="146"/>
      <c r="W6" s="167">
        <v>15</v>
      </c>
      <c r="X6" s="146">
        <v>15</v>
      </c>
      <c r="Y6" s="146"/>
      <c r="Z6" s="146"/>
      <c r="AA6" s="146"/>
      <c r="AB6" s="167"/>
      <c r="AC6" s="146"/>
      <c r="AD6" s="146">
        <v>14</v>
      </c>
      <c r="AE6" s="146"/>
      <c r="AF6" s="171"/>
      <c r="AG6" s="169" t="s">
        <v>1014</v>
      </c>
      <c r="AH6" s="169"/>
      <c r="AI6" s="170">
        <v>41415</v>
      </c>
      <c r="AJ6" s="167"/>
      <c r="AK6" s="146"/>
      <c r="AL6" s="146"/>
      <c r="AM6" s="146"/>
      <c r="AN6" s="171"/>
      <c r="AO6" s="234" t="s">
        <v>1015</v>
      </c>
      <c r="AP6" s="167">
        <v>2</v>
      </c>
      <c r="AQ6" s="173">
        <v>1.9</v>
      </c>
      <c r="AR6" s="146">
        <v>230</v>
      </c>
      <c r="AS6" s="174"/>
      <c r="AT6" s="146"/>
      <c r="AU6" s="173"/>
      <c r="AV6" s="173"/>
      <c r="AW6" s="173"/>
      <c r="AX6" s="173"/>
      <c r="AY6" s="167">
        <v>0</v>
      </c>
      <c r="AZ6" s="171">
        <v>0</v>
      </c>
      <c r="BA6" s="302"/>
      <c r="BB6" s="303">
        <f t="shared" ref="BB6:BB65" si="0">(AQ6^2*PI()*AR6*AP6)/4</f>
        <v>1304.2321901378025</v>
      </c>
      <c r="BC6" s="173"/>
      <c r="BD6" s="304">
        <f>BB6+BC6</f>
        <v>1304.2321901378025</v>
      </c>
      <c r="BE6" s="278"/>
      <c r="BF6" s="171"/>
      <c r="BG6" s="231"/>
      <c r="BH6" s="231"/>
      <c r="BI6" s="231"/>
      <c r="BJ6" s="233"/>
      <c r="BK6" s="167"/>
      <c r="BL6" s="231"/>
      <c r="BM6" s="231"/>
      <c r="BN6" s="233"/>
      <c r="BO6" s="167"/>
      <c r="BP6" s="231"/>
      <c r="BQ6" s="231"/>
      <c r="BR6" s="233"/>
      <c r="BS6" s="167"/>
      <c r="BT6" s="146"/>
      <c r="BU6" s="146"/>
      <c r="BV6" s="146"/>
      <c r="BW6" s="167"/>
      <c r="BX6" s="231"/>
      <c r="BY6" s="231"/>
      <c r="BZ6" s="231"/>
      <c r="CA6" s="155">
        <v>2</v>
      </c>
      <c r="CB6" s="146">
        <v>2</v>
      </c>
      <c r="CC6" s="173">
        <v>1.9</v>
      </c>
      <c r="CD6" s="146">
        <v>230</v>
      </c>
      <c r="CE6" s="173">
        <v>1304.2321901378025</v>
      </c>
      <c r="CF6" s="146">
        <v>14</v>
      </c>
      <c r="CG6" s="169" t="s">
        <v>1014</v>
      </c>
      <c r="CH6" s="169"/>
      <c r="CI6" s="169">
        <v>41415</v>
      </c>
      <c r="CJ6" s="146">
        <v>0</v>
      </c>
      <c r="CK6" s="207"/>
      <c r="CL6" s="231"/>
      <c r="CM6" s="231"/>
      <c r="CN6" s="231"/>
      <c r="CO6" s="233"/>
    </row>
    <row r="7" spans="1:93" x14ac:dyDescent="0.25">
      <c r="A7" s="152">
        <v>3</v>
      </c>
      <c r="B7" s="146" t="s">
        <v>116</v>
      </c>
      <c r="C7" s="146"/>
      <c r="D7" s="168">
        <v>41402</v>
      </c>
      <c r="E7" s="166">
        <v>1</v>
      </c>
      <c r="F7" s="166">
        <v>1</v>
      </c>
      <c r="G7" s="175">
        <v>8.4</v>
      </c>
      <c r="H7" s="203"/>
      <c r="I7" s="207">
        <v>38</v>
      </c>
      <c r="J7" s="175">
        <v>11.2</v>
      </c>
      <c r="K7" s="203"/>
      <c r="L7" s="171">
        <v>40</v>
      </c>
      <c r="M7" s="146">
        <v>2</v>
      </c>
      <c r="N7" s="146">
        <v>3</v>
      </c>
      <c r="O7" s="146">
        <v>3</v>
      </c>
      <c r="P7" s="146">
        <v>3</v>
      </c>
      <c r="Q7" s="146">
        <v>3</v>
      </c>
      <c r="R7" s="167"/>
      <c r="S7" s="146" t="s">
        <v>111</v>
      </c>
      <c r="T7" s="146"/>
      <c r="U7" s="146"/>
      <c r="V7" s="146"/>
      <c r="W7" s="167">
        <v>10</v>
      </c>
      <c r="X7" s="146">
        <v>10</v>
      </c>
      <c r="Y7" s="146">
        <v>19</v>
      </c>
      <c r="Z7" s="146">
        <v>19</v>
      </c>
      <c r="AA7" s="146">
        <v>19</v>
      </c>
      <c r="AB7" s="167"/>
      <c r="AC7" s="146"/>
      <c r="AD7" s="146"/>
      <c r="AE7" s="146"/>
      <c r="AF7" s="171"/>
      <c r="AG7" s="169" t="s">
        <v>1014</v>
      </c>
      <c r="AH7" s="169">
        <v>41415</v>
      </c>
      <c r="AI7" s="165"/>
      <c r="AJ7" s="167"/>
      <c r="AK7" s="146"/>
      <c r="AL7" s="146"/>
      <c r="AM7" s="146"/>
      <c r="AN7" s="171"/>
      <c r="AO7" s="172" t="s">
        <v>1016</v>
      </c>
      <c r="AP7" s="167">
        <v>3</v>
      </c>
      <c r="AQ7" s="173">
        <v>2.0699999999999998</v>
      </c>
      <c r="AR7" s="146">
        <v>340</v>
      </c>
      <c r="AS7" s="174"/>
      <c r="AT7" s="146"/>
      <c r="AU7" s="173"/>
      <c r="AV7" s="173"/>
      <c r="AW7" s="173"/>
      <c r="AX7" s="173"/>
      <c r="AY7" s="167">
        <v>1</v>
      </c>
      <c r="AZ7" s="171">
        <v>1</v>
      </c>
      <c r="BA7" s="302" t="s">
        <v>1017</v>
      </c>
      <c r="BB7" s="303">
        <f>(AQ7^2*PI()*AR7*2.5)/4</f>
        <v>2860.5497017904668</v>
      </c>
      <c r="BC7" s="173"/>
      <c r="BD7" s="304">
        <f>BB7+BC7</f>
        <v>2860.5497017904668</v>
      </c>
      <c r="BE7" s="278">
        <v>3</v>
      </c>
      <c r="BF7" s="171">
        <v>1</v>
      </c>
      <c r="BG7" s="231">
        <v>8</v>
      </c>
      <c r="BH7" s="231">
        <v>4</v>
      </c>
      <c r="BI7" s="231">
        <v>10</v>
      </c>
      <c r="BJ7" s="233"/>
      <c r="BK7" s="167"/>
      <c r="BL7" s="231"/>
      <c r="BM7" s="231"/>
      <c r="BN7" s="233"/>
      <c r="BO7" s="167"/>
      <c r="BP7" s="231"/>
      <c r="BQ7" s="231"/>
      <c r="BR7" s="233"/>
      <c r="BS7" s="167"/>
      <c r="BT7" s="146"/>
      <c r="BU7" s="146"/>
      <c r="BV7" s="146"/>
      <c r="BW7" s="167"/>
      <c r="BX7" s="231"/>
      <c r="BY7" s="231"/>
      <c r="BZ7" s="231"/>
      <c r="CA7" s="155">
        <v>3</v>
      </c>
      <c r="CB7" s="146">
        <v>3</v>
      </c>
      <c r="CC7" s="173">
        <v>2.0699999999999998</v>
      </c>
      <c r="CD7" s="146">
        <v>340</v>
      </c>
      <c r="CE7" s="173">
        <v>2860.5497017904668</v>
      </c>
      <c r="CF7" s="146">
        <v>19</v>
      </c>
      <c r="CG7" s="169" t="s">
        <v>1014</v>
      </c>
      <c r="CH7" s="169">
        <v>41415</v>
      </c>
      <c r="CI7" s="228"/>
      <c r="CJ7" s="146">
        <v>1</v>
      </c>
      <c r="CK7" s="234">
        <v>8</v>
      </c>
      <c r="CL7" s="234">
        <v>4</v>
      </c>
      <c r="CM7" s="234">
        <v>10</v>
      </c>
      <c r="CN7" s="231"/>
      <c r="CO7" s="233"/>
    </row>
    <row r="8" spans="1:93" x14ac:dyDescent="0.25">
      <c r="A8" s="152">
        <v>4</v>
      </c>
      <c r="B8" s="146">
        <v>4</v>
      </c>
      <c r="C8" s="146"/>
      <c r="D8" s="168">
        <v>41409</v>
      </c>
      <c r="E8" s="166">
        <v>1</v>
      </c>
      <c r="F8" s="166">
        <v>0</v>
      </c>
      <c r="G8" s="175">
        <v>8</v>
      </c>
      <c r="H8" s="203"/>
      <c r="I8" s="207">
        <v>86</v>
      </c>
      <c r="J8" s="175">
        <v>10.9</v>
      </c>
      <c r="K8" s="203"/>
      <c r="L8" s="171">
        <v>93</v>
      </c>
      <c r="M8" s="146"/>
      <c r="N8" s="146">
        <v>1</v>
      </c>
      <c r="O8" s="146">
        <v>1</v>
      </c>
      <c r="P8" s="146"/>
      <c r="Q8" s="146"/>
      <c r="R8" s="167"/>
      <c r="S8" s="146"/>
      <c r="T8" s="146"/>
      <c r="U8" s="146"/>
      <c r="V8" s="146"/>
      <c r="W8" s="167"/>
      <c r="X8" s="146"/>
      <c r="Y8" s="146"/>
      <c r="Z8" s="146"/>
      <c r="AA8" s="146"/>
      <c r="AB8" s="167"/>
      <c r="AC8" s="146"/>
      <c r="AD8" s="146"/>
      <c r="AE8" s="146"/>
      <c r="AF8" s="171"/>
      <c r="AG8" s="169"/>
      <c r="AH8" s="169"/>
      <c r="AI8" s="170"/>
      <c r="AJ8" s="167"/>
      <c r="AK8" s="146"/>
      <c r="AL8" s="146"/>
      <c r="AM8" s="146"/>
      <c r="AN8" s="171"/>
      <c r="AO8" s="172"/>
      <c r="AP8" s="167"/>
      <c r="AQ8" s="173"/>
      <c r="AR8" s="146"/>
      <c r="AS8" s="174"/>
      <c r="AT8" s="146"/>
      <c r="AU8" s="173"/>
      <c r="AV8" s="173"/>
      <c r="AW8" s="173"/>
      <c r="AX8" s="173"/>
      <c r="AY8" s="167"/>
      <c r="AZ8" s="171"/>
      <c r="BA8" s="302"/>
      <c r="BB8" s="303"/>
      <c r="BC8" s="173"/>
      <c r="BD8" s="304"/>
      <c r="BE8" s="278"/>
      <c r="BF8" s="171"/>
      <c r="BG8" s="231"/>
      <c r="BH8" s="231"/>
      <c r="BI8" s="231"/>
      <c r="BJ8" s="233"/>
      <c r="BK8" s="167"/>
      <c r="BL8" s="231"/>
      <c r="BM8" s="231"/>
      <c r="BN8" s="233"/>
      <c r="BO8" s="167"/>
      <c r="BP8" s="231"/>
      <c r="BQ8" s="231"/>
      <c r="BR8" s="233"/>
      <c r="BS8" s="167"/>
      <c r="BT8" s="146"/>
      <c r="BU8" s="146"/>
      <c r="BV8" s="146"/>
      <c r="BW8" s="167"/>
      <c r="BX8" s="231"/>
      <c r="BY8" s="231"/>
      <c r="BZ8" s="231"/>
      <c r="CA8" s="155">
        <v>4</v>
      </c>
      <c r="CB8" s="146">
        <v>1</v>
      </c>
      <c r="CC8" s="173"/>
      <c r="CD8" s="146"/>
      <c r="CE8" s="173"/>
      <c r="CF8" s="146"/>
      <c r="CG8" s="169"/>
      <c r="CH8" s="169"/>
      <c r="CI8" s="169"/>
      <c r="CJ8" s="146"/>
      <c r="CK8" s="207"/>
      <c r="CL8" s="231"/>
      <c r="CM8" s="231"/>
      <c r="CN8" s="231"/>
      <c r="CO8" s="233"/>
    </row>
    <row r="9" spans="1:93" x14ac:dyDescent="0.25">
      <c r="A9" s="152">
        <v>5</v>
      </c>
      <c r="B9" s="146" t="s">
        <v>541</v>
      </c>
      <c r="C9" s="146"/>
      <c r="D9" s="168"/>
      <c r="E9" s="166"/>
      <c r="F9" s="166"/>
      <c r="G9" s="175"/>
      <c r="H9" s="203"/>
      <c r="I9" s="207"/>
      <c r="J9" s="175"/>
      <c r="K9" s="203"/>
      <c r="L9" s="171"/>
      <c r="M9" s="146"/>
      <c r="N9" s="146"/>
      <c r="O9" s="146"/>
      <c r="P9" s="146"/>
      <c r="Q9" s="146"/>
      <c r="R9" s="167"/>
      <c r="S9" s="146"/>
      <c r="T9" s="146"/>
      <c r="U9" s="146"/>
      <c r="V9" s="146"/>
      <c r="W9" s="167"/>
      <c r="X9" s="146"/>
      <c r="Y9" s="146"/>
      <c r="Z9" s="146"/>
      <c r="AA9" s="146"/>
      <c r="AB9" s="167"/>
      <c r="AC9" s="146"/>
      <c r="AD9" s="146"/>
      <c r="AE9" s="146"/>
      <c r="AF9" s="171"/>
      <c r="AG9" s="169"/>
      <c r="AH9" s="169"/>
      <c r="AI9" s="170"/>
      <c r="AJ9" s="167"/>
      <c r="AK9" s="146"/>
      <c r="AL9" s="146"/>
      <c r="AM9" s="146"/>
      <c r="AN9" s="305"/>
      <c r="AO9" s="172" t="s">
        <v>1121</v>
      </c>
      <c r="AP9" s="167"/>
      <c r="AQ9" s="173"/>
      <c r="AR9" s="146"/>
      <c r="AS9" s="174"/>
      <c r="AT9" s="146"/>
      <c r="AU9" s="173"/>
      <c r="AV9" s="173"/>
      <c r="AW9" s="173"/>
      <c r="AX9" s="173"/>
      <c r="AY9" s="167"/>
      <c r="AZ9" s="171"/>
      <c r="BA9" s="302"/>
      <c r="BB9" s="303"/>
      <c r="BC9" s="173"/>
      <c r="BD9" s="304"/>
      <c r="BE9" s="278"/>
      <c r="BF9" s="171"/>
      <c r="BG9" s="231"/>
      <c r="BH9" s="231"/>
      <c r="BI9" s="231"/>
      <c r="BJ9" s="233"/>
      <c r="BK9" s="167"/>
      <c r="BL9" s="231"/>
      <c r="BM9" s="231"/>
      <c r="BN9" s="233"/>
      <c r="BO9" s="167"/>
      <c r="BP9" s="231"/>
      <c r="BQ9" s="231"/>
      <c r="BR9" s="233"/>
      <c r="BS9" s="167"/>
      <c r="BT9" s="146"/>
      <c r="BU9" s="146"/>
      <c r="BV9" s="146"/>
      <c r="BW9" s="167"/>
      <c r="BX9" s="231"/>
      <c r="BY9" s="231"/>
      <c r="BZ9" s="231"/>
      <c r="CA9" s="155">
        <v>5</v>
      </c>
      <c r="CB9" s="146"/>
      <c r="CC9" s="173"/>
      <c r="CD9" s="146"/>
      <c r="CE9" s="173"/>
      <c r="CF9" s="146"/>
      <c r="CG9" s="169"/>
      <c r="CH9" s="169"/>
      <c r="CI9" s="169"/>
      <c r="CJ9" s="146"/>
      <c r="CK9" s="207"/>
      <c r="CL9" s="231"/>
      <c r="CM9" s="231"/>
      <c r="CN9" s="231"/>
      <c r="CO9" s="233"/>
    </row>
    <row r="10" spans="1:93" x14ac:dyDescent="0.25">
      <c r="A10" s="152">
        <v>6</v>
      </c>
      <c r="B10" s="146" t="s">
        <v>123</v>
      </c>
      <c r="C10" s="146"/>
      <c r="D10" s="168">
        <v>41402</v>
      </c>
      <c r="E10" s="166">
        <v>1</v>
      </c>
      <c r="F10" s="166">
        <v>0</v>
      </c>
      <c r="G10" s="175">
        <v>8.3000000000000007</v>
      </c>
      <c r="H10" s="203"/>
      <c r="I10" s="207">
        <v>83</v>
      </c>
      <c r="J10" s="175">
        <v>11.6</v>
      </c>
      <c r="K10" s="203"/>
      <c r="L10" s="171">
        <v>89</v>
      </c>
      <c r="M10" s="146">
        <v>1</v>
      </c>
      <c r="N10" s="146">
        <v>2</v>
      </c>
      <c r="O10" s="146">
        <v>2</v>
      </c>
      <c r="P10" s="146"/>
      <c r="Q10" s="146"/>
      <c r="R10" s="167"/>
      <c r="S10" s="146"/>
      <c r="T10" s="146"/>
      <c r="U10" s="146"/>
      <c r="V10" s="146"/>
      <c r="W10" s="167"/>
      <c r="X10" s="146"/>
      <c r="Y10" s="146"/>
      <c r="Z10" s="146"/>
      <c r="AA10" s="146"/>
      <c r="AB10" s="167"/>
      <c r="AC10" s="146"/>
      <c r="AD10" s="146"/>
      <c r="AE10" s="146"/>
      <c r="AF10" s="171"/>
      <c r="AG10" s="169"/>
      <c r="AH10" s="169"/>
      <c r="AI10" s="170"/>
      <c r="AJ10" s="167"/>
      <c r="AK10" s="146">
        <v>20</v>
      </c>
      <c r="AL10" s="146"/>
      <c r="AM10" s="146"/>
      <c r="AN10" s="171"/>
      <c r="AO10" s="172" t="s">
        <v>1018</v>
      </c>
      <c r="AP10" s="167"/>
      <c r="AQ10" s="173"/>
      <c r="AR10" s="146"/>
      <c r="AS10" s="174"/>
      <c r="AT10" s="146"/>
      <c r="AU10" s="173"/>
      <c r="AV10" s="173"/>
      <c r="AW10" s="173"/>
      <c r="AX10" s="173"/>
      <c r="AY10" s="167"/>
      <c r="AZ10" s="171"/>
      <c r="BA10" s="302" t="s">
        <v>1019</v>
      </c>
      <c r="BB10" s="303"/>
      <c r="BC10" s="173"/>
      <c r="BD10" s="304"/>
      <c r="BE10" s="278"/>
      <c r="BF10" s="171"/>
      <c r="BG10" s="231"/>
      <c r="BH10" s="231"/>
      <c r="BI10" s="231"/>
      <c r="BJ10" s="233"/>
      <c r="BK10" s="167"/>
      <c r="BL10" s="231"/>
      <c r="BM10" s="231"/>
      <c r="BN10" s="233"/>
      <c r="BO10" s="167"/>
      <c r="BP10" s="231"/>
      <c r="BQ10" s="231"/>
      <c r="BR10" s="233"/>
      <c r="BS10" s="167"/>
      <c r="BT10" s="146"/>
      <c r="BU10" s="146"/>
      <c r="BV10" s="146"/>
      <c r="BW10" s="167"/>
      <c r="BX10" s="231"/>
      <c r="BY10" s="231"/>
      <c r="BZ10" s="231"/>
      <c r="CA10" s="155">
        <v>6</v>
      </c>
      <c r="CB10" s="146">
        <v>2</v>
      </c>
      <c r="CC10" s="173"/>
      <c r="CD10" s="146"/>
      <c r="CE10" s="173"/>
      <c r="CF10" s="146"/>
      <c r="CG10" s="169"/>
      <c r="CH10" s="169"/>
      <c r="CI10" s="169"/>
      <c r="CJ10" s="146"/>
      <c r="CK10" s="207"/>
      <c r="CL10" s="231"/>
      <c r="CM10" s="231"/>
      <c r="CN10" s="231">
        <v>0.2</v>
      </c>
      <c r="CO10" s="233"/>
    </row>
    <row r="11" spans="1:93" x14ac:dyDescent="0.25">
      <c r="A11" s="152">
        <v>7</v>
      </c>
      <c r="B11" s="146">
        <v>7</v>
      </c>
      <c r="C11" s="146"/>
      <c r="D11" s="168">
        <v>41402</v>
      </c>
      <c r="E11" s="166">
        <v>1</v>
      </c>
      <c r="F11" s="166">
        <v>0</v>
      </c>
      <c r="G11" s="175">
        <v>8</v>
      </c>
      <c r="H11" s="203"/>
      <c r="I11" s="207">
        <v>91</v>
      </c>
      <c r="J11" s="175">
        <v>10.8</v>
      </c>
      <c r="K11" s="203"/>
      <c r="L11" s="171">
        <v>99</v>
      </c>
      <c r="M11" s="146">
        <v>2</v>
      </c>
      <c r="N11" s="146">
        <v>2</v>
      </c>
      <c r="O11" s="146">
        <v>2</v>
      </c>
      <c r="P11" s="146"/>
      <c r="Q11" s="146"/>
      <c r="R11" s="167"/>
      <c r="S11" s="146"/>
      <c r="T11" s="146"/>
      <c r="U11" s="146"/>
      <c r="V11" s="146"/>
      <c r="W11" s="167"/>
      <c r="X11" s="146"/>
      <c r="Y11" s="146"/>
      <c r="Z11" s="146"/>
      <c r="AA11" s="146"/>
      <c r="AB11" s="167"/>
      <c r="AC11" s="146"/>
      <c r="AD11" s="146"/>
      <c r="AE11" s="146"/>
      <c r="AF11" s="171"/>
      <c r="AG11" s="169"/>
      <c r="AH11" s="169"/>
      <c r="AI11" s="170"/>
      <c r="AJ11" s="167"/>
      <c r="AK11" s="146"/>
      <c r="AL11" s="146"/>
      <c r="AM11" s="146"/>
      <c r="AN11" s="171"/>
      <c r="AO11" s="172"/>
      <c r="AP11" s="167"/>
      <c r="AQ11" s="173"/>
      <c r="AR11" s="146"/>
      <c r="AS11" s="174"/>
      <c r="AT11" s="146"/>
      <c r="AU11" s="173"/>
      <c r="AV11" s="173"/>
      <c r="AW11" s="173"/>
      <c r="AX11" s="173"/>
      <c r="AY11" s="167"/>
      <c r="AZ11" s="171"/>
      <c r="BA11" s="302"/>
      <c r="BB11" s="303"/>
      <c r="BC11" s="173"/>
      <c r="BD11" s="304"/>
      <c r="BE11" s="278"/>
      <c r="BF11" s="171"/>
      <c r="BG11" s="231"/>
      <c r="BH11" s="231"/>
      <c r="BI11" s="231"/>
      <c r="BJ11" s="233"/>
      <c r="BK11" s="167"/>
      <c r="BL11" s="231"/>
      <c r="BM11" s="231"/>
      <c r="BN11" s="233"/>
      <c r="BO11" s="167"/>
      <c r="BP11" s="231"/>
      <c r="BQ11" s="231"/>
      <c r="BR11" s="233"/>
      <c r="BS11" s="167"/>
      <c r="BT11" s="146"/>
      <c r="BU11" s="146"/>
      <c r="BV11" s="146"/>
      <c r="BW11" s="167"/>
      <c r="BX11" s="231"/>
      <c r="BY11" s="231"/>
      <c r="BZ11" s="231"/>
      <c r="CA11" s="155">
        <v>7</v>
      </c>
      <c r="CB11" s="146">
        <v>2</v>
      </c>
      <c r="CC11" s="173"/>
      <c r="CD11" s="146"/>
      <c r="CE11" s="173"/>
      <c r="CF11" s="146"/>
      <c r="CG11" s="169"/>
      <c r="CH11" s="169"/>
      <c r="CI11" s="169"/>
      <c r="CJ11" s="146"/>
      <c r="CK11" s="207"/>
      <c r="CL11" s="231"/>
      <c r="CM11" s="231"/>
      <c r="CN11" s="231"/>
      <c r="CO11" s="233"/>
    </row>
    <row r="12" spans="1:93" x14ac:dyDescent="0.25">
      <c r="A12" s="152">
        <v>8</v>
      </c>
      <c r="B12" s="146" t="s">
        <v>126</v>
      </c>
      <c r="C12" s="146"/>
      <c r="D12" s="168">
        <v>41402</v>
      </c>
      <c r="E12" s="166">
        <v>1</v>
      </c>
      <c r="F12" s="166">
        <v>0</v>
      </c>
      <c r="G12" s="175">
        <v>8.1999999999999993</v>
      </c>
      <c r="H12" s="203"/>
      <c r="I12" s="207">
        <v>84</v>
      </c>
      <c r="J12" s="175">
        <v>11.3</v>
      </c>
      <c r="K12" s="203"/>
      <c r="L12" s="171">
        <v>91</v>
      </c>
      <c r="M12" s="146">
        <v>2</v>
      </c>
      <c r="N12" s="146">
        <v>2</v>
      </c>
      <c r="O12" s="146">
        <v>2</v>
      </c>
      <c r="P12" s="146"/>
      <c r="Q12" s="146"/>
      <c r="R12" s="167"/>
      <c r="S12" s="146"/>
      <c r="T12" s="146"/>
      <c r="U12" s="146"/>
      <c r="V12" s="146"/>
      <c r="W12" s="167"/>
      <c r="X12" s="146"/>
      <c r="Y12" s="146"/>
      <c r="Z12" s="146"/>
      <c r="AA12" s="146"/>
      <c r="AB12" s="167"/>
      <c r="AC12" s="146"/>
      <c r="AD12" s="146"/>
      <c r="AE12" s="146"/>
      <c r="AF12" s="171"/>
      <c r="AG12" s="169"/>
      <c r="AH12" s="169"/>
      <c r="AI12" s="170"/>
      <c r="AJ12" s="306"/>
      <c r="AK12" s="176"/>
      <c r="AL12" s="176"/>
      <c r="AM12" s="176"/>
      <c r="AN12" s="305"/>
      <c r="AO12" s="172"/>
      <c r="AP12" s="167"/>
      <c r="AQ12" s="173"/>
      <c r="AR12" s="146"/>
      <c r="AS12" s="174"/>
      <c r="AT12" s="146"/>
      <c r="AU12" s="173"/>
      <c r="AV12" s="173"/>
      <c r="AW12" s="173"/>
      <c r="AX12" s="173"/>
      <c r="AY12" s="167"/>
      <c r="AZ12" s="171"/>
      <c r="BA12" s="302"/>
      <c r="BB12" s="303"/>
      <c r="BC12" s="173"/>
      <c r="BD12" s="304"/>
      <c r="BE12" s="278"/>
      <c r="BF12" s="171"/>
      <c r="BG12" s="231"/>
      <c r="BH12" s="231"/>
      <c r="BI12" s="231"/>
      <c r="BJ12" s="233"/>
      <c r="BK12" s="167"/>
      <c r="BL12" s="231"/>
      <c r="BM12" s="231"/>
      <c r="BN12" s="233"/>
      <c r="BO12" s="167"/>
      <c r="BP12" s="231"/>
      <c r="BQ12" s="231"/>
      <c r="BR12" s="233"/>
      <c r="BS12" s="167"/>
      <c r="BT12" s="146"/>
      <c r="BU12" s="146"/>
      <c r="BV12" s="146"/>
      <c r="BW12" s="167"/>
      <c r="BX12" s="231"/>
      <c r="BY12" s="231"/>
      <c r="BZ12" s="231"/>
      <c r="CA12" s="155">
        <v>8</v>
      </c>
      <c r="CB12" s="146">
        <v>2</v>
      </c>
      <c r="CC12" s="173"/>
      <c r="CD12" s="146"/>
      <c r="CE12" s="173"/>
      <c r="CF12" s="146"/>
      <c r="CG12" s="169"/>
      <c r="CH12" s="169"/>
      <c r="CI12" s="169"/>
      <c r="CJ12" s="146"/>
      <c r="CK12" s="207"/>
      <c r="CL12" s="231"/>
      <c r="CM12" s="231"/>
      <c r="CN12" s="231"/>
      <c r="CO12" s="233"/>
    </row>
    <row r="13" spans="1:93" x14ac:dyDescent="0.25">
      <c r="A13" s="152">
        <v>9</v>
      </c>
      <c r="B13" s="146">
        <v>9</v>
      </c>
      <c r="C13" s="146"/>
      <c r="D13" s="168">
        <v>41402</v>
      </c>
      <c r="E13" s="166">
        <v>1</v>
      </c>
      <c r="F13" s="166">
        <v>1</v>
      </c>
      <c r="G13" s="175">
        <v>7.9</v>
      </c>
      <c r="H13" s="203"/>
      <c r="I13" s="207">
        <v>93</v>
      </c>
      <c r="J13" s="175">
        <v>11.1</v>
      </c>
      <c r="K13" s="203"/>
      <c r="L13" s="171">
        <v>102</v>
      </c>
      <c r="M13" s="146">
        <v>4</v>
      </c>
      <c r="N13" s="146">
        <v>6</v>
      </c>
      <c r="O13" s="146">
        <v>6</v>
      </c>
      <c r="P13" s="146">
        <v>6</v>
      </c>
      <c r="Q13" s="146">
        <v>6</v>
      </c>
      <c r="R13" s="167"/>
      <c r="S13" s="146" t="s">
        <v>111</v>
      </c>
      <c r="T13" s="146"/>
      <c r="U13" s="146"/>
      <c r="V13" s="146"/>
      <c r="W13" s="167">
        <v>10</v>
      </c>
      <c r="X13" s="146">
        <v>5</v>
      </c>
      <c r="Y13" s="146">
        <v>6</v>
      </c>
      <c r="Z13" s="146">
        <v>8</v>
      </c>
      <c r="AA13" s="146"/>
      <c r="AB13" s="167"/>
      <c r="AC13" s="146"/>
      <c r="AD13" s="146"/>
      <c r="AE13" s="146"/>
      <c r="AF13" s="171">
        <v>7</v>
      </c>
      <c r="AG13" s="169">
        <v>41415</v>
      </c>
      <c r="AH13" s="169">
        <v>41415</v>
      </c>
      <c r="AI13" s="170" t="s">
        <v>1020</v>
      </c>
      <c r="AJ13" s="167"/>
      <c r="AK13" s="146"/>
      <c r="AL13" s="146"/>
      <c r="AM13" s="146"/>
      <c r="AN13" s="171"/>
      <c r="AO13" s="172" t="s">
        <v>1021</v>
      </c>
      <c r="AP13" s="167">
        <v>6</v>
      </c>
      <c r="AQ13" s="173">
        <v>1.65</v>
      </c>
      <c r="AR13" s="146">
        <v>195</v>
      </c>
      <c r="AS13" s="174"/>
      <c r="AT13" s="146"/>
      <c r="AU13" s="173"/>
      <c r="AV13" s="173"/>
      <c r="AW13" s="173"/>
      <c r="AX13" s="173"/>
      <c r="AY13" s="167">
        <v>0</v>
      </c>
      <c r="AZ13" s="171">
        <v>0</v>
      </c>
      <c r="BA13" s="302" t="s">
        <v>1022</v>
      </c>
      <c r="BB13" s="303">
        <f>(AQ13^2*PI()*AR13*4.5)/4</f>
        <v>1876.3113036179823</v>
      </c>
      <c r="BC13" s="173"/>
      <c r="BD13" s="304">
        <f>BB13+BC13</f>
        <v>1876.3113036179823</v>
      </c>
      <c r="BE13" s="278"/>
      <c r="BF13" s="171"/>
      <c r="BG13" s="231"/>
      <c r="BH13" s="231"/>
      <c r="BI13" s="231"/>
      <c r="BJ13" s="233"/>
      <c r="BK13" s="167"/>
      <c r="BL13" s="231"/>
      <c r="BM13" s="231"/>
      <c r="BN13" s="233"/>
      <c r="BO13" s="167"/>
      <c r="BP13" s="231"/>
      <c r="BQ13" s="231"/>
      <c r="BR13" s="233"/>
      <c r="BS13" s="167"/>
      <c r="BT13" s="146"/>
      <c r="BU13" s="146"/>
      <c r="BV13" s="146"/>
      <c r="BW13" s="167"/>
      <c r="BX13" s="231"/>
      <c r="BY13" s="231"/>
      <c r="BZ13" s="231"/>
      <c r="CA13" s="155">
        <v>9</v>
      </c>
      <c r="CB13" s="146">
        <v>6</v>
      </c>
      <c r="CC13" s="173">
        <v>1.65</v>
      </c>
      <c r="CD13" s="146">
        <v>195</v>
      </c>
      <c r="CE13" s="173">
        <v>1876.3113036179823</v>
      </c>
      <c r="CF13" s="146">
        <v>7</v>
      </c>
      <c r="CG13" s="169">
        <v>41415</v>
      </c>
      <c r="CH13" s="169">
        <v>41415</v>
      </c>
      <c r="CI13" s="169" t="s">
        <v>1020</v>
      </c>
      <c r="CJ13" s="146">
        <v>0</v>
      </c>
      <c r="CK13" s="207"/>
      <c r="CL13" s="231"/>
      <c r="CM13" s="231"/>
      <c r="CN13" s="231"/>
      <c r="CO13" s="233"/>
    </row>
    <row r="14" spans="1:93" x14ac:dyDescent="0.25">
      <c r="A14" s="152">
        <v>10</v>
      </c>
      <c r="B14" s="146">
        <v>10</v>
      </c>
      <c r="C14" s="146"/>
      <c r="D14" s="168">
        <v>41402</v>
      </c>
      <c r="E14" s="166">
        <v>1</v>
      </c>
      <c r="F14" s="166">
        <v>1</v>
      </c>
      <c r="G14" s="175">
        <v>8</v>
      </c>
      <c r="H14" s="203"/>
      <c r="I14" s="207">
        <v>95</v>
      </c>
      <c r="J14" s="175">
        <v>11</v>
      </c>
      <c r="K14" s="203"/>
      <c r="L14" s="171">
        <v>103</v>
      </c>
      <c r="M14" s="146">
        <v>5</v>
      </c>
      <c r="N14" s="146">
        <v>8</v>
      </c>
      <c r="O14" s="146">
        <v>8</v>
      </c>
      <c r="P14" s="146">
        <v>8</v>
      </c>
      <c r="Q14" s="146">
        <v>8</v>
      </c>
      <c r="R14" s="167"/>
      <c r="S14" s="146" t="s">
        <v>112</v>
      </c>
      <c r="T14" s="146"/>
      <c r="U14" s="146"/>
      <c r="V14" s="146"/>
      <c r="W14" s="167">
        <v>30</v>
      </c>
      <c r="X14" s="146">
        <v>30</v>
      </c>
      <c r="Y14" s="146">
        <v>29</v>
      </c>
      <c r="Z14" s="146">
        <v>24</v>
      </c>
      <c r="AA14" s="146"/>
      <c r="AB14" s="167"/>
      <c r="AC14" s="146"/>
      <c r="AD14" s="146"/>
      <c r="AE14" s="146"/>
      <c r="AF14" s="171">
        <v>24</v>
      </c>
      <c r="AG14" s="169" t="s">
        <v>1014</v>
      </c>
      <c r="AH14" s="169">
        <v>41415</v>
      </c>
      <c r="AI14" s="170">
        <v>41423</v>
      </c>
      <c r="AJ14" s="167"/>
      <c r="AK14" s="176"/>
      <c r="AL14" s="176"/>
      <c r="AM14" s="146"/>
      <c r="AN14" s="171"/>
      <c r="AO14" s="172" t="s">
        <v>1023</v>
      </c>
      <c r="AP14" s="167">
        <v>7</v>
      </c>
      <c r="AQ14" s="173">
        <v>1.86</v>
      </c>
      <c r="AR14" s="146">
        <v>263</v>
      </c>
      <c r="AS14" s="174"/>
      <c r="AT14" s="146"/>
      <c r="AU14" s="173"/>
      <c r="AV14" s="173"/>
      <c r="AW14" s="173"/>
      <c r="AX14" s="173"/>
      <c r="AY14" s="167">
        <v>0</v>
      </c>
      <c r="AZ14" s="171">
        <v>0</v>
      </c>
      <c r="BA14" s="302" t="s">
        <v>1024</v>
      </c>
      <c r="BB14" s="303">
        <f>(AQ14^2*PI()*AR14*6.5)/4</f>
        <v>4644.9909794705345</v>
      </c>
      <c r="BC14" s="173"/>
      <c r="BD14" s="304">
        <f>BB14+BC14</f>
        <v>4644.9909794705345</v>
      </c>
      <c r="BE14" s="278"/>
      <c r="BF14" s="171"/>
      <c r="BG14" s="231"/>
      <c r="BH14" s="231"/>
      <c r="BI14" s="231"/>
      <c r="BJ14" s="233"/>
      <c r="BK14" s="167"/>
      <c r="BL14" s="231"/>
      <c r="BM14" s="231"/>
      <c r="BN14" s="233"/>
      <c r="BO14" s="167"/>
      <c r="BP14" s="231"/>
      <c r="BQ14" s="231"/>
      <c r="BR14" s="233"/>
      <c r="BS14" s="167"/>
      <c r="BT14" s="146"/>
      <c r="BU14" s="146"/>
      <c r="BV14" s="146"/>
      <c r="BW14" s="167"/>
      <c r="BX14" s="231"/>
      <c r="BY14" s="231"/>
      <c r="BZ14" s="231"/>
      <c r="CA14" s="155">
        <v>10</v>
      </c>
      <c r="CB14" s="146">
        <v>8</v>
      </c>
      <c r="CC14" s="173">
        <v>1.86</v>
      </c>
      <c r="CD14" s="146">
        <v>263</v>
      </c>
      <c r="CE14" s="173">
        <v>4644.9909794705345</v>
      </c>
      <c r="CF14" s="146">
        <v>24</v>
      </c>
      <c r="CG14" s="169" t="s">
        <v>1014</v>
      </c>
      <c r="CH14" s="169">
        <v>41415</v>
      </c>
      <c r="CI14" s="169">
        <v>41423</v>
      </c>
      <c r="CJ14" s="146">
        <v>0</v>
      </c>
      <c r="CK14" s="207"/>
      <c r="CL14" s="231"/>
      <c r="CM14" s="231"/>
      <c r="CN14" s="231"/>
      <c r="CO14" s="233"/>
    </row>
    <row r="15" spans="1:93" x14ac:dyDescent="0.25">
      <c r="A15" s="152">
        <v>11</v>
      </c>
      <c r="B15" s="146" t="s">
        <v>130</v>
      </c>
      <c r="C15" s="146"/>
      <c r="D15" s="168">
        <v>41402</v>
      </c>
      <c r="E15" s="166">
        <v>1</v>
      </c>
      <c r="F15" s="166">
        <v>0</v>
      </c>
      <c r="G15" s="175">
        <v>8.4</v>
      </c>
      <c r="H15" s="203"/>
      <c r="I15" s="207">
        <v>7</v>
      </c>
      <c r="J15" s="175">
        <v>11.6</v>
      </c>
      <c r="K15" s="203"/>
      <c r="L15" s="171">
        <v>7</v>
      </c>
      <c r="M15" s="146">
        <v>1</v>
      </c>
      <c r="N15" s="146">
        <v>1</v>
      </c>
      <c r="O15" s="146">
        <v>1</v>
      </c>
      <c r="P15" s="146"/>
      <c r="Q15" s="146"/>
      <c r="R15" s="167"/>
      <c r="S15" s="146"/>
      <c r="T15" s="146"/>
      <c r="U15" s="146"/>
      <c r="V15" s="146"/>
      <c r="W15" s="167"/>
      <c r="X15" s="146"/>
      <c r="Y15" s="146"/>
      <c r="Z15" s="146"/>
      <c r="AA15" s="146"/>
      <c r="AB15" s="167"/>
      <c r="AC15" s="146"/>
      <c r="AD15" s="146"/>
      <c r="AE15" s="146"/>
      <c r="AF15" s="171"/>
      <c r="AG15" s="169"/>
      <c r="AH15" s="169"/>
      <c r="AI15" s="170"/>
      <c r="AJ15" s="167"/>
      <c r="AK15" s="146"/>
      <c r="AL15" s="146"/>
      <c r="AM15" s="146"/>
      <c r="AN15" s="171"/>
      <c r="AO15" s="172"/>
      <c r="AP15" s="167"/>
      <c r="AQ15" s="173"/>
      <c r="AR15" s="146"/>
      <c r="AS15" s="174"/>
      <c r="AT15" s="146"/>
      <c r="AU15" s="173"/>
      <c r="AV15" s="173"/>
      <c r="AW15" s="173"/>
      <c r="AX15" s="173"/>
      <c r="AY15" s="167"/>
      <c r="AZ15" s="171"/>
      <c r="BA15" s="302"/>
      <c r="BB15" s="303"/>
      <c r="BC15" s="173"/>
      <c r="BD15" s="304"/>
      <c r="BE15" s="278"/>
      <c r="BF15" s="171"/>
      <c r="BG15" s="231"/>
      <c r="BH15" s="231"/>
      <c r="BI15" s="231"/>
      <c r="BJ15" s="233"/>
      <c r="BK15" s="167"/>
      <c r="BL15" s="231"/>
      <c r="BM15" s="231"/>
      <c r="BN15" s="233"/>
      <c r="BO15" s="167"/>
      <c r="BP15" s="231"/>
      <c r="BQ15" s="231"/>
      <c r="BR15" s="233"/>
      <c r="BS15" s="167"/>
      <c r="BT15" s="146"/>
      <c r="BU15" s="146"/>
      <c r="BV15" s="146"/>
      <c r="BW15" s="167"/>
      <c r="BX15" s="231"/>
      <c r="BY15" s="231"/>
      <c r="BZ15" s="231"/>
      <c r="CA15" s="155">
        <v>11</v>
      </c>
      <c r="CB15" s="146">
        <v>1</v>
      </c>
      <c r="CC15" s="173"/>
      <c r="CD15" s="146"/>
      <c r="CE15" s="173"/>
      <c r="CF15" s="146"/>
      <c r="CG15" s="169"/>
      <c r="CH15" s="169"/>
      <c r="CI15" s="169"/>
      <c r="CJ15" s="146"/>
      <c r="CK15" s="207"/>
      <c r="CL15" s="231"/>
      <c r="CM15" s="231"/>
      <c r="CN15" s="231"/>
      <c r="CO15" s="233"/>
    </row>
    <row r="16" spans="1:93" x14ac:dyDescent="0.25">
      <c r="A16" s="152">
        <v>12</v>
      </c>
      <c r="B16" s="146" t="s">
        <v>131</v>
      </c>
      <c r="C16" s="146"/>
      <c r="D16" s="168">
        <v>41409</v>
      </c>
      <c r="E16" s="166">
        <v>1</v>
      </c>
      <c r="F16" s="166">
        <v>0</v>
      </c>
      <c r="G16" s="175">
        <v>8.1</v>
      </c>
      <c r="H16" s="203"/>
      <c r="I16" s="207">
        <v>19</v>
      </c>
      <c r="J16" s="175">
        <v>11</v>
      </c>
      <c r="K16" s="203"/>
      <c r="L16" s="171">
        <v>20</v>
      </c>
      <c r="M16" s="146"/>
      <c r="N16" s="146">
        <v>1</v>
      </c>
      <c r="O16" s="146">
        <v>1</v>
      </c>
      <c r="P16" s="146"/>
      <c r="Q16" s="146"/>
      <c r="R16" s="167"/>
      <c r="S16" s="146"/>
      <c r="T16" s="146"/>
      <c r="U16" s="146"/>
      <c r="V16" s="146"/>
      <c r="W16" s="167"/>
      <c r="X16" s="146"/>
      <c r="Y16" s="146"/>
      <c r="Z16" s="146"/>
      <c r="AA16" s="146"/>
      <c r="AB16" s="167"/>
      <c r="AC16" s="146"/>
      <c r="AD16" s="146"/>
      <c r="AE16" s="146"/>
      <c r="AF16" s="171"/>
      <c r="AG16" s="169"/>
      <c r="AH16" s="169"/>
      <c r="AI16" s="170"/>
      <c r="AJ16" s="167"/>
      <c r="AK16" s="146"/>
      <c r="AL16" s="146"/>
      <c r="AM16" s="146"/>
      <c r="AN16" s="171"/>
      <c r="AO16" s="172"/>
      <c r="AP16" s="167"/>
      <c r="AQ16" s="173"/>
      <c r="AR16" s="146"/>
      <c r="AS16" s="174"/>
      <c r="AT16" s="146"/>
      <c r="AU16" s="173"/>
      <c r="AV16" s="173"/>
      <c r="AW16" s="173"/>
      <c r="AX16" s="173"/>
      <c r="AY16" s="167"/>
      <c r="AZ16" s="171"/>
      <c r="BA16" s="302"/>
      <c r="BB16" s="303"/>
      <c r="BC16" s="173"/>
      <c r="BD16" s="304"/>
      <c r="BE16" s="278"/>
      <c r="BF16" s="171"/>
      <c r="BG16" s="231"/>
      <c r="BH16" s="231"/>
      <c r="BI16" s="231"/>
      <c r="BJ16" s="233"/>
      <c r="BK16" s="167"/>
      <c r="BL16" s="231"/>
      <c r="BM16" s="231"/>
      <c r="BN16" s="233"/>
      <c r="BO16" s="167"/>
      <c r="BP16" s="231"/>
      <c r="BQ16" s="231"/>
      <c r="BR16" s="233"/>
      <c r="BS16" s="167"/>
      <c r="BT16" s="146"/>
      <c r="BU16" s="146"/>
      <c r="BV16" s="146"/>
      <c r="BW16" s="167"/>
      <c r="BX16" s="231"/>
      <c r="BY16" s="231"/>
      <c r="BZ16" s="231"/>
      <c r="CA16" s="155">
        <v>12</v>
      </c>
      <c r="CB16" s="146">
        <v>1</v>
      </c>
      <c r="CC16" s="173"/>
      <c r="CD16" s="146"/>
      <c r="CE16" s="173"/>
      <c r="CF16" s="146"/>
      <c r="CG16" s="169"/>
      <c r="CH16" s="169"/>
      <c r="CI16" s="169"/>
      <c r="CJ16" s="146"/>
      <c r="CK16" s="207"/>
      <c r="CL16" s="231"/>
      <c r="CM16" s="231"/>
      <c r="CN16" s="231"/>
      <c r="CO16" s="307"/>
    </row>
    <row r="17" spans="1:93" x14ac:dyDescent="0.25">
      <c r="A17" s="152">
        <v>13</v>
      </c>
      <c r="B17" s="146" t="s">
        <v>133</v>
      </c>
      <c r="C17" s="146"/>
      <c r="D17" s="168">
        <v>41402</v>
      </c>
      <c r="E17" s="166">
        <v>1</v>
      </c>
      <c r="F17" s="166">
        <v>1</v>
      </c>
      <c r="G17" s="175">
        <v>8</v>
      </c>
      <c r="H17" s="203"/>
      <c r="I17" s="207">
        <v>15</v>
      </c>
      <c r="J17" s="175">
        <v>10.9</v>
      </c>
      <c r="K17" s="203"/>
      <c r="L17" s="171">
        <v>18</v>
      </c>
      <c r="M17" s="146">
        <v>3</v>
      </c>
      <c r="N17" s="146">
        <v>3</v>
      </c>
      <c r="O17" s="146">
        <v>3</v>
      </c>
      <c r="P17" s="146">
        <v>3</v>
      </c>
      <c r="Q17" s="146"/>
      <c r="R17" s="167"/>
      <c r="S17" s="146" t="s">
        <v>118</v>
      </c>
      <c r="T17" s="146"/>
      <c r="U17" s="146"/>
      <c r="V17" s="146"/>
      <c r="W17" s="167">
        <v>30</v>
      </c>
      <c r="X17" s="146">
        <v>22</v>
      </c>
      <c r="Y17" s="146">
        <v>21</v>
      </c>
      <c r="Z17" s="146"/>
      <c r="AA17" s="146"/>
      <c r="AB17" s="167"/>
      <c r="AC17" s="146"/>
      <c r="AD17" s="146"/>
      <c r="AE17" s="146">
        <v>21</v>
      </c>
      <c r="AF17" s="171"/>
      <c r="AG17" s="169" t="s">
        <v>1014</v>
      </c>
      <c r="AH17" s="169">
        <v>41415</v>
      </c>
      <c r="AI17" s="170">
        <v>41418</v>
      </c>
      <c r="AJ17" s="167"/>
      <c r="AK17" s="146"/>
      <c r="AL17" s="146"/>
      <c r="AM17" s="146"/>
      <c r="AN17" s="171"/>
      <c r="AO17" s="172" t="s">
        <v>1025</v>
      </c>
      <c r="AP17" s="167">
        <v>3</v>
      </c>
      <c r="AQ17" s="173">
        <v>2.0699999999999998</v>
      </c>
      <c r="AR17" s="146">
        <v>345</v>
      </c>
      <c r="AS17" s="174"/>
      <c r="AT17" s="146"/>
      <c r="AU17" s="173"/>
      <c r="AV17" s="173"/>
      <c r="AW17" s="173"/>
      <c r="AX17" s="173"/>
      <c r="AY17" s="167">
        <v>0</v>
      </c>
      <c r="AZ17" s="171">
        <v>0</v>
      </c>
      <c r="BA17" s="302"/>
      <c r="BB17" s="303">
        <f t="shared" si="0"/>
        <v>3483.1399310036868</v>
      </c>
      <c r="BC17" s="173"/>
      <c r="BD17" s="304">
        <f>BB17+BC17</f>
        <v>3483.1399310036868</v>
      </c>
      <c r="BE17" s="278"/>
      <c r="BF17" s="171"/>
      <c r="BG17" s="231"/>
      <c r="BH17" s="231"/>
      <c r="BI17" s="231"/>
      <c r="BJ17" s="233"/>
      <c r="BK17" s="167"/>
      <c r="BL17" s="231"/>
      <c r="BM17" s="231"/>
      <c r="BN17" s="233"/>
      <c r="BO17" s="167"/>
      <c r="BP17" s="231"/>
      <c r="BQ17" s="231"/>
      <c r="BR17" s="233"/>
      <c r="BS17" s="167"/>
      <c r="BT17" s="146"/>
      <c r="BU17" s="146"/>
      <c r="BV17" s="146"/>
      <c r="BW17" s="167"/>
      <c r="BX17" s="231"/>
      <c r="BY17" s="231"/>
      <c r="BZ17" s="231"/>
      <c r="CA17" s="155">
        <v>13</v>
      </c>
      <c r="CB17" s="146">
        <v>3</v>
      </c>
      <c r="CC17" s="173">
        <v>2.0699999999999998</v>
      </c>
      <c r="CD17" s="146">
        <v>345</v>
      </c>
      <c r="CE17" s="173">
        <v>3483.1399310036868</v>
      </c>
      <c r="CF17" s="146">
        <v>21</v>
      </c>
      <c r="CG17" s="169" t="s">
        <v>1014</v>
      </c>
      <c r="CH17" s="169">
        <v>41415</v>
      </c>
      <c r="CI17" s="169">
        <v>41418</v>
      </c>
      <c r="CJ17" s="146">
        <v>0</v>
      </c>
      <c r="CK17" s="207"/>
      <c r="CL17" s="231"/>
      <c r="CM17" s="231"/>
      <c r="CN17" s="231"/>
      <c r="CO17" s="233"/>
    </row>
    <row r="18" spans="1:93" x14ac:dyDescent="0.25">
      <c r="A18" s="152">
        <v>14</v>
      </c>
      <c r="B18" s="146">
        <v>14</v>
      </c>
      <c r="C18" s="146"/>
      <c r="D18" s="168">
        <v>41409</v>
      </c>
      <c r="E18" s="166">
        <v>1</v>
      </c>
      <c r="F18" s="166">
        <v>0</v>
      </c>
      <c r="G18" s="175">
        <v>7.7</v>
      </c>
      <c r="H18" s="203"/>
      <c r="I18" s="207">
        <v>104</v>
      </c>
      <c r="J18" s="175">
        <v>10.3</v>
      </c>
      <c r="K18" s="203"/>
      <c r="L18" s="171">
        <v>112</v>
      </c>
      <c r="M18" s="146"/>
      <c r="N18" s="146">
        <v>1</v>
      </c>
      <c r="O18" s="146">
        <v>1</v>
      </c>
      <c r="P18" s="146"/>
      <c r="Q18" s="146"/>
      <c r="R18" s="167"/>
      <c r="S18" s="146"/>
      <c r="T18" s="146"/>
      <c r="U18" s="146"/>
      <c r="V18" s="146"/>
      <c r="W18" s="167"/>
      <c r="X18" s="146"/>
      <c r="Y18" s="146"/>
      <c r="Z18" s="146"/>
      <c r="AA18" s="146"/>
      <c r="AB18" s="167"/>
      <c r="AC18" s="146"/>
      <c r="AD18" s="146"/>
      <c r="AE18" s="146"/>
      <c r="AF18" s="171"/>
      <c r="AG18" s="169"/>
      <c r="AH18" s="169"/>
      <c r="AI18" s="170"/>
      <c r="AJ18" s="167"/>
      <c r="AK18" s="146"/>
      <c r="AL18" s="146"/>
      <c r="AM18" s="146"/>
      <c r="AN18" s="171"/>
      <c r="AO18" s="172" t="s">
        <v>1026</v>
      </c>
      <c r="AP18" s="167"/>
      <c r="AQ18" s="173"/>
      <c r="AR18" s="146"/>
      <c r="AS18" s="174"/>
      <c r="AT18" s="146"/>
      <c r="AU18" s="173"/>
      <c r="AV18" s="173"/>
      <c r="AW18" s="173"/>
      <c r="AX18" s="173"/>
      <c r="AY18" s="167"/>
      <c r="AZ18" s="171"/>
      <c r="BA18" s="302"/>
      <c r="BB18" s="303"/>
      <c r="BC18" s="173"/>
      <c r="BD18" s="304"/>
      <c r="BE18" s="278"/>
      <c r="BF18" s="171"/>
      <c r="BG18" s="231"/>
      <c r="BH18" s="231"/>
      <c r="BI18" s="231"/>
      <c r="BJ18" s="233"/>
      <c r="BK18" s="167"/>
      <c r="BL18" s="231"/>
      <c r="BM18" s="231"/>
      <c r="BN18" s="233"/>
      <c r="BO18" s="167"/>
      <c r="BP18" s="231"/>
      <c r="BQ18" s="231"/>
      <c r="BR18" s="233"/>
      <c r="BS18" s="167"/>
      <c r="BT18" s="146"/>
      <c r="BU18" s="146"/>
      <c r="BV18" s="146"/>
      <c r="BW18" s="167"/>
      <c r="BX18" s="231"/>
      <c r="BY18" s="231"/>
      <c r="BZ18" s="231"/>
      <c r="CA18" s="155">
        <v>14</v>
      </c>
      <c r="CB18" s="146">
        <v>1</v>
      </c>
      <c r="CC18" s="173"/>
      <c r="CD18" s="146"/>
      <c r="CE18" s="173"/>
      <c r="CF18" s="146"/>
      <c r="CG18" s="169"/>
      <c r="CH18" s="169"/>
      <c r="CI18" s="169"/>
      <c r="CJ18" s="146"/>
      <c r="CK18" s="207"/>
      <c r="CL18" s="231"/>
      <c r="CM18" s="231"/>
      <c r="CN18" s="231"/>
      <c r="CO18" s="233"/>
    </row>
    <row r="19" spans="1:93" x14ac:dyDescent="0.25">
      <c r="A19" s="152">
        <v>15</v>
      </c>
      <c r="B19" s="146">
        <v>15</v>
      </c>
      <c r="C19" s="146"/>
      <c r="D19" s="168">
        <v>41402</v>
      </c>
      <c r="E19" s="166">
        <v>1</v>
      </c>
      <c r="F19" s="166">
        <v>1</v>
      </c>
      <c r="G19" s="175">
        <v>7.9</v>
      </c>
      <c r="H19" s="203"/>
      <c r="I19" s="207">
        <v>121</v>
      </c>
      <c r="J19" s="175">
        <v>10.7</v>
      </c>
      <c r="K19" s="203"/>
      <c r="L19" s="171">
        <v>120</v>
      </c>
      <c r="M19" s="146">
        <v>1</v>
      </c>
      <c r="N19" s="146">
        <v>1</v>
      </c>
      <c r="O19" s="146">
        <v>1</v>
      </c>
      <c r="P19" s="146">
        <v>1</v>
      </c>
      <c r="Q19" s="146"/>
      <c r="R19" s="167"/>
      <c r="S19" s="146" t="s">
        <v>112</v>
      </c>
      <c r="T19" s="146"/>
      <c r="U19" s="146"/>
      <c r="V19" s="146"/>
      <c r="W19" s="167">
        <v>15</v>
      </c>
      <c r="X19" s="146">
        <v>17</v>
      </c>
      <c r="Y19" s="146">
        <v>17</v>
      </c>
      <c r="Z19" s="146"/>
      <c r="AA19" s="146"/>
      <c r="AB19" s="167"/>
      <c r="AC19" s="146"/>
      <c r="AD19" s="146"/>
      <c r="AE19" s="146">
        <v>17</v>
      </c>
      <c r="AF19" s="171"/>
      <c r="AG19" s="169" t="s">
        <v>1014</v>
      </c>
      <c r="AH19" s="169"/>
      <c r="AI19" s="170">
        <v>41418</v>
      </c>
      <c r="AJ19" s="167"/>
      <c r="AK19" s="146"/>
      <c r="AL19" s="146"/>
      <c r="AM19" s="146"/>
      <c r="AN19" s="171"/>
      <c r="AO19" s="172" t="s">
        <v>1027</v>
      </c>
      <c r="AP19" s="167">
        <v>1</v>
      </c>
      <c r="AQ19" s="173">
        <v>2.2400000000000002</v>
      </c>
      <c r="AR19" s="146">
        <v>221</v>
      </c>
      <c r="AS19" s="174"/>
      <c r="AT19" s="146"/>
      <c r="AU19" s="173"/>
      <c r="AV19" s="173"/>
      <c r="AW19" s="173"/>
      <c r="AX19" s="173"/>
      <c r="AY19" s="167">
        <v>1</v>
      </c>
      <c r="AZ19" s="171">
        <v>1</v>
      </c>
      <c r="BA19" s="302"/>
      <c r="BB19" s="303">
        <f t="shared" si="0"/>
        <v>870.9198552505311</v>
      </c>
      <c r="BC19" s="173"/>
      <c r="BD19" s="304">
        <f>BB19+BC19</f>
        <v>870.9198552505311</v>
      </c>
      <c r="BE19" s="278">
        <v>15</v>
      </c>
      <c r="BF19" s="171">
        <v>1</v>
      </c>
      <c r="BG19" s="231">
        <v>8</v>
      </c>
      <c r="BH19" s="231">
        <v>6</v>
      </c>
      <c r="BI19" s="231">
        <v>1</v>
      </c>
      <c r="BJ19" s="233"/>
      <c r="BK19" s="167"/>
      <c r="BL19" s="231"/>
      <c r="BM19" s="231"/>
      <c r="BN19" s="233"/>
      <c r="BO19" s="167"/>
      <c r="BP19" s="231"/>
      <c r="BQ19" s="231"/>
      <c r="BR19" s="233"/>
      <c r="BS19" s="167"/>
      <c r="BT19" s="146"/>
      <c r="BU19" s="146"/>
      <c r="BV19" s="146"/>
      <c r="BW19" s="167"/>
      <c r="BX19" s="231"/>
      <c r="BY19" s="231"/>
      <c r="BZ19" s="231"/>
      <c r="CA19" s="155">
        <v>15</v>
      </c>
      <c r="CB19" s="146">
        <v>1</v>
      </c>
      <c r="CC19" s="173">
        <v>2.2400000000000002</v>
      </c>
      <c r="CD19" s="146">
        <v>221</v>
      </c>
      <c r="CE19" s="173">
        <v>870.9198552505311</v>
      </c>
      <c r="CF19" s="146">
        <v>17</v>
      </c>
      <c r="CG19" s="169" t="s">
        <v>1014</v>
      </c>
      <c r="CH19" s="169"/>
      <c r="CI19" s="169">
        <v>41418</v>
      </c>
      <c r="CJ19" s="146">
        <v>1</v>
      </c>
      <c r="CK19" s="234">
        <v>8</v>
      </c>
      <c r="CL19" s="234">
        <v>6</v>
      </c>
      <c r="CM19" s="234">
        <v>1</v>
      </c>
      <c r="CN19" s="231"/>
      <c r="CO19" s="233"/>
    </row>
    <row r="20" spans="1:93" x14ac:dyDescent="0.25">
      <c r="A20" s="152">
        <v>16</v>
      </c>
      <c r="B20" s="146">
        <v>16</v>
      </c>
      <c r="C20" s="146"/>
      <c r="D20" s="168">
        <v>41402</v>
      </c>
      <c r="E20" s="166">
        <v>1</v>
      </c>
      <c r="F20" s="166">
        <v>0</v>
      </c>
      <c r="G20" s="175">
        <v>8</v>
      </c>
      <c r="H20" s="203"/>
      <c r="I20" s="207">
        <v>116</v>
      </c>
      <c r="J20" s="175">
        <v>10.9</v>
      </c>
      <c r="K20" s="203"/>
      <c r="L20" s="171">
        <v>114</v>
      </c>
      <c r="M20" s="146">
        <v>2</v>
      </c>
      <c r="N20" s="146">
        <v>2</v>
      </c>
      <c r="O20" s="146">
        <v>2</v>
      </c>
      <c r="P20" s="146"/>
      <c r="Q20" s="146"/>
      <c r="R20" s="167"/>
      <c r="S20" s="146"/>
      <c r="T20" s="146"/>
      <c r="U20" s="146"/>
      <c r="V20" s="146"/>
      <c r="W20" s="167"/>
      <c r="X20" s="146"/>
      <c r="Y20" s="146"/>
      <c r="Z20" s="146"/>
      <c r="AA20" s="146"/>
      <c r="AB20" s="167"/>
      <c r="AC20" s="146"/>
      <c r="AD20" s="146"/>
      <c r="AE20" s="146"/>
      <c r="AF20" s="171"/>
      <c r="AG20" s="169"/>
      <c r="AH20" s="169"/>
      <c r="AI20" s="170"/>
      <c r="AJ20" s="167"/>
      <c r="AK20" s="146"/>
      <c r="AL20" s="146"/>
      <c r="AM20" s="146"/>
      <c r="AN20" s="171"/>
      <c r="AO20" s="172"/>
      <c r="AP20" s="167"/>
      <c r="AQ20" s="173"/>
      <c r="AR20" s="146"/>
      <c r="AS20" s="174"/>
      <c r="AT20" s="146"/>
      <c r="AU20" s="173"/>
      <c r="AV20" s="173"/>
      <c r="AW20" s="173"/>
      <c r="AX20" s="173"/>
      <c r="AY20" s="167"/>
      <c r="AZ20" s="171"/>
      <c r="BA20" s="302"/>
      <c r="BB20" s="303"/>
      <c r="BC20" s="173"/>
      <c r="BD20" s="304"/>
      <c r="BE20" s="278"/>
      <c r="BF20" s="171"/>
      <c r="BG20" s="231"/>
      <c r="BH20" s="231"/>
      <c r="BI20" s="231"/>
      <c r="BJ20" s="233"/>
      <c r="BK20" s="167"/>
      <c r="BL20" s="231"/>
      <c r="BM20" s="231"/>
      <c r="BN20" s="233"/>
      <c r="BO20" s="167"/>
      <c r="BP20" s="231"/>
      <c r="BQ20" s="231"/>
      <c r="BR20" s="233"/>
      <c r="BS20" s="167"/>
      <c r="BT20" s="146"/>
      <c r="BU20" s="146"/>
      <c r="BV20" s="146"/>
      <c r="BW20" s="167"/>
      <c r="BX20" s="231"/>
      <c r="BY20" s="231"/>
      <c r="BZ20" s="231"/>
      <c r="CA20" s="155">
        <v>16</v>
      </c>
      <c r="CB20" s="146">
        <v>2</v>
      </c>
      <c r="CC20" s="173"/>
      <c r="CD20" s="146"/>
      <c r="CE20" s="173"/>
      <c r="CF20" s="146"/>
      <c r="CG20" s="169"/>
      <c r="CH20" s="169"/>
      <c r="CI20" s="169"/>
      <c r="CJ20" s="146"/>
      <c r="CK20" s="207"/>
      <c r="CL20" s="231"/>
      <c r="CM20" s="231"/>
      <c r="CN20" s="231"/>
      <c r="CO20" s="233"/>
    </row>
    <row r="21" spans="1:93" x14ac:dyDescent="0.25">
      <c r="A21" s="152">
        <v>17</v>
      </c>
      <c r="B21" s="146">
        <v>17</v>
      </c>
      <c r="C21" s="146"/>
      <c r="D21" s="168">
        <v>41402</v>
      </c>
      <c r="E21" s="166">
        <v>1</v>
      </c>
      <c r="F21" s="166">
        <v>0</v>
      </c>
      <c r="G21" s="175">
        <v>8</v>
      </c>
      <c r="H21" s="203"/>
      <c r="I21" s="207">
        <v>120</v>
      </c>
      <c r="J21" s="175">
        <v>10.9</v>
      </c>
      <c r="K21" s="203"/>
      <c r="L21" s="171">
        <v>119</v>
      </c>
      <c r="M21" s="146">
        <v>1</v>
      </c>
      <c r="N21" s="146">
        <v>1</v>
      </c>
      <c r="O21" s="146">
        <v>1</v>
      </c>
      <c r="P21" s="146"/>
      <c r="Q21" s="146"/>
      <c r="R21" s="167"/>
      <c r="S21" s="146"/>
      <c r="T21" s="146"/>
      <c r="U21" s="146"/>
      <c r="V21" s="146"/>
      <c r="W21" s="167"/>
      <c r="X21" s="146"/>
      <c r="Y21" s="146"/>
      <c r="Z21" s="146"/>
      <c r="AA21" s="146"/>
      <c r="AB21" s="167"/>
      <c r="AC21" s="146"/>
      <c r="AD21" s="146"/>
      <c r="AE21" s="146"/>
      <c r="AF21" s="171"/>
      <c r="AG21" s="169"/>
      <c r="AH21" s="169"/>
      <c r="AI21" s="170"/>
      <c r="AJ21" s="167"/>
      <c r="AK21" s="146"/>
      <c r="AL21" s="146"/>
      <c r="AM21" s="146"/>
      <c r="AN21" s="171"/>
      <c r="AO21" s="172"/>
      <c r="AP21" s="167"/>
      <c r="AQ21" s="173"/>
      <c r="AR21" s="146"/>
      <c r="AS21" s="174"/>
      <c r="AT21" s="146"/>
      <c r="AU21" s="173"/>
      <c r="AV21" s="173"/>
      <c r="AW21" s="173"/>
      <c r="AX21" s="173"/>
      <c r="AY21" s="167"/>
      <c r="AZ21" s="171"/>
      <c r="BA21" s="302"/>
      <c r="BB21" s="303"/>
      <c r="BC21" s="173"/>
      <c r="BD21" s="304"/>
      <c r="BE21" s="278"/>
      <c r="BF21" s="171"/>
      <c r="BG21" s="231"/>
      <c r="BH21" s="231"/>
      <c r="BI21" s="231"/>
      <c r="BJ21" s="233"/>
      <c r="BK21" s="167"/>
      <c r="BL21" s="231"/>
      <c r="BM21" s="231"/>
      <c r="BN21" s="233"/>
      <c r="BO21" s="167"/>
      <c r="BP21" s="231"/>
      <c r="BQ21" s="231"/>
      <c r="BR21" s="233"/>
      <c r="BS21" s="167"/>
      <c r="BT21" s="146"/>
      <c r="BU21" s="146"/>
      <c r="BV21" s="146"/>
      <c r="BW21" s="167"/>
      <c r="BX21" s="231"/>
      <c r="BY21" s="231"/>
      <c r="BZ21" s="231"/>
      <c r="CA21" s="155">
        <v>17</v>
      </c>
      <c r="CB21" s="146">
        <v>1</v>
      </c>
      <c r="CC21" s="173"/>
      <c r="CD21" s="146"/>
      <c r="CE21" s="173"/>
      <c r="CF21" s="146"/>
      <c r="CG21" s="169"/>
      <c r="CH21" s="169"/>
      <c r="CI21" s="169"/>
      <c r="CJ21" s="146"/>
      <c r="CK21" s="207"/>
      <c r="CL21" s="231"/>
      <c r="CM21" s="231"/>
      <c r="CN21" s="231"/>
      <c r="CO21" s="233"/>
    </row>
    <row r="22" spans="1:93" x14ac:dyDescent="0.25">
      <c r="A22" s="152">
        <v>18</v>
      </c>
      <c r="B22" s="146">
        <v>18</v>
      </c>
      <c r="C22" s="146"/>
      <c r="D22" s="168">
        <v>41402</v>
      </c>
      <c r="E22" s="166">
        <v>1</v>
      </c>
      <c r="F22" s="166">
        <v>1</v>
      </c>
      <c r="G22" s="175">
        <v>8.1</v>
      </c>
      <c r="H22" s="203"/>
      <c r="I22" s="207">
        <v>117</v>
      </c>
      <c r="J22" s="175">
        <v>10.9</v>
      </c>
      <c r="K22" s="203"/>
      <c r="L22" s="171">
        <v>118</v>
      </c>
      <c r="M22" s="146">
        <v>1</v>
      </c>
      <c r="N22" s="146">
        <v>1</v>
      </c>
      <c r="O22" s="146">
        <v>1</v>
      </c>
      <c r="P22" s="146"/>
      <c r="Q22" s="146"/>
      <c r="R22" s="167"/>
      <c r="S22" s="146"/>
      <c r="T22" s="146"/>
      <c r="U22" s="146"/>
      <c r="V22" s="146"/>
      <c r="W22" s="167"/>
      <c r="X22" s="146"/>
      <c r="Y22" s="146"/>
      <c r="Z22" s="146"/>
      <c r="AA22" s="146"/>
      <c r="AB22" s="167"/>
      <c r="AC22" s="146"/>
      <c r="AD22" s="146"/>
      <c r="AE22" s="146"/>
      <c r="AF22" s="171"/>
      <c r="AG22" s="169"/>
      <c r="AH22" s="169"/>
      <c r="AI22" s="170"/>
      <c r="AJ22" s="167">
        <v>50</v>
      </c>
      <c r="AK22" s="146"/>
      <c r="AL22" s="146"/>
      <c r="AM22" s="146"/>
      <c r="AN22" s="171"/>
      <c r="AO22" s="172" t="s">
        <v>1028</v>
      </c>
      <c r="AP22" s="167">
        <v>0</v>
      </c>
      <c r="AQ22" s="173"/>
      <c r="AR22" s="146"/>
      <c r="AS22" s="174"/>
      <c r="AT22" s="146">
        <v>0</v>
      </c>
      <c r="AU22" s="173"/>
      <c r="AV22" s="173"/>
      <c r="AW22" s="173"/>
      <c r="AX22" s="173"/>
      <c r="AY22" s="167">
        <v>0</v>
      </c>
      <c r="AZ22" s="171">
        <v>0</v>
      </c>
      <c r="BA22" s="302" t="s">
        <v>284</v>
      </c>
      <c r="BB22" s="303"/>
      <c r="BC22" s="173"/>
      <c r="BD22" s="304"/>
      <c r="BE22" s="278"/>
      <c r="BF22" s="171"/>
      <c r="BG22" s="231"/>
      <c r="BH22" s="231"/>
      <c r="BI22" s="231"/>
      <c r="BJ22" s="233"/>
      <c r="BK22" s="167"/>
      <c r="BL22" s="231"/>
      <c r="BM22" s="231"/>
      <c r="BN22" s="233"/>
      <c r="BO22" s="167"/>
      <c r="BP22" s="231"/>
      <c r="BQ22" s="231"/>
      <c r="BR22" s="233"/>
      <c r="BS22" s="167"/>
      <c r="BT22" s="146"/>
      <c r="BU22" s="146"/>
      <c r="BV22" s="146"/>
      <c r="BW22" s="167"/>
      <c r="BX22" s="231"/>
      <c r="BY22" s="231"/>
      <c r="BZ22" s="231"/>
      <c r="CA22" s="155">
        <v>18</v>
      </c>
      <c r="CB22" s="146">
        <v>1</v>
      </c>
      <c r="CC22" s="173"/>
      <c r="CD22" s="146"/>
      <c r="CE22" s="173"/>
      <c r="CF22" s="308">
        <v>15</v>
      </c>
      <c r="CG22" s="228"/>
      <c r="CH22" s="228"/>
      <c r="CI22" s="228"/>
      <c r="CJ22" s="146"/>
      <c r="CK22" s="207"/>
      <c r="CL22" s="231"/>
      <c r="CM22" s="231"/>
      <c r="CN22" s="231">
        <v>0.5</v>
      </c>
      <c r="CO22" s="233"/>
    </row>
    <row r="23" spans="1:93" x14ac:dyDescent="0.25">
      <c r="A23" s="152">
        <v>19</v>
      </c>
      <c r="B23" s="146">
        <v>19</v>
      </c>
      <c r="C23" s="146"/>
      <c r="D23" s="168">
        <v>41415</v>
      </c>
      <c r="E23" s="166">
        <v>1</v>
      </c>
      <c r="F23" s="166">
        <v>0</v>
      </c>
      <c r="G23" s="175"/>
      <c r="H23" s="203"/>
      <c r="I23" s="207"/>
      <c r="J23" s="175">
        <v>10.9</v>
      </c>
      <c r="K23" s="203"/>
      <c r="L23" s="171">
        <v>130</v>
      </c>
      <c r="M23" s="146"/>
      <c r="N23" s="146"/>
      <c r="O23" s="146">
        <v>1</v>
      </c>
      <c r="P23" s="146"/>
      <c r="Q23" s="146"/>
      <c r="R23" s="167"/>
      <c r="S23" s="146"/>
      <c r="T23" s="146"/>
      <c r="U23" s="146"/>
      <c r="V23" s="146"/>
      <c r="W23" s="167"/>
      <c r="X23" s="146"/>
      <c r="Y23" s="146"/>
      <c r="Z23" s="146"/>
      <c r="AA23" s="146"/>
      <c r="AB23" s="167"/>
      <c r="AC23" s="146"/>
      <c r="AD23" s="146"/>
      <c r="AE23" s="146"/>
      <c r="AF23" s="171"/>
      <c r="AG23" s="169"/>
      <c r="AH23" s="169"/>
      <c r="AI23" s="170"/>
      <c r="AJ23" s="167"/>
      <c r="AK23" s="146"/>
      <c r="AL23" s="146"/>
      <c r="AM23" s="146"/>
      <c r="AN23" s="171"/>
      <c r="AO23" s="172" t="s">
        <v>1029</v>
      </c>
      <c r="AP23" s="167"/>
      <c r="AQ23" s="173"/>
      <c r="AR23" s="146"/>
      <c r="AS23" s="174"/>
      <c r="AT23" s="146"/>
      <c r="AU23" s="173"/>
      <c r="AV23" s="173"/>
      <c r="AW23" s="173"/>
      <c r="AX23" s="173"/>
      <c r="AY23" s="167"/>
      <c r="AZ23" s="171"/>
      <c r="BA23" s="302"/>
      <c r="BB23" s="303"/>
      <c r="BC23" s="173"/>
      <c r="BD23" s="304"/>
      <c r="BE23" s="278"/>
      <c r="BF23" s="171"/>
      <c r="BG23" s="231"/>
      <c r="BH23" s="231"/>
      <c r="BI23" s="231"/>
      <c r="BJ23" s="233"/>
      <c r="BK23" s="167"/>
      <c r="BL23" s="231"/>
      <c r="BM23" s="231"/>
      <c r="BN23" s="233"/>
      <c r="BO23" s="167"/>
      <c r="BP23" s="231"/>
      <c r="BQ23" s="231"/>
      <c r="BR23" s="233"/>
      <c r="BS23" s="167"/>
      <c r="BT23" s="146"/>
      <c r="BU23" s="146"/>
      <c r="BV23" s="146"/>
      <c r="BW23" s="167"/>
      <c r="BX23" s="231"/>
      <c r="BY23" s="231"/>
      <c r="BZ23" s="231"/>
      <c r="CA23" s="155">
        <v>19</v>
      </c>
      <c r="CB23" s="146">
        <v>1</v>
      </c>
      <c r="CC23" s="173"/>
      <c r="CD23" s="146"/>
      <c r="CE23" s="173"/>
      <c r="CF23" s="146"/>
      <c r="CG23" s="169"/>
      <c r="CH23" s="169"/>
      <c r="CI23" s="169"/>
      <c r="CJ23" s="146"/>
      <c r="CK23" s="207"/>
      <c r="CL23" s="231"/>
      <c r="CM23" s="231"/>
      <c r="CN23" s="231"/>
      <c r="CO23" s="233"/>
    </row>
    <row r="24" spans="1:93" x14ac:dyDescent="0.25">
      <c r="A24" s="152">
        <v>20</v>
      </c>
      <c r="B24" s="146">
        <v>20</v>
      </c>
      <c r="C24" s="146"/>
      <c r="D24" s="168">
        <v>41402</v>
      </c>
      <c r="E24" s="166">
        <v>1</v>
      </c>
      <c r="F24" s="166">
        <v>1</v>
      </c>
      <c r="G24" s="175">
        <v>8.1</v>
      </c>
      <c r="H24" s="203"/>
      <c r="I24" s="207">
        <v>128</v>
      </c>
      <c r="J24" s="175">
        <v>11</v>
      </c>
      <c r="K24" s="203"/>
      <c r="L24" s="171">
        <v>128</v>
      </c>
      <c r="M24" s="146">
        <v>3</v>
      </c>
      <c r="N24" s="146">
        <v>3</v>
      </c>
      <c r="O24" s="146">
        <v>3</v>
      </c>
      <c r="P24" s="146">
        <v>3</v>
      </c>
      <c r="Q24" s="146">
        <v>3</v>
      </c>
      <c r="R24" s="167"/>
      <c r="S24" s="146" t="s">
        <v>118</v>
      </c>
      <c r="T24" s="146"/>
      <c r="U24" s="146"/>
      <c r="V24" s="146"/>
      <c r="W24" s="167">
        <v>30</v>
      </c>
      <c r="X24" s="146">
        <v>12</v>
      </c>
      <c r="Y24" s="146">
        <v>19</v>
      </c>
      <c r="Z24" s="146">
        <v>19</v>
      </c>
      <c r="AA24" s="146"/>
      <c r="AB24" s="167"/>
      <c r="AC24" s="146"/>
      <c r="AD24" s="146"/>
      <c r="AE24" s="146"/>
      <c r="AF24" s="171">
        <v>19</v>
      </c>
      <c r="AG24" s="169" t="s">
        <v>1014</v>
      </c>
      <c r="AH24" s="169">
        <v>41415</v>
      </c>
      <c r="AI24" s="170" t="s">
        <v>1020</v>
      </c>
      <c r="AJ24" s="167"/>
      <c r="AK24" s="146"/>
      <c r="AL24" s="146"/>
      <c r="AM24" s="146"/>
      <c r="AN24" s="171"/>
      <c r="AO24" s="172" t="s">
        <v>1030</v>
      </c>
      <c r="AP24" s="167">
        <v>3</v>
      </c>
      <c r="AQ24" s="173">
        <v>1.3</v>
      </c>
      <c r="AR24" s="146">
        <v>195</v>
      </c>
      <c r="AS24" s="174"/>
      <c r="AT24" s="146"/>
      <c r="AU24" s="173"/>
      <c r="AV24" s="173"/>
      <c r="AW24" s="173"/>
      <c r="AX24" s="173"/>
      <c r="AY24" s="167">
        <v>0</v>
      </c>
      <c r="AZ24" s="171">
        <v>0</v>
      </c>
      <c r="BA24" s="302"/>
      <c r="BB24" s="303">
        <f t="shared" si="0"/>
        <v>776.48389424288735</v>
      </c>
      <c r="BC24" s="173"/>
      <c r="BD24" s="304">
        <f>BB24+BC24</f>
        <v>776.48389424288735</v>
      </c>
      <c r="BE24" s="278"/>
      <c r="BF24" s="171"/>
      <c r="BG24" s="231"/>
      <c r="BH24" s="231"/>
      <c r="BI24" s="231"/>
      <c r="BJ24" s="233"/>
      <c r="BK24" s="167"/>
      <c r="BL24" s="231"/>
      <c r="BM24" s="231"/>
      <c r="BN24" s="233"/>
      <c r="BO24" s="167"/>
      <c r="BP24" s="231"/>
      <c r="BQ24" s="231"/>
      <c r="BR24" s="233"/>
      <c r="BS24" s="167"/>
      <c r="BT24" s="146"/>
      <c r="BU24" s="146"/>
      <c r="BV24" s="146"/>
      <c r="BW24" s="167"/>
      <c r="BX24" s="231"/>
      <c r="BY24" s="231"/>
      <c r="BZ24" s="231"/>
      <c r="CA24" s="155">
        <v>20</v>
      </c>
      <c r="CB24" s="146">
        <v>3</v>
      </c>
      <c r="CC24" s="173">
        <v>1.3</v>
      </c>
      <c r="CD24" s="146">
        <v>195</v>
      </c>
      <c r="CE24" s="173">
        <v>776.48389424288735</v>
      </c>
      <c r="CF24" s="146">
        <v>19</v>
      </c>
      <c r="CG24" s="169" t="s">
        <v>1014</v>
      </c>
      <c r="CH24" s="169">
        <v>41415</v>
      </c>
      <c r="CI24" s="169" t="s">
        <v>1020</v>
      </c>
      <c r="CJ24" s="146">
        <v>0</v>
      </c>
      <c r="CK24" s="207"/>
      <c r="CL24" s="231"/>
      <c r="CM24" s="231"/>
      <c r="CN24" s="231"/>
      <c r="CO24" s="233"/>
    </row>
    <row r="25" spans="1:93" x14ac:dyDescent="0.25">
      <c r="A25" s="152">
        <v>21</v>
      </c>
      <c r="B25" s="146">
        <v>21</v>
      </c>
      <c r="C25" s="146"/>
      <c r="D25" s="168">
        <v>41402</v>
      </c>
      <c r="E25" s="166">
        <v>1</v>
      </c>
      <c r="F25" s="166">
        <v>1</v>
      </c>
      <c r="G25" s="175">
        <v>8.1999999999999993</v>
      </c>
      <c r="H25" s="203"/>
      <c r="I25" s="207">
        <v>129</v>
      </c>
      <c r="J25" s="175">
        <v>11.1</v>
      </c>
      <c r="K25" s="203"/>
      <c r="L25" s="171">
        <v>127</v>
      </c>
      <c r="M25" s="146">
        <v>2</v>
      </c>
      <c r="N25" s="146">
        <v>4</v>
      </c>
      <c r="O25" s="146">
        <v>4</v>
      </c>
      <c r="P25" s="146">
        <v>4</v>
      </c>
      <c r="Q25" s="146"/>
      <c r="R25" s="167"/>
      <c r="S25" s="146" t="s">
        <v>111</v>
      </c>
      <c r="T25" s="146"/>
      <c r="U25" s="146"/>
      <c r="V25" s="146"/>
      <c r="W25" s="167">
        <v>5</v>
      </c>
      <c r="X25" s="146">
        <v>10</v>
      </c>
      <c r="Y25" s="146">
        <v>12</v>
      </c>
      <c r="Z25" s="146"/>
      <c r="AA25" s="146"/>
      <c r="AB25" s="167"/>
      <c r="AC25" s="146"/>
      <c r="AD25" s="146"/>
      <c r="AE25" s="146">
        <v>12</v>
      </c>
      <c r="AF25" s="171"/>
      <c r="AG25" s="169" t="s">
        <v>1014</v>
      </c>
      <c r="AH25" s="169">
        <v>41415</v>
      </c>
      <c r="AI25" s="170">
        <v>41418</v>
      </c>
      <c r="AJ25" s="167"/>
      <c r="AK25" s="146"/>
      <c r="AL25" s="146"/>
      <c r="AM25" s="146"/>
      <c r="AN25" s="305"/>
      <c r="AO25" s="172" t="s">
        <v>1031</v>
      </c>
      <c r="AP25" s="167">
        <v>4</v>
      </c>
      <c r="AQ25" s="173">
        <v>2.73</v>
      </c>
      <c r="AR25" s="146">
        <v>325</v>
      </c>
      <c r="AS25" s="174"/>
      <c r="AT25" s="146"/>
      <c r="AU25" s="173"/>
      <c r="AV25" s="173"/>
      <c r="AW25" s="173"/>
      <c r="AX25" s="173"/>
      <c r="AY25" s="167">
        <v>0</v>
      </c>
      <c r="AZ25" s="171">
        <v>0</v>
      </c>
      <c r="BA25" s="302" t="s">
        <v>1032</v>
      </c>
      <c r="BB25" s="303">
        <f>(AQ25^2*PI()*AR25*3.5)/4</f>
        <v>6658.3493931327585</v>
      </c>
      <c r="BC25" s="173"/>
      <c r="BD25" s="304">
        <f>BB25+BC25</f>
        <v>6658.3493931327585</v>
      </c>
      <c r="BE25" s="278"/>
      <c r="BF25" s="171"/>
      <c r="BG25" s="231"/>
      <c r="BH25" s="231"/>
      <c r="BI25" s="231"/>
      <c r="BJ25" s="233"/>
      <c r="BK25" s="167"/>
      <c r="BL25" s="231"/>
      <c r="BM25" s="231"/>
      <c r="BN25" s="233"/>
      <c r="BO25" s="167"/>
      <c r="BP25" s="231"/>
      <c r="BQ25" s="231"/>
      <c r="BR25" s="233"/>
      <c r="BS25" s="167"/>
      <c r="BT25" s="146"/>
      <c r="BU25" s="146"/>
      <c r="BV25" s="146"/>
      <c r="BW25" s="167"/>
      <c r="BX25" s="231"/>
      <c r="BY25" s="231"/>
      <c r="BZ25" s="231"/>
      <c r="CA25" s="155">
        <v>21</v>
      </c>
      <c r="CB25" s="146">
        <v>4</v>
      </c>
      <c r="CC25" s="173">
        <v>2.73</v>
      </c>
      <c r="CD25" s="146">
        <v>325</v>
      </c>
      <c r="CE25" s="173">
        <v>6658.3493931327585</v>
      </c>
      <c r="CF25" s="146">
        <v>12</v>
      </c>
      <c r="CG25" s="169" t="s">
        <v>1014</v>
      </c>
      <c r="CH25" s="169">
        <v>41415</v>
      </c>
      <c r="CI25" s="169">
        <v>41418</v>
      </c>
      <c r="CJ25" s="146">
        <v>0</v>
      </c>
      <c r="CK25" s="207"/>
      <c r="CL25" s="231"/>
      <c r="CM25" s="231"/>
      <c r="CN25" s="231"/>
      <c r="CO25" s="233"/>
    </row>
    <row r="26" spans="1:93" x14ac:dyDescent="0.25">
      <c r="A26" s="152">
        <v>22</v>
      </c>
      <c r="B26" s="146">
        <v>22</v>
      </c>
      <c r="C26" s="146"/>
      <c r="D26" s="168">
        <v>41402</v>
      </c>
      <c r="E26" s="166">
        <v>1</v>
      </c>
      <c r="F26" s="166">
        <v>1</v>
      </c>
      <c r="G26" s="175">
        <v>8.4</v>
      </c>
      <c r="H26" s="203"/>
      <c r="I26" s="207">
        <v>132</v>
      </c>
      <c r="J26" s="175">
        <v>11.3</v>
      </c>
      <c r="K26" s="203"/>
      <c r="L26" s="171">
        <v>139</v>
      </c>
      <c r="M26" s="146">
        <v>5</v>
      </c>
      <c r="N26" s="146">
        <v>5</v>
      </c>
      <c r="O26" s="146">
        <v>5</v>
      </c>
      <c r="P26" s="146">
        <v>5</v>
      </c>
      <c r="Q26" s="146">
        <v>5</v>
      </c>
      <c r="R26" s="167" t="s">
        <v>117</v>
      </c>
      <c r="S26" s="146" t="s">
        <v>118</v>
      </c>
      <c r="T26" s="146"/>
      <c r="U26" s="146"/>
      <c r="V26" s="146"/>
      <c r="W26" s="167">
        <v>30</v>
      </c>
      <c r="X26" s="146">
        <v>20</v>
      </c>
      <c r="Y26" s="146">
        <v>24</v>
      </c>
      <c r="Z26" s="146">
        <v>24</v>
      </c>
      <c r="AA26" s="146"/>
      <c r="AB26" s="167"/>
      <c r="AC26" s="146"/>
      <c r="AD26" s="146"/>
      <c r="AE26" s="146"/>
      <c r="AF26" s="171">
        <v>24</v>
      </c>
      <c r="AG26" s="169" t="s">
        <v>1014</v>
      </c>
      <c r="AH26" s="169">
        <v>41415</v>
      </c>
      <c r="AI26" s="170">
        <v>41423</v>
      </c>
      <c r="AJ26" s="167"/>
      <c r="AK26" s="146"/>
      <c r="AL26" s="146"/>
      <c r="AM26" s="146"/>
      <c r="AN26" s="171"/>
      <c r="AO26" s="172" t="s">
        <v>1033</v>
      </c>
      <c r="AP26" s="167">
        <v>5</v>
      </c>
      <c r="AQ26" s="173">
        <v>1.51</v>
      </c>
      <c r="AR26" s="146">
        <v>305</v>
      </c>
      <c r="AS26" s="174"/>
      <c r="AT26" s="146"/>
      <c r="AU26" s="173"/>
      <c r="AV26" s="173"/>
      <c r="AW26" s="173"/>
      <c r="AX26" s="173"/>
      <c r="AY26" s="167">
        <v>0</v>
      </c>
      <c r="AZ26" s="171">
        <v>0</v>
      </c>
      <c r="BA26" s="302"/>
      <c r="BB26" s="303">
        <f t="shared" si="0"/>
        <v>2730.9491873528459</v>
      </c>
      <c r="BC26" s="173"/>
      <c r="BD26" s="304">
        <f>BB26+BC26</f>
        <v>2730.9491873528459</v>
      </c>
      <c r="BE26" s="278"/>
      <c r="BF26" s="171"/>
      <c r="BG26" s="231"/>
      <c r="BH26" s="231"/>
      <c r="BI26" s="231"/>
      <c r="BJ26" s="233"/>
      <c r="BK26" s="167"/>
      <c r="BL26" s="231"/>
      <c r="BM26" s="231"/>
      <c r="BN26" s="233"/>
      <c r="BO26" s="167"/>
      <c r="BP26" s="231"/>
      <c r="BQ26" s="231"/>
      <c r="BR26" s="233"/>
      <c r="BS26" s="167"/>
      <c r="BT26" s="146"/>
      <c r="BU26" s="146"/>
      <c r="BV26" s="146"/>
      <c r="BW26" s="167"/>
      <c r="BX26" s="231"/>
      <c r="BY26" s="231"/>
      <c r="BZ26" s="231"/>
      <c r="CA26" s="155">
        <v>22</v>
      </c>
      <c r="CB26" s="146">
        <v>5</v>
      </c>
      <c r="CC26" s="173">
        <v>1.51</v>
      </c>
      <c r="CD26" s="146">
        <v>305</v>
      </c>
      <c r="CE26" s="173">
        <v>2730.9491873528459</v>
      </c>
      <c r="CF26" s="146">
        <v>24</v>
      </c>
      <c r="CG26" s="169" t="s">
        <v>1014</v>
      </c>
      <c r="CH26" s="169">
        <v>41415</v>
      </c>
      <c r="CI26" s="169">
        <v>41423</v>
      </c>
      <c r="CJ26" s="146">
        <v>0</v>
      </c>
      <c r="CK26" s="207"/>
      <c r="CL26" s="231"/>
      <c r="CM26" s="231"/>
      <c r="CN26" s="231"/>
      <c r="CO26" s="233"/>
    </row>
    <row r="27" spans="1:93" x14ac:dyDescent="0.25">
      <c r="A27" s="152">
        <v>23</v>
      </c>
      <c r="B27" s="146">
        <v>23</v>
      </c>
      <c r="C27" s="146"/>
      <c r="D27" s="168">
        <v>41402</v>
      </c>
      <c r="E27" s="166">
        <v>1</v>
      </c>
      <c r="F27" s="166">
        <v>0</v>
      </c>
      <c r="G27" s="175">
        <v>8.6</v>
      </c>
      <c r="H27" s="203"/>
      <c r="I27" s="207">
        <v>136</v>
      </c>
      <c r="J27" s="175">
        <v>11.3</v>
      </c>
      <c r="K27" s="203"/>
      <c r="L27" s="171">
        <v>88</v>
      </c>
      <c r="M27" s="146">
        <v>1</v>
      </c>
      <c r="N27" s="146">
        <v>1</v>
      </c>
      <c r="O27" s="146">
        <v>1</v>
      </c>
      <c r="P27" s="146"/>
      <c r="Q27" s="146"/>
      <c r="R27" s="167"/>
      <c r="S27" s="146"/>
      <c r="T27" s="146"/>
      <c r="U27" s="146"/>
      <c r="V27" s="146"/>
      <c r="W27" s="167"/>
      <c r="X27" s="146"/>
      <c r="Y27" s="146"/>
      <c r="Z27" s="146"/>
      <c r="AA27" s="146"/>
      <c r="AB27" s="167"/>
      <c r="AC27" s="146"/>
      <c r="AD27" s="146"/>
      <c r="AE27" s="146"/>
      <c r="AF27" s="171"/>
      <c r="AG27" s="169"/>
      <c r="AH27" s="169"/>
      <c r="AI27" s="170"/>
      <c r="AJ27" s="167"/>
      <c r="AK27" s="146"/>
      <c r="AL27" s="146"/>
      <c r="AM27" s="146"/>
      <c r="AN27" s="171"/>
      <c r="AO27" s="172"/>
      <c r="AP27" s="167"/>
      <c r="AQ27" s="173"/>
      <c r="AR27" s="146"/>
      <c r="AS27" s="174"/>
      <c r="AT27" s="146"/>
      <c r="AU27" s="173"/>
      <c r="AV27" s="173"/>
      <c r="AW27" s="173"/>
      <c r="AX27" s="173"/>
      <c r="AY27" s="167"/>
      <c r="AZ27" s="171"/>
      <c r="BA27" s="302"/>
      <c r="BB27" s="303"/>
      <c r="BC27" s="173"/>
      <c r="BD27" s="304"/>
      <c r="BE27" s="278"/>
      <c r="BF27" s="171"/>
      <c r="BG27" s="231"/>
      <c r="BH27" s="231"/>
      <c r="BI27" s="231"/>
      <c r="BJ27" s="233"/>
      <c r="BK27" s="167"/>
      <c r="BL27" s="231"/>
      <c r="BM27" s="231"/>
      <c r="BN27" s="233"/>
      <c r="BO27" s="167"/>
      <c r="BP27" s="231"/>
      <c r="BQ27" s="231"/>
      <c r="BR27" s="233"/>
      <c r="BS27" s="167"/>
      <c r="BT27" s="146"/>
      <c r="BU27" s="146"/>
      <c r="BV27" s="146"/>
      <c r="BW27" s="167"/>
      <c r="BX27" s="231"/>
      <c r="BY27" s="231"/>
      <c r="BZ27" s="231"/>
      <c r="CA27" s="155">
        <v>23</v>
      </c>
      <c r="CB27" s="146">
        <v>1</v>
      </c>
      <c r="CC27" s="173"/>
      <c r="CD27" s="146"/>
      <c r="CE27" s="173"/>
      <c r="CF27" s="146"/>
      <c r="CG27" s="169"/>
      <c r="CH27" s="169"/>
      <c r="CI27" s="169"/>
      <c r="CJ27" s="146"/>
      <c r="CK27" s="207"/>
      <c r="CL27" s="231"/>
      <c r="CM27" s="231"/>
      <c r="CN27" s="231"/>
      <c r="CO27" s="233"/>
    </row>
    <row r="28" spans="1:93" x14ac:dyDescent="0.25">
      <c r="A28" s="152">
        <v>24</v>
      </c>
      <c r="B28" s="146">
        <v>24</v>
      </c>
      <c r="C28" s="146"/>
      <c r="D28" s="168">
        <v>41402</v>
      </c>
      <c r="E28" s="166">
        <v>1</v>
      </c>
      <c r="F28" s="166">
        <v>1</v>
      </c>
      <c r="G28" s="175">
        <v>8.3000000000000007</v>
      </c>
      <c r="H28" s="203">
        <v>8.3000000000000007</v>
      </c>
      <c r="I28" s="207">
        <v>1</v>
      </c>
      <c r="J28" s="175">
        <v>11.3</v>
      </c>
      <c r="K28" s="203">
        <v>11.5</v>
      </c>
      <c r="L28" s="171">
        <v>1</v>
      </c>
      <c r="M28" s="146">
        <v>1</v>
      </c>
      <c r="N28" s="146">
        <v>3</v>
      </c>
      <c r="O28" s="146">
        <v>3</v>
      </c>
      <c r="P28" s="146">
        <v>3</v>
      </c>
      <c r="Q28" s="146">
        <v>3</v>
      </c>
      <c r="R28" s="167"/>
      <c r="S28" s="146" t="s">
        <v>117</v>
      </c>
      <c r="T28" s="146" t="s">
        <v>112</v>
      </c>
      <c r="U28" s="146"/>
      <c r="V28" s="146"/>
      <c r="W28" s="167">
        <v>5</v>
      </c>
      <c r="X28" s="146">
        <v>3</v>
      </c>
      <c r="Y28" s="146">
        <v>3</v>
      </c>
      <c r="Z28" s="146">
        <v>3</v>
      </c>
      <c r="AA28" s="146"/>
      <c r="AB28" s="167"/>
      <c r="AC28" s="146"/>
      <c r="AD28" s="146"/>
      <c r="AE28" s="146"/>
      <c r="AF28" s="171">
        <v>3</v>
      </c>
      <c r="AG28" s="169">
        <v>41418</v>
      </c>
      <c r="AH28" s="169">
        <v>41418</v>
      </c>
      <c r="AI28" s="170" t="s">
        <v>1020</v>
      </c>
      <c r="AJ28" s="167"/>
      <c r="AK28" s="146"/>
      <c r="AL28" s="146"/>
      <c r="AM28" s="146"/>
      <c r="AN28" s="171"/>
      <c r="AO28" s="172" t="s">
        <v>1034</v>
      </c>
      <c r="AP28" s="167">
        <v>3</v>
      </c>
      <c r="AQ28" s="173">
        <v>1.49</v>
      </c>
      <c r="AR28" s="146">
        <v>242</v>
      </c>
      <c r="AS28" s="174"/>
      <c r="AT28" s="146"/>
      <c r="AU28" s="173"/>
      <c r="AV28" s="173"/>
      <c r="AW28" s="173"/>
      <c r="AX28" s="173"/>
      <c r="AY28" s="167">
        <v>0</v>
      </c>
      <c r="AZ28" s="171">
        <v>0</v>
      </c>
      <c r="BA28" s="302" t="s">
        <v>1035</v>
      </c>
      <c r="BB28" s="303">
        <f>(AQ28^2*PI()*AR28*2.2)/4</f>
        <v>928.32589506623856</v>
      </c>
      <c r="BC28" s="173"/>
      <c r="BD28" s="304">
        <f>BB28+BC28</f>
        <v>928.32589506623856</v>
      </c>
      <c r="BE28" s="278"/>
      <c r="BF28" s="171"/>
      <c r="BG28" s="231"/>
      <c r="BH28" s="231"/>
      <c r="BI28" s="231"/>
      <c r="BJ28" s="233"/>
      <c r="BK28" s="167"/>
      <c r="BL28" s="231"/>
      <c r="BM28" s="231"/>
      <c r="BN28" s="233"/>
      <c r="BO28" s="167"/>
      <c r="BP28" s="231"/>
      <c r="BQ28" s="231"/>
      <c r="BR28" s="233"/>
      <c r="BS28" s="167"/>
      <c r="BT28" s="146"/>
      <c r="BU28" s="146"/>
      <c r="BV28" s="146"/>
      <c r="BW28" s="167"/>
      <c r="BX28" s="231"/>
      <c r="BY28" s="231"/>
      <c r="BZ28" s="231"/>
      <c r="CA28" s="155">
        <v>24</v>
      </c>
      <c r="CB28" s="146">
        <v>3</v>
      </c>
      <c r="CC28" s="173">
        <v>1.49</v>
      </c>
      <c r="CD28" s="146">
        <v>242</v>
      </c>
      <c r="CE28" s="173">
        <v>928.32589506623856</v>
      </c>
      <c r="CF28" s="146">
        <v>3</v>
      </c>
      <c r="CG28" s="169">
        <v>41418</v>
      </c>
      <c r="CH28" s="169">
        <v>41418</v>
      </c>
      <c r="CI28" s="169" t="s">
        <v>1020</v>
      </c>
      <c r="CJ28" s="146">
        <v>0</v>
      </c>
      <c r="CK28" s="207"/>
      <c r="CL28" s="231"/>
      <c r="CM28" s="231"/>
      <c r="CN28" s="231"/>
      <c r="CO28" s="233"/>
    </row>
    <row r="29" spans="1:93" x14ac:dyDescent="0.25">
      <c r="A29" s="152">
        <v>25</v>
      </c>
      <c r="B29" s="146">
        <v>25</v>
      </c>
      <c r="C29" s="146"/>
      <c r="D29" s="168">
        <v>41402</v>
      </c>
      <c r="E29" s="166">
        <v>1</v>
      </c>
      <c r="F29" s="166">
        <v>0</v>
      </c>
      <c r="G29" s="175">
        <v>8.3000000000000007</v>
      </c>
      <c r="H29" s="203">
        <v>8.4</v>
      </c>
      <c r="I29" s="207">
        <v>2</v>
      </c>
      <c r="J29" s="175">
        <v>11.4</v>
      </c>
      <c r="K29" s="203">
        <v>11.5</v>
      </c>
      <c r="L29" s="171">
        <v>3</v>
      </c>
      <c r="M29" s="146">
        <v>1</v>
      </c>
      <c r="N29" s="146">
        <v>1</v>
      </c>
      <c r="O29" s="146">
        <v>1</v>
      </c>
      <c r="P29" s="146"/>
      <c r="Q29" s="146"/>
      <c r="R29" s="167"/>
      <c r="S29" s="146"/>
      <c r="T29" s="146"/>
      <c r="U29" s="146"/>
      <c r="V29" s="146"/>
      <c r="W29" s="167"/>
      <c r="X29" s="146"/>
      <c r="Y29" s="146"/>
      <c r="Z29" s="146"/>
      <c r="AA29" s="146"/>
      <c r="AB29" s="167"/>
      <c r="AC29" s="146"/>
      <c r="AD29" s="146"/>
      <c r="AE29" s="146"/>
      <c r="AF29" s="171"/>
      <c r="AG29" s="169"/>
      <c r="AH29" s="169"/>
      <c r="AI29" s="170"/>
      <c r="AJ29" s="167"/>
      <c r="AK29" s="146"/>
      <c r="AL29" s="146"/>
      <c r="AM29" s="146"/>
      <c r="AN29" s="171"/>
      <c r="AO29" s="172"/>
      <c r="AP29" s="167"/>
      <c r="AQ29" s="173"/>
      <c r="AR29" s="146"/>
      <c r="AS29" s="174"/>
      <c r="AT29" s="146"/>
      <c r="AU29" s="173"/>
      <c r="AV29" s="173"/>
      <c r="AW29" s="173"/>
      <c r="AX29" s="173"/>
      <c r="AY29" s="167"/>
      <c r="AZ29" s="171"/>
      <c r="BA29" s="302"/>
      <c r="BB29" s="303"/>
      <c r="BC29" s="173"/>
      <c r="BD29" s="304"/>
      <c r="BE29" s="278"/>
      <c r="BF29" s="171"/>
      <c r="BG29" s="231"/>
      <c r="BH29" s="231"/>
      <c r="BI29" s="231"/>
      <c r="BJ29" s="233"/>
      <c r="BK29" s="167"/>
      <c r="BL29" s="231"/>
      <c r="BM29" s="231"/>
      <c r="BN29" s="233"/>
      <c r="BO29" s="167"/>
      <c r="BP29" s="231"/>
      <c r="BQ29" s="231"/>
      <c r="BR29" s="233"/>
      <c r="BS29" s="167"/>
      <c r="BT29" s="146"/>
      <c r="BU29" s="146"/>
      <c r="BV29" s="146"/>
      <c r="BW29" s="167"/>
      <c r="BX29" s="231"/>
      <c r="BY29" s="231"/>
      <c r="BZ29" s="231"/>
      <c r="CA29" s="155">
        <v>25</v>
      </c>
      <c r="CB29" s="146">
        <v>1</v>
      </c>
      <c r="CC29" s="173"/>
      <c r="CD29" s="146"/>
      <c r="CE29" s="173"/>
      <c r="CF29" s="146"/>
      <c r="CG29" s="169"/>
      <c r="CH29" s="169"/>
      <c r="CI29" s="169"/>
      <c r="CJ29" s="146"/>
      <c r="CK29" s="207"/>
      <c r="CL29" s="231"/>
      <c r="CM29" s="231"/>
      <c r="CN29" s="231"/>
      <c r="CO29" s="233"/>
    </row>
    <row r="30" spans="1:93" x14ac:dyDescent="0.25">
      <c r="A30" s="152">
        <v>26</v>
      </c>
      <c r="B30" s="146">
        <v>26</v>
      </c>
      <c r="C30" s="146"/>
      <c r="D30" s="168">
        <v>41402</v>
      </c>
      <c r="E30" s="166">
        <v>1</v>
      </c>
      <c r="F30" s="166">
        <v>1</v>
      </c>
      <c r="G30" s="175">
        <v>8</v>
      </c>
      <c r="H30" s="203"/>
      <c r="I30" s="207">
        <v>10</v>
      </c>
      <c r="J30" s="175">
        <v>10.8</v>
      </c>
      <c r="K30" s="203"/>
      <c r="L30" s="171">
        <v>12</v>
      </c>
      <c r="M30" s="146">
        <v>1</v>
      </c>
      <c r="N30" s="146">
        <v>1</v>
      </c>
      <c r="O30" s="146">
        <v>1</v>
      </c>
      <c r="P30" s="146">
        <v>1</v>
      </c>
      <c r="Q30" s="146"/>
      <c r="R30" s="167"/>
      <c r="S30" s="146" t="s">
        <v>118</v>
      </c>
      <c r="T30" s="146"/>
      <c r="U30" s="146"/>
      <c r="V30" s="146"/>
      <c r="W30" s="167">
        <v>10</v>
      </c>
      <c r="X30" s="146">
        <v>13</v>
      </c>
      <c r="Y30" s="146">
        <v>13</v>
      </c>
      <c r="Z30" s="146"/>
      <c r="AA30" s="146"/>
      <c r="AB30" s="167"/>
      <c r="AC30" s="146"/>
      <c r="AD30" s="146"/>
      <c r="AE30" s="146">
        <v>13</v>
      </c>
      <c r="AF30" s="171"/>
      <c r="AG30" s="169" t="s">
        <v>1014</v>
      </c>
      <c r="AH30" s="169">
        <v>41415</v>
      </c>
      <c r="AI30" s="170">
        <v>41418</v>
      </c>
      <c r="AJ30" s="167"/>
      <c r="AK30" s="146"/>
      <c r="AL30" s="146"/>
      <c r="AM30" s="146"/>
      <c r="AN30" s="171"/>
      <c r="AO30" s="172" t="s">
        <v>1036</v>
      </c>
      <c r="AP30" s="167">
        <v>1</v>
      </c>
      <c r="AQ30" s="173">
        <v>1.92</v>
      </c>
      <c r="AR30" s="146">
        <v>304</v>
      </c>
      <c r="AS30" s="174"/>
      <c r="AT30" s="146"/>
      <c r="AU30" s="173"/>
      <c r="AV30" s="173"/>
      <c r="AW30" s="173"/>
      <c r="AX30" s="173"/>
      <c r="AY30" s="167">
        <v>1</v>
      </c>
      <c r="AZ30" s="171">
        <v>1</v>
      </c>
      <c r="BA30" s="302" t="s">
        <v>924</v>
      </c>
      <c r="BB30" s="303">
        <f t="shared" si="0"/>
        <v>880.16870402269933</v>
      </c>
      <c r="BC30" s="173"/>
      <c r="BD30" s="304">
        <f>BB30+BC30</f>
        <v>880.16870402269933</v>
      </c>
      <c r="BE30" s="278">
        <v>26</v>
      </c>
      <c r="BF30" s="171">
        <v>1</v>
      </c>
      <c r="BG30" s="231">
        <v>11</v>
      </c>
      <c r="BH30" s="231">
        <v>4</v>
      </c>
      <c r="BI30" s="231">
        <v>4</v>
      </c>
      <c r="BJ30" s="233"/>
      <c r="BK30" s="167"/>
      <c r="BL30" s="231"/>
      <c r="BM30" s="231"/>
      <c r="BN30" s="233"/>
      <c r="BO30" s="167"/>
      <c r="BP30" s="231"/>
      <c r="BQ30" s="231"/>
      <c r="BR30" s="233"/>
      <c r="BS30" s="167"/>
      <c r="BT30" s="146"/>
      <c r="BU30" s="146"/>
      <c r="BV30" s="146"/>
      <c r="BW30" s="167"/>
      <c r="BX30" s="231"/>
      <c r="BY30" s="231"/>
      <c r="BZ30" s="231"/>
      <c r="CA30" s="155">
        <v>26</v>
      </c>
      <c r="CB30" s="146">
        <v>1</v>
      </c>
      <c r="CC30" s="173">
        <v>1.92</v>
      </c>
      <c r="CD30" s="146">
        <v>304</v>
      </c>
      <c r="CE30" s="173">
        <v>880.16870402269933</v>
      </c>
      <c r="CF30" s="146">
        <v>13</v>
      </c>
      <c r="CG30" s="169" t="s">
        <v>1014</v>
      </c>
      <c r="CH30" s="169">
        <v>41415</v>
      </c>
      <c r="CI30" s="169">
        <v>41418</v>
      </c>
      <c r="CJ30" s="146">
        <v>1</v>
      </c>
      <c r="CK30" s="234">
        <v>11</v>
      </c>
      <c r="CL30" s="234">
        <v>4</v>
      </c>
      <c r="CM30" s="234">
        <v>4</v>
      </c>
      <c r="CN30" s="231"/>
      <c r="CO30" s="233"/>
    </row>
    <row r="31" spans="1:93" x14ac:dyDescent="0.25">
      <c r="A31" s="152">
        <v>27</v>
      </c>
      <c r="B31" s="146">
        <v>27</v>
      </c>
      <c r="C31" s="146"/>
      <c r="D31" s="168">
        <v>41409</v>
      </c>
      <c r="E31" s="166">
        <v>1</v>
      </c>
      <c r="F31" s="166">
        <v>0</v>
      </c>
      <c r="G31" s="175">
        <v>8.1</v>
      </c>
      <c r="H31" s="203"/>
      <c r="I31" s="207">
        <v>14</v>
      </c>
      <c r="J31" s="175">
        <v>11</v>
      </c>
      <c r="K31" s="203"/>
      <c r="L31" s="171">
        <v>16</v>
      </c>
      <c r="M31" s="146"/>
      <c r="N31" s="146">
        <v>2</v>
      </c>
      <c r="O31" s="146">
        <v>2</v>
      </c>
      <c r="P31" s="146"/>
      <c r="Q31" s="146"/>
      <c r="R31" s="167"/>
      <c r="S31" s="146"/>
      <c r="T31" s="146"/>
      <c r="U31" s="146"/>
      <c r="V31" s="146"/>
      <c r="W31" s="167"/>
      <c r="X31" s="146"/>
      <c r="Y31" s="146"/>
      <c r="Z31" s="146"/>
      <c r="AA31" s="146"/>
      <c r="AB31" s="167"/>
      <c r="AC31" s="146"/>
      <c r="AD31" s="146"/>
      <c r="AE31" s="146"/>
      <c r="AF31" s="171"/>
      <c r="AG31" s="169"/>
      <c r="AH31" s="169"/>
      <c r="AI31" s="170"/>
      <c r="AJ31" s="167"/>
      <c r="AK31" s="146"/>
      <c r="AL31" s="146"/>
      <c r="AM31" s="146"/>
      <c r="AN31" s="171"/>
      <c r="AO31" s="172" t="s">
        <v>1037</v>
      </c>
      <c r="AP31" s="167"/>
      <c r="AQ31" s="173"/>
      <c r="AR31" s="146"/>
      <c r="AS31" s="174"/>
      <c r="AT31" s="146"/>
      <c r="AU31" s="173"/>
      <c r="AV31" s="173"/>
      <c r="AW31" s="173"/>
      <c r="AX31" s="173"/>
      <c r="AY31" s="167"/>
      <c r="AZ31" s="171"/>
      <c r="BA31" s="302"/>
      <c r="BB31" s="303"/>
      <c r="BC31" s="173"/>
      <c r="BD31" s="304"/>
      <c r="BE31" s="278"/>
      <c r="BF31" s="171"/>
      <c r="BG31" s="231"/>
      <c r="BH31" s="231"/>
      <c r="BI31" s="231"/>
      <c r="BJ31" s="233"/>
      <c r="BK31" s="167"/>
      <c r="BL31" s="231"/>
      <c r="BM31" s="231"/>
      <c r="BN31" s="233"/>
      <c r="BO31" s="167"/>
      <c r="BP31" s="231"/>
      <c r="BQ31" s="231"/>
      <c r="BR31" s="233"/>
      <c r="BS31" s="167"/>
      <c r="BT31" s="146"/>
      <c r="BU31" s="146"/>
      <c r="BV31" s="146"/>
      <c r="BW31" s="167"/>
      <c r="BX31" s="231"/>
      <c r="BY31" s="231"/>
      <c r="BZ31" s="231"/>
      <c r="CA31" s="155">
        <v>27</v>
      </c>
      <c r="CB31" s="146">
        <v>2</v>
      </c>
      <c r="CC31" s="173"/>
      <c r="CD31" s="146"/>
      <c r="CE31" s="173"/>
      <c r="CF31" s="146"/>
      <c r="CG31" s="169"/>
      <c r="CH31" s="169"/>
      <c r="CI31" s="169"/>
      <c r="CJ31" s="146"/>
      <c r="CK31" s="207"/>
      <c r="CL31" s="231"/>
      <c r="CM31" s="231"/>
      <c r="CN31" s="231"/>
      <c r="CO31" s="233"/>
    </row>
    <row r="32" spans="1:93" x14ac:dyDescent="0.25">
      <c r="A32" s="152">
        <v>28</v>
      </c>
      <c r="B32" s="146"/>
      <c r="C32" s="146"/>
      <c r="D32" s="168"/>
      <c r="E32" s="166"/>
      <c r="F32" s="166"/>
      <c r="G32" s="175"/>
      <c r="H32" s="203"/>
      <c r="I32" s="207"/>
      <c r="J32" s="175"/>
      <c r="K32" s="203"/>
      <c r="L32" s="171"/>
      <c r="M32" s="146"/>
      <c r="N32" s="146"/>
      <c r="O32" s="146"/>
      <c r="P32" s="146"/>
      <c r="Q32" s="146"/>
      <c r="R32" s="167"/>
      <c r="S32" s="146"/>
      <c r="T32" s="146"/>
      <c r="U32" s="146"/>
      <c r="V32" s="146"/>
      <c r="W32" s="167"/>
      <c r="X32" s="146"/>
      <c r="Y32" s="146"/>
      <c r="Z32" s="146"/>
      <c r="AA32" s="146"/>
      <c r="AB32" s="167"/>
      <c r="AC32" s="146"/>
      <c r="AD32" s="146"/>
      <c r="AE32" s="146"/>
      <c r="AF32" s="171"/>
      <c r="AG32" s="146"/>
      <c r="AH32" s="231"/>
      <c r="AI32" s="170"/>
      <c r="AJ32" s="167"/>
      <c r="AK32" s="146"/>
      <c r="AL32" s="146"/>
      <c r="AM32" s="146"/>
      <c r="AN32" s="171"/>
      <c r="AO32" s="172" t="s">
        <v>1122</v>
      </c>
      <c r="AP32" s="167"/>
      <c r="AQ32" s="173"/>
      <c r="AR32" s="146"/>
      <c r="AS32" s="174"/>
      <c r="AT32" s="146"/>
      <c r="AU32" s="173"/>
      <c r="AV32" s="173"/>
      <c r="AW32" s="173"/>
      <c r="AX32" s="173"/>
      <c r="AY32" s="167"/>
      <c r="AZ32" s="171"/>
      <c r="BA32" s="302"/>
      <c r="BB32" s="303"/>
      <c r="BC32" s="173"/>
      <c r="BD32" s="304"/>
      <c r="BE32" s="278"/>
      <c r="BF32" s="171"/>
      <c r="BG32" s="231"/>
      <c r="BH32" s="231"/>
      <c r="BI32" s="231"/>
      <c r="BJ32" s="233"/>
      <c r="BK32" s="167"/>
      <c r="BL32" s="231"/>
      <c r="BM32" s="231"/>
      <c r="BN32" s="233"/>
      <c r="BO32" s="167"/>
      <c r="BP32" s="231"/>
      <c r="BQ32" s="231"/>
      <c r="BR32" s="233"/>
      <c r="BS32" s="167"/>
      <c r="BT32" s="146"/>
      <c r="BU32" s="146"/>
      <c r="BV32" s="146"/>
      <c r="BW32" s="167"/>
      <c r="BX32" s="231"/>
      <c r="BY32" s="231"/>
      <c r="BZ32" s="231"/>
      <c r="CA32" s="155">
        <v>28</v>
      </c>
      <c r="CB32" s="146"/>
      <c r="CC32" s="173"/>
      <c r="CD32" s="146"/>
      <c r="CE32" s="173"/>
      <c r="CF32" s="146"/>
      <c r="CG32" s="146"/>
      <c r="CH32" s="231"/>
      <c r="CI32" s="169"/>
      <c r="CJ32" s="146"/>
      <c r="CK32" s="207"/>
      <c r="CL32" s="231"/>
      <c r="CM32" s="231"/>
      <c r="CN32" s="231"/>
      <c r="CO32" s="307"/>
    </row>
    <row r="33" spans="1:93" x14ac:dyDescent="0.25">
      <c r="A33" s="152">
        <v>29</v>
      </c>
      <c r="B33" s="146">
        <v>29</v>
      </c>
      <c r="C33" s="146"/>
      <c r="D33" s="168">
        <v>41402</v>
      </c>
      <c r="E33" s="166">
        <v>1</v>
      </c>
      <c r="F33" s="166">
        <v>1</v>
      </c>
      <c r="G33" s="175">
        <v>8.3000000000000007</v>
      </c>
      <c r="H33" s="203">
        <v>8.5</v>
      </c>
      <c r="I33" s="207">
        <v>4</v>
      </c>
      <c r="J33" s="175">
        <v>11.9</v>
      </c>
      <c r="K33" s="309">
        <v>11.9</v>
      </c>
      <c r="L33" s="171">
        <v>4</v>
      </c>
      <c r="M33" s="146">
        <v>1</v>
      </c>
      <c r="N33" s="146">
        <v>1</v>
      </c>
      <c r="O33" s="146">
        <v>1</v>
      </c>
      <c r="P33" s="146">
        <v>1</v>
      </c>
      <c r="Q33" s="146"/>
      <c r="R33" s="167"/>
      <c r="S33" s="146" t="s">
        <v>118</v>
      </c>
      <c r="T33" s="146"/>
      <c r="U33" s="146"/>
      <c r="V33" s="146"/>
      <c r="W33" s="167">
        <v>5</v>
      </c>
      <c r="X33" s="146">
        <v>6</v>
      </c>
      <c r="Y33" s="146">
        <v>5</v>
      </c>
      <c r="Z33" s="146"/>
      <c r="AA33" s="146"/>
      <c r="AB33" s="167"/>
      <c r="AC33" s="146"/>
      <c r="AD33" s="146"/>
      <c r="AE33" s="146">
        <v>5</v>
      </c>
      <c r="AF33" s="171"/>
      <c r="AG33" s="169" t="s">
        <v>1014</v>
      </c>
      <c r="AH33" s="169">
        <v>41415</v>
      </c>
      <c r="AI33" s="170">
        <v>41418</v>
      </c>
      <c r="AJ33" s="167"/>
      <c r="AK33" s="146"/>
      <c r="AL33" s="146"/>
      <c r="AM33" s="146"/>
      <c r="AN33" s="171"/>
      <c r="AO33" s="172" t="s">
        <v>1038</v>
      </c>
      <c r="AP33" s="167">
        <v>2</v>
      </c>
      <c r="AQ33" s="173">
        <v>1.42</v>
      </c>
      <c r="AR33" s="146">
        <v>241</v>
      </c>
      <c r="AS33" s="174"/>
      <c r="AT33" s="146"/>
      <c r="AU33" s="173"/>
      <c r="AV33" s="173"/>
      <c r="AW33" s="173"/>
      <c r="AX33" s="173"/>
      <c r="AY33" s="167">
        <v>1</v>
      </c>
      <c r="AZ33" s="171">
        <v>1</v>
      </c>
      <c r="BA33" s="302" t="s">
        <v>1039</v>
      </c>
      <c r="BB33" s="303">
        <f>(AQ33^2*PI()*AR33*1.05)/4</f>
        <v>400.74942858151127</v>
      </c>
      <c r="BC33" s="173"/>
      <c r="BD33" s="304">
        <f>BB33+BC33</f>
        <v>400.74942858151127</v>
      </c>
      <c r="BE33" s="278">
        <v>29</v>
      </c>
      <c r="BF33" s="171">
        <v>1</v>
      </c>
      <c r="BG33" s="231">
        <v>6</v>
      </c>
      <c r="BH33" s="231">
        <v>7</v>
      </c>
      <c r="BI33" s="231">
        <v>0</v>
      </c>
      <c r="BJ33" s="233"/>
      <c r="BK33" s="167"/>
      <c r="BL33" s="231"/>
      <c r="BM33" s="231"/>
      <c r="BN33" s="233"/>
      <c r="BO33" s="167"/>
      <c r="BP33" s="231"/>
      <c r="BQ33" s="231"/>
      <c r="BR33" s="233"/>
      <c r="BS33" s="167"/>
      <c r="BT33" s="146"/>
      <c r="BU33" s="146"/>
      <c r="BV33" s="146"/>
      <c r="BW33" s="167"/>
      <c r="BX33" s="231"/>
      <c r="BY33" s="231"/>
      <c r="BZ33" s="231"/>
      <c r="CA33" s="155">
        <v>29</v>
      </c>
      <c r="CB33" s="146">
        <v>2</v>
      </c>
      <c r="CC33" s="173">
        <v>1.42</v>
      </c>
      <c r="CD33" s="146">
        <v>241</v>
      </c>
      <c r="CE33" s="173">
        <v>400.74942858151127</v>
      </c>
      <c r="CF33" s="146">
        <v>5</v>
      </c>
      <c r="CG33" s="169" t="s">
        <v>1014</v>
      </c>
      <c r="CH33" s="169">
        <v>41415</v>
      </c>
      <c r="CI33" s="169">
        <v>41418</v>
      </c>
      <c r="CJ33" s="146">
        <v>1</v>
      </c>
      <c r="CK33" s="234">
        <v>6</v>
      </c>
      <c r="CL33" s="234">
        <v>7</v>
      </c>
      <c r="CM33" s="234">
        <v>0</v>
      </c>
      <c r="CN33" s="231"/>
      <c r="CO33" s="233"/>
    </row>
    <row r="34" spans="1:93" x14ac:dyDescent="0.25">
      <c r="A34" s="152">
        <v>30</v>
      </c>
      <c r="B34" s="146">
        <v>30</v>
      </c>
      <c r="C34" s="146"/>
      <c r="D34" s="168">
        <v>41409</v>
      </c>
      <c r="E34" s="166">
        <v>1</v>
      </c>
      <c r="F34" s="166">
        <v>1</v>
      </c>
      <c r="G34" s="175">
        <v>8.1</v>
      </c>
      <c r="H34" s="203"/>
      <c r="I34" s="207">
        <v>11</v>
      </c>
      <c r="J34" s="175">
        <v>11</v>
      </c>
      <c r="K34" s="310"/>
      <c r="L34" s="171">
        <v>13</v>
      </c>
      <c r="M34" s="146"/>
      <c r="N34" s="146">
        <v>1</v>
      </c>
      <c r="O34" s="146">
        <v>1</v>
      </c>
      <c r="P34" s="146">
        <v>1</v>
      </c>
      <c r="Q34" s="146"/>
      <c r="R34" s="167"/>
      <c r="S34" s="146" t="s">
        <v>111</v>
      </c>
      <c r="T34" s="146"/>
      <c r="U34" s="146"/>
      <c r="V34" s="146"/>
      <c r="W34" s="167"/>
      <c r="X34" s="146">
        <v>5</v>
      </c>
      <c r="Y34" s="146">
        <v>5</v>
      </c>
      <c r="Z34" s="146"/>
      <c r="AA34" s="146"/>
      <c r="AB34" s="167"/>
      <c r="AC34" s="146"/>
      <c r="AD34" s="146"/>
      <c r="AE34" s="146">
        <v>5</v>
      </c>
      <c r="AF34" s="171"/>
      <c r="AG34" s="169" t="s">
        <v>1014</v>
      </c>
      <c r="AH34" s="169">
        <v>41415</v>
      </c>
      <c r="AI34" s="170">
        <v>41418</v>
      </c>
      <c r="AJ34" s="167"/>
      <c r="AK34" s="176"/>
      <c r="AL34" s="176"/>
      <c r="AM34" s="146"/>
      <c r="AN34" s="171"/>
      <c r="AO34" s="172" t="s">
        <v>1040</v>
      </c>
      <c r="AP34" s="167">
        <v>1</v>
      </c>
      <c r="AQ34" s="173">
        <v>1.5</v>
      </c>
      <c r="AR34" s="146">
        <v>231</v>
      </c>
      <c r="AS34" s="174"/>
      <c r="AT34" s="146"/>
      <c r="AU34" s="173"/>
      <c r="AV34" s="173"/>
      <c r="AW34" s="173"/>
      <c r="AX34" s="173"/>
      <c r="AY34" s="167">
        <v>0</v>
      </c>
      <c r="AZ34" s="171">
        <v>0</v>
      </c>
      <c r="BA34" s="302"/>
      <c r="BB34" s="303">
        <f t="shared" si="0"/>
        <v>408.21069542582376</v>
      </c>
      <c r="BC34" s="173"/>
      <c r="BD34" s="304">
        <f>BB34+BC34</f>
        <v>408.21069542582376</v>
      </c>
      <c r="BE34" s="278"/>
      <c r="BF34" s="171"/>
      <c r="BG34" s="231"/>
      <c r="BH34" s="231"/>
      <c r="BI34" s="231"/>
      <c r="BJ34" s="233"/>
      <c r="BK34" s="167"/>
      <c r="BL34" s="231"/>
      <c r="BM34" s="231"/>
      <c r="BN34" s="233"/>
      <c r="BO34" s="167"/>
      <c r="BP34" s="231"/>
      <c r="BQ34" s="231"/>
      <c r="BR34" s="233"/>
      <c r="BS34" s="167"/>
      <c r="BT34" s="146"/>
      <c r="BU34" s="146"/>
      <c r="BV34" s="146"/>
      <c r="BW34" s="167"/>
      <c r="BX34" s="231"/>
      <c r="BY34" s="231"/>
      <c r="BZ34" s="231"/>
      <c r="CA34" s="155">
        <v>30</v>
      </c>
      <c r="CB34" s="146">
        <v>1</v>
      </c>
      <c r="CC34" s="173">
        <v>1.5</v>
      </c>
      <c r="CD34" s="146">
        <v>231</v>
      </c>
      <c r="CE34" s="173">
        <v>408.21069542582376</v>
      </c>
      <c r="CF34" s="146">
        <v>5</v>
      </c>
      <c r="CG34" s="169" t="s">
        <v>1014</v>
      </c>
      <c r="CH34" s="169">
        <v>41415</v>
      </c>
      <c r="CI34" s="169">
        <v>41418</v>
      </c>
      <c r="CJ34" s="146">
        <v>0</v>
      </c>
      <c r="CK34" s="207"/>
      <c r="CL34" s="231"/>
      <c r="CM34" s="231"/>
      <c r="CN34" s="231"/>
      <c r="CO34" s="233"/>
    </row>
    <row r="35" spans="1:93" x14ac:dyDescent="0.25">
      <c r="A35" s="152">
        <v>31</v>
      </c>
      <c r="B35" s="146">
        <v>31</v>
      </c>
      <c r="C35" s="146"/>
      <c r="D35" s="168">
        <v>41402</v>
      </c>
      <c r="E35" s="166">
        <v>1</v>
      </c>
      <c r="F35" s="166">
        <v>0</v>
      </c>
      <c r="G35" s="175">
        <v>8.3000000000000007</v>
      </c>
      <c r="H35" s="203"/>
      <c r="I35" s="207">
        <v>6</v>
      </c>
      <c r="J35" s="175">
        <v>11.9</v>
      </c>
      <c r="K35" s="203"/>
      <c r="L35" s="171">
        <v>6</v>
      </c>
      <c r="M35" s="146">
        <v>1</v>
      </c>
      <c r="N35" s="146">
        <v>1</v>
      </c>
      <c r="O35" s="146">
        <v>1</v>
      </c>
      <c r="P35" s="146"/>
      <c r="Q35" s="146"/>
      <c r="R35" s="167"/>
      <c r="S35" s="146"/>
      <c r="T35" s="146"/>
      <c r="U35" s="146"/>
      <c r="V35" s="146"/>
      <c r="W35" s="167"/>
      <c r="X35" s="146"/>
      <c r="Y35" s="146"/>
      <c r="Z35" s="146"/>
      <c r="AA35" s="146"/>
      <c r="AB35" s="167"/>
      <c r="AC35" s="146"/>
      <c r="AD35" s="146"/>
      <c r="AE35" s="146"/>
      <c r="AF35" s="171"/>
      <c r="AG35" s="169"/>
      <c r="AH35" s="169"/>
      <c r="AI35" s="170"/>
      <c r="AJ35" s="167"/>
      <c r="AK35" s="146"/>
      <c r="AL35" s="146"/>
      <c r="AM35" s="146"/>
      <c r="AN35" s="171"/>
      <c r="AO35" s="172"/>
      <c r="AP35" s="167"/>
      <c r="AQ35" s="173"/>
      <c r="AR35" s="146"/>
      <c r="AS35" s="174"/>
      <c r="AT35" s="146"/>
      <c r="AU35" s="173"/>
      <c r="AV35" s="173"/>
      <c r="AW35" s="173"/>
      <c r="AX35" s="173"/>
      <c r="AY35" s="167"/>
      <c r="AZ35" s="171"/>
      <c r="BA35" s="302"/>
      <c r="BB35" s="303"/>
      <c r="BC35" s="173"/>
      <c r="BD35" s="304"/>
      <c r="BE35" s="278"/>
      <c r="BF35" s="171"/>
      <c r="BG35" s="231"/>
      <c r="BH35" s="231"/>
      <c r="BI35" s="231"/>
      <c r="BJ35" s="233"/>
      <c r="BK35" s="167"/>
      <c r="BL35" s="231"/>
      <c r="BM35" s="231"/>
      <c r="BN35" s="233"/>
      <c r="BO35" s="167"/>
      <c r="BP35" s="231"/>
      <c r="BQ35" s="231"/>
      <c r="BR35" s="233"/>
      <c r="BS35" s="167"/>
      <c r="BT35" s="146"/>
      <c r="BU35" s="146"/>
      <c r="BV35" s="146"/>
      <c r="BW35" s="167"/>
      <c r="BX35" s="231"/>
      <c r="BY35" s="231"/>
      <c r="BZ35" s="231"/>
      <c r="CA35" s="155">
        <v>31</v>
      </c>
      <c r="CB35" s="146">
        <v>1</v>
      </c>
      <c r="CC35" s="173"/>
      <c r="CD35" s="146"/>
      <c r="CE35" s="173"/>
      <c r="CF35" s="146"/>
      <c r="CG35" s="169"/>
      <c r="CH35" s="169"/>
      <c r="CI35" s="169"/>
      <c r="CJ35" s="146"/>
      <c r="CK35" s="207"/>
      <c r="CL35" s="231"/>
      <c r="CM35" s="231"/>
      <c r="CN35" s="231"/>
      <c r="CO35" s="233"/>
    </row>
    <row r="36" spans="1:93" x14ac:dyDescent="0.25">
      <c r="A36" s="152">
        <v>32</v>
      </c>
      <c r="B36" s="146">
        <v>32</v>
      </c>
      <c r="C36" s="146"/>
      <c r="D36" s="168"/>
      <c r="E36" s="166"/>
      <c r="F36" s="166"/>
      <c r="G36" s="311"/>
      <c r="H36" s="234"/>
      <c r="I36" s="312"/>
      <c r="J36" s="175"/>
      <c r="K36" s="234"/>
      <c r="L36" s="171"/>
      <c r="M36" s="146"/>
      <c r="N36" s="146"/>
      <c r="O36" s="146"/>
      <c r="P36" s="146"/>
      <c r="Q36" s="146"/>
      <c r="R36" s="167"/>
      <c r="S36" s="146"/>
      <c r="T36" s="146"/>
      <c r="U36" s="146"/>
      <c r="V36" s="146"/>
      <c r="W36" s="167"/>
      <c r="X36" s="146"/>
      <c r="Y36" s="146"/>
      <c r="Z36" s="146"/>
      <c r="AA36" s="146"/>
      <c r="AB36" s="167"/>
      <c r="AC36" s="146"/>
      <c r="AD36" s="146"/>
      <c r="AE36" s="146"/>
      <c r="AF36" s="171"/>
      <c r="AG36" s="169"/>
      <c r="AH36" s="169"/>
      <c r="AI36" s="170"/>
      <c r="AJ36" s="167"/>
      <c r="AK36" s="146"/>
      <c r="AL36" s="146"/>
      <c r="AM36" s="146"/>
      <c r="AN36" s="171"/>
      <c r="AO36" s="172" t="s">
        <v>1122</v>
      </c>
      <c r="AP36" s="167"/>
      <c r="AQ36" s="173"/>
      <c r="AR36" s="146"/>
      <c r="AS36" s="174"/>
      <c r="AT36" s="146"/>
      <c r="AU36" s="173"/>
      <c r="AV36" s="173"/>
      <c r="AW36" s="173"/>
      <c r="AX36" s="173"/>
      <c r="AY36" s="167"/>
      <c r="AZ36" s="171"/>
      <c r="BA36" s="302"/>
      <c r="BB36" s="303"/>
      <c r="BC36" s="173"/>
      <c r="BD36" s="304"/>
      <c r="BE36" s="278"/>
      <c r="BF36" s="171"/>
      <c r="BG36" s="231"/>
      <c r="BH36" s="231"/>
      <c r="BI36" s="231"/>
      <c r="BJ36" s="233"/>
      <c r="BK36" s="167"/>
      <c r="BL36" s="231"/>
      <c r="BM36" s="231"/>
      <c r="BN36" s="233"/>
      <c r="BO36" s="167"/>
      <c r="BP36" s="231"/>
      <c r="BQ36" s="231"/>
      <c r="BR36" s="233"/>
      <c r="BS36" s="167"/>
      <c r="BT36" s="146"/>
      <c r="BU36" s="146"/>
      <c r="BV36" s="146"/>
      <c r="BW36" s="167"/>
      <c r="BX36" s="231"/>
      <c r="BY36" s="231"/>
      <c r="BZ36" s="231"/>
      <c r="CA36" s="155">
        <v>32</v>
      </c>
      <c r="CB36" s="146"/>
      <c r="CC36" s="173"/>
      <c r="CD36" s="146"/>
      <c r="CE36" s="173"/>
      <c r="CF36" s="146"/>
      <c r="CG36" s="169"/>
      <c r="CH36" s="169"/>
      <c r="CI36" s="169"/>
      <c r="CJ36" s="146"/>
      <c r="CK36" s="207"/>
      <c r="CL36" s="231"/>
      <c r="CM36" s="231"/>
      <c r="CN36" s="231"/>
      <c r="CO36" s="233"/>
    </row>
    <row r="37" spans="1:93" x14ac:dyDescent="0.25">
      <c r="A37" s="152">
        <v>33</v>
      </c>
      <c r="B37" s="146">
        <v>33</v>
      </c>
      <c r="C37" s="146"/>
      <c r="D37" s="168">
        <v>41402</v>
      </c>
      <c r="E37" s="166">
        <v>1</v>
      </c>
      <c r="F37" s="166">
        <v>1</v>
      </c>
      <c r="G37" s="175">
        <v>8</v>
      </c>
      <c r="H37" s="203"/>
      <c r="I37" s="207">
        <v>25</v>
      </c>
      <c r="J37" s="175">
        <v>10.9</v>
      </c>
      <c r="K37" s="203"/>
      <c r="L37" s="171">
        <v>27</v>
      </c>
      <c r="M37" s="146">
        <v>1</v>
      </c>
      <c r="N37" s="146">
        <v>1</v>
      </c>
      <c r="O37" s="146">
        <v>1</v>
      </c>
      <c r="P37" s="146">
        <v>1</v>
      </c>
      <c r="Q37" s="146">
        <v>1</v>
      </c>
      <c r="R37" s="167"/>
      <c r="S37" s="146" t="s">
        <v>117</v>
      </c>
      <c r="T37" s="146" t="s">
        <v>112</v>
      </c>
      <c r="U37" s="146"/>
      <c r="V37" s="146"/>
      <c r="W37" s="167">
        <v>5</v>
      </c>
      <c r="X37" s="146">
        <v>3</v>
      </c>
      <c r="Y37" s="146">
        <v>3</v>
      </c>
      <c r="Z37" s="146">
        <v>2</v>
      </c>
      <c r="AA37" s="146"/>
      <c r="AB37" s="167"/>
      <c r="AC37" s="146"/>
      <c r="AD37" s="146"/>
      <c r="AE37" s="146"/>
      <c r="AF37" s="171">
        <v>2</v>
      </c>
      <c r="AG37" s="169">
        <v>41418</v>
      </c>
      <c r="AH37" s="169">
        <v>41418</v>
      </c>
      <c r="AI37" s="170" t="s">
        <v>1020</v>
      </c>
      <c r="AJ37" s="167"/>
      <c r="AK37" s="146"/>
      <c r="AL37" s="146"/>
      <c r="AM37" s="146"/>
      <c r="AN37" s="171"/>
      <c r="AO37" s="172" t="s">
        <v>1041</v>
      </c>
      <c r="AP37" s="167">
        <v>2</v>
      </c>
      <c r="AQ37" s="173">
        <v>1.43</v>
      </c>
      <c r="AR37" s="146">
        <v>190</v>
      </c>
      <c r="AS37" s="174"/>
      <c r="AT37" s="146"/>
      <c r="AU37" s="173"/>
      <c r="AV37" s="173"/>
      <c r="AW37" s="173"/>
      <c r="AX37" s="173"/>
      <c r="AY37" s="167">
        <v>0</v>
      </c>
      <c r="AZ37" s="171">
        <v>0</v>
      </c>
      <c r="BA37" s="302" t="s">
        <v>1032</v>
      </c>
      <c r="BB37" s="303">
        <f>(AQ37^2*PI()*AR37*1.5)/4</f>
        <v>457.72730073446087</v>
      </c>
      <c r="BC37" s="173"/>
      <c r="BD37" s="304">
        <f>BB37+BC37</f>
        <v>457.72730073446087</v>
      </c>
      <c r="BE37" s="278"/>
      <c r="BF37" s="171"/>
      <c r="BG37" s="231"/>
      <c r="BH37" s="231"/>
      <c r="BI37" s="231"/>
      <c r="BJ37" s="233"/>
      <c r="BK37" s="167"/>
      <c r="BL37" s="231"/>
      <c r="BM37" s="231"/>
      <c r="BN37" s="233"/>
      <c r="BO37" s="167"/>
      <c r="BP37" s="231"/>
      <c r="BQ37" s="231"/>
      <c r="BR37" s="233"/>
      <c r="BS37" s="167"/>
      <c r="BT37" s="146"/>
      <c r="BU37" s="146"/>
      <c r="BV37" s="146"/>
      <c r="BW37" s="167"/>
      <c r="BX37" s="231"/>
      <c r="BY37" s="231"/>
      <c r="BZ37" s="231"/>
      <c r="CA37" s="155">
        <v>33</v>
      </c>
      <c r="CB37" s="146">
        <v>2</v>
      </c>
      <c r="CC37" s="173">
        <v>1.43</v>
      </c>
      <c r="CD37" s="146">
        <v>190</v>
      </c>
      <c r="CE37" s="173">
        <v>457.72730073446087</v>
      </c>
      <c r="CF37" s="146">
        <v>2</v>
      </c>
      <c r="CG37" s="169">
        <v>41418</v>
      </c>
      <c r="CH37" s="169">
        <v>41418</v>
      </c>
      <c r="CI37" s="169" t="s">
        <v>1020</v>
      </c>
      <c r="CJ37" s="146">
        <v>0</v>
      </c>
      <c r="CK37" s="207"/>
      <c r="CL37" s="231"/>
      <c r="CM37" s="231"/>
      <c r="CN37" s="231"/>
      <c r="CO37" s="233"/>
    </row>
    <row r="38" spans="1:93" x14ac:dyDescent="0.25">
      <c r="A38" s="152">
        <v>34</v>
      </c>
      <c r="B38" s="146">
        <v>34</v>
      </c>
      <c r="C38" s="146"/>
      <c r="D38" s="168">
        <v>41402</v>
      </c>
      <c r="E38" s="166">
        <v>1</v>
      </c>
      <c r="F38" s="166">
        <v>0</v>
      </c>
      <c r="G38" s="175">
        <v>7.9</v>
      </c>
      <c r="H38" s="203"/>
      <c r="I38" s="207">
        <v>24</v>
      </c>
      <c r="J38" s="175">
        <v>10.8</v>
      </c>
      <c r="K38" s="203"/>
      <c r="L38" s="171">
        <v>26</v>
      </c>
      <c r="M38" s="146">
        <v>1</v>
      </c>
      <c r="N38" s="146">
        <v>1</v>
      </c>
      <c r="O38" s="146">
        <v>1</v>
      </c>
      <c r="P38" s="146"/>
      <c r="Q38" s="146"/>
      <c r="R38" s="167"/>
      <c r="S38" s="146"/>
      <c r="T38" s="146"/>
      <c r="U38" s="146"/>
      <c r="V38" s="146"/>
      <c r="W38" s="167"/>
      <c r="X38" s="146"/>
      <c r="Y38" s="146"/>
      <c r="Z38" s="146"/>
      <c r="AA38" s="146"/>
      <c r="AB38" s="167"/>
      <c r="AC38" s="146"/>
      <c r="AD38" s="146"/>
      <c r="AE38" s="146"/>
      <c r="AF38" s="171"/>
      <c r="AG38" s="169"/>
      <c r="AH38" s="169"/>
      <c r="AI38" s="170"/>
      <c r="AJ38" s="167"/>
      <c r="AK38" s="146"/>
      <c r="AL38" s="146"/>
      <c r="AM38" s="146"/>
      <c r="AN38" s="171"/>
      <c r="AO38" s="172"/>
      <c r="AP38" s="167"/>
      <c r="AQ38" s="173"/>
      <c r="AR38" s="146"/>
      <c r="AS38" s="174"/>
      <c r="AT38" s="146"/>
      <c r="AU38" s="173"/>
      <c r="AV38" s="173"/>
      <c r="AW38" s="173"/>
      <c r="AX38" s="173"/>
      <c r="AY38" s="167"/>
      <c r="AZ38" s="171"/>
      <c r="BA38" s="302"/>
      <c r="BB38" s="303"/>
      <c r="BC38" s="173"/>
      <c r="BD38" s="304"/>
      <c r="BE38" s="278"/>
      <c r="BF38" s="171"/>
      <c r="BG38" s="231"/>
      <c r="BH38" s="231"/>
      <c r="BI38" s="231"/>
      <c r="BJ38" s="233"/>
      <c r="BK38" s="167"/>
      <c r="BL38" s="231"/>
      <c r="BM38" s="231"/>
      <c r="BN38" s="233"/>
      <c r="BO38" s="167"/>
      <c r="BP38" s="231"/>
      <c r="BQ38" s="231"/>
      <c r="BR38" s="233"/>
      <c r="BS38" s="167"/>
      <c r="BT38" s="146"/>
      <c r="BU38" s="146"/>
      <c r="BV38" s="146"/>
      <c r="BW38" s="167"/>
      <c r="BX38" s="231"/>
      <c r="BY38" s="231"/>
      <c r="BZ38" s="231"/>
      <c r="CA38" s="155">
        <v>34</v>
      </c>
      <c r="CB38" s="146">
        <v>1</v>
      </c>
      <c r="CC38" s="173"/>
      <c r="CD38" s="146"/>
      <c r="CE38" s="173"/>
      <c r="CF38" s="146"/>
      <c r="CG38" s="169"/>
      <c r="CH38" s="169"/>
      <c r="CI38" s="169"/>
      <c r="CJ38" s="146"/>
      <c r="CK38" s="207"/>
      <c r="CL38" s="231"/>
      <c r="CM38" s="231"/>
      <c r="CN38" s="231"/>
      <c r="CO38" s="233"/>
    </row>
    <row r="39" spans="1:93" x14ac:dyDescent="0.25">
      <c r="A39" s="152">
        <v>35</v>
      </c>
      <c r="B39" s="146">
        <v>35</v>
      </c>
      <c r="C39" s="146"/>
      <c r="D39" s="168">
        <v>41402</v>
      </c>
      <c r="E39" s="166">
        <v>1</v>
      </c>
      <c r="F39" s="166">
        <v>1</v>
      </c>
      <c r="G39" s="175">
        <v>7.9</v>
      </c>
      <c r="H39" s="203"/>
      <c r="I39" s="207">
        <v>57</v>
      </c>
      <c r="J39" s="175">
        <v>10.7</v>
      </c>
      <c r="K39" s="203"/>
      <c r="L39" s="171">
        <v>61</v>
      </c>
      <c r="M39" s="146">
        <v>1</v>
      </c>
      <c r="N39" s="146">
        <v>2</v>
      </c>
      <c r="O39" s="146">
        <v>2</v>
      </c>
      <c r="P39" s="146">
        <v>2</v>
      </c>
      <c r="Q39" s="146">
        <v>2</v>
      </c>
      <c r="R39" s="167"/>
      <c r="S39" s="146"/>
      <c r="T39" s="146" t="s">
        <v>112</v>
      </c>
      <c r="U39" s="146"/>
      <c r="V39" s="146"/>
      <c r="W39" s="167">
        <v>10</v>
      </c>
      <c r="X39" s="146">
        <v>5</v>
      </c>
      <c r="Y39" s="146">
        <v>4</v>
      </c>
      <c r="Z39" s="146">
        <v>4</v>
      </c>
      <c r="AA39" s="146"/>
      <c r="AB39" s="167"/>
      <c r="AC39" s="146"/>
      <c r="AD39" s="146"/>
      <c r="AE39" s="146"/>
      <c r="AF39" s="171">
        <v>4</v>
      </c>
      <c r="AG39" s="169" t="s">
        <v>1042</v>
      </c>
      <c r="AH39" s="169">
        <v>41418</v>
      </c>
      <c r="AI39" s="170" t="s">
        <v>1020</v>
      </c>
      <c r="AJ39" s="167"/>
      <c r="AK39" s="146"/>
      <c r="AL39" s="146"/>
      <c r="AM39" s="146"/>
      <c r="AN39" s="171"/>
      <c r="AO39" s="172" t="s">
        <v>1043</v>
      </c>
      <c r="AP39" s="167">
        <v>2</v>
      </c>
      <c r="AQ39" s="173">
        <v>2.0099999999999998</v>
      </c>
      <c r="AR39" s="146">
        <v>278</v>
      </c>
      <c r="AS39" s="174"/>
      <c r="AT39" s="146"/>
      <c r="AU39" s="173"/>
      <c r="AV39" s="173"/>
      <c r="AW39" s="173"/>
      <c r="AX39" s="173"/>
      <c r="AY39" s="167">
        <v>0</v>
      </c>
      <c r="AZ39" s="171">
        <v>0</v>
      </c>
      <c r="BA39" s="302" t="s">
        <v>1044</v>
      </c>
      <c r="BB39" s="303">
        <f>(AQ39^2*PI()*AR39*1.6)/4</f>
        <v>1411.389150950215</v>
      </c>
      <c r="BC39" s="173"/>
      <c r="BD39" s="304">
        <f>BB39+BC39</f>
        <v>1411.389150950215</v>
      </c>
      <c r="BE39" s="278"/>
      <c r="BF39" s="171"/>
      <c r="BG39" s="231"/>
      <c r="BH39" s="231"/>
      <c r="BI39" s="231"/>
      <c r="BJ39" s="233"/>
      <c r="BK39" s="167"/>
      <c r="BL39" s="231"/>
      <c r="BM39" s="231"/>
      <c r="BN39" s="233"/>
      <c r="BO39" s="167"/>
      <c r="BP39" s="231"/>
      <c r="BQ39" s="231"/>
      <c r="BR39" s="233"/>
      <c r="BS39" s="167"/>
      <c r="BT39" s="146"/>
      <c r="BU39" s="146"/>
      <c r="BV39" s="146"/>
      <c r="BW39" s="167"/>
      <c r="BX39" s="231"/>
      <c r="BY39" s="231"/>
      <c r="BZ39" s="231"/>
      <c r="CA39" s="155">
        <v>35</v>
      </c>
      <c r="CB39" s="146">
        <v>2</v>
      </c>
      <c r="CC39" s="173">
        <v>2.0099999999999998</v>
      </c>
      <c r="CD39" s="146">
        <v>278</v>
      </c>
      <c r="CE39" s="173">
        <v>1411.389150950215</v>
      </c>
      <c r="CF39" s="146">
        <v>4</v>
      </c>
      <c r="CG39" s="169" t="s">
        <v>1042</v>
      </c>
      <c r="CH39" s="169">
        <v>41418</v>
      </c>
      <c r="CI39" s="169" t="s">
        <v>1020</v>
      </c>
      <c r="CJ39" s="146">
        <v>0</v>
      </c>
      <c r="CK39" s="207"/>
      <c r="CL39" s="231"/>
      <c r="CM39" s="231"/>
      <c r="CN39" s="231"/>
      <c r="CO39" s="233"/>
    </row>
    <row r="40" spans="1:93" x14ac:dyDescent="0.25">
      <c r="A40" s="152">
        <v>36</v>
      </c>
      <c r="B40" s="146">
        <v>36</v>
      </c>
      <c r="C40" s="146"/>
      <c r="D40" s="168">
        <v>41402</v>
      </c>
      <c r="E40" s="166">
        <v>1</v>
      </c>
      <c r="F40" s="166">
        <v>1</v>
      </c>
      <c r="G40" s="175">
        <v>7.8</v>
      </c>
      <c r="H40" s="203"/>
      <c r="I40" s="207">
        <v>58</v>
      </c>
      <c r="J40" s="175">
        <v>10.8</v>
      </c>
      <c r="K40" s="203"/>
      <c r="L40" s="171">
        <v>59</v>
      </c>
      <c r="M40" s="146">
        <v>1</v>
      </c>
      <c r="N40" s="146">
        <v>2</v>
      </c>
      <c r="O40" s="146">
        <v>2</v>
      </c>
      <c r="P40" s="146"/>
      <c r="Q40" s="146"/>
      <c r="R40" s="167"/>
      <c r="S40" s="146" t="s">
        <v>112</v>
      </c>
      <c r="T40" s="146"/>
      <c r="U40" s="146"/>
      <c r="V40" s="146"/>
      <c r="W40" s="167">
        <v>10</v>
      </c>
      <c r="X40" s="146">
        <v>8</v>
      </c>
      <c r="Y40" s="146"/>
      <c r="Z40" s="146"/>
      <c r="AA40" s="146"/>
      <c r="AB40" s="167"/>
      <c r="AC40" s="146"/>
      <c r="AD40" s="146">
        <v>8</v>
      </c>
      <c r="AE40" s="146"/>
      <c r="AF40" s="171"/>
      <c r="AG40" s="169" t="s">
        <v>1014</v>
      </c>
      <c r="AH40" s="169"/>
      <c r="AI40" s="170">
        <v>41415</v>
      </c>
      <c r="AJ40" s="167"/>
      <c r="AK40" s="146"/>
      <c r="AL40" s="146"/>
      <c r="AM40" s="146"/>
      <c r="AN40" s="171"/>
      <c r="AO40" s="172" t="s">
        <v>1045</v>
      </c>
      <c r="AP40" s="167">
        <v>2</v>
      </c>
      <c r="AQ40" s="173">
        <v>1.33</v>
      </c>
      <c r="AR40" s="146">
        <v>250</v>
      </c>
      <c r="AS40" s="174"/>
      <c r="AT40" s="146"/>
      <c r="AU40" s="173"/>
      <c r="AV40" s="173"/>
      <c r="AW40" s="173"/>
      <c r="AX40" s="173"/>
      <c r="AY40" s="167">
        <v>1</v>
      </c>
      <c r="AZ40" s="171">
        <v>1</v>
      </c>
      <c r="BA40" s="302"/>
      <c r="BB40" s="303">
        <f t="shared" si="0"/>
        <v>694.64540561687318</v>
      </c>
      <c r="BC40" s="173"/>
      <c r="BD40" s="304">
        <f>BB40+BC40</f>
        <v>694.64540561687318</v>
      </c>
      <c r="BE40" s="278">
        <v>36</v>
      </c>
      <c r="BF40" s="171">
        <v>1</v>
      </c>
      <c r="BG40" s="231">
        <v>4</v>
      </c>
      <c r="BH40" s="231">
        <v>8</v>
      </c>
      <c r="BI40" s="231">
        <v>6</v>
      </c>
      <c r="BJ40" s="233"/>
      <c r="BK40" s="167"/>
      <c r="BL40" s="231"/>
      <c r="BM40" s="231"/>
      <c r="BN40" s="233"/>
      <c r="BO40" s="167"/>
      <c r="BP40" s="231"/>
      <c r="BQ40" s="231"/>
      <c r="BR40" s="233"/>
      <c r="BS40" s="167"/>
      <c r="BT40" s="146"/>
      <c r="BU40" s="146"/>
      <c r="BV40" s="146"/>
      <c r="BW40" s="167"/>
      <c r="BX40" s="231"/>
      <c r="BY40" s="231"/>
      <c r="BZ40" s="231"/>
      <c r="CA40" s="155">
        <v>36</v>
      </c>
      <c r="CB40" s="146">
        <v>2</v>
      </c>
      <c r="CC40" s="173">
        <v>1.33</v>
      </c>
      <c r="CD40" s="146">
        <v>250</v>
      </c>
      <c r="CE40" s="173">
        <v>694.64540561687318</v>
      </c>
      <c r="CF40" s="146">
        <v>8</v>
      </c>
      <c r="CG40" s="169" t="s">
        <v>1014</v>
      </c>
      <c r="CH40" s="169"/>
      <c r="CI40" s="169">
        <v>41415</v>
      </c>
      <c r="CJ40" s="146">
        <v>1</v>
      </c>
      <c r="CK40" s="234">
        <v>4</v>
      </c>
      <c r="CL40" s="234">
        <v>8</v>
      </c>
      <c r="CM40" s="234">
        <v>6</v>
      </c>
      <c r="CN40" s="231"/>
      <c r="CO40" s="233"/>
    </row>
    <row r="41" spans="1:93" x14ac:dyDescent="0.25">
      <c r="A41" s="152">
        <v>37</v>
      </c>
      <c r="B41" s="146">
        <v>37</v>
      </c>
      <c r="C41" s="146"/>
      <c r="D41" s="168">
        <v>41409</v>
      </c>
      <c r="E41" s="166">
        <v>1</v>
      </c>
      <c r="F41" s="166">
        <v>1</v>
      </c>
      <c r="G41" s="175">
        <v>7.7</v>
      </c>
      <c r="H41" s="203"/>
      <c r="I41" s="207">
        <v>60</v>
      </c>
      <c r="J41" s="175">
        <v>10.4</v>
      </c>
      <c r="K41" s="203"/>
      <c r="L41" s="171">
        <v>63</v>
      </c>
      <c r="M41" s="146"/>
      <c r="N41" s="146">
        <v>1</v>
      </c>
      <c r="O41" s="146">
        <v>1</v>
      </c>
      <c r="P41" s="146">
        <v>1</v>
      </c>
      <c r="Q41" s="146">
        <v>1</v>
      </c>
      <c r="R41" s="167"/>
      <c r="S41" s="146" t="s">
        <v>112</v>
      </c>
      <c r="T41" s="146"/>
      <c r="U41" s="146"/>
      <c r="V41" s="146"/>
      <c r="W41" s="167"/>
      <c r="X41" s="146">
        <v>18</v>
      </c>
      <c r="Y41" s="146">
        <v>22</v>
      </c>
      <c r="Z41" s="146">
        <v>22</v>
      </c>
      <c r="AA41" s="146"/>
      <c r="AB41" s="167"/>
      <c r="AC41" s="146"/>
      <c r="AD41" s="146"/>
      <c r="AE41" s="146"/>
      <c r="AF41" s="171">
        <v>22</v>
      </c>
      <c r="AG41" s="169" t="s">
        <v>1014</v>
      </c>
      <c r="AH41" s="169">
        <v>41415</v>
      </c>
      <c r="AI41" s="170" t="s">
        <v>1020</v>
      </c>
      <c r="AJ41" s="167"/>
      <c r="AK41" s="146"/>
      <c r="AL41" s="146"/>
      <c r="AM41" s="146"/>
      <c r="AN41" s="171"/>
      <c r="AO41" s="172" t="s">
        <v>1046</v>
      </c>
      <c r="AP41" s="167">
        <v>1</v>
      </c>
      <c r="AQ41" s="173">
        <v>2.52</v>
      </c>
      <c r="AR41" s="146">
        <v>270</v>
      </c>
      <c r="AS41" s="174"/>
      <c r="AT41" s="146"/>
      <c r="AU41" s="173"/>
      <c r="AV41" s="173"/>
      <c r="AW41" s="173"/>
      <c r="AX41" s="173"/>
      <c r="AY41" s="167">
        <v>2</v>
      </c>
      <c r="AZ41" s="171">
        <v>2</v>
      </c>
      <c r="BA41" s="302"/>
      <c r="BB41" s="303">
        <f t="shared" si="0"/>
        <v>1346.649974146572</v>
      </c>
      <c r="BC41" s="173"/>
      <c r="BD41" s="304">
        <f>BB41+BC41</f>
        <v>1346.649974146572</v>
      </c>
      <c r="BE41" s="278">
        <v>37</v>
      </c>
      <c r="BF41" s="171">
        <v>2</v>
      </c>
      <c r="BG41" s="231">
        <v>5</v>
      </c>
      <c r="BH41" s="231">
        <v>8</v>
      </c>
      <c r="BI41" s="231">
        <v>7</v>
      </c>
      <c r="BJ41" s="233"/>
      <c r="BK41" s="167">
        <v>5</v>
      </c>
      <c r="BL41" s="231">
        <v>8</v>
      </c>
      <c r="BM41" s="231">
        <v>14</v>
      </c>
      <c r="BN41" s="233"/>
      <c r="BO41" s="167"/>
      <c r="BP41" s="231"/>
      <c r="BQ41" s="231"/>
      <c r="BR41" s="233"/>
      <c r="BS41" s="167"/>
      <c r="BT41" s="146"/>
      <c r="BU41" s="146"/>
      <c r="BV41" s="146"/>
      <c r="BW41" s="167"/>
      <c r="BX41" s="231"/>
      <c r="BY41" s="231"/>
      <c r="BZ41" s="231"/>
      <c r="CA41" s="155">
        <v>37</v>
      </c>
      <c r="CB41" s="146">
        <v>1</v>
      </c>
      <c r="CC41" s="173">
        <v>2.52</v>
      </c>
      <c r="CD41" s="146">
        <v>270</v>
      </c>
      <c r="CE41" s="173">
        <v>1346.649974146572</v>
      </c>
      <c r="CF41" s="146">
        <v>22</v>
      </c>
      <c r="CG41" s="169" t="s">
        <v>1014</v>
      </c>
      <c r="CH41" s="169">
        <v>41415</v>
      </c>
      <c r="CI41" s="169" t="s">
        <v>1020</v>
      </c>
      <c r="CJ41" s="146">
        <v>2</v>
      </c>
      <c r="CK41" s="234">
        <v>10</v>
      </c>
      <c r="CL41" s="234">
        <v>16</v>
      </c>
      <c r="CM41" s="234">
        <v>21</v>
      </c>
      <c r="CN41" s="231"/>
      <c r="CO41" s="233"/>
    </row>
    <row r="42" spans="1:93" x14ac:dyDescent="0.25">
      <c r="A42" s="152">
        <v>38</v>
      </c>
      <c r="B42" s="146" t="s">
        <v>154</v>
      </c>
      <c r="C42" s="146">
        <v>1</v>
      </c>
      <c r="D42" s="168">
        <v>41402</v>
      </c>
      <c r="E42" s="166">
        <v>1</v>
      </c>
      <c r="F42" s="166">
        <v>1</v>
      </c>
      <c r="G42" s="175">
        <v>7.9</v>
      </c>
      <c r="H42" s="203"/>
      <c r="I42" s="207">
        <v>71</v>
      </c>
      <c r="J42" s="175">
        <v>11</v>
      </c>
      <c r="K42" s="203"/>
      <c r="L42" s="171">
        <v>74</v>
      </c>
      <c r="M42" s="146">
        <v>1</v>
      </c>
      <c r="N42" s="146">
        <v>1</v>
      </c>
      <c r="O42" s="146">
        <v>1</v>
      </c>
      <c r="P42" s="146">
        <v>1</v>
      </c>
      <c r="Q42" s="146"/>
      <c r="R42" s="167"/>
      <c r="S42" s="146" t="s">
        <v>111</v>
      </c>
      <c r="T42" s="146"/>
      <c r="U42" s="146"/>
      <c r="V42" s="146"/>
      <c r="W42" s="167">
        <v>10</v>
      </c>
      <c r="X42" s="146">
        <v>3</v>
      </c>
      <c r="Y42" s="146">
        <v>3</v>
      </c>
      <c r="Z42" s="146"/>
      <c r="AA42" s="146"/>
      <c r="AB42" s="167"/>
      <c r="AC42" s="146"/>
      <c r="AD42" s="146"/>
      <c r="AE42" s="146">
        <v>3</v>
      </c>
      <c r="AF42" s="171"/>
      <c r="AG42" s="169">
        <v>41415</v>
      </c>
      <c r="AH42" s="169">
        <v>41415</v>
      </c>
      <c r="AI42" s="170">
        <v>41418</v>
      </c>
      <c r="AJ42" s="167"/>
      <c r="AK42" s="146">
        <v>40</v>
      </c>
      <c r="AL42" s="146"/>
      <c r="AM42" s="146"/>
      <c r="AN42" s="171"/>
      <c r="AO42" s="172" t="s">
        <v>1047</v>
      </c>
      <c r="AP42" s="167">
        <v>1</v>
      </c>
      <c r="AQ42" s="173">
        <v>2.31</v>
      </c>
      <c r="AR42" s="146">
        <v>264</v>
      </c>
      <c r="AS42" s="174"/>
      <c r="AT42" s="146">
        <v>0</v>
      </c>
      <c r="AU42" s="173"/>
      <c r="AV42" s="173"/>
      <c r="AW42" s="173"/>
      <c r="AX42" s="173"/>
      <c r="AY42" s="167">
        <v>0</v>
      </c>
      <c r="AZ42" s="171">
        <v>0</v>
      </c>
      <c r="BA42" s="302" t="s">
        <v>1048</v>
      </c>
      <c r="BB42" s="303">
        <f t="shared" si="0"/>
        <v>1106.4142688821528</v>
      </c>
      <c r="BC42" s="173"/>
      <c r="BD42" s="304">
        <f>BB42+BC42</f>
        <v>1106.4142688821528</v>
      </c>
      <c r="BE42" s="278"/>
      <c r="BF42" s="171"/>
      <c r="BG42" s="231"/>
      <c r="BH42" s="231"/>
      <c r="BI42" s="231"/>
      <c r="BJ42" s="233"/>
      <c r="BK42" s="167"/>
      <c r="BL42" s="231"/>
      <c r="BM42" s="231"/>
      <c r="BN42" s="233"/>
      <c r="BO42" s="167"/>
      <c r="BP42" s="231"/>
      <c r="BQ42" s="231"/>
      <c r="BR42" s="233"/>
      <c r="BS42" s="167"/>
      <c r="BT42" s="146"/>
      <c r="BU42" s="146"/>
      <c r="BV42" s="146"/>
      <c r="BW42" s="167"/>
      <c r="BX42" s="231"/>
      <c r="BY42" s="231"/>
      <c r="BZ42" s="231"/>
      <c r="CA42" s="155">
        <v>38</v>
      </c>
      <c r="CB42" s="146">
        <v>1</v>
      </c>
      <c r="CC42" s="173">
        <v>2.31</v>
      </c>
      <c r="CD42" s="146">
        <v>264</v>
      </c>
      <c r="CE42" s="173">
        <v>1106.4142688821528</v>
      </c>
      <c r="CF42" s="308">
        <v>10</v>
      </c>
      <c r="CG42" s="228"/>
      <c r="CH42" s="169">
        <v>41415</v>
      </c>
      <c r="CI42" s="169">
        <v>41418</v>
      </c>
      <c r="CJ42" s="146">
        <v>0</v>
      </c>
      <c r="CK42" s="207"/>
      <c r="CL42" s="231"/>
      <c r="CM42" s="231"/>
      <c r="CN42" s="231">
        <v>0.4</v>
      </c>
      <c r="CO42" s="233"/>
    </row>
    <row r="43" spans="1:93" x14ac:dyDescent="0.25">
      <c r="A43" s="152">
        <v>39</v>
      </c>
      <c r="B43" s="146" t="s">
        <v>156</v>
      </c>
      <c r="C43" s="146"/>
      <c r="D43" s="168">
        <v>41402</v>
      </c>
      <c r="E43" s="166">
        <v>1</v>
      </c>
      <c r="F43" s="166">
        <v>1</v>
      </c>
      <c r="G43" s="175">
        <v>8</v>
      </c>
      <c r="H43" s="203"/>
      <c r="I43" s="207">
        <v>73</v>
      </c>
      <c r="J43" s="175">
        <v>10.8</v>
      </c>
      <c r="K43" s="203"/>
      <c r="L43" s="171">
        <v>76</v>
      </c>
      <c r="M43" s="146">
        <v>1</v>
      </c>
      <c r="N43" s="146">
        <v>1</v>
      </c>
      <c r="O43" s="146">
        <v>1</v>
      </c>
      <c r="P43" s="146">
        <v>1</v>
      </c>
      <c r="Q43" s="146">
        <v>1</v>
      </c>
      <c r="R43" s="167"/>
      <c r="S43" s="146"/>
      <c r="T43" s="146"/>
      <c r="U43" s="146"/>
      <c r="V43" s="146"/>
      <c r="W43" s="167">
        <v>10</v>
      </c>
      <c r="X43" s="146">
        <v>7</v>
      </c>
      <c r="Y43" s="146">
        <v>9</v>
      </c>
      <c r="Z43" s="146">
        <v>9</v>
      </c>
      <c r="AA43" s="146">
        <v>9</v>
      </c>
      <c r="AB43" s="167"/>
      <c r="AC43" s="146"/>
      <c r="AD43" s="146"/>
      <c r="AE43" s="146"/>
      <c r="AF43" s="171"/>
      <c r="AG43" s="169" t="s">
        <v>1014</v>
      </c>
      <c r="AH43" s="169">
        <v>41415</v>
      </c>
      <c r="AI43" s="165"/>
      <c r="AJ43" s="167"/>
      <c r="AK43" s="146"/>
      <c r="AL43" s="146"/>
      <c r="AM43" s="146"/>
      <c r="AN43" s="171"/>
      <c r="AO43" s="172" t="s">
        <v>1049</v>
      </c>
      <c r="AP43" s="167">
        <v>1</v>
      </c>
      <c r="AQ43" s="173">
        <v>2.38</v>
      </c>
      <c r="AR43" s="146">
        <v>265</v>
      </c>
      <c r="AS43" s="174"/>
      <c r="AT43" s="146"/>
      <c r="AU43" s="173"/>
      <c r="AV43" s="173"/>
      <c r="AW43" s="173"/>
      <c r="AX43" s="173"/>
      <c r="AY43" s="167">
        <v>0</v>
      </c>
      <c r="AZ43" s="171">
        <v>0</v>
      </c>
      <c r="BA43" s="302"/>
      <c r="BB43" s="303">
        <f t="shared" si="0"/>
        <v>1178.934479538354</v>
      </c>
      <c r="BC43" s="173"/>
      <c r="BD43" s="304">
        <f>BB43+BC43</f>
        <v>1178.934479538354</v>
      </c>
      <c r="BE43" s="278"/>
      <c r="BF43" s="171"/>
      <c r="BG43" s="231"/>
      <c r="BH43" s="231"/>
      <c r="BI43" s="231"/>
      <c r="BJ43" s="233"/>
      <c r="BK43" s="167"/>
      <c r="BL43" s="231"/>
      <c r="BM43" s="231"/>
      <c r="BN43" s="233"/>
      <c r="BO43" s="167"/>
      <c r="BP43" s="231"/>
      <c r="BQ43" s="231"/>
      <c r="BR43" s="233"/>
      <c r="BS43" s="167"/>
      <c r="BT43" s="146"/>
      <c r="BU43" s="146"/>
      <c r="BV43" s="146"/>
      <c r="BW43" s="167"/>
      <c r="BX43" s="231"/>
      <c r="BY43" s="231"/>
      <c r="BZ43" s="231"/>
      <c r="CA43" s="155">
        <v>39</v>
      </c>
      <c r="CB43" s="146">
        <v>1</v>
      </c>
      <c r="CC43" s="173">
        <v>2.38</v>
      </c>
      <c r="CD43" s="146">
        <v>265</v>
      </c>
      <c r="CE43" s="173">
        <v>1178.934479538354</v>
      </c>
      <c r="CF43" s="146">
        <v>9</v>
      </c>
      <c r="CG43" s="169" t="s">
        <v>1014</v>
      </c>
      <c r="CH43" s="169">
        <v>41415</v>
      </c>
      <c r="CI43" s="228"/>
      <c r="CJ43" s="146">
        <v>0</v>
      </c>
      <c r="CK43" s="207"/>
      <c r="CL43" s="231"/>
      <c r="CM43" s="231"/>
      <c r="CN43" s="231"/>
      <c r="CO43" s="233"/>
    </row>
    <row r="44" spans="1:93" x14ac:dyDescent="0.25">
      <c r="A44" s="152">
        <v>40</v>
      </c>
      <c r="B44" s="146">
        <v>40</v>
      </c>
      <c r="C44" s="146">
        <v>1</v>
      </c>
      <c r="D44" s="168">
        <v>41402</v>
      </c>
      <c r="E44" s="166">
        <v>1</v>
      </c>
      <c r="F44" s="166">
        <v>1</v>
      </c>
      <c r="G44" s="175">
        <v>8.5</v>
      </c>
      <c r="H44" s="203"/>
      <c r="I44" s="207">
        <v>137</v>
      </c>
      <c r="J44" s="175">
        <v>11.8</v>
      </c>
      <c r="K44" s="203"/>
      <c r="L44" s="171">
        <v>87</v>
      </c>
      <c r="M44" s="146">
        <v>1</v>
      </c>
      <c r="N44" s="146">
        <v>1</v>
      </c>
      <c r="O44" s="146">
        <v>1</v>
      </c>
      <c r="P44" s="146"/>
      <c r="Q44" s="146"/>
      <c r="R44" s="167"/>
      <c r="S44" s="146"/>
      <c r="T44" s="146"/>
      <c r="U44" s="146"/>
      <c r="V44" s="146"/>
      <c r="W44" s="167"/>
      <c r="X44" s="146"/>
      <c r="Y44" s="146"/>
      <c r="Z44" s="146"/>
      <c r="AA44" s="146"/>
      <c r="AB44" s="167"/>
      <c r="AC44" s="146"/>
      <c r="AD44" s="146"/>
      <c r="AE44" s="146"/>
      <c r="AF44" s="171"/>
      <c r="AG44" s="169"/>
      <c r="AH44" s="169"/>
      <c r="AI44" s="170"/>
      <c r="AJ44" s="167">
        <v>50</v>
      </c>
      <c r="AK44" s="146"/>
      <c r="AL44" s="146"/>
      <c r="AM44" s="146"/>
      <c r="AN44" s="171"/>
      <c r="AO44" s="172" t="s">
        <v>1050</v>
      </c>
      <c r="AP44" s="167">
        <v>0</v>
      </c>
      <c r="AQ44" s="173"/>
      <c r="AR44" s="146"/>
      <c r="AS44" s="174"/>
      <c r="AT44" s="146">
        <v>0</v>
      </c>
      <c r="AU44" s="173"/>
      <c r="AV44" s="173"/>
      <c r="AW44" s="173"/>
      <c r="AX44" s="173"/>
      <c r="AY44" s="167">
        <v>0</v>
      </c>
      <c r="AZ44" s="171">
        <v>0</v>
      </c>
      <c r="BA44" s="302" t="s">
        <v>284</v>
      </c>
      <c r="BB44" s="303"/>
      <c r="BC44" s="173"/>
      <c r="BD44" s="304"/>
      <c r="BE44" s="278"/>
      <c r="BF44" s="171"/>
      <c r="BG44" s="231"/>
      <c r="BH44" s="231"/>
      <c r="BI44" s="231"/>
      <c r="BJ44" s="233"/>
      <c r="BK44" s="167"/>
      <c r="BL44" s="231"/>
      <c r="BM44" s="231"/>
      <c r="BN44" s="233"/>
      <c r="BO44" s="167"/>
      <c r="BP44" s="231"/>
      <c r="BQ44" s="231"/>
      <c r="BR44" s="233"/>
      <c r="BS44" s="167"/>
      <c r="BT44" s="146"/>
      <c r="BU44" s="146"/>
      <c r="BV44" s="146"/>
      <c r="BW44" s="167"/>
      <c r="BX44" s="231"/>
      <c r="BY44" s="231"/>
      <c r="BZ44" s="231"/>
      <c r="CA44" s="155">
        <v>40</v>
      </c>
      <c r="CB44" s="146">
        <v>1</v>
      </c>
      <c r="CC44" s="173"/>
      <c r="CD44" s="146"/>
      <c r="CE44" s="173"/>
      <c r="CF44" s="308">
        <v>5</v>
      </c>
      <c r="CG44" s="228"/>
      <c r="CH44" s="228"/>
      <c r="CI44" s="228"/>
      <c r="CJ44" s="146"/>
      <c r="CK44" s="207"/>
      <c r="CL44" s="231"/>
      <c r="CM44" s="231"/>
      <c r="CN44" s="231">
        <v>0.5</v>
      </c>
      <c r="CO44" s="233"/>
    </row>
    <row r="45" spans="1:93" x14ac:dyDescent="0.25">
      <c r="A45" s="152">
        <v>41</v>
      </c>
      <c r="B45" s="146"/>
      <c r="C45" s="146"/>
      <c r="D45" s="168"/>
      <c r="E45" s="166"/>
      <c r="F45" s="166"/>
      <c r="G45" s="175"/>
      <c r="H45" s="203"/>
      <c r="I45" s="207"/>
      <c r="J45" s="175"/>
      <c r="K45" s="203"/>
      <c r="L45" s="171"/>
      <c r="M45" s="146"/>
      <c r="N45" s="146"/>
      <c r="O45" s="146"/>
      <c r="P45" s="146"/>
      <c r="Q45" s="146"/>
      <c r="R45" s="167"/>
      <c r="S45" s="146"/>
      <c r="T45" s="146"/>
      <c r="U45" s="146"/>
      <c r="V45" s="146"/>
      <c r="W45" s="167"/>
      <c r="X45" s="146"/>
      <c r="Y45" s="146"/>
      <c r="Z45" s="146"/>
      <c r="AA45" s="146"/>
      <c r="AB45" s="167"/>
      <c r="AC45" s="146"/>
      <c r="AD45" s="146"/>
      <c r="AE45" s="146"/>
      <c r="AF45" s="171"/>
      <c r="AG45" s="169"/>
      <c r="AH45" s="169"/>
      <c r="AI45" s="170"/>
      <c r="AJ45" s="167"/>
      <c r="AK45" s="146"/>
      <c r="AL45" s="146"/>
      <c r="AM45" s="146"/>
      <c r="AN45" s="171"/>
      <c r="AO45" s="172" t="s">
        <v>1122</v>
      </c>
      <c r="AP45" s="167"/>
      <c r="AQ45" s="173"/>
      <c r="AR45" s="146"/>
      <c r="AS45" s="174"/>
      <c r="AT45" s="146"/>
      <c r="AU45" s="173"/>
      <c r="AV45" s="173"/>
      <c r="AW45" s="173"/>
      <c r="AX45" s="173"/>
      <c r="AY45" s="167"/>
      <c r="AZ45" s="171"/>
      <c r="BA45" s="302"/>
      <c r="BB45" s="303"/>
      <c r="BC45" s="173"/>
      <c r="BD45" s="304"/>
      <c r="BE45" s="278"/>
      <c r="BF45" s="171"/>
      <c r="BG45" s="231"/>
      <c r="BH45" s="231"/>
      <c r="BI45" s="231"/>
      <c r="BJ45" s="233"/>
      <c r="BK45" s="167"/>
      <c r="BL45" s="231"/>
      <c r="BM45" s="231"/>
      <c r="BN45" s="233"/>
      <c r="BO45" s="167"/>
      <c r="BP45" s="231"/>
      <c r="BQ45" s="231"/>
      <c r="BR45" s="233"/>
      <c r="BS45" s="167"/>
      <c r="BT45" s="146"/>
      <c r="BU45" s="146"/>
      <c r="BV45" s="146"/>
      <c r="BW45" s="167"/>
      <c r="BX45" s="231"/>
      <c r="BY45" s="231"/>
      <c r="BZ45" s="231"/>
      <c r="CA45" s="155">
        <v>41</v>
      </c>
      <c r="CB45" s="146"/>
      <c r="CC45" s="173"/>
      <c r="CD45" s="146"/>
      <c r="CE45" s="173"/>
      <c r="CF45" s="146"/>
      <c r="CG45" s="169"/>
      <c r="CH45" s="169"/>
      <c r="CI45" s="169"/>
      <c r="CJ45" s="146"/>
      <c r="CK45" s="207"/>
      <c r="CL45" s="231"/>
      <c r="CM45" s="231"/>
      <c r="CN45" s="231"/>
      <c r="CO45" s="233"/>
    </row>
    <row r="46" spans="1:93" x14ac:dyDescent="0.25">
      <c r="A46" s="152">
        <v>42</v>
      </c>
      <c r="B46" s="146"/>
      <c r="C46" s="146"/>
      <c r="D46" s="168"/>
      <c r="E46" s="166"/>
      <c r="F46" s="166"/>
      <c r="G46" s="175"/>
      <c r="H46" s="203"/>
      <c r="I46" s="207"/>
      <c r="J46" s="175"/>
      <c r="K46" s="203"/>
      <c r="L46" s="171"/>
      <c r="M46" s="146"/>
      <c r="N46" s="146"/>
      <c r="O46" s="146"/>
      <c r="P46" s="146"/>
      <c r="Q46" s="146"/>
      <c r="R46" s="167"/>
      <c r="S46" s="146"/>
      <c r="T46" s="146"/>
      <c r="U46" s="146"/>
      <c r="V46" s="146"/>
      <c r="W46" s="167"/>
      <c r="X46" s="146"/>
      <c r="Y46" s="146"/>
      <c r="Z46" s="146"/>
      <c r="AA46" s="146"/>
      <c r="AB46" s="167"/>
      <c r="AC46" s="146"/>
      <c r="AD46" s="146"/>
      <c r="AE46" s="146"/>
      <c r="AF46" s="171"/>
      <c r="AG46" s="169"/>
      <c r="AH46" s="169"/>
      <c r="AI46" s="170"/>
      <c r="AJ46" s="167"/>
      <c r="AK46" s="146"/>
      <c r="AL46" s="146"/>
      <c r="AM46" s="146"/>
      <c r="AN46" s="171"/>
      <c r="AO46" s="172" t="s">
        <v>1122</v>
      </c>
      <c r="AP46" s="167"/>
      <c r="AQ46" s="173"/>
      <c r="AR46" s="146"/>
      <c r="AS46" s="174"/>
      <c r="AT46" s="146"/>
      <c r="AU46" s="173"/>
      <c r="AV46" s="173"/>
      <c r="AW46" s="173"/>
      <c r="AX46" s="173"/>
      <c r="AY46" s="167"/>
      <c r="AZ46" s="171"/>
      <c r="BA46" s="302"/>
      <c r="BB46" s="303"/>
      <c r="BC46" s="173"/>
      <c r="BD46" s="304"/>
      <c r="BE46" s="278"/>
      <c r="BF46" s="171"/>
      <c r="BG46" s="231"/>
      <c r="BH46" s="231"/>
      <c r="BI46" s="231"/>
      <c r="BJ46" s="233"/>
      <c r="BK46" s="167"/>
      <c r="BL46" s="231"/>
      <c r="BM46" s="231"/>
      <c r="BN46" s="233"/>
      <c r="BO46" s="167"/>
      <c r="BP46" s="231"/>
      <c r="BQ46" s="231"/>
      <c r="BR46" s="233"/>
      <c r="BS46" s="167"/>
      <c r="BT46" s="146"/>
      <c r="BU46" s="146"/>
      <c r="BV46" s="146"/>
      <c r="BW46" s="167"/>
      <c r="BX46" s="231"/>
      <c r="BY46" s="231"/>
      <c r="BZ46" s="231"/>
      <c r="CA46" s="155">
        <v>42</v>
      </c>
      <c r="CB46" s="146"/>
      <c r="CC46" s="173"/>
      <c r="CD46" s="146"/>
      <c r="CE46" s="173"/>
      <c r="CF46" s="146"/>
      <c r="CG46" s="169"/>
      <c r="CH46" s="169"/>
      <c r="CI46" s="169"/>
      <c r="CJ46" s="146"/>
      <c r="CK46" s="207"/>
      <c r="CL46" s="231"/>
      <c r="CM46" s="231"/>
      <c r="CN46" s="231"/>
      <c r="CO46" s="233"/>
    </row>
    <row r="47" spans="1:93" x14ac:dyDescent="0.25">
      <c r="A47" s="152">
        <v>43</v>
      </c>
      <c r="B47" s="146">
        <v>43</v>
      </c>
      <c r="C47" s="146"/>
      <c r="D47" s="168">
        <v>41402</v>
      </c>
      <c r="E47" s="166">
        <v>1</v>
      </c>
      <c r="F47" s="166">
        <v>1</v>
      </c>
      <c r="G47" s="175">
        <v>8.1999999999999993</v>
      </c>
      <c r="H47" s="203"/>
      <c r="I47" s="207">
        <v>18</v>
      </c>
      <c r="J47" s="175">
        <v>11</v>
      </c>
      <c r="K47" s="203"/>
      <c r="L47" s="171">
        <v>21</v>
      </c>
      <c r="M47" s="146">
        <v>1</v>
      </c>
      <c r="N47" s="146">
        <v>1</v>
      </c>
      <c r="O47" s="146">
        <v>1</v>
      </c>
      <c r="P47" s="146">
        <v>1</v>
      </c>
      <c r="Q47" s="146">
        <v>1</v>
      </c>
      <c r="R47" s="167"/>
      <c r="S47" s="146" t="s">
        <v>117</v>
      </c>
      <c r="T47" s="146"/>
      <c r="U47" s="146"/>
      <c r="V47" s="146"/>
      <c r="W47" s="167">
        <v>10</v>
      </c>
      <c r="X47" s="146">
        <v>5</v>
      </c>
      <c r="Y47" s="146">
        <v>8</v>
      </c>
      <c r="Z47" s="146">
        <v>8</v>
      </c>
      <c r="AA47" s="146"/>
      <c r="AB47" s="167"/>
      <c r="AC47" s="146"/>
      <c r="AD47" s="146"/>
      <c r="AE47" s="146"/>
      <c r="AF47" s="171">
        <v>7</v>
      </c>
      <c r="AG47" s="169" t="s">
        <v>1014</v>
      </c>
      <c r="AH47" s="169">
        <v>41418</v>
      </c>
      <c r="AI47" s="170">
        <v>41423</v>
      </c>
      <c r="AJ47" s="167"/>
      <c r="AK47" s="146"/>
      <c r="AL47" s="146"/>
      <c r="AM47" s="146"/>
      <c r="AN47" s="171"/>
      <c r="AO47" s="172" t="s">
        <v>1051</v>
      </c>
      <c r="AP47" s="167">
        <v>1</v>
      </c>
      <c r="AQ47" s="173">
        <v>2.0299999999999998</v>
      </c>
      <c r="AR47" s="146">
        <v>280</v>
      </c>
      <c r="AS47" s="174"/>
      <c r="AT47" s="146"/>
      <c r="AU47" s="173"/>
      <c r="AV47" s="173"/>
      <c r="AW47" s="173"/>
      <c r="AX47" s="173"/>
      <c r="AY47" s="167">
        <v>0</v>
      </c>
      <c r="AZ47" s="171">
        <v>0</v>
      </c>
      <c r="BA47" s="302"/>
      <c r="BB47" s="303">
        <f t="shared" si="0"/>
        <v>906.2332416324723</v>
      </c>
      <c r="BC47" s="173"/>
      <c r="BD47" s="304">
        <f>BB47+BC47</f>
        <v>906.2332416324723</v>
      </c>
      <c r="BE47" s="278"/>
      <c r="BF47" s="171"/>
      <c r="BG47" s="231"/>
      <c r="BH47" s="231"/>
      <c r="BI47" s="231"/>
      <c r="BJ47" s="233"/>
      <c r="BK47" s="167"/>
      <c r="BL47" s="231"/>
      <c r="BM47" s="231"/>
      <c r="BN47" s="233"/>
      <c r="BO47" s="167"/>
      <c r="BP47" s="231"/>
      <c r="BQ47" s="231"/>
      <c r="BR47" s="233"/>
      <c r="BS47" s="167"/>
      <c r="BT47" s="146"/>
      <c r="BU47" s="146"/>
      <c r="BV47" s="146"/>
      <c r="BW47" s="167"/>
      <c r="BX47" s="231"/>
      <c r="BY47" s="231"/>
      <c r="BZ47" s="231"/>
      <c r="CA47" s="155">
        <v>43</v>
      </c>
      <c r="CB47" s="146">
        <v>1</v>
      </c>
      <c r="CC47" s="173">
        <v>2.0299999999999998</v>
      </c>
      <c r="CD47" s="146">
        <v>280</v>
      </c>
      <c r="CE47" s="173">
        <v>906.2332416324723</v>
      </c>
      <c r="CF47" s="146">
        <v>7</v>
      </c>
      <c r="CG47" s="169" t="s">
        <v>1014</v>
      </c>
      <c r="CH47" s="169">
        <v>41418</v>
      </c>
      <c r="CI47" s="169">
        <v>41423</v>
      </c>
      <c r="CJ47" s="146">
        <v>0</v>
      </c>
      <c r="CK47" s="207"/>
      <c r="CL47" s="231"/>
      <c r="CM47" s="231"/>
      <c r="CN47" s="231"/>
      <c r="CO47" s="233"/>
    </row>
    <row r="48" spans="1:93" x14ac:dyDescent="0.25">
      <c r="A48" s="152">
        <v>44</v>
      </c>
      <c r="B48" s="146"/>
      <c r="C48" s="146"/>
      <c r="D48" s="168"/>
      <c r="E48" s="166"/>
      <c r="F48" s="166"/>
      <c r="G48" s="175"/>
      <c r="H48" s="203"/>
      <c r="I48" s="207"/>
      <c r="J48" s="175"/>
      <c r="K48" s="203"/>
      <c r="L48" s="171"/>
      <c r="M48" s="146"/>
      <c r="N48" s="146"/>
      <c r="O48" s="146"/>
      <c r="P48" s="146"/>
      <c r="Q48" s="146"/>
      <c r="R48" s="167"/>
      <c r="S48" s="146"/>
      <c r="T48" s="146"/>
      <c r="U48" s="146"/>
      <c r="V48" s="146"/>
      <c r="W48" s="167"/>
      <c r="X48" s="146"/>
      <c r="Y48" s="146"/>
      <c r="Z48" s="146"/>
      <c r="AA48" s="146"/>
      <c r="AB48" s="167"/>
      <c r="AC48" s="146"/>
      <c r="AD48" s="146"/>
      <c r="AE48" s="146"/>
      <c r="AF48" s="171"/>
      <c r="AG48" s="291"/>
      <c r="AH48" s="291"/>
      <c r="AI48" s="292"/>
      <c r="AJ48" s="167"/>
      <c r="AK48" s="146"/>
      <c r="AL48" s="146"/>
      <c r="AM48" s="146"/>
      <c r="AN48" s="171"/>
      <c r="AO48" s="172" t="s">
        <v>1122</v>
      </c>
      <c r="AP48" s="167"/>
      <c r="AQ48" s="173"/>
      <c r="AR48" s="146"/>
      <c r="AS48" s="174"/>
      <c r="AT48" s="146"/>
      <c r="AU48" s="173"/>
      <c r="AV48" s="173"/>
      <c r="AW48" s="173"/>
      <c r="AX48" s="173"/>
      <c r="AY48" s="167"/>
      <c r="AZ48" s="171"/>
      <c r="BA48" s="302"/>
      <c r="BB48" s="303"/>
      <c r="BC48" s="173"/>
      <c r="BD48" s="304"/>
      <c r="BE48" s="278"/>
      <c r="BF48" s="171"/>
      <c r="BG48" s="231"/>
      <c r="BH48" s="231"/>
      <c r="BI48" s="231"/>
      <c r="BJ48" s="233"/>
      <c r="BK48" s="167"/>
      <c r="BL48" s="231"/>
      <c r="BM48" s="231"/>
      <c r="BN48" s="233"/>
      <c r="BO48" s="167"/>
      <c r="BP48" s="231"/>
      <c r="BQ48" s="231"/>
      <c r="BR48" s="233"/>
      <c r="BS48" s="167"/>
      <c r="BT48" s="146"/>
      <c r="BU48" s="146"/>
      <c r="BV48" s="146"/>
      <c r="BW48" s="167"/>
      <c r="BX48" s="231"/>
      <c r="BY48" s="231"/>
      <c r="BZ48" s="231"/>
      <c r="CA48" s="155">
        <v>44</v>
      </c>
      <c r="CB48" s="146"/>
      <c r="CC48" s="173"/>
      <c r="CD48" s="146"/>
      <c r="CE48" s="173"/>
      <c r="CF48" s="146"/>
      <c r="CG48" s="291"/>
      <c r="CH48" s="291"/>
      <c r="CJ48" s="146"/>
      <c r="CK48" s="207"/>
      <c r="CL48" s="231"/>
      <c r="CM48" s="231"/>
      <c r="CN48" s="231"/>
      <c r="CO48" s="233"/>
    </row>
    <row r="49" spans="1:93" x14ac:dyDescent="0.25">
      <c r="A49" s="152">
        <v>45</v>
      </c>
      <c r="B49" s="146"/>
      <c r="C49" s="146"/>
      <c r="D49" s="168"/>
      <c r="E49" s="166"/>
      <c r="F49" s="166"/>
      <c r="G49" s="175"/>
      <c r="H49" s="203"/>
      <c r="I49" s="207"/>
      <c r="J49" s="175"/>
      <c r="K49" s="203"/>
      <c r="L49" s="171"/>
      <c r="M49" s="146"/>
      <c r="N49" s="146"/>
      <c r="O49" s="146"/>
      <c r="P49" s="146"/>
      <c r="Q49" s="146"/>
      <c r="R49" s="167"/>
      <c r="S49" s="146"/>
      <c r="T49" s="146"/>
      <c r="U49" s="146"/>
      <c r="V49" s="146"/>
      <c r="W49" s="167"/>
      <c r="X49" s="146"/>
      <c r="Y49" s="146"/>
      <c r="Z49" s="146"/>
      <c r="AA49" s="146"/>
      <c r="AB49" s="167"/>
      <c r="AC49" s="146"/>
      <c r="AD49" s="146"/>
      <c r="AE49" s="146"/>
      <c r="AF49" s="171"/>
      <c r="AG49" s="169"/>
      <c r="AH49" s="169"/>
      <c r="AI49" s="170"/>
      <c r="AJ49" s="306"/>
      <c r="AK49" s="176"/>
      <c r="AL49" s="176"/>
      <c r="AM49" s="176"/>
      <c r="AN49" s="305"/>
      <c r="AO49" s="172" t="s">
        <v>1122</v>
      </c>
      <c r="AP49" s="167"/>
      <c r="AQ49" s="173"/>
      <c r="AR49" s="146"/>
      <c r="AS49" s="174"/>
      <c r="AT49" s="146"/>
      <c r="AU49" s="173"/>
      <c r="AV49" s="173"/>
      <c r="AW49" s="173"/>
      <c r="AX49" s="173"/>
      <c r="AY49" s="167"/>
      <c r="AZ49" s="171"/>
      <c r="BA49" s="302"/>
      <c r="BB49" s="303"/>
      <c r="BC49" s="173"/>
      <c r="BD49" s="304"/>
      <c r="BE49" s="278"/>
      <c r="BF49" s="171"/>
      <c r="BG49" s="231"/>
      <c r="BH49" s="231"/>
      <c r="BI49" s="231"/>
      <c r="BJ49" s="233"/>
      <c r="BK49" s="167"/>
      <c r="BL49" s="231"/>
      <c r="BM49" s="231"/>
      <c r="BN49" s="233"/>
      <c r="BO49" s="167"/>
      <c r="BP49" s="231"/>
      <c r="BQ49" s="231"/>
      <c r="BR49" s="233"/>
      <c r="BS49" s="167"/>
      <c r="BT49" s="146"/>
      <c r="BU49" s="146"/>
      <c r="BV49" s="146"/>
      <c r="BW49" s="167"/>
      <c r="BX49" s="231"/>
      <c r="BY49" s="231"/>
      <c r="BZ49" s="231"/>
      <c r="CA49" s="155">
        <v>45</v>
      </c>
      <c r="CB49" s="146"/>
      <c r="CC49" s="173"/>
      <c r="CD49" s="146"/>
      <c r="CE49" s="173"/>
      <c r="CF49" s="146"/>
      <c r="CG49" s="169"/>
      <c r="CH49" s="169"/>
      <c r="CI49" s="169"/>
      <c r="CJ49" s="146"/>
      <c r="CK49" s="207"/>
      <c r="CL49" s="231"/>
      <c r="CM49" s="231"/>
      <c r="CN49" s="231"/>
      <c r="CO49" s="233"/>
    </row>
    <row r="50" spans="1:93" x14ac:dyDescent="0.25">
      <c r="A50" s="152">
        <v>46</v>
      </c>
      <c r="B50" s="146">
        <v>46</v>
      </c>
      <c r="C50" s="146"/>
      <c r="D50" s="168">
        <v>41402</v>
      </c>
      <c r="E50" s="166">
        <v>1</v>
      </c>
      <c r="F50" s="166">
        <v>1</v>
      </c>
      <c r="G50" s="175">
        <v>8.1999999999999993</v>
      </c>
      <c r="H50" s="203"/>
      <c r="I50" s="207">
        <v>36</v>
      </c>
      <c r="J50" s="175">
        <v>11.2</v>
      </c>
      <c r="K50" s="203"/>
      <c r="L50" s="171">
        <v>38</v>
      </c>
      <c r="M50" s="146">
        <v>1</v>
      </c>
      <c r="N50" s="146">
        <v>1</v>
      </c>
      <c r="O50" s="146">
        <v>1</v>
      </c>
      <c r="P50" s="146"/>
      <c r="Q50" s="146"/>
      <c r="R50" s="167"/>
      <c r="S50" s="146" t="s">
        <v>118</v>
      </c>
      <c r="T50" s="146"/>
      <c r="U50" s="146"/>
      <c r="V50" s="146"/>
      <c r="W50" s="167">
        <v>10</v>
      </c>
      <c r="X50" s="146">
        <v>8</v>
      </c>
      <c r="Y50" s="146"/>
      <c r="Z50" s="146"/>
      <c r="AA50" s="146"/>
      <c r="AB50" s="167"/>
      <c r="AC50" s="146"/>
      <c r="AD50" s="146">
        <v>8</v>
      </c>
      <c r="AE50" s="146"/>
      <c r="AF50" s="171"/>
      <c r="AG50" s="169" t="s">
        <v>1014</v>
      </c>
      <c r="AH50" s="169"/>
      <c r="AI50" s="170">
        <v>41415</v>
      </c>
      <c r="AJ50" s="167"/>
      <c r="AK50" s="146"/>
      <c r="AL50" s="146"/>
      <c r="AM50" s="146"/>
      <c r="AN50" s="171"/>
      <c r="AO50" s="172" t="s">
        <v>1052</v>
      </c>
      <c r="AP50" s="167">
        <v>1</v>
      </c>
      <c r="AQ50" s="173">
        <v>2.27</v>
      </c>
      <c r="AR50" s="146">
        <v>246</v>
      </c>
      <c r="AS50" s="174"/>
      <c r="AT50" s="146"/>
      <c r="AU50" s="173"/>
      <c r="AV50" s="173"/>
      <c r="AW50" s="173"/>
      <c r="AX50" s="173"/>
      <c r="AY50" s="167">
        <v>0</v>
      </c>
      <c r="AZ50" s="171">
        <v>0</v>
      </c>
      <c r="BA50" s="302"/>
      <c r="BB50" s="303">
        <f t="shared" si="0"/>
        <v>995.58123625799487</v>
      </c>
      <c r="BC50" s="173"/>
      <c r="BD50" s="304">
        <f>BB50+BC50</f>
        <v>995.58123625799487</v>
      </c>
      <c r="BE50" s="278"/>
      <c r="BF50" s="171"/>
      <c r="BG50" s="231"/>
      <c r="BH50" s="231"/>
      <c r="BI50" s="231"/>
      <c r="BJ50" s="233"/>
      <c r="BK50" s="167"/>
      <c r="BL50" s="231"/>
      <c r="BM50" s="231"/>
      <c r="BN50" s="233"/>
      <c r="BO50" s="167"/>
      <c r="BP50" s="231"/>
      <c r="BQ50" s="231"/>
      <c r="BR50" s="233"/>
      <c r="BS50" s="167"/>
      <c r="BT50" s="146"/>
      <c r="BU50" s="146"/>
      <c r="BV50" s="146"/>
      <c r="BW50" s="167"/>
      <c r="BX50" s="231"/>
      <c r="BY50" s="231"/>
      <c r="BZ50" s="231"/>
      <c r="CA50" s="155">
        <v>46</v>
      </c>
      <c r="CB50" s="146">
        <v>1</v>
      </c>
      <c r="CC50" s="173">
        <v>2.27</v>
      </c>
      <c r="CD50" s="146">
        <v>246</v>
      </c>
      <c r="CE50" s="173">
        <v>995.58123625799487</v>
      </c>
      <c r="CF50" s="146">
        <v>8</v>
      </c>
      <c r="CG50" s="169" t="s">
        <v>1014</v>
      </c>
      <c r="CH50" s="169"/>
      <c r="CI50" s="169">
        <v>41415</v>
      </c>
      <c r="CJ50" s="146">
        <v>0</v>
      </c>
      <c r="CK50" s="207"/>
      <c r="CL50" s="231"/>
      <c r="CM50" s="231"/>
      <c r="CN50" s="231"/>
      <c r="CO50" s="233"/>
    </row>
    <row r="51" spans="1:93" x14ac:dyDescent="0.25">
      <c r="A51" s="152">
        <v>47</v>
      </c>
      <c r="B51" s="146">
        <v>47</v>
      </c>
      <c r="C51" s="146"/>
      <c r="D51" s="168">
        <v>41409</v>
      </c>
      <c r="E51" s="166">
        <v>1</v>
      </c>
      <c r="F51" s="166">
        <v>0</v>
      </c>
      <c r="G51" s="175">
        <v>8.1999999999999993</v>
      </c>
      <c r="H51" s="203"/>
      <c r="I51" s="207">
        <v>50</v>
      </c>
      <c r="J51" s="175">
        <v>11</v>
      </c>
      <c r="K51" s="203"/>
      <c r="L51" s="171">
        <v>53</v>
      </c>
      <c r="M51" s="146"/>
      <c r="N51" s="146">
        <v>1</v>
      </c>
      <c r="O51" s="146">
        <v>1</v>
      </c>
      <c r="P51" s="146"/>
      <c r="Q51" s="146"/>
      <c r="R51" s="167"/>
      <c r="S51" s="146"/>
      <c r="T51" s="146"/>
      <c r="U51" s="146"/>
      <c r="V51" s="146"/>
      <c r="W51" s="167"/>
      <c r="X51" s="146"/>
      <c r="Y51" s="146"/>
      <c r="Z51" s="146"/>
      <c r="AA51" s="146"/>
      <c r="AB51" s="167"/>
      <c r="AC51" s="146"/>
      <c r="AD51" s="146"/>
      <c r="AE51" s="146"/>
      <c r="AF51" s="171"/>
      <c r="AG51" s="169"/>
      <c r="AH51" s="169"/>
      <c r="AI51" s="170"/>
      <c r="AJ51" s="167"/>
      <c r="AK51" s="146"/>
      <c r="AL51" s="146"/>
      <c r="AM51" s="146"/>
      <c r="AN51" s="171"/>
      <c r="AO51" s="172"/>
      <c r="AP51" s="167"/>
      <c r="AQ51" s="173"/>
      <c r="AR51" s="146"/>
      <c r="AS51" s="174"/>
      <c r="AT51" s="146"/>
      <c r="AU51" s="173"/>
      <c r="AV51" s="173"/>
      <c r="AW51" s="173"/>
      <c r="AX51" s="173"/>
      <c r="AY51" s="167"/>
      <c r="AZ51" s="171"/>
      <c r="BA51" s="302"/>
      <c r="BB51" s="303"/>
      <c r="BC51" s="173"/>
      <c r="BD51" s="304"/>
      <c r="BE51" s="278"/>
      <c r="BF51" s="171"/>
      <c r="BG51" s="231"/>
      <c r="BH51" s="231"/>
      <c r="BI51" s="231"/>
      <c r="BJ51" s="233"/>
      <c r="BK51" s="167"/>
      <c r="BL51" s="231"/>
      <c r="BM51" s="231"/>
      <c r="BN51" s="233"/>
      <c r="BO51" s="167"/>
      <c r="BP51" s="231"/>
      <c r="BQ51" s="231"/>
      <c r="BR51" s="233"/>
      <c r="BS51" s="167"/>
      <c r="BT51" s="146"/>
      <c r="BU51" s="146"/>
      <c r="BV51" s="146"/>
      <c r="BW51" s="167"/>
      <c r="BX51" s="231"/>
      <c r="BY51" s="231"/>
      <c r="BZ51" s="231"/>
      <c r="CA51" s="155">
        <v>47</v>
      </c>
      <c r="CB51" s="146">
        <v>1</v>
      </c>
      <c r="CC51" s="173"/>
      <c r="CD51" s="146"/>
      <c r="CE51" s="173"/>
      <c r="CF51" s="146"/>
      <c r="CG51" s="169"/>
      <c r="CH51" s="169"/>
      <c r="CI51" s="169"/>
      <c r="CJ51" s="146"/>
      <c r="CK51" s="207"/>
      <c r="CL51" s="231"/>
      <c r="CM51" s="231"/>
      <c r="CN51" s="231"/>
      <c r="CO51" s="233"/>
    </row>
    <row r="52" spans="1:93" x14ac:dyDescent="0.25">
      <c r="A52" s="152">
        <v>48</v>
      </c>
      <c r="B52" s="146">
        <v>48</v>
      </c>
      <c r="C52" s="146"/>
      <c r="D52" s="168">
        <v>41402</v>
      </c>
      <c r="E52" s="166">
        <v>1</v>
      </c>
      <c r="F52" s="166">
        <v>1</v>
      </c>
      <c r="G52" s="175">
        <v>8.1999999999999993</v>
      </c>
      <c r="H52" s="203"/>
      <c r="I52" s="207">
        <v>52</v>
      </c>
      <c r="J52" s="175">
        <v>11.3</v>
      </c>
      <c r="K52" s="203"/>
      <c r="L52" s="171">
        <v>55</v>
      </c>
      <c r="M52" s="146">
        <v>2</v>
      </c>
      <c r="N52" s="146">
        <v>2</v>
      </c>
      <c r="O52" s="146">
        <v>2</v>
      </c>
      <c r="P52" s="146">
        <v>2</v>
      </c>
      <c r="Q52" s="146">
        <v>2</v>
      </c>
      <c r="R52" s="167"/>
      <c r="S52" s="146" t="s">
        <v>111</v>
      </c>
      <c r="T52" s="146"/>
      <c r="U52" s="146"/>
      <c r="V52" s="146"/>
      <c r="W52" s="167">
        <v>20</v>
      </c>
      <c r="X52" s="146">
        <v>15</v>
      </c>
      <c r="Y52" s="146">
        <v>14</v>
      </c>
      <c r="Z52" s="146">
        <v>14</v>
      </c>
      <c r="AA52" s="146"/>
      <c r="AB52" s="167"/>
      <c r="AC52" s="146"/>
      <c r="AD52" s="146"/>
      <c r="AE52" s="146"/>
      <c r="AF52" s="171">
        <v>14</v>
      </c>
      <c r="AG52" s="169" t="s">
        <v>1014</v>
      </c>
      <c r="AH52" s="169">
        <v>41415</v>
      </c>
      <c r="AI52" s="170" t="s">
        <v>1020</v>
      </c>
      <c r="AJ52" s="167"/>
      <c r="AK52" s="146"/>
      <c r="AL52" s="146"/>
      <c r="AM52" s="146"/>
      <c r="AN52" s="171"/>
      <c r="AO52" s="172" t="s">
        <v>1053</v>
      </c>
      <c r="AP52" s="167">
        <v>2</v>
      </c>
      <c r="AQ52" s="173">
        <v>2.5099999999999998</v>
      </c>
      <c r="AR52" s="146">
        <v>290</v>
      </c>
      <c r="AS52" s="174"/>
      <c r="AT52" s="146"/>
      <c r="AU52" s="173"/>
      <c r="AV52" s="173"/>
      <c r="AW52" s="173"/>
      <c r="AX52" s="173"/>
      <c r="AY52" s="167">
        <v>0</v>
      </c>
      <c r="AZ52" s="171">
        <v>0</v>
      </c>
      <c r="BA52" s="302"/>
      <c r="BB52" s="303">
        <f t="shared" si="0"/>
        <v>2869.8904421477528</v>
      </c>
      <c r="BC52" s="173"/>
      <c r="BD52" s="304">
        <f>BB52+BC52</f>
        <v>2869.8904421477528</v>
      </c>
      <c r="BE52" s="278"/>
      <c r="BF52" s="171"/>
      <c r="BG52" s="231"/>
      <c r="BH52" s="231"/>
      <c r="BI52" s="231"/>
      <c r="BJ52" s="233"/>
      <c r="BK52" s="167"/>
      <c r="BL52" s="231"/>
      <c r="BM52" s="231"/>
      <c r="BN52" s="233"/>
      <c r="BO52" s="167"/>
      <c r="BP52" s="231"/>
      <c r="BQ52" s="231"/>
      <c r="BR52" s="233"/>
      <c r="BS52" s="167"/>
      <c r="BT52" s="146"/>
      <c r="BU52" s="146"/>
      <c r="BV52" s="146"/>
      <c r="BW52" s="167"/>
      <c r="BX52" s="231"/>
      <c r="BY52" s="231"/>
      <c r="BZ52" s="231"/>
      <c r="CA52" s="155">
        <v>48</v>
      </c>
      <c r="CB52" s="146">
        <v>2</v>
      </c>
      <c r="CC52" s="173">
        <v>2.5099999999999998</v>
      </c>
      <c r="CD52" s="146">
        <v>290</v>
      </c>
      <c r="CE52" s="173">
        <v>2869.8904421477528</v>
      </c>
      <c r="CF52" s="146">
        <v>14</v>
      </c>
      <c r="CG52" s="169" t="s">
        <v>1014</v>
      </c>
      <c r="CH52" s="169">
        <v>41415</v>
      </c>
      <c r="CI52" s="169" t="s">
        <v>1020</v>
      </c>
      <c r="CJ52" s="146">
        <v>0</v>
      </c>
      <c r="CK52" s="207"/>
      <c r="CL52" s="231"/>
      <c r="CM52" s="231"/>
      <c r="CN52" s="231"/>
      <c r="CO52" s="233"/>
    </row>
    <row r="53" spans="1:93" x14ac:dyDescent="0.25">
      <c r="A53" s="152">
        <v>49</v>
      </c>
      <c r="B53" s="146">
        <v>49</v>
      </c>
      <c r="C53" s="146"/>
      <c r="D53" s="168">
        <v>41402</v>
      </c>
      <c r="E53" s="166">
        <v>1</v>
      </c>
      <c r="F53" s="166">
        <v>0</v>
      </c>
      <c r="G53" s="175">
        <v>8</v>
      </c>
      <c r="H53" s="203"/>
      <c r="I53" s="207">
        <v>54</v>
      </c>
      <c r="J53" s="175">
        <v>10.8</v>
      </c>
      <c r="K53" s="203"/>
      <c r="L53" s="171">
        <v>58</v>
      </c>
      <c r="M53" s="146">
        <v>2</v>
      </c>
      <c r="N53" s="146">
        <v>2</v>
      </c>
      <c r="O53" s="146">
        <v>2</v>
      </c>
      <c r="P53" s="146"/>
      <c r="Q53" s="146"/>
      <c r="R53" s="167"/>
      <c r="S53" s="146"/>
      <c r="T53" s="146"/>
      <c r="U53" s="146"/>
      <c r="V53" s="146"/>
      <c r="W53" s="167"/>
      <c r="X53" s="146"/>
      <c r="Y53" s="146"/>
      <c r="Z53" s="146"/>
      <c r="AA53" s="146"/>
      <c r="AB53" s="167"/>
      <c r="AC53" s="146"/>
      <c r="AD53" s="146"/>
      <c r="AE53" s="146"/>
      <c r="AF53" s="171"/>
      <c r="AG53" s="169"/>
      <c r="AH53" s="169"/>
      <c r="AI53" s="170"/>
      <c r="AJ53" s="306"/>
      <c r="AK53" s="146"/>
      <c r="AL53" s="176"/>
      <c r="AM53" s="176"/>
      <c r="AN53" s="305"/>
      <c r="AO53" s="172" t="s">
        <v>1054</v>
      </c>
      <c r="AP53" s="167"/>
      <c r="AQ53" s="173"/>
      <c r="AR53" s="146"/>
      <c r="AS53" s="174"/>
      <c r="AT53" s="146"/>
      <c r="AU53" s="173"/>
      <c r="AV53" s="173"/>
      <c r="AW53" s="173"/>
      <c r="AX53" s="173"/>
      <c r="AY53" s="167"/>
      <c r="AZ53" s="171"/>
      <c r="BA53" s="302"/>
      <c r="BB53" s="303"/>
      <c r="BC53" s="173"/>
      <c r="BD53" s="304"/>
      <c r="BE53" s="278"/>
      <c r="BF53" s="171"/>
      <c r="BG53" s="231"/>
      <c r="BH53" s="231"/>
      <c r="BI53" s="231"/>
      <c r="BJ53" s="233"/>
      <c r="BK53" s="167"/>
      <c r="BL53" s="231"/>
      <c r="BM53" s="231"/>
      <c r="BN53" s="233"/>
      <c r="BO53" s="167"/>
      <c r="BP53" s="231"/>
      <c r="BQ53" s="231"/>
      <c r="BR53" s="233"/>
      <c r="BS53" s="167"/>
      <c r="BT53" s="146"/>
      <c r="BU53" s="146"/>
      <c r="BV53" s="146"/>
      <c r="BW53" s="167"/>
      <c r="BX53" s="231"/>
      <c r="BY53" s="231"/>
      <c r="BZ53" s="231"/>
      <c r="CA53" s="155">
        <v>49</v>
      </c>
      <c r="CB53" s="146">
        <v>2</v>
      </c>
      <c r="CC53" s="173"/>
      <c r="CD53" s="146"/>
      <c r="CE53" s="173"/>
      <c r="CF53" s="146"/>
      <c r="CG53" s="169"/>
      <c r="CH53" s="169"/>
      <c r="CI53" s="169"/>
      <c r="CJ53" s="146"/>
      <c r="CK53" s="207"/>
      <c r="CL53" s="231"/>
      <c r="CM53" s="231"/>
      <c r="CN53" s="231"/>
      <c r="CO53" s="233"/>
    </row>
    <row r="54" spans="1:93" x14ac:dyDescent="0.25">
      <c r="A54" s="152">
        <v>50</v>
      </c>
      <c r="B54" s="146">
        <v>50</v>
      </c>
      <c r="C54" s="146"/>
      <c r="D54" s="168">
        <v>41402</v>
      </c>
      <c r="E54" s="166">
        <v>1</v>
      </c>
      <c r="F54" s="166">
        <v>0</v>
      </c>
      <c r="G54" s="175">
        <v>8</v>
      </c>
      <c r="H54" s="203"/>
      <c r="I54" s="207">
        <v>115</v>
      </c>
      <c r="J54" s="175">
        <v>11</v>
      </c>
      <c r="K54" s="203"/>
      <c r="L54" s="171">
        <v>11.5</v>
      </c>
      <c r="M54" s="146">
        <v>1</v>
      </c>
      <c r="N54" s="146">
        <v>1</v>
      </c>
      <c r="O54" s="146">
        <v>2</v>
      </c>
      <c r="P54" s="146"/>
      <c r="Q54" s="146"/>
      <c r="R54" s="167"/>
      <c r="S54" s="146"/>
      <c r="T54" s="146"/>
      <c r="U54" s="146"/>
      <c r="V54" s="146"/>
      <c r="W54" s="167"/>
      <c r="X54" s="146"/>
      <c r="Y54" s="146"/>
      <c r="Z54" s="146"/>
      <c r="AA54" s="146"/>
      <c r="AB54" s="167"/>
      <c r="AC54" s="146"/>
      <c r="AD54" s="146"/>
      <c r="AE54" s="146"/>
      <c r="AF54" s="171"/>
      <c r="AG54" s="169"/>
      <c r="AH54" s="169"/>
      <c r="AI54" s="170"/>
      <c r="AJ54" s="167"/>
      <c r="AK54" s="146"/>
      <c r="AL54" s="146"/>
      <c r="AM54" s="146"/>
      <c r="AN54" s="171"/>
      <c r="AO54" s="172" t="s">
        <v>1055</v>
      </c>
      <c r="AP54" s="167"/>
      <c r="AQ54" s="173"/>
      <c r="AR54" s="146"/>
      <c r="AS54" s="174"/>
      <c r="AT54" s="146"/>
      <c r="AU54" s="173"/>
      <c r="AV54" s="173"/>
      <c r="AW54" s="173"/>
      <c r="AX54" s="173"/>
      <c r="AY54" s="167"/>
      <c r="AZ54" s="171"/>
      <c r="BA54" s="302"/>
      <c r="BB54" s="303"/>
      <c r="BC54" s="173"/>
      <c r="BD54" s="304"/>
      <c r="BE54" s="278"/>
      <c r="BF54" s="171"/>
      <c r="BG54" s="231"/>
      <c r="BH54" s="231"/>
      <c r="BI54" s="231"/>
      <c r="BJ54" s="233"/>
      <c r="BK54" s="167"/>
      <c r="BL54" s="231"/>
      <c r="BM54" s="231"/>
      <c r="BN54" s="233"/>
      <c r="BO54" s="167"/>
      <c r="BP54" s="231"/>
      <c r="BQ54" s="231"/>
      <c r="BR54" s="233"/>
      <c r="BS54" s="167"/>
      <c r="BT54" s="146"/>
      <c r="BU54" s="146"/>
      <c r="BV54" s="146"/>
      <c r="BW54" s="167"/>
      <c r="BX54" s="231"/>
      <c r="BY54" s="231"/>
      <c r="BZ54" s="231"/>
      <c r="CA54" s="155">
        <v>50</v>
      </c>
      <c r="CB54" s="146">
        <v>2</v>
      </c>
      <c r="CC54" s="173"/>
      <c r="CD54" s="146"/>
      <c r="CE54" s="173"/>
      <c r="CF54" s="146"/>
      <c r="CG54" s="169"/>
      <c r="CH54" s="169"/>
      <c r="CI54" s="169"/>
      <c r="CJ54" s="146"/>
      <c r="CK54" s="207"/>
      <c r="CL54" s="231"/>
      <c r="CM54" s="231"/>
      <c r="CN54" s="231"/>
      <c r="CO54" s="233"/>
    </row>
    <row r="55" spans="1:93" x14ac:dyDescent="0.25">
      <c r="A55" s="152">
        <v>51</v>
      </c>
      <c r="B55" s="146">
        <v>51</v>
      </c>
      <c r="C55" s="146"/>
      <c r="D55" s="168"/>
      <c r="E55" s="166"/>
      <c r="F55" s="166"/>
      <c r="G55" s="137"/>
      <c r="H55" s="203"/>
      <c r="I55" s="207"/>
      <c r="J55" s="175"/>
      <c r="K55" s="203"/>
      <c r="L55" s="171"/>
      <c r="M55" s="146"/>
      <c r="N55" s="146"/>
      <c r="O55" s="146"/>
      <c r="P55" s="146"/>
      <c r="Q55" s="146"/>
      <c r="R55" s="167"/>
      <c r="S55" s="146"/>
      <c r="T55" s="146"/>
      <c r="U55" s="146"/>
      <c r="V55" s="146"/>
      <c r="W55" s="167"/>
      <c r="X55" s="146"/>
      <c r="Y55" s="146"/>
      <c r="Z55" s="146"/>
      <c r="AA55" s="146"/>
      <c r="AB55" s="167"/>
      <c r="AC55" s="146"/>
      <c r="AD55" s="146"/>
      <c r="AE55" s="146"/>
      <c r="AF55" s="171"/>
      <c r="AG55" s="169"/>
      <c r="AH55" s="169"/>
      <c r="AI55" s="170"/>
      <c r="AJ55" s="167"/>
      <c r="AK55" s="146"/>
      <c r="AL55" s="146"/>
      <c r="AM55" s="146"/>
      <c r="AN55" s="305"/>
      <c r="AO55" s="172" t="s">
        <v>1122</v>
      </c>
      <c r="AP55" s="167"/>
      <c r="AQ55" s="173"/>
      <c r="AR55" s="146"/>
      <c r="AS55" s="174"/>
      <c r="AT55" s="146"/>
      <c r="AU55" s="173"/>
      <c r="AV55" s="173"/>
      <c r="AW55" s="173"/>
      <c r="AX55" s="173"/>
      <c r="AY55" s="167"/>
      <c r="AZ55" s="171"/>
      <c r="BA55" s="302"/>
      <c r="BB55" s="303"/>
      <c r="BC55" s="173"/>
      <c r="BD55" s="304"/>
      <c r="BE55" s="278"/>
      <c r="BF55" s="171"/>
      <c r="BG55" s="231"/>
      <c r="BH55" s="231"/>
      <c r="BI55" s="231"/>
      <c r="BJ55" s="233"/>
      <c r="BK55" s="167"/>
      <c r="BL55" s="231"/>
      <c r="BM55" s="231"/>
      <c r="BN55" s="233"/>
      <c r="BO55" s="167"/>
      <c r="BP55" s="231"/>
      <c r="BQ55" s="231"/>
      <c r="BR55" s="233"/>
      <c r="BS55" s="167"/>
      <c r="BT55" s="146"/>
      <c r="BU55" s="146"/>
      <c r="BV55" s="146"/>
      <c r="BW55" s="167"/>
      <c r="BX55" s="231"/>
      <c r="BY55" s="231"/>
      <c r="BZ55" s="231"/>
      <c r="CA55" s="155">
        <v>51</v>
      </c>
      <c r="CB55" s="146"/>
      <c r="CC55" s="173"/>
      <c r="CD55" s="146"/>
      <c r="CE55" s="173"/>
      <c r="CF55" s="146"/>
      <c r="CG55" s="169"/>
      <c r="CH55" s="169"/>
      <c r="CI55" s="169"/>
      <c r="CJ55" s="146"/>
      <c r="CK55" s="207"/>
      <c r="CL55" s="231"/>
      <c r="CM55" s="231"/>
      <c r="CN55" s="231"/>
      <c r="CO55" s="233"/>
    </row>
    <row r="56" spans="1:93" x14ac:dyDescent="0.25">
      <c r="A56" s="152">
        <v>52</v>
      </c>
      <c r="B56" s="146">
        <v>52</v>
      </c>
      <c r="C56" s="146"/>
      <c r="D56" s="168">
        <v>41402</v>
      </c>
      <c r="E56" s="166">
        <v>1</v>
      </c>
      <c r="F56" s="166">
        <v>0</v>
      </c>
      <c r="G56" s="175">
        <v>8.1999999999999993</v>
      </c>
      <c r="H56" s="203"/>
      <c r="I56" s="207">
        <v>111</v>
      </c>
      <c r="J56" s="175">
        <v>11.3</v>
      </c>
      <c r="K56" s="203"/>
      <c r="L56" s="171">
        <v>135</v>
      </c>
      <c r="M56" s="146">
        <v>1</v>
      </c>
      <c r="N56" s="146">
        <v>1</v>
      </c>
      <c r="O56" s="146">
        <v>1</v>
      </c>
      <c r="P56" s="146"/>
      <c r="Q56" s="146"/>
      <c r="R56" s="167"/>
      <c r="S56" s="146"/>
      <c r="T56" s="146"/>
      <c r="U56" s="146"/>
      <c r="V56" s="146"/>
      <c r="W56" s="167"/>
      <c r="X56" s="146"/>
      <c r="Y56" s="146"/>
      <c r="Z56" s="146"/>
      <c r="AA56" s="146"/>
      <c r="AB56" s="167"/>
      <c r="AC56" s="146"/>
      <c r="AD56" s="146"/>
      <c r="AE56" s="146"/>
      <c r="AF56" s="171"/>
      <c r="AG56" s="169"/>
      <c r="AH56" s="169"/>
      <c r="AI56" s="170"/>
      <c r="AJ56" s="167"/>
      <c r="AK56" s="146"/>
      <c r="AL56" s="146"/>
      <c r="AM56" s="146"/>
      <c r="AN56" s="305"/>
      <c r="AO56" s="172" t="s">
        <v>1056</v>
      </c>
      <c r="AP56" s="167"/>
      <c r="AQ56" s="173"/>
      <c r="AR56" s="146"/>
      <c r="AS56" s="174"/>
      <c r="AT56" s="146"/>
      <c r="AU56" s="173"/>
      <c r="AV56" s="173"/>
      <c r="AW56" s="173"/>
      <c r="AX56" s="173"/>
      <c r="AY56" s="167"/>
      <c r="AZ56" s="171"/>
      <c r="BA56" s="302"/>
      <c r="BB56" s="303"/>
      <c r="BC56" s="173"/>
      <c r="BD56" s="304"/>
      <c r="BE56" s="278"/>
      <c r="BF56" s="171"/>
      <c r="BG56" s="231"/>
      <c r="BH56" s="231"/>
      <c r="BI56" s="231"/>
      <c r="BJ56" s="233"/>
      <c r="BK56" s="167"/>
      <c r="BL56" s="231"/>
      <c r="BM56" s="231"/>
      <c r="BN56" s="233"/>
      <c r="BO56" s="167"/>
      <c r="BP56" s="231"/>
      <c r="BQ56" s="231"/>
      <c r="BR56" s="233"/>
      <c r="BS56" s="167"/>
      <c r="BT56" s="146"/>
      <c r="BU56" s="146"/>
      <c r="BV56" s="146"/>
      <c r="BW56" s="167"/>
      <c r="BX56" s="231"/>
      <c r="BY56" s="231"/>
      <c r="BZ56" s="231"/>
      <c r="CA56" s="155">
        <v>52</v>
      </c>
      <c r="CB56" s="146">
        <v>1</v>
      </c>
      <c r="CC56" s="173"/>
      <c r="CD56" s="146"/>
      <c r="CE56" s="173"/>
      <c r="CF56" s="146"/>
      <c r="CG56" s="169"/>
      <c r="CH56" s="169"/>
      <c r="CI56" s="169"/>
      <c r="CJ56" s="146"/>
      <c r="CK56" s="207"/>
      <c r="CL56" s="231"/>
      <c r="CM56" s="231"/>
      <c r="CN56" s="231"/>
      <c r="CO56" s="233"/>
    </row>
    <row r="57" spans="1:93" x14ac:dyDescent="0.25">
      <c r="A57" s="152">
        <v>53</v>
      </c>
      <c r="B57" s="146">
        <v>53</v>
      </c>
      <c r="C57" s="146"/>
      <c r="D57" s="168">
        <v>41409</v>
      </c>
      <c r="E57" s="166">
        <v>1</v>
      </c>
      <c r="F57" s="166">
        <v>0</v>
      </c>
      <c r="G57" s="175">
        <v>7.7</v>
      </c>
      <c r="H57" s="203"/>
      <c r="I57" s="207">
        <v>106</v>
      </c>
      <c r="J57" s="175">
        <v>10.199999999999999</v>
      </c>
      <c r="K57" s="203"/>
      <c r="L57" s="171">
        <v>113</v>
      </c>
      <c r="M57" s="146"/>
      <c r="N57" s="146">
        <v>1</v>
      </c>
      <c r="O57" s="146">
        <v>1</v>
      </c>
      <c r="P57" s="146"/>
      <c r="Q57" s="146"/>
      <c r="R57" s="167"/>
      <c r="S57" s="146"/>
      <c r="T57" s="146"/>
      <c r="U57" s="146"/>
      <c r="V57" s="146"/>
      <c r="W57" s="167"/>
      <c r="X57" s="146"/>
      <c r="Y57" s="146"/>
      <c r="Z57" s="146"/>
      <c r="AA57" s="146"/>
      <c r="AB57" s="167"/>
      <c r="AC57" s="146"/>
      <c r="AD57" s="146"/>
      <c r="AE57" s="146"/>
      <c r="AF57" s="171"/>
      <c r="AG57" s="169"/>
      <c r="AH57" s="169"/>
      <c r="AI57" s="170"/>
      <c r="AJ57" s="167"/>
      <c r="AK57" s="146"/>
      <c r="AL57" s="146"/>
      <c r="AM57" s="146"/>
      <c r="AN57" s="171"/>
      <c r="AO57" s="172" t="s">
        <v>1057</v>
      </c>
      <c r="AP57" s="167"/>
      <c r="AQ57" s="173"/>
      <c r="AR57" s="146"/>
      <c r="AS57" s="174"/>
      <c r="AT57" s="146"/>
      <c r="AU57" s="173"/>
      <c r="AV57" s="173"/>
      <c r="AW57" s="173"/>
      <c r="AX57" s="173"/>
      <c r="AY57" s="167"/>
      <c r="AZ57" s="171"/>
      <c r="BA57" s="302"/>
      <c r="BB57" s="303"/>
      <c r="BC57" s="173"/>
      <c r="BD57" s="304"/>
      <c r="BE57" s="278"/>
      <c r="BF57" s="171"/>
      <c r="BG57" s="231"/>
      <c r="BH57" s="231"/>
      <c r="BI57" s="231"/>
      <c r="BJ57" s="233"/>
      <c r="BK57" s="167"/>
      <c r="BL57" s="231"/>
      <c r="BM57" s="231"/>
      <c r="BN57" s="233"/>
      <c r="BO57" s="167"/>
      <c r="BP57" s="231"/>
      <c r="BQ57" s="231"/>
      <c r="BR57" s="233"/>
      <c r="BS57" s="167"/>
      <c r="BT57" s="146"/>
      <c r="BU57" s="146"/>
      <c r="BV57" s="146"/>
      <c r="BW57" s="167"/>
      <c r="BX57" s="231"/>
      <c r="BY57" s="231"/>
      <c r="BZ57" s="231"/>
      <c r="CA57" s="155">
        <v>53</v>
      </c>
      <c r="CB57" s="146">
        <v>1</v>
      </c>
      <c r="CC57" s="173"/>
      <c r="CD57" s="146"/>
      <c r="CE57" s="173"/>
      <c r="CF57" s="146"/>
      <c r="CG57" s="169"/>
      <c r="CH57" s="169"/>
      <c r="CI57" s="169"/>
      <c r="CJ57" s="146"/>
      <c r="CK57" s="207"/>
      <c r="CL57" s="231"/>
      <c r="CM57" s="231"/>
      <c r="CN57" s="231"/>
      <c r="CO57" s="233"/>
    </row>
    <row r="58" spans="1:93" x14ac:dyDescent="0.25">
      <c r="A58" s="152">
        <v>54</v>
      </c>
      <c r="B58" s="146">
        <v>54</v>
      </c>
      <c r="C58" s="146"/>
      <c r="D58" s="168">
        <v>41402</v>
      </c>
      <c r="E58" s="166">
        <v>1</v>
      </c>
      <c r="F58" s="166">
        <v>1</v>
      </c>
      <c r="G58" s="175">
        <v>7.9</v>
      </c>
      <c r="H58" s="203"/>
      <c r="I58" s="207">
        <v>102</v>
      </c>
      <c r="J58" s="175">
        <v>10.9</v>
      </c>
      <c r="K58" s="203"/>
      <c r="L58" s="171">
        <v>109</v>
      </c>
      <c r="M58" s="146">
        <v>3</v>
      </c>
      <c r="N58" s="146">
        <v>3</v>
      </c>
      <c r="O58" s="146">
        <v>3</v>
      </c>
      <c r="P58" s="146">
        <v>3</v>
      </c>
      <c r="Q58" s="146">
        <v>3</v>
      </c>
      <c r="R58" s="167" t="s">
        <v>117</v>
      </c>
      <c r="S58" s="146" t="s">
        <v>118</v>
      </c>
      <c r="T58" s="146"/>
      <c r="U58" s="146"/>
      <c r="V58" s="146"/>
      <c r="W58" s="167">
        <v>10</v>
      </c>
      <c r="X58" s="146">
        <v>15</v>
      </c>
      <c r="Y58" s="146">
        <v>21</v>
      </c>
      <c r="Z58" s="146">
        <v>21</v>
      </c>
      <c r="AA58" s="146"/>
      <c r="AB58" s="167"/>
      <c r="AC58" s="146"/>
      <c r="AD58" s="146"/>
      <c r="AE58" s="146"/>
      <c r="AF58" s="171">
        <v>20</v>
      </c>
      <c r="AG58" s="169" t="s">
        <v>1014</v>
      </c>
      <c r="AH58" s="169">
        <v>41415</v>
      </c>
      <c r="AI58" s="170">
        <v>41423</v>
      </c>
      <c r="AJ58" s="167"/>
      <c r="AK58" s="146"/>
      <c r="AL58" s="146"/>
      <c r="AM58" s="146"/>
      <c r="AN58" s="171"/>
      <c r="AO58" s="172" t="s">
        <v>1058</v>
      </c>
      <c r="AP58" s="167">
        <v>3</v>
      </c>
      <c r="AQ58" s="173">
        <v>2.02</v>
      </c>
      <c r="AR58" s="146">
        <v>252</v>
      </c>
      <c r="AS58" s="174"/>
      <c r="AT58" s="146"/>
      <c r="AU58" s="173"/>
      <c r="AV58" s="173"/>
      <c r="AW58" s="173"/>
      <c r="AX58" s="173"/>
      <c r="AY58" s="167">
        <v>0</v>
      </c>
      <c r="AZ58" s="171">
        <v>0</v>
      </c>
      <c r="BA58" s="302"/>
      <c r="BB58" s="303">
        <f t="shared" si="0"/>
        <v>2422.7824314407726</v>
      </c>
      <c r="BC58" s="173"/>
      <c r="BD58" s="304">
        <f>BB58+BC58</f>
        <v>2422.7824314407726</v>
      </c>
      <c r="BE58" s="278"/>
      <c r="BF58" s="171"/>
      <c r="BG58" s="231"/>
      <c r="BH58" s="231"/>
      <c r="BI58" s="231"/>
      <c r="BJ58" s="233"/>
      <c r="BK58" s="167"/>
      <c r="BL58" s="231"/>
      <c r="BM58" s="231"/>
      <c r="BN58" s="233"/>
      <c r="BO58" s="167"/>
      <c r="BP58" s="231"/>
      <c r="BQ58" s="231"/>
      <c r="BR58" s="233"/>
      <c r="BS58" s="167"/>
      <c r="BT58" s="146"/>
      <c r="BU58" s="146"/>
      <c r="BV58" s="146"/>
      <c r="BW58" s="167"/>
      <c r="BX58" s="231"/>
      <c r="BY58" s="231"/>
      <c r="BZ58" s="231"/>
      <c r="CA58" s="155">
        <v>54</v>
      </c>
      <c r="CB58" s="146">
        <v>3</v>
      </c>
      <c r="CC58" s="173">
        <v>2.02</v>
      </c>
      <c r="CD58" s="146">
        <v>252</v>
      </c>
      <c r="CE58" s="173">
        <v>2422.7824314407726</v>
      </c>
      <c r="CF58" s="146">
        <v>20</v>
      </c>
      <c r="CG58" s="169" t="s">
        <v>1014</v>
      </c>
      <c r="CH58" s="169">
        <v>41415</v>
      </c>
      <c r="CI58" s="169">
        <v>41423</v>
      </c>
      <c r="CJ58" s="146">
        <v>0</v>
      </c>
      <c r="CK58" s="207"/>
      <c r="CL58" s="231"/>
      <c r="CM58" s="231"/>
      <c r="CN58" s="231"/>
      <c r="CO58" s="233"/>
    </row>
    <row r="59" spans="1:93" x14ac:dyDescent="0.25">
      <c r="A59" s="152">
        <v>55</v>
      </c>
      <c r="B59" s="146">
        <v>55</v>
      </c>
      <c r="C59" s="146"/>
      <c r="D59" s="168">
        <v>41402</v>
      </c>
      <c r="E59" s="166">
        <v>1</v>
      </c>
      <c r="F59" s="166">
        <v>0</v>
      </c>
      <c r="G59" s="175">
        <v>8.6999999999999993</v>
      </c>
      <c r="H59" s="203"/>
      <c r="I59" s="207">
        <v>41</v>
      </c>
      <c r="J59" s="175">
        <v>11.8</v>
      </c>
      <c r="K59" s="203"/>
      <c r="L59" s="171">
        <v>36</v>
      </c>
      <c r="M59" s="146">
        <v>0</v>
      </c>
      <c r="N59" s="146">
        <v>3</v>
      </c>
      <c r="O59" s="146">
        <v>3</v>
      </c>
      <c r="P59" s="146"/>
      <c r="Q59" s="146"/>
      <c r="R59" s="167"/>
      <c r="S59" s="146"/>
      <c r="T59" s="146"/>
      <c r="U59" s="146"/>
      <c r="V59" s="146"/>
      <c r="W59" s="167"/>
      <c r="X59" s="146"/>
      <c r="Y59" s="146"/>
      <c r="Z59" s="146"/>
      <c r="AA59" s="146"/>
      <c r="AB59" s="167"/>
      <c r="AC59" s="146"/>
      <c r="AD59" s="146"/>
      <c r="AE59" s="146"/>
      <c r="AF59" s="171"/>
      <c r="AG59" s="169"/>
      <c r="AH59" s="169"/>
      <c r="AI59" s="170"/>
      <c r="AJ59" s="167"/>
      <c r="AK59" s="146">
        <v>40</v>
      </c>
      <c r="AL59" s="146"/>
      <c r="AM59" s="146"/>
      <c r="AN59" s="171"/>
      <c r="AO59" s="172" t="s">
        <v>1018</v>
      </c>
      <c r="AP59" s="167">
        <v>2</v>
      </c>
      <c r="AQ59" s="173">
        <v>1.32</v>
      </c>
      <c r="AR59" s="146">
        <v>102</v>
      </c>
      <c r="AS59" s="174"/>
      <c r="AT59" s="146">
        <v>0</v>
      </c>
      <c r="AU59" s="173"/>
      <c r="AV59" s="173"/>
      <c r="AW59" s="173"/>
      <c r="AX59" s="173"/>
      <c r="AY59" s="167">
        <v>0</v>
      </c>
      <c r="AZ59" s="171">
        <v>0</v>
      </c>
      <c r="BA59" s="302" t="s">
        <v>1059</v>
      </c>
      <c r="BB59" s="303">
        <f t="shared" si="0"/>
        <v>279.16946302035768</v>
      </c>
      <c r="BC59" s="173"/>
      <c r="BD59" s="304">
        <f>BB59+BC59</f>
        <v>279.16946302035768</v>
      </c>
      <c r="BE59" s="278"/>
      <c r="BF59" s="171"/>
      <c r="BG59" s="231"/>
      <c r="BH59" s="231"/>
      <c r="BI59" s="231"/>
      <c r="BJ59" s="233"/>
      <c r="BK59" s="167"/>
      <c r="BL59" s="231"/>
      <c r="BM59" s="231"/>
      <c r="BN59" s="233"/>
      <c r="BO59" s="167"/>
      <c r="BP59" s="231"/>
      <c r="BQ59" s="231"/>
      <c r="BR59" s="233"/>
      <c r="BS59" s="167"/>
      <c r="BT59" s="146"/>
      <c r="BU59" s="146"/>
      <c r="BV59" s="146"/>
      <c r="BW59" s="167"/>
      <c r="BX59" s="231"/>
      <c r="BY59" s="231"/>
      <c r="BZ59" s="231"/>
      <c r="CA59" s="155">
        <v>55</v>
      </c>
      <c r="CB59" s="146">
        <v>3</v>
      </c>
      <c r="CC59" s="173">
        <v>1.32</v>
      </c>
      <c r="CD59" s="146">
        <v>102</v>
      </c>
      <c r="CE59" s="173">
        <v>279.16946302035768</v>
      </c>
      <c r="CF59" s="146"/>
      <c r="CG59" s="169"/>
      <c r="CH59" s="169"/>
      <c r="CI59" s="169"/>
      <c r="CJ59" s="146"/>
      <c r="CK59" s="207"/>
      <c r="CL59" s="231"/>
      <c r="CM59" s="231"/>
      <c r="CN59" s="231">
        <v>0.4</v>
      </c>
      <c r="CO59" s="233"/>
    </row>
    <row r="60" spans="1:93" x14ac:dyDescent="0.25">
      <c r="A60" s="152">
        <v>56</v>
      </c>
      <c r="B60" s="146">
        <v>56</v>
      </c>
      <c r="C60" s="146"/>
      <c r="D60" s="168">
        <v>41402</v>
      </c>
      <c r="E60" s="166">
        <v>1</v>
      </c>
      <c r="F60" s="166">
        <v>1</v>
      </c>
      <c r="G60" s="175">
        <v>7.9</v>
      </c>
      <c r="H60" s="203"/>
      <c r="I60" s="207">
        <v>16</v>
      </c>
      <c r="J60" s="175">
        <v>10.7</v>
      </c>
      <c r="K60" s="203"/>
      <c r="L60" s="171">
        <v>17</v>
      </c>
      <c r="M60" s="146">
        <v>1</v>
      </c>
      <c r="N60" s="146">
        <v>2</v>
      </c>
      <c r="O60" s="146">
        <v>2</v>
      </c>
      <c r="P60" s="146">
        <v>3</v>
      </c>
      <c r="Q60" s="146">
        <v>3</v>
      </c>
      <c r="R60" s="167"/>
      <c r="S60" s="146"/>
      <c r="T60" s="146" t="s">
        <v>118</v>
      </c>
      <c r="U60" s="146"/>
      <c r="V60" s="146"/>
      <c r="W60" s="167">
        <v>10</v>
      </c>
      <c r="X60" s="146">
        <v>5</v>
      </c>
      <c r="Y60" s="146">
        <v>5</v>
      </c>
      <c r="Z60" s="146">
        <v>2</v>
      </c>
      <c r="AA60" s="146"/>
      <c r="AB60" s="167"/>
      <c r="AC60" s="146"/>
      <c r="AD60" s="146"/>
      <c r="AE60" s="146"/>
      <c r="AF60" s="171">
        <v>2</v>
      </c>
      <c r="AG60" s="169">
        <v>41418</v>
      </c>
      <c r="AH60" s="169">
        <v>41418</v>
      </c>
      <c r="AI60" s="170">
        <v>41423</v>
      </c>
      <c r="AJ60" s="167"/>
      <c r="AK60" s="146"/>
      <c r="AL60" s="146"/>
      <c r="AM60" s="146"/>
      <c r="AN60" s="305"/>
      <c r="AO60" s="172" t="s">
        <v>1060</v>
      </c>
      <c r="AP60" s="167">
        <v>2</v>
      </c>
      <c r="AQ60" s="173">
        <v>1.83</v>
      </c>
      <c r="AR60" s="146">
        <v>306</v>
      </c>
      <c r="AS60" s="174"/>
      <c r="AT60" s="146"/>
      <c r="AU60" s="173"/>
      <c r="AV60" s="173"/>
      <c r="AW60" s="173"/>
      <c r="AX60" s="173"/>
      <c r="AY60" s="167">
        <v>0</v>
      </c>
      <c r="AZ60" s="171">
        <v>0</v>
      </c>
      <c r="BA60" s="302" t="s">
        <v>1061</v>
      </c>
      <c r="BB60" s="303">
        <f t="shared" si="0"/>
        <v>1609.6945845538494</v>
      </c>
      <c r="BC60" s="173"/>
      <c r="BD60" s="304">
        <f>BB60+BC60</f>
        <v>1609.6945845538494</v>
      </c>
      <c r="BE60" s="278"/>
      <c r="BF60" s="171"/>
      <c r="BG60" s="231"/>
      <c r="BH60" s="231"/>
      <c r="BI60" s="231"/>
      <c r="BJ60" s="233"/>
      <c r="BK60" s="167"/>
      <c r="BL60" s="231"/>
      <c r="BM60" s="231"/>
      <c r="BN60" s="233"/>
      <c r="BO60" s="167"/>
      <c r="BP60" s="231"/>
      <c r="BQ60" s="231"/>
      <c r="BR60" s="233"/>
      <c r="BS60" s="167"/>
      <c r="BT60" s="146"/>
      <c r="BU60" s="146"/>
      <c r="BV60" s="146"/>
      <c r="BW60" s="167"/>
      <c r="BX60" s="231"/>
      <c r="BY60" s="231"/>
      <c r="BZ60" s="231"/>
      <c r="CA60" s="155">
        <v>56</v>
      </c>
      <c r="CB60" s="146">
        <v>3</v>
      </c>
      <c r="CC60" s="173">
        <v>1.83</v>
      </c>
      <c r="CD60" s="146">
        <v>306</v>
      </c>
      <c r="CE60" s="173">
        <v>1609.6945845538494</v>
      </c>
      <c r="CF60" s="146">
        <v>2</v>
      </c>
      <c r="CG60" s="169">
        <v>41418</v>
      </c>
      <c r="CH60" s="169">
        <v>41418</v>
      </c>
      <c r="CI60" s="169">
        <v>41423</v>
      </c>
      <c r="CJ60" s="146">
        <v>0</v>
      </c>
      <c r="CK60" s="207"/>
      <c r="CL60" s="231"/>
      <c r="CM60" s="231"/>
      <c r="CN60" s="231"/>
      <c r="CO60" s="233"/>
    </row>
    <row r="61" spans="1:93" x14ac:dyDescent="0.25">
      <c r="A61" s="152">
        <v>57</v>
      </c>
      <c r="B61" s="146">
        <v>57</v>
      </c>
      <c r="C61" s="146"/>
      <c r="D61" s="168">
        <v>41402</v>
      </c>
      <c r="E61" s="166">
        <v>1</v>
      </c>
      <c r="F61" s="166">
        <v>1</v>
      </c>
      <c r="G61" s="175">
        <v>7.7</v>
      </c>
      <c r="H61" s="203"/>
      <c r="I61" s="207">
        <v>20</v>
      </c>
      <c r="J61" s="175">
        <v>10.5</v>
      </c>
      <c r="K61" s="203"/>
      <c r="L61" s="171">
        <v>22</v>
      </c>
      <c r="M61" s="146">
        <v>2</v>
      </c>
      <c r="N61" s="146">
        <v>2</v>
      </c>
      <c r="O61" s="146">
        <v>2</v>
      </c>
      <c r="P61" s="146">
        <v>2</v>
      </c>
      <c r="Q61" s="146"/>
      <c r="R61" s="167"/>
      <c r="S61" s="146" t="s">
        <v>118</v>
      </c>
      <c r="T61" s="146"/>
      <c r="U61" s="146"/>
      <c r="V61" s="146"/>
      <c r="W61" s="167">
        <v>5</v>
      </c>
      <c r="X61" s="146">
        <v>5</v>
      </c>
      <c r="Y61" s="146">
        <v>5</v>
      </c>
      <c r="Z61" s="146"/>
      <c r="AA61" s="146"/>
      <c r="AB61" s="167"/>
      <c r="AC61" s="146"/>
      <c r="AD61" s="146"/>
      <c r="AE61" s="146">
        <v>5</v>
      </c>
      <c r="AF61" s="171"/>
      <c r="AG61" s="169" t="s">
        <v>1014</v>
      </c>
      <c r="AH61" s="169">
        <v>41415</v>
      </c>
      <c r="AI61" s="170">
        <v>41418</v>
      </c>
      <c r="AJ61" s="167"/>
      <c r="AK61" s="146"/>
      <c r="AL61" s="146"/>
      <c r="AM61" s="146"/>
      <c r="AN61" s="171"/>
      <c r="AO61" s="172" t="s">
        <v>1062</v>
      </c>
      <c r="AP61" s="167">
        <v>2</v>
      </c>
      <c r="AQ61" s="173">
        <v>1.33</v>
      </c>
      <c r="AR61" s="146">
        <v>165</v>
      </c>
      <c r="AS61" s="174"/>
      <c r="AT61" s="146"/>
      <c r="AU61" s="173"/>
      <c r="AV61" s="173"/>
      <c r="AW61" s="173"/>
      <c r="AX61" s="173"/>
      <c r="AY61" s="167">
        <v>0</v>
      </c>
      <c r="AZ61" s="171">
        <v>0</v>
      </c>
      <c r="BA61" s="302"/>
      <c r="BB61" s="303">
        <f t="shared" si="0"/>
        <v>458.46596770713626</v>
      </c>
      <c r="BC61" s="173"/>
      <c r="BD61" s="304">
        <f>BB61+BC61</f>
        <v>458.46596770713626</v>
      </c>
      <c r="BE61" s="278"/>
      <c r="BF61" s="171"/>
      <c r="BG61" s="231"/>
      <c r="BH61" s="231"/>
      <c r="BI61" s="231"/>
      <c r="BJ61" s="233"/>
      <c r="BK61" s="167"/>
      <c r="BL61" s="231"/>
      <c r="BM61" s="231"/>
      <c r="BN61" s="233"/>
      <c r="BO61" s="167"/>
      <c r="BP61" s="231"/>
      <c r="BQ61" s="231"/>
      <c r="BR61" s="233"/>
      <c r="BS61" s="167"/>
      <c r="BT61" s="146"/>
      <c r="BU61" s="146"/>
      <c r="BV61" s="146"/>
      <c r="BW61" s="167"/>
      <c r="BX61" s="231"/>
      <c r="BY61" s="231"/>
      <c r="BZ61" s="231"/>
      <c r="CA61" s="155">
        <v>57</v>
      </c>
      <c r="CB61" s="146">
        <v>2</v>
      </c>
      <c r="CC61" s="173">
        <v>1.33</v>
      </c>
      <c r="CD61" s="146">
        <v>165</v>
      </c>
      <c r="CE61" s="173">
        <v>458.46596770713626</v>
      </c>
      <c r="CF61" s="146">
        <v>5</v>
      </c>
      <c r="CG61" s="169" t="s">
        <v>1014</v>
      </c>
      <c r="CH61" s="169">
        <v>41415</v>
      </c>
      <c r="CI61" s="169">
        <v>41418</v>
      </c>
      <c r="CJ61" s="146">
        <v>0</v>
      </c>
      <c r="CK61" s="207"/>
      <c r="CL61" s="231"/>
      <c r="CM61" s="231"/>
      <c r="CN61" s="231"/>
      <c r="CO61" s="233"/>
    </row>
    <row r="62" spans="1:93" x14ac:dyDescent="0.25">
      <c r="A62" s="152">
        <v>58</v>
      </c>
      <c r="B62" s="146">
        <v>58</v>
      </c>
      <c r="C62" s="146"/>
      <c r="D62" s="168"/>
      <c r="E62" s="166"/>
      <c r="F62" s="166"/>
      <c r="G62" s="175"/>
      <c r="H62" s="203"/>
      <c r="I62" s="207"/>
      <c r="J62" s="175"/>
      <c r="K62" s="203"/>
      <c r="L62" s="171"/>
      <c r="M62" s="146"/>
      <c r="N62" s="146"/>
      <c r="O62" s="146"/>
      <c r="P62" s="146"/>
      <c r="Q62" s="146"/>
      <c r="R62" s="167"/>
      <c r="S62" s="146"/>
      <c r="T62" s="146"/>
      <c r="U62" s="146"/>
      <c r="V62" s="146"/>
      <c r="W62" s="167"/>
      <c r="X62" s="146"/>
      <c r="Y62" s="146"/>
      <c r="Z62" s="146"/>
      <c r="AA62" s="146"/>
      <c r="AB62" s="167"/>
      <c r="AC62" s="146"/>
      <c r="AD62" s="146"/>
      <c r="AE62" s="146"/>
      <c r="AF62" s="171"/>
      <c r="AG62" s="169"/>
      <c r="AH62" s="169"/>
      <c r="AI62" s="170"/>
      <c r="AJ62" s="167"/>
      <c r="AK62" s="146"/>
      <c r="AL62" s="146"/>
      <c r="AM62" s="146"/>
      <c r="AN62" s="171"/>
      <c r="AO62" s="172" t="s">
        <v>1122</v>
      </c>
      <c r="AP62" s="167"/>
      <c r="AQ62" s="173"/>
      <c r="AR62" s="146"/>
      <c r="AS62" s="174"/>
      <c r="AT62" s="146"/>
      <c r="AU62" s="173"/>
      <c r="AV62" s="173"/>
      <c r="AW62" s="173"/>
      <c r="AX62" s="173"/>
      <c r="AY62" s="167"/>
      <c r="AZ62" s="171"/>
      <c r="BA62" s="302"/>
      <c r="BB62" s="303"/>
      <c r="BC62" s="173"/>
      <c r="BD62" s="304"/>
      <c r="BE62" s="278"/>
      <c r="BF62" s="171"/>
      <c r="BG62" s="231"/>
      <c r="BH62" s="231"/>
      <c r="BI62" s="231"/>
      <c r="BJ62" s="233"/>
      <c r="BK62" s="167"/>
      <c r="BL62" s="231"/>
      <c r="BM62" s="231"/>
      <c r="BN62" s="233"/>
      <c r="BO62" s="167"/>
      <c r="BP62" s="231"/>
      <c r="BQ62" s="231"/>
      <c r="BR62" s="233"/>
      <c r="BS62" s="167"/>
      <c r="BT62" s="146"/>
      <c r="BU62" s="146"/>
      <c r="BV62" s="146"/>
      <c r="BW62" s="167"/>
      <c r="BX62" s="231"/>
      <c r="BY62" s="231"/>
      <c r="BZ62" s="231"/>
      <c r="CA62" s="155">
        <v>58</v>
      </c>
      <c r="CB62" s="146"/>
      <c r="CC62" s="173"/>
      <c r="CD62" s="146"/>
      <c r="CE62" s="173"/>
      <c r="CF62" s="146"/>
      <c r="CG62" s="169"/>
      <c r="CH62" s="169"/>
      <c r="CI62" s="169"/>
      <c r="CJ62" s="146"/>
      <c r="CK62" s="207"/>
      <c r="CL62" s="231"/>
      <c r="CM62" s="231"/>
      <c r="CN62" s="231"/>
      <c r="CO62" s="313"/>
    </row>
    <row r="63" spans="1:93" x14ac:dyDescent="0.25">
      <c r="A63" s="152">
        <v>59</v>
      </c>
      <c r="B63" s="146">
        <v>59</v>
      </c>
      <c r="C63" s="146"/>
      <c r="D63" s="168">
        <v>41409</v>
      </c>
      <c r="E63" s="166">
        <v>1</v>
      </c>
      <c r="F63" s="166">
        <v>0</v>
      </c>
      <c r="G63" s="175">
        <v>8.1999999999999993</v>
      </c>
      <c r="H63" s="203"/>
      <c r="I63" s="207">
        <v>44</v>
      </c>
      <c r="J63" s="175">
        <v>11.4</v>
      </c>
      <c r="K63" s="203"/>
      <c r="L63" s="171">
        <v>44</v>
      </c>
      <c r="M63" s="146"/>
      <c r="N63" s="146">
        <v>2</v>
      </c>
      <c r="O63" s="146">
        <v>2</v>
      </c>
      <c r="P63" s="146"/>
      <c r="Q63" s="146"/>
      <c r="R63" s="167"/>
      <c r="S63" s="146"/>
      <c r="T63" s="146"/>
      <c r="U63" s="146"/>
      <c r="V63" s="146"/>
      <c r="W63" s="167"/>
      <c r="X63" s="146"/>
      <c r="Y63" s="146"/>
      <c r="Z63" s="146"/>
      <c r="AA63" s="146"/>
      <c r="AB63" s="167"/>
      <c r="AC63" s="146"/>
      <c r="AD63" s="146"/>
      <c r="AE63" s="146"/>
      <c r="AF63" s="171"/>
      <c r="AG63" s="169"/>
      <c r="AH63" s="169"/>
      <c r="AI63" s="170"/>
      <c r="AJ63" s="167"/>
      <c r="AK63" s="146"/>
      <c r="AL63" s="146"/>
      <c r="AM63" s="146"/>
      <c r="AN63" s="171"/>
      <c r="AO63" s="172"/>
      <c r="AP63" s="167"/>
      <c r="AQ63" s="173"/>
      <c r="AR63" s="146"/>
      <c r="AS63" s="174"/>
      <c r="AT63" s="146"/>
      <c r="AU63" s="173"/>
      <c r="AV63" s="173"/>
      <c r="AW63" s="173"/>
      <c r="AX63" s="173"/>
      <c r="AY63" s="167"/>
      <c r="AZ63" s="171"/>
      <c r="BA63" s="302"/>
      <c r="BB63" s="303"/>
      <c r="BC63" s="173"/>
      <c r="BD63" s="304"/>
      <c r="BE63" s="278"/>
      <c r="BF63" s="171"/>
      <c r="BG63" s="231"/>
      <c r="BH63" s="231"/>
      <c r="BI63" s="231"/>
      <c r="BJ63" s="233"/>
      <c r="BK63" s="167"/>
      <c r="BL63" s="231"/>
      <c r="BM63" s="231"/>
      <c r="BN63" s="233"/>
      <c r="BO63" s="167"/>
      <c r="BP63" s="231"/>
      <c r="BQ63" s="231"/>
      <c r="BR63" s="233"/>
      <c r="BS63" s="167"/>
      <c r="BT63" s="146"/>
      <c r="BU63" s="146"/>
      <c r="BV63" s="146"/>
      <c r="BW63" s="167"/>
      <c r="BX63" s="231"/>
      <c r="BY63" s="231"/>
      <c r="BZ63" s="231"/>
      <c r="CA63" s="155">
        <v>59</v>
      </c>
      <c r="CB63" s="146">
        <v>2</v>
      </c>
      <c r="CC63" s="173"/>
      <c r="CD63" s="146"/>
      <c r="CE63" s="173"/>
      <c r="CF63" s="146"/>
      <c r="CG63" s="169"/>
      <c r="CH63" s="169"/>
      <c r="CI63" s="169"/>
      <c r="CJ63" s="146"/>
      <c r="CK63" s="207"/>
      <c r="CL63" s="231"/>
      <c r="CM63" s="231"/>
      <c r="CN63" s="231"/>
      <c r="CO63" s="313"/>
    </row>
    <row r="64" spans="1:93" x14ac:dyDescent="0.25">
      <c r="A64" s="152">
        <v>60</v>
      </c>
      <c r="B64" s="146">
        <v>60</v>
      </c>
      <c r="C64" s="146"/>
      <c r="D64" s="168">
        <v>41402</v>
      </c>
      <c r="E64" s="166">
        <v>1</v>
      </c>
      <c r="F64" s="166">
        <v>1</v>
      </c>
      <c r="G64" s="175">
        <v>8.1</v>
      </c>
      <c r="H64" s="203"/>
      <c r="I64" s="207">
        <v>53</v>
      </c>
      <c r="J64" s="175">
        <v>10.9</v>
      </c>
      <c r="K64" s="203"/>
      <c r="L64" s="171">
        <v>56</v>
      </c>
      <c r="M64" s="146">
        <v>1</v>
      </c>
      <c r="N64" s="146">
        <v>2</v>
      </c>
      <c r="O64" s="146">
        <v>2</v>
      </c>
      <c r="P64" s="146">
        <v>2</v>
      </c>
      <c r="Q64" s="146"/>
      <c r="R64" s="167"/>
      <c r="S64" s="146" t="s">
        <v>112</v>
      </c>
      <c r="T64" s="146"/>
      <c r="U64" s="146"/>
      <c r="V64" s="146"/>
      <c r="W64" s="167">
        <v>10</v>
      </c>
      <c r="X64" s="146">
        <v>10</v>
      </c>
      <c r="Y64" s="146">
        <v>11</v>
      </c>
      <c r="Z64" s="146"/>
      <c r="AA64" s="146"/>
      <c r="AB64" s="167"/>
      <c r="AC64" s="146"/>
      <c r="AD64" s="146"/>
      <c r="AE64" s="146">
        <v>11</v>
      </c>
      <c r="AF64" s="171"/>
      <c r="AG64" s="169" t="s">
        <v>1014</v>
      </c>
      <c r="AH64" s="169">
        <v>41415</v>
      </c>
      <c r="AI64" s="170">
        <v>41418</v>
      </c>
      <c r="AJ64" s="167"/>
      <c r="AK64" s="146"/>
      <c r="AL64" s="146"/>
      <c r="AM64" s="146"/>
      <c r="AN64" s="171"/>
      <c r="AO64" s="172" t="s">
        <v>1063</v>
      </c>
      <c r="AP64" s="167">
        <v>2</v>
      </c>
      <c r="AQ64" s="173">
        <v>1.59</v>
      </c>
      <c r="AR64" s="146">
        <v>235</v>
      </c>
      <c r="AS64" s="174"/>
      <c r="AT64" s="146"/>
      <c r="AU64" s="173"/>
      <c r="AV64" s="173"/>
      <c r="AW64" s="173"/>
      <c r="AX64" s="173"/>
      <c r="AY64" s="167">
        <v>1</v>
      </c>
      <c r="AZ64" s="171">
        <v>1</v>
      </c>
      <c r="BA64" s="302" t="s">
        <v>1044</v>
      </c>
      <c r="BB64" s="303">
        <f>(AQ64^2*PI()*AR64*1.6)/4</f>
        <v>746.57247642879349</v>
      </c>
      <c r="BC64" s="173"/>
      <c r="BD64" s="304">
        <f>BB64+BC64</f>
        <v>746.57247642879349</v>
      </c>
      <c r="BE64" s="278">
        <v>60</v>
      </c>
      <c r="BF64" s="171">
        <v>1</v>
      </c>
      <c r="BG64" s="231">
        <v>5</v>
      </c>
      <c r="BH64" s="231">
        <v>8</v>
      </c>
      <c r="BI64" s="231">
        <v>27</v>
      </c>
      <c r="BJ64" s="233"/>
      <c r="BK64" s="167"/>
      <c r="BL64" s="231"/>
      <c r="BM64" s="231"/>
      <c r="BN64" s="233"/>
      <c r="BO64" s="167"/>
      <c r="BP64" s="231"/>
      <c r="BQ64" s="231"/>
      <c r="BR64" s="233"/>
      <c r="BS64" s="167"/>
      <c r="BT64" s="146"/>
      <c r="BU64" s="146"/>
      <c r="BV64" s="146"/>
      <c r="BW64" s="167"/>
      <c r="BX64" s="231"/>
      <c r="BY64" s="231"/>
      <c r="BZ64" s="231"/>
      <c r="CA64" s="155">
        <v>60</v>
      </c>
      <c r="CB64" s="146">
        <v>2</v>
      </c>
      <c r="CC64" s="173">
        <v>1.59</v>
      </c>
      <c r="CD64" s="146">
        <v>235</v>
      </c>
      <c r="CE64" s="173">
        <v>746.57247642879349</v>
      </c>
      <c r="CF64" s="146">
        <v>11</v>
      </c>
      <c r="CG64" s="169" t="s">
        <v>1014</v>
      </c>
      <c r="CH64" s="169">
        <v>41415</v>
      </c>
      <c r="CI64" s="169">
        <v>41418</v>
      </c>
      <c r="CJ64" s="146">
        <v>1</v>
      </c>
      <c r="CK64" s="234">
        <v>5</v>
      </c>
      <c r="CL64" s="234">
        <v>8</v>
      </c>
      <c r="CM64" s="234">
        <v>27</v>
      </c>
      <c r="CN64" s="231"/>
      <c r="CO64" s="233"/>
    </row>
    <row r="65" spans="1:93" x14ac:dyDescent="0.25">
      <c r="A65" s="152">
        <v>61</v>
      </c>
      <c r="B65" s="146">
        <v>61</v>
      </c>
      <c r="C65" s="146"/>
      <c r="D65" s="168">
        <v>41409</v>
      </c>
      <c r="E65" s="166">
        <v>1</v>
      </c>
      <c r="F65" s="166">
        <v>0</v>
      </c>
      <c r="G65" s="175">
        <v>7.7</v>
      </c>
      <c r="H65" s="203"/>
      <c r="I65" s="207">
        <v>59</v>
      </c>
      <c r="J65" s="175">
        <v>10.3</v>
      </c>
      <c r="K65" s="203"/>
      <c r="L65" s="171">
        <v>62</v>
      </c>
      <c r="M65" s="146"/>
      <c r="N65" s="146">
        <v>1</v>
      </c>
      <c r="O65" s="146">
        <v>2</v>
      </c>
      <c r="P65" s="146"/>
      <c r="Q65" s="146"/>
      <c r="R65" s="167"/>
      <c r="S65" s="146"/>
      <c r="T65" s="146"/>
      <c r="U65" s="146"/>
      <c r="V65" s="146"/>
      <c r="W65" s="167"/>
      <c r="X65" s="146"/>
      <c r="Y65" s="146"/>
      <c r="Z65" s="146"/>
      <c r="AA65" s="146"/>
      <c r="AB65" s="167"/>
      <c r="AC65" s="146"/>
      <c r="AD65" s="146"/>
      <c r="AE65" s="146"/>
      <c r="AF65" s="171"/>
      <c r="AG65" s="169"/>
      <c r="AH65" s="169"/>
      <c r="AI65" s="170"/>
      <c r="AJ65" s="167"/>
      <c r="AK65" s="146">
        <v>10</v>
      </c>
      <c r="AL65" s="146"/>
      <c r="AM65" s="146"/>
      <c r="AN65" s="171"/>
      <c r="AO65" s="172" t="s">
        <v>1064</v>
      </c>
      <c r="AP65" s="167">
        <v>1</v>
      </c>
      <c r="AQ65" s="173">
        <v>0.56000000000000005</v>
      </c>
      <c r="AR65" s="146">
        <v>170</v>
      </c>
      <c r="AS65" s="174"/>
      <c r="AT65" s="146">
        <v>0</v>
      </c>
      <c r="AU65" s="173"/>
      <c r="AV65" s="173"/>
      <c r="AW65" s="173"/>
      <c r="AX65" s="173"/>
      <c r="AY65" s="167">
        <v>0</v>
      </c>
      <c r="AZ65" s="171">
        <v>0</v>
      </c>
      <c r="BA65" s="302" t="s">
        <v>1065</v>
      </c>
      <c r="BB65" s="303">
        <f t="shared" si="0"/>
        <v>41.871146887044766</v>
      </c>
      <c r="BC65" s="173"/>
      <c r="BD65" s="304">
        <f>BB65+BC65</f>
        <v>41.871146887044766</v>
      </c>
      <c r="BE65" s="278"/>
      <c r="BF65" s="171"/>
      <c r="BG65" s="231"/>
      <c r="BH65" s="231"/>
      <c r="BI65" s="231"/>
      <c r="BJ65" s="233"/>
      <c r="BK65" s="167"/>
      <c r="BL65" s="231"/>
      <c r="BM65" s="231"/>
      <c r="BN65" s="233"/>
      <c r="BO65" s="167"/>
      <c r="BP65" s="231"/>
      <c r="BQ65" s="231"/>
      <c r="BR65" s="233"/>
      <c r="BS65" s="167"/>
      <c r="BT65" s="146"/>
      <c r="BU65" s="146"/>
      <c r="BV65" s="146"/>
      <c r="BW65" s="167"/>
      <c r="BX65" s="231"/>
      <c r="BY65" s="231"/>
      <c r="BZ65" s="231"/>
      <c r="CA65" s="155">
        <v>61</v>
      </c>
      <c r="CB65" s="146">
        <v>2</v>
      </c>
      <c r="CC65" s="173">
        <v>0.56000000000000005</v>
      </c>
      <c r="CD65" s="146">
        <v>170</v>
      </c>
      <c r="CE65" s="173">
        <v>41.871146887044766</v>
      </c>
      <c r="CF65" s="146"/>
      <c r="CG65" s="169"/>
      <c r="CH65" s="169"/>
      <c r="CI65" s="169"/>
      <c r="CJ65" s="146"/>
      <c r="CK65" s="207"/>
      <c r="CL65" s="231"/>
      <c r="CM65" s="231"/>
      <c r="CN65" s="231">
        <v>0.1</v>
      </c>
      <c r="CO65" s="233"/>
    </row>
    <row r="66" spans="1:93" x14ac:dyDescent="0.25">
      <c r="A66" s="152">
        <v>62</v>
      </c>
      <c r="B66" s="146">
        <v>62</v>
      </c>
      <c r="C66" s="146"/>
      <c r="D66" s="168"/>
      <c r="E66" s="166"/>
      <c r="F66" s="166"/>
      <c r="G66" s="175"/>
      <c r="H66" s="203"/>
      <c r="I66" s="207"/>
      <c r="J66" s="175"/>
      <c r="K66" s="203"/>
      <c r="L66" s="171"/>
      <c r="M66" s="146"/>
      <c r="N66" s="146"/>
      <c r="O66" s="146"/>
      <c r="P66" s="146"/>
      <c r="Q66" s="146"/>
      <c r="R66" s="167"/>
      <c r="S66" s="146"/>
      <c r="T66" s="146"/>
      <c r="U66" s="146"/>
      <c r="V66" s="146"/>
      <c r="W66" s="167"/>
      <c r="X66" s="146"/>
      <c r="Y66" s="146"/>
      <c r="Z66" s="146"/>
      <c r="AA66" s="146"/>
      <c r="AB66" s="167"/>
      <c r="AC66" s="146"/>
      <c r="AD66" s="146"/>
      <c r="AE66" s="146"/>
      <c r="AF66" s="171"/>
      <c r="AG66" s="169"/>
      <c r="AH66" s="169"/>
      <c r="AI66" s="170"/>
      <c r="AJ66" s="167"/>
      <c r="AK66" s="146"/>
      <c r="AL66" s="146"/>
      <c r="AM66" s="146"/>
      <c r="AN66" s="171"/>
      <c r="AO66" s="172" t="s">
        <v>1122</v>
      </c>
      <c r="AP66" s="167"/>
      <c r="AQ66" s="173"/>
      <c r="AR66" s="146"/>
      <c r="AS66" s="174"/>
      <c r="AT66" s="146"/>
      <c r="AU66" s="173"/>
      <c r="AV66" s="173"/>
      <c r="AW66" s="173"/>
      <c r="AX66" s="173"/>
      <c r="AY66" s="167"/>
      <c r="AZ66" s="171"/>
      <c r="BA66" s="302"/>
      <c r="BB66" s="303"/>
      <c r="BC66" s="173"/>
      <c r="BD66" s="304"/>
      <c r="BE66" s="278"/>
      <c r="BF66" s="171"/>
      <c r="BG66" s="231"/>
      <c r="BH66" s="231"/>
      <c r="BI66" s="231"/>
      <c r="BJ66" s="233"/>
      <c r="BK66" s="167"/>
      <c r="BL66" s="231"/>
      <c r="BM66" s="231"/>
      <c r="BN66" s="233"/>
      <c r="BO66" s="167"/>
      <c r="BP66" s="231"/>
      <c r="BQ66" s="231"/>
      <c r="BR66" s="233"/>
      <c r="BS66" s="167"/>
      <c r="BT66" s="146"/>
      <c r="BU66" s="146"/>
      <c r="BV66" s="146"/>
      <c r="BW66" s="167"/>
      <c r="BX66" s="231"/>
      <c r="BY66" s="231"/>
      <c r="BZ66" s="231"/>
      <c r="CA66" s="155">
        <v>62</v>
      </c>
      <c r="CB66" s="146"/>
      <c r="CC66" s="173"/>
      <c r="CD66" s="146"/>
      <c r="CE66" s="173"/>
      <c r="CF66" s="146"/>
      <c r="CG66" s="169"/>
      <c r="CH66" s="169"/>
      <c r="CI66" s="169"/>
      <c r="CJ66" s="146"/>
      <c r="CK66" s="207"/>
      <c r="CL66" s="231"/>
      <c r="CM66" s="231"/>
      <c r="CN66" s="231"/>
      <c r="CO66" s="233"/>
    </row>
    <row r="67" spans="1:93" x14ac:dyDescent="0.25">
      <c r="A67" s="152">
        <v>63</v>
      </c>
      <c r="B67" s="146">
        <v>63</v>
      </c>
      <c r="C67" s="146"/>
      <c r="D67" s="168"/>
      <c r="E67" s="166"/>
      <c r="F67" s="166"/>
      <c r="G67" s="175"/>
      <c r="H67" s="203"/>
      <c r="I67" s="207"/>
      <c r="J67" s="175"/>
      <c r="K67" s="203"/>
      <c r="L67" s="171"/>
      <c r="M67" s="146"/>
      <c r="N67" s="146"/>
      <c r="O67" s="146"/>
      <c r="P67" s="146"/>
      <c r="Q67" s="146"/>
      <c r="R67" s="167"/>
      <c r="S67" s="146"/>
      <c r="T67" s="146"/>
      <c r="U67" s="146"/>
      <c r="V67" s="146"/>
      <c r="W67" s="167"/>
      <c r="X67" s="146"/>
      <c r="Y67" s="146"/>
      <c r="Z67" s="146"/>
      <c r="AA67" s="146"/>
      <c r="AB67" s="167"/>
      <c r="AC67" s="146"/>
      <c r="AD67" s="146"/>
      <c r="AE67" s="146"/>
      <c r="AF67" s="171"/>
      <c r="AG67" s="169"/>
      <c r="AH67" s="169"/>
      <c r="AI67" s="170"/>
      <c r="AJ67" s="167"/>
      <c r="AK67" s="146"/>
      <c r="AL67" s="146"/>
      <c r="AM67" s="146"/>
      <c r="AN67" s="171"/>
      <c r="AO67" s="172"/>
      <c r="AP67" s="167"/>
      <c r="AQ67" s="173"/>
      <c r="AR67" s="146"/>
      <c r="AS67" s="174"/>
      <c r="AT67" s="146"/>
      <c r="AU67" s="173"/>
      <c r="AV67" s="173"/>
      <c r="AW67" s="173"/>
      <c r="AX67" s="173"/>
      <c r="AY67" s="167"/>
      <c r="AZ67" s="171"/>
      <c r="BA67" s="302"/>
      <c r="BB67" s="303"/>
      <c r="BC67" s="173"/>
      <c r="BD67" s="304"/>
      <c r="BE67" s="278"/>
      <c r="BF67" s="171"/>
      <c r="BG67" s="231"/>
      <c r="BH67" s="231"/>
      <c r="BI67" s="231"/>
      <c r="BJ67" s="233"/>
      <c r="BK67" s="167"/>
      <c r="BL67" s="231"/>
      <c r="BM67" s="231"/>
      <c r="BN67" s="233"/>
      <c r="BO67" s="167"/>
      <c r="BP67" s="231"/>
      <c r="BQ67" s="231"/>
      <c r="BR67" s="233"/>
      <c r="BS67" s="167"/>
      <c r="BT67" s="146"/>
      <c r="BU67" s="146"/>
      <c r="BV67" s="146"/>
      <c r="BW67" s="167"/>
      <c r="BX67" s="231"/>
      <c r="BY67" s="231"/>
      <c r="BZ67" s="231"/>
      <c r="CA67" s="155">
        <v>63</v>
      </c>
      <c r="CB67" s="146"/>
      <c r="CC67" s="173"/>
      <c r="CD67" s="146"/>
      <c r="CE67" s="173"/>
      <c r="CF67" s="146"/>
      <c r="CG67" s="169"/>
      <c r="CH67" s="169"/>
      <c r="CI67" s="169"/>
      <c r="CJ67" s="146"/>
      <c r="CK67" s="207"/>
      <c r="CL67" s="231"/>
      <c r="CM67" s="231"/>
      <c r="CN67" s="231"/>
      <c r="CO67" s="233"/>
    </row>
    <row r="68" spans="1:93" x14ac:dyDescent="0.25">
      <c r="A68" s="152">
        <v>64</v>
      </c>
      <c r="B68" s="146">
        <v>64</v>
      </c>
      <c r="C68" s="146"/>
      <c r="D68" s="168"/>
      <c r="E68" s="166"/>
      <c r="F68" s="166"/>
      <c r="G68" s="175"/>
      <c r="H68" s="203"/>
      <c r="I68" s="207"/>
      <c r="J68" s="175"/>
      <c r="K68" s="203"/>
      <c r="L68" s="171"/>
      <c r="M68" s="146"/>
      <c r="N68" s="146"/>
      <c r="O68" s="146"/>
      <c r="P68" s="146"/>
      <c r="Q68" s="146"/>
      <c r="R68" s="167"/>
      <c r="S68" s="146"/>
      <c r="T68" s="146"/>
      <c r="U68" s="146"/>
      <c r="V68" s="146"/>
      <c r="W68" s="167"/>
      <c r="X68" s="146"/>
      <c r="Y68" s="146"/>
      <c r="Z68" s="146"/>
      <c r="AA68" s="146"/>
      <c r="AB68" s="167"/>
      <c r="AC68" s="146"/>
      <c r="AD68" s="146"/>
      <c r="AE68" s="146"/>
      <c r="AF68" s="171"/>
      <c r="AG68" s="169"/>
      <c r="AH68" s="169"/>
      <c r="AI68" s="170"/>
      <c r="AJ68" s="167"/>
      <c r="AK68" s="146"/>
      <c r="AL68" s="146"/>
      <c r="AM68" s="146"/>
      <c r="AN68" s="171"/>
      <c r="AO68" s="172" t="s">
        <v>1122</v>
      </c>
      <c r="AP68" s="167"/>
      <c r="AQ68" s="173"/>
      <c r="AR68" s="146"/>
      <c r="AS68" s="174"/>
      <c r="AT68" s="146"/>
      <c r="AU68" s="173"/>
      <c r="AV68" s="173"/>
      <c r="AW68" s="173"/>
      <c r="AX68" s="173"/>
      <c r="AY68" s="167"/>
      <c r="AZ68" s="171"/>
      <c r="BA68" s="302"/>
      <c r="BB68" s="303"/>
      <c r="BC68" s="173"/>
      <c r="BD68" s="304"/>
      <c r="BE68" s="278"/>
      <c r="BF68" s="171"/>
      <c r="BG68" s="231"/>
      <c r="BH68" s="231"/>
      <c r="BI68" s="231"/>
      <c r="BJ68" s="233"/>
      <c r="BK68" s="167"/>
      <c r="BL68" s="231"/>
      <c r="BM68" s="231"/>
      <c r="BN68" s="233"/>
      <c r="BO68" s="167"/>
      <c r="BP68" s="231"/>
      <c r="BQ68" s="231"/>
      <c r="BR68" s="233"/>
      <c r="BS68" s="167"/>
      <c r="BT68" s="146"/>
      <c r="BU68" s="146"/>
      <c r="BV68" s="146"/>
      <c r="BW68" s="167"/>
      <c r="BX68" s="231"/>
      <c r="BY68" s="231"/>
      <c r="BZ68" s="231"/>
      <c r="CA68" s="155">
        <v>64</v>
      </c>
      <c r="CB68" s="146"/>
      <c r="CC68" s="173"/>
      <c r="CD68" s="146"/>
      <c r="CE68" s="173"/>
      <c r="CF68" s="146"/>
      <c r="CG68" s="169"/>
      <c r="CH68" s="169"/>
      <c r="CI68" s="169"/>
      <c r="CJ68" s="146"/>
      <c r="CK68" s="207"/>
      <c r="CL68" s="231"/>
      <c r="CM68" s="231"/>
      <c r="CN68" s="231"/>
      <c r="CO68" s="233"/>
    </row>
    <row r="69" spans="1:93" x14ac:dyDescent="0.25">
      <c r="A69" s="152">
        <v>65</v>
      </c>
      <c r="B69" s="146">
        <v>65</v>
      </c>
      <c r="C69" s="146"/>
      <c r="D69" s="168"/>
      <c r="E69" s="166"/>
      <c r="F69" s="166"/>
      <c r="G69" s="175"/>
      <c r="H69" s="203"/>
      <c r="I69" s="207"/>
      <c r="J69" s="175"/>
      <c r="K69" s="203"/>
      <c r="L69" s="171"/>
      <c r="M69" s="146"/>
      <c r="N69" s="146"/>
      <c r="O69" s="146"/>
      <c r="P69" s="146"/>
      <c r="Q69" s="146"/>
      <c r="R69" s="167"/>
      <c r="S69" s="146"/>
      <c r="T69" s="146"/>
      <c r="U69" s="146"/>
      <c r="V69" s="146"/>
      <c r="W69" s="167"/>
      <c r="X69" s="146"/>
      <c r="Y69" s="146"/>
      <c r="Z69" s="146"/>
      <c r="AA69" s="146"/>
      <c r="AB69" s="167"/>
      <c r="AC69" s="146"/>
      <c r="AD69" s="146"/>
      <c r="AE69" s="146"/>
      <c r="AF69" s="171"/>
      <c r="AG69" s="169"/>
      <c r="AH69" s="169"/>
      <c r="AI69" s="170"/>
      <c r="AJ69" s="167"/>
      <c r="AK69" s="176"/>
      <c r="AL69" s="176"/>
      <c r="AM69" s="146"/>
      <c r="AN69" s="171"/>
      <c r="AO69" s="172" t="s">
        <v>1122</v>
      </c>
      <c r="AP69" s="167"/>
      <c r="AQ69" s="173"/>
      <c r="AR69" s="146"/>
      <c r="AS69" s="174"/>
      <c r="AT69" s="146"/>
      <c r="AU69" s="173"/>
      <c r="AV69" s="173"/>
      <c r="AW69" s="173"/>
      <c r="AX69" s="173"/>
      <c r="AY69" s="167"/>
      <c r="AZ69" s="171"/>
      <c r="BA69" s="302"/>
      <c r="BB69" s="303"/>
      <c r="BC69" s="173"/>
      <c r="BD69" s="304"/>
      <c r="BE69" s="278"/>
      <c r="BF69" s="171"/>
      <c r="BG69" s="231"/>
      <c r="BH69" s="231"/>
      <c r="BI69" s="231"/>
      <c r="BJ69" s="233"/>
      <c r="BK69" s="167"/>
      <c r="BL69" s="231"/>
      <c r="BM69" s="231"/>
      <c r="BN69" s="233"/>
      <c r="BO69" s="167"/>
      <c r="BP69" s="231"/>
      <c r="BQ69" s="231"/>
      <c r="BR69" s="233"/>
      <c r="BS69" s="167"/>
      <c r="BT69" s="146"/>
      <c r="BU69" s="146"/>
      <c r="BV69" s="146"/>
      <c r="BW69" s="167"/>
      <c r="BX69" s="231"/>
      <c r="BY69" s="231"/>
      <c r="BZ69" s="231"/>
      <c r="CA69" s="155">
        <v>65</v>
      </c>
      <c r="CB69" s="146"/>
      <c r="CC69" s="173"/>
      <c r="CD69" s="146"/>
      <c r="CE69" s="173"/>
      <c r="CF69" s="146"/>
      <c r="CG69" s="169"/>
      <c r="CH69" s="169"/>
      <c r="CI69" s="169"/>
      <c r="CJ69" s="146"/>
      <c r="CK69" s="207"/>
      <c r="CL69" s="231"/>
      <c r="CM69" s="231"/>
      <c r="CN69" s="231"/>
      <c r="CO69" s="233"/>
    </row>
    <row r="70" spans="1:93" x14ac:dyDescent="0.25">
      <c r="A70" s="152">
        <v>66</v>
      </c>
      <c r="B70" s="146">
        <v>66</v>
      </c>
      <c r="C70" s="146"/>
      <c r="D70" s="168"/>
      <c r="E70" s="166"/>
      <c r="F70" s="166"/>
      <c r="G70" s="175"/>
      <c r="H70" s="203"/>
      <c r="I70" s="207"/>
      <c r="J70" s="175"/>
      <c r="K70" s="203"/>
      <c r="L70" s="171"/>
      <c r="M70" s="146"/>
      <c r="N70" s="146"/>
      <c r="O70" s="146"/>
      <c r="P70" s="146"/>
      <c r="Q70" s="146"/>
      <c r="R70" s="167"/>
      <c r="S70" s="146"/>
      <c r="T70" s="146"/>
      <c r="U70" s="146"/>
      <c r="V70" s="146"/>
      <c r="W70" s="167"/>
      <c r="X70" s="146"/>
      <c r="Y70" s="146"/>
      <c r="Z70" s="146"/>
      <c r="AA70" s="146"/>
      <c r="AB70" s="167"/>
      <c r="AC70" s="146"/>
      <c r="AD70" s="146"/>
      <c r="AE70" s="146"/>
      <c r="AF70" s="171"/>
      <c r="AG70" s="169"/>
      <c r="AH70" s="169"/>
      <c r="AI70" s="170"/>
      <c r="AJ70" s="167"/>
      <c r="AK70" s="146"/>
      <c r="AL70" s="146"/>
      <c r="AM70" s="146"/>
      <c r="AN70" s="171"/>
      <c r="AO70" s="172" t="s">
        <v>1122</v>
      </c>
      <c r="AP70" s="167"/>
      <c r="AQ70" s="173"/>
      <c r="AR70" s="146"/>
      <c r="AS70" s="174"/>
      <c r="AT70" s="146"/>
      <c r="AU70" s="173"/>
      <c r="AV70" s="173"/>
      <c r="AW70" s="173"/>
      <c r="AX70" s="173"/>
      <c r="AY70" s="167"/>
      <c r="AZ70" s="171"/>
      <c r="BA70" s="302"/>
      <c r="BB70" s="303"/>
      <c r="BC70" s="173"/>
      <c r="BD70" s="304"/>
      <c r="BE70" s="278"/>
      <c r="BF70" s="171"/>
      <c r="BG70" s="231"/>
      <c r="BH70" s="231"/>
      <c r="BI70" s="231"/>
      <c r="BJ70" s="233"/>
      <c r="BK70" s="167"/>
      <c r="BL70" s="231"/>
      <c r="BM70" s="231"/>
      <c r="BN70" s="233"/>
      <c r="BO70" s="167"/>
      <c r="BP70" s="231"/>
      <c r="BQ70" s="231"/>
      <c r="BR70" s="233"/>
      <c r="BS70" s="167"/>
      <c r="BT70" s="146"/>
      <c r="BU70" s="146"/>
      <c r="BV70" s="146"/>
      <c r="BW70" s="167"/>
      <c r="BX70" s="231"/>
      <c r="BY70" s="231"/>
      <c r="BZ70" s="231"/>
      <c r="CA70" s="155">
        <v>66</v>
      </c>
      <c r="CB70" s="146"/>
      <c r="CC70" s="173"/>
      <c r="CD70" s="146"/>
      <c r="CE70" s="173"/>
      <c r="CF70" s="146"/>
      <c r="CG70" s="169"/>
      <c r="CH70" s="169"/>
      <c r="CI70" s="169"/>
      <c r="CJ70" s="146"/>
      <c r="CK70" s="207"/>
      <c r="CL70" s="231"/>
      <c r="CM70" s="231"/>
      <c r="CN70" s="231"/>
      <c r="CO70" s="233"/>
    </row>
    <row r="71" spans="1:93" x14ac:dyDescent="0.25">
      <c r="A71" s="152">
        <v>67</v>
      </c>
      <c r="B71" s="146">
        <v>67</v>
      </c>
      <c r="C71" s="146"/>
      <c r="D71" s="168"/>
      <c r="E71" s="166"/>
      <c r="F71" s="166"/>
      <c r="G71" s="175"/>
      <c r="H71" s="203"/>
      <c r="I71" s="207"/>
      <c r="J71" s="175"/>
      <c r="K71" s="203"/>
      <c r="L71" s="171"/>
      <c r="M71" s="146"/>
      <c r="N71" s="146"/>
      <c r="O71" s="146"/>
      <c r="P71" s="146"/>
      <c r="Q71" s="146"/>
      <c r="R71" s="167"/>
      <c r="S71" s="146"/>
      <c r="T71" s="146"/>
      <c r="U71" s="146"/>
      <c r="V71" s="146"/>
      <c r="W71" s="167"/>
      <c r="X71" s="146"/>
      <c r="Y71" s="146"/>
      <c r="Z71" s="146"/>
      <c r="AA71" s="146"/>
      <c r="AB71" s="167"/>
      <c r="AC71" s="146"/>
      <c r="AD71" s="146"/>
      <c r="AE71" s="146"/>
      <c r="AF71" s="171"/>
      <c r="AG71" s="169"/>
      <c r="AH71" s="169"/>
      <c r="AI71" s="170"/>
      <c r="AJ71" s="167"/>
      <c r="AK71" s="146"/>
      <c r="AL71" s="146"/>
      <c r="AM71" s="146"/>
      <c r="AN71" s="171"/>
      <c r="AO71" s="172" t="s">
        <v>1122</v>
      </c>
      <c r="AP71" s="167"/>
      <c r="AQ71" s="173"/>
      <c r="AR71" s="146"/>
      <c r="AS71" s="174"/>
      <c r="AT71" s="146"/>
      <c r="AU71" s="173"/>
      <c r="AV71" s="173"/>
      <c r="AW71" s="173"/>
      <c r="AX71" s="173"/>
      <c r="AY71" s="167"/>
      <c r="AZ71" s="171"/>
      <c r="BA71" s="302"/>
      <c r="BB71" s="303"/>
      <c r="BC71" s="173"/>
      <c r="BD71" s="304"/>
      <c r="BE71" s="278"/>
      <c r="BF71" s="171"/>
      <c r="BG71" s="231"/>
      <c r="BH71" s="231"/>
      <c r="BI71" s="231"/>
      <c r="BJ71" s="233"/>
      <c r="BK71" s="167"/>
      <c r="BL71" s="231"/>
      <c r="BM71" s="231"/>
      <c r="BN71" s="233"/>
      <c r="BO71" s="167"/>
      <c r="BP71" s="231"/>
      <c r="BQ71" s="231"/>
      <c r="BR71" s="233"/>
      <c r="BS71" s="167"/>
      <c r="BT71" s="146"/>
      <c r="BU71" s="146"/>
      <c r="BV71" s="146"/>
      <c r="BW71" s="167"/>
      <c r="BX71" s="231"/>
      <c r="BY71" s="231"/>
      <c r="BZ71" s="231"/>
      <c r="CA71" s="155">
        <v>67</v>
      </c>
      <c r="CB71" s="146"/>
      <c r="CC71" s="173"/>
      <c r="CD71" s="146"/>
      <c r="CE71" s="173"/>
      <c r="CF71" s="146"/>
      <c r="CG71" s="169"/>
      <c r="CH71" s="169"/>
      <c r="CI71" s="169"/>
      <c r="CJ71" s="146"/>
      <c r="CK71" s="207"/>
      <c r="CL71" s="231"/>
      <c r="CM71" s="231"/>
      <c r="CN71" s="231"/>
      <c r="CO71" s="313"/>
    </row>
    <row r="72" spans="1:93" x14ac:dyDescent="0.25">
      <c r="A72" s="152">
        <v>68</v>
      </c>
      <c r="B72" s="146">
        <v>68</v>
      </c>
      <c r="C72" s="146"/>
      <c r="D72" s="168"/>
      <c r="E72" s="166"/>
      <c r="F72" s="166"/>
      <c r="G72" s="175"/>
      <c r="H72" s="203"/>
      <c r="I72" s="207"/>
      <c r="J72" s="175"/>
      <c r="K72" s="203"/>
      <c r="L72" s="171"/>
      <c r="M72" s="146"/>
      <c r="N72" s="146"/>
      <c r="O72" s="146"/>
      <c r="P72" s="146"/>
      <c r="Q72" s="146"/>
      <c r="R72" s="167"/>
      <c r="S72" s="146"/>
      <c r="T72" s="146"/>
      <c r="U72" s="146"/>
      <c r="V72" s="146"/>
      <c r="W72" s="167"/>
      <c r="X72" s="146"/>
      <c r="Y72" s="146"/>
      <c r="Z72" s="146"/>
      <c r="AA72" s="146"/>
      <c r="AB72" s="167"/>
      <c r="AC72" s="146"/>
      <c r="AD72" s="146"/>
      <c r="AE72" s="146"/>
      <c r="AF72" s="171"/>
      <c r="AG72" s="169"/>
      <c r="AH72" s="169"/>
      <c r="AI72" s="170"/>
      <c r="AJ72" s="167"/>
      <c r="AK72" s="146"/>
      <c r="AL72" s="146"/>
      <c r="AM72" s="146"/>
      <c r="AN72" s="171"/>
      <c r="AO72" s="172" t="s">
        <v>1122</v>
      </c>
      <c r="AP72" s="167"/>
      <c r="AQ72" s="173"/>
      <c r="AR72" s="146"/>
      <c r="AS72" s="174"/>
      <c r="AT72" s="146"/>
      <c r="AU72" s="173"/>
      <c r="AV72" s="173"/>
      <c r="AW72" s="173"/>
      <c r="AX72" s="173"/>
      <c r="AY72" s="167"/>
      <c r="AZ72" s="171"/>
      <c r="BA72" s="302"/>
      <c r="BB72" s="303"/>
      <c r="BC72" s="173"/>
      <c r="BD72" s="304"/>
      <c r="BE72" s="278"/>
      <c r="BF72" s="171"/>
      <c r="BG72" s="231"/>
      <c r="BH72" s="231"/>
      <c r="BI72" s="231"/>
      <c r="BJ72" s="233"/>
      <c r="BK72" s="167"/>
      <c r="BL72" s="231"/>
      <c r="BM72" s="231"/>
      <c r="BN72" s="233"/>
      <c r="BO72" s="167"/>
      <c r="BP72" s="231"/>
      <c r="BQ72" s="231"/>
      <c r="BR72" s="233"/>
      <c r="BS72" s="167"/>
      <c r="BT72" s="146"/>
      <c r="BU72" s="146"/>
      <c r="BV72" s="146"/>
      <c r="BW72" s="167"/>
      <c r="BX72" s="231"/>
      <c r="BY72" s="231"/>
      <c r="BZ72" s="231"/>
      <c r="CA72" s="155">
        <v>68</v>
      </c>
      <c r="CB72" s="146"/>
      <c r="CC72" s="173"/>
      <c r="CD72" s="146"/>
      <c r="CE72" s="173"/>
      <c r="CF72" s="146"/>
      <c r="CG72" s="169"/>
      <c r="CH72" s="169"/>
      <c r="CI72" s="169"/>
      <c r="CJ72" s="146"/>
      <c r="CK72" s="207"/>
      <c r="CL72" s="231"/>
      <c r="CM72" s="231"/>
      <c r="CN72" s="231"/>
      <c r="CO72" s="233"/>
    </row>
    <row r="73" spans="1:93" x14ac:dyDescent="0.25">
      <c r="A73" s="152">
        <v>69</v>
      </c>
      <c r="B73" s="146">
        <v>69</v>
      </c>
      <c r="C73" s="146"/>
      <c r="D73" s="168"/>
      <c r="E73" s="166"/>
      <c r="F73" s="166"/>
      <c r="G73" s="175"/>
      <c r="H73" s="203"/>
      <c r="I73" s="207"/>
      <c r="J73" s="175"/>
      <c r="K73" s="203"/>
      <c r="L73" s="171"/>
      <c r="M73" s="146"/>
      <c r="N73" s="146"/>
      <c r="O73" s="146"/>
      <c r="P73" s="146"/>
      <c r="Q73" s="146"/>
      <c r="R73" s="167"/>
      <c r="S73" s="146"/>
      <c r="T73" s="146"/>
      <c r="U73" s="146"/>
      <c r="V73" s="146"/>
      <c r="W73" s="167"/>
      <c r="X73" s="146"/>
      <c r="Y73" s="146"/>
      <c r="Z73" s="146"/>
      <c r="AA73" s="146"/>
      <c r="AB73" s="167"/>
      <c r="AC73" s="146"/>
      <c r="AD73" s="146"/>
      <c r="AE73" s="146"/>
      <c r="AF73" s="171"/>
      <c r="AG73" s="169"/>
      <c r="AH73" s="169"/>
      <c r="AI73" s="170"/>
      <c r="AJ73" s="167"/>
      <c r="AK73" s="146"/>
      <c r="AL73" s="146"/>
      <c r="AM73" s="146"/>
      <c r="AN73" s="171"/>
      <c r="AO73" s="172" t="s">
        <v>1122</v>
      </c>
      <c r="AP73" s="167"/>
      <c r="AQ73" s="173"/>
      <c r="AR73" s="146"/>
      <c r="AS73" s="174"/>
      <c r="AT73" s="146"/>
      <c r="AU73" s="173"/>
      <c r="AV73" s="173"/>
      <c r="AW73" s="173"/>
      <c r="AX73" s="173"/>
      <c r="AY73" s="167"/>
      <c r="AZ73" s="171"/>
      <c r="BA73" s="302"/>
      <c r="BB73" s="303"/>
      <c r="BC73" s="173"/>
      <c r="BD73" s="304"/>
      <c r="BE73" s="278"/>
      <c r="BF73" s="171"/>
      <c r="BG73" s="231"/>
      <c r="BH73" s="231"/>
      <c r="BI73" s="231"/>
      <c r="BJ73" s="233"/>
      <c r="BK73" s="167"/>
      <c r="BL73" s="231"/>
      <c r="BM73" s="231"/>
      <c r="BN73" s="233"/>
      <c r="BO73" s="167"/>
      <c r="BP73" s="231"/>
      <c r="BQ73" s="231"/>
      <c r="BR73" s="233"/>
      <c r="BS73" s="167"/>
      <c r="BT73" s="146"/>
      <c r="BU73" s="146"/>
      <c r="BV73" s="146"/>
      <c r="BW73" s="167"/>
      <c r="BX73" s="231"/>
      <c r="BY73" s="231"/>
      <c r="BZ73" s="231"/>
      <c r="CA73" s="155">
        <v>69</v>
      </c>
      <c r="CB73" s="146"/>
      <c r="CC73" s="173"/>
      <c r="CD73" s="146"/>
      <c r="CE73" s="173"/>
      <c r="CF73" s="146"/>
      <c r="CG73" s="169"/>
      <c r="CH73" s="169"/>
      <c r="CI73" s="169"/>
      <c r="CJ73" s="146"/>
      <c r="CK73" s="207"/>
      <c r="CL73" s="231"/>
      <c r="CM73" s="231"/>
      <c r="CN73" s="231"/>
      <c r="CO73" s="233"/>
    </row>
    <row r="74" spans="1:93" x14ac:dyDescent="0.25">
      <c r="A74" s="152">
        <v>70</v>
      </c>
      <c r="B74" s="146">
        <v>70</v>
      </c>
      <c r="C74" s="146"/>
      <c r="D74" s="168"/>
      <c r="E74" s="166"/>
      <c r="F74" s="166"/>
      <c r="G74" s="175"/>
      <c r="H74" s="203"/>
      <c r="I74" s="207"/>
      <c r="J74" s="175"/>
      <c r="K74" s="203"/>
      <c r="L74" s="171"/>
      <c r="M74" s="146"/>
      <c r="N74" s="146"/>
      <c r="O74" s="146"/>
      <c r="P74" s="146"/>
      <c r="Q74" s="146"/>
      <c r="R74" s="167"/>
      <c r="S74" s="146"/>
      <c r="T74" s="146"/>
      <c r="U74" s="146"/>
      <c r="V74" s="146"/>
      <c r="W74" s="167"/>
      <c r="X74" s="146"/>
      <c r="Y74" s="146"/>
      <c r="Z74" s="146"/>
      <c r="AA74" s="146"/>
      <c r="AB74" s="167"/>
      <c r="AC74" s="146"/>
      <c r="AD74" s="146"/>
      <c r="AE74" s="146"/>
      <c r="AF74" s="171"/>
      <c r="AG74" s="169"/>
      <c r="AH74" s="169"/>
      <c r="AI74" s="170"/>
      <c r="AJ74" s="167"/>
      <c r="AK74" s="146"/>
      <c r="AL74" s="146"/>
      <c r="AM74" s="146"/>
      <c r="AN74" s="171"/>
      <c r="AO74" s="172" t="s">
        <v>1122</v>
      </c>
      <c r="AP74" s="167"/>
      <c r="AQ74" s="173"/>
      <c r="AR74" s="146"/>
      <c r="AS74" s="174"/>
      <c r="AT74" s="146"/>
      <c r="AU74" s="173"/>
      <c r="AV74" s="173"/>
      <c r="AW74" s="173"/>
      <c r="AX74" s="173"/>
      <c r="AY74" s="167"/>
      <c r="AZ74" s="171"/>
      <c r="BA74" s="302"/>
      <c r="BB74" s="303"/>
      <c r="BC74" s="173"/>
      <c r="BD74" s="304"/>
      <c r="BE74" s="278"/>
      <c r="BF74" s="171"/>
      <c r="BG74" s="231"/>
      <c r="BH74" s="231"/>
      <c r="BI74" s="231"/>
      <c r="BJ74" s="233"/>
      <c r="BK74" s="167"/>
      <c r="BL74" s="231"/>
      <c r="BM74" s="231"/>
      <c r="BN74" s="233"/>
      <c r="BO74" s="167"/>
      <c r="BP74" s="231"/>
      <c r="BQ74" s="231"/>
      <c r="BR74" s="233"/>
      <c r="BS74" s="167"/>
      <c r="BT74" s="146"/>
      <c r="BU74" s="146"/>
      <c r="BV74" s="146"/>
      <c r="BW74" s="167"/>
      <c r="BX74" s="231"/>
      <c r="BY74" s="231"/>
      <c r="BZ74" s="231"/>
      <c r="CA74" s="155">
        <v>70</v>
      </c>
      <c r="CB74" s="146"/>
      <c r="CC74" s="173"/>
      <c r="CD74" s="146"/>
      <c r="CE74" s="173"/>
      <c r="CF74" s="146"/>
      <c r="CG74" s="169"/>
      <c r="CH74" s="169"/>
      <c r="CI74" s="169"/>
      <c r="CJ74" s="146"/>
      <c r="CK74" s="207"/>
      <c r="CL74" s="231"/>
      <c r="CM74" s="231"/>
      <c r="CN74" s="231"/>
      <c r="CO74" s="233"/>
    </row>
    <row r="75" spans="1:93" x14ac:dyDescent="0.25">
      <c r="A75" s="152">
        <v>71</v>
      </c>
      <c r="B75" s="146">
        <v>71</v>
      </c>
      <c r="C75" s="146"/>
      <c r="D75" s="168"/>
      <c r="E75" s="166"/>
      <c r="F75" s="166"/>
      <c r="G75" s="175"/>
      <c r="H75" s="203"/>
      <c r="I75" s="207"/>
      <c r="J75" s="175"/>
      <c r="K75" s="203"/>
      <c r="L75" s="171"/>
      <c r="M75" s="146"/>
      <c r="N75" s="146"/>
      <c r="O75" s="146"/>
      <c r="P75" s="146"/>
      <c r="Q75" s="146"/>
      <c r="R75" s="167"/>
      <c r="S75" s="146"/>
      <c r="T75" s="146"/>
      <c r="U75" s="146"/>
      <c r="V75" s="146"/>
      <c r="W75" s="167"/>
      <c r="X75" s="146"/>
      <c r="Y75" s="146"/>
      <c r="Z75" s="146"/>
      <c r="AA75" s="146"/>
      <c r="AB75" s="167"/>
      <c r="AC75" s="146"/>
      <c r="AD75" s="146"/>
      <c r="AE75" s="146"/>
      <c r="AF75" s="171"/>
      <c r="AG75" s="169"/>
      <c r="AH75" s="169"/>
      <c r="AI75" s="170"/>
      <c r="AJ75" s="167"/>
      <c r="AK75" s="146"/>
      <c r="AL75" s="146"/>
      <c r="AM75" s="146"/>
      <c r="AN75" s="171"/>
      <c r="AO75" s="172" t="s">
        <v>1122</v>
      </c>
      <c r="AP75" s="167"/>
      <c r="AQ75" s="173"/>
      <c r="AR75" s="146"/>
      <c r="AS75" s="174"/>
      <c r="AT75" s="146"/>
      <c r="AU75" s="173"/>
      <c r="AV75" s="173"/>
      <c r="AW75" s="173"/>
      <c r="AX75" s="173"/>
      <c r="AY75" s="167"/>
      <c r="AZ75" s="171"/>
      <c r="BA75" s="302"/>
      <c r="BB75" s="303"/>
      <c r="BC75" s="173"/>
      <c r="BD75" s="304"/>
      <c r="BE75" s="278"/>
      <c r="BF75" s="171"/>
      <c r="BG75" s="231"/>
      <c r="BH75" s="231"/>
      <c r="BI75" s="231"/>
      <c r="BJ75" s="233"/>
      <c r="BK75" s="167"/>
      <c r="BL75" s="231"/>
      <c r="BM75" s="231"/>
      <c r="BN75" s="233"/>
      <c r="BO75" s="167"/>
      <c r="BP75" s="231"/>
      <c r="BQ75" s="231"/>
      <c r="BR75" s="233"/>
      <c r="BS75" s="167"/>
      <c r="BT75" s="146"/>
      <c r="BU75" s="146"/>
      <c r="BV75" s="146"/>
      <c r="BW75" s="167"/>
      <c r="BX75" s="231"/>
      <c r="BY75" s="231"/>
      <c r="BZ75" s="231"/>
      <c r="CA75" s="155">
        <v>71</v>
      </c>
      <c r="CB75" s="146"/>
      <c r="CC75" s="173"/>
      <c r="CD75" s="146"/>
      <c r="CE75" s="173"/>
      <c r="CF75" s="146"/>
      <c r="CG75" s="169"/>
      <c r="CH75" s="169"/>
      <c r="CI75" s="169"/>
      <c r="CJ75" s="146"/>
      <c r="CK75" s="207"/>
      <c r="CL75" s="231"/>
      <c r="CM75" s="231"/>
      <c r="CN75" s="231"/>
      <c r="CO75" s="313"/>
    </row>
    <row r="76" spans="1:93" x14ac:dyDescent="0.25">
      <c r="A76" s="152">
        <v>72</v>
      </c>
      <c r="B76" s="146">
        <v>72</v>
      </c>
      <c r="C76" s="146"/>
      <c r="D76" s="168"/>
      <c r="E76" s="166"/>
      <c r="F76" s="166"/>
      <c r="G76" s="175"/>
      <c r="H76" s="203"/>
      <c r="I76" s="207"/>
      <c r="J76" s="175"/>
      <c r="K76" s="203"/>
      <c r="L76" s="171"/>
      <c r="M76" s="146"/>
      <c r="N76" s="146"/>
      <c r="O76" s="146"/>
      <c r="P76" s="146"/>
      <c r="Q76" s="146"/>
      <c r="R76" s="167"/>
      <c r="S76" s="146"/>
      <c r="T76" s="146"/>
      <c r="U76" s="146"/>
      <c r="V76" s="146"/>
      <c r="W76" s="167"/>
      <c r="X76" s="146"/>
      <c r="Y76" s="146"/>
      <c r="Z76" s="146"/>
      <c r="AA76" s="146"/>
      <c r="AB76" s="167"/>
      <c r="AC76" s="146"/>
      <c r="AD76" s="146"/>
      <c r="AE76" s="146"/>
      <c r="AF76" s="171"/>
      <c r="AG76" s="169"/>
      <c r="AH76" s="169"/>
      <c r="AI76" s="170"/>
      <c r="AJ76" s="167"/>
      <c r="AK76" s="146"/>
      <c r="AL76" s="146"/>
      <c r="AM76" s="146"/>
      <c r="AN76" s="171"/>
      <c r="AO76" s="172" t="s">
        <v>1122</v>
      </c>
      <c r="AP76" s="167"/>
      <c r="AQ76" s="173"/>
      <c r="AR76" s="146"/>
      <c r="AS76" s="174"/>
      <c r="AT76" s="146"/>
      <c r="AU76" s="173"/>
      <c r="AV76" s="173"/>
      <c r="AW76" s="173"/>
      <c r="AX76" s="173"/>
      <c r="AY76" s="167"/>
      <c r="AZ76" s="171"/>
      <c r="BA76" s="302"/>
      <c r="BB76" s="303"/>
      <c r="BC76" s="173"/>
      <c r="BD76" s="304"/>
      <c r="BE76" s="278"/>
      <c r="BF76" s="171"/>
      <c r="BG76" s="231"/>
      <c r="BH76" s="231"/>
      <c r="BI76" s="231"/>
      <c r="BJ76" s="233"/>
      <c r="BK76" s="167"/>
      <c r="BL76" s="231"/>
      <c r="BM76" s="231"/>
      <c r="BN76" s="233"/>
      <c r="BO76" s="167"/>
      <c r="BP76" s="231"/>
      <c r="BQ76" s="231"/>
      <c r="BR76" s="233"/>
      <c r="BS76" s="167"/>
      <c r="BT76" s="146"/>
      <c r="BU76" s="146"/>
      <c r="BV76" s="146"/>
      <c r="BW76" s="167"/>
      <c r="BX76" s="231"/>
      <c r="BY76" s="231"/>
      <c r="BZ76" s="231"/>
      <c r="CA76" s="155">
        <v>72</v>
      </c>
      <c r="CB76" s="146"/>
      <c r="CC76" s="173"/>
      <c r="CD76" s="146"/>
      <c r="CE76" s="173"/>
      <c r="CF76" s="146"/>
      <c r="CG76" s="169"/>
      <c r="CH76" s="169"/>
      <c r="CI76" s="169"/>
      <c r="CJ76" s="146"/>
      <c r="CK76" s="207"/>
      <c r="CL76" s="231"/>
      <c r="CM76" s="231"/>
      <c r="CN76" s="231"/>
      <c r="CO76" s="233"/>
    </row>
    <row r="77" spans="1:93" x14ac:dyDescent="0.25">
      <c r="A77" s="152">
        <v>73</v>
      </c>
      <c r="B77" s="146">
        <v>73</v>
      </c>
      <c r="C77" s="146"/>
      <c r="D77" s="168"/>
      <c r="E77" s="166"/>
      <c r="F77" s="166"/>
      <c r="G77" s="175"/>
      <c r="H77" s="203"/>
      <c r="I77" s="207"/>
      <c r="J77" s="175"/>
      <c r="K77" s="203"/>
      <c r="L77" s="171"/>
      <c r="M77" s="146"/>
      <c r="N77" s="146"/>
      <c r="O77" s="146"/>
      <c r="P77" s="146"/>
      <c r="Q77" s="146"/>
      <c r="R77" s="167"/>
      <c r="S77" s="146"/>
      <c r="T77" s="146"/>
      <c r="U77" s="146"/>
      <c r="V77" s="146"/>
      <c r="W77" s="167"/>
      <c r="X77" s="146"/>
      <c r="Y77" s="146"/>
      <c r="Z77" s="146"/>
      <c r="AA77" s="146"/>
      <c r="AB77" s="167"/>
      <c r="AC77" s="146"/>
      <c r="AD77" s="146"/>
      <c r="AE77" s="146"/>
      <c r="AF77" s="171"/>
      <c r="AG77" s="169"/>
      <c r="AH77" s="169"/>
      <c r="AI77" s="170"/>
      <c r="AJ77" s="167"/>
      <c r="AK77" s="146"/>
      <c r="AL77" s="146"/>
      <c r="AM77" s="146"/>
      <c r="AN77" s="171"/>
      <c r="AO77" s="172" t="s">
        <v>1122</v>
      </c>
      <c r="AP77" s="167"/>
      <c r="AQ77" s="173"/>
      <c r="AR77" s="146"/>
      <c r="AS77" s="174"/>
      <c r="AT77" s="146"/>
      <c r="AU77" s="173"/>
      <c r="AV77" s="173"/>
      <c r="AW77" s="173"/>
      <c r="AX77" s="173"/>
      <c r="AY77" s="167"/>
      <c r="AZ77" s="171"/>
      <c r="BA77" s="302"/>
      <c r="BB77" s="303"/>
      <c r="BC77" s="173"/>
      <c r="BD77" s="304"/>
      <c r="BE77" s="278"/>
      <c r="BF77" s="171"/>
      <c r="BG77" s="231"/>
      <c r="BH77" s="231"/>
      <c r="BI77" s="231"/>
      <c r="BJ77" s="233"/>
      <c r="BK77" s="167"/>
      <c r="BL77" s="231"/>
      <c r="BM77" s="231"/>
      <c r="BN77" s="233"/>
      <c r="BO77" s="167"/>
      <c r="BP77" s="231"/>
      <c r="BQ77" s="231"/>
      <c r="BR77" s="233"/>
      <c r="BS77" s="167"/>
      <c r="BT77" s="146"/>
      <c r="BU77" s="146"/>
      <c r="BV77" s="146"/>
      <c r="BW77" s="167"/>
      <c r="BX77" s="231"/>
      <c r="BY77" s="231"/>
      <c r="BZ77" s="231"/>
      <c r="CA77" s="155">
        <v>73</v>
      </c>
      <c r="CB77" s="146"/>
      <c r="CC77" s="173"/>
      <c r="CD77" s="146"/>
      <c r="CE77" s="173"/>
      <c r="CF77" s="146"/>
      <c r="CG77" s="169"/>
      <c r="CH77" s="169"/>
      <c r="CI77" s="169"/>
      <c r="CJ77" s="146"/>
      <c r="CK77" s="207"/>
      <c r="CL77" s="231"/>
      <c r="CM77" s="231"/>
      <c r="CN77" s="231"/>
      <c r="CO77" s="233"/>
    </row>
    <row r="78" spans="1:93" x14ac:dyDescent="0.25">
      <c r="A78" s="152">
        <v>74</v>
      </c>
      <c r="B78" s="146">
        <v>74</v>
      </c>
      <c r="C78" s="146"/>
      <c r="D78" s="168"/>
      <c r="E78" s="166"/>
      <c r="F78" s="166"/>
      <c r="G78" s="175"/>
      <c r="H78" s="203"/>
      <c r="I78" s="207"/>
      <c r="J78" s="175"/>
      <c r="K78" s="203"/>
      <c r="L78" s="171"/>
      <c r="M78" s="146"/>
      <c r="N78" s="146"/>
      <c r="O78" s="146"/>
      <c r="P78" s="146"/>
      <c r="Q78" s="146"/>
      <c r="R78" s="167"/>
      <c r="S78" s="146"/>
      <c r="T78" s="146"/>
      <c r="U78" s="146"/>
      <c r="V78" s="146"/>
      <c r="W78" s="167"/>
      <c r="X78" s="146"/>
      <c r="Y78" s="146"/>
      <c r="Z78" s="146"/>
      <c r="AA78" s="146"/>
      <c r="AB78" s="167"/>
      <c r="AC78" s="146"/>
      <c r="AD78" s="146"/>
      <c r="AE78" s="146"/>
      <c r="AF78" s="171"/>
      <c r="AG78" s="169"/>
      <c r="AH78" s="169"/>
      <c r="AI78" s="170"/>
      <c r="AJ78" s="167"/>
      <c r="AK78" s="146"/>
      <c r="AL78" s="146"/>
      <c r="AM78" s="146"/>
      <c r="AN78" s="171"/>
      <c r="AO78" s="172" t="s">
        <v>1122</v>
      </c>
      <c r="AP78" s="167"/>
      <c r="AQ78" s="173"/>
      <c r="AR78" s="146"/>
      <c r="AS78" s="174"/>
      <c r="AT78" s="146"/>
      <c r="AU78" s="173"/>
      <c r="AV78" s="173"/>
      <c r="AW78" s="173"/>
      <c r="AX78" s="173"/>
      <c r="AY78" s="167"/>
      <c r="AZ78" s="171"/>
      <c r="BA78" s="302"/>
      <c r="BB78" s="303"/>
      <c r="BC78" s="173"/>
      <c r="BD78" s="304"/>
      <c r="BE78" s="278"/>
      <c r="BF78" s="171"/>
      <c r="BG78" s="231"/>
      <c r="BH78" s="231"/>
      <c r="BI78" s="231"/>
      <c r="BJ78" s="233"/>
      <c r="BK78" s="167"/>
      <c r="BL78" s="231"/>
      <c r="BM78" s="231"/>
      <c r="BN78" s="233"/>
      <c r="BO78" s="167"/>
      <c r="BP78" s="231"/>
      <c r="BQ78" s="231"/>
      <c r="BR78" s="233"/>
      <c r="BS78" s="167"/>
      <c r="BT78" s="146"/>
      <c r="BU78" s="146"/>
      <c r="BV78" s="146"/>
      <c r="BW78" s="167"/>
      <c r="BX78" s="231"/>
      <c r="BY78" s="231"/>
      <c r="BZ78" s="231"/>
      <c r="CA78" s="155">
        <v>74</v>
      </c>
      <c r="CB78" s="146"/>
      <c r="CC78" s="173"/>
      <c r="CD78" s="146"/>
      <c r="CE78" s="173"/>
      <c r="CF78" s="146"/>
      <c r="CG78" s="169"/>
      <c r="CH78" s="169"/>
      <c r="CI78" s="169"/>
      <c r="CJ78" s="146"/>
      <c r="CK78" s="207"/>
      <c r="CL78" s="231"/>
      <c r="CM78" s="231"/>
      <c r="CN78" s="231"/>
      <c r="CO78" s="313"/>
    </row>
    <row r="79" spans="1:93" x14ac:dyDescent="0.25">
      <c r="A79" s="152">
        <v>75</v>
      </c>
      <c r="B79" s="146">
        <v>75</v>
      </c>
      <c r="C79" s="146"/>
      <c r="D79" s="168">
        <v>41402</v>
      </c>
      <c r="E79" s="166">
        <v>1</v>
      </c>
      <c r="F79" s="166">
        <v>1</v>
      </c>
      <c r="G79" s="175">
        <v>8.3000000000000007</v>
      </c>
      <c r="H79" s="203">
        <v>8.4</v>
      </c>
      <c r="I79" s="207">
        <v>5</v>
      </c>
      <c r="J79" s="175">
        <v>11.4</v>
      </c>
      <c r="K79" s="166">
        <v>11.5</v>
      </c>
      <c r="L79" s="171">
        <v>5</v>
      </c>
      <c r="M79" s="146">
        <v>1</v>
      </c>
      <c r="N79" s="146">
        <v>2</v>
      </c>
      <c r="O79" s="146">
        <v>2</v>
      </c>
      <c r="P79" s="146">
        <v>2</v>
      </c>
      <c r="Q79" s="146">
        <v>2</v>
      </c>
      <c r="R79" s="167"/>
      <c r="S79" s="146" t="s">
        <v>117</v>
      </c>
      <c r="T79" s="146" t="s">
        <v>112</v>
      </c>
      <c r="U79" s="146"/>
      <c r="V79" s="146"/>
      <c r="W79" s="167">
        <v>5</v>
      </c>
      <c r="X79" s="146">
        <v>10</v>
      </c>
      <c r="Y79" s="146">
        <v>12</v>
      </c>
      <c r="Z79" s="146">
        <v>12</v>
      </c>
      <c r="AA79" s="146"/>
      <c r="AB79" s="167"/>
      <c r="AC79" s="146"/>
      <c r="AD79" s="146"/>
      <c r="AE79" s="146"/>
      <c r="AF79" s="171">
        <v>12</v>
      </c>
      <c r="AG79" s="169">
        <v>41418</v>
      </c>
      <c r="AH79" s="169">
        <v>41418</v>
      </c>
      <c r="AI79" s="170">
        <v>41423</v>
      </c>
      <c r="AJ79" s="167"/>
      <c r="AK79" s="146"/>
      <c r="AL79" s="146"/>
      <c r="AM79" s="146"/>
      <c r="AN79" s="171"/>
      <c r="AO79" s="172" t="s">
        <v>1066</v>
      </c>
      <c r="AP79" s="167">
        <v>2</v>
      </c>
      <c r="AQ79" s="173">
        <v>1.55</v>
      </c>
      <c r="AR79" s="146">
        <v>266</v>
      </c>
      <c r="AS79" s="174"/>
      <c r="AT79" s="146"/>
      <c r="AU79" s="173"/>
      <c r="AV79" s="173"/>
      <c r="AW79" s="173"/>
      <c r="AX79" s="173"/>
      <c r="AY79" s="167">
        <v>0</v>
      </c>
      <c r="AZ79" s="171">
        <v>0</v>
      </c>
      <c r="BA79" s="302"/>
      <c r="BB79" s="303">
        <f t="shared" ref="BB79:BB132" si="1">(AQ79^2*PI()*AR79*AP79)/4</f>
        <v>1003.8409545831807</v>
      </c>
      <c r="BC79" s="173"/>
      <c r="BD79" s="304">
        <f>BB79+BC79</f>
        <v>1003.8409545831807</v>
      </c>
      <c r="BE79" s="278"/>
      <c r="BF79" s="171"/>
      <c r="BG79" s="231"/>
      <c r="BH79" s="231"/>
      <c r="BI79" s="231"/>
      <c r="BJ79" s="233"/>
      <c r="BK79" s="167"/>
      <c r="BL79" s="231"/>
      <c r="BM79" s="231"/>
      <c r="BN79" s="233"/>
      <c r="BO79" s="167"/>
      <c r="BP79" s="231"/>
      <c r="BQ79" s="231"/>
      <c r="BR79" s="233"/>
      <c r="BS79" s="167"/>
      <c r="BT79" s="146"/>
      <c r="BU79" s="146"/>
      <c r="BV79" s="146"/>
      <c r="BW79" s="167"/>
      <c r="BX79" s="231"/>
      <c r="BY79" s="231"/>
      <c r="BZ79" s="231"/>
      <c r="CA79" s="155">
        <v>75</v>
      </c>
      <c r="CB79" s="146">
        <v>2</v>
      </c>
      <c r="CC79" s="173">
        <v>1.55</v>
      </c>
      <c r="CD79" s="146">
        <v>266</v>
      </c>
      <c r="CE79" s="173">
        <v>1003.8409545831807</v>
      </c>
      <c r="CF79" s="146">
        <v>12</v>
      </c>
      <c r="CG79" s="169">
        <v>41418</v>
      </c>
      <c r="CH79" s="169">
        <v>41418</v>
      </c>
      <c r="CI79" s="169">
        <v>41423</v>
      </c>
      <c r="CJ79" s="146">
        <v>0</v>
      </c>
      <c r="CK79" s="207"/>
      <c r="CL79" s="231"/>
      <c r="CM79" s="231"/>
      <c r="CN79" s="231"/>
      <c r="CO79" s="233"/>
    </row>
    <row r="80" spans="1:93" x14ac:dyDescent="0.25">
      <c r="A80" s="152">
        <v>76</v>
      </c>
      <c r="B80" s="146">
        <v>76</v>
      </c>
      <c r="C80" s="146"/>
      <c r="D80" s="168"/>
      <c r="E80" s="166"/>
      <c r="F80" s="166"/>
      <c r="G80" s="175"/>
      <c r="H80" s="203"/>
      <c r="I80" s="207"/>
      <c r="J80" s="175"/>
      <c r="K80" s="314"/>
      <c r="L80" s="171"/>
      <c r="M80" s="146"/>
      <c r="N80" s="146"/>
      <c r="O80" s="146"/>
      <c r="P80" s="146"/>
      <c r="Q80" s="146"/>
      <c r="R80" s="167"/>
      <c r="S80" s="146"/>
      <c r="T80" s="146"/>
      <c r="U80" s="146"/>
      <c r="V80" s="146"/>
      <c r="W80" s="167"/>
      <c r="X80" s="146"/>
      <c r="Y80" s="146"/>
      <c r="Z80" s="146"/>
      <c r="AA80" s="146"/>
      <c r="AB80" s="167"/>
      <c r="AC80" s="146"/>
      <c r="AD80" s="146"/>
      <c r="AE80" s="146"/>
      <c r="AF80" s="171"/>
      <c r="AG80" s="169"/>
      <c r="AH80" s="169"/>
      <c r="AI80" s="170"/>
      <c r="AJ80" s="167"/>
      <c r="AK80" s="146"/>
      <c r="AL80" s="146"/>
      <c r="AM80" s="146"/>
      <c r="AN80" s="171"/>
      <c r="AO80" s="172" t="s">
        <v>1122</v>
      </c>
      <c r="AP80" s="167"/>
      <c r="AQ80" s="173"/>
      <c r="AR80" s="146"/>
      <c r="AS80" s="174"/>
      <c r="AT80" s="146"/>
      <c r="AU80" s="173"/>
      <c r="AV80" s="173"/>
      <c r="AW80" s="173"/>
      <c r="AX80" s="173"/>
      <c r="AY80" s="167"/>
      <c r="AZ80" s="171"/>
      <c r="BA80" s="302"/>
      <c r="BB80" s="303"/>
      <c r="BC80" s="173"/>
      <c r="BD80" s="304"/>
      <c r="BE80" s="278"/>
      <c r="BF80" s="171"/>
      <c r="BG80" s="231"/>
      <c r="BH80" s="231"/>
      <c r="BI80" s="231"/>
      <c r="BJ80" s="233"/>
      <c r="BK80" s="167"/>
      <c r="BL80" s="231"/>
      <c r="BM80" s="231"/>
      <c r="BN80" s="233"/>
      <c r="BO80" s="167"/>
      <c r="BP80" s="231"/>
      <c r="BQ80" s="231"/>
      <c r="BR80" s="233"/>
      <c r="BS80" s="167"/>
      <c r="BT80" s="146"/>
      <c r="BU80" s="146"/>
      <c r="BV80" s="146"/>
      <c r="BW80" s="167"/>
      <c r="BX80" s="231"/>
      <c r="BY80" s="231"/>
      <c r="BZ80" s="231"/>
      <c r="CA80" s="155">
        <v>76</v>
      </c>
      <c r="CB80" s="146"/>
      <c r="CC80" s="173"/>
      <c r="CD80" s="146"/>
      <c r="CE80" s="173"/>
      <c r="CF80" s="146"/>
      <c r="CG80" s="169"/>
      <c r="CH80" s="169"/>
      <c r="CI80" s="169"/>
      <c r="CJ80" s="146"/>
      <c r="CK80" s="207"/>
      <c r="CL80" s="231"/>
      <c r="CM80" s="231"/>
      <c r="CN80" s="231"/>
      <c r="CO80" s="233"/>
    </row>
    <row r="81" spans="1:93" x14ac:dyDescent="0.25">
      <c r="A81" s="152">
        <v>77</v>
      </c>
      <c r="B81" s="146">
        <v>77</v>
      </c>
      <c r="C81" s="146"/>
      <c r="D81" s="168"/>
      <c r="E81" s="166"/>
      <c r="F81" s="166"/>
      <c r="G81" s="175"/>
      <c r="H81" s="203"/>
      <c r="I81" s="207"/>
      <c r="J81" s="175"/>
      <c r="K81" s="203"/>
      <c r="L81" s="171"/>
      <c r="M81" s="146"/>
      <c r="N81" s="146"/>
      <c r="O81" s="146"/>
      <c r="P81" s="146"/>
      <c r="Q81" s="146"/>
      <c r="R81" s="167"/>
      <c r="S81" s="146"/>
      <c r="T81" s="146"/>
      <c r="U81" s="146"/>
      <c r="V81" s="146"/>
      <c r="W81" s="167"/>
      <c r="X81" s="146"/>
      <c r="Y81" s="146"/>
      <c r="Z81" s="146"/>
      <c r="AA81" s="146"/>
      <c r="AB81" s="167"/>
      <c r="AC81" s="146"/>
      <c r="AD81" s="146"/>
      <c r="AE81" s="146"/>
      <c r="AF81" s="171"/>
      <c r="AG81" s="169"/>
      <c r="AH81" s="169"/>
      <c r="AI81" s="170"/>
      <c r="AJ81" s="167"/>
      <c r="AK81" s="146"/>
      <c r="AL81" s="146"/>
      <c r="AM81" s="146"/>
      <c r="AN81" s="171"/>
      <c r="AO81" s="172" t="s">
        <v>1122</v>
      </c>
      <c r="AP81" s="167"/>
      <c r="AQ81" s="173"/>
      <c r="AR81" s="146"/>
      <c r="AS81" s="174"/>
      <c r="AT81" s="146"/>
      <c r="AU81" s="173"/>
      <c r="AV81" s="173"/>
      <c r="AW81" s="173"/>
      <c r="AX81" s="173"/>
      <c r="AY81" s="167"/>
      <c r="AZ81" s="171"/>
      <c r="BA81" s="302"/>
      <c r="BB81" s="303"/>
      <c r="BC81" s="173"/>
      <c r="BD81" s="304"/>
      <c r="BE81" s="278"/>
      <c r="BF81" s="171"/>
      <c r="BG81" s="231"/>
      <c r="BH81" s="231"/>
      <c r="BI81" s="231"/>
      <c r="BJ81" s="233"/>
      <c r="BK81" s="167"/>
      <c r="BL81" s="231"/>
      <c r="BM81" s="231"/>
      <c r="BN81" s="233"/>
      <c r="BO81" s="167"/>
      <c r="BP81" s="231"/>
      <c r="BQ81" s="231"/>
      <c r="BR81" s="233"/>
      <c r="BS81" s="167"/>
      <c r="BT81" s="146"/>
      <c r="BU81" s="146"/>
      <c r="BV81" s="146"/>
      <c r="BW81" s="167"/>
      <c r="BX81" s="231"/>
      <c r="BY81" s="231"/>
      <c r="BZ81" s="231"/>
      <c r="CA81" s="155">
        <v>77</v>
      </c>
      <c r="CB81" s="146"/>
      <c r="CC81" s="173"/>
      <c r="CD81" s="146"/>
      <c r="CE81" s="173"/>
      <c r="CF81" s="146"/>
      <c r="CG81" s="169"/>
      <c r="CH81" s="169"/>
      <c r="CI81" s="169"/>
      <c r="CJ81" s="146"/>
      <c r="CK81" s="207"/>
      <c r="CL81" s="231"/>
      <c r="CM81" s="231"/>
      <c r="CN81" s="231"/>
      <c r="CO81" s="233"/>
    </row>
    <row r="82" spans="1:93" x14ac:dyDescent="0.25">
      <c r="A82" s="152">
        <v>78</v>
      </c>
      <c r="B82" s="146">
        <v>78</v>
      </c>
      <c r="C82" s="146"/>
      <c r="D82" s="168"/>
      <c r="E82" s="166"/>
      <c r="F82" s="166"/>
      <c r="G82" s="175"/>
      <c r="H82" s="203"/>
      <c r="I82" s="207"/>
      <c r="J82" s="175"/>
      <c r="K82" s="203"/>
      <c r="L82" s="171"/>
      <c r="M82" s="146"/>
      <c r="N82" s="146"/>
      <c r="O82" s="146"/>
      <c r="P82" s="146"/>
      <c r="Q82" s="146"/>
      <c r="R82" s="167"/>
      <c r="S82" s="146"/>
      <c r="T82" s="146"/>
      <c r="U82" s="146"/>
      <c r="V82" s="146"/>
      <c r="W82" s="167"/>
      <c r="X82" s="146"/>
      <c r="Y82" s="146"/>
      <c r="Z82" s="146"/>
      <c r="AA82" s="146"/>
      <c r="AB82" s="167"/>
      <c r="AC82" s="146"/>
      <c r="AD82" s="146"/>
      <c r="AE82" s="146"/>
      <c r="AF82" s="171"/>
      <c r="AG82" s="169"/>
      <c r="AH82" s="169"/>
      <c r="AI82" s="170"/>
      <c r="AJ82" s="167"/>
      <c r="AK82" s="146"/>
      <c r="AL82" s="146"/>
      <c r="AM82" s="146"/>
      <c r="AN82" s="171"/>
      <c r="AO82" s="172" t="s">
        <v>1122</v>
      </c>
      <c r="AP82" s="167"/>
      <c r="AQ82" s="173"/>
      <c r="AR82" s="146"/>
      <c r="AS82" s="174"/>
      <c r="AT82" s="146"/>
      <c r="AU82" s="173"/>
      <c r="AV82" s="173"/>
      <c r="AW82" s="173"/>
      <c r="AX82" s="173"/>
      <c r="AY82" s="167"/>
      <c r="AZ82" s="171"/>
      <c r="BA82" s="302"/>
      <c r="BB82" s="303"/>
      <c r="BC82" s="173"/>
      <c r="BD82" s="304"/>
      <c r="BE82" s="278"/>
      <c r="BF82" s="171"/>
      <c r="BG82" s="231"/>
      <c r="BH82" s="231"/>
      <c r="BI82" s="231"/>
      <c r="BJ82" s="233"/>
      <c r="BK82" s="167"/>
      <c r="BL82" s="231"/>
      <c r="BM82" s="231"/>
      <c r="BN82" s="233"/>
      <c r="BO82" s="167"/>
      <c r="BP82" s="231"/>
      <c r="BQ82" s="231"/>
      <c r="BR82" s="233"/>
      <c r="BS82" s="167"/>
      <c r="BT82" s="146"/>
      <c r="BU82" s="146"/>
      <c r="BV82" s="146"/>
      <c r="BW82" s="167"/>
      <c r="BX82" s="231"/>
      <c r="BY82" s="231"/>
      <c r="BZ82" s="231"/>
      <c r="CA82" s="155">
        <v>78</v>
      </c>
      <c r="CB82" s="146"/>
      <c r="CC82" s="173"/>
      <c r="CD82" s="146"/>
      <c r="CE82" s="173"/>
      <c r="CF82" s="146"/>
      <c r="CG82" s="169"/>
      <c r="CH82" s="169"/>
      <c r="CI82" s="169"/>
      <c r="CJ82" s="146"/>
      <c r="CK82" s="207"/>
      <c r="CL82" s="231"/>
      <c r="CM82" s="231"/>
      <c r="CN82" s="231"/>
      <c r="CO82" s="233"/>
    </row>
    <row r="83" spans="1:93" x14ac:dyDescent="0.25">
      <c r="A83" s="152">
        <v>79</v>
      </c>
      <c r="B83" s="146">
        <v>79</v>
      </c>
      <c r="C83" s="146"/>
      <c r="D83" s="168"/>
      <c r="E83" s="166"/>
      <c r="F83" s="166"/>
      <c r="G83" s="175"/>
      <c r="H83" s="203"/>
      <c r="I83" s="207"/>
      <c r="J83" s="175"/>
      <c r="K83" s="203"/>
      <c r="L83" s="171"/>
      <c r="M83" s="146"/>
      <c r="N83" s="146"/>
      <c r="O83" s="146"/>
      <c r="P83" s="146"/>
      <c r="Q83" s="146"/>
      <c r="R83" s="167"/>
      <c r="S83" s="146"/>
      <c r="T83" s="146"/>
      <c r="U83" s="146"/>
      <c r="V83" s="146"/>
      <c r="W83" s="167"/>
      <c r="X83" s="146"/>
      <c r="Y83" s="146"/>
      <c r="Z83" s="146"/>
      <c r="AA83" s="146"/>
      <c r="AB83" s="167"/>
      <c r="AC83" s="146"/>
      <c r="AD83" s="146"/>
      <c r="AE83" s="146"/>
      <c r="AF83" s="171"/>
      <c r="AG83" s="169"/>
      <c r="AH83" s="169"/>
      <c r="AI83" s="170"/>
      <c r="AJ83" s="167"/>
      <c r="AK83" s="146"/>
      <c r="AL83" s="146"/>
      <c r="AM83" s="146"/>
      <c r="AN83" s="171"/>
      <c r="AO83" s="172" t="s">
        <v>1122</v>
      </c>
      <c r="AP83" s="167"/>
      <c r="AQ83" s="173"/>
      <c r="AR83" s="146"/>
      <c r="AS83" s="174"/>
      <c r="AT83" s="146"/>
      <c r="AU83" s="173"/>
      <c r="AV83" s="173"/>
      <c r="AW83" s="173"/>
      <c r="AX83" s="173"/>
      <c r="AY83" s="167"/>
      <c r="AZ83" s="171"/>
      <c r="BA83" s="302"/>
      <c r="BB83" s="303"/>
      <c r="BC83" s="173"/>
      <c r="BD83" s="304"/>
      <c r="BE83" s="278"/>
      <c r="BF83" s="171"/>
      <c r="BG83" s="231"/>
      <c r="BH83" s="231"/>
      <c r="BI83" s="231"/>
      <c r="BJ83" s="233"/>
      <c r="BK83" s="167"/>
      <c r="BL83" s="231"/>
      <c r="BM83" s="231"/>
      <c r="BN83" s="233"/>
      <c r="BO83" s="167"/>
      <c r="BP83" s="231"/>
      <c r="BQ83" s="231"/>
      <c r="BR83" s="233"/>
      <c r="BS83" s="167"/>
      <c r="BT83" s="146"/>
      <c r="BU83" s="146"/>
      <c r="BV83" s="146"/>
      <c r="BW83" s="167"/>
      <c r="BX83" s="231"/>
      <c r="BY83" s="231"/>
      <c r="BZ83" s="231"/>
      <c r="CA83" s="155">
        <v>79</v>
      </c>
      <c r="CB83" s="146"/>
      <c r="CC83" s="173"/>
      <c r="CD83" s="146"/>
      <c r="CE83" s="173"/>
      <c r="CF83" s="146"/>
      <c r="CG83" s="169"/>
      <c r="CH83" s="169"/>
      <c r="CI83" s="169"/>
      <c r="CJ83" s="146"/>
      <c r="CK83" s="207"/>
      <c r="CL83" s="231"/>
      <c r="CM83" s="231"/>
      <c r="CN83" s="231"/>
      <c r="CO83" s="233"/>
    </row>
    <row r="84" spans="1:93" x14ac:dyDescent="0.25">
      <c r="A84" s="152">
        <v>80</v>
      </c>
      <c r="B84" s="146">
        <v>80</v>
      </c>
      <c r="C84" s="146"/>
      <c r="D84" s="168"/>
      <c r="E84" s="166"/>
      <c r="F84" s="166"/>
      <c r="G84" s="175"/>
      <c r="H84" s="203"/>
      <c r="I84" s="207"/>
      <c r="J84" s="175"/>
      <c r="K84" s="203"/>
      <c r="L84" s="171"/>
      <c r="M84" s="146"/>
      <c r="N84" s="146"/>
      <c r="O84" s="146"/>
      <c r="P84" s="146"/>
      <c r="Q84" s="146"/>
      <c r="R84" s="167"/>
      <c r="S84" s="146"/>
      <c r="T84" s="146"/>
      <c r="U84" s="146"/>
      <c r="V84" s="146"/>
      <c r="W84" s="167"/>
      <c r="X84" s="146"/>
      <c r="Y84" s="146"/>
      <c r="Z84" s="146"/>
      <c r="AA84" s="146"/>
      <c r="AB84" s="167"/>
      <c r="AC84" s="146"/>
      <c r="AD84" s="146"/>
      <c r="AE84" s="146"/>
      <c r="AF84" s="171"/>
      <c r="AG84" s="169"/>
      <c r="AH84" s="169"/>
      <c r="AI84" s="170"/>
      <c r="AJ84" s="167"/>
      <c r="AK84" s="146"/>
      <c r="AL84" s="146"/>
      <c r="AM84" s="146"/>
      <c r="AN84" s="171"/>
      <c r="AO84" s="172" t="s">
        <v>1122</v>
      </c>
      <c r="AP84" s="167"/>
      <c r="AQ84" s="173"/>
      <c r="AR84" s="146"/>
      <c r="AS84" s="174"/>
      <c r="AT84" s="146"/>
      <c r="AU84" s="173"/>
      <c r="AV84" s="173"/>
      <c r="AW84" s="173"/>
      <c r="AX84" s="173"/>
      <c r="AY84" s="167"/>
      <c r="AZ84" s="171"/>
      <c r="BA84" s="302"/>
      <c r="BB84" s="303"/>
      <c r="BC84" s="173"/>
      <c r="BD84" s="304"/>
      <c r="BE84" s="278"/>
      <c r="BF84" s="171"/>
      <c r="BG84" s="231"/>
      <c r="BH84" s="231"/>
      <c r="BI84" s="231"/>
      <c r="BJ84" s="233"/>
      <c r="BK84" s="167"/>
      <c r="BL84" s="231"/>
      <c r="BM84" s="231"/>
      <c r="BN84" s="233"/>
      <c r="BO84" s="167"/>
      <c r="BP84" s="231"/>
      <c r="BQ84" s="231"/>
      <c r="BR84" s="233"/>
      <c r="BS84" s="167"/>
      <c r="BT84" s="146"/>
      <c r="BU84" s="146"/>
      <c r="BV84" s="146"/>
      <c r="BW84" s="167"/>
      <c r="BX84" s="231"/>
      <c r="BY84" s="231"/>
      <c r="BZ84" s="231"/>
      <c r="CA84" s="155">
        <v>80</v>
      </c>
      <c r="CB84" s="146"/>
      <c r="CC84" s="173"/>
      <c r="CD84" s="146"/>
      <c r="CE84" s="173"/>
      <c r="CF84" s="146"/>
      <c r="CG84" s="169"/>
      <c r="CH84" s="169"/>
      <c r="CI84" s="169"/>
      <c r="CJ84" s="146"/>
      <c r="CK84" s="207"/>
      <c r="CL84" s="231"/>
      <c r="CM84" s="231"/>
      <c r="CN84" s="231"/>
      <c r="CO84" s="233"/>
    </row>
    <row r="85" spans="1:93" x14ac:dyDescent="0.25">
      <c r="A85" s="152">
        <v>81</v>
      </c>
      <c r="B85" s="146">
        <v>81</v>
      </c>
      <c r="C85" s="146"/>
      <c r="D85" s="168"/>
      <c r="E85" s="166"/>
      <c r="F85" s="166"/>
      <c r="G85" s="175"/>
      <c r="H85" s="203"/>
      <c r="I85" s="207"/>
      <c r="J85" s="175"/>
      <c r="K85" s="203"/>
      <c r="L85" s="171"/>
      <c r="M85" s="146"/>
      <c r="N85" s="146"/>
      <c r="O85" s="146"/>
      <c r="P85" s="146"/>
      <c r="Q85" s="146"/>
      <c r="R85" s="167"/>
      <c r="S85" s="146"/>
      <c r="T85" s="146"/>
      <c r="U85" s="146"/>
      <c r="V85" s="146"/>
      <c r="W85" s="167"/>
      <c r="X85" s="146"/>
      <c r="Y85" s="146"/>
      <c r="Z85" s="146"/>
      <c r="AA85" s="146"/>
      <c r="AB85" s="167"/>
      <c r="AC85" s="146"/>
      <c r="AD85" s="146"/>
      <c r="AE85" s="146"/>
      <c r="AF85" s="171"/>
      <c r="AG85" s="169"/>
      <c r="AH85" s="169"/>
      <c r="AI85" s="170"/>
      <c r="AJ85" s="306"/>
      <c r="AK85" s="176"/>
      <c r="AL85" s="176"/>
      <c r="AM85" s="176"/>
      <c r="AN85" s="305"/>
      <c r="AO85" s="172" t="s">
        <v>1122</v>
      </c>
      <c r="AP85" s="167"/>
      <c r="AQ85" s="173"/>
      <c r="AR85" s="146"/>
      <c r="AS85" s="174"/>
      <c r="AT85" s="146"/>
      <c r="AU85" s="173"/>
      <c r="AV85" s="173"/>
      <c r="AW85" s="173"/>
      <c r="AX85" s="173"/>
      <c r="AY85" s="167"/>
      <c r="AZ85" s="171"/>
      <c r="BA85" s="302"/>
      <c r="BB85" s="303"/>
      <c r="BC85" s="173"/>
      <c r="BD85" s="304"/>
      <c r="BE85" s="278"/>
      <c r="BF85" s="171"/>
      <c r="BG85" s="231"/>
      <c r="BH85" s="231"/>
      <c r="BI85" s="231"/>
      <c r="BJ85" s="233"/>
      <c r="BK85" s="167"/>
      <c r="BL85" s="231"/>
      <c r="BM85" s="231"/>
      <c r="BN85" s="233"/>
      <c r="BO85" s="167"/>
      <c r="BP85" s="231"/>
      <c r="BQ85" s="231"/>
      <c r="BR85" s="233"/>
      <c r="BS85" s="167"/>
      <c r="BT85" s="146"/>
      <c r="BU85" s="146"/>
      <c r="BV85" s="146"/>
      <c r="BW85" s="167"/>
      <c r="BX85" s="231"/>
      <c r="BY85" s="231"/>
      <c r="BZ85" s="231"/>
      <c r="CA85" s="155">
        <v>81</v>
      </c>
      <c r="CB85" s="146"/>
      <c r="CC85" s="173"/>
      <c r="CD85" s="146"/>
      <c r="CE85" s="173"/>
      <c r="CF85" s="146"/>
      <c r="CG85" s="169"/>
      <c r="CH85" s="169"/>
      <c r="CI85" s="169"/>
      <c r="CJ85" s="146"/>
      <c r="CK85" s="207"/>
      <c r="CL85" s="231"/>
      <c r="CM85" s="231"/>
      <c r="CN85" s="231"/>
      <c r="CO85" s="313"/>
    </row>
    <row r="86" spans="1:93" x14ac:dyDescent="0.25">
      <c r="A86" s="152">
        <v>82</v>
      </c>
      <c r="B86" s="146">
        <v>82</v>
      </c>
      <c r="C86" s="146"/>
      <c r="D86" s="168"/>
      <c r="E86" s="166"/>
      <c r="F86" s="166"/>
      <c r="G86" s="175"/>
      <c r="H86" s="203"/>
      <c r="I86" s="207"/>
      <c r="J86" s="175"/>
      <c r="K86" s="203"/>
      <c r="L86" s="171"/>
      <c r="M86" s="146"/>
      <c r="N86" s="146"/>
      <c r="O86" s="146"/>
      <c r="P86" s="146"/>
      <c r="Q86" s="146"/>
      <c r="R86" s="167"/>
      <c r="S86" s="146"/>
      <c r="T86" s="146"/>
      <c r="U86" s="146"/>
      <c r="V86" s="146"/>
      <c r="W86" s="167"/>
      <c r="X86" s="146"/>
      <c r="Y86" s="146"/>
      <c r="Z86" s="146"/>
      <c r="AA86" s="146"/>
      <c r="AB86" s="167"/>
      <c r="AC86" s="146"/>
      <c r="AD86" s="146"/>
      <c r="AE86" s="146"/>
      <c r="AF86" s="171"/>
      <c r="AG86" s="169"/>
      <c r="AH86" s="169"/>
      <c r="AI86" s="170"/>
      <c r="AJ86" s="167"/>
      <c r="AK86" s="146"/>
      <c r="AL86" s="146"/>
      <c r="AM86" s="146"/>
      <c r="AN86" s="171"/>
      <c r="AO86" s="172" t="s">
        <v>1122</v>
      </c>
      <c r="AP86" s="167"/>
      <c r="AQ86" s="173"/>
      <c r="AR86" s="146"/>
      <c r="AS86" s="174"/>
      <c r="AT86" s="146"/>
      <c r="AU86" s="173"/>
      <c r="AV86" s="173"/>
      <c r="AW86" s="173"/>
      <c r="AX86" s="173"/>
      <c r="AY86" s="167"/>
      <c r="AZ86" s="171"/>
      <c r="BA86" s="302"/>
      <c r="BB86" s="303"/>
      <c r="BC86" s="173"/>
      <c r="BD86" s="304"/>
      <c r="BE86" s="278"/>
      <c r="BF86" s="171"/>
      <c r="BG86" s="231"/>
      <c r="BH86" s="231"/>
      <c r="BI86" s="231"/>
      <c r="BJ86" s="233"/>
      <c r="BK86" s="167"/>
      <c r="BL86" s="231"/>
      <c r="BM86" s="231"/>
      <c r="BN86" s="233"/>
      <c r="BO86" s="167"/>
      <c r="BP86" s="231"/>
      <c r="BQ86" s="231"/>
      <c r="BR86" s="233"/>
      <c r="BS86" s="167"/>
      <c r="BT86" s="146"/>
      <c r="BU86" s="146"/>
      <c r="BV86" s="146"/>
      <c r="BW86" s="167"/>
      <c r="BX86" s="231"/>
      <c r="BY86" s="231"/>
      <c r="BZ86" s="231"/>
      <c r="CA86" s="155">
        <v>82</v>
      </c>
      <c r="CB86" s="146"/>
      <c r="CC86" s="173"/>
      <c r="CD86" s="146"/>
      <c r="CE86" s="173"/>
      <c r="CF86" s="146"/>
      <c r="CG86" s="169"/>
      <c r="CH86" s="169"/>
      <c r="CI86" s="169"/>
      <c r="CJ86" s="146"/>
      <c r="CK86" s="207"/>
      <c r="CL86" s="231"/>
      <c r="CM86" s="231"/>
      <c r="CN86" s="231"/>
      <c r="CO86" s="313"/>
    </row>
    <row r="87" spans="1:93" x14ac:dyDescent="0.25">
      <c r="A87" s="152">
        <v>83</v>
      </c>
      <c r="B87" s="146">
        <v>83</v>
      </c>
      <c r="C87" s="146"/>
      <c r="D87" s="168"/>
      <c r="E87" s="166"/>
      <c r="F87" s="166"/>
      <c r="G87" s="175"/>
      <c r="H87" s="203"/>
      <c r="I87" s="207"/>
      <c r="J87" s="175"/>
      <c r="K87" s="203"/>
      <c r="L87" s="171"/>
      <c r="M87" s="146"/>
      <c r="N87" s="146"/>
      <c r="O87" s="146"/>
      <c r="P87" s="146"/>
      <c r="Q87" s="146"/>
      <c r="R87" s="167"/>
      <c r="S87" s="146"/>
      <c r="T87" s="146"/>
      <c r="U87" s="146"/>
      <c r="V87" s="146"/>
      <c r="W87" s="167"/>
      <c r="X87" s="146"/>
      <c r="Y87" s="146"/>
      <c r="Z87" s="146"/>
      <c r="AA87" s="146"/>
      <c r="AB87" s="167"/>
      <c r="AC87" s="146"/>
      <c r="AD87" s="146"/>
      <c r="AE87" s="146"/>
      <c r="AF87" s="171"/>
      <c r="AG87" s="169"/>
      <c r="AH87" s="169"/>
      <c r="AI87" s="170"/>
      <c r="AJ87" s="167"/>
      <c r="AK87" s="146"/>
      <c r="AL87" s="146"/>
      <c r="AM87" s="146"/>
      <c r="AN87" s="171"/>
      <c r="AO87" s="172" t="s">
        <v>1122</v>
      </c>
      <c r="AP87" s="167"/>
      <c r="AQ87" s="173"/>
      <c r="AR87" s="146"/>
      <c r="AS87" s="174"/>
      <c r="AT87" s="146"/>
      <c r="AU87" s="173"/>
      <c r="AV87" s="173"/>
      <c r="AW87" s="173"/>
      <c r="AX87" s="173"/>
      <c r="AY87" s="167"/>
      <c r="AZ87" s="171"/>
      <c r="BA87" s="302"/>
      <c r="BB87" s="303"/>
      <c r="BC87" s="173"/>
      <c r="BD87" s="304"/>
      <c r="BE87" s="278"/>
      <c r="BF87" s="171"/>
      <c r="BG87" s="231"/>
      <c r="BH87" s="231"/>
      <c r="BI87" s="231"/>
      <c r="BJ87" s="233"/>
      <c r="BK87" s="167"/>
      <c r="BL87" s="231"/>
      <c r="BM87" s="231"/>
      <c r="BN87" s="233"/>
      <c r="BO87" s="167"/>
      <c r="BP87" s="231"/>
      <c r="BQ87" s="231"/>
      <c r="BR87" s="233"/>
      <c r="BS87" s="167"/>
      <c r="BT87" s="146"/>
      <c r="BU87" s="146"/>
      <c r="BV87" s="146"/>
      <c r="BW87" s="167"/>
      <c r="BX87" s="231"/>
      <c r="BY87" s="231"/>
      <c r="BZ87" s="231"/>
      <c r="CA87" s="155">
        <v>83</v>
      </c>
      <c r="CB87" s="146"/>
      <c r="CC87" s="173"/>
      <c r="CD87" s="146"/>
      <c r="CE87" s="173"/>
      <c r="CF87" s="146"/>
      <c r="CG87" s="169"/>
      <c r="CH87" s="169"/>
      <c r="CI87" s="169"/>
      <c r="CJ87" s="146"/>
      <c r="CK87" s="207"/>
      <c r="CL87" s="231"/>
      <c r="CM87" s="231"/>
      <c r="CN87" s="231"/>
      <c r="CO87" s="233"/>
    </row>
    <row r="88" spans="1:93" x14ac:dyDescent="0.25">
      <c r="A88" s="152">
        <v>84</v>
      </c>
      <c r="B88" s="146">
        <v>84</v>
      </c>
      <c r="C88" s="146"/>
      <c r="D88" s="168">
        <v>41402</v>
      </c>
      <c r="E88" s="166">
        <v>1</v>
      </c>
      <c r="F88" s="166">
        <v>1</v>
      </c>
      <c r="G88" s="175">
        <v>7.9</v>
      </c>
      <c r="H88" s="203"/>
      <c r="I88" s="207">
        <v>67</v>
      </c>
      <c r="J88" s="175">
        <v>10.6</v>
      </c>
      <c r="K88" s="203"/>
      <c r="L88" s="171">
        <v>69</v>
      </c>
      <c r="M88" s="146">
        <v>2</v>
      </c>
      <c r="N88" s="146">
        <v>4</v>
      </c>
      <c r="O88" s="146">
        <v>4</v>
      </c>
      <c r="P88" s="146">
        <v>4</v>
      </c>
      <c r="Q88" s="146">
        <v>4</v>
      </c>
      <c r="R88" s="167"/>
      <c r="S88" s="146"/>
      <c r="T88" s="146"/>
      <c r="U88" s="146"/>
      <c r="V88" s="146"/>
      <c r="W88" s="167">
        <v>15</v>
      </c>
      <c r="X88" s="146">
        <v>10</v>
      </c>
      <c r="Y88" s="146">
        <v>10</v>
      </c>
      <c r="Z88" s="146">
        <v>10</v>
      </c>
      <c r="AA88" s="146"/>
      <c r="AB88" s="167"/>
      <c r="AC88" s="146"/>
      <c r="AD88" s="146"/>
      <c r="AE88" s="146"/>
      <c r="AF88" s="171">
        <v>9</v>
      </c>
      <c r="AG88" s="169" t="s">
        <v>1014</v>
      </c>
      <c r="AH88" s="169">
        <v>41415</v>
      </c>
      <c r="AI88" s="170">
        <v>41423</v>
      </c>
      <c r="AJ88" s="167"/>
      <c r="AK88" s="146"/>
      <c r="AL88" s="146"/>
      <c r="AM88" s="146"/>
      <c r="AN88" s="171"/>
      <c r="AO88" s="172" t="s">
        <v>1067</v>
      </c>
      <c r="AP88" s="167">
        <v>4</v>
      </c>
      <c r="AQ88" s="173">
        <v>2.59</v>
      </c>
      <c r="AR88" s="146">
        <v>315</v>
      </c>
      <c r="AS88" s="174"/>
      <c r="AT88" s="146"/>
      <c r="AU88" s="173"/>
      <c r="AV88" s="173"/>
      <c r="AW88" s="173"/>
      <c r="AX88" s="173"/>
      <c r="AY88" s="167">
        <v>0</v>
      </c>
      <c r="AZ88" s="171">
        <v>0</v>
      </c>
      <c r="BA88" s="302" t="s">
        <v>1068</v>
      </c>
      <c r="BB88" s="303">
        <f>(AQ88^2*PI()*AR88*1.6)/4</f>
        <v>2655.3388276227565</v>
      </c>
      <c r="BC88" s="173"/>
      <c r="BD88" s="304">
        <f>BB88+BC88</f>
        <v>2655.3388276227565</v>
      </c>
      <c r="BE88" s="278"/>
      <c r="BF88" s="171"/>
      <c r="BG88" s="231"/>
      <c r="BH88" s="231"/>
      <c r="BI88" s="231"/>
      <c r="BJ88" s="233"/>
      <c r="BK88" s="167"/>
      <c r="BL88" s="231"/>
      <c r="BM88" s="231"/>
      <c r="BN88" s="233"/>
      <c r="BO88" s="167"/>
      <c r="BP88" s="231"/>
      <c r="BQ88" s="231"/>
      <c r="BR88" s="233"/>
      <c r="BS88" s="167"/>
      <c r="BT88" s="146"/>
      <c r="BU88" s="146"/>
      <c r="BV88" s="146"/>
      <c r="BW88" s="167"/>
      <c r="BX88" s="231"/>
      <c r="BY88" s="231"/>
      <c r="BZ88" s="231"/>
      <c r="CA88" s="155">
        <v>84</v>
      </c>
      <c r="CB88" s="146">
        <v>4</v>
      </c>
      <c r="CC88" s="173">
        <v>2.59</v>
      </c>
      <c r="CD88" s="146">
        <v>315</v>
      </c>
      <c r="CE88" s="173">
        <v>2655.3388276227565</v>
      </c>
      <c r="CF88" s="146">
        <v>9</v>
      </c>
      <c r="CG88" s="169" t="s">
        <v>1014</v>
      </c>
      <c r="CH88" s="169">
        <v>41415</v>
      </c>
      <c r="CI88" s="169">
        <v>41423</v>
      </c>
      <c r="CJ88" s="146">
        <v>0</v>
      </c>
      <c r="CK88" s="207"/>
      <c r="CL88" s="231"/>
      <c r="CM88" s="231"/>
      <c r="CN88" s="231"/>
      <c r="CO88" s="233"/>
    </row>
    <row r="89" spans="1:93" x14ac:dyDescent="0.25">
      <c r="A89" s="152">
        <v>85</v>
      </c>
      <c r="B89" s="146">
        <v>85</v>
      </c>
      <c r="C89" s="146"/>
      <c r="D89" s="168">
        <v>41402</v>
      </c>
      <c r="E89" s="166">
        <v>1</v>
      </c>
      <c r="F89" s="166">
        <v>0</v>
      </c>
      <c r="G89" s="175">
        <v>7.9</v>
      </c>
      <c r="H89" s="203"/>
      <c r="I89" s="207">
        <v>74</v>
      </c>
      <c r="J89" s="175">
        <v>10.8</v>
      </c>
      <c r="K89" s="203"/>
      <c r="L89" s="171">
        <v>77</v>
      </c>
      <c r="M89" s="146">
        <v>1</v>
      </c>
      <c r="N89" s="146">
        <v>1</v>
      </c>
      <c r="O89" s="146">
        <v>1</v>
      </c>
      <c r="P89" s="146"/>
      <c r="Q89" s="146"/>
      <c r="R89" s="167"/>
      <c r="S89" s="146"/>
      <c r="T89" s="146"/>
      <c r="U89" s="146"/>
      <c r="V89" s="146"/>
      <c r="W89" s="167"/>
      <c r="X89" s="146"/>
      <c r="Y89" s="146"/>
      <c r="Z89" s="146"/>
      <c r="AA89" s="146"/>
      <c r="AB89" s="167"/>
      <c r="AC89" s="146"/>
      <c r="AD89" s="146"/>
      <c r="AE89" s="146"/>
      <c r="AF89" s="171"/>
      <c r="AG89" s="169"/>
      <c r="AH89" s="169"/>
      <c r="AI89" s="170"/>
      <c r="AJ89" s="167"/>
      <c r="AK89" s="146"/>
      <c r="AL89" s="146"/>
      <c r="AM89" s="146"/>
      <c r="AN89" s="171"/>
      <c r="AO89" s="172"/>
      <c r="AP89" s="167"/>
      <c r="AQ89" s="173"/>
      <c r="AR89" s="146"/>
      <c r="AS89" s="174"/>
      <c r="AT89" s="146"/>
      <c r="AU89" s="173"/>
      <c r="AV89" s="173"/>
      <c r="AW89" s="173"/>
      <c r="AX89" s="173"/>
      <c r="AY89" s="167"/>
      <c r="AZ89" s="171"/>
      <c r="BA89" s="302"/>
      <c r="BB89" s="303"/>
      <c r="BC89" s="173"/>
      <c r="BD89" s="304"/>
      <c r="BE89" s="278"/>
      <c r="BF89" s="171"/>
      <c r="BG89" s="231"/>
      <c r="BH89" s="231"/>
      <c r="BI89" s="231"/>
      <c r="BJ89" s="233"/>
      <c r="BK89" s="167"/>
      <c r="BL89" s="231"/>
      <c r="BM89" s="231"/>
      <c r="BN89" s="233"/>
      <c r="BO89" s="167"/>
      <c r="BP89" s="231"/>
      <c r="BQ89" s="231"/>
      <c r="BR89" s="233"/>
      <c r="BS89" s="167"/>
      <c r="BT89" s="146"/>
      <c r="BU89" s="146"/>
      <c r="BV89" s="146"/>
      <c r="BW89" s="167"/>
      <c r="BX89" s="231"/>
      <c r="BY89" s="231"/>
      <c r="BZ89" s="231"/>
      <c r="CA89" s="155">
        <v>85</v>
      </c>
      <c r="CB89" s="146">
        <v>1</v>
      </c>
      <c r="CC89" s="173"/>
      <c r="CD89" s="146"/>
      <c r="CE89" s="173"/>
      <c r="CF89" s="146"/>
      <c r="CG89" s="169"/>
      <c r="CH89" s="169"/>
      <c r="CI89" s="169"/>
      <c r="CJ89" s="146"/>
      <c r="CK89" s="207"/>
      <c r="CL89" s="231"/>
      <c r="CM89" s="231"/>
      <c r="CN89" s="231"/>
      <c r="CO89" s="233"/>
    </row>
    <row r="90" spans="1:93" x14ac:dyDescent="0.25">
      <c r="A90" s="152">
        <v>86</v>
      </c>
      <c r="B90" s="146"/>
      <c r="C90" s="146"/>
      <c r="D90" s="168"/>
      <c r="E90" s="166"/>
      <c r="F90" s="166"/>
      <c r="G90" s="175"/>
      <c r="H90" s="203"/>
      <c r="I90" s="207"/>
      <c r="J90" s="175"/>
      <c r="K90" s="203"/>
      <c r="L90" s="171"/>
      <c r="M90" s="146"/>
      <c r="N90" s="146"/>
      <c r="O90" s="146"/>
      <c r="P90" s="146"/>
      <c r="Q90" s="146"/>
      <c r="R90" s="167"/>
      <c r="S90" s="146"/>
      <c r="T90" s="146"/>
      <c r="U90" s="146"/>
      <c r="V90" s="146"/>
      <c r="W90" s="167"/>
      <c r="X90" s="146"/>
      <c r="Y90" s="146"/>
      <c r="Z90" s="146"/>
      <c r="AA90" s="146"/>
      <c r="AB90" s="167"/>
      <c r="AC90" s="146"/>
      <c r="AD90" s="146"/>
      <c r="AE90" s="146"/>
      <c r="AF90" s="171"/>
      <c r="AG90" s="169"/>
      <c r="AH90" s="169"/>
      <c r="AI90" s="170"/>
      <c r="AJ90" s="167"/>
      <c r="AK90" s="146"/>
      <c r="AL90" s="146"/>
      <c r="AM90" s="146"/>
      <c r="AN90" s="171"/>
      <c r="AO90" s="172" t="s">
        <v>1123</v>
      </c>
      <c r="AP90" s="167"/>
      <c r="AQ90" s="173"/>
      <c r="AR90" s="146"/>
      <c r="AS90" s="174"/>
      <c r="AT90" s="146"/>
      <c r="AU90" s="173"/>
      <c r="AV90" s="173"/>
      <c r="AW90" s="173"/>
      <c r="AX90" s="173"/>
      <c r="AY90" s="167"/>
      <c r="AZ90" s="171"/>
      <c r="BA90" s="302"/>
      <c r="BB90" s="303"/>
      <c r="BC90" s="173"/>
      <c r="BD90" s="304"/>
      <c r="BE90" s="278"/>
      <c r="BF90" s="171"/>
      <c r="BG90" s="231"/>
      <c r="BH90" s="231"/>
      <c r="BI90" s="231"/>
      <c r="BJ90" s="233"/>
      <c r="BK90" s="167"/>
      <c r="BL90" s="231"/>
      <c r="BM90" s="231"/>
      <c r="BN90" s="233"/>
      <c r="BO90" s="167"/>
      <c r="BP90" s="231"/>
      <c r="BQ90" s="231"/>
      <c r="BR90" s="233"/>
      <c r="BS90" s="167"/>
      <c r="BT90" s="146"/>
      <c r="BU90" s="146"/>
      <c r="BV90" s="146"/>
      <c r="BW90" s="167"/>
      <c r="BX90" s="231"/>
      <c r="BY90" s="231"/>
      <c r="BZ90" s="231"/>
      <c r="CA90" s="155">
        <v>86</v>
      </c>
      <c r="CB90" s="146"/>
      <c r="CC90" s="173"/>
      <c r="CD90" s="146"/>
      <c r="CE90" s="173"/>
      <c r="CF90" s="146"/>
      <c r="CG90" s="169"/>
      <c r="CH90" s="169"/>
      <c r="CI90" s="169"/>
      <c r="CJ90" s="146"/>
      <c r="CK90" s="207"/>
      <c r="CL90" s="231"/>
      <c r="CM90" s="231"/>
      <c r="CN90" s="231"/>
      <c r="CO90" s="233"/>
    </row>
    <row r="91" spans="1:93" x14ac:dyDescent="0.25">
      <c r="A91" s="152">
        <v>87</v>
      </c>
      <c r="B91" s="146"/>
      <c r="C91" s="146"/>
      <c r="D91" s="168"/>
      <c r="E91" s="166"/>
      <c r="F91" s="166"/>
      <c r="G91" s="175"/>
      <c r="H91" s="203"/>
      <c r="I91" s="207"/>
      <c r="J91" s="175"/>
      <c r="K91" s="203"/>
      <c r="L91" s="171"/>
      <c r="M91" s="146"/>
      <c r="N91" s="146"/>
      <c r="O91" s="146"/>
      <c r="P91" s="146"/>
      <c r="Q91" s="146"/>
      <c r="R91" s="167"/>
      <c r="S91" s="146"/>
      <c r="T91" s="146"/>
      <c r="U91" s="146"/>
      <c r="V91" s="146"/>
      <c r="W91" s="167"/>
      <c r="X91" s="146"/>
      <c r="Y91" s="146"/>
      <c r="Z91" s="146"/>
      <c r="AA91" s="146"/>
      <c r="AB91" s="167"/>
      <c r="AC91" s="146"/>
      <c r="AD91" s="146"/>
      <c r="AE91" s="146"/>
      <c r="AF91" s="171"/>
      <c r="AG91" s="169"/>
      <c r="AH91" s="169"/>
      <c r="AI91" s="170"/>
      <c r="AJ91" s="167"/>
      <c r="AK91" s="146"/>
      <c r="AL91" s="146"/>
      <c r="AM91" s="146"/>
      <c r="AN91" s="171"/>
      <c r="AO91" s="172" t="s">
        <v>1123</v>
      </c>
      <c r="AP91" s="167"/>
      <c r="AQ91" s="173"/>
      <c r="AR91" s="146"/>
      <c r="AS91" s="174"/>
      <c r="AT91" s="146"/>
      <c r="AU91" s="173"/>
      <c r="AV91" s="173"/>
      <c r="AW91" s="173"/>
      <c r="AX91" s="173"/>
      <c r="AY91" s="167"/>
      <c r="AZ91" s="171"/>
      <c r="BA91" s="302"/>
      <c r="BB91" s="303"/>
      <c r="BC91" s="173"/>
      <c r="BD91" s="304"/>
      <c r="BE91" s="278"/>
      <c r="BF91" s="171"/>
      <c r="BG91" s="231"/>
      <c r="BH91" s="231"/>
      <c r="BI91" s="231"/>
      <c r="BJ91" s="233"/>
      <c r="BK91" s="167"/>
      <c r="BL91" s="231"/>
      <c r="BM91" s="231"/>
      <c r="BN91" s="233"/>
      <c r="BO91" s="167"/>
      <c r="BP91" s="231"/>
      <c r="BQ91" s="231"/>
      <c r="BR91" s="233"/>
      <c r="BS91" s="167"/>
      <c r="BT91" s="146"/>
      <c r="BU91" s="146"/>
      <c r="BV91" s="146"/>
      <c r="BW91" s="167"/>
      <c r="BX91" s="231"/>
      <c r="BY91" s="231"/>
      <c r="BZ91" s="231"/>
      <c r="CA91" s="155">
        <v>87</v>
      </c>
      <c r="CB91" s="146"/>
      <c r="CC91" s="173"/>
      <c r="CD91" s="146"/>
      <c r="CE91" s="173"/>
      <c r="CF91" s="146"/>
      <c r="CG91" s="169"/>
      <c r="CH91" s="169"/>
      <c r="CI91" s="169"/>
      <c r="CJ91" s="146"/>
      <c r="CK91" s="207"/>
      <c r="CL91" s="231"/>
      <c r="CM91" s="231"/>
      <c r="CN91" s="231"/>
      <c r="CO91" s="313"/>
    </row>
    <row r="92" spans="1:93" x14ac:dyDescent="0.25">
      <c r="A92" s="152">
        <v>88</v>
      </c>
      <c r="B92" s="146"/>
      <c r="C92" s="146"/>
      <c r="D92" s="168"/>
      <c r="E92" s="166"/>
      <c r="F92" s="166"/>
      <c r="G92" s="175"/>
      <c r="H92" s="203"/>
      <c r="I92" s="207"/>
      <c r="J92" s="175"/>
      <c r="K92" s="203"/>
      <c r="L92" s="171"/>
      <c r="M92" s="146"/>
      <c r="N92" s="146"/>
      <c r="O92" s="146"/>
      <c r="P92" s="146"/>
      <c r="Q92" s="146"/>
      <c r="R92" s="167"/>
      <c r="S92" s="146"/>
      <c r="T92" s="146"/>
      <c r="U92" s="146"/>
      <c r="V92" s="146"/>
      <c r="W92" s="167"/>
      <c r="X92" s="146"/>
      <c r="Y92" s="146"/>
      <c r="Z92" s="146"/>
      <c r="AA92" s="146"/>
      <c r="AB92" s="167"/>
      <c r="AC92" s="146"/>
      <c r="AD92" s="146"/>
      <c r="AE92" s="146"/>
      <c r="AF92" s="171"/>
      <c r="AG92" s="169"/>
      <c r="AH92" s="169"/>
      <c r="AI92" s="170"/>
      <c r="AJ92" s="167"/>
      <c r="AK92" s="146"/>
      <c r="AL92" s="146"/>
      <c r="AM92" s="146"/>
      <c r="AN92" s="171"/>
      <c r="AO92" s="172" t="s">
        <v>1123</v>
      </c>
      <c r="AP92" s="167"/>
      <c r="AQ92" s="173"/>
      <c r="AR92" s="146"/>
      <c r="AS92" s="174"/>
      <c r="AT92" s="146"/>
      <c r="AU92" s="173"/>
      <c r="AV92" s="173"/>
      <c r="AW92" s="173"/>
      <c r="AX92" s="173"/>
      <c r="AY92" s="167"/>
      <c r="AZ92" s="171"/>
      <c r="BA92" s="302"/>
      <c r="BB92" s="303"/>
      <c r="BC92" s="173"/>
      <c r="BD92" s="304"/>
      <c r="BE92" s="278"/>
      <c r="BF92" s="171"/>
      <c r="BG92" s="231"/>
      <c r="BH92" s="231"/>
      <c r="BI92" s="231"/>
      <c r="BJ92" s="233"/>
      <c r="BK92" s="167"/>
      <c r="BL92" s="231"/>
      <c r="BM92" s="231"/>
      <c r="BN92" s="233"/>
      <c r="BO92" s="167"/>
      <c r="BP92" s="231"/>
      <c r="BQ92" s="231"/>
      <c r="BR92" s="233"/>
      <c r="BS92" s="167"/>
      <c r="BT92" s="146"/>
      <c r="BU92" s="146"/>
      <c r="BV92" s="146"/>
      <c r="BW92" s="167"/>
      <c r="BX92" s="231"/>
      <c r="BY92" s="231"/>
      <c r="BZ92" s="231"/>
      <c r="CA92" s="155">
        <v>88</v>
      </c>
      <c r="CB92" s="146"/>
      <c r="CC92" s="173"/>
      <c r="CD92" s="146"/>
      <c r="CE92" s="173"/>
      <c r="CF92" s="146"/>
      <c r="CG92" s="169"/>
      <c r="CH92" s="169"/>
      <c r="CI92" s="169"/>
      <c r="CJ92" s="146"/>
      <c r="CK92" s="207"/>
      <c r="CL92" s="231"/>
      <c r="CM92" s="231"/>
      <c r="CN92" s="231"/>
      <c r="CO92" s="233"/>
    </row>
    <row r="93" spans="1:93" x14ac:dyDescent="0.25">
      <c r="A93" s="152">
        <v>89</v>
      </c>
      <c r="B93" s="146"/>
      <c r="C93" s="146"/>
      <c r="D93" s="168"/>
      <c r="E93" s="166"/>
      <c r="F93" s="166"/>
      <c r="G93" s="175"/>
      <c r="H93" s="203"/>
      <c r="I93" s="207"/>
      <c r="J93" s="175"/>
      <c r="K93" s="203"/>
      <c r="L93" s="171"/>
      <c r="M93" s="146"/>
      <c r="N93" s="146"/>
      <c r="O93" s="146"/>
      <c r="P93" s="146"/>
      <c r="Q93" s="146"/>
      <c r="R93" s="167"/>
      <c r="S93" s="146"/>
      <c r="T93" s="146"/>
      <c r="U93" s="146"/>
      <c r="V93" s="146"/>
      <c r="W93" s="167"/>
      <c r="X93" s="146"/>
      <c r="Y93" s="146"/>
      <c r="Z93" s="146"/>
      <c r="AA93" s="146"/>
      <c r="AB93" s="167"/>
      <c r="AC93" s="146"/>
      <c r="AD93" s="146"/>
      <c r="AE93" s="146"/>
      <c r="AF93" s="171"/>
      <c r="AG93" s="169"/>
      <c r="AH93" s="169"/>
      <c r="AI93" s="170"/>
      <c r="AJ93" s="167"/>
      <c r="AK93" s="146"/>
      <c r="AL93" s="146"/>
      <c r="AM93" s="146"/>
      <c r="AN93" s="171"/>
      <c r="AO93" s="172" t="s">
        <v>1123</v>
      </c>
      <c r="AP93" s="167"/>
      <c r="AQ93" s="173"/>
      <c r="AR93" s="146"/>
      <c r="AS93" s="174"/>
      <c r="AT93" s="146"/>
      <c r="AU93" s="173"/>
      <c r="AV93" s="173"/>
      <c r="AW93" s="173"/>
      <c r="AX93" s="173"/>
      <c r="AY93" s="167"/>
      <c r="AZ93" s="171"/>
      <c r="BA93" s="302"/>
      <c r="BB93" s="303"/>
      <c r="BC93" s="173"/>
      <c r="BD93" s="304"/>
      <c r="BE93" s="278"/>
      <c r="BF93" s="171"/>
      <c r="BG93" s="231"/>
      <c r="BH93" s="231"/>
      <c r="BI93" s="231"/>
      <c r="BJ93" s="233"/>
      <c r="BK93" s="167"/>
      <c r="BL93" s="231"/>
      <c r="BM93" s="231"/>
      <c r="BN93" s="233"/>
      <c r="BO93" s="167"/>
      <c r="BP93" s="231"/>
      <c r="BQ93" s="231"/>
      <c r="BR93" s="233"/>
      <c r="BS93" s="167"/>
      <c r="BT93" s="146"/>
      <c r="BU93" s="146"/>
      <c r="BV93" s="146"/>
      <c r="BW93" s="167"/>
      <c r="BX93" s="231"/>
      <c r="BY93" s="231"/>
      <c r="BZ93" s="231"/>
      <c r="CA93" s="155">
        <v>89</v>
      </c>
      <c r="CB93" s="146"/>
      <c r="CC93" s="173"/>
      <c r="CD93" s="146"/>
      <c r="CE93" s="173"/>
      <c r="CF93" s="146"/>
      <c r="CG93" s="169"/>
      <c r="CH93" s="169"/>
      <c r="CI93" s="169"/>
      <c r="CJ93" s="146"/>
      <c r="CK93" s="207"/>
      <c r="CL93" s="231"/>
      <c r="CM93" s="231"/>
      <c r="CN93" s="231"/>
      <c r="CO93" s="233"/>
    </row>
    <row r="94" spans="1:93" x14ac:dyDescent="0.25">
      <c r="A94" s="152">
        <v>90</v>
      </c>
      <c r="B94" s="146">
        <v>13</v>
      </c>
      <c r="C94" s="146"/>
      <c r="D94" s="168">
        <v>41402</v>
      </c>
      <c r="E94" s="166">
        <v>1</v>
      </c>
      <c r="F94" s="166">
        <v>1</v>
      </c>
      <c r="G94" s="175">
        <v>7.8</v>
      </c>
      <c r="H94" s="203"/>
      <c r="I94" s="207">
        <v>103</v>
      </c>
      <c r="J94" s="175">
        <v>10.7</v>
      </c>
      <c r="K94" s="203"/>
      <c r="L94" s="171">
        <v>110</v>
      </c>
      <c r="M94" s="146">
        <v>2</v>
      </c>
      <c r="N94" s="146">
        <v>2</v>
      </c>
      <c r="O94" s="146">
        <v>2</v>
      </c>
      <c r="P94" s="146">
        <v>2</v>
      </c>
      <c r="Q94" s="146">
        <v>2</v>
      </c>
      <c r="R94" s="167"/>
      <c r="S94" s="146" t="s">
        <v>111</v>
      </c>
      <c r="T94" s="146"/>
      <c r="U94" s="146"/>
      <c r="V94" s="146"/>
      <c r="W94" s="167">
        <v>10</v>
      </c>
      <c r="X94" s="146">
        <v>10</v>
      </c>
      <c r="Y94" s="146">
        <v>16</v>
      </c>
      <c r="Z94" s="146">
        <v>15</v>
      </c>
      <c r="AA94" s="146"/>
      <c r="AB94" s="167"/>
      <c r="AC94" s="146"/>
      <c r="AD94" s="146"/>
      <c r="AE94" s="146"/>
      <c r="AF94" s="171">
        <v>15</v>
      </c>
      <c r="AG94" s="169" t="s">
        <v>1014</v>
      </c>
      <c r="AH94" s="169">
        <v>41415</v>
      </c>
      <c r="AI94" s="170">
        <v>41423</v>
      </c>
      <c r="AJ94" s="167"/>
      <c r="AK94" s="146"/>
      <c r="AL94" s="146"/>
      <c r="AM94" s="146"/>
      <c r="AN94" s="171"/>
      <c r="AO94" s="172" t="s">
        <v>1069</v>
      </c>
      <c r="AP94" s="167">
        <v>2</v>
      </c>
      <c r="AQ94" s="173">
        <v>1.68</v>
      </c>
      <c r="AR94" s="146">
        <v>215</v>
      </c>
      <c r="AS94" s="174"/>
      <c r="AT94" s="146"/>
      <c r="AU94" s="173"/>
      <c r="AV94" s="173"/>
      <c r="AW94" s="173"/>
      <c r="AX94" s="173"/>
      <c r="AY94" s="167">
        <v>0</v>
      </c>
      <c r="AZ94" s="171">
        <v>0</v>
      </c>
      <c r="BA94" s="302"/>
      <c r="BB94" s="303">
        <f t="shared" si="1"/>
        <v>953.18434384037187</v>
      </c>
      <c r="BC94" s="173"/>
      <c r="BD94" s="304">
        <f>BB94+BC94</f>
        <v>953.18434384037187</v>
      </c>
      <c r="BE94" s="278"/>
      <c r="BF94" s="171"/>
      <c r="BG94" s="231"/>
      <c r="BH94" s="231"/>
      <c r="BI94" s="231"/>
      <c r="BJ94" s="233"/>
      <c r="BK94" s="167"/>
      <c r="BL94" s="231"/>
      <c r="BM94" s="231"/>
      <c r="BN94" s="233"/>
      <c r="BO94" s="167"/>
      <c r="BP94" s="231"/>
      <c r="BQ94" s="231"/>
      <c r="BR94" s="233"/>
      <c r="BS94" s="167"/>
      <c r="BT94" s="146"/>
      <c r="BU94" s="146"/>
      <c r="BV94" s="146"/>
      <c r="BW94" s="167"/>
      <c r="BX94" s="231"/>
      <c r="BY94" s="231"/>
      <c r="BZ94" s="231"/>
      <c r="CA94" s="155">
        <v>90</v>
      </c>
      <c r="CB94" s="146">
        <v>2</v>
      </c>
      <c r="CC94" s="173">
        <v>1.68</v>
      </c>
      <c r="CD94" s="146">
        <v>215</v>
      </c>
      <c r="CE94" s="173">
        <v>953.18434384037187</v>
      </c>
      <c r="CF94" s="146">
        <v>15</v>
      </c>
      <c r="CG94" s="169" t="s">
        <v>1014</v>
      </c>
      <c r="CH94" s="169">
        <v>41415</v>
      </c>
      <c r="CI94" s="169">
        <v>41423</v>
      </c>
      <c r="CJ94" s="146">
        <v>0</v>
      </c>
      <c r="CK94" s="207"/>
      <c r="CL94" s="231"/>
      <c r="CM94" s="231"/>
      <c r="CN94" s="231"/>
      <c r="CO94" s="313"/>
    </row>
    <row r="95" spans="1:93" x14ac:dyDescent="0.25">
      <c r="A95" s="152">
        <v>91</v>
      </c>
      <c r="B95" s="146" t="s">
        <v>175</v>
      </c>
      <c r="C95" s="146"/>
      <c r="D95" s="168">
        <v>41402</v>
      </c>
      <c r="E95" s="166">
        <v>1</v>
      </c>
      <c r="F95" s="166">
        <v>0</v>
      </c>
      <c r="G95" s="175">
        <v>7.9</v>
      </c>
      <c r="H95" s="203"/>
      <c r="I95" s="207">
        <v>92</v>
      </c>
      <c r="J95" s="175">
        <v>10.8</v>
      </c>
      <c r="K95" s="203"/>
      <c r="L95" s="171">
        <v>100</v>
      </c>
      <c r="M95" s="146">
        <v>1</v>
      </c>
      <c r="N95" s="146">
        <v>1</v>
      </c>
      <c r="O95" s="146">
        <v>1</v>
      </c>
      <c r="P95" s="146"/>
      <c r="Q95" s="146"/>
      <c r="R95" s="167"/>
      <c r="S95" s="146"/>
      <c r="T95" s="146"/>
      <c r="U95" s="146"/>
      <c r="V95" s="146"/>
      <c r="W95" s="167"/>
      <c r="X95" s="146"/>
      <c r="Y95" s="146"/>
      <c r="Z95" s="146"/>
      <c r="AA95" s="146"/>
      <c r="AB95" s="167"/>
      <c r="AC95" s="146"/>
      <c r="AD95" s="146"/>
      <c r="AE95" s="146"/>
      <c r="AF95" s="171"/>
      <c r="AG95" s="169"/>
      <c r="AH95" s="169"/>
      <c r="AI95" s="170"/>
      <c r="AJ95" s="167"/>
      <c r="AK95" s="146"/>
      <c r="AL95" s="146"/>
      <c r="AM95" s="146"/>
      <c r="AN95" s="171"/>
      <c r="AO95" s="172" t="s">
        <v>1056</v>
      </c>
      <c r="AP95" s="167"/>
      <c r="AQ95" s="173"/>
      <c r="AR95" s="146"/>
      <c r="AS95" s="174"/>
      <c r="AT95" s="146"/>
      <c r="AU95" s="173"/>
      <c r="AV95" s="173"/>
      <c r="AW95" s="173"/>
      <c r="AX95" s="173"/>
      <c r="AY95" s="167"/>
      <c r="AZ95" s="171"/>
      <c r="BA95" s="302"/>
      <c r="BB95" s="303"/>
      <c r="BC95" s="173"/>
      <c r="BD95" s="304"/>
      <c r="BE95" s="278"/>
      <c r="BF95" s="171"/>
      <c r="BG95" s="231"/>
      <c r="BH95" s="231"/>
      <c r="BI95" s="231"/>
      <c r="BJ95" s="233"/>
      <c r="BK95" s="167"/>
      <c r="BL95" s="231"/>
      <c r="BM95" s="231"/>
      <c r="BN95" s="233"/>
      <c r="BO95" s="167"/>
      <c r="BP95" s="231"/>
      <c r="BQ95" s="231"/>
      <c r="BR95" s="233"/>
      <c r="BS95" s="167"/>
      <c r="BT95" s="146"/>
      <c r="BU95" s="146"/>
      <c r="BV95" s="146"/>
      <c r="BW95" s="167"/>
      <c r="BX95" s="231"/>
      <c r="BY95" s="231"/>
      <c r="BZ95" s="231"/>
      <c r="CA95" s="155">
        <v>91</v>
      </c>
      <c r="CB95" s="146">
        <v>1</v>
      </c>
      <c r="CC95" s="173"/>
      <c r="CD95" s="146"/>
      <c r="CE95" s="173"/>
      <c r="CF95" s="146"/>
      <c r="CG95" s="169"/>
      <c r="CH95" s="169"/>
      <c r="CI95" s="169"/>
      <c r="CJ95" s="146"/>
      <c r="CK95" s="207"/>
      <c r="CL95" s="231"/>
      <c r="CM95" s="231"/>
      <c r="CN95" s="231"/>
      <c r="CO95" s="313"/>
    </row>
    <row r="96" spans="1:93" x14ac:dyDescent="0.25">
      <c r="A96" s="152">
        <v>92</v>
      </c>
      <c r="B96" s="146"/>
      <c r="C96" s="146"/>
      <c r="D96" s="168">
        <v>41402</v>
      </c>
      <c r="E96" s="166">
        <v>1</v>
      </c>
      <c r="F96" s="166">
        <v>0</v>
      </c>
      <c r="G96" s="175">
        <v>7.9</v>
      </c>
      <c r="H96" s="203"/>
      <c r="I96" s="207">
        <v>94</v>
      </c>
      <c r="J96" s="175">
        <v>10.9</v>
      </c>
      <c r="K96" s="203"/>
      <c r="L96" s="171">
        <v>101</v>
      </c>
      <c r="M96" s="146">
        <v>2</v>
      </c>
      <c r="N96" s="146">
        <v>3</v>
      </c>
      <c r="O96" s="146">
        <v>3</v>
      </c>
      <c r="P96" s="146"/>
      <c r="Q96" s="146"/>
      <c r="R96" s="167"/>
      <c r="S96" s="146"/>
      <c r="T96" s="146"/>
      <c r="U96" s="146"/>
      <c r="V96" s="146"/>
      <c r="W96" s="167"/>
      <c r="X96" s="146"/>
      <c r="Y96" s="146"/>
      <c r="Z96" s="146"/>
      <c r="AA96" s="146"/>
      <c r="AB96" s="167"/>
      <c r="AC96" s="146"/>
      <c r="AD96" s="146"/>
      <c r="AE96" s="146"/>
      <c r="AF96" s="171"/>
      <c r="AG96" s="169"/>
      <c r="AH96" s="169"/>
      <c r="AI96" s="170"/>
      <c r="AJ96" s="167"/>
      <c r="AK96" s="146"/>
      <c r="AL96" s="146"/>
      <c r="AM96" s="146"/>
      <c r="AN96" s="171"/>
      <c r="AO96" s="172"/>
      <c r="AP96" s="167"/>
      <c r="AQ96" s="173"/>
      <c r="AR96" s="146"/>
      <c r="AS96" s="174"/>
      <c r="AT96" s="146"/>
      <c r="AU96" s="173"/>
      <c r="AV96" s="173"/>
      <c r="AW96" s="173"/>
      <c r="AX96" s="173"/>
      <c r="AY96" s="167"/>
      <c r="AZ96" s="171"/>
      <c r="BA96" s="302"/>
      <c r="BB96" s="303"/>
      <c r="BC96" s="173"/>
      <c r="BD96" s="304"/>
      <c r="BE96" s="278"/>
      <c r="BF96" s="171"/>
      <c r="BG96" s="231"/>
      <c r="BH96" s="231"/>
      <c r="BI96" s="231"/>
      <c r="BJ96" s="233"/>
      <c r="BK96" s="167"/>
      <c r="BL96" s="231"/>
      <c r="BM96" s="231"/>
      <c r="BN96" s="233"/>
      <c r="BO96" s="167"/>
      <c r="BP96" s="231"/>
      <c r="BQ96" s="231"/>
      <c r="BR96" s="233"/>
      <c r="BS96" s="167"/>
      <c r="BT96" s="146"/>
      <c r="BU96" s="146"/>
      <c r="BV96" s="146"/>
      <c r="BW96" s="167"/>
      <c r="BX96" s="231"/>
      <c r="BY96" s="231"/>
      <c r="BZ96" s="231"/>
      <c r="CA96" s="155">
        <v>92</v>
      </c>
      <c r="CB96" s="146">
        <v>3</v>
      </c>
      <c r="CC96" s="173"/>
      <c r="CD96" s="146"/>
      <c r="CE96" s="173"/>
      <c r="CF96" s="146"/>
      <c r="CG96" s="169"/>
      <c r="CH96" s="169"/>
      <c r="CI96" s="169"/>
      <c r="CJ96" s="146"/>
      <c r="CK96" s="207"/>
      <c r="CL96" s="231"/>
      <c r="CM96" s="231"/>
      <c r="CN96" s="231"/>
      <c r="CO96" s="233"/>
    </row>
    <row r="97" spans="1:93" x14ac:dyDescent="0.25">
      <c r="A97" s="152">
        <v>93</v>
      </c>
      <c r="B97" s="146" t="s">
        <v>178</v>
      </c>
      <c r="C97" s="146"/>
      <c r="D97" s="168">
        <v>41402</v>
      </c>
      <c r="E97" s="166">
        <v>1</v>
      </c>
      <c r="F97" s="166">
        <v>1</v>
      </c>
      <c r="G97" s="175">
        <v>8.1</v>
      </c>
      <c r="H97" s="203"/>
      <c r="I97" s="207">
        <v>89</v>
      </c>
      <c r="J97" s="175">
        <v>11.1</v>
      </c>
      <c r="K97" s="203"/>
      <c r="L97" s="171">
        <v>97</v>
      </c>
      <c r="M97" s="146">
        <v>2</v>
      </c>
      <c r="N97" s="146">
        <v>2</v>
      </c>
      <c r="O97" s="146">
        <v>2</v>
      </c>
      <c r="P97" s="146">
        <v>2</v>
      </c>
      <c r="Q97" s="146">
        <v>2</v>
      </c>
      <c r="R97" s="167"/>
      <c r="S97" s="146" t="s">
        <v>112</v>
      </c>
      <c r="T97" s="146"/>
      <c r="U97" s="146"/>
      <c r="V97" s="146"/>
      <c r="W97" s="167">
        <v>20</v>
      </c>
      <c r="X97" s="146">
        <v>22</v>
      </c>
      <c r="Y97" s="146">
        <v>28</v>
      </c>
      <c r="Z97" s="146">
        <v>27</v>
      </c>
      <c r="AA97" s="146"/>
      <c r="AB97" s="167"/>
      <c r="AC97" s="146"/>
      <c r="AD97" s="146"/>
      <c r="AE97" s="146"/>
      <c r="AF97" s="171">
        <v>27</v>
      </c>
      <c r="AG97" s="169" t="s">
        <v>1014</v>
      </c>
      <c r="AH97" s="169">
        <v>41415</v>
      </c>
      <c r="AI97" s="170">
        <v>41423</v>
      </c>
      <c r="AJ97" s="167"/>
      <c r="AK97" s="146"/>
      <c r="AL97" s="146"/>
      <c r="AM97" s="146"/>
      <c r="AN97" s="171"/>
      <c r="AO97" s="172" t="s">
        <v>1070</v>
      </c>
      <c r="AP97" s="167">
        <v>2</v>
      </c>
      <c r="AQ97" s="173">
        <v>2.63</v>
      </c>
      <c r="AR97" s="146">
        <v>306</v>
      </c>
      <c r="AS97" s="174"/>
      <c r="AT97" s="146"/>
      <c r="AU97" s="173"/>
      <c r="AV97" s="173"/>
      <c r="AW97" s="173"/>
      <c r="AX97" s="173"/>
      <c r="AY97" s="167">
        <v>2</v>
      </c>
      <c r="AZ97" s="171">
        <v>2</v>
      </c>
      <c r="BA97" s="302" t="s">
        <v>921</v>
      </c>
      <c r="BB97" s="303">
        <f t="shared" si="1"/>
        <v>3324.7025805191315</v>
      </c>
      <c r="BC97" s="173"/>
      <c r="BD97" s="304">
        <f>BB97+BC97</f>
        <v>3324.7025805191315</v>
      </c>
      <c r="BE97" s="278">
        <v>93</v>
      </c>
      <c r="BF97" s="171">
        <v>2</v>
      </c>
      <c r="BG97" s="231">
        <v>14</v>
      </c>
      <c r="BH97" s="231">
        <v>0</v>
      </c>
      <c r="BI97" s="231">
        <v>6</v>
      </c>
      <c r="BJ97" s="233" t="s">
        <v>1126</v>
      </c>
      <c r="BK97" s="167">
        <v>14</v>
      </c>
      <c r="BL97" s="231">
        <v>0</v>
      </c>
      <c r="BM97" s="231">
        <v>9</v>
      </c>
      <c r="BN97" s="233" t="s">
        <v>1126</v>
      </c>
      <c r="BO97" s="167"/>
      <c r="BP97" s="231"/>
      <c r="BQ97" s="231"/>
      <c r="BR97" s="233"/>
      <c r="BS97" s="167"/>
      <c r="BT97" s="146"/>
      <c r="BU97" s="146"/>
      <c r="BV97" s="146"/>
      <c r="BW97" s="167"/>
      <c r="BX97" s="231"/>
      <c r="BY97" s="231"/>
      <c r="BZ97" s="231"/>
      <c r="CA97" s="155">
        <v>93</v>
      </c>
      <c r="CB97" s="146">
        <v>2</v>
      </c>
      <c r="CC97" s="173">
        <v>2.63</v>
      </c>
      <c r="CD97" s="146">
        <v>306</v>
      </c>
      <c r="CE97" s="173">
        <v>3324.7025805191315</v>
      </c>
      <c r="CF97" s="146">
        <v>27</v>
      </c>
      <c r="CG97" s="169" t="s">
        <v>1014</v>
      </c>
      <c r="CH97" s="169">
        <v>41415</v>
      </c>
      <c r="CI97" s="169">
        <v>41423</v>
      </c>
      <c r="CJ97" s="146">
        <v>2</v>
      </c>
      <c r="CK97" s="234">
        <v>28</v>
      </c>
      <c r="CL97" s="234">
        <v>0</v>
      </c>
      <c r="CM97" s="234">
        <v>15</v>
      </c>
      <c r="CN97" s="231"/>
      <c r="CO97" s="233"/>
    </row>
    <row r="98" spans="1:93" x14ac:dyDescent="0.25">
      <c r="A98" s="152">
        <v>94</v>
      </c>
      <c r="B98" s="146" t="s">
        <v>180</v>
      </c>
      <c r="C98" s="146"/>
      <c r="D98" s="168">
        <v>41402</v>
      </c>
      <c r="E98" s="166">
        <v>1</v>
      </c>
      <c r="F98" s="166">
        <v>1</v>
      </c>
      <c r="G98" s="175">
        <v>8.1</v>
      </c>
      <c r="H98" s="203"/>
      <c r="I98" s="207">
        <v>85</v>
      </c>
      <c r="J98" s="175">
        <v>11.2</v>
      </c>
      <c r="K98" s="203"/>
      <c r="L98" s="171">
        <v>92</v>
      </c>
      <c r="M98" s="146">
        <v>1</v>
      </c>
      <c r="N98" s="146">
        <v>1</v>
      </c>
      <c r="O98" s="146">
        <v>1</v>
      </c>
      <c r="P98" s="146">
        <v>1</v>
      </c>
      <c r="Q98" s="146">
        <v>1</v>
      </c>
      <c r="R98" s="167"/>
      <c r="S98" s="146" t="s">
        <v>117</v>
      </c>
      <c r="T98" s="146"/>
      <c r="U98" s="146"/>
      <c r="V98" s="146"/>
      <c r="W98" s="167">
        <v>10</v>
      </c>
      <c r="X98" s="146">
        <v>10</v>
      </c>
      <c r="Y98" s="146">
        <v>10</v>
      </c>
      <c r="Z98" s="146">
        <v>10</v>
      </c>
      <c r="AA98" s="146"/>
      <c r="AB98" s="167"/>
      <c r="AC98" s="146"/>
      <c r="AD98" s="146"/>
      <c r="AE98" s="146"/>
      <c r="AF98" s="171">
        <v>10</v>
      </c>
      <c r="AG98" s="169" t="s">
        <v>1014</v>
      </c>
      <c r="AH98" s="169">
        <v>41415</v>
      </c>
      <c r="AI98" s="170">
        <v>41423</v>
      </c>
      <c r="AJ98" s="167"/>
      <c r="AK98" s="146"/>
      <c r="AL98" s="146"/>
      <c r="AM98" s="146"/>
      <c r="AN98" s="171"/>
      <c r="AO98" s="172" t="s">
        <v>1071</v>
      </c>
      <c r="AP98" s="167">
        <v>1</v>
      </c>
      <c r="AQ98" s="173">
        <v>2.09</v>
      </c>
      <c r="AR98" s="146">
        <v>204</v>
      </c>
      <c r="AS98" s="174"/>
      <c r="AT98" s="146"/>
      <c r="AU98" s="173"/>
      <c r="AV98" s="173"/>
      <c r="AW98" s="173"/>
      <c r="AX98" s="173"/>
      <c r="AY98" s="167">
        <v>0</v>
      </c>
      <c r="AZ98" s="171">
        <v>0</v>
      </c>
      <c r="BA98" s="302"/>
      <c r="BB98" s="303">
        <f t="shared" si="1"/>
        <v>699.86233437742419</v>
      </c>
      <c r="BC98" s="173"/>
      <c r="BD98" s="304">
        <f>BB98+BC98</f>
        <v>699.86233437742419</v>
      </c>
      <c r="BE98" s="278"/>
      <c r="BF98" s="171"/>
      <c r="BG98" s="231"/>
      <c r="BH98" s="231"/>
      <c r="BI98" s="231"/>
      <c r="BJ98" s="233"/>
      <c r="BK98" s="167"/>
      <c r="BL98" s="231"/>
      <c r="BM98" s="231"/>
      <c r="BN98" s="233"/>
      <c r="BO98" s="167"/>
      <c r="BP98" s="231"/>
      <c r="BQ98" s="231"/>
      <c r="BR98" s="233"/>
      <c r="BS98" s="167"/>
      <c r="BT98" s="146"/>
      <c r="BU98" s="146"/>
      <c r="BV98" s="146"/>
      <c r="BW98" s="167"/>
      <c r="BX98" s="231"/>
      <c r="BY98" s="231"/>
      <c r="BZ98" s="231"/>
      <c r="CA98" s="155">
        <v>94</v>
      </c>
      <c r="CB98" s="146">
        <v>1</v>
      </c>
      <c r="CC98" s="173">
        <v>2.09</v>
      </c>
      <c r="CD98" s="146">
        <v>204</v>
      </c>
      <c r="CE98" s="173">
        <v>699.86233437742419</v>
      </c>
      <c r="CF98" s="146">
        <v>10</v>
      </c>
      <c r="CG98" s="169" t="s">
        <v>1014</v>
      </c>
      <c r="CH98" s="169">
        <v>41415</v>
      </c>
      <c r="CI98" s="169">
        <v>41423</v>
      </c>
      <c r="CJ98" s="146">
        <v>0</v>
      </c>
      <c r="CK98" s="207"/>
      <c r="CL98" s="231"/>
      <c r="CM98" s="231"/>
      <c r="CN98" s="231"/>
      <c r="CO98" s="233"/>
    </row>
    <row r="99" spans="1:93" x14ac:dyDescent="0.25">
      <c r="A99" s="152">
        <v>95</v>
      </c>
      <c r="B99" s="146"/>
      <c r="C99" s="146"/>
      <c r="D99" s="168">
        <v>41402</v>
      </c>
      <c r="E99" s="166">
        <v>0</v>
      </c>
      <c r="F99" s="166"/>
      <c r="G99" s="175">
        <v>8.3000000000000007</v>
      </c>
      <c r="H99" s="203"/>
      <c r="I99" s="207">
        <v>82</v>
      </c>
      <c r="J99" s="175">
        <v>11.5</v>
      </c>
      <c r="K99" s="203"/>
      <c r="L99" s="171">
        <v>90</v>
      </c>
      <c r="M99" s="146">
        <v>0</v>
      </c>
      <c r="N99" s="146">
        <v>0</v>
      </c>
      <c r="O99" s="146">
        <v>0</v>
      </c>
      <c r="P99" s="146"/>
      <c r="Q99" s="146"/>
      <c r="R99" s="167"/>
      <c r="S99" s="146"/>
      <c r="T99" s="146"/>
      <c r="U99" s="146"/>
      <c r="V99" s="146"/>
      <c r="W99" s="167"/>
      <c r="X99" s="146"/>
      <c r="Y99" s="146"/>
      <c r="Z99" s="146"/>
      <c r="AA99" s="146"/>
      <c r="AB99" s="167"/>
      <c r="AC99" s="146"/>
      <c r="AD99" s="146"/>
      <c r="AE99" s="146"/>
      <c r="AF99" s="171"/>
      <c r="AG99" s="169"/>
      <c r="AH99" s="169"/>
      <c r="AI99" s="170"/>
      <c r="AJ99" s="167"/>
      <c r="AK99" s="146"/>
      <c r="AL99" s="146"/>
      <c r="AM99" s="146"/>
      <c r="AN99" s="171"/>
      <c r="AO99" s="172"/>
      <c r="AP99" s="167"/>
      <c r="AQ99" s="173"/>
      <c r="AR99" s="146"/>
      <c r="AS99" s="174"/>
      <c r="AT99" s="146"/>
      <c r="AU99" s="173"/>
      <c r="AV99" s="173"/>
      <c r="AW99" s="173"/>
      <c r="AX99" s="173"/>
      <c r="AY99" s="167"/>
      <c r="AZ99" s="171"/>
      <c r="BA99" s="302"/>
      <c r="BB99" s="303"/>
      <c r="BC99" s="173"/>
      <c r="BD99" s="304"/>
      <c r="BE99" s="278"/>
      <c r="BF99" s="171"/>
      <c r="BG99" s="231"/>
      <c r="BH99" s="231"/>
      <c r="BI99" s="231"/>
      <c r="BJ99" s="233"/>
      <c r="BK99" s="167"/>
      <c r="BL99" s="231"/>
      <c r="BM99" s="231"/>
      <c r="BN99" s="233"/>
      <c r="BO99" s="167"/>
      <c r="BP99" s="231"/>
      <c r="BQ99" s="231"/>
      <c r="BR99" s="233"/>
      <c r="BS99" s="167"/>
      <c r="BT99" s="146"/>
      <c r="BU99" s="146"/>
      <c r="BV99" s="146"/>
      <c r="BW99" s="167"/>
      <c r="BX99" s="231"/>
      <c r="BY99" s="231"/>
      <c r="BZ99" s="231"/>
      <c r="CA99" s="155">
        <v>95</v>
      </c>
      <c r="CB99" s="146">
        <v>0</v>
      </c>
      <c r="CC99" s="173"/>
      <c r="CD99" s="146"/>
      <c r="CE99" s="173"/>
      <c r="CF99" s="146"/>
      <c r="CG99" s="169"/>
      <c r="CH99" s="169"/>
      <c r="CI99" s="169"/>
      <c r="CJ99" s="146"/>
      <c r="CK99" s="207"/>
      <c r="CL99" s="231"/>
      <c r="CM99" s="231"/>
      <c r="CN99" s="231"/>
      <c r="CO99" s="313"/>
    </row>
    <row r="100" spans="1:93" x14ac:dyDescent="0.25">
      <c r="A100" s="152">
        <v>96</v>
      </c>
      <c r="B100" s="146">
        <v>38</v>
      </c>
      <c r="C100" s="146"/>
      <c r="D100" s="168">
        <v>41409</v>
      </c>
      <c r="E100" s="166">
        <v>1</v>
      </c>
      <c r="F100" s="166">
        <v>0</v>
      </c>
      <c r="G100" s="175">
        <v>8.4</v>
      </c>
      <c r="H100" s="203"/>
      <c r="I100" s="207">
        <v>131</v>
      </c>
      <c r="J100" s="175">
        <v>11.3</v>
      </c>
      <c r="K100" s="203"/>
      <c r="L100" s="171">
        <v>138</v>
      </c>
      <c r="M100" s="146"/>
      <c r="N100" s="146">
        <v>1</v>
      </c>
      <c r="O100" s="146">
        <v>1</v>
      </c>
      <c r="P100" s="146"/>
      <c r="Q100" s="146"/>
      <c r="R100" s="167"/>
      <c r="S100" s="146"/>
      <c r="T100" s="146"/>
      <c r="U100" s="146"/>
      <c r="V100" s="146"/>
      <c r="W100" s="167"/>
      <c r="X100" s="146"/>
      <c r="Y100" s="146"/>
      <c r="Z100" s="146"/>
      <c r="AA100" s="146"/>
      <c r="AB100" s="167"/>
      <c r="AC100" s="146"/>
      <c r="AD100" s="146"/>
      <c r="AE100" s="146"/>
      <c r="AF100" s="171"/>
      <c r="AG100" s="169"/>
      <c r="AH100" s="169"/>
      <c r="AI100" s="170"/>
      <c r="AJ100" s="167"/>
      <c r="AK100" s="146"/>
      <c r="AL100" s="146"/>
      <c r="AM100" s="146"/>
      <c r="AN100" s="171"/>
      <c r="AO100" s="172"/>
      <c r="AP100" s="167"/>
      <c r="AQ100" s="173"/>
      <c r="AR100" s="146"/>
      <c r="AS100" s="174"/>
      <c r="AT100" s="146"/>
      <c r="AU100" s="173"/>
      <c r="AV100" s="173"/>
      <c r="AW100" s="173"/>
      <c r="AX100" s="173"/>
      <c r="AY100" s="167"/>
      <c r="AZ100" s="171"/>
      <c r="BA100" s="302"/>
      <c r="BB100" s="303"/>
      <c r="BC100" s="173"/>
      <c r="BD100" s="304"/>
      <c r="BE100" s="278"/>
      <c r="BF100" s="171"/>
      <c r="BG100" s="231"/>
      <c r="BH100" s="231"/>
      <c r="BI100" s="231"/>
      <c r="BJ100" s="233"/>
      <c r="BK100" s="167"/>
      <c r="BL100" s="231"/>
      <c r="BM100" s="231"/>
      <c r="BN100" s="233"/>
      <c r="BO100" s="167"/>
      <c r="BP100" s="231"/>
      <c r="BQ100" s="231"/>
      <c r="BR100" s="233"/>
      <c r="BS100" s="167"/>
      <c r="BT100" s="146"/>
      <c r="BU100" s="146"/>
      <c r="BV100" s="146"/>
      <c r="BW100" s="167"/>
      <c r="BX100" s="231"/>
      <c r="BY100" s="231"/>
      <c r="BZ100" s="231"/>
      <c r="CA100" s="155">
        <v>96</v>
      </c>
      <c r="CB100" s="146">
        <v>1</v>
      </c>
      <c r="CC100" s="173"/>
      <c r="CD100" s="146"/>
      <c r="CE100" s="173"/>
      <c r="CF100" s="146"/>
      <c r="CG100" s="169"/>
      <c r="CH100" s="169"/>
      <c r="CI100" s="169"/>
      <c r="CJ100" s="146"/>
      <c r="CK100" s="207"/>
      <c r="CL100" s="231"/>
      <c r="CM100" s="231"/>
      <c r="CN100" s="231"/>
      <c r="CO100" s="313"/>
    </row>
    <row r="101" spans="1:93" x14ac:dyDescent="0.25">
      <c r="A101" s="152">
        <v>97</v>
      </c>
      <c r="B101" s="146">
        <v>39</v>
      </c>
      <c r="C101" s="146"/>
      <c r="D101" s="168">
        <v>41402</v>
      </c>
      <c r="E101" s="166">
        <v>1</v>
      </c>
      <c r="F101" s="166">
        <v>0</v>
      </c>
      <c r="G101" s="175">
        <v>8.3000000000000007</v>
      </c>
      <c r="H101" s="203"/>
      <c r="I101" s="207">
        <v>113</v>
      </c>
      <c r="J101" s="175">
        <v>11.4</v>
      </c>
      <c r="K101" s="203"/>
      <c r="L101" s="171">
        <v>137</v>
      </c>
      <c r="M101" s="146">
        <v>1</v>
      </c>
      <c r="N101" s="146">
        <v>1</v>
      </c>
      <c r="O101" s="146">
        <v>1</v>
      </c>
      <c r="P101" s="146"/>
      <c r="Q101" s="146"/>
      <c r="R101" s="167"/>
      <c r="S101" s="146"/>
      <c r="T101" s="146"/>
      <c r="U101" s="146"/>
      <c r="V101" s="146"/>
      <c r="W101" s="167"/>
      <c r="X101" s="146"/>
      <c r="Y101" s="146"/>
      <c r="Z101" s="146"/>
      <c r="AA101" s="146"/>
      <c r="AB101" s="167"/>
      <c r="AC101" s="146"/>
      <c r="AD101" s="146"/>
      <c r="AE101" s="146"/>
      <c r="AF101" s="171"/>
      <c r="AG101" s="169"/>
      <c r="AH101" s="169"/>
      <c r="AI101" s="170"/>
      <c r="AJ101" s="167"/>
      <c r="AK101" s="146"/>
      <c r="AL101" s="146"/>
      <c r="AM101" s="146"/>
      <c r="AN101" s="171"/>
      <c r="AO101" s="172"/>
      <c r="AP101" s="167"/>
      <c r="AQ101" s="173"/>
      <c r="AR101" s="146"/>
      <c r="AS101" s="174"/>
      <c r="AT101" s="146"/>
      <c r="AU101" s="173"/>
      <c r="AV101" s="173"/>
      <c r="AW101" s="173"/>
      <c r="AX101" s="173"/>
      <c r="AY101" s="167"/>
      <c r="AZ101" s="171"/>
      <c r="BA101" s="302"/>
      <c r="BB101" s="303"/>
      <c r="BC101" s="173"/>
      <c r="BD101" s="304"/>
      <c r="BE101" s="278"/>
      <c r="BF101" s="171"/>
      <c r="BG101" s="231"/>
      <c r="BH101" s="231"/>
      <c r="BI101" s="231"/>
      <c r="BJ101" s="233"/>
      <c r="BK101" s="167"/>
      <c r="BL101" s="231"/>
      <c r="BM101" s="231"/>
      <c r="BN101" s="233"/>
      <c r="BO101" s="167"/>
      <c r="BP101" s="231"/>
      <c r="BQ101" s="231"/>
      <c r="BR101" s="233"/>
      <c r="BS101" s="167"/>
      <c r="BT101" s="146"/>
      <c r="BU101" s="146"/>
      <c r="BV101" s="146"/>
      <c r="BW101" s="167"/>
      <c r="BX101" s="231"/>
      <c r="BY101" s="231"/>
      <c r="BZ101" s="231"/>
      <c r="CA101" s="155">
        <v>97</v>
      </c>
      <c r="CB101" s="146">
        <v>1</v>
      </c>
      <c r="CC101" s="173"/>
      <c r="CD101" s="146"/>
      <c r="CE101" s="173"/>
      <c r="CF101" s="146"/>
      <c r="CG101" s="169"/>
      <c r="CH101" s="169"/>
      <c r="CI101" s="169"/>
      <c r="CJ101" s="146"/>
      <c r="CK101" s="207"/>
      <c r="CL101" s="231"/>
      <c r="CM101" s="231"/>
      <c r="CN101" s="231"/>
      <c r="CO101" s="313"/>
    </row>
    <row r="102" spans="1:93" x14ac:dyDescent="0.25">
      <c r="A102" s="152">
        <v>98</v>
      </c>
      <c r="B102" s="146">
        <v>11</v>
      </c>
      <c r="C102" s="146"/>
      <c r="D102" s="168">
        <v>41402</v>
      </c>
      <c r="E102" s="166">
        <v>1</v>
      </c>
      <c r="F102" s="166">
        <v>1</v>
      </c>
      <c r="G102" s="175">
        <v>8</v>
      </c>
      <c r="H102" s="203"/>
      <c r="I102" s="207">
        <v>98</v>
      </c>
      <c r="J102" s="175">
        <v>10.9</v>
      </c>
      <c r="K102" s="203"/>
      <c r="L102" s="171">
        <v>105</v>
      </c>
      <c r="M102" s="146">
        <v>1</v>
      </c>
      <c r="N102" s="146">
        <v>1</v>
      </c>
      <c r="O102" s="146">
        <v>1</v>
      </c>
      <c r="P102" s="146">
        <v>1</v>
      </c>
      <c r="Q102" s="146">
        <v>1</v>
      </c>
      <c r="R102" s="167"/>
      <c r="S102" s="146" t="s">
        <v>118</v>
      </c>
      <c r="T102" s="146"/>
      <c r="U102" s="146"/>
      <c r="V102" s="146"/>
      <c r="W102" s="167">
        <v>10</v>
      </c>
      <c r="X102" s="146">
        <v>10</v>
      </c>
      <c r="Y102" s="146">
        <v>14</v>
      </c>
      <c r="Z102" s="146">
        <v>14</v>
      </c>
      <c r="AA102" s="146"/>
      <c r="AB102" s="167"/>
      <c r="AC102" s="146"/>
      <c r="AD102" s="146"/>
      <c r="AE102" s="146"/>
      <c r="AF102" s="171">
        <v>13</v>
      </c>
      <c r="AG102" s="169" t="s">
        <v>1014</v>
      </c>
      <c r="AH102" s="169">
        <v>41415</v>
      </c>
      <c r="AI102" s="170">
        <v>41423</v>
      </c>
      <c r="AJ102" s="167"/>
      <c r="AK102" s="146"/>
      <c r="AL102" s="146"/>
      <c r="AM102" s="146"/>
      <c r="AN102" s="171"/>
      <c r="AO102" s="172" t="s">
        <v>1072</v>
      </c>
      <c r="AP102" s="167">
        <v>1</v>
      </c>
      <c r="AQ102" s="173">
        <v>1.88</v>
      </c>
      <c r="AR102" s="146">
        <v>300</v>
      </c>
      <c r="AS102" s="174"/>
      <c r="AT102" s="146"/>
      <c r="AU102" s="173"/>
      <c r="AV102" s="173"/>
      <c r="AW102" s="173"/>
      <c r="AX102" s="173"/>
      <c r="AY102" s="167">
        <v>0</v>
      </c>
      <c r="AZ102" s="171">
        <v>0</v>
      </c>
      <c r="BA102" s="302"/>
      <c r="BB102" s="303">
        <f t="shared" si="1"/>
        <v>832.77338061358228</v>
      </c>
      <c r="BC102" s="173"/>
      <c r="BD102" s="304">
        <f>BB102+BC102</f>
        <v>832.77338061358228</v>
      </c>
      <c r="BE102" s="278"/>
      <c r="BF102" s="171"/>
      <c r="BG102" s="231"/>
      <c r="BH102" s="231"/>
      <c r="BI102" s="231"/>
      <c r="BJ102" s="233"/>
      <c r="BK102" s="167"/>
      <c r="BL102" s="231"/>
      <c r="BM102" s="231"/>
      <c r="BN102" s="233"/>
      <c r="BO102" s="167"/>
      <c r="BP102" s="231"/>
      <c r="BQ102" s="231"/>
      <c r="BR102" s="233"/>
      <c r="BS102" s="167"/>
      <c r="BT102" s="146"/>
      <c r="BU102" s="146"/>
      <c r="BV102" s="146"/>
      <c r="BW102" s="167"/>
      <c r="BX102" s="231"/>
      <c r="BY102" s="231"/>
      <c r="BZ102" s="231"/>
      <c r="CA102" s="155">
        <v>98</v>
      </c>
      <c r="CB102" s="146">
        <v>1</v>
      </c>
      <c r="CC102" s="173">
        <v>1.88</v>
      </c>
      <c r="CD102" s="146">
        <v>300</v>
      </c>
      <c r="CE102" s="173">
        <v>832.77338061358228</v>
      </c>
      <c r="CF102" s="146">
        <v>13</v>
      </c>
      <c r="CG102" s="169" t="s">
        <v>1014</v>
      </c>
      <c r="CH102" s="169">
        <v>41415</v>
      </c>
      <c r="CI102" s="169">
        <v>41423</v>
      </c>
      <c r="CJ102" s="146">
        <v>0</v>
      </c>
      <c r="CK102" s="207"/>
      <c r="CL102" s="231"/>
      <c r="CM102" s="231"/>
      <c r="CN102" s="231"/>
      <c r="CO102" s="233"/>
    </row>
    <row r="103" spans="1:93" x14ac:dyDescent="0.25">
      <c r="A103" s="152">
        <v>99</v>
      </c>
      <c r="B103" s="146">
        <v>12</v>
      </c>
      <c r="C103" s="146"/>
      <c r="D103" s="168">
        <v>41409</v>
      </c>
      <c r="E103" s="166">
        <v>1</v>
      </c>
      <c r="F103" s="166">
        <v>0</v>
      </c>
      <c r="G103" s="175">
        <v>8</v>
      </c>
      <c r="H103" s="203"/>
      <c r="I103" s="207">
        <v>97</v>
      </c>
      <c r="J103" s="175">
        <v>10.9</v>
      </c>
      <c r="K103" s="203"/>
      <c r="L103" s="171">
        <v>81</v>
      </c>
      <c r="M103" s="146"/>
      <c r="N103" s="146">
        <v>1</v>
      </c>
      <c r="O103" s="146">
        <v>1</v>
      </c>
      <c r="P103" s="146"/>
      <c r="Q103" s="146"/>
      <c r="R103" s="167"/>
      <c r="S103" s="146"/>
      <c r="T103" s="146"/>
      <c r="U103" s="146"/>
      <c r="V103" s="146"/>
      <c r="W103" s="167"/>
      <c r="X103" s="146"/>
      <c r="Y103" s="146"/>
      <c r="Z103" s="146"/>
      <c r="AA103" s="146"/>
      <c r="AB103" s="167"/>
      <c r="AC103" s="146"/>
      <c r="AD103" s="146"/>
      <c r="AE103" s="146"/>
      <c r="AF103" s="171"/>
      <c r="AG103" s="169"/>
      <c r="AH103" s="169"/>
      <c r="AI103" s="170"/>
      <c r="AJ103" s="167"/>
      <c r="AK103" s="146"/>
      <c r="AL103" s="146"/>
      <c r="AM103" s="146"/>
      <c r="AN103" s="171"/>
      <c r="AO103" s="172"/>
      <c r="AP103" s="167"/>
      <c r="AQ103" s="173"/>
      <c r="AR103" s="146"/>
      <c r="AS103" s="174"/>
      <c r="AT103" s="146"/>
      <c r="AU103" s="173"/>
      <c r="AV103" s="173"/>
      <c r="AW103" s="173"/>
      <c r="AX103" s="173"/>
      <c r="AY103" s="167"/>
      <c r="AZ103" s="171"/>
      <c r="BA103" s="302"/>
      <c r="BB103" s="303"/>
      <c r="BC103" s="173"/>
      <c r="BD103" s="304"/>
      <c r="BE103" s="278"/>
      <c r="BF103" s="171"/>
      <c r="BG103" s="231"/>
      <c r="BH103" s="231"/>
      <c r="BI103" s="231"/>
      <c r="BJ103" s="233"/>
      <c r="BK103" s="167"/>
      <c r="BL103" s="231"/>
      <c r="BM103" s="231"/>
      <c r="BN103" s="233"/>
      <c r="BO103" s="167"/>
      <c r="BP103" s="231"/>
      <c r="BQ103" s="231"/>
      <c r="BR103" s="233"/>
      <c r="BS103" s="167"/>
      <c r="BT103" s="146"/>
      <c r="BU103" s="146"/>
      <c r="BV103" s="146"/>
      <c r="BW103" s="167"/>
      <c r="BX103" s="231"/>
      <c r="BY103" s="231"/>
      <c r="BZ103" s="231"/>
      <c r="CA103" s="155">
        <v>99</v>
      </c>
      <c r="CB103" s="146">
        <v>1</v>
      </c>
      <c r="CC103" s="173"/>
      <c r="CD103" s="146"/>
      <c r="CE103" s="173"/>
      <c r="CF103" s="146"/>
      <c r="CG103" s="169"/>
      <c r="CH103" s="169"/>
      <c r="CI103" s="169"/>
      <c r="CJ103" s="146"/>
      <c r="CK103" s="207"/>
      <c r="CL103" s="231"/>
      <c r="CM103" s="231"/>
      <c r="CN103" s="231"/>
      <c r="CO103" s="233"/>
    </row>
    <row r="104" spans="1:93" x14ac:dyDescent="0.25">
      <c r="A104" s="152">
        <v>100</v>
      </c>
      <c r="B104" s="146"/>
      <c r="C104" s="146"/>
      <c r="D104" s="168">
        <v>41402</v>
      </c>
      <c r="E104" s="166">
        <v>1</v>
      </c>
      <c r="F104" s="166">
        <v>1</v>
      </c>
      <c r="G104" s="175">
        <v>7.9</v>
      </c>
      <c r="H104" s="203"/>
      <c r="I104" s="207">
        <v>78</v>
      </c>
      <c r="J104" s="175">
        <v>10.6</v>
      </c>
      <c r="K104" s="203"/>
      <c r="L104" s="171">
        <v>82</v>
      </c>
      <c r="M104" s="146">
        <v>2</v>
      </c>
      <c r="N104" s="146">
        <v>2</v>
      </c>
      <c r="O104" s="146">
        <v>2</v>
      </c>
      <c r="P104" s="146">
        <v>2</v>
      </c>
      <c r="Q104" s="146"/>
      <c r="R104" s="167"/>
      <c r="S104" s="146" t="s">
        <v>118</v>
      </c>
      <c r="T104" s="146"/>
      <c r="U104" s="146"/>
      <c r="V104" s="146"/>
      <c r="W104" s="167">
        <v>10</v>
      </c>
      <c r="X104" s="146">
        <v>6</v>
      </c>
      <c r="Y104" s="146">
        <v>6</v>
      </c>
      <c r="Z104" s="146"/>
      <c r="AA104" s="146"/>
      <c r="AB104" s="167"/>
      <c r="AC104" s="146"/>
      <c r="AD104" s="146"/>
      <c r="AE104" s="146">
        <v>6</v>
      </c>
      <c r="AF104" s="171"/>
      <c r="AG104" s="169" t="s">
        <v>1014</v>
      </c>
      <c r="AH104" s="169"/>
      <c r="AI104" s="170" t="s">
        <v>1042</v>
      </c>
      <c r="AJ104" s="167"/>
      <c r="AK104" s="146"/>
      <c r="AL104" s="146"/>
      <c r="AM104" s="146"/>
      <c r="AN104" s="171"/>
      <c r="AO104" s="172" t="s">
        <v>1073</v>
      </c>
      <c r="AP104" s="167">
        <v>2</v>
      </c>
      <c r="AQ104" s="173">
        <v>1.68</v>
      </c>
      <c r="AR104" s="146">
        <v>211</v>
      </c>
      <c r="AS104" s="174"/>
      <c r="AT104" s="146"/>
      <c r="AU104" s="173"/>
      <c r="AV104" s="173"/>
      <c r="AW104" s="173"/>
      <c r="AX104" s="173"/>
      <c r="AY104" s="167">
        <v>1</v>
      </c>
      <c r="AZ104" s="171">
        <v>1</v>
      </c>
      <c r="BA104" s="302"/>
      <c r="BB104" s="303">
        <f t="shared" si="1"/>
        <v>935.45068162938821</v>
      </c>
      <c r="BC104" s="173"/>
      <c r="BD104" s="304">
        <f>BB104+BC104</f>
        <v>935.45068162938821</v>
      </c>
      <c r="BE104" s="278">
        <v>100</v>
      </c>
      <c r="BF104" s="171">
        <v>1</v>
      </c>
      <c r="BG104" s="231">
        <v>11</v>
      </c>
      <c r="BH104" s="231">
        <v>2</v>
      </c>
      <c r="BI104" s="231">
        <v>11</v>
      </c>
      <c r="BJ104" s="233"/>
      <c r="BK104" s="167"/>
      <c r="BL104" s="231"/>
      <c r="BM104" s="231"/>
      <c r="BN104" s="233"/>
      <c r="BO104" s="167"/>
      <c r="BP104" s="231"/>
      <c r="BQ104" s="231"/>
      <c r="BR104" s="233"/>
      <c r="BS104" s="167"/>
      <c r="BT104" s="146"/>
      <c r="BU104" s="146"/>
      <c r="BV104" s="146"/>
      <c r="BW104" s="167"/>
      <c r="BX104" s="231"/>
      <c r="BY104" s="231"/>
      <c r="BZ104" s="231"/>
      <c r="CA104" s="155">
        <v>100</v>
      </c>
      <c r="CB104" s="146">
        <v>2</v>
      </c>
      <c r="CC104" s="173">
        <v>1.68</v>
      </c>
      <c r="CD104" s="146">
        <v>211</v>
      </c>
      <c r="CE104" s="173">
        <v>935.45068162938821</v>
      </c>
      <c r="CF104" s="146">
        <v>6</v>
      </c>
      <c r="CG104" s="169" t="s">
        <v>1014</v>
      </c>
      <c r="CH104" s="169"/>
      <c r="CI104" s="169" t="s">
        <v>1042</v>
      </c>
      <c r="CJ104" s="146">
        <v>1</v>
      </c>
      <c r="CK104" s="234">
        <v>11</v>
      </c>
      <c r="CL104" s="234">
        <v>2</v>
      </c>
      <c r="CM104" s="234">
        <v>11</v>
      </c>
      <c r="CN104" s="231"/>
      <c r="CO104" s="313"/>
    </row>
    <row r="105" spans="1:93" x14ac:dyDescent="0.25">
      <c r="A105" s="152">
        <v>101</v>
      </c>
      <c r="B105" s="146"/>
      <c r="C105" s="146">
        <v>1</v>
      </c>
      <c r="D105" s="168">
        <v>41402</v>
      </c>
      <c r="E105" s="166">
        <v>1</v>
      </c>
      <c r="F105" s="166">
        <v>1</v>
      </c>
      <c r="G105" s="175">
        <v>8.3000000000000007</v>
      </c>
      <c r="H105" s="203"/>
      <c r="I105" s="207">
        <v>43</v>
      </c>
      <c r="J105" s="175">
        <v>11.3</v>
      </c>
      <c r="K105" s="203"/>
      <c r="L105" s="171">
        <v>43</v>
      </c>
      <c r="M105" s="146">
        <v>4</v>
      </c>
      <c r="N105" s="146">
        <v>4</v>
      </c>
      <c r="O105" s="146">
        <v>4</v>
      </c>
      <c r="P105" s="146">
        <v>4</v>
      </c>
      <c r="Q105" s="146">
        <v>4</v>
      </c>
      <c r="R105" s="167"/>
      <c r="S105" s="146" t="s">
        <v>117</v>
      </c>
      <c r="T105" s="146" t="s">
        <v>112</v>
      </c>
      <c r="U105" s="146"/>
      <c r="V105" s="146"/>
      <c r="W105" s="167">
        <v>10</v>
      </c>
      <c r="X105" s="146">
        <v>10</v>
      </c>
      <c r="Y105" s="146">
        <v>7</v>
      </c>
      <c r="Z105" s="146">
        <v>7</v>
      </c>
      <c r="AA105" s="146"/>
      <c r="AB105" s="167"/>
      <c r="AC105" s="146"/>
      <c r="AD105" s="146"/>
      <c r="AE105" s="146"/>
      <c r="AF105" s="171">
        <v>6</v>
      </c>
      <c r="AG105" s="169" t="s">
        <v>1042</v>
      </c>
      <c r="AH105" s="169"/>
      <c r="AI105" s="170">
        <v>41423</v>
      </c>
      <c r="AJ105" s="167"/>
      <c r="AK105" s="146">
        <v>20</v>
      </c>
      <c r="AL105" s="146"/>
      <c r="AM105" s="146"/>
      <c r="AN105" s="171"/>
      <c r="AO105" s="172" t="s">
        <v>1074</v>
      </c>
      <c r="AP105" s="167">
        <v>2</v>
      </c>
      <c r="AQ105" s="173">
        <v>1.19</v>
      </c>
      <c r="AR105" s="146">
        <v>291</v>
      </c>
      <c r="AS105" s="174"/>
      <c r="AT105" s="146">
        <v>0</v>
      </c>
      <c r="AU105" s="173"/>
      <c r="AV105" s="173"/>
      <c r="AW105" s="173"/>
      <c r="AX105" s="173"/>
      <c r="AY105" s="167">
        <v>0</v>
      </c>
      <c r="AZ105" s="171">
        <v>0</v>
      </c>
      <c r="BA105" s="302" t="s">
        <v>1075</v>
      </c>
      <c r="BB105" s="303">
        <f>(AQ105^2*PI()*AR105*1.5)/4</f>
        <v>485.47632105518073</v>
      </c>
      <c r="BC105" s="173"/>
      <c r="BD105" s="304">
        <f>BB105+BC105</f>
        <v>485.47632105518073</v>
      </c>
      <c r="BE105" s="278"/>
      <c r="BF105" s="171"/>
      <c r="BG105" s="231"/>
      <c r="BH105" s="231"/>
      <c r="BI105" s="231"/>
      <c r="BJ105" s="233"/>
      <c r="BK105" s="167"/>
      <c r="BL105" s="231"/>
      <c r="BM105" s="231"/>
      <c r="BN105" s="233"/>
      <c r="BO105" s="167"/>
      <c r="BP105" s="231"/>
      <c r="BQ105" s="231"/>
      <c r="BR105" s="233"/>
      <c r="BS105" s="167"/>
      <c r="BT105" s="146"/>
      <c r="BU105" s="146"/>
      <c r="BV105" s="146"/>
      <c r="BW105" s="167"/>
      <c r="BX105" s="231"/>
      <c r="BY105" s="231"/>
      <c r="BZ105" s="231"/>
      <c r="CA105" s="155">
        <v>101</v>
      </c>
      <c r="CB105" s="146">
        <v>4</v>
      </c>
      <c r="CC105" s="173">
        <v>1.19</v>
      </c>
      <c r="CD105" s="146">
        <v>291</v>
      </c>
      <c r="CE105" s="173">
        <v>485.47632105518073</v>
      </c>
      <c r="CF105" s="308">
        <v>10</v>
      </c>
      <c r="CG105" s="228"/>
      <c r="CH105" s="169"/>
      <c r="CI105" s="169">
        <v>41423</v>
      </c>
      <c r="CJ105" s="146">
        <v>0</v>
      </c>
      <c r="CK105" s="207"/>
      <c r="CL105" s="231"/>
      <c r="CM105" s="231"/>
      <c r="CN105" s="231">
        <v>0.2</v>
      </c>
      <c r="CO105" s="233"/>
    </row>
    <row r="106" spans="1:93" x14ac:dyDescent="0.25">
      <c r="A106" s="152">
        <v>102</v>
      </c>
      <c r="B106" s="146"/>
      <c r="C106" s="146"/>
      <c r="D106" s="168">
        <v>41402</v>
      </c>
      <c r="E106" s="166">
        <v>1</v>
      </c>
      <c r="F106" s="166">
        <v>1</v>
      </c>
      <c r="G106" s="175">
        <v>8.5</v>
      </c>
      <c r="H106" s="203"/>
      <c r="I106" s="207">
        <v>133</v>
      </c>
      <c r="J106" s="175">
        <v>11.7</v>
      </c>
      <c r="K106" s="203"/>
      <c r="L106" s="171">
        <v>141</v>
      </c>
      <c r="M106" s="146">
        <v>1</v>
      </c>
      <c r="N106" s="146">
        <v>1</v>
      </c>
      <c r="O106" s="146">
        <v>1</v>
      </c>
      <c r="P106" s="146"/>
      <c r="Q106" s="146"/>
      <c r="R106" s="167"/>
      <c r="S106" s="146" t="s">
        <v>118</v>
      </c>
      <c r="T106" s="146"/>
      <c r="U106" s="146"/>
      <c r="V106" s="146"/>
      <c r="W106" s="167">
        <v>10</v>
      </c>
      <c r="X106" s="146">
        <v>4</v>
      </c>
      <c r="Y106" s="146"/>
      <c r="Z106" s="146"/>
      <c r="AA106" s="146"/>
      <c r="AB106" s="167"/>
      <c r="AC106" s="146"/>
      <c r="AD106" s="146">
        <v>4</v>
      </c>
      <c r="AE106" s="146"/>
      <c r="AF106" s="171"/>
      <c r="AG106" s="169" t="s">
        <v>1014</v>
      </c>
      <c r="AH106" s="169"/>
      <c r="AI106" s="170" t="s">
        <v>1014</v>
      </c>
      <c r="AJ106" s="167"/>
      <c r="AK106" s="146"/>
      <c r="AL106" s="146"/>
      <c r="AM106" s="146"/>
      <c r="AN106" s="171"/>
      <c r="AO106" s="172" t="s">
        <v>1076</v>
      </c>
      <c r="AP106" s="167">
        <v>1</v>
      </c>
      <c r="AQ106" s="173">
        <v>1.81</v>
      </c>
      <c r="AR106" s="146">
        <v>271</v>
      </c>
      <c r="AS106" s="174"/>
      <c r="AT106" s="146"/>
      <c r="AU106" s="173"/>
      <c r="AV106" s="173"/>
      <c r="AW106" s="173"/>
      <c r="AX106" s="173"/>
      <c r="AY106" s="167">
        <v>1</v>
      </c>
      <c r="AZ106" s="171">
        <v>1</v>
      </c>
      <c r="BA106" s="302"/>
      <c r="BB106" s="303">
        <f t="shared" si="1"/>
        <v>697.2946321618291</v>
      </c>
      <c r="BC106" s="173"/>
      <c r="BD106" s="304">
        <f>BB106+BC106</f>
        <v>697.2946321618291</v>
      </c>
      <c r="BE106" s="278">
        <v>102</v>
      </c>
      <c r="BF106" s="171">
        <v>1</v>
      </c>
      <c r="BG106" s="231">
        <v>7</v>
      </c>
      <c r="BH106" s="231">
        <v>5</v>
      </c>
      <c r="BI106" s="231">
        <v>12</v>
      </c>
      <c r="BJ106" s="233"/>
      <c r="BK106" s="167"/>
      <c r="BL106" s="231"/>
      <c r="BM106" s="231"/>
      <c r="BN106" s="233"/>
      <c r="BO106" s="167"/>
      <c r="BP106" s="231"/>
      <c r="BQ106" s="231"/>
      <c r="BR106" s="233"/>
      <c r="BS106" s="167"/>
      <c r="BT106" s="146"/>
      <c r="BU106" s="146"/>
      <c r="BV106" s="146"/>
      <c r="BW106" s="167"/>
      <c r="BX106" s="231"/>
      <c r="BY106" s="231"/>
      <c r="BZ106" s="231"/>
      <c r="CA106" s="155">
        <v>102</v>
      </c>
      <c r="CB106" s="146">
        <v>1</v>
      </c>
      <c r="CC106" s="173">
        <v>1.81</v>
      </c>
      <c r="CD106" s="146">
        <v>271</v>
      </c>
      <c r="CE106" s="173">
        <v>697.2946321618291</v>
      </c>
      <c r="CF106" s="146">
        <v>4</v>
      </c>
      <c r="CG106" s="169" t="s">
        <v>1014</v>
      </c>
      <c r="CH106" s="169"/>
      <c r="CI106" s="169" t="s">
        <v>1014</v>
      </c>
      <c r="CJ106" s="146">
        <v>1</v>
      </c>
      <c r="CK106" s="234">
        <v>7</v>
      </c>
      <c r="CL106" s="234">
        <v>5</v>
      </c>
      <c r="CM106" s="234">
        <v>12</v>
      </c>
      <c r="CN106" s="231"/>
      <c r="CO106" s="233"/>
    </row>
    <row r="107" spans="1:93" x14ac:dyDescent="0.25">
      <c r="A107" s="152">
        <v>103</v>
      </c>
      <c r="B107" s="146"/>
      <c r="C107" s="146"/>
      <c r="D107" s="168">
        <v>41402</v>
      </c>
      <c r="E107" s="166">
        <v>1</v>
      </c>
      <c r="F107" s="166">
        <v>1</v>
      </c>
      <c r="G107" s="175">
        <v>8.5</v>
      </c>
      <c r="H107" s="203"/>
      <c r="I107" s="207">
        <v>134</v>
      </c>
      <c r="J107" s="175">
        <v>11.4</v>
      </c>
      <c r="K107" s="203"/>
      <c r="L107" s="171">
        <v>142</v>
      </c>
      <c r="M107" s="146">
        <v>1</v>
      </c>
      <c r="N107" s="146">
        <v>1</v>
      </c>
      <c r="O107" s="146">
        <v>1</v>
      </c>
      <c r="P107" s="146">
        <v>1</v>
      </c>
      <c r="Q107" s="146">
        <v>1</v>
      </c>
      <c r="R107" s="167"/>
      <c r="S107" s="146" t="s">
        <v>117</v>
      </c>
      <c r="T107" s="146" t="s">
        <v>112</v>
      </c>
      <c r="U107" s="146"/>
      <c r="V107" s="146"/>
      <c r="W107" s="167">
        <v>10</v>
      </c>
      <c r="X107" s="146">
        <v>3</v>
      </c>
      <c r="Y107" s="146">
        <v>4</v>
      </c>
      <c r="Z107" s="146">
        <v>4</v>
      </c>
      <c r="AA107" s="146"/>
      <c r="AB107" s="167"/>
      <c r="AC107" s="146"/>
      <c r="AD107" s="146"/>
      <c r="AE107" s="146"/>
      <c r="AF107" s="171">
        <v>4</v>
      </c>
      <c r="AG107" s="169">
        <v>41418</v>
      </c>
      <c r="AH107" s="169">
        <v>41418</v>
      </c>
      <c r="AI107" s="170" t="s">
        <v>1020</v>
      </c>
      <c r="AJ107" s="167"/>
      <c r="AK107" s="146"/>
      <c r="AL107" s="146"/>
      <c r="AM107" s="146"/>
      <c r="AN107" s="171"/>
      <c r="AO107" s="172" t="s">
        <v>1077</v>
      </c>
      <c r="AP107" s="167">
        <v>1</v>
      </c>
      <c r="AQ107" s="173">
        <v>2.2999999999999998</v>
      </c>
      <c r="AR107" s="146">
        <v>299</v>
      </c>
      <c r="AS107" s="174"/>
      <c r="AT107" s="146"/>
      <c r="AU107" s="173"/>
      <c r="AV107" s="173"/>
      <c r="AW107" s="173"/>
      <c r="AX107" s="173"/>
      <c r="AY107" s="167">
        <v>0</v>
      </c>
      <c r="AZ107" s="171">
        <v>0</v>
      </c>
      <c r="BA107" s="302"/>
      <c r="BB107" s="303">
        <f t="shared" si="1"/>
        <v>1242.2721290273776</v>
      </c>
      <c r="BC107" s="173"/>
      <c r="BD107" s="304">
        <f>BB107+BC107</f>
        <v>1242.2721290273776</v>
      </c>
      <c r="BE107" s="278"/>
      <c r="BF107" s="171"/>
      <c r="BG107" s="231"/>
      <c r="BH107" s="231"/>
      <c r="BI107" s="231"/>
      <c r="BJ107" s="233"/>
      <c r="BK107" s="167"/>
      <c r="BL107" s="231"/>
      <c r="BM107" s="231"/>
      <c r="BN107" s="233"/>
      <c r="BO107" s="167"/>
      <c r="BP107" s="231"/>
      <c r="BQ107" s="231"/>
      <c r="BR107" s="233"/>
      <c r="BS107" s="167"/>
      <c r="BT107" s="146"/>
      <c r="BU107" s="146"/>
      <c r="BV107" s="146"/>
      <c r="BW107" s="167"/>
      <c r="BX107" s="231"/>
      <c r="BY107" s="231"/>
      <c r="BZ107" s="231"/>
      <c r="CA107" s="155">
        <v>103</v>
      </c>
      <c r="CB107" s="146">
        <v>1</v>
      </c>
      <c r="CC107" s="173">
        <v>2.2999999999999998</v>
      </c>
      <c r="CD107" s="146">
        <v>299</v>
      </c>
      <c r="CE107" s="173">
        <v>1242.2721290273776</v>
      </c>
      <c r="CF107" s="146">
        <v>4</v>
      </c>
      <c r="CG107" s="169">
        <v>41418</v>
      </c>
      <c r="CH107" s="169">
        <v>41418</v>
      </c>
      <c r="CI107" s="169" t="s">
        <v>1020</v>
      </c>
      <c r="CJ107" s="146">
        <v>0</v>
      </c>
      <c r="CK107" s="207"/>
      <c r="CL107" s="231"/>
      <c r="CM107" s="231"/>
      <c r="CN107" s="231"/>
      <c r="CO107" s="233"/>
    </row>
    <row r="108" spans="1:93" x14ac:dyDescent="0.25">
      <c r="A108" s="152">
        <v>104</v>
      </c>
      <c r="B108" s="146"/>
      <c r="C108" s="146"/>
      <c r="D108" s="168">
        <v>41409</v>
      </c>
      <c r="E108" s="166">
        <v>1</v>
      </c>
      <c r="F108" s="166">
        <v>0</v>
      </c>
      <c r="G108" s="175">
        <v>8.5</v>
      </c>
      <c r="H108" s="203"/>
      <c r="I108" s="207">
        <v>139</v>
      </c>
      <c r="J108" s="175">
        <v>11.5</v>
      </c>
      <c r="K108" s="203"/>
      <c r="L108" s="171">
        <v>8</v>
      </c>
      <c r="M108" s="146"/>
      <c r="N108" s="146">
        <v>2</v>
      </c>
      <c r="O108" s="146">
        <v>2</v>
      </c>
      <c r="P108" s="146"/>
      <c r="Q108" s="146"/>
      <c r="R108" s="167"/>
      <c r="S108" s="146"/>
      <c r="T108" s="146"/>
      <c r="U108" s="146"/>
      <c r="V108" s="146"/>
      <c r="W108" s="167"/>
      <c r="X108" s="146"/>
      <c r="Y108" s="146"/>
      <c r="Z108" s="146"/>
      <c r="AA108" s="146"/>
      <c r="AB108" s="167"/>
      <c r="AC108" s="146"/>
      <c r="AD108" s="146"/>
      <c r="AE108" s="146"/>
      <c r="AF108" s="171"/>
      <c r="AG108" s="169"/>
      <c r="AH108" s="169"/>
      <c r="AI108" s="170"/>
      <c r="AJ108" s="167"/>
      <c r="AK108" s="146"/>
      <c r="AL108" s="146"/>
      <c r="AM108" s="146"/>
      <c r="AN108" s="171"/>
      <c r="AO108" s="172"/>
      <c r="AP108" s="167"/>
      <c r="AQ108" s="173"/>
      <c r="AR108" s="146"/>
      <c r="AS108" s="181"/>
      <c r="AT108" s="146"/>
      <c r="AU108" s="173"/>
      <c r="AV108" s="173"/>
      <c r="AW108" s="173"/>
      <c r="AX108" s="173"/>
      <c r="AY108" s="167"/>
      <c r="AZ108" s="171"/>
      <c r="BA108" s="302"/>
      <c r="BB108" s="303"/>
      <c r="BC108" s="173"/>
      <c r="BD108" s="304"/>
      <c r="BE108" s="278"/>
      <c r="BF108" s="171"/>
      <c r="BG108" s="231"/>
      <c r="BH108" s="231"/>
      <c r="BI108" s="231"/>
      <c r="BJ108" s="233"/>
      <c r="BK108" s="167"/>
      <c r="BL108" s="231"/>
      <c r="BM108" s="231"/>
      <c r="BN108" s="233"/>
      <c r="BO108" s="167"/>
      <c r="BP108" s="231"/>
      <c r="BQ108" s="231"/>
      <c r="BR108" s="233"/>
      <c r="BS108" s="167"/>
      <c r="BT108" s="146"/>
      <c r="BU108" s="146"/>
      <c r="BV108" s="146"/>
      <c r="BW108" s="167"/>
      <c r="BX108" s="231"/>
      <c r="BY108" s="231"/>
      <c r="BZ108" s="231"/>
      <c r="CA108" s="155">
        <v>104</v>
      </c>
      <c r="CB108" s="146">
        <v>2</v>
      </c>
      <c r="CC108" s="173"/>
      <c r="CD108" s="146"/>
      <c r="CE108" s="173"/>
      <c r="CF108" s="146"/>
      <c r="CG108" s="169"/>
      <c r="CH108" s="169"/>
      <c r="CI108" s="169"/>
      <c r="CJ108" s="146"/>
      <c r="CK108" s="207"/>
      <c r="CL108" s="231"/>
      <c r="CM108" s="231"/>
      <c r="CN108" s="231"/>
      <c r="CO108" s="233"/>
    </row>
    <row r="109" spans="1:93" x14ac:dyDescent="0.25">
      <c r="A109" s="152">
        <v>105</v>
      </c>
      <c r="B109" s="146"/>
      <c r="C109" s="146"/>
      <c r="D109" s="168"/>
      <c r="E109" s="166"/>
      <c r="F109" s="166"/>
      <c r="G109" s="137"/>
      <c r="H109" s="203"/>
      <c r="J109" s="175"/>
      <c r="K109" s="203"/>
      <c r="L109" s="171"/>
      <c r="M109" s="146"/>
      <c r="N109" s="146"/>
      <c r="O109" s="146"/>
      <c r="P109" s="146"/>
      <c r="Q109" s="146"/>
      <c r="R109" s="167"/>
      <c r="S109" s="146"/>
      <c r="T109" s="146"/>
      <c r="U109" s="146"/>
      <c r="V109" s="146"/>
      <c r="W109" s="167"/>
      <c r="X109" s="146"/>
      <c r="Y109" s="146"/>
      <c r="Z109" s="146"/>
      <c r="AA109" s="146"/>
      <c r="AB109" s="167"/>
      <c r="AC109" s="146"/>
      <c r="AD109" s="146"/>
      <c r="AE109" s="146"/>
      <c r="AF109" s="171"/>
      <c r="AG109" s="169"/>
      <c r="AH109" s="169"/>
      <c r="AI109" s="170"/>
      <c r="AJ109" s="167"/>
      <c r="AK109" s="146"/>
      <c r="AL109" s="146"/>
      <c r="AM109" s="146"/>
      <c r="AN109" s="171"/>
      <c r="AO109" s="172" t="s">
        <v>1121</v>
      </c>
      <c r="AP109" s="167"/>
      <c r="AQ109" s="173"/>
      <c r="AR109" s="146"/>
      <c r="AS109" s="181"/>
      <c r="AT109" s="146"/>
      <c r="AU109" s="173"/>
      <c r="AV109" s="173"/>
      <c r="AW109" s="173"/>
      <c r="AX109" s="173"/>
      <c r="AY109" s="167"/>
      <c r="AZ109" s="171"/>
      <c r="BA109" s="302"/>
      <c r="BB109" s="303"/>
      <c r="BC109" s="173"/>
      <c r="BD109" s="304"/>
      <c r="BE109" s="278"/>
      <c r="BF109" s="171"/>
      <c r="BG109" s="231"/>
      <c r="BH109" s="231"/>
      <c r="BI109" s="231"/>
      <c r="BJ109" s="233"/>
      <c r="BK109" s="167"/>
      <c r="BL109" s="231"/>
      <c r="BM109" s="231"/>
      <c r="BN109" s="233"/>
      <c r="BO109" s="167"/>
      <c r="BP109" s="231"/>
      <c r="BQ109" s="231"/>
      <c r="BR109" s="233"/>
      <c r="BS109" s="167"/>
      <c r="BT109" s="146"/>
      <c r="BU109" s="146"/>
      <c r="BV109" s="146"/>
      <c r="BW109" s="167"/>
      <c r="BX109" s="231"/>
      <c r="BY109" s="231"/>
      <c r="BZ109" s="231"/>
      <c r="CA109" s="155">
        <v>105</v>
      </c>
      <c r="CB109" s="146"/>
      <c r="CC109" s="173"/>
      <c r="CD109" s="146"/>
      <c r="CE109" s="173"/>
      <c r="CF109" s="146"/>
      <c r="CG109" s="169"/>
      <c r="CH109" s="169"/>
      <c r="CI109" s="169"/>
      <c r="CJ109" s="146"/>
      <c r="CK109" s="207"/>
      <c r="CL109" s="231"/>
      <c r="CM109" s="231"/>
      <c r="CN109" s="231"/>
      <c r="CO109" s="233"/>
    </row>
    <row r="110" spans="1:93" x14ac:dyDescent="0.25">
      <c r="A110" s="152">
        <v>106</v>
      </c>
      <c r="B110" s="146"/>
      <c r="C110" s="146"/>
      <c r="D110" s="168">
        <v>41402</v>
      </c>
      <c r="E110" s="166">
        <v>1</v>
      </c>
      <c r="F110" s="166">
        <v>1</v>
      </c>
      <c r="G110" s="175">
        <v>8.1</v>
      </c>
      <c r="H110" s="203"/>
      <c r="I110" s="207">
        <v>17</v>
      </c>
      <c r="J110" s="175">
        <v>10.9</v>
      </c>
      <c r="K110" s="203"/>
      <c r="L110" s="171">
        <v>19</v>
      </c>
      <c r="M110" s="146">
        <v>1</v>
      </c>
      <c r="N110" s="146">
        <v>3</v>
      </c>
      <c r="O110" s="146">
        <v>3</v>
      </c>
      <c r="P110" s="146">
        <v>3</v>
      </c>
      <c r="Q110" s="146"/>
      <c r="R110" s="167"/>
      <c r="S110" s="146" t="s">
        <v>117</v>
      </c>
      <c r="T110" s="146"/>
      <c r="U110" s="146"/>
      <c r="V110" s="146"/>
      <c r="W110" s="167">
        <v>5</v>
      </c>
      <c r="X110" s="146">
        <v>3</v>
      </c>
      <c r="Y110" s="146">
        <v>3</v>
      </c>
      <c r="Z110" s="146"/>
      <c r="AA110" s="146"/>
      <c r="AB110" s="167"/>
      <c r="AC110" s="146"/>
      <c r="AD110" s="146"/>
      <c r="AE110" s="146">
        <v>3</v>
      </c>
      <c r="AF110" s="171"/>
      <c r="AG110" s="169">
        <v>41415</v>
      </c>
      <c r="AH110" s="169">
        <v>41415</v>
      </c>
      <c r="AI110" s="170">
        <v>41418</v>
      </c>
      <c r="AJ110" s="167"/>
      <c r="AK110" s="146"/>
      <c r="AL110" s="146"/>
      <c r="AM110" s="146"/>
      <c r="AN110" s="171"/>
      <c r="AO110" s="172" t="s">
        <v>915</v>
      </c>
      <c r="AP110" s="167">
        <v>3</v>
      </c>
      <c r="AQ110" s="173">
        <v>1.57</v>
      </c>
      <c r="AR110" s="146">
        <v>266</v>
      </c>
      <c r="AS110" s="181"/>
      <c r="AT110" s="146"/>
      <c r="AU110" s="173"/>
      <c r="AV110" s="173"/>
      <c r="AW110" s="173"/>
      <c r="AX110" s="173"/>
      <c r="AY110" s="167">
        <v>0</v>
      </c>
      <c r="AZ110" s="171">
        <v>0</v>
      </c>
      <c r="BA110" s="302" t="s">
        <v>1078</v>
      </c>
      <c r="BB110" s="303">
        <f>(AQ110^2*PI()*AR110*1.6)/4</f>
        <v>823.93092826708244</v>
      </c>
      <c r="BC110" s="173"/>
      <c r="BD110" s="304">
        <f t="shared" ref="BD110:BD116" si="2">BB110+BC110</f>
        <v>823.93092826708244</v>
      </c>
      <c r="BE110" s="278"/>
      <c r="BF110" s="171"/>
      <c r="BG110" s="231"/>
      <c r="BH110" s="231"/>
      <c r="BI110" s="231"/>
      <c r="BJ110" s="233"/>
      <c r="BK110" s="167"/>
      <c r="BL110" s="231"/>
      <c r="BM110" s="231"/>
      <c r="BN110" s="233"/>
      <c r="BO110" s="167"/>
      <c r="BP110" s="231"/>
      <c r="BQ110" s="231"/>
      <c r="BR110" s="233"/>
      <c r="BS110" s="167"/>
      <c r="BT110" s="146"/>
      <c r="BU110" s="146"/>
      <c r="BV110" s="146"/>
      <c r="BW110" s="167"/>
      <c r="BX110" s="231"/>
      <c r="BY110" s="231"/>
      <c r="BZ110" s="231"/>
      <c r="CA110" s="155">
        <v>106</v>
      </c>
      <c r="CB110" s="146">
        <v>3</v>
      </c>
      <c r="CC110" s="173">
        <v>1.57</v>
      </c>
      <c r="CD110" s="146">
        <v>266</v>
      </c>
      <c r="CE110" s="173">
        <v>823.93092826708244</v>
      </c>
      <c r="CF110" s="146">
        <v>3</v>
      </c>
      <c r="CG110" s="169">
        <v>41415</v>
      </c>
      <c r="CH110" s="169">
        <v>41415</v>
      </c>
      <c r="CI110" s="169">
        <v>41418</v>
      </c>
      <c r="CJ110" s="146">
        <v>0</v>
      </c>
      <c r="CK110" s="207"/>
      <c r="CL110" s="231"/>
      <c r="CM110" s="231"/>
      <c r="CN110" s="231"/>
      <c r="CO110" s="233"/>
    </row>
    <row r="111" spans="1:93" x14ac:dyDescent="0.25">
      <c r="A111" s="152">
        <v>107</v>
      </c>
      <c r="B111" s="146"/>
      <c r="C111" s="146"/>
      <c r="D111" s="168">
        <v>41402</v>
      </c>
      <c r="E111" s="166">
        <v>1</v>
      </c>
      <c r="F111" s="166">
        <v>1</v>
      </c>
      <c r="G111" s="175">
        <v>8.1</v>
      </c>
      <c r="H111" s="203"/>
      <c r="I111" s="207">
        <v>9</v>
      </c>
      <c r="J111" s="175">
        <v>11.1</v>
      </c>
      <c r="K111" s="203"/>
      <c r="L111" s="171">
        <v>10</v>
      </c>
      <c r="M111" s="146">
        <v>2</v>
      </c>
      <c r="N111" s="146">
        <v>2</v>
      </c>
      <c r="O111" s="146">
        <v>2</v>
      </c>
      <c r="P111" s="146">
        <v>2</v>
      </c>
      <c r="Q111" s="146">
        <v>2</v>
      </c>
      <c r="R111" s="167"/>
      <c r="S111" s="146" t="s">
        <v>117</v>
      </c>
      <c r="T111" s="146" t="s">
        <v>118</v>
      </c>
      <c r="U111" s="146" t="s">
        <v>112</v>
      </c>
      <c r="V111" s="146"/>
      <c r="W111" s="167">
        <v>5</v>
      </c>
      <c r="X111" s="146">
        <v>4</v>
      </c>
      <c r="Y111" s="146">
        <v>4</v>
      </c>
      <c r="Z111" s="146">
        <v>4</v>
      </c>
      <c r="AA111" s="146"/>
      <c r="AB111" s="167"/>
      <c r="AC111" s="146"/>
      <c r="AD111" s="146"/>
      <c r="AE111" s="146"/>
      <c r="AF111" s="171">
        <v>2</v>
      </c>
      <c r="AG111" s="169" t="s">
        <v>1020</v>
      </c>
      <c r="AH111" s="169"/>
      <c r="AI111" s="170" t="s">
        <v>1020</v>
      </c>
      <c r="AJ111" s="167"/>
      <c r="AK111" s="146"/>
      <c r="AL111" s="146"/>
      <c r="AM111" s="146"/>
      <c r="AN111" s="171"/>
      <c r="AO111" s="172" t="s">
        <v>1079</v>
      </c>
      <c r="AP111" s="167">
        <v>1</v>
      </c>
      <c r="AQ111" s="173">
        <v>1.61</v>
      </c>
      <c r="AR111" s="146">
        <v>271</v>
      </c>
      <c r="AS111" s="181"/>
      <c r="AT111" s="146"/>
      <c r="AU111" s="173"/>
      <c r="AV111" s="173"/>
      <c r="AW111" s="173"/>
      <c r="AX111" s="173"/>
      <c r="AY111" s="167">
        <v>0</v>
      </c>
      <c r="AZ111" s="171">
        <v>0</v>
      </c>
      <c r="BA111" s="302" t="s">
        <v>1061</v>
      </c>
      <c r="BB111" s="303">
        <f t="shared" si="1"/>
        <v>551.71008700182449</v>
      </c>
      <c r="BC111" s="173"/>
      <c r="BD111" s="304">
        <f t="shared" si="2"/>
        <v>551.71008700182449</v>
      </c>
      <c r="BE111" s="278"/>
      <c r="BF111" s="171"/>
      <c r="BG111" s="231"/>
      <c r="BH111" s="231"/>
      <c r="BI111" s="231"/>
      <c r="BJ111" s="233"/>
      <c r="BK111" s="167"/>
      <c r="BL111" s="231"/>
      <c r="BM111" s="231"/>
      <c r="BN111" s="233"/>
      <c r="BO111" s="167"/>
      <c r="BP111" s="231"/>
      <c r="BQ111" s="231"/>
      <c r="BR111" s="233"/>
      <c r="BS111" s="167"/>
      <c r="BT111" s="146"/>
      <c r="BU111" s="146"/>
      <c r="BV111" s="146"/>
      <c r="BW111" s="167"/>
      <c r="BX111" s="231"/>
      <c r="BY111" s="231"/>
      <c r="BZ111" s="231"/>
      <c r="CA111" s="155">
        <v>107</v>
      </c>
      <c r="CB111" s="146">
        <v>2</v>
      </c>
      <c r="CC111" s="173">
        <v>1.61</v>
      </c>
      <c r="CD111" s="146">
        <v>271</v>
      </c>
      <c r="CE111" s="173">
        <v>551.71008700182449</v>
      </c>
      <c r="CF111" s="146">
        <v>2</v>
      </c>
      <c r="CG111" s="169" t="s">
        <v>1020</v>
      </c>
      <c r="CH111" s="169"/>
      <c r="CI111" s="169" t="s">
        <v>1020</v>
      </c>
      <c r="CJ111" s="146">
        <v>0</v>
      </c>
      <c r="CK111" s="207"/>
      <c r="CL111" s="231"/>
      <c r="CM111" s="231"/>
      <c r="CN111" s="231"/>
      <c r="CO111" s="233"/>
    </row>
    <row r="112" spans="1:93" x14ac:dyDescent="0.25">
      <c r="A112" s="152">
        <v>108</v>
      </c>
      <c r="B112" s="146"/>
      <c r="C112" s="146"/>
      <c r="D112" s="168">
        <v>41402</v>
      </c>
      <c r="E112" s="166">
        <v>1</v>
      </c>
      <c r="F112" s="166">
        <v>1</v>
      </c>
      <c r="G112" s="175">
        <v>8.4</v>
      </c>
      <c r="H112" s="203"/>
      <c r="I112" s="207">
        <v>8</v>
      </c>
      <c r="J112" s="175">
        <v>11.5</v>
      </c>
      <c r="K112" s="203"/>
      <c r="L112" s="171">
        <v>9</v>
      </c>
      <c r="M112" s="146">
        <v>1</v>
      </c>
      <c r="N112" s="146">
        <v>1</v>
      </c>
      <c r="O112" s="146">
        <v>1</v>
      </c>
      <c r="P112" s="146"/>
      <c r="Q112" s="146"/>
      <c r="R112" s="167" t="s">
        <v>117</v>
      </c>
      <c r="S112" s="146" t="s">
        <v>111</v>
      </c>
      <c r="T112" s="146"/>
      <c r="U112" s="146"/>
      <c r="V112" s="146"/>
      <c r="W112" s="167">
        <v>5</v>
      </c>
      <c r="X112" s="146">
        <v>4</v>
      </c>
      <c r="Y112" s="146"/>
      <c r="Z112" s="146"/>
      <c r="AA112" s="146"/>
      <c r="AB112" s="167"/>
      <c r="AC112" s="146"/>
      <c r="AD112" s="146">
        <v>4</v>
      </c>
      <c r="AE112" s="146"/>
      <c r="AF112" s="171"/>
      <c r="AG112" s="169" t="s">
        <v>1014</v>
      </c>
      <c r="AH112" s="169"/>
      <c r="AI112" s="170">
        <v>41415</v>
      </c>
      <c r="AJ112" s="167"/>
      <c r="AK112" s="146"/>
      <c r="AL112" s="146"/>
      <c r="AM112" s="146"/>
      <c r="AN112" s="171"/>
      <c r="AO112" s="172" t="s">
        <v>1080</v>
      </c>
      <c r="AP112" s="167">
        <v>1</v>
      </c>
      <c r="AQ112" s="173">
        <v>1.45</v>
      </c>
      <c r="AR112" s="146">
        <v>205</v>
      </c>
      <c r="AS112" s="181"/>
      <c r="AT112" s="146"/>
      <c r="AU112" s="173"/>
      <c r="AV112" s="173"/>
      <c r="AW112" s="173"/>
      <c r="AX112" s="173"/>
      <c r="AY112" s="167">
        <v>1</v>
      </c>
      <c r="AZ112" s="171">
        <v>1</v>
      </c>
      <c r="BA112" s="302" t="s">
        <v>924</v>
      </c>
      <c r="BB112" s="303">
        <f t="shared" si="1"/>
        <v>338.5164259013427</v>
      </c>
      <c r="BC112" s="173"/>
      <c r="BD112" s="304">
        <f t="shared" si="2"/>
        <v>338.5164259013427</v>
      </c>
      <c r="BE112" s="278">
        <v>108</v>
      </c>
      <c r="BF112" s="171">
        <v>1</v>
      </c>
      <c r="BG112" s="231">
        <v>6</v>
      </c>
      <c r="BH112" s="231">
        <v>6</v>
      </c>
      <c r="BI112" s="231">
        <v>6</v>
      </c>
      <c r="BJ112" s="233"/>
      <c r="BK112" s="167"/>
      <c r="BL112" s="231"/>
      <c r="BM112" s="231"/>
      <c r="BN112" s="233"/>
      <c r="BO112" s="167"/>
      <c r="BP112" s="231"/>
      <c r="BQ112" s="231"/>
      <c r="BR112" s="233"/>
      <c r="BS112" s="167"/>
      <c r="BT112" s="146"/>
      <c r="BU112" s="146"/>
      <c r="BV112" s="146"/>
      <c r="BW112" s="167"/>
      <c r="BX112" s="231"/>
      <c r="BY112" s="231"/>
      <c r="BZ112" s="231"/>
      <c r="CA112" s="155">
        <v>108</v>
      </c>
      <c r="CB112" s="146">
        <v>1</v>
      </c>
      <c r="CC112" s="173">
        <v>1.45</v>
      </c>
      <c r="CD112" s="146">
        <v>205</v>
      </c>
      <c r="CE112" s="173">
        <v>338.5164259013427</v>
      </c>
      <c r="CF112" s="146">
        <v>4</v>
      </c>
      <c r="CG112" s="169" t="s">
        <v>1014</v>
      </c>
      <c r="CH112" s="169"/>
      <c r="CI112" s="169">
        <v>41415</v>
      </c>
      <c r="CJ112" s="146">
        <v>1</v>
      </c>
      <c r="CK112" s="234">
        <v>6</v>
      </c>
      <c r="CL112" s="234">
        <v>6</v>
      </c>
      <c r="CM112" s="234">
        <v>6</v>
      </c>
      <c r="CN112" s="231"/>
      <c r="CO112" s="233"/>
    </row>
    <row r="113" spans="1:93" x14ac:dyDescent="0.25">
      <c r="A113" s="152">
        <v>109</v>
      </c>
      <c r="B113" s="146"/>
      <c r="C113" s="146"/>
      <c r="D113" s="168">
        <v>41402</v>
      </c>
      <c r="E113" s="166">
        <v>1</v>
      </c>
      <c r="F113" s="166">
        <v>1</v>
      </c>
      <c r="G113" s="175">
        <v>8.5</v>
      </c>
      <c r="H113" s="203"/>
      <c r="I113" s="207">
        <v>40</v>
      </c>
      <c r="J113" s="175">
        <v>11.5</v>
      </c>
      <c r="K113" s="203"/>
      <c r="L113" s="171">
        <v>42</v>
      </c>
      <c r="M113" s="146">
        <v>2</v>
      </c>
      <c r="N113" s="146">
        <v>2</v>
      </c>
      <c r="O113" s="146">
        <v>2</v>
      </c>
      <c r="P113" s="146">
        <v>2</v>
      </c>
      <c r="Q113" s="146">
        <v>2</v>
      </c>
      <c r="R113" s="167"/>
      <c r="S113" s="146" t="s">
        <v>111</v>
      </c>
      <c r="T113" s="146"/>
      <c r="U113" s="146"/>
      <c r="V113" s="146"/>
      <c r="W113" s="167">
        <v>20</v>
      </c>
      <c r="X113" s="146">
        <v>25</v>
      </c>
      <c r="Y113" s="146">
        <v>30</v>
      </c>
      <c r="Z113" s="146">
        <v>28</v>
      </c>
      <c r="AA113" s="146"/>
      <c r="AB113" s="167"/>
      <c r="AC113" s="146"/>
      <c r="AD113" s="146"/>
      <c r="AE113" s="146"/>
      <c r="AF113" s="171">
        <v>28</v>
      </c>
      <c r="AG113" s="169" t="s">
        <v>1014</v>
      </c>
      <c r="AH113" s="169">
        <v>41415</v>
      </c>
      <c r="AI113" s="170">
        <v>41423</v>
      </c>
      <c r="AJ113" s="167"/>
      <c r="AK113" s="146"/>
      <c r="AL113" s="146"/>
      <c r="AM113" s="146"/>
      <c r="AN113" s="171"/>
      <c r="AO113" s="172" t="s">
        <v>1081</v>
      </c>
      <c r="AP113" s="167">
        <v>2</v>
      </c>
      <c r="AQ113" s="173">
        <v>1.57</v>
      </c>
      <c r="AR113" s="146">
        <v>237</v>
      </c>
      <c r="AS113" s="181"/>
      <c r="AT113" s="146"/>
      <c r="AU113" s="173"/>
      <c r="AV113" s="173"/>
      <c r="AW113" s="173"/>
      <c r="AX113" s="173"/>
      <c r="AY113" s="167">
        <v>0</v>
      </c>
      <c r="AZ113" s="171">
        <v>0</v>
      </c>
      <c r="BA113" s="302"/>
      <c r="BB113" s="303">
        <f t="shared" si="1"/>
        <v>917.62984022226749</v>
      </c>
      <c r="BC113" s="173"/>
      <c r="BD113" s="304">
        <f t="shared" si="2"/>
        <v>917.62984022226749</v>
      </c>
      <c r="BE113" s="278"/>
      <c r="BF113" s="171"/>
      <c r="BG113" s="231"/>
      <c r="BH113" s="231"/>
      <c r="BI113" s="231"/>
      <c r="BJ113" s="233"/>
      <c r="BK113" s="167"/>
      <c r="BL113" s="231"/>
      <c r="BM113" s="231"/>
      <c r="BN113" s="233"/>
      <c r="BO113" s="167"/>
      <c r="BP113" s="231"/>
      <c r="BQ113" s="231"/>
      <c r="BR113" s="233"/>
      <c r="BS113" s="167"/>
      <c r="BT113" s="146"/>
      <c r="BU113" s="146"/>
      <c r="BV113" s="146"/>
      <c r="BW113" s="167"/>
      <c r="BX113" s="231"/>
      <c r="BY113" s="231"/>
      <c r="BZ113" s="231"/>
      <c r="CA113" s="155">
        <v>109</v>
      </c>
      <c r="CB113" s="146">
        <v>2</v>
      </c>
      <c r="CC113" s="173">
        <v>1.57</v>
      </c>
      <c r="CD113" s="146">
        <v>237</v>
      </c>
      <c r="CE113" s="173">
        <v>917.62984022226749</v>
      </c>
      <c r="CF113" s="146">
        <v>28</v>
      </c>
      <c r="CG113" s="169" t="s">
        <v>1014</v>
      </c>
      <c r="CH113" s="169">
        <v>41415</v>
      </c>
      <c r="CI113" s="169">
        <v>41423</v>
      </c>
      <c r="CJ113" s="146">
        <v>0</v>
      </c>
      <c r="CK113" s="207"/>
      <c r="CL113" s="231"/>
      <c r="CM113" s="231"/>
      <c r="CN113" s="231"/>
      <c r="CO113" s="233"/>
    </row>
    <row r="114" spans="1:93" x14ac:dyDescent="0.25">
      <c r="A114" s="152">
        <v>110</v>
      </c>
      <c r="B114" s="146"/>
      <c r="C114" s="146"/>
      <c r="D114" s="168">
        <v>41402</v>
      </c>
      <c r="E114" s="166">
        <v>1</v>
      </c>
      <c r="F114" s="166">
        <v>1</v>
      </c>
      <c r="G114" s="175">
        <v>8.1</v>
      </c>
      <c r="H114" s="203"/>
      <c r="I114" s="207">
        <v>46</v>
      </c>
      <c r="J114" s="175">
        <v>11.4</v>
      </c>
      <c r="K114" s="203"/>
      <c r="L114" s="171">
        <v>48</v>
      </c>
      <c r="M114" s="146">
        <v>1</v>
      </c>
      <c r="N114" s="146">
        <v>1</v>
      </c>
      <c r="O114" s="146">
        <v>1</v>
      </c>
      <c r="P114" s="146">
        <v>1</v>
      </c>
      <c r="Q114" s="146"/>
      <c r="R114" s="167"/>
      <c r="S114" s="146" t="s">
        <v>117</v>
      </c>
      <c r="T114" s="146" t="s">
        <v>112</v>
      </c>
      <c r="U114" s="146"/>
      <c r="V114" s="146"/>
      <c r="W114" s="167">
        <v>5</v>
      </c>
      <c r="X114" s="146">
        <v>2</v>
      </c>
      <c r="Y114" s="146">
        <v>2</v>
      </c>
      <c r="Z114" s="146"/>
      <c r="AA114" s="146"/>
      <c r="AB114" s="167"/>
      <c r="AC114" s="146"/>
      <c r="AD114" s="146"/>
      <c r="AE114" s="146">
        <v>2</v>
      </c>
      <c r="AF114" s="171"/>
      <c r="AG114" s="169">
        <v>41418</v>
      </c>
      <c r="AH114" s="169"/>
      <c r="AI114" s="170">
        <v>41418</v>
      </c>
      <c r="AJ114" s="167"/>
      <c r="AK114" s="146"/>
      <c r="AL114" s="146"/>
      <c r="AM114" s="146"/>
      <c r="AN114" s="171"/>
      <c r="AO114" s="172" t="s">
        <v>1082</v>
      </c>
      <c r="AP114" s="167">
        <v>1</v>
      </c>
      <c r="AQ114" s="173">
        <v>1.47</v>
      </c>
      <c r="AR114" s="146">
        <v>215</v>
      </c>
      <c r="AS114" s="181"/>
      <c r="AT114" s="146"/>
      <c r="AU114" s="173"/>
      <c r="AV114" s="173"/>
      <c r="AW114" s="173"/>
      <c r="AX114" s="173"/>
      <c r="AY114" s="167">
        <v>0</v>
      </c>
      <c r="AZ114" s="171">
        <v>0</v>
      </c>
      <c r="BA114" s="302"/>
      <c r="BB114" s="303">
        <f t="shared" si="1"/>
        <v>364.89088162639234</v>
      </c>
      <c r="BC114" s="173"/>
      <c r="BD114" s="304">
        <f t="shared" si="2"/>
        <v>364.89088162639234</v>
      </c>
      <c r="BE114" s="278"/>
      <c r="BF114" s="171"/>
      <c r="BG114" s="231"/>
      <c r="BH114" s="231"/>
      <c r="BI114" s="231"/>
      <c r="BJ114" s="233"/>
      <c r="BK114" s="167"/>
      <c r="BL114" s="231"/>
      <c r="BM114" s="231"/>
      <c r="BN114" s="233"/>
      <c r="BO114" s="167"/>
      <c r="BP114" s="231"/>
      <c r="BQ114" s="231"/>
      <c r="BR114" s="233"/>
      <c r="BS114" s="167"/>
      <c r="BT114" s="146"/>
      <c r="BU114" s="146"/>
      <c r="BV114" s="146"/>
      <c r="BW114" s="167"/>
      <c r="BX114" s="231"/>
      <c r="BY114" s="231"/>
      <c r="BZ114" s="231"/>
      <c r="CA114" s="155">
        <v>110</v>
      </c>
      <c r="CB114" s="146">
        <v>1</v>
      </c>
      <c r="CC114" s="173">
        <v>1.47</v>
      </c>
      <c r="CD114" s="146">
        <v>215</v>
      </c>
      <c r="CE114" s="173">
        <v>364.89088162639234</v>
      </c>
      <c r="CF114" s="146">
        <v>2</v>
      </c>
      <c r="CG114" s="169">
        <v>41418</v>
      </c>
      <c r="CH114" s="169"/>
      <c r="CI114" s="169">
        <v>41418</v>
      </c>
      <c r="CJ114" s="146">
        <v>0</v>
      </c>
      <c r="CK114" s="207"/>
      <c r="CL114" s="231"/>
      <c r="CM114" s="231"/>
      <c r="CN114" s="231"/>
      <c r="CO114" s="313"/>
    </row>
    <row r="115" spans="1:93" x14ac:dyDescent="0.25">
      <c r="A115" s="152">
        <v>111</v>
      </c>
      <c r="B115" s="146"/>
      <c r="C115" s="146"/>
      <c r="D115" s="168">
        <v>41402</v>
      </c>
      <c r="E115" s="166">
        <v>1</v>
      </c>
      <c r="F115" s="166">
        <v>1</v>
      </c>
      <c r="G115" s="175">
        <v>8.1999999999999993</v>
      </c>
      <c r="H115" s="203"/>
      <c r="I115" s="207">
        <v>51</v>
      </c>
      <c r="J115" s="175">
        <v>11.4</v>
      </c>
      <c r="K115" s="203"/>
      <c r="L115" s="171">
        <v>54</v>
      </c>
      <c r="M115" s="146">
        <v>1</v>
      </c>
      <c r="N115" s="146">
        <v>1</v>
      </c>
      <c r="O115" s="146">
        <v>1</v>
      </c>
      <c r="P115" s="146">
        <v>1</v>
      </c>
      <c r="Q115" s="146">
        <v>1</v>
      </c>
      <c r="R115" s="167"/>
      <c r="S115" s="146" t="s">
        <v>118</v>
      </c>
      <c r="T115" s="146"/>
      <c r="U115" s="146"/>
      <c r="V115" s="146"/>
      <c r="W115" s="167">
        <v>15</v>
      </c>
      <c r="X115" s="146">
        <v>15</v>
      </c>
      <c r="Y115" s="146">
        <v>17</v>
      </c>
      <c r="Z115" s="146">
        <v>17</v>
      </c>
      <c r="AA115" s="146"/>
      <c r="AB115" s="167"/>
      <c r="AC115" s="146"/>
      <c r="AD115" s="146"/>
      <c r="AE115" s="146"/>
      <c r="AF115" s="171">
        <v>17</v>
      </c>
      <c r="AG115" s="169" t="s">
        <v>1014</v>
      </c>
      <c r="AH115" s="169">
        <v>41415</v>
      </c>
      <c r="AI115" s="170" t="s">
        <v>1020</v>
      </c>
      <c r="AJ115" s="167"/>
      <c r="AK115" s="146"/>
      <c r="AL115" s="146"/>
      <c r="AM115" s="146"/>
      <c r="AN115" s="171"/>
      <c r="AO115" s="172" t="s">
        <v>1083</v>
      </c>
      <c r="AP115" s="167">
        <v>1</v>
      </c>
      <c r="AQ115" s="173">
        <v>2.36</v>
      </c>
      <c r="AR115" s="146">
        <v>323</v>
      </c>
      <c r="AS115" s="181"/>
      <c r="AT115" s="146"/>
      <c r="AU115" s="173"/>
      <c r="AV115" s="173"/>
      <c r="AW115" s="173"/>
      <c r="AX115" s="173"/>
      <c r="AY115" s="167">
        <v>2</v>
      </c>
      <c r="AZ115" s="171">
        <v>2</v>
      </c>
      <c r="BA115" s="302" t="s">
        <v>924</v>
      </c>
      <c r="BB115" s="303">
        <f t="shared" si="1"/>
        <v>1412.916216307272</v>
      </c>
      <c r="BC115" s="173"/>
      <c r="BD115" s="304">
        <f t="shared" si="2"/>
        <v>1412.916216307272</v>
      </c>
      <c r="BE115" s="278">
        <v>111</v>
      </c>
      <c r="BF115" s="171">
        <v>2</v>
      </c>
      <c r="BG115" s="231">
        <v>8</v>
      </c>
      <c r="BH115" s="231">
        <v>5</v>
      </c>
      <c r="BI115" s="231">
        <v>28</v>
      </c>
      <c r="BJ115" s="233"/>
      <c r="BK115" s="167">
        <v>9</v>
      </c>
      <c r="BL115" s="231">
        <v>3</v>
      </c>
      <c r="BM115" s="231">
        <v>9</v>
      </c>
      <c r="BN115" s="233"/>
      <c r="BO115" s="167"/>
      <c r="BP115" s="231"/>
      <c r="BQ115" s="231"/>
      <c r="BR115" s="233"/>
      <c r="BS115" s="167"/>
      <c r="BT115" s="146"/>
      <c r="BU115" s="146"/>
      <c r="BV115" s="146"/>
      <c r="BW115" s="167"/>
      <c r="BX115" s="231"/>
      <c r="BY115" s="231"/>
      <c r="BZ115" s="231"/>
      <c r="CA115" s="155">
        <v>111</v>
      </c>
      <c r="CB115" s="146">
        <v>1</v>
      </c>
      <c r="CC115" s="173">
        <v>2.36</v>
      </c>
      <c r="CD115" s="146">
        <v>323</v>
      </c>
      <c r="CE115" s="173">
        <v>1412.916216307272</v>
      </c>
      <c r="CF115" s="146">
        <v>17</v>
      </c>
      <c r="CG115" s="169" t="s">
        <v>1014</v>
      </c>
      <c r="CH115" s="169">
        <v>41415</v>
      </c>
      <c r="CI115" s="169" t="s">
        <v>1020</v>
      </c>
      <c r="CJ115" s="146">
        <v>2</v>
      </c>
      <c r="CK115" s="234">
        <v>17</v>
      </c>
      <c r="CL115" s="234">
        <v>8</v>
      </c>
      <c r="CM115" s="234">
        <v>37</v>
      </c>
      <c r="CN115" s="231"/>
      <c r="CO115" s="313"/>
    </row>
    <row r="116" spans="1:93" x14ac:dyDescent="0.25">
      <c r="A116" s="152">
        <v>112</v>
      </c>
      <c r="B116" s="146"/>
      <c r="C116" s="146"/>
      <c r="D116" s="168">
        <v>41402</v>
      </c>
      <c r="E116" s="166">
        <v>1</v>
      </c>
      <c r="F116" s="166">
        <v>1</v>
      </c>
      <c r="G116" s="175">
        <v>7.8</v>
      </c>
      <c r="H116" s="203"/>
      <c r="I116" s="207">
        <v>22</v>
      </c>
      <c r="J116" s="175">
        <v>10.5</v>
      </c>
      <c r="K116" s="203"/>
      <c r="L116" s="171">
        <v>24</v>
      </c>
      <c r="M116" s="146">
        <v>1</v>
      </c>
      <c r="N116" s="146">
        <v>1</v>
      </c>
      <c r="O116" s="146">
        <v>1</v>
      </c>
      <c r="P116" s="146">
        <v>1</v>
      </c>
      <c r="Q116" s="146">
        <v>1</v>
      </c>
      <c r="R116" s="167"/>
      <c r="S116" s="146" t="s">
        <v>111</v>
      </c>
      <c r="T116" s="146"/>
      <c r="U116" s="146"/>
      <c r="V116" s="146"/>
      <c r="W116" s="167">
        <v>10</v>
      </c>
      <c r="X116" s="146">
        <v>10</v>
      </c>
      <c r="Y116" s="146">
        <v>15</v>
      </c>
      <c r="Z116" s="146">
        <v>13</v>
      </c>
      <c r="AA116" s="146"/>
      <c r="AB116" s="167"/>
      <c r="AC116" s="146"/>
      <c r="AD116" s="146"/>
      <c r="AE116" s="146"/>
      <c r="AF116" s="171">
        <v>13</v>
      </c>
      <c r="AG116" s="169" t="s">
        <v>1014</v>
      </c>
      <c r="AH116" s="169">
        <v>41415</v>
      </c>
      <c r="AI116" s="170" t="s">
        <v>1020</v>
      </c>
      <c r="AJ116" s="167"/>
      <c r="AK116" s="146"/>
      <c r="AL116" s="146"/>
      <c r="AM116" s="146"/>
      <c r="AN116" s="171"/>
      <c r="AO116" s="172" t="s">
        <v>1084</v>
      </c>
      <c r="AP116" s="167">
        <v>1</v>
      </c>
      <c r="AQ116" s="173">
        <v>1.42</v>
      </c>
      <c r="AR116" s="146">
        <v>223</v>
      </c>
      <c r="AS116" s="181"/>
      <c r="AT116" s="146"/>
      <c r="AU116" s="173"/>
      <c r="AV116" s="173"/>
      <c r="AW116" s="173"/>
      <c r="AX116" s="173"/>
      <c r="AY116" s="167">
        <v>0</v>
      </c>
      <c r="AZ116" s="171">
        <v>0</v>
      </c>
      <c r="BA116" s="302"/>
      <c r="BB116" s="303">
        <f t="shared" si="1"/>
        <v>353.15993903843906</v>
      </c>
      <c r="BC116" s="173"/>
      <c r="BD116" s="304">
        <f t="shared" si="2"/>
        <v>353.15993903843906</v>
      </c>
      <c r="BE116" s="278"/>
      <c r="BF116" s="171"/>
      <c r="BG116" s="231"/>
      <c r="BH116" s="231"/>
      <c r="BI116" s="231"/>
      <c r="BJ116" s="233"/>
      <c r="BK116" s="167"/>
      <c r="BL116" s="231"/>
      <c r="BM116" s="231"/>
      <c r="BN116" s="233"/>
      <c r="BO116" s="167"/>
      <c r="BP116" s="231"/>
      <c r="BQ116" s="231"/>
      <c r="BR116" s="233"/>
      <c r="BS116" s="167"/>
      <c r="BT116" s="146"/>
      <c r="BU116" s="146"/>
      <c r="BV116" s="146"/>
      <c r="BW116" s="167"/>
      <c r="BX116" s="231"/>
      <c r="BY116" s="231"/>
      <c r="BZ116" s="231"/>
      <c r="CA116" s="155">
        <v>112</v>
      </c>
      <c r="CB116" s="146">
        <v>1</v>
      </c>
      <c r="CC116" s="173">
        <v>1.42</v>
      </c>
      <c r="CD116" s="146">
        <v>223</v>
      </c>
      <c r="CE116" s="173">
        <v>353.15993903843906</v>
      </c>
      <c r="CF116" s="146">
        <v>13</v>
      </c>
      <c r="CG116" s="169" t="s">
        <v>1014</v>
      </c>
      <c r="CH116" s="169">
        <v>41415</v>
      </c>
      <c r="CI116" s="169" t="s">
        <v>1020</v>
      </c>
      <c r="CJ116" s="146">
        <v>0</v>
      </c>
      <c r="CK116" s="207"/>
      <c r="CL116" s="231"/>
      <c r="CM116" s="231"/>
      <c r="CN116" s="231"/>
      <c r="CO116" s="313"/>
    </row>
    <row r="117" spans="1:93" x14ac:dyDescent="0.25">
      <c r="A117" s="152">
        <v>113</v>
      </c>
      <c r="B117" s="146"/>
      <c r="C117" s="146"/>
      <c r="D117" s="168">
        <v>41409</v>
      </c>
      <c r="E117" s="166">
        <v>1</v>
      </c>
      <c r="F117" s="166">
        <v>0</v>
      </c>
      <c r="G117" s="175">
        <v>7.9</v>
      </c>
      <c r="H117" s="203"/>
      <c r="I117" s="207">
        <v>69</v>
      </c>
      <c r="J117" s="175">
        <v>10.9</v>
      </c>
      <c r="K117" s="203"/>
      <c r="L117" s="171">
        <v>73</v>
      </c>
      <c r="M117" s="146"/>
      <c r="N117" s="146">
        <v>2</v>
      </c>
      <c r="O117" s="146">
        <v>2</v>
      </c>
      <c r="P117" s="146"/>
      <c r="Q117" s="146"/>
      <c r="R117" s="167"/>
      <c r="S117" s="146" t="s">
        <v>111</v>
      </c>
      <c r="T117" s="146"/>
      <c r="U117" s="146"/>
      <c r="V117" s="146"/>
      <c r="W117" s="167"/>
      <c r="X117" s="146"/>
      <c r="Y117" s="146"/>
      <c r="Z117" s="146"/>
      <c r="AA117" s="146"/>
      <c r="AB117" s="167"/>
      <c r="AC117" s="146"/>
      <c r="AD117" s="146"/>
      <c r="AE117" s="146"/>
      <c r="AF117" s="171"/>
      <c r="AG117" s="169"/>
      <c r="AH117" s="169"/>
      <c r="AI117" s="170"/>
      <c r="AJ117" s="167"/>
      <c r="AK117" s="146"/>
      <c r="AL117" s="146"/>
      <c r="AM117" s="146"/>
      <c r="AN117" s="171"/>
      <c r="AO117" s="172"/>
      <c r="AP117" s="167"/>
      <c r="AQ117" s="173"/>
      <c r="AR117" s="146"/>
      <c r="AS117" s="181"/>
      <c r="AT117" s="146"/>
      <c r="AU117" s="173"/>
      <c r="AV117" s="173"/>
      <c r="AW117" s="173"/>
      <c r="AX117" s="173"/>
      <c r="AY117" s="167"/>
      <c r="AZ117" s="171"/>
      <c r="BA117" s="302"/>
      <c r="BB117" s="303"/>
      <c r="BC117" s="173"/>
      <c r="BD117" s="304"/>
      <c r="BE117" s="278"/>
      <c r="BF117" s="171"/>
      <c r="BG117" s="231"/>
      <c r="BH117" s="231"/>
      <c r="BI117" s="231"/>
      <c r="BJ117" s="233"/>
      <c r="BK117" s="167"/>
      <c r="BL117" s="231"/>
      <c r="BM117" s="231"/>
      <c r="BN117" s="233"/>
      <c r="BO117" s="167"/>
      <c r="BP117" s="231"/>
      <c r="BQ117" s="231"/>
      <c r="BR117" s="233"/>
      <c r="BS117" s="167"/>
      <c r="BT117" s="146"/>
      <c r="BU117" s="146"/>
      <c r="BV117" s="146"/>
      <c r="BW117" s="167"/>
      <c r="BX117" s="231"/>
      <c r="BY117" s="231"/>
      <c r="BZ117" s="231"/>
      <c r="CA117" s="155">
        <v>113</v>
      </c>
      <c r="CB117" s="146">
        <v>2</v>
      </c>
      <c r="CC117" s="173"/>
      <c r="CD117" s="146"/>
      <c r="CE117" s="173"/>
      <c r="CF117" s="146"/>
      <c r="CG117" s="169"/>
      <c r="CH117" s="169"/>
      <c r="CI117" s="169"/>
      <c r="CJ117" s="146"/>
      <c r="CK117" s="207"/>
      <c r="CL117" s="231"/>
      <c r="CM117" s="231"/>
      <c r="CN117" s="231"/>
      <c r="CO117" s="233"/>
    </row>
    <row r="118" spans="1:93" x14ac:dyDescent="0.25">
      <c r="A118" s="152">
        <v>114</v>
      </c>
      <c r="B118" s="146">
        <v>6</v>
      </c>
      <c r="C118" s="146"/>
      <c r="D118" s="168">
        <v>41402</v>
      </c>
      <c r="E118" s="166">
        <v>1</v>
      </c>
      <c r="F118" s="166">
        <v>1</v>
      </c>
      <c r="G118" s="175">
        <v>8.1</v>
      </c>
      <c r="H118" s="203"/>
      <c r="I118" s="207">
        <v>88</v>
      </c>
      <c r="J118" s="175">
        <v>11.1</v>
      </c>
      <c r="K118" s="203"/>
      <c r="L118" s="171">
        <v>96</v>
      </c>
      <c r="M118" s="146">
        <v>1</v>
      </c>
      <c r="N118" s="146">
        <v>1</v>
      </c>
      <c r="O118" s="146">
        <v>1</v>
      </c>
      <c r="P118" s="146">
        <v>1</v>
      </c>
      <c r="Q118" s="146">
        <v>1</v>
      </c>
      <c r="R118" s="167"/>
      <c r="S118" s="146"/>
      <c r="T118" s="146"/>
      <c r="U118" s="146"/>
      <c r="V118" s="146"/>
      <c r="W118" s="167">
        <v>10</v>
      </c>
      <c r="X118" s="146">
        <v>7</v>
      </c>
      <c r="Y118" s="146">
        <v>6</v>
      </c>
      <c r="Z118" s="146"/>
      <c r="AA118" s="146"/>
      <c r="AB118" s="167"/>
      <c r="AC118" s="146"/>
      <c r="AD118" s="146"/>
      <c r="AE118" s="146">
        <v>4</v>
      </c>
      <c r="AF118" s="171"/>
      <c r="AG118" s="169" t="s">
        <v>1014</v>
      </c>
      <c r="AH118" s="169">
        <v>41415</v>
      </c>
      <c r="AI118" s="170" t="s">
        <v>1042</v>
      </c>
      <c r="AJ118" s="167"/>
      <c r="AK118" s="146"/>
      <c r="AL118" s="146"/>
      <c r="AM118" s="146"/>
      <c r="AN118" s="171"/>
      <c r="AO118" s="172" t="s">
        <v>1085</v>
      </c>
      <c r="AP118" s="167">
        <v>1</v>
      </c>
      <c r="AQ118" s="173">
        <v>1.1499999999999999</v>
      </c>
      <c r="AR118" s="146">
        <v>230</v>
      </c>
      <c r="AS118" s="181"/>
      <c r="AT118" s="146"/>
      <c r="AU118" s="173"/>
      <c r="AV118" s="173"/>
      <c r="AW118" s="173"/>
      <c r="AX118" s="173"/>
      <c r="AY118" s="167">
        <v>0</v>
      </c>
      <c r="AZ118" s="171">
        <v>0</v>
      </c>
      <c r="BA118" s="302" t="s">
        <v>1086</v>
      </c>
      <c r="BB118" s="303">
        <f t="shared" si="1"/>
        <v>238.89848635141877</v>
      </c>
      <c r="BC118" s="173"/>
      <c r="BD118" s="304">
        <f>BB118+BC118</f>
        <v>238.89848635141877</v>
      </c>
      <c r="BE118" s="278"/>
      <c r="BF118" s="171"/>
      <c r="BG118" s="231"/>
      <c r="BH118" s="231"/>
      <c r="BI118" s="231"/>
      <c r="BJ118" s="233"/>
      <c r="BK118" s="167"/>
      <c r="BL118" s="231"/>
      <c r="BM118" s="231"/>
      <c r="BN118" s="233"/>
      <c r="BO118" s="167"/>
      <c r="BP118" s="231"/>
      <c r="BQ118" s="231"/>
      <c r="BR118" s="233"/>
      <c r="BS118" s="167"/>
      <c r="BT118" s="146"/>
      <c r="BU118" s="146"/>
      <c r="BV118" s="146"/>
      <c r="BW118" s="167"/>
      <c r="BX118" s="231"/>
      <c r="BY118" s="231"/>
      <c r="BZ118" s="231"/>
      <c r="CA118" s="155">
        <v>114</v>
      </c>
      <c r="CB118" s="146">
        <v>1</v>
      </c>
      <c r="CC118" s="173">
        <v>1.1499999999999999</v>
      </c>
      <c r="CD118" s="146">
        <v>230</v>
      </c>
      <c r="CE118" s="173">
        <v>238.89848635141877</v>
      </c>
      <c r="CF118" s="146">
        <v>4</v>
      </c>
      <c r="CG118" s="169" t="s">
        <v>1014</v>
      </c>
      <c r="CH118" s="169">
        <v>41415</v>
      </c>
      <c r="CI118" s="169" t="s">
        <v>1042</v>
      </c>
      <c r="CJ118" s="146">
        <v>0</v>
      </c>
      <c r="CK118" s="207"/>
      <c r="CL118" s="231"/>
      <c r="CM118" s="231"/>
      <c r="CN118" s="231"/>
      <c r="CO118" s="233"/>
    </row>
    <row r="119" spans="1:93" x14ac:dyDescent="0.25">
      <c r="A119" s="152">
        <v>115</v>
      </c>
      <c r="B119" s="146"/>
      <c r="C119" s="146"/>
      <c r="D119" s="168">
        <v>41402</v>
      </c>
      <c r="E119" s="166">
        <v>1</v>
      </c>
      <c r="F119" s="166">
        <v>0</v>
      </c>
      <c r="G119" s="175">
        <v>8.1</v>
      </c>
      <c r="H119" s="203"/>
      <c r="I119" s="207">
        <v>90</v>
      </c>
      <c r="J119" s="175">
        <v>10.8</v>
      </c>
      <c r="K119" s="203"/>
      <c r="L119" s="171">
        <v>98</v>
      </c>
      <c r="M119" s="146">
        <v>1</v>
      </c>
      <c r="N119" s="146">
        <v>1</v>
      </c>
      <c r="O119" s="146">
        <v>1</v>
      </c>
      <c r="P119" s="146"/>
      <c r="Q119" s="146"/>
      <c r="R119" s="167"/>
      <c r="S119" s="146"/>
      <c r="T119" s="146"/>
      <c r="U119" s="146"/>
      <c r="V119" s="146"/>
      <c r="W119" s="167"/>
      <c r="X119" s="146"/>
      <c r="Y119" s="146"/>
      <c r="Z119" s="146"/>
      <c r="AA119" s="146"/>
      <c r="AB119" s="167"/>
      <c r="AC119" s="146"/>
      <c r="AD119" s="146"/>
      <c r="AE119" s="146"/>
      <c r="AF119" s="171"/>
      <c r="AG119" s="169"/>
      <c r="AH119" s="169"/>
      <c r="AI119" s="170"/>
      <c r="AJ119" s="167"/>
      <c r="AK119" s="146"/>
      <c r="AL119" s="146"/>
      <c r="AM119" s="146"/>
      <c r="AN119" s="171"/>
      <c r="AO119" s="172" t="s">
        <v>1087</v>
      </c>
      <c r="AP119" s="167"/>
      <c r="AQ119" s="173"/>
      <c r="AR119" s="146"/>
      <c r="AS119" s="181"/>
      <c r="AT119" s="146"/>
      <c r="AU119" s="173"/>
      <c r="AV119" s="173"/>
      <c r="AW119" s="173"/>
      <c r="AX119" s="173"/>
      <c r="AY119" s="167"/>
      <c r="AZ119" s="171"/>
      <c r="BA119" s="302"/>
      <c r="BB119" s="303"/>
      <c r="BC119" s="173"/>
      <c r="BD119" s="304"/>
      <c r="BE119" s="278"/>
      <c r="BF119" s="171"/>
      <c r="BG119" s="231"/>
      <c r="BH119" s="231"/>
      <c r="BI119" s="231"/>
      <c r="BJ119" s="233"/>
      <c r="BK119" s="167"/>
      <c r="BL119" s="231"/>
      <c r="BM119" s="231"/>
      <c r="BN119" s="233"/>
      <c r="BO119" s="167"/>
      <c r="BP119" s="231"/>
      <c r="BQ119" s="231"/>
      <c r="BR119" s="233"/>
      <c r="BS119" s="167"/>
      <c r="BT119" s="146"/>
      <c r="BU119" s="146"/>
      <c r="BV119" s="146"/>
      <c r="BW119" s="167"/>
      <c r="BX119" s="231"/>
      <c r="BY119" s="231"/>
      <c r="BZ119" s="231"/>
      <c r="CA119" s="155">
        <v>115</v>
      </c>
      <c r="CB119" s="146">
        <v>1</v>
      </c>
      <c r="CC119" s="173"/>
      <c r="CD119" s="146"/>
      <c r="CE119" s="173"/>
      <c r="CF119" s="146"/>
      <c r="CG119" s="169"/>
      <c r="CH119" s="169"/>
      <c r="CI119" s="169"/>
      <c r="CJ119" s="146"/>
      <c r="CK119" s="207"/>
      <c r="CL119" s="231"/>
      <c r="CM119" s="231"/>
      <c r="CN119" s="231"/>
      <c r="CO119" s="233"/>
    </row>
    <row r="120" spans="1:93" x14ac:dyDescent="0.25">
      <c r="A120" s="152">
        <v>116</v>
      </c>
      <c r="B120" s="146"/>
      <c r="C120" s="146"/>
      <c r="D120" s="168">
        <v>41409</v>
      </c>
      <c r="E120" s="166">
        <v>1</v>
      </c>
      <c r="F120" s="166">
        <v>0</v>
      </c>
      <c r="G120" s="175">
        <v>8.1</v>
      </c>
      <c r="H120" s="203"/>
      <c r="I120" s="207">
        <v>87</v>
      </c>
      <c r="J120" s="175">
        <v>10.9</v>
      </c>
      <c r="K120" s="203"/>
      <c r="L120" s="171">
        <v>94</v>
      </c>
      <c r="M120" s="146"/>
      <c r="N120" s="146">
        <v>1</v>
      </c>
      <c r="O120" s="146">
        <v>1</v>
      </c>
      <c r="P120" s="146"/>
      <c r="Q120" s="146"/>
      <c r="R120" s="167"/>
      <c r="S120" s="146"/>
      <c r="T120" s="146"/>
      <c r="U120" s="146"/>
      <c r="V120" s="146"/>
      <c r="W120" s="167"/>
      <c r="X120" s="146"/>
      <c r="Y120" s="146"/>
      <c r="Z120" s="146"/>
      <c r="AA120" s="146"/>
      <c r="AB120" s="167"/>
      <c r="AC120" s="146"/>
      <c r="AD120" s="146"/>
      <c r="AE120" s="146"/>
      <c r="AF120" s="171"/>
      <c r="AG120" s="169"/>
      <c r="AH120" s="169"/>
      <c r="AI120" s="170"/>
      <c r="AJ120" s="167"/>
      <c r="AK120" s="146"/>
      <c r="AL120" s="146"/>
      <c r="AM120" s="146"/>
      <c r="AN120" s="171"/>
      <c r="AO120" s="172"/>
      <c r="AP120" s="167"/>
      <c r="AQ120" s="173"/>
      <c r="AR120" s="146"/>
      <c r="AS120" s="181"/>
      <c r="AT120" s="146"/>
      <c r="AU120" s="173"/>
      <c r="AV120" s="173"/>
      <c r="AW120" s="173"/>
      <c r="AX120" s="173"/>
      <c r="AY120" s="167"/>
      <c r="AZ120" s="171"/>
      <c r="BA120" s="302"/>
      <c r="BB120" s="303"/>
      <c r="BC120" s="173"/>
      <c r="BD120" s="304"/>
      <c r="BE120" s="278"/>
      <c r="BF120" s="171"/>
      <c r="BG120" s="231"/>
      <c r="BH120" s="231"/>
      <c r="BI120" s="231"/>
      <c r="BJ120" s="233"/>
      <c r="BK120" s="167"/>
      <c r="BL120" s="231"/>
      <c r="BM120" s="231"/>
      <c r="BN120" s="233"/>
      <c r="BO120" s="167"/>
      <c r="BP120" s="231"/>
      <c r="BQ120" s="231"/>
      <c r="BR120" s="233"/>
      <c r="BS120" s="167"/>
      <c r="BT120" s="146"/>
      <c r="BU120" s="146"/>
      <c r="BV120" s="146"/>
      <c r="BW120" s="167"/>
      <c r="BX120" s="231"/>
      <c r="BY120" s="231"/>
      <c r="BZ120" s="231"/>
      <c r="CA120" s="155">
        <v>116</v>
      </c>
      <c r="CB120" s="146">
        <v>1</v>
      </c>
      <c r="CC120" s="173"/>
      <c r="CD120" s="146"/>
      <c r="CE120" s="173"/>
      <c r="CF120" s="146"/>
      <c r="CG120" s="169"/>
      <c r="CH120" s="169"/>
      <c r="CI120" s="169"/>
      <c r="CJ120" s="146"/>
      <c r="CK120" s="207"/>
      <c r="CL120" s="231"/>
      <c r="CM120" s="231"/>
      <c r="CN120" s="231"/>
      <c r="CO120" s="233"/>
    </row>
    <row r="121" spans="1:93" x14ac:dyDescent="0.25">
      <c r="A121" s="152">
        <v>117</v>
      </c>
      <c r="B121" s="146"/>
      <c r="C121" s="146"/>
      <c r="D121" s="168">
        <v>41402</v>
      </c>
      <c r="E121" s="166">
        <v>1</v>
      </c>
      <c r="F121" s="166">
        <v>1</v>
      </c>
      <c r="G121" s="175">
        <v>7.9</v>
      </c>
      <c r="H121" s="203"/>
      <c r="I121" s="207">
        <v>101</v>
      </c>
      <c r="J121" s="175">
        <v>10.7</v>
      </c>
      <c r="K121" s="203"/>
      <c r="L121" s="171">
        <v>108</v>
      </c>
      <c r="M121" s="146">
        <v>1</v>
      </c>
      <c r="N121" s="146">
        <v>1</v>
      </c>
      <c r="O121" s="146">
        <v>1</v>
      </c>
      <c r="P121" s="146"/>
      <c r="Q121" s="146"/>
      <c r="R121" s="167"/>
      <c r="S121" s="146" t="s">
        <v>118</v>
      </c>
      <c r="T121" s="146"/>
      <c r="U121" s="146"/>
      <c r="V121" s="146"/>
      <c r="W121" s="167">
        <v>10</v>
      </c>
      <c r="X121" s="146">
        <v>11</v>
      </c>
      <c r="Y121" s="146"/>
      <c r="Z121" s="146"/>
      <c r="AA121" s="146"/>
      <c r="AB121" s="167"/>
      <c r="AC121" s="146"/>
      <c r="AD121" s="146">
        <v>10</v>
      </c>
      <c r="AE121" s="146"/>
      <c r="AF121" s="171"/>
      <c r="AG121" s="169" t="s">
        <v>1014</v>
      </c>
      <c r="AH121" s="169"/>
      <c r="AI121" s="170">
        <v>41415</v>
      </c>
      <c r="AJ121" s="167"/>
      <c r="AK121" s="146"/>
      <c r="AL121" s="146"/>
      <c r="AM121" s="146"/>
      <c r="AN121" s="171"/>
      <c r="AO121" s="172" t="s">
        <v>1088</v>
      </c>
      <c r="AP121" s="167">
        <v>1</v>
      </c>
      <c r="AQ121" s="173">
        <v>1.96</v>
      </c>
      <c r="AR121" s="146">
        <v>227</v>
      </c>
      <c r="AS121" s="181"/>
      <c r="AT121" s="146"/>
      <c r="AU121" s="173"/>
      <c r="AV121" s="173"/>
      <c r="AW121" s="173"/>
      <c r="AX121" s="173"/>
      <c r="AY121" s="167">
        <v>0</v>
      </c>
      <c r="AZ121" s="171">
        <v>0</v>
      </c>
      <c r="BA121" s="302"/>
      <c r="BB121" s="303">
        <f t="shared" si="1"/>
        <v>684.90112768323354</v>
      </c>
      <c r="BC121" s="173"/>
      <c r="BD121" s="304">
        <f>BB121+BC121</f>
        <v>684.90112768323354</v>
      </c>
      <c r="BE121" s="278"/>
      <c r="BF121" s="171"/>
      <c r="BG121" s="231"/>
      <c r="BH121" s="231"/>
      <c r="BI121" s="231"/>
      <c r="BJ121" s="233"/>
      <c r="BK121" s="167"/>
      <c r="BL121" s="231"/>
      <c r="BM121" s="231"/>
      <c r="BN121" s="233"/>
      <c r="BO121" s="167"/>
      <c r="BP121" s="231"/>
      <c r="BQ121" s="231"/>
      <c r="BR121" s="233"/>
      <c r="BS121" s="167"/>
      <c r="BT121" s="146"/>
      <c r="BU121" s="146"/>
      <c r="BV121" s="146"/>
      <c r="BW121" s="167"/>
      <c r="BX121" s="231"/>
      <c r="BY121" s="231"/>
      <c r="BZ121" s="231"/>
      <c r="CA121" s="155">
        <v>117</v>
      </c>
      <c r="CB121" s="146">
        <v>1</v>
      </c>
      <c r="CC121" s="173">
        <v>1.96</v>
      </c>
      <c r="CD121" s="146">
        <v>227</v>
      </c>
      <c r="CE121" s="173">
        <v>684.90112768323354</v>
      </c>
      <c r="CF121" s="146">
        <v>10</v>
      </c>
      <c r="CG121" s="169" t="s">
        <v>1014</v>
      </c>
      <c r="CH121" s="169"/>
      <c r="CI121" s="169">
        <v>41415</v>
      </c>
      <c r="CJ121" s="146">
        <v>0</v>
      </c>
      <c r="CK121" s="207"/>
      <c r="CL121" s="231"/>
      <c r="CM121" s="231"/>
      <c r="CN121" s="231"/>
      <c r="CO121" s="233"/>
    </row>
    <row r="122" spans="1:93" x14ac:dyDescent="0.25">
      <c r="A122" s="152">
        <v>118</v>
      </c>
      <c r="B122" s="146"/>
      <c r="C122" s="146"/>
      <c r="D122" s="168">
        <v>41402</v>
      </c>
      <c r="E122" s="166">
        <v>1</v>
      </c>
      <c r="F122" s="166">
        <v>1</v>
      </c>
      <c r="G122" s="175">
        <v>8</v>
      </c>
      <c r="H122" s="203"/>
      <c r="I122" s="207">
        <v>99</v>
      </c>
      <c r="J122" s="175">
        <v>10.9</v>
      </c>
      <c r="K122" s="203"/>
      <c r="L122" s="171">
        <v>104</v>
      </c>
      <c r="M122" s="146">
        <v>1</v>
      </c>
      <c r="N122" s="146">
        <v>2</v>
      </c>
      <c r="O122" s="146">
        <v>2</v>
      </c>
      <c r="P122" s="146">
        <v>2</v>
      </c>
      <c r="Q122" s="146"/>
      <c r="R122" s="167"/>
      <c r="S122" s="146" t="s">
        <v>117</v>
      </c>
      <c r="T122" s="146" t="s">
        <v>112</v>
      </c>
      <c r="U122" s="146"/>
      <c r="V122" s="146"/>
      <c r="W122" s="167">
        <v>5</v>
      </c>
      <c r="X122" s="146">
        <v>3</v>
      </c>
      <c r="Y122" s="146">
        <v>3</v>
      </c>
      <c r="Z122" s="146"/>
      <c r="AA122" s="146"/>
      <c r="AB122" s="167"/>
      <c r="AC122" s="146"/>
      <c r="AD122" s="146"/>
      <c r="AE122" s="146">
        <v>3</v>
      </c>
      <c r="AF122" s="171"/>
      <c r="AG122" s="169">
        <v>41418</v>
      </c>
      <c r="AH122" s="169"/>
      <c r="AI122" s="170">
        <v>41418</v>
      </c>
      <c r="AJ122" s="167"/>
      <c r="AK122" s="146"/>
      <c r="AL122" s="146"/>
      <c r="AM122" s="146"/>
      <c r="AN122" s="171"/>
      <c r="AO122" s="172" t="s">
        <v>1089</v>
      </c>
      <c r="AP122" s="167">
        <v>2</v>
      </c>
      <c r="AQ122" s="173">
        <v>1.04</v>
      </c>
      <c r="AR122" s="146">
        <v>170</v>
      </c>
      <c r="AS122" s="181"/>
      <c r="AT122" s="146"/>
      <c r="AU122" s="173"/>
      <c r="AV122" s="173"/>
      <c r="AW122" s="173"/>
      <c r="AX122" s="173"/>
      <c r="AY122" s="167">
        <v>0</v>
      </c>
      <c r="AZ122" s="171">
        <v>0</v>
      </c>
      <c r="BA122" s="302"/>
      <c r="BB122" s="303">
        <f t="shared" si="1"/>
        <v>288.82546220043128</v>
      </c>
      <c r="BC122" s="173"/>
      <c r="BD122" s="304">
        <f>BB122+BC122</f>
        <v>288.82546220043128</v>
      </c>
      <c r="BE122" s="278"/>
      <c r="BF122" s="171"/>
      <c r="BG122" s="231"/>
      <c r="BH122" s="231"/>
      <c r="BI122" s="231"/>
      <c r="BJ122" s="233"/>
      <c r="BK122" s="167"/>
      <c r="BL122" s="231"/>
      <c r="BM122" s="231"/>
      <c r="BN122" s="233"/>
      <c r="BO122" s="167"/>
      <c r="BP122" s="231"/>
      <c r="BQ122" s="231"/>
      <c r="BR122" s="233"/>
      <c r="BS122" s="167"/>
      <c r="BT122" s="146"/>
      <c r="BU122" s="146"/>
      <c r="BV122" s="146"/>
      <c r="BW122" s="167"/>
      <c r="BX122" s="231"/>
      <c r="BY122" s="231"/>
      <c r="BZ122" s="231"/>
      <c r="CA122" s="155">
        <v>118</v>
      </c>
      <c r="CB122" s="146">
        <v>2</v>
      </c>
      <c r="CC122" s="173">
        <v>1.04</v>
      </c>
      <c r="CD122" s="146">
        <v>170</v>
      </c>
      <c r="CE122" s="173">
        <v>288.82546220043128</v>
      </c>
      <c r="CF122" s="146">
        <v>3</v>
      </c>
      <c r="CG122" s="169">
        <v>41418</v>
      </c>
      <c r="CH122" s="169"/>
      <c r="CI122" s="169">
        <v>41418</v>
      </c>
      <c r="CJ122" s="146">
        <v>0</v>
      </c>
      <c r="CK122" s="207"/>
      <c r="CL122" s="231"/>
      <c r="CM122" s="231"/>
      <c r="CN122" s="231"/>
      <c r="CO122" s="233"/>
    </row>
    <row r="123" spans="1:93" x14ac:dyDescent="0.25">
      <c r="A123" s="152">
        <v>119</v>
      </c>
      <c r="B123" s="146"/>
      <c r="C123" s="146"/>
      <c r="D123" s="168">
        <v>41409</v>
      </c>
      <c r="E123" s="166">
        <v>0</v>
      </c>
      <c r="F123" s="166"/>
      <c r="G123" s="175">
        <v>8.3000000000000007</v>
      </c>
      <c r="H123" s="203"/>
      <c r="I123" s="207">
        <v>114</v>
      </c>
      <c r="J123" s="175">
        <v>11.4</v>
      </c>
      <c r="K123" s="203"/>
      <c r="L123" s="171">
        <v>134</v>
      </c>
      <c r="M123" s="146"/>
      <c r="N123" s="146">
        <v>0</v>
      </c>
      <c r="O123" s="146">
        <v>0</v>
      </c>
      <c r="P123" s="146"/>
      <c r="Q123" s="146"/>
      <c r="R123" s="167"/>
      <c r="S123" s="146"/>
      <c r="T123" s="146"/>
      <c r="U123" s="146"/>
      <c r="V123" s="146"/>
      <c r="W123" s="167"/>
      <c r="X123" s="146"/>
      <c r="Y123" s="146"/>
      <c r="Z123" s="146"/>
      <c r="AA123" s="146"/>
      <c r="AB123" s="167"/>
      <c r="AC123" s="146"/>
      <c r="AD123" s="146"/>
      <c r="AE123" s="146"/>
      <c r="AF123" s="171"/>
      <c r="AG123" s="169"/>
      <c r="AH123" s="169"/>
      <c r="AI123" s="170"/>
      <c r="AJ123" s="167"/>
      <c r="AK123" s="146"/>
      <c r="AL123" s="146"/>
      <c r="AM123" s="146"/>
      <c r="AN123" s="171"/>
      <c r="AO123" s="172"/>
      <c r="AP123" s="167"/>
      <c r="AQ123" s="173"/>
      <c r="AR123" s="146"/>
      <c r="AS123" s="181"/>
      <c r="AT123" s="146"/>
      <c r="AU123" s="173"/>
      <c r="AV123" s="173"/>
      <c r="AW123" s="173"/>
      <c r="AX123" s="173"/>
      <c r="AY123" s="167"/>
      <c r="AZ123" s="171"/>
      <c r="BA123" s="302"/>
      <c r="BB123" s="303"/>
      <c r="BC123" s="173"/>
      <c r="BD123" s="304"/>
      <c r="BE123" s="278"/>
      <c r="BF123" s="171"/>
      <c r="BG123" s="231"/>
      <c r="BH123" s="231"/>
      <c r="BI123" s="231"/>
      <c r="BJ123" s="233"/>
      <c r="BK123" s="167"/>
      <c r="BL123" s="231"/>
      <c r="BM123" s="231"/>
      <c r="BN123" s="233"/>
      <c r="BO123" s="167"/>
      <c r="BP123" s="231"/>
      <c r="BQ123" s="231"/>
      <c r="BR123" s="233"/>
      <c r="BS123" s="167"/>
      <c r="BT123" s="146"/>
      <c r="BU123" s="146"/>
      <c r="BV123" s="146"/>
      <c r="BW123" s="167"/>
      <c r="BX123" s="231"/>
      <c r="BY123" s="231"/>
      <c r="BZ123" s="231"/>
      <c r="CA123" s="155">
        <v>119</v>
      </c>
      <c r="CB123" s="146">
        <v>0</v>
      </c>
      <c r="CC123" s="173"/>
      <c r="CD123" s="146"/>
      <c r="CE123" s="173"/>
      <c r="CF123" s="146"/>
      <c r="CG123" s="169"/>
      <c r="CH123" s="169"/>
      <c r="CI123" s="169"/>
      <c r="CJ123" s="146"/>
      <c r="CK123" s="207"/>
      <c r="CL123" s="231"/>
      <c r="CM123" s="231"/>
      <c r="CN123" s="231"/>
      <c r="CO123" s="233"/>
    </row>
    <row r="124" spans="1:93" x14ac:dyDescent="0.25">
      <c r="A124" s="152">
        <v>120</v>
      </c>
      <c r="B124" s="146"/>
      <c r="C124" s="146"/>
      <c r="D124" s="168">
        <v>41409</v>
      </c>
      <c r="E124" s="166">
        <v>1</v>
      </c>
      <c r="F124" s="166">
        <v>0</v>
      </c>
      <c r="G124" s="175">
        <v>8.1</v>
      </c>
      <c r="H124" s="203"/>
      <c r="I124" s="207">
        <v>118</v>
      </c>
      <c r="J124" s="175">
        <v>11.1</v>
      </c>
      <c r="K124" s="203"/>
      <c r="L124" s="171">
        <v>116</v>
      </c>
      <c r="M124" s="146"/>
      <c r="N124" s="146">
        <v>2</v>
      </c>
      <c r="O124" s="146">
        <v>2</v>
      </c>
      <c r="P124" s="146"/>
      <c r="Q124" s="146"/>
      <c r="R124" s="167"/>
      <c r="S124" s="146"/>
      <c r="T124" s="146"/>
      <c r="U124" s="146"/>
      <c r="V124" s="146"/>
      <c r="W124" s="167"/>
      <c r="X124" s="146"/>
      <c r="Y124" s="146"/>
      <c r="Z124" s="146"/>
      <c r="AA124" s="146"/>
      <c r="AB124" s="167"/>
      <c r="AC124" s="146"/>
      <c r="AD124" s="146"/>
      <c r="AE124" s="146"/>
      <c r="AF124" s="171"/>
      <c r="AG124" s="169"/>
      <c r="AH124" s="169"/>
      <c r="AI124" s="170"/>
      <c r="AJ124" s="167"/>
      <c r="AK124" s="146">
        <v>20</v>
      </c>
      <c r="AL124" s="146"/>
      <c r="AM124" s="146"/>
      <c r="AN124" s="171"/>
      <c r="AO124" s="172" t="s">
        <v>1090</v>
      </c>
      <c r="AP124" s="167">
        <v>2</v>
      </c>
      <c r="AQ124" s="173"/>
      <c r="AR124" s="146"/>
      <c r="AS124" s="181"/>
      <c r="AT124" s="146">
        <v>2</v>
      </c>
      <c r="AU124" s="173">
        <v>0.47</v>
      </c>
      <c r="AV124" s="173">
        <v>0.76</v>
      </c>
      <c r="AW124" s="173">
        <f>66.627*AU124+123.06</f>
        <v>154.37468999999999</v>
      </c>
      <c r="AX124" s="173">
        <f>66.627*AV124+123.06</f>
        <v>173.69651999999999</v>
      </c>
      <c r="AY124" s="167">
        <v>0</v>
      </c>
      <c r="AZ124" s="171">
        <v>0</v>
      </c>
      <c r="BA124" s="302" t="s">
        <v>1091</v>
      </c>
      <c r="BB124" s="303"/>
      <c r="BC124" s="173">
        <f t="shared" ref="BC124" si="3">((AU124^2*PI()*AW124)/4)+((AV124^2*PI()*AX124)/4)</f>
        <v>105.5798804937067</v>
      </c>
      <c r="BD124" s="304">
        <f>BB124+BC124</f>
        <v>105.5798804937067</v>
      </c>
      <c r="BE124" s="278"/>
      <c r="BF124" s="171"/>
      <c r="BG124" s="231"/>
      <c r="BH124" s="231"/>
      <c r="BI124" s="231"/>
      <c r="BJ124" s="233"/>
      <c r="BK124" s="167"/>
      <c r="BL124" s="231"/>
      <c r="BM124" s="231"/>
      <c r="BN124" s="233"/>
      <c r="BO124" s="167"/>
      <c r="BP124" s="231"/>
      <c r="BQ124" s="231"/>
      <c r="BR124" s="233"/>
      <c r="BS124" s="167"/>
      <c r="BT124" s="146"/>
      <c r="BU124" s="146"/>
      <c r="BV124" s="146"/>
      <c r="BW124" s="167"/>
      <c r="BX124" s="231"/>
      <c r="BY124" s="231"/>
      <c r="BZ124" s="231"/>
      <c r="CA124" s="155">
        <v>120</v>
      </c>
      <c r="CB124" s="146">
        <v>2</v>
      </c>
      <c r="CC124" s="173"/>
      <c r="CD124" s="146"/>
      <c r="CE124" s="173">
        <v>105.5798804937067</v>
      </c>
      <c r="CF124" s="146"/>
      <c r="CG124" s="169"/>
      <c r="CH124" s="169"/>
      <c r="CI124" s="169"/>
      <c r="CJ124" s="146">
        <v>0</v>
      </c>
      <c r="CK124" s="207"/>
      <c r="CL124" s="231"/>
      <c r="CM124" s="231"/>
      <c r="CN124" s="231">
        <v>0.2</v>
      </c>
      <c r="CO124" s="233"/>
    </row>
    <row r="125" spans="1:93" x14ac:dyDescent="0.25">
      <c r="A125" s="152">
        <v>121</v>
      </c>
      <c r="B125" s="146" t="s">
        <v>200</v>
      </c>
      <c r="C125" s="146"/>
      <c r="D125" s="168">
        <v>41402</v>
      </c>
      <c r="E125" s="166">
        <v>1</v>
      </c>
      <c r="F125" s="166">
        <v>1</v>
      </c>
      <c r="G125" s="175">
        <v>8</v>
      </c>
      <c r="H125" s="203"/>
      <c r="I125" s="207">
        <v>23</v>
      </c>
      <c r="J125" s="175">
        <v>10.9</v>
      </c>
      <c r="K125" s="203"/>
      <c r="L125" s="171">
        <v>25</v>
      </c>
      <c r="M125" s="146">
        <v>1</v>
      </c>
      <c r="N125" s="146">
        <v>1</v>
      </c>
      <c r="O125" s="146">
        <v>1</v>
      </c>
      <c r="P125" s="146">
        <v>1</v>
      </c>
      <c r="Q125" s="146">
        <v>1</v>
      </c>
      <c r="R125" s="167"/>
      <c r="S125" s="146" t="s">
        <v>112</v>
      </c>
      <c r="T125" s="146"/>
      <c r="U125" s="146"/>
      <c r="V125" s="146"/>
      <c r="W125" s="167">
        <v>10</v>
      </c>
      <c r="X125" s="146">
        <v>13</v>
      </c>
      <c r="Y125" s="146">
        <v>13</v>
      </c>
      <c r="Z125" s="146">
        <v>13</v>
      </c>
      <c r="AA125" s="146"/>
      <c r="AB125" s="167"/>
      <c r="AC125" s="146"/>
      <c r="AD125" s="146"/>
      <c r="AE125" s="146"/>
      <c r="AF125" s="171">
        <v>13</v>
      </c>
      <c r="AG125" s="169" t="s">
        <v>1014</v>
      </c>
      <c r="AH125" s="169">
        <v>41415</v>
      </c>
      <c r="AI125" s="170" t="s">
        <v>1020</v>
      </c>
      <c r="AJ125" s="167"/>
      <c r="AK125" s="146"/>
      <c r="AL125" s="146"/>
      <c r="AM125" s="146"/>
      <c r="AN125" s="171"/>
      <c r="AO125" s="172" t="s">
        <v>1092</v>
      </c>
      <c r="AP125" s="167">
        <v>1</v>
      </c>
      <c r="AQ125" s="173">
        <v>1.43</v>
      </c>
      <c r="AR125" s="146">
        <v>247</v>
      </c>
      <c r="AS125" s="181"/>
      <c r="AT125" s="146"/>
      <c r="AU125" s="173"/>
      <c r="AV125" s="173"/>
      <c r="AW125" s="173"/>
      <c r="AX125" s="173"/>
      <c r="AY125" s="167">
        <v>0</v>
      </c>
      <c r="AZ125" s="171">
        <v>0</v>
      </c>
      <c r="BA125" s="302"/>
      <c r="BB125" s="303">
        <f t="shared" si="1"/>
        <v>396.69699396986607</v>
      </c>
      <c r="BC125" s="173"/>
      <c r="BD125" s="304">
        <f>BB125+BC125</f>
        <v>396.69699396986607</v>
      </c>
      <c r="BE125" s="278"/>
      <c r="BF125" s="171"/>
      <c r="BG125" s="231"/>
      <c r="BH125" s="231"/>
      <c r="BI125" s="231"/>
      <c r="BJ125" s="233"/>
      <c r="BK125" s="167"/>
      <c r="BL125" s="231"/>
      <c r="BM125" s="231"/>
      <c r="BN125" s="233"/>
      <c r="BO125" s="167"/>
      <c r="BP125" s="231"/>
      <c r="BQ125" s="231"/>
      <c r="BR125" s="233"/>
      <c r="BS125" s="167"/>
      <c r="BT125" s="146"/>
      <c r="BU125" s="146"/>
      <c r="BV125" s="146"/>
      <c r="BW125" s="167"/>
      <c r="BX125" s="231"/>
      <c r="BY125" s="231"/>
      <c r="BZ125" s="231"/>
      <c r="CA125" s="155">
        <v>121</v>
      </c>
      <c r="CB125" s="146">
        <v>1</v>
      </c>
      <c r="CC125" s="173">
        <v>1.43</v>
      </c>
      <c r="CD125" s="146">
        <v>247</v>
      </c>
      <c r="CE125" s="173">
        <v>396.69699396986607</v>
      </c>
      <c r="CF125" s="146">
        <v>13</v>
      </c>
      <c r="CG125" s="169" t="s">
        <v>1014</v>
      </c>
      <c r="CH125" s="169">
        <v>41415</v>
      </c>
      <c r="CI125" s="169" t="s">
        <v>1020</v>
      </c>
      <c r="CJ125" s="146">
        <v>0</v>
      </c>
      <c r="CK125" s="207"/>
      <c r="CL125" s="231"/>
      <c r="CM125" s="231"/>
      <c r="CN125" s="231"/>
      <c r="CO125" s="313"/>
    </row>
    <row r="126" spans="1:93" x14ac:dyDescent="0.25">
      <c r="A126" s="152">
        <v>122</v>
      </c>
      <c r="B126" s="146" t="s">
        <v>202</v>
      </c>
      <c r="C126" s="146"/>
      <c r="D126" s="168">
        <v>41415</v>
      </c>
      <c r="E126" s="166">
        <v>1</v>
      </c>
      <c r="F126" s="166">
        <v>0</v>
      </c>
      <c r="G126" s="175"/>
      <c r="H126" s="203"/>
      <c r="I126" s="207"/>
      <c r="J126" s="175">
        <v>11.6</v>
      </c>
      <c r="K126" s="203"/>
      <c r="L126" s="171">
        <v>45</v>
      </c>
      <c r="M126" s="146"/>
      <c r="N126" s="146"/>
      <c r="O126" s="146">
        <v>1</v>
      </c>
      <c r="P126" s="146"/>
      <c r="Q126" s="146"/>
      <c r="R126" s="167"/>
      <c r="S126" s="146"/>
      <c r="T126" s="146"/>
      <c r="U126" s="146"/>
      <c r="V126" s="146"/>
      <c r="W126" s="167"/>
      <c r="X126" s="146"/>
      <c r="Y126" s="146"/>
      <c r="Z126" s="146"/>
      <c r="AA126" s="146"/>
      <c r="AB126" s="167"/>
      <c r="AC126" s="146"/>
      <c r="AD126" s="146"/>
      <c r="AE126" s="146"/>
      <c r="AF126" s="171"/>
      <c r="AG126" s="169"/>
      <c r="AH126" s="169"/>
      <c r="AI126" s="170"/>
      <c r="AJ126" s="167"/>
      <c r="AK126" s="146"/>
      <c r="AL126" s="146"/>
      <c r="AM126" s="146"/>
      <c r="AN126" s="171"/>
      <c r="AO126" s="172"/>
      <c r="AP126" s="167"/>
      <c r="AQ126" s="173"/>
      <c r="AR126" s="146"/>
      <c r="AS126" s="181"/>
      <c r="AT126" s="146"/>
      <c r="AU126" s="173"/>
      <c r="AV126" s="173"/>
      <c r="AW126" s="173"/>
      <c r="AX126" s="173"/>
      <c r="AY126" s="167"/>
      <c r="AZ126" s="171"/>
      <c r="BA126" s="302"/>
      <c r="BB126" s="303"/>
      <c r="BC126" s="173"/>
      <c r="BD126" s="304"/>
      <c r="BE126" s="278"/>
      <c r="BF126" s="171"/>
      <c r="BG126" s="231"/>
      <c r="BH126" s="231"/>
      <c r="BI126" s="231"/>
      <c r="BJ126" s="233"/>
      <c r="BK126" s="167"/>
      <c r="BL126" s="231"/>
      <c r="BM126" s="231"/>
      <c r="BN126" s="233"/>
      <c r="BO126" s="167"/>
      <c r="BP126" s="231"/>
      <c r="BQ126" s="231"/>
      <c r="BR126" s="233"/>
      <c r="BS126" s="167"/>
      <c r="BT126" s="146"/>
      <c r="BU126" s="146"/>
      <c r="BV126" s="146"/>
      <c r="BW126" s="167"/>
      <c r="BX126" s="231"/>
      <c r="BY126" s="231"/>
      <c r="BZ126" s="231"/>
      <c r="CA126" s="155">
        <v>122</v>
      </c>
      <c r="CB126" s="146">
        <v>1</v>
      </c>
      <c r="CC126" s="173"/>
      <c r="CD126" s="146"/>
      <c r="CE126" s="173"/>
      <c r="CF126" s="146"/>
      <c r="CG126" s="169"/>
      <c r="CH126" s="169"/>
      <c r="CI126" s="169"/>
      <c r="CJ126" s="146"/>
      <c r="CK126" s="207"/>
      <c r="CL126" s="231"/>
      <c r="CM126" s="231"/>
      <c r="CN126" s="231"/>
      <c r="CO126" s="233"/>
    </row>
    <row r="127" spans="1:93" x14ac:dyDescent="0.25">
      <c r="A127" s="152">
        <v>123</v>
      </c>
      <c r="B127" s="146"/>
      <c r="C127" s="146"/>
      <c r="D127" s="168">
        <v>41402</v>
      </c>
      <c r="E127" s="166">
        <v>0</v>
      </c>
      <c r="F127" s="166"/>
      <c r="G127" s="175">
        <v>8</v>
      </c>
      <c r="H127" s="203"/>
      <c r="I127" s="207">
        <v>28</v>
      </c>
      <c r="J127" s="175">
        <v>10.7</v>
      </c>
      <c r="K127" s="203"/>
      <c r="L127" s="171">
        <v>30</v>
      </c>
      <c r="M127" s="146">
        <v>0</v>
      </c>
      <c r="N127" s="146">
        <v>0</v>
      </c>
      <c r="O127" s="146">
        <v>0</v>
      </c>
      <c r="P127" s="146"/>
      <c r="Q127" s="146"/>
      <c r="R127" s="167"/>
      <c r="S127" s="146"/>
      <c r="T127" s="146"/>
      <c r="U127" s="146"/>
      <c r="V127" s="146"/>
      <c r="W127" s="167"/>
      <c r="X127" s="146"/>
      <c r="Y127" s="146"/>
      <c r="Z127" s="146"/>
      <c r="AA127" s="146"/>
      <c r="AB127" s="167"/>
      <c r="AC127" s="146"/>
      <c r="AD127" s="146"/>
      <c r="AE127" s="146"/>
      <c r="AF127" s="171"/>
      <c r="AG127" s="169"/>
      <c r="AH127" s="169"/>
      <c r="AI127" s="170"/>
      <c r="AJ127" s="167"/>
      <c r="AK127" s="146"/>
      <c r="AL127" s="146"/>
      <c r="AM127" s="146"/>
      <c r="AN127" s="171"/>
      <c r="AO127" s="172"/>
      <c r="AP127" s="167"/>
      <c r="AQ127" s="173"/>
      <c r="AR127" s="146"/>
      <c r="AS127" s="181"/>
      <c r="AT127" s="146"/>
      <c r="AU127" s="173"/>
      <c r="AV127" s="173"/>
      <c r="AW127" s="173"/>
      <c r="AX127" s="173"/>
      <c r="AY127" s="167"/>
      <c r="AZ127" s="171"/>
      <c r="BA127" s="302"/>
      <c r="BB127" s="303"/>
      <c r="BC127" s="173"/>
      <c r="BD127" s="304"/>
      <c r="BE127" s="278"/>
      <c r="BF127" s="171"/>
      <c r="BG127" s="231"/>
      <c r="BH127" s="231"/>
      <c r="BI127" s="231"/>
      <c r="BJ127" s="233"/>
      <c r="BK127" s="167"/>
      <c r="BL127" s="231"/>
      <c r="BM127" s="231"/>
      <c r="BN127" s="233"/>
      <c r="BO127" s="167"/>
      <c r="BP127" s="231"/>
      <c r="BQ127" s="231"/>
      <c r="BR127" s="233"/>
      <c r="BS127" s="167"/>
      <c r="BT127" s="146"/>
      <c r="BU127" s="146"/>
      <c r="BV127" s="146"/>
      <c r="BW127" s="167"/>
      <c r="BX127" s="231"/>
      <c r="BY127" s="231"/>
      <c r="BZ127" s="231"/>
      <c r="CA127" s="155">
        <v>123</v>
      </c>
      <c r="CB127" s="146">
        <v>0</v>
      </c>
      <c r="CC127" s="173"/>
      <c r="CD127" s="146"/>
      <c r="CE127" s="173"/>
      <c r="CF127" s="146"/>
      <c r="CG127" s="169"/>
      <c r="CH127" s="169"/>
      <c r="CI127" s="169"/>
      <c r="CJ127" s="146"/>
      <c r="CK127" s="207"/>
      <c r="CL127" s="231"/>
      <c r="CM127" s="231"/>
      <c r="CN127" s="231"/>
      <c r="CO127" s="233"/>
    </row>
    <row r="128" spans="1:93" x14ac:dyDescent="0.25">
      <c r="A128" s="152">
        <v>124</v>
      </c>
      <c r="B128" s="146"/>
      <c r="C128" s="146"/>
      <c r="D128" s="168"/>
      <c r="E128" s="166"/>
      <c r="F128" s="166"/>
      <c r="G128" s="175"/>
      <c r="H128" s="203"/>
      <c r="I128" s="207"/>
      <c r="J128" s="175"/>
      <c r="K128" s="203"/>
      <c r="L128" s="171"/>
      <c r="M128" s="146"/>
      <c r="N128" s="146"/>
      <c r="O128" s="146"/>
      <c r="P128" s="146"/>
      <c r="Q128" s="146"/>
      <c r="R128" s="167"/>
      <c r="S128" s="146"/>
      <c r="T128" s="146"/>
      <c r="U128" s="146"/>
      <c r="V128" s="146"/>
      <c r="W128" s="167"/>
      <c r="X128" s="146"/>
      <c r="Y128" s="146"/>
      <c r="Z128" s="146"/>
      <c r="AA128" s="146"/>
      <c r="AB128" s="167"/>
      <c r="AC128" s="146"/>
      <c r="AD128" s="146"/>
      <c r="AE128" s="146"/>
      <c r="AF128" s="171"/>
      <c r="AG128" s="169"/>
      <c r="AH128" s="169"/>
      <c r="AI128" s="170"/>
      <c r="AJ128" s="167"/>
      <c r="AK128" s="146"/>
      <c r="AL128" s="146"/>
      <c r="AM128" s="146"/>
      <c r="AN128" s="171"/>
      <c r="AO128" s="172" t="s">
        <v>1124</v>
      </c>
      <c r="AP128" s="167"/>
      <c r="AQ128" s="173"/>
      <c r="AR128" s="146"/>
      <c r="AS128" s="181"/>
      <c r="AT128" s="146"/>
      <c r="AU128" s="173"/>
      <c r="AV128" s="173"/>
      <c r="AW128" s="173"/>
      <c r="AX128" s="173"/>
      <c r="AY128" s="167"/>
      <c r="AZ128" s="171"/>
      <c r="BA128" s="302"/>
      <c r="BB128" s="303"/>
      <c r="BC128" s="173"/>
      <c r="BD128" s="304"/>
      <c r="BE128" s="278"/>
      <c r="BF128" s="171"/>
      <c r="BG128" s="231"/>
      <c r="BH128" s="231"/>
      <c r="BI128" s="231"/>
      <c r="BJ128" s="233"/>
      <c r="BK128" s="167"/>
      <c r="BL128" s="231"/>
      <c r="BM128" s="231"/>
      <c r="BN128" s="233"/>
      <c r="BO128" s="167"/>
      <c r="BP128" s="231"/>
      <c r="BQ128" s="231"/>
      <c r="BR128" s="233"/>
      <c r="BS128" s="167"/>
      <c r="BT128" s="146"/>
      <c r="BU128" s="146"/>
      <c r="BV128" s="146"/>
      <c r="BW128" s="167"/>
      <c r="BX128" s="231"/>
      <c r="BY128" s="231"/>
      <c r="BZ128" s="231"/>
      <c r="CA128" s="155">
        <v>124</v>
      </c>
      <c r="CB128" s="146"/>
      <c r="CC128" s="173"/>
      <c r="CD128" s="146"/>
      <c r="CE128" s="173"/>
      <c r="CF128" s="146"/>
      <c r="CG128" s="169"/>
      <c r="CH128" s="169"/>
      <c r="CI128" s="169"/>
      <c r="CJ128" s="146"/>
      <c r="CK128" s="207"/>
      <c r="CL128" s="231"/>
      <c r="CM128" s="231"/>
      <c r="CN128" s="231"/>
      <c r="CO128" s="233"/>
    </row>
    <row r="129" spans="1:93" x14ac:dyDescent="0.25">
      <c r="A129" s="152">
        <v>125</v>
      </c>
      <c r="B129" s="146"/>
      <c r="C129" s="146"/>
      <c r="D129" s="168">
        <v>41402</v>
      </c>
      <c r="E129" s="166">
        <v>1</v>
      </c>
      <c r="F129" s="166">
        <v>1</v>
      </c>
      <c r="G129" s="175">
        <v>7.8</v>
      </c>
      <c r="H129" s="203"/>
      <c r="I129" s="207">
        <v>66</v>
      </c>
      <c r="J129" s="175">
        <v>10.7</v>
      </c>
      <c r="K129" s="203"/>
      <c r="L129" s="171">
        <v>68</v>
      </c>
      <c r="M129" s="146">
        <v>1</v>
      </c>
      <c r="N129" s="146">
        <v>1</v>
      </c>
      <c r="O129" s="146">
        <v>1</v>
      </c>
      <c r="P129" s="146">
        <v>1</v>
      </c>
      <c r="Q129" s="146">
        <v>1</v>
      </c>
      <c r="R129" s="167"/>
      <c r="S129" s="146" t="s">
        <v>111</v>
      </c>
      <c r="T129" s="146" t="s">
        <v>112</v>
      </c>
      <c r="U129" s="146"/>
      <c r="V129" s="146"/>
      <c r="W129" s="167">
        <v>5</v>
      </c>
      <c r="X129" s="146">
        <v>3</v>
      </c>
      <c r="Y129" s="146">
        <v>3</v>
      </c>
      <c r="Z129" s="146">
        <v>3</v>
      </c>
      <c r="AA129" s="146"/>
      <c r="AB129" s="167"/>
      <c r="AC129" s="146"/>
      <c r="AD129" s="146"/>
      <c r="AE129" s="146"/>
      <c r="AF129" s="171">
        <v>3</v>
      </c>
      <c r="AG129" s="169">
        <v>41418</v>
      </c>
      <c r="AH129" s="169">
        <v>41418</v>
      </c>
      <c r="AI129" s="170" t="s">
        <v>1020</v>
      </c>
      <c r="AJ129" s="167"/>
      <c r="AK129" s="146"/>
      <c r="AL129" s="146"/>
      <c r="AM129" s="146"/>
      <c r="AN129" s="171"/>
      <c r="AO129" s="172" t="s">
        <v>1093</v>
      </c>
      <c r="AP129" s="167">
        <v>1</v>
      </c>
      <c r="AQ129" s="173">
        <v>1.72</v>
      </c>
      <c r="AR129" s="146">
        <v>193</v>
      </c>
      <c r="AS129" s="181"/>
      <c r="AT129" s="146"/>
      <c r="AU129" s="173"/>
      <c r="AV129" s="173"/>
      <c r="AW129" s="173"/>
      <c r="AX129" s="173"/>
      <c r="AY129" s="167">
        <v>0</v>
      </c>
      <c r="AZ129" s="171">
        <v>0</v>
      </c>
      <c r="BA129" s="302"/>
      <c r="BB129" s="303">
        <f t="shared" si="1"/>
        <v>448.43973183283708</v>
      </c>
      <c r="BC129" s="173"/>
      <c r="BD129" s="304">
        <f>BB129+BC129</f>
        <v>448.43973183283708</v>
      </c>
      <c r="BE129" s="278"/>
      <c r="BF129" s="171"/>
      <c r="BG129" s="231"/>
      <c r="BH129" s="231"/>
      <c r="BI129" s="231"/>
      <c r="BJ129" s="233"/>
      <c r="BK129" s="167"/>
      <c r="BL129" s="231"/>
      <c r="BM129" s="231"/>
      <c r="BN129" s="233"/>
      <c r="BO129" s="167"/>
      <c r="BP129" s="231"/>
      <c r="BQ129" s="231"/>
      <c r="BR129" s="233"/>
      <c r="BS129" s="167"/>
      <c r="BT129" s="146"/>
      <c r="BU129" s="146"/>
      <c r="BV129" s="146"/>
      <c r="BW129" s="167"/>
      <c r="BX129" s="231"/>
      <c r="BY129" s="231"/>
      <c r="BZ129" s="231"/>
      <c r="CA129" s="155">
        <v>125</v>
      </c>
      <c r="CB129" s="146">
        <v>1</v>
      </c>
      <c r="CC129" s="173">
        <v>1.72</v>
      </c>
      <c r="CD129" s="146">
        <v>193</v>
      </c>
      <c r="CE129" s="173">
        <v>448.43973183283708</v>
      </c>
      <c r="CF129" s="146">
        <v>3</v>
      </c>
      <c r="CG129" s="169">
        <v>41418</v>
      </c>
      <c r="CH129" s="169">
        <v>41418</v>
      </c>
      <c r="CI129" s="169" t="s">
        <v>1020</v>
      </c>
      <c r="CJ129" s="146">
        <v>0</v>
      </c>
      <c r="CK129" s="207"/>
      <c r="CL129" s="231"/>
      <c r="CM129" s="231"/>
      <c r="CN129" s="231"/>
      <c r="CO129" s="233"/>
    </row>
    <row r="130" spans="1:93" x14ac:dyDescent="0.25">
      <c r="A130" s="152">
        <v>126</v>
      </c>
      <c r="B130" s="146"/>
      <c r="C130" s="146"/>
      <c r="D130" s="168">
        <v>41402</v>
      </c>
      <c r="E130" s="166">
        <v>1</v>
      </c>
      <c r="F130" s="166">
        <v>1</v>
      </c>
      <c r="G130" s="175">
        <v>7.8</v>
      </c>
      <c r="H130" s="203"/>
      <c r="I130" s="207">
        <v>107</v>
      </c>
      <c r="J130" s="175">
        <v>10.7</v>
      </c>
      <c r="K130" s="203"/>
      <c r="L130" s="171">
        <v>111</v>
      </c>
      <c r="M130" s="146">
        <v>1</v>
      </c>
      <c r="N130" s="146">
        <v>1</v>
      </c>
      <c r="O130" s="146">
        <v>1</v>
      </c>
      <c r="P130" s="146">
        <v>1</v>
      </c>
      <c r="Q130" s="146"/>
      <c r="R130" s="167"/>
      <c r="S130" s="146" t="s">
        <v>111</v>
      </c>
      <c r="T130" s="146"/>
      <c r="U130" s="146"/>
      <c r="V130" s="146"/>
      <c r="W130" s="167"/>
      <c r="X130" s="146">
        <v>2</v>
      </c>
      <c r="Y130" s="146">
        <v>2</v>
      </c>
      <c r="Z130" s="146"/>
      <c r="AA130" s="146"/>
      <c r="AB130" s="167"/>
      <c r="AC130" s="146"/>
      <c r="AD130" s="146"/>
      <c r="AE130" s="146">
        <v>2</v>
      </c>
      <c r="AF130" s="171"/>
      <c r="AG130" s="169">
        <v>41415</v>
      </c>
      <c r="AH130" s="169">
        <v>41415</v>
      </c>
      <c r="AI130" s="170" t="s">
        <v>1042</v>
      </c>
      <c r="AJ130" s="167"/>
      <c r="AK130" s="146"/>
      <c r="AL130" s="146"/>
      <c r="AM130" s="146"/>
      <c r="AN130" s="171"/>
      <c r="AO130" s="172" t="s">
        <v>1094</v>
      </c>
      <c r="AP130" s="167">
        <v>1</v>
      </c>
      <c r="AQ130" s="173">
        <v>1.26</v>
      </c>
      <c r="AR130" s="146">
        <v>171</v>
      </c>
      <c r="AS130" s="181"/>
      <c r="AT130" s="146"/>
      <c r="AU130" s="173"/>
      <c r="AV130" s="173"/>
      <c r="AW130" s="173"/>
      <c r="AX130" s="173"/>
      <c r="AY130" s="167">
        <v>0</v>
      </c>
      <c r="AZ130" s="171">
        <v>0</v>
      </c>
      <c r="BA130" s="302"/>
      <c r="BB130" s="303">
        <f t="shared" si="1"/>
        <v>213.21957923987392</v>
      </c>
      <c r="BC130" s="173"/>
      <c r="BD130" s="304">
        <f>BB130+BC130</f>
        <v>213.21957923987392</v>
      </c>
      <c r="BE130" s="278"/>
      <c r="BF130" s="171"/>
      <c r="BG130" s="231"/>
      <c r="BH130" s="231"/>
      <c r="BI130" s="231"/>
      <c r="BJ130" s="233"/>
      <c r="BK130" s="167"/>
      <c r="BL130" s="231"/>
      <c r="BM130" s="231"/>
      <c r="BN130" s="233"/>
      <c r="BO130" s="167"/>
      <c r="BP130" s="231"/>
      <c r="BQ130" s="231"/>
      <c r="BR130" s="233"/>
      <c r="BS130" s="167"/>
      <c r="BT130" s="146"/>
      <c r="BU130" s="146"/>
      <c r="BV130" s="146"/>
      <c r="BW130" s="167"/>
      <c r="BX130" s="231"/>
      <c r="BY130" s="231"/>
      <c r="BZ130" s="231"/>
      <c r="CA130" s="155">
        <v>126</v>
      </c>
      <c r="CB130" s="146">
        <v>1</v>
      </c>
      <c r="CC130" s="173">
        <v>1.26</v>
      </c>
      <c r="CD130" s="146">
        <v>171</v>
      </c>
      <c r="CE130" s="173">
        <v>213.21957923987392</v>
      </c>
      <c r="CF130" s="146">
        <v>2</v>
      </c>
      <c r="CG130" s="169">
        <v>41415</v>
      </c>
      <c r="CH130" s="169">
        <v>41415</v>
      </c>
      <c r="CI130" s="169" t="s">
        <v>1042</v>
      </c>
      <c r="CJ130" s="146">
        <v>0</v>
      </c>
      <c r="CK130" s="207"/>
      <c r="CL130" s="231"/>
      <c r="CM130" s="231"/>
      <c r="CN130" s="231"/>
      <c r="CO130" s="233"/>
    </row>
    <row r="131" spans="1:93" x14ac:dyDescent="0.25">
      <c r="A131" s="152">
        <v>127</v>
      </c>
      <c r="B131" s="146"/>
      <c r="C131" s="146"/>
      <c r="D131" s="168">
        <v>41409</v>
      </c>
      <c r="E131" s="166">
        <v>1</v>
      </c>
      <c r="F131" s="166">
        <v>0</v>
      </c>
      <c r="G131" s="175">
        <v>8.1999999999999993</v>
      </c>
      <c r="H131" s="203"/>
      <c r="I131" s="207">
        <v>110</v>
      </c>
      <c r="J131" s="175">
        <v>11.4</v>
      </c>
      <c r="K131" s="203"/>
      <c r="L131" s="171">
        <v>133</v>
      </c>
      <c r="M131" s="146"/>
      <c r="N131" s="146">
        <v>1</v>
      </c>
      <c r="O131" s="146">
        <v>1</v>
      </c>
      <c r="P131" s="146"/>
      <c r="Q131" s="146"/>
      <c r="R131" s="167"/>
      <c r="S131" s="146"/>
      <c r="T131" s="146"/>
      <c r="U131" s="146"/>
      <c r="V131" s="146"/>
      <c r="W131" s="167"/>
      <c r="X131" s="146"/>
      <c r="Y131" s="146"/>
      <c r="Z131" s="146"/>
      <c r="AA131" s="146"/>
      <c r="AB131" s="167"/>
      <c r="AC131" s="146"/>
      <c r="AD131" s="146"/>
      <c r="AE131" s="146"/>
      <c r="AF131" s="171"/>
      <c r="AG131" s="169"/>
      <c r="AH131" s="169"/>
      <c r="AI131" s="170"/>
      <c r="AJ131" s="167"/>
      <c r="AK131" s="146"/>
      <c r="AL131" s="146"/>
      <c r="AM131" s="146"/>
      <c r="AN131" s="171"/>
      <c r="AO131" s="172"/>
      <c r="AP131" s="167"/>
      <c r="AQ131" s="173"/>
      <c r="AR131" s="146"/>
      <c r="AS131" s="181"/>
      <c r="AT131" s="146"/>
      <c r="AU131" s="173"/>
      <c r="AV131" s="173"/>
      <c r="AW131" s="173"/>
      <c r="AX131" s="173"/>
      <c r="AY131" s="167"/>
      <c r="AZ131" s="171"/>
      <c r="BA131" s="302"/>
      <c r="BB131" s="303"/>
      <c r="BC131" s="173"/>
      <c r="BD131" s="304"/>
      <c r="BE131" s="278"/>
      <c r="BF131" s="171"/>
      <c r="BG131" s="231"/>
      <c r="BH131" s="231"/>
      <c r="BI131" s="231"/>
      <c r="BJ131" s="233"/>
      <c r="BK131" s="167"/>
      <c r="BL131" s="231"/>
      <c r="BM131" s="231"/>
      <c r="BN131" s="233"/>
      <c r="BO131" s="167"/>
      <c r="BP131" s="231"/>
      <c r="BQ131" s="231"/>
      <c r="BR131" s="233"/>
      <c r="BS131" s="167"/>
      <c r="BT131" s="146"/>
      <c r="BU131" s="146"/>
      <c r="BV131" s="146"/>
      <c r="BW131" s="167"/>
      <c r="BX131" s="231"/>
      <c r="BY131" s="231"/>
      <c r="BZ131" s="231"/>
      <c r="CA131" s="155">
        <v>127</v>
      </c>
      <c r="CB131" s="146">
        <v>1</v>
      </c>
      <c r="CC131" s="173"/>
      <c r="CD131" s="146"/>
      <c r="CE131" s="173"/>
      <c r="CF131" s="146"/>
      <c r="CG131" s="169"/>
      <c r="CH131" s="169"/>
      <c r="CI131" s="169"/>
      <c r="CJ131" s="146"/>
      <c r="CK131" s="207"/>
      <c r="CL131" s="231"/>
      <c r="CM131" s="231"/>
      <c r="CN131" s="231"/>
      <c r="CO131" s="233"/>
    </row>
    <row r="132" spans="1:93" x14ac:dyDescent="0.25">
      <c r="A132" s="152">
        <v>128</v>
      </c>
      <c r="B132" s="146"/>
      <c r="C132" s="146"/>
      <c r="D132" s="168">
        <v>41402</v>
      </c>
      <c r="E132" s="166">
        <v>1</v>
      </c>
      <c r="F132" s="166">
        <v>1</v>
      </c>
      <c r="G132" s="175">
        <v>8.1999999999999993</v>
      </c>
      <c r="H132" s="203"/>
      <c r="I132" s="207">
        <v>112</v>
      </c>
      <c r="J132" s="175">
        <v>11.4</v>
      </c>
      <c r="K132" s="203"/>
      <c r="L132" s="171">
        <v>136</v>
      </c>
      <c r="M132" s="146">
        <v>1</v>
      </c>
      <c r="N132" s="146">
        <v>1</v>
      </c>
      <c r="O132" s="146">
        <v>1</v>
      </c>
      <c r="P132" s="146">
        <v>1</v>
      </c>
      <c r="Q132" s="146">
        <v>1</v>
      </c>
      <c r="R132" s="167"/>
      <c r="S132" s="146" t="s">
        <v>118</v>
      </c>
      <c r="T132" s="146"/>
      <c r="U132" s="146"/>
      <c r="V132" s="146"/>
      <c r="W132" s="167">
        <v>10</v>
      </c>
      <c r="X132" s="146">
        <v>19</v>
      </c>
      <c r="Y132" s="146">
        <v>21</v>
      </c>
      <c r="Z132" s="146">
        <v>21</v>
      </c>
      <c r="AA132" s="146"/>
      <c r="AB132" s="167"/>
      <c r="AC132" s="146"/>
      <c r="AD132" s="146"/>
      <c r="AE132" s="146"/>
      <c r="AF132" s="171">
        <v>21</v>
      </c>
      <c r="AG132" s="169" t="s">
        <v>1014</v>
      </c>
      <c r="AH132" s="169">
        <v>41415</v>
      </c>
      <c r="AI132" s="170">
        <v>41423</v>
      </c>
      <c r="AJ132" s="167"/>
      <c r="AK132" s="146"/>
      <c r="AL132" s="146"/>
      <c r="AM132" s="146"/>
      <c r="AN132" s="171"/>
      <c r="AO132" s="172" t="s">
        <v>1095</v>
      </c>
      <c r="AP132" s="167">
        <v>1</v>
      </c>
      <c r="AQ132" s="173">
        <v>2.21</v>
      </c>
      <c r="AR132" s="146">
        <v>291</v>
      </c>
      <c r="AS132" s="181"/>
      <c r="AT132" s="146"/>
      <c r="AU132" s="173"/>
      <c r="AV132" s="173"/>
      <c r="AW132" s="173"/>
      <c r="AX132" s="173"/>
      <c r="AY132" s="167">
        <v>0</v>
      </c>
      <c r="AZ132" s="171">
        <v>0</v>
      </c>
      <c r="BA132" s="302"/>
      <c r="BB132" s="303">
        <f t="shared" si="1"/>
        <v>1116.2652824261979</v>
      </c>
      <c r="BC132" s="173"/>
      <c r="BD132" s="304">
        <f>BB132+BC132</f>
        <v>1116.2652824261979</v>
      </c>
      <c r="BE132" s="278"/>
      <c r="BF132" s="171"/>
      <c r="BG132" s="231"/>
      <c r="BH132" s="231"/>
      <c r="BI132" s="231"/>
      <c r="BJ132" s="233"/>
      <c r="BK132" s="167"/>
      <c r="BL132" s="231"/>
      <c r="BM132" s="231"/>
      <c r="BN132" s="233"/>
      <c r="BO132" s="167"/>
      <c r="BP132" s="231"/>
      <c r="BQ132" s="231"/>
      <c r="BR132" s="233"/>
      <c r="BS132" s="167"/>
      <c r="BT132" s="146"/>
      <c r="BU132" s="146"/>
      <c r="BV132" s="146"/>
      <c r="BW132" s="167"/>
      <c r="BX132" s="231"/>
      <c r="BY132" s="231"/>
      <c r="BZ132" s="231"/>
      <c r="CA132" s="155">
        <v>128</v>
      </c>
      <c r="CB132" s="146">
        <v>1</v>
      </c>
      <c r="CC132" s="173">
        <v>2.21</v>
      </c>
      <c r="CD132" s="146">
        <v>291</v>
      </c>
      <c r="CE132" s="173">
        <v>1116.2652824261979</v>
      </c>
      <c r="CF132" s="146">
        <v>21</v>
      </c>
      <c r="CG132" s="169" t="s">
        <v>1014</v>
      </c>
      <c r="CH132" s="169">
        <v>41415</v>
      </c>
      <c r="CI132" s="169">
        <v>41423</v>
      </c>
      <c r="CJ132" s="146">
        <v>0</v>
      </c>
      <c r="CK132" s="207"/>
      <c r="CL132" s="231"/>
      <c r="CM132" s="231"/>
      <c r="CN132" s="231"/>
      <c r="CO132" s="233"/>
    </row>
    <row r="133" spans="1:93" x14ac:dyDescent="0.25">
      <c r="A133" s="152">
        <v>129</v>
      </c>
      <c r="B133" s="146"/>
      <c r="C133" s="146"/>
      <c r="D133" s="168">
        <v>41409</v>
      </c>
      <c r="E133" s="166">
        <v>1</v>
      </c>
      <c r="F133" s="166">
        <v>0</v>
      </c>
      <c r="G133" s="175">
        <v>8.4</v>
      </c>
      <c r="H133" s="203"/>
      <c r="I133" s="207">
        <v>96</v>
      </c>
      <c r="J133" s="175">
        <v>10.7</v>
      </c>
      <c r="K133" s="203"/>
      <c r="L133" s="171">
        <v>95</v>
      </c>
      <c r="M133" s="146"/>
      <c r="N133" s="146">
        <v>1</v>
      </c>
      <c r="O133" s="146">
        <v>1</v>
      </c>
      <c r="P133" s="146">
        <v>1</v>
      </c>
      <c r="Q133" s="146">
        <v>1</v>
      </c>
      <c r="R133" s="167"/>
      <c r="S133" s="146"/>
      <c r="T133" s="146"/>
      <c r="U133" s="146"/>
      <c r="V133" s="146"/>
      <c r="W133" s="167"/>
      <c r="X133" s="146"/>
      <c r="Y133" s="146"/>
      <c r="Z133" s="146"/>
      <c r="AA133" s="146"/>
      <c r="AB133" s="167"/>
      <c r="AC133" s="146"/>
      <c r="AD133" s="146"/>
      <c r="AE133" s="146"/>
      <c r="AF133" s="171"/>
      <c r="AG133" s="169"/>
      <c r="AH133" s="169"/>
      <c r="AI133" s="170"/>
      <c r="AJ133" s="167"/>
      <c r="AK133" s="146"/>
      <c r="AL133" s="146"/>
      <c r="AM133" s="146"/>
      <c r="AN133" s="171"/>
      <c r="AO133" s="172"/>
      <c r="AP133" s="167"/>
      <c r="AQ133" s="173"/>
      <c r="AR133" s="146"/>
      <c r="AS133" s="181"/>
      <c r="AT133" s="146"/>
      <c r="AU133" s="173"/>
      <c r="AV133" s="173"/>
      <c r="AW133" s="173"/>
      <c r="AX133" s="173"/>
      <c r="AY133" s="167"/>
      <c r="AZ133" s="171"/>
      <c r="BA133" s="302"/>
      <c r="BB133" s="303"/>
      <c r="BC133" s="173"/>
      <c r="BD133" s="304"/>
      <c r="BE133" s="278"/>
      <c r="BF133" s="171"/>
      <c r="BG133" s="231"/>
      <c r="BH133" s="231"/>
      <c r="BI133" s="231"/>
      <c r="BJ133" s="233"/>
      <c r="BK133" s="167"/>
      <c r="BL133" s="231"/>
      <c r="BM133" s="231"/>
      <c r="BN133" s="233"/>
      <c r="BO133" s="167"/>
      <c r="BP133" s="231"/>
      <c r="BQ133" s="231"/>
      <c r="BR133" s="233"/>
      <c r="BS133" s="167"/>
      <c r="BT133" s="146"/>
      <c r="BU133" s="146"/>
      <c r="BV133" s="146"/>
      <c r="BW133" s="167"/>
      <c r="BX133" s="231"/>
      <c r="BY133" s="231"/>
      <c r="BZ133" s="231"/>
      <c r="CA133" s="155">
        <v>129</v>
      </c>
      <c r="CB133" s="146">
        <v>1</v>
      </c>
      <c r="CC133" s="173"/>
      <c r="CD133" s="146"/>
      <c r="CE133" s="173"/>
      <c r="CF133" s="146"/>
      <c r="CG133" s="169"/>
      <c r="CH133" s="169"/>
      <c r="CI133" s="169"/>
      <c r="CJ133" s="146"/>
      <c r="CK133" s="207"/>
      <c r="CL133" s="231"/>
      <c r="CM133" s="231"/>
      <c r="CN133" s="231"/>
      <c r="CO133" s="233"/>
    </row>
    <row r="134" spans="1:93" x14ac:dyDescent="0.25">
      <c r="A134" s="152">
        <v>130</v>
      </c>
      <c r="B134" s="146"/>
      <c r="C134" s="146"/>
      <c r="D134" s="168">
        <v>41402</v>
      </c>
      <c r="E134" s="166">
        <v>1</v>
      </c>
      <c r="F134" s="166">
        <v>1</v>
      </c>
      <c r="G134" s="175">
        <v>8.1999999999999993</v>
      </c>
      <c r="H134" s="203"/>
      <c r="I134" s="207">
        <v>45</v>
      </c>
      <c r="J134" s="175">
        <v>11.3</v>
      </c>
      <c r="K134" s="203"/>
      <c r="L134" s="171">
        <v>47</v>
      </c>
      <c r="M134" s="146">
        <v>1</v>
      </c>
      <c r="N134" s="146">
        <v>1</v>
      </c>
      <c r="O134" s="146">
        <v>1</v>
      </c>
      <c r="P134" s="146"/>
      <c r="Q134" s="146"/>
      <c r="R134" s="167"/>
      <c r="S134" s="146" t="s">
        <v>118</v>
      </c>
      <c r="T134" s="146"/>
      <c r="U134" s="146"/>
      <c r="V134" s="146"/>
      <c r="W134" s="167">
        <v>10</v>
      </c>
      <c r="X134" s="146">
        <v>11</v>
      </c>
      <c r="Y134" s="146"/>
      <c r="Z134" s="146"/>
      <c r="AA134" s="146"/>
      <c r="AB134" s="167"/>
      <c r="AC134" s="146"/>
      <c r="AD134" s="146">
        <v>13</v>
      </c>
      <c r="AE134" s="146"/>
      <c r="AF134" s="171"/>
      <c r="AG134" s="169" t="s">
        <v>1014</v>
      </c>
      <c r="AH134" s="169"/>
      <c r="AI134" s="170">
        <v>41415</v>
      </c>
      <c r="AJ134" s="167"/>
      <c r="AK134" s="146"/>
      <c r="AL134" s="146"/>
      <c r="AM134" s="146"/>
      <c r="AN134" s="171"/>
      <c r="AO134" s="172" t="s">
        <v>1096</v>
      </c>
      <c r="AP134" s="167">
        <v>1</v>
      </c>
      <c r="AQ134" s="173">
        <v>2.23</v>
      </c>
      <c r="AR134" s="146">
        <v>255</v>
      </c>
      <c r="AS134" s="181"/>
      <c r="AT134" s="146"/>
      <c r="AU134" s="173"/>
      <c r="AV134" s="173"/>
      <c r="AW134" s="173"/>
      <c r="AX134" s="173"/>
      <c r="AY134" s="167">
        <v>0</v>
      </c>
      <c r="AZ134" s="171">
        <v>0</v>
      </c>
      <c r="BA134" s="302"/>
      <c r="BB134" s="303">
        <f t="shared" ref="BB134:BB140" si="4">(AQ134^2*PI()*AR134*AP134)/4</f>
        <v>995.95516432358841</v>
      </c>
      <c r="BC134" s="173"/>
      <c r="BD134" s="304">
        <f>BB134+BC134</f>
        <v>995.95516432358841</v>
      </c>
      <c r="BE134" s="278"/>
      <c r="BF134" s="171"/>
      <c r="BG134" s="231"/>
      <c r="BH134" s="231"/>
      <c r="BI134" s="231"/>
      <c r="BJ134" s="233"/>
      <c r="BK134" s="167"/>
      <c r="BL134" s="231"/>
      <c r="BM134" s="231"/>
      <c r="BN134" s="233"/>
      <c r="BO134" s="167"/>
      <c r="BP134" s="231"/>
      <c r="BQ134" s="231"/>
      <c r="BR134" s="233"/>
      <c r="BS134" s="167"/>
      <c r="BT134" s="146"/>
      <c r="BU134" s="146"/>
      <c r="BV134" s="146"/>
      <c r="BW134" s="167"/>
      <c r="BX134" s="231"/>
      <c r="BY134" s="231"/>
      <c r="BZ134" s="231"/>
      <c r="CA134" s="155">
        <v>130</v>
      </c>
      <c r="CB134" s="146">
        <v>1</v>
      </c>
      <c r="CC134" s="173">
        <v>2.23</v>
      </c>
      <c r="CD134" s="146">
        <v>255</v>
      </c>
      <c r="CE134" s="173">
        <v>995.95516432358841</v>
      </c>
      <c r="CF134" s="146">
        <v>13</v>
      </c>
      <c r="CG134" s="169" t="s">
        <v>1014</v>
      </c>
      <c r="CH134" s="169"/>
      <c r="CI134" s="169">
        <v>41415</v>
      </c>
      <c r="CJ134" s="146">
        <v>0</v>
      </c>
      <c r="CK134" s="207"/>
      <c r="CL134" s="231"/>
      <c r="CM134" s="231"/>
      <c r="CN134" s="231"/>
      <c r="CO134" s="233"/>
    </row>
    <row r="135" spans="1:93" x14ac:dyDescent="0.25">
      <c r="A135" s="152">
        <v>131</v>
      </c>
      <c r="B135" s="146"/>
      <c r="C135" s="146">
        <v>1</v>
      </c>
      <c r="D135" s="168">
        <v>41402</v>
      </c>
      <c r="E135" s="166">
        <v>1</v>
      </c>
      <c r="F135" s="166">
        <v>1</v>
      </c>
      <c r="G135" s="175">
        <v>7.3</v>
      </c>
      <c r="H135" s="203"/>
      <c r="I135" s="207">
        <v>32</v>
      </c>
      <c r="J135" s="175">
        <v>9.4</v>
      </c>
      <c r="K135" s="203"/>
      <c r="L135" s="171">
        <v>32</v>
      </c>
      <c r="M135" s="146">
        <v>3</v>
      </c>
      <c r="N135" s="146">
        <v>3</v>
      </c>
      <c r="O135" s="146">
        <v>3</v>
      </c>
      <c r="P135" s="146">
        <v>3</v>
      </c>
      <c r="Q135" s="146">
        <v>3</v>
      </c>
      <c r="R135" s="167"/>
      <c r="S135" s="146" t="s">
        <v>117</v>
      </c>
      <c r="T135" s="146"/>
      <c r="U135" s="146"/>
      <c r="V135" s="146"/>
      <c r="W135" s="167">
        <v>10</v>
      </c>
      <c r="X135" s="146">
        <v>10</v>
      </c>
      <c r="Y135" s="146">
        <v>10</v>
      </c>
      <c r="Z135" s="146">
        <v>10</v>
      </c>
      <c r="AA135" s="146"/>
      <c r="AB135" s="167"/>
      <c r="AC135" s="146"/>
      <c r="AD135" s="146"/>
      <c r="AE135" s="146"/>
      <c r="AF135" s="171">
        <v>10</v>
      </c>
      <c r="AG135" s="169">
        <v>41415</v>
      </c>
      <c r="AH135" s="169">
        <v>41418</v>
      </c>
      <c r="AI135" s="170">
        <v>41423</v>
      </c>
      <c r="AJ135" s="167"/>
      <c r="AK135" s="146">
        <v>20</v>
      </c>
      <c r="AL135" s="146"/>
      <c r="AM135" s="146"/>
      <c r="AN135" s="171"/>
      <c r="AO135" s="172" t="s">
        <v>1097</v>
      </c>
      <c r="AP135" s="167">
        <v>1</v>
      </c>
      <c r="AQ135" s="173">
        <v>1.89</v>
      </c>
      <c r="AR135" s="146">
        <v>280</v>
      </c>
      <c r="AS135" s="181"/>
      <c r="AT135" s="146">
        <v>0</v>
      </c>
      <c r="AU135" s="173"/>
      <c r="AV135" s="173"/>
      <c r="AW135" s="173"/>
      <c r="AX135" s="173"/>
      <c r="AY135" s="167">
        <v>0</v>
      </c>
      <c r="AZ135" s="171">
        <v>0</v>
      </c>
      <c r="BA135" s="302" t="s">
        <v>1059</v>
      </c>
      <c r="BB135" s="303">
        <f t="shared" si="4"/>
        <v>785.5458182521669</v>
      </c>
      <c r="BC135" s="173"/>
      <c r="BD135" s="304">
        <f>BB135+BC135</f>
        <v>785.5458182521669</v>
      </c>
      <c r="BE135" s="278"/>
      <c r="BF135" s="171"/>
      <c r="BG135" s="231"/>
      <c r="BH135" s="231"/>
      <c r="BI135" s="231"/>
      <c r="BJ135" s="233"/>
      <c r="BK135" s="167"/>
      <c r="BL135" s="231"/>
      <c r="BM135" s="231"/>
      <c r="BN135" s="233"/>
      <c r="BO135" s="167"/>
      <c r="BP135" s="231"/>
      <c r="BQ135" s="231"/>
      <c r="BR135" s="233"/>
      <c r="BS135" s="167"/>
      <c r="BT135" s="146"/>
      <c r="BU135" s="146"/>
      <c r="BV135" s="146"/>
      <c r="BW135" s="167"/>
      <c r="BX135" s="231"/>
      <c r="BY135" s="231"/>
      <c r="BZ135" s="231"/>
      <c r="CA135" s="155">
        <v>131</v>
      </c>
      <c r="CB135" s="146">
        <v>3</v>
      </c>
      <c r="CC135" s="173">
        <v>1.89</v>
      </c>
      <c r="CD135" s="146">
        <v>280</v>
      </c>
      <c r="CE135" s="173">
        <v>785.5458182521669</v>
      </c>
      <c r="CF135" s="308">
        <v>10</v>
      </c>
      <c r="CG135" s="228"/>
      <c r="CH135" s="169">
        <v>41418</v>
      </c>
      <c r="CI135" s="169">
        <v>41423</v>
      </c>
      <c r="CJ135" s="146">
        <v>0</v>
      </c>
      <c r="CK135" s="207"/>
      <c r="CL135" s="231"/>
      <c r="CM135" s="231"/>
      <c r="CN135" s="231">
        <v>0.2</v>
      </c>
      <c r="CO135" s="233"/>
    </row>
    <row r="136" spans="1:93" x14ac:dyDescent="0.25">
      <c r="A136" s="152">
        <v>132</v>
      </c>
      <c r="B136" s="146"/>
      <c r="C136" s="146"/>
      <c r="D136" s="168">
        <v>41409</v>
      </c>
      <c r="E136" s="166">
        <v>1</v>
      </c>
      <c r="F136" s="166">
        <v>0</v>
      </c>
      <c r="G136" s="175">
        <v>7.8</v>
      </c>
      <c r="H136" s="203"/>
      <c r="I136" s="207">
        <v>126</v>
      </c>
      <c r="J136" s="175">
        <v>10.6</v>
      </c>
      <c r="K136" s="203"/>
      <c r="L136" s="171">
        <v>125</v>
      </c>
      <c r="M136" s="146"/>
      <c r="N136" s="146">
        <v>2</v>
      </c>
      <c r="O136" s="146">
        <v>2</v>
      </c>
      <c r="P136" s="146"/>
      <c r="Q136" s="146"/>
      <c r="R136" s="167"/>
      <c r="S136" s="146"/>
      <c r="T136" s="146"/>
      <c r="U136" s="146"/>
      <c r="V136" s="146"/>
      <c r="W136" s="167"/>
      <c r="X136" s="146"/>
      <c r="Y136" s="146"/>
      <c r="Z136" s="146"/>
      <c r="AA136" s="146"/>
      <c r="AB136" s="167"/>
      <c r="AC136" s="146"/>
      <c r="AD136" s="146"/>
      <c r="AE136" s="146"/>
      <c r="AF136" s="171"/>
      <c r="AG136" s="169"/>
      <c r="AH136" s="169"/>
      <c r="AI136" s="170"/>
      <c r="AJ136" s="167"/>
      <c r="AK136" s="146">
        <v>20</v>
      </c>
      <c r="AL136" s="146"/>
      <c r="AM136" s="146"/>
      <c r="AN136" s="171"/>
      <c r="AO136" s="172" t="s">
        <v>1098</v>
      </c>
      <c r="AP136" s="167">
        <v>1</v>
      </c>
      <c r="AQ136" s="173"/>
      <c r="AR136" s="146"/>
      <c r="AS136" s="181"/>
      <c r="AT136" s="146">
        <v>1</v>
      </c>
      <c r="AU136" s="173">
        <v>0.5</v>
      </c>
      <c r="AV136" s="173"/>
      <c r="AW136" s="173">
        <f>66.627*AU136+123.06</f>
        <v>156.37350000000001</v>
      </c>
      <c r="AX136" s="173"/>
      <c r="AY136" s="167">
        <v>0</v>
      </c>
      <c r="AZ136" s="171">
        <v>0</v>
      </c>
      <c r="BA136" s="302" t="s">
        <v>762</v>
      </c>
      <c r="BB136" s="303"/>
      <c r="BC136" s="173">
        <f t="shared" ref="BC136" si="5">((AU136^2*PI()*AW136)/4)+((AV136^2*PI()*AX136)/4)</f>
        <v>30.703864926007721</v>
      </c>
      <c r="BD136" s="304">
        <f>BB136+BC136</f>
        <v>30.703864926007721</v>
      </c>
      <c r="BE136" s="278"/>
      <c r="BF136" s="171"/>
      <c r="BG136" s="231"/>
      <c r="BH136" s="231"/>
      <c r="BI136" s="231"/>
      <c r="BJ136" s="233"/>
      <c r="BK136" s="167"/>
      <c r="BL136" s="231"/>
      <c r="BM136" s="231"/>
      <c r="BN136" s="233"/>
      <c r="BO136" s="167"/>
      <c r="BP136" s="231"/>
      <c r="BQ136" s="231"/>
      <c r="BR136" s="233"/>
      <c r="BS136" s="167"/>
      <c r="BT136" s="146"/>
      <c r="BU136" s="146"/>
      <c r="BV136" s="146"/>
      <c r="BW136" s="167"/>
      <c r="BX136" s="231"/>
      <c r="BY136" s="231"/>
      <c r="BZ136" s="231"/>
      <c r="CA136" s="155">
        <v>132</v>
      </c>
      <c r="CB136" s="146">
        <v>2</v>
      </c>
      <c r="CC136" s="173"/>
      <c r="CD136" s="146"/>
      <c r="CE136" s="173">
        <v>30.703864926007721</v>
      </c>
      <c r="CF136" s="146"/>
      <c r="CG136" s="169"/>
      <c r="CH136" s="169"/>
      <c r="CI136" s="169"/>
      <c r="CJ136" s="146"/>
      <c r="CK136" s="207"/>
      <c r="CL136" s="231"/>
      <c r="CM136" s="231"/>
      <c r="CN136" s="231">
        <v>0.2</v>
      </c>
      <c r="CO136" s="233"/>
    </row>
    <row r="137" spans="1:93" x14ac:dyDescent="0.25">
      <c r="A137" s="152">
        <v>133</v>
      </c>
      <c r="B137" s="146"/>
      <c r="C137" s="146"/>
      <c r="D137" s="168">
        <v>41402</v>
      </c>
      <c r="E137" s="166">
        <v>1</v>
      </c>
      <c r="F137" s="166">
        <v>1</v>
      </c>
      <c r="G137" s="175">
        <v>7.8</v>
      </c>
      <c r="H137" s="203"/>
      <c r="I137" s="207">
        <v>125</v>
      </c>
      <c r="J137" s="175">
        <v>10.4</v>
      </c>
      <c r="K137" s="203"/>
      <c r="L137" s="171">
        <v>124</v>
      </c>
      <c r="M137" s="146">
        <v>2</v>
      </c>
      <c r="N137" s="146">
        <v>2</v>
      </c>
      <c r="O137" s="146">
        <v>2</v>
      </c>
      <c r="P137" s="146">
        <v>2</v>
      </c>
      <c r="Q137" s="146">
        <v>2</v>
      </c>
      <c r="R137" s="167"/>
      <c r="S137" s="146" t="s">
        <v>112</v>
      </c>
      <c r="T137" s="146"/>
      <c r="U137" s="146"/>
      <c r="V137" s="146"/>
      <c r="W137" s="167">
        <v>15</v>
      </c>
      <c r="X137" s="146">
        <v>15</v>
      </c>
      <c r="Y137" s="146">
        <v>19</v>
      </c>
      <c r="Z137" s="146">
        <v>19</v>
      </c>
      <c r="AA137" s="146"/>
      <c r="AB137" s="167"/>
      <c r="AC137" s="146"/>
      <c r="AD137" s="146"/>
      <c r="AE137" s="146"/>
      <c r="AF137" s="171">
        <v>19</v>
      </c>
      <c r="AG137" s="169" t="s">
        <v>1014</v>
      </c>
      <c r="AH137" s="169">
        <v>41415</v>
      </c>
      <c r="AI137" s="170">
        <v>41423</v>
      </c>
      <c r="AJ137" s="167"/>
      <c r="AK137" s="146"/>
      <c r="AL137" s="146"/>
      <c r="AM137" s="146"/>
      <c r="AN137" s="171"/>
      <c r="AO137" s="172" t="s">
        <v>1099</v>
      </c>
      <c r="AP137" s="167">
        <v>2</v>
      </c>
      <c r="AQ137" s="173">
        <v>2.06</v>
      </c>
      <c r="AR137" s="146">
        <v>260</v>
      </c>
      <c r="AS137" s="181"/>
      <c r="AT137" s="146"/>
      <c r="AU137" s="173"/>
      <c r="AV137" s="173"/>
      <c r="AW137" s="173"/>
      <c r="AX137" s="173"/>
      <c r="AY137" s="167">
        <v>1</v>
      </c>
      <c r="AZ137" s="171">
        <v>1</v>
      </c>
      <c r="BA137" s="302"/>
      <c r="BB137" s="303">
        <f t="shared" si="4"/>
        <v>1733.116136020574</v>
      </c>
      <c r="BC137" s="173"/>
      <c r="BD137" s="304">
        <f>BB137+BC137</f>
        <v>1733.116136020574</v>
      </c>
      <c r="BE137" s="278">
        <v>133</v>
      </c>
      <c r="BF137" s="171">
        <v>1</v>
      </c>
      <c r="BG137" s="231">
        <v>8</v>
      </c>
      <c r="BH137" s="231">
        <v>6</v>
      </c>
      <c r="BI137" s="231">
        <v>7</v>
      </c>
      <c r="BJ137" s="233"/>
      <c r="BK137" s="167"/>
      <c r="BL137" s="231"/>
      <c r="BM137" s="231"/>
      <c r="BN137" s="233"/>
      <c r="BO137" s="167"/>
      <c r="BP137" s="231"/>
      <c r="BQ137" s="231"/>
      <c r="BR137" s="233"/>
      <c r="BS137" s="167"/>
      <c r="BT137" s="146"/>
      <c r="BU137" s="146"/>
      <c r="BV137" s="146"/>
      <c r="BW137" s="167"/>
      <c r="BX137" s="231"/>
      <c r="BY137" s="231"/>
      <c r="BZ137" s="231"/>
      <c r="CA137" s="155">
        <v>133</v>
      </c>
      <c r="CB137" s="146">
        <v>2</v>
      </c>
      <c r="CC137" s="173">
        <v>2.06</v>
      </c>
      <c r="CD137" s="146">
        <v>260</v>
      </c>
      <c r="CE137" s="173">
        <v>1733.116136020574</v>
      </c>
      <c r="CF137" s="146">
        <v>19</v>
      </c>
      <c r="CG137" s="169" t="s">
        <v>1014</v>
      </c>
      <c r="CH137" s="169">
        <v>41415</v>
      </c>
      <c r="CI137" s="169">
        <v>41423</v>
      </c>
      <c r="CJ137" s="146">
        <v>1</v>
      </c>
      <c r="CK137" s="234">
        <v>8</v>
      </c>
      <c r="CL137" s="234">
        <v>6</v>
      </c>
      <c r="CM137" s="234">
        <v>7</v>
      </c>
      <c r="CN137" s="231"/>
      <c r="CO137" s="313"/>
    </row>
    <row r="138" spans="1:93" x14ac:dyDescent="0.25">
      <c r="A138" s="152">
        <v>134</v>
      </c>
      <c r="B138" s="146"/>
      <c r="C138" s="146"/>
      <c r="D138" s="168">
        <v>41409</v>
      </c>
      <c r="E138" s="166">
        <v>0</v>
      </c>
      <c r="F138" s="166"/>
      <c r="G138" s="175">
        <v>7.8</v>
      </c>
      <c r="H138" s="203"/>
      <c r="I138" s="207">
        <v>122</v>
      </c>
      <c r="J138" s="175">
        <v>10.5</v>
      </c>
      <c r="K138" s="203"/>
      <c r="L138" s="171">
        <v>121</v>
      </c>
      <c r="M138" s="146"/>
      <c r="N138" s="146">
        <v>0</v>
      </c>
      <c r="O138" s="146">
        <v>0</v>
      </c>
      <c r="P138" s="146"/>
      <c r="Q138" s="146"/>
      <c r="R138" s="167"/>
      <c r="S138" s="146"/>
      <c r="T138" s="146"/>
      <c r="U138" s="146"/>
      <c r="V138" s="146"/>
      <c r="W138" s="167"/>
      <c r="X138" s="146"/>
      <c r="Y138" s="146"/>
      <c r="Z138" s="146"/>
      <c r="AA138" s="146"/>
      <c r="AB138" s="167"/>
      <c r="AC138" s="146"/>
      <c r="AD138" s="146"/>
      <c r="AE138" s="146"/>
      <c r="AF138" s="171"/>
      <c r="AG138" s="169"/>
      <c r="AH138" s="169"/>
      <c r="AI138" s="170"/>
      <c r="AJ138" s="167"/>
      <c r="AK138" s="146"/>
      <c r="AL138" s="146"/>
      <c r="AM138" s="146"/>
      <c r="AN138" s="171"/>
      <c r="AO138" s="172"/>
      <c r="AP138" s="167"/>
      <c r="AQ138" s="173"/>
      <c r="AR138" s="146"/>
      <c r="AS138" s="181"/>
      <c r="AT138" s="146"/>
      <c r="AU138" s="173"/>
      <c r="AV138" s="173"/>
      <c r="AW138" s="173"/>
      <c r="AX138" s="173"/>
      <c r="AY138" s="167"/>
      <c r="AZ138" s="171"/>
      <c r="BA138" s="302"/>
      <c r="BB138" s="303"/>
      <c r="BC138" s="173"/>
      <c r="BD138" s="304"/>
      <c r="BE138" s="278"/>
      <c r="BF138" s="171"/>
      <c r="BG138" s="231"/>
      <c r="BH138" s="231"/>
      <c r="BI138" s="231"/>
      <c r="BJ138" s="233"/>
      <c r="BK138" s="167"/>
      <c r="BL138" s="231"/>
      <c r="BM138" s="231"/>
      <c r="BN138" s="233"/>
      <c r="BO138" s="167"/>
      <c r="BP138" s="231"/>
      <c r="BQ138" s="231"/>
      <c r="BR138" s="233"/>
      <c r="BS138" s="167"/>
      <c r="BT138" s="146"/>
      <c r="BU138" s="146"/>
      <c r="BV138" s="146"/>
      <c r="BW138" s="167"/>
      <c r="BX138" s="231"/>
      <c r="BY138" s="231"/>
      <c r="BZ138" s="231"/>
      <c r="CA138" s="155">
        <v>134</v>
      </c>
      <c r="CB138" s="146">
        <v>0</v>
      </c>
      <c r="CC138" s="173"/>
      <c r="CD138" s="146"/>
      <c r="CE138" s="173"/>
      <c r="CF138" s="146"/>
      <c r="CG138" s="169"/>
      <c r="CH138" s="169"/>
      <c r="CI138" s="169"/>
      <c r="CJ138" s="146"/>
      <c r="CK138" s="207"/>
      <c r="CL138" s="231"/>
      <c r="CM138" s="231"/>
      <c r="CN138" s="231"/>
      <c r="CO138" s="233"/>
    </row>
    <row r="139" spans="1:93" x14ac:dyDescent="0.25">
      <c r="A139" s="152">
        <v>135</v>
      </c>
      <c r="B139" s="146"/>
      <c r="C139" s="146"/>
      <c r="D139" s="168">
        <v>41402</v>
      </c>
      <c r="E139" s="166">
        <v>1</v>
      </c>
      <c r="F139" s="166">
        <v>0</v>
      </c>
      <c r="G139" s="175">
        <v>7.9</v>
      </c>
      <c r="H139" s="203"/>
      <c r="I139" s="207">
        <v>76</v>
      </c>
      <c r="J139" s="175">
        <v>10.7</v>
      </c>
      <c r="K139" s="203"/>
      <c r="L139" s="171">
        <v>79</v>
      </c>
      <c r="M139" s="146">
        <v>1</v>
      </c>
      <c r="N139" s="146">
        <v>1</v>
      </c>
      <c r="O139" s="146">
        <v>1</v>
      </c>
      <c r="P139" s="146"/>
      <c r="Q139" s="146"/>
      <c r="R139" s="167"/>
      <c r="S139" s="146"/>
      <c r="T139" s="146"/>
      <c r="U139" s="146"/>
      <c r="V139" s="146"/>
      <c r="W139" s="167"/>
      <c r="X139" s="146"/>
      <c r="Y139" s="146"/>
      <c r="Z139" s="146"/>
      <c r="AA139" s="146"/>
      <c r="AB139" s="167"/>
      <c r="AC139" s="146"/>
      <c r="AD139" s="146"/>
      <c r="AE139" s="146"/>
      <c r="AF139" s="171"/>
      <c r="AG139" s="169"/>
      <c r="AH139" s="169"/>
      <c r="AI139" s="170"/>
      <c r="AJ139" s="167"/>
      <c r="AK139" s="146"/>
      <c r="AL139" s="146"/>
      <c r="AM139" s="146"/>
      <c r="AN139" s="171"/>
      <c r="AO139" s="172"/>
      <c r="AP139" s="167"/>
      <c r="AQ139" s="173"/>
      <c r="AR139" s="146"/>
      <c r="AS139" s="181"/>
      <c r="AT139" s="146"/>
      <c r="AU139" s="173"/>
      <c r="AV139" s="173"/>
      <c r="AW139" s="173"/>
      <c r="AX139" s="173"/>
      <c r="AY139" s="167"/>
      <c r="AZ139" s="171"/>
      <c r="BA139" s="302"/>
      <c r="BB139" s="303"/>
      <c r="BC139" s="173"/>
      <c r="BD139" s="304"/>
      <c r="BE139" s="278"/>
      <c r="BF139" s="171"/>
      <c r="BG139" s="231"/>
      <c r="BH139" s="231"/>
      <c r="BI139" s="231"/>
      <c r="BJ139" s="233"/>
      <c r="BK139" s="167"/>
      <c r="BL139" s="231"/>
      <c r="BM139" s="231"/>
      <c r="BN139" s="233"/>
      <c r="BO139" s="167"/>
      <c r="BP139" s="231"/>
      <c r="BQ139" s="231"/>
      <c r="BR139" s="233"/>
      <c r="BS139" s="167"/>
      <c r="BT139" s="146"/>
      <c r="BU139" s="146"/>
      <c r="BV139" s="146"/>
      <c r="BW139" s="167"/>
      <c r="BX139" s="231"/>
      <c r="BY139" s="231"/>
      <c r="BZ139" s="231"/>
      <c r="CA139" s="155">
        <v>135</v>
      </c>
      <c r="CB139" s="146">
        <v>1</v>
      </c>
      <c r="CC139" s="173"/>
      <c r="CD139" s="146"/>
      <c r="CE139" s="173"/>
      <c r="CF139" s="146"/>
      <c r="CG139" s="169"/>
      <c r="CH139" s="169"/>
      <c r="CI139" s="169"/>
      <c r="CJ139" s="146"/>
      <c r="CK139" s="207"/>
      <c r="CL139" s="231"/>
      <c r="CM139" s="231"/>
      <c r="CN139" s="231"/>
      <c r="CO139" s="233"/>
    </row>
    <row r="140" spans="1:93" x14ac:dyDescent="0.25">
      <c r="A140" s="152">
        <v>136</v>
      </c>
      <c r="B140" s="146"/>
      <c r="C140" s="146"/>
      <c r="D140" s="168">
        <v>41402</v>
      </c>
      <c r="E140" s="166">
        <v>1</v>
      </c>
      <c r="F140" s="166">
        <v>1</v>
      </c>
      <c r="G140" s="175">
        <v>7.8</v>
      </c>
      <c r="H140" s="203"/>
      <c r="I140" s="207">
        <v>68</v>
      </c>
      <c r="J140" s="175">
        <v>10.9</v>
      </c>
      <c r="K140" s="203"/>
      <c r="L140" s="171">
        <v>70</v>
      </c>
      <c r="M140" s="146">
        <v>1</v>
      </c>
      <c r="N140" s="146">
        <v>2</v>
      </c>
      <c r="O140" s="146">
        <v>2</v>
      </c>
      <c r="P140" s="146">
        <v>2</v>
      </c>
      <c r="Q140" s="146">
        <v>2</v>
      </c>
      <c r="R140" s="167"/>
      <c r="S140" s="146" t="s">
        <v>117</v>
      </c>
      <c r="T140" s="146"/>
      <c r="U140" s="146"/>
      <c r="V140" s="146"/>
      <c r="W140" s="167">
        <v>5</v>
      </c>
      <c r="X140" s="146">
        <v>4</v>
      </c>
      <c r="Y140" s="146">
        <v>6</v>
      </c>
      <c r="Z140" s="146">
        <v>6</v>
      </c>
      <c r="AA140" s="146"/>
      <c r="AB140" s="167"/>
      <c r="AC140" s="146"/>
      <c r="AD140" s="146"/>
      <c r="AE140" s="146"/>
      <c r="AF140" s="171">
        <v>6</v>
      </c>
      <c r="AG140" s="169">
        <v>41415</v>
      </c>
      <c r="AH140" s="169">
        <v>41418</v>
      </c>
      <c r="AI140" s="170">
        <v>41423</v>
      </c>
      <c r="AJ140" s="167"/>
      <c r="AK140" s="146"/>
      <c r="AL140" s="146"/>
      <c r="AM140" s="146"/>
      <c r="AN140" s="171"/>
      <c r="AO140" s="172" t="s">
        <v>1100</v>
      </c>
      <c r="AP140" s="167">
        <v>2</v>
      </c>
      <c r="AQ140" s="173">
        <v>1.8</v>
      </c>
      <c r="AR140" s="146">
        <v>223</v>
      </c>
      <c r="AS140" s="181"/>
      <c r="AT140" s="146"/>
      <c r="AU140" s="173"/>
      <c r="AV140" s="173"/>
      <c r="AW140" s="173"/>
      <c r="AX140" s="173"/>
      <c r="AY140" s="167">
        <v>0</v>
      </c>
      <c r="AZ140" s="171">
        <v>0</v>
      </c>
      <c r="BA140" s="302"/>
      <c r="BB140" s="303">
        <f t="shared" si="4"/>
        <v>1134.9317620358488</v>
      </c>
      <c r="BC140" s="173"/>
      <c r="BD140" s="304">
        <f>BB140+BC140</f>
        <v>1134.9317620358488</v>
      </c>
      <c r="BE140" s="278"/>
      <c r="BF140" s="171"/>
      <c r="BG140" s="231"/>
      <c r="BH140" s="231"/>
      <c r="BI140" s="231"/>
      <c r="BJ140" s="233"/>
      <c r="BK140" s="167"/>
      <c r="BL140" s="231"/>
      <c r="BM140" s="231"/>
      <c r="BN140" s="233"/>
      <c r="BO140" s="167"/>
      <c r="BP140" s="231"/>
      <c r="BQ140" s="231"/>
      <c r="BR140" s="233"/>
      <c r="BS140" s="167"/>
      <c r="BT140" s="146"/>
      <c r="BU140" s="146"/>
      <c r="BV140" s="146"/>
      <c r="BW140" s="167"/>
      <c r="BX140" s="231"/>
      <c r="BY140" s="231"/>
      <c r="BZ140" s="231"/>
      <c r="CA140" s="155">
        <v>136</v>
      </c>
      <c r="CB140" s="146">
        <v>2</v>
      </c>
      <c r="CC140" s="173">
        <v>1.8</v>
      </c>
      <c r="CD140" s="146">
        <v>223</v>
      </c>
      <c r="CE140" s="173">
        <v>1134.9317620358488</v>
      </c>
      <c r="CF140" s="146">
        <v>6</v>
      </c>
      <c r="CG140" s="169">
        <v>41415</v>
      </c>
      <c r="CH140" s="169">
        <v>41418</v>
      </c>
      <c r="CI140" s="169">
        <v>41423</v>
      </c>
      <c r="CJ140" s="146">
        <v>0</v>
      </c>
      <c r="CK140" s="207"/>
      <c r="CL140" s="231"/>
      <c r="CM140" s="231"/>
      <c r="CN140" s="231"/>
      <c r="CO140" s="233"/>
    </row>
    <row r="141" spans="1:93" x14ac:dyDescent="0.25">
      <c r="A141" s="152">
        <v>137</v>
      </c>
      <c r="B141" s="146"/>
      <c r="C141" s="146"/>
      <c r="D141" s="168">
        <v>41402</v>
      </c>
      <c r="E141" s="166">
        <v>1</v>
      </c>
      <c r="F141" s="166">
        <v>0</v>
      </c>
      <c r="G141" s="175">
        <v>7.9</v>
      </c>
      <c r="H141" s="203"/>
      <c r="I141" s="207">
        <v>64</v>
      </c>
      <c r="J141" s="175">
        <v>10.7</v>
      </c>
      <c r="K141" s="203"/>
      <c r="L141" s="171">
        <v>67</v>
      </c>
      <c r="M141" s="146">
        <v>0</v>
      </c>
      <c r="N141" s="146">
        <v>1</v>
      </c>
      <c r="O141" s="146">
        <v>1</v>
      </c>
      <c r="P141" s="146"/>
      <c r="Q141" s="146"/>
      <c r="R141" s="167"/>
      <c r="S141" s="146"/>
      <c r="T141" s="146"/>
      <c r="U141" s="146"/>
      <c r="V141" s="146"/>
      <c r="W141" s="167"/>
      <c r="X141" s="146"/>
      <c r="Y141" s="146"/>
      <c r="Z141" s="146"/>
      <c r="AA141" s="146"/>
      <c r="AB141" s="167"/>
      <c r="AC141" s="146"/>
      <c r="AD141" s="146"/>
      <c r="AE141" s="146"/>
      <c r="AF141" s="171"/>
      <c r="AG141" s="169"/>
      <c r="AH141" s="169"/>
      <c r="AI141" s="170"/>
      <c r="AJ141" s="167"/>
      <c r="AK141" s="146"/>
      <c r="AL141" s="146"/>
      <c r="AM141" s="146"/>
      <c r="AN141" s="171"/>
      <c r="AO141" s="172"/>
      <c r="AP141" s="167"/>
      <c r="AQ141" s="173"/>
      <c r="AR141" s="146"/>
      <c r="AS141" s="181"/>
      <c r="AT141" s="146"/>
      <c r="AU141" s="173"/>
      <c r="AV141" s="173"/>
      <c r="AW141" s="173"/>
      <c r="AX141" s="173"/>
      <c r="AY141" s="167"/>
      <c r="AZ141" s="171"/>
      <c r="BA141" s="302"/>
      <c r="BB141" s="303"/>
      <c r="BC141" s="173"/>
      <c r="BD141" s="304"/>
      <c r="BE141" s="278"/>
      <c r="BF141" s="171"/>
      <c r="BG141" s="231"/>
      <c r="BH141" s="231"/>
      <c r="BI141" s="231"/>
      <c r="BJ141" s="233"/>
      <c r="BK141" s="167"/>
      <c r="BL141" s="231"/>
      <c r="BM141" s="231"/>
      <c r="BN141" s="233"/>
      <c r="BO141" s="167"/>
      <c r="BP141" s="231"/>
      <c r="BQ141" s="231"/>
      <c r="BR141" s="233"/>
      <c r="BS141" s="167"/>
      <c r="BT141" s="146"/>
      <c r="BU141" s="146"/>
      <c r="BV141" s="146"/>
      <c r="BW141" s="167"/>
      <c r="BX141" s="231"/>
      <c r="BY141" s="231"/>
      <c r="BZ141" s="231"/>
      <c r="CA141" s="155">
        <v>137</v>
      </c>
      <c r="CB141" s="146">
        <v>1</v>
      </c>
      <c r="CC141" s="173"/>
      <c r="CD141" s="146"/>
      <c r="CE141" s="173"/>
      <c r="CF141" s="146"/>
      <c r="CG141" s="169"/>
      <c r="CH141" s="169"/>
      <c r="CI141" s="169"/>
      <c r="CJ141" s="146"/>
      <c r="CK141" s="207"/>
      <c r="CL141" s="231"/>
      <c r="CM141" s="231"/>
      <c r="CN141" s="231"/>
      <c r="CO141" s="233"/>
    </row>
    <row r="142" spans="1:93" x14ac:dyDescent="0.25">
      <c r="A142" s="152">
        <v>138</v>
      </c>
      <c r="B142" s="146"/>
      <c r="C142" s="146"/>
      <c r="D142" s="168">
        <v>41402</v>
      </c>
      <c r="E142" s="166">
        <v>1</v>
      </c>
      <c r="F142" s="166">
        <v>0</v>
      </c>
      <c r="G142" s="175">
        <v>8.1</v>
      </c>
      <c r="H142" s="203"/>
      <c r="I142" s="207">
        <v>55</v>
      </c>
      <c r="J142" s="175">
        <v>11.2</v>
      </c>
      <c r="K142" s="203"/>
      <c r="L142" s="171">
        <v>57</v>
      </c>
      <c r="M142" s="146">
        <v>1</v>
      </c>
      <c r="N142" s="146">
        <v>1</v>
      </c>
      <c r="O142" s="146">
        <v>1</v>
      </c>
      <c r="P142" s="146"/>
      <c r="Q142" s="146"/>
      <c r="R142" s="167"/>
      <c r="S142" s="146"/>
      <c r="T142" s="146"/>
      <c r="U142" s="146"/>
      <c r="V142" s="146"/>
      <c r="W142" s="167"/>
      <c r="X142" s="146"/>
      <c r="Y142" s="146"/>
      <c r="Z142" s="146"/>
      <c r="AA142" s="146"/>
      <c r="AB142" s="167"/>
      <c r="AC142" s="146"/>
      <c r="AD142" s="146"/>
      <c r="AE142" s="146"/>
      <c r="AF142" s="171"/>
      <c r="AG142" s="169"/>
      <c r="AH142" s="169"/>
      <c r="AI142" s="170"/>
      <c r="AJ142" s="167"/>
      <c r="AK142" s="146"/>
      <c r="AL142" s="146"/>
      <c r="AM142" s="146"/>
      <c r="AN142" s="171"/>
      <c r="AO142" s="172"/>
      <c r="AP142" s="167"/>
      <c r="AQ142" s="173"/>
      <c r="AR142" s="146"/>
      <c r="AS142" s="181"/>
      <c r="AT142" s="146"/>
      <c r="AU142" s="173"/>
      <c r="AV142" s="173"/>
      <c r="AW142" s="173"/>
      <c r="AX142" s="173"/>
      <c r="AY142" s="167"/>
      <c r="AZ142" s="171"/>
      <c r="BA142" s="302"/>
      <c r="BB142" s="303"/>
      <c r="BC142" s="173"/>
      <c r="BD142" s="304"/>
      <c r="BE142" s="278"/>
      <c r="BF142" s="171"/>
      <c r="BG142" s="231"/>
      <c r="BH142" s="231"/>
      <c r="BI142" s="231"/>
      <c r="BJ142" s="233"/>
      <c r="BK142" s="167"/>
      <c r="BL142" s="231"/>
      <c r="BM142" s="231"/>
      <c r="BN142" s="233"/>
      <c r="BO142" s="167"/>
      <c r="BP142" s="231"/>
      <c r="BQ142" s="231"/>
      <c r="BR142" s="233"/>
      <c r="BS142" s="167"/>
      <c r="BT142" s="146"/>
      <c r="BU142" s="146"/>
      <c r="BV142" s="146"/>
      <c r="BW142" s="167"/>
      <c r="BX142" s="231"/>
      <c r="BY142" s="231"/>
      <c r="BZ142" s="231"/>
      <c r="CA142" s="155">
        <v>138</v>
      </c>
      <c r="CB142" s="146">
        <v>1</v>
      </c>
      <c r="CC142" s="173"/>
      <c r="CD142" s="146"/>
      <c r="CE142" s="173"/>
      <c r="CF142" s="146"/>
      <c r="CG142" s="169"/>
      <c r="CH142" s="169"/>
      <c r="CI142" s="169"/>
      <c r="CJ142" s="146"/>
      <c r="CK142" s="207"/>
      <c r="CL142" s="231"/>
      <c r="CM142" s="231"/>
      <c r="CN142" s="231"/>
      <c r="CO142" s="233"/>
    </row>
    <row r="143" spans="1:93" x14ac:dyDescent="0.25">
      <c r="A143" s="152">
        <v>139</v>
      </c>
      <c r="B143" s="146" t="s">
        <v>542</v>
      </c>
      <c r="C143" s="146"/>
      <c r="D143" s="168"/>
      <c r="E143" s="166"/>
      <c r="F143" s="166"/>
      <c r="G143" s="175"/>
      <c r="H143" s="203"/>
      <c r="I143" s="207"/>
      <c r="J143" s="175"/>
      <c r="K143" s="203"/>
      <c r="L143" s="171"/>
      <c r="M143" s="146"/>
      <c r="N143" s="146"/>
      <c r="O143" s="146"/>
      <c r="P143" s="146"/>
      <c r="Q143" s="146"/>
      <c r="R143" s="167"/>
      <c r="S143" s="146"/>
      <c r="T143" s="146"/>
      <c r="U143" s="146"/>
      <c r="V143" s="146"/>
      <c r="W143" s="167"/>
      <c r="X143" s="146"/>
      <c r="Y143" s="146"/>
      <c r="Z143" s="146"/>
      <c r="AA143" s="146"/>
      <c r="AB143" s="167"/>
      <c r="AC143" s="146"/>
      <c r="AD143" s="146"/>
      <c r="AE143" s="146"/>
      <c r="AF143" s="171"/>
      <c r="AG143" s="169"/>
      <c r="AH143" s="169"/>
      <c r="AI143" s="170"/>
      <c r="AJ143" s="167"/>
      <c r="AK143" s="146"/>
      <c r="AL143" s="146"/>
      <c r="AM143" s="146"/>
      <c r="AN143" s="171"/>
      <c r="AO143" s="172" t="s">
        <v>1125</v>
      </c>
      <c r="AP143" s="167"/>
      <c r="AQ143" s="173"/>
      <c r="AR143" s="146"/>
      <c r="AS143" s="181"/>
      <c r="AT143" s="146"/>
      <c r="AU143" s="173"/>
      <c r="AV143" s="173"/>
      <c r="AW143" s="173"/>
      <c r="AX143" s="173"/>
      <c r="AY143" s="167"/>
      <c r="AZ143" s="171"/>
      <c r="BA143" s="302"/>
      <c r="BB143" s="303"/>
      <c r="BC143" s="173"/>
      <c r="BD143" s="304"/>
      <c r="BE143" s="278"/>
      <c r="BF143" s="171"/>
      <c r="BG143" s="231"/>
      <c r="BH143" s="231"/>
      <c r="BI143" s="231"/>
      <c r="BJ143" s="233"/>
      <c r="BK143" s="167"/>
      <c r="BL143" s="231"/>
      <c r="BM143" s="231"/>
      <c r="BN143" s="233"/>
      <c r="BO143" s="167"/>
      <c r="BP143" s="231"/>
      <c r="BQ143" s="231"/>
      <c r="BR143" s="233"/>
      <c r="BS143" s="167"/>
      <c r="BT143" s="146"/>
      <c r="BU143" s="146"/>
      <c r="BV143" s="146"/>
      <c r="BW143" s="167"/>
      <c r="BX143" s="231"/>
      <c r="BY143" s="231"/>
      <c r="BZ143" s="231"/>
      <c r="CA143" s="155">
        <v>139</v>
      </c>
      <c r="CB143" s="146"/>
      <c r="CC143" s="173"/>
      <c r="CD143" s="146"/>
      <c r="CE143" s="173"/>
      <c r="CF143" s="146"/>
      <c r="CG143" s="169"/>
      <c r="CH143" s="169"/>
      <c r="CI143" s="169"/>
      <c r="CJ143" s="146"/>
      <c r="CK143" s="207"/>
      <c r="CL143" s="231"/>
      <c r="CM143" s="231"/>
      <c r="CN143" s="231"/>
      <c r="CO143" s="233"/>
    </row>
    <row r="144" spans="1:93" x14ac:dyDescent="0.25">
      <c r="A144" s="152">
        <v>140</v>
      </c>
      <c r="B144" s="146" t="s">
        <v>543</v>
      </c>
      <c r="C144" s="146"/>
      <c r="D144" s="168"/>
      <c r="E144" s="166"/>
      <c r="F144" s="166"/>
      <c r="G144" s="175"/>
      <c r="H144" s="203"/>
      <c r="I144" s="207"/>
      <c r="J144" s="175"/>
      <c r="K144" s="203"/>
      <c r="L144" s="171"/>
      <c r="M144" s="146"/>
      <c r="N144" s="146"/>
      <c r="O144" s="146"/>
      <c r="P144" s="146"/>
      <c r="Q144" s="146"/>
      <c r="R144" s="167"/>
      <c r="S144" s="146"/>
      <c r="T144" s="146"/>
      <c r="U144" s="146"/>
      <c r="V144" s="146"/>
      <c r="W144" s="167"/>
      <c r="X144" s="146"/>
      <c r="Y144" s="146"/>
      <c r="Z144" s="146"/>
      <c r="AA144" s="146"/>
      <c r="AB144" s="167"/>
      <c r="AC144" s="146"/>
      <c r="AD144" s="146"/>
      <c r="AE144" s="146"/>
      <c r="AF144" s="171"/>
      <c r="AG144" s="169"/>
      <c r="AH144" s="169"/>
      <c r="AI144" s="170"/>
      <c r="AJ144" s="167"/>
      <c r="AK144" s="146"/>
      <c r="AL144" s="146"/>
      <c r="AM144" s="146"/>
      <c r="AN144" s="171"/>
      <c r="AO144" s="172" t="s">
        <v>1125</v>
      </c>
      <c r="AP144" s="167"/>
      <c r="AQ144" s="173"/>
      <c r="AR144" s="146"/>
      <c r="AS144" s="181"/>
      <c r="AT144" s="146"/>
      <c r="AU144" s="173"/>
      <c r="AV144" s="173"/>
      <c r="AW144" s="173"/>
      <c r="AX144" s="173"/>
      <c r="AY144" s="167"/>
      <c r="AZ144" s="171"/>
      <c r="BA144" s="302"/>
      <c r="BB144" s="303"/>
      <c r="BC144" s="173"/>
      <c r="BD144" s="304"/>
      <c r="BE144" s="278"/>
      <c r="BF144" s="171"/>
      <c r="BG144" s="231"/>
      <c r="BH144" s="231"/>
      <c r="BI144" s="231"/>
      <c r="BJ144" s="233"/>
      <c r="BK144" s="167"/>
      <c r="BL144" s="231"/>
      <c r="BM144" s="231"/>
      <c r="BN144" s="233"/>
      <c r="BO144" s="167"/>
      <c r="BP144" s="231"/>
      <c r="BQ144" s="231"/>
      <c r="BR144" s="233"/>
      <c r="BS144" s="167"/>
      <c r="BT144" s="146"/>
      <c r="BU144" s="146"/>
      <c r="BV144" s="146"/>
      <c r="BW144" s="167"/>
      <c r="BX144" s="231"/>
      <c r="BY144" s="231"/>
      <c r="BZ144" s="231"/>
      <c r="CA144" s="155">
        <v>140</v>
      </c>
      <c r="CB144" s="146"/>
      <c r="CC144" s="173"/>
      <c r="CD144" s="146"/>
      <c r="CE144" s="173"/>
      <c r="CF144" s="146"/>
      <c r="CG144" s="169"/>
      <c r="CH144" s="169"/>
      <c r="CI144" s="169"/>
      <c r="CJ144" s="146"/>
      <c r="CK144" s="207"/>
      <c r="CL144" s="231"/>
      <c r="CM144" s="231"/>
      <c r="CN144" s="231"/>
      <c r="CO144" s="313"/>
    </row>
    <row r="145" spans="1:93" x14ac:dyDescent="0.25">
      <c r="A145" s="152">
        <v>141</v>
      </c>
      <c r="B145" s="146" t="s">
        <v>544</v>
      </c>
      <c r="C145" s="146"/>
      <c r="D145" s="168"/>
      <c r="E145" s="166"/>
      <c r="F145" s="166"/>
      <c r="G145" s="175"/>
      <c r="H145" s="203"/>
      <c r="I145" s="207"/>
      <c r="J145" s="175"/>
      <c r="K145" s="203"/>
      <c r="L145" s="171"/>
      <c r="M145" s="146"/>
      <c r="N145" s="146"/>
      <c r="O145" s="146"/>
      <c r="P145" s="146"/>
      <c r="Q145" s="146"/>
      <c r="R145" s="167"/>
      <c r="S145" s="146"/>
      <c r="T145" s="146"/>
      <c r="U145" s="146"/>
      <c r="V145" s="146"/>
      <c r="W145" s="167"/>
      <c r="X145" s="146"/>
      <c r="Y145" s="146"/>
      <c r="Z145" s="146"/>
      <c r="AA145" s="146"/>
      <c r="AB145" s="167"/>
      <c r="AC145" s="146"/>
      <c r="AD145" s="146"/>
      <c r="AE145" s="146"/>
      <c r="AF145" s="171"/>
      <c r="AG145" s="169"/>
      <c r="AH145" s="169"/>
      <c r="AI145" s="170"/>
      <c r="AJ145" s="167"/>
      <c r="AK145" s="146"/>
      <c r="AL145" s="146"/>
      <c r="AM145" s="146"/>
      <c r="AN145" s="171"/>
      <c r="AO145" s="172" t="s">
        <v>1125</v>
      </c>
      <c r="AP145" s="167"/>
      <c r="AQ145" s="173"/>
      <c r="AR145" s="146"/>
      <c r="AS145" s="181"/>
      <c r="AT145" s="146"/>
      <c r="AU145" s="173"/>
      <c r="AV145" s="173"/>
      <c r="AW145" s="173"/>
      <c r="AX145" s="173"/>
      <c r="AY145" s="167"/>
      <c r="AZ145" s="171"/>
      <c r="BA145" s="302"/>
      <c r="BB145" s="303"/>
      <c r="BC145" s="173"/>
      <c r="BD145" s="304"/>
      <c r="BE145" s="278"/>
      <c r="BF145" s="171"/>
      <c r="BG145" s="231"/>
      <c r="BH145" s="231"/>
      <c r="BI145" s="231"/>
      <c r="BJ145" s="233"/>
      <c r="BK145" s="167"/>
      <c r="BL145" s="231"/>
      <c r="BM145" s="231"/>
      <c r="BN145" s="233"/>
      <c r="BO145" s="167"/>
      <c r="BP145" s="231"/>
      <c r="BQ145" s="231"/>
      <c r="BR145" s="233"/>
      <c r="BS145" s="167"/>
      <c r="BT145" s="146"/>
      <c r="BU145" s="146"/>
      <c r="BV145" s="146"/>
      <c r="BW145" s="167"/>
      <c r="BX145" s="231"/>
      <c r="BY145" s="231"/>
      <c r="BZ145" s="231"/>
      <c r="CA145" s="155">
        <v>141</v>
      </c>
      <c r="CB145" s="146"/>
      <c r="CC145" s="173"/>
      <c r="CD145" s="146"/>
      <c r="CE145" s="173"/>
      <c r="CF145" s="146"/>
      <c r="CG145" s="169"/>
      <c r="CH145" s="169"/>
      <c r="CI145" s="169"/>
      <c r="CJ145" s="146"/>
      <c r="CK145" s="207"/>
      <c r="CL145" s="231"/>
      <c r="CM145" s="231"/>
      <c r="CN145" s="231"/>
      <c r="CO145" s="233"/>
    </row>
    <row r="146" spans="1:93" x14ac:dyDescent="0.25">
      <c r="A146" s="152">
        <v>142</v>
      </c>
      <c r="B146" s="146" t="s">
        <v>545</v>
      </c>
      <c r="C146" s="146"/>
      <c r="D146" s="168"/>
      <c r="E146" s="166"/>
      <c r="F146" s="166"/>
      <c r="G146" s="175"/>
      <c r="H146" s="203"/>
      <c r="I146" s="207"/>
      <c r="J146" s="175"/>
      <c r="K146" s="203"/>
      <c r="L146" s="171"/>
      <c r="M146" s="146"/>
      <c r="N146" s="146"/>
      <c r="O146" s="146"/>
      <c r="P146" s="146"/>
      <c r="Q146" s="146"/>
      <c r="R146" s="167"/>
      <c r="S146" s="146"/>
      <c r="T146" s="146"/>
      <c r="U146" s="146"/>
      <c r="V146" s="146"/>
      <c r="W146" s="167"/>
      <c r="X146" s="146"/>
      <c r="Y146" s="146"/>
      <c r="Z146" s="146"/>
      <c r="AA146" s="146"/>
      <c r="AB146" s="167"/>
      <c r="AC146" s="146"/>
      <c r="AD146" s="146"/>
      <c r="AE146" s="146"/>
      <c r="AF146" s="171"/>
      <c r="AG146" s="169"/>
      <c r="AH146" s="169"/>
      <c r="AI146" s="170"/>
      <c r="AJ146" s="167"/>
      <c r="AK146" s="146"/>
      <c r="AL146" s="146"/>
      <c r="AM146" s="146"/>
      <c r="AN146" s="171"/>
      <c r="AO146" s="172" t="s">
        <v>1125</v>
      </c>
      <c r="AP146" s="167"/>
      <c r="AQ146" s="173"/>
      <c r="AR146" s="146"/>
      <c r="AS146" s="181"/>
      <c r="AT146" s="146"/>
      <c r="AU146" s="173"/>
      <c r="AV146" s="173"/>
      <c r="AW146" s="173"/>
      <c r="AX146" s="173"/>
      <c r="AY146" s="167"/>
      <c r="AZ146" s="171"/>
      <c r="BA146" s="302"/>
      <c r="BB146" s="303"/>
      <c r="BC146" s="173"/>
      <c r="BD146" s="304"/>
      <c r="BE146" s="278"/>
      <c r="BF146" s="171"/>
      <c r="BG146" s="231"/>
      <c r="BH146" s="231"/>
      <c r="BI146" s="231"/>
      <c r="BJ146" s="233"/>
      <c r="BK146" s="167"/>
      <c r="BL146" s="231"/>
      <c r="BM146" s="231"/>
      <c r="BN146" s="233"/>
      <c r="BO146" s="167"/>
      <c r="BP146" s="231"/>
      <c r="BQ146" s="231"/>
      <c r="BR146" s="233"/>
      <c r="BS146" s="167"/>
      <c r="BT146" s="146"/>
      <c r="BU146" s="146"/>
      <c r="BV146" s="146"/>
      <c r="BW146" s="167"/>
      <c r="BX146" s="231"/>
      <c r="BY146" s="231"/>
      <c r="BZ146" s="231"/>
      <c r="CA146" s="155">
        <v>142</v>
      </c>
      <c r="CB146" s="146"/>
      <c r="CC146" s="173"/>
      <c r="CD146" s="146"/>
      <c r="CE146" s="173"/>
      <c r="CF146" s="146"/>
      <c r="CG146" s="169"/>
      <c r="CH146" s="169"/>
      <c r="CI146" s="169"/>
      <c r="CJ146" s="146"/>
      <c r="CK146" s="207"/>
      <c r="CL146" s="231"/>
      <c r="CM146" s="231"/>
      <c r="CN146" s="231"/>
      <c r="CO146" s="233"/>
    </row>
    <row r="147" spans="1:93" x14ac:dyDescent="0.25">
      <c r="A147" s="152">
        <v>143</v>
      </c>
      <c r="B147" s="146" t="s">
        <v>546</v>
      </c>
      <c r="C147" s="146"/>
      <c r="D147" s="168"/>
      <c r="E147" s="166"/>
      <c r="F147" s="166"/>
      <c r="G147" s="175"/>
      <c r="H147" s="203"/>
      <c r="I147" s="207"/>
      <c r="J147" s="175"/>
      <c r="K147" s="203"/>
      <c r="L147" s="171"/>
      <c r="M147" s="146"/>
      <c r="N147" s="146"/>
      <c r="O147" s="146"/>
      <c r="P147" s="146"/>
      <c r="Q147" s="146"/>
      <c r="R147" s="167"/>
      <c r="S147" s="146"/>
      <c r="T147" s="146"/>
      <c r="U147" s="146"/>
      <c r="V147" s="146"/>
      <c r="W147" s="167"/>
      <c r="X147" s="146"/>
      <c r="Y147" s="146"/>
      <c r="Z147" s="146"/>
      <c r="AA147" s="146"/>
      <c r="AB147" s="167"/>
      <c r="AC147" s="146"/>
      <c r="AD147" s="146"/>
      <c r="AE147" s="146"/>
      <c r="AF147" s="171"/>
      <c r="AG147" s="169"/>
      <c r="AH147" s="169"/>
      <c r="AI147" s="170"/>
      <c r="AJ147" s="167"/>
      <c r="AK147" s="146"/>
      <c r="AL147" s="146"/>
      <c r="AM147" s="146"/>
      <c r="AN147" s="171"/>
      <c r="AO147" s="172" t="s">
        <v>1125</v>
      </c>
      <c r="AP147" s="167"/>
      <c r="AQ147" s="173"/>
      <c r="AR147" s="146"/>
      <c r="AS147" s="181"/>
      <c r="AT147" s="146"/>
      <c r="AU147" s="173"/>
      <c r="AV147" s="173"/>
      <c r="AW147" s="173"/>
      <c r="AX147" s="173"/>
      <c r="AY147" s="167"/>
      <c r="AZ147" s="171"/>
      <c r="BA147" s="302"/>
      <c r="BB147" s="303"/>
      <c r="BC147" s="173"/>
      <c r="BD147" s="304"/>
      <c r="BE147" s="278"/>
      <c r="BF147" s="171"/>
      <c r="BG147" s="231"/>
      <c r="BH147" s="231"/>
      <c r="BI147" s="231"/>
      <c r="BJ147" s="233"/>
      <c r="BK147" s="167"/>
      <c r="BL147" s="231"/>
      <c r="BM147" s="231"/>
      <c r="BN147" s="233"/>
      <c r="BO147" s="167"/>
      <c r="BP147" s="231"/>
      <c r="BQ147" s="231"/>
      <c r="BR147" s="233"/>
      <c r="BS147" s="167"/>
      <c r="BT147" s="146"/>
      <c r="BU147" s="146"/>
      <c r="BV147" s="146"/>
      <c r="BW147" s="167"/>
      <c r="BX147" s="231"/>
      <c r="BY147" s="231"/>
      <c r="BZ147" s="231"/>
      <c r="CA147" s="155">
        <v>143</v>
      </c>
      <c r="CB147" s="146"/>
      <c r="CC147" s="173"/>
      <c r="CD147" s="146"/>
      <c r="CE147" s="173"/>
      <c r="CF147" s="146"/>
      <c r="CG147" s="169"/>
      <c r="CH147" s="169"/>
      <c r="CI147" s="169"/>
      <c r="CJ147" s="146"/>
      <c r="CK147" s="207"/>
      <c r="CL147" s="231"/>
      <c r="CM147" s="231"/>
      <c r="CN147" s="231"/>
      <c r="CO147" s="233"/>
    </row>
    <row r="148" spans="1:93" x14ac:dyDescent="0.25">
      <c r="A148" s="152">
        <v>144</v>
      </c>
      <c r="B148" s="146" t="s">
        <v>547</v>
      </c>
      <c r="C148" s="146"/>
      <c r="D148" s="168"/>
      <c r="E148" s="166"/>
      <c r="F148" s="166"/>
      <c r="G148" s="175"/>
      <c r="H148" s="203"/>
      <c r="I148" s="207"/>
      <c r="J148" s="175"/>
      <c r="K148" s="203"/>
      <c r="L148" s="171"/>
      <c r="M148" s="146"/>
      <c r="N148" s="146"/>
      <c r="O148" s="146"/>
      <c r="P148" s="146"/>
      <c r="Q148" s="146"/>
      <c r="R148" s="167"/>
      <c r="S148" s="146"/>
      <c r="T148" s="146"/>
      <c r="U148" s="146"/>
      <c r="V148" s="146"/>
      <c r="W148" s="167"/>
      <c r="X148" s="146"/>
      <c r="Y148" s="146"/>
      <c r="Z148" s="146"/>
      <c r="AA148" s="146"/>
      <c r="AB148" s="167"/>
      <c r="AC148" s="146"/>
      <c r="AD148" s="146"/>
      <c r="AE148" s="146"/>
      <c r="AF148" s="171"/>
      <c r="AG148" s="169"/>
      <c r="AH148" s="169"/>
      <c r="AI148" s="170"/>
      <c r="AJ148" s="167"/>
      <c r="AK148" s="146"/>
      <c r="AL148" s="146"/>
      <c r="AM148" s="146"/>
      <c r="AN148" s="171"/>
      <c r="AO148" s="172" t="s">
        <v>1125</v>
      </c>
      <c r="AP148" s="167"/>
      <c r="AQ148" s="173"/>
      <c r="AR148" s="146"/>
      <c r="AS148" s="181"/>
      <c r="AT148" s="146"/>
      <c r="AU148" s="173"/>
      <c r="AV148" s="173"/>
      <c r="AW148" s="173"/>
      <c r="AX148" s="173"/>
      <c r="AY148" s="167"/>
      <c r="AZ148" s="171"/>
      <c r="BA148" s="302"/>
      <c r="BB148" s="303"/>
      <c r="BC148" s="173"/>
      <c r="BD148" s="304"/>
      <c r="BE148" s="278"/>
      <c r="BF148" s="171"/>
      <c r="BG148" s="231"/>
      <c r="BH148" s="231"/>
      <c r="BI148" s="231"/>
      <c r="BJ148" s="233"/>
      <c r="BK148" s="167"/>
      <c r="BL148" s="231"/>
      <c r="BM148" s="231"/>
      <c r="BN148" s="233"/>
      <c r="BO148" s="167"/>
      <c r="BP148" s="231"/>
      <c r="BQ148" s="231"/>
      <c r="BR148" s="233"/>
      <c r="BS148" s="167"/>
      <c r="BT148" s="146"/>
      <c r="BU148" s="146"/>
      <c r="BV148" s="146"/>
      <c r="BW148" s="167"/>
      <c r="BX148" s="231"/>
      <c r="BY148" s="231"/>
      <c r="BZ148" s="231"/>
      <c r="CA148" s="155">
        <v>144</v>
      </c>
      <c r="CB148" s="146"/>
      <c r="CC148" s="173"/>
      <c r="CD148" s="146"/>
      <c r="CE148" s="173"/>
      <c r="CF148" s="146"/>
      <c r="CG148" s="169"/>
      <c r="CH148" s="169"/>
      <c r="CI148" s="169"/>
      <c r="CJ148" s="146"/>
      <c r="CK148" s="207"/>
      <c r="CL148" s="231"/>
      <c r="CM148" s="231"/>
      <c r="CN148" s="231"/>
      <c r="CO148" s="233"/>
    </row>
    <row r="149" spans="1:93" x14ac:dyDescent="0.25">
      <c r="A149" s="152">
        <v>145</v>
      </c>
      <c r="B149" s="146" t="s">
        <v>548</v>
      </c>
      <c r="C149" s="146"/>
      <c r="D149" s="168"/>
      <c r="E149" s="166"/>
      <c r="F149" s="166"/>
      <c r="G149" s="175"/>
      <c r="H149" s="203"/>
      <c r="I149" s="207"/>
      <c r="J149" s="175"/>
      <c r="K149" s="203"/>
      <c r="L149" s="171"/>
      <c r="M149" s="146"/>
      <c r="N149" s="146"/>
      <c r="O149" s="146"/>
      <c r="P149" s="146"/>
      <c r="Q149" s="146"/>
      <c r="R149" s="167"/>
      <c r="S149" s="146"/>
      <c r="T149" s="146"/>
      <c r="U149" s="146"/>
      <c r="V149" s="146"/>
      <c r="W149" s="167"/>
      <c r="X149" s="146"/>
      <c r="Y149" s="146"/>
      <c r="Z149" s="146"/>
      <c r="AA149" s="146"/>
      <c r="AB149" s="167"/>
      <c r="AC149" s="146"/>
      <c r="AD149" s="146"/>
      <c r="AE149" s="146"/>
      <c r="AF149" s="171"/>
      <c r="AG149" s="169"/>
      <c r="AH149" s="169"/>
      <c r="AI149" s="170"/>
      <c r="AJ149" s="167"/>
      <c r="AK149" s="146"/>
      <c r="AL149" s="146"/>
      <c r="AM149" s="146"/>
      <c r="AN149" s="171"/>
      <c r="AO149" s="172" t="s">
        <v>1125</v>
      </c>
      <c r="AP149" s="167"/>
      <c r="AQ149" s="173"/>
      <c r="AR149" s="146"/>
      <c r="AS149" s="181"/>
      <c r="AT149" s="146"/>
      <c r="AU149" s="173"/>
      <c r="AV149" s="173"/>
      <c r="AW149" s="173"/>
      <c r="AX149" s="173"/>
      <c r="AY149" s="167"/>
      <c r="AZ149" s="171"/>
      <c r="BA149" s="302"/>
      <c r="BB149" s="303"/>
      <c r="BC149" s="173"/>
      <c r="BD149" s="304"/>
      <c r="BE149" s="278"/>
      <c r="BF149" s="171"/>
      <c r="BG149" s="231"/>
      <c r="BH149" s="231"/>
      <c r="BI149" s="231"/>
      <c r="BJ149" s="233"/>
      <c r="BK149" s="167"/>
      <c r="BL149" s="231"/>
      <c r="BM149" s="231"/>
      <c r="BN149" s="233"/>
      <c r="BO149" s="167"/>
      <c r="BP149" s="231"/>
      <c r="BQ149" s="231"/>
      <c r="BR149" s="233"/>
      <c r="BS149" s="167"/>
      <c r="BT149" s="146"/>
      <c r="BU149" s="146"/>
      <c r="BV149" s="146"/>
      <c r="BW149" s="167"/>
      <c r="BX149" s="231"/>
      <c r="BY149" s="231"/>
      <c r="BZ149" s="231"/>
      <c r="CA149" s="155">
        <v>145</v>
      </c>
      <c r="CB149" s="146"/>
      <c r="CC149" s="173"/>
      <c r="CD149" s="146"/>
      <c r="CE149" s="173"/>
      <c r="CF149" s="146"/>
      <c r="CG149" s="169"/>
      <c r="CH149" s="169"/>
      <c r="CI149" s="169"/>
      <c r="CJ149" s="146"/>
      <c r="CK149" s="207"/>
      <c r="CL149" s="231"/>
      <c r="CM149" s="231"/>
      <c r="CN149" s="231"/>
      <c r="CO149" s="233"/>
    </row>
    <row r="150" spans="1:93" x14ac:dyDescent="0.25">
      <c r="A150" s="152">
        <v>146</v>
      </c>
      <c r="B150" s="146" t="s">
        <v>549</v>
      </c>
      <c r="C150" s="146"/>
      <c r="D150" s="168"/>
      <c r="E150" s="166"/>
      <c r="F150" s="166"/>
      <c r="G150" s="175"/>
      <c r="H150" s="203"/>
      <c r="I150" s="207"/>
      <c r="J150" s="175"/>
      <c r="K150" s="203"/>
      <c r="L150" s="171"/>
      <c r="M150" s="146"/>
      <c r="N150" s="146"/>
      <c r="O150" s="146"/>
      <c r="P150" s="146"/>
      <c r="Q150" s="146"/>
      <c r="R150" s="167"/>
      <c r="S150" s="146"/>
      <c r="T150" s="146"/>
      <c r="U150" s="146"/>
      <c r="V150" s="146"/>
      <c r="W150" s="167"/>
      <c r="X150" s="146"/>
      <c r="Y150" s="146"/>
      <c r="Z150" s="146"/>
      <c r="AA150" s="146"/>
      <c r="AB150" s="167"/>
      <c r="AC150" s="146"/>
      <c r="AD150" s="146"/>
      <c r="AE150" s="146"/>
      <c r="AF150" s="171"/>
      <c r="AG150" s="169"/>
      <c r="AH150" s="169"/>
      <c r="AI150" s="170"/>
      <c r="AJ150" s="167"/>
      <c r="AK150" s="146"/>
      <c r="AL150" s="146"/>
      <c r="AM150" s="146"/>
      <c r="AN150" s="171"/>
      <c r="AO150" s="172" t="s">
        <v>1125</v>
      </c>
      <c r="AP150" s="167"/>
      <c r="AQ150" s="173"/>
      <c r="AR150" s="146"/>
      <c r="AS150" s="181"/>
      <c r="AT150" s="146"/>
      <c r="AU150" s="173"/>
      <c r="AV150" s="173"/>
      <c r="AW150" s="173"/>
      <c r="AX150" s="173"/>
      <c r="AY150" s="167"/>
      <c r="AZ150" s="171"/>
      <c r="BA150" s="302"/>
      <c r="BB150" s="303"/>
      <c r="BC150" s="173"/>
      <c r="BD150" s="304"/>
      <c r="BE150" s="278"/>
      <c r="BF150" s="171"/>
      <c r="BG150" s="231"/>
      <c r="BH150" s="231"/>
      <c r="BI150" s="231"/>
      <c r="BJ150" s="233"/>
      <c r="BK150" s="167"/>
      <c r="BL150" s="231"/>
      <c r="BM150" s="231"/>
      <c r="BN150" s="233"/>
      <c r="BO150" s="167"/>
      <c r="BP150" s="231"/>
      <c r="BQ150" s="231"/>
      <c r="BR150" s="233"/>
      <c r="BS150" s="167"/>
      <c r="BT150" s="146"/>
      <c r="BU150" s="146"/>
      <c r="BV150" s="146"/>
      <c r="BW150" s="167"/>
      <c r="BX150" s="231"/>
      <c r="BY150" s="231"/>
      <c r="BZ150" s="231"/>
      <c r="CA150" s="155">
        <v>146</v>
      </c>
      <c r="CB150" s="146"/>
      <c r="CC150" s="173"/>
      <c r="CD150" s="146"/>
      <c r="CE150" s="173"/>
      <c r="CF150" s="146"/>
      <c r="CG150" s="169"/>
      <c r="CH150" s="169"/>
      <c r="CI150" s="169"/>
      <c r="CJ150" s="146"/>
      <c r="CK150" s="207"/>
      <c r="CL150" s="231"/>
      <c r="CM150" s="231"/>
      <c r="CN150" s="231"/>
      <c r="CO150" s="233"/>
    </row>
    <row r="151" spans="1:93" x14ac:dyDescent="0.25">
      <c r="A151" s="152">
        <v>147</v>
      </c>
      <c r="B151" s="146" t="s">
        <v>550</v>
      </c>
      <c r="C151" s="146"/>
      <c r="D151" s="168"/>
      <c r="E151" s="166"/>
      <c r="F151" s="166"/>
      <c r="G151" s="175"/>
      <c r="H151" s="203"/>
      <c r="I151" s="207"/>
      <c r="J151" s="175"/>
      <c r="K151" s="203"/>
      <c r="L151" s="171"/>
      <c r="M151" s="146"/>
      <c r="N151" s="146"/>
      <c r="O151" s="146"/>
      <c r="P151" s="146"/>
      <c r="Q151" s="146"/>
      <c r="R151" s="167"/>
      <c r="S151" s="146"/>
      <c r="T151" s="146"/>
      <c r="U151" s="146"/>
      <c r="V151" s="146"/>
      <c r="W151" s="167"/>
      <c r="X151" s="146"/>
      <c r="Y151" s="146"/>
      <c r="Z151" s="146"/>
      <c r="AA151" s="146"/>
      <c r="AB151" s="167"/>
      <c r="AC151" s="146"/>
      <c r="AD151" s="146"/>
      <c r="AE151" s="146"/>
      <c r="AF151" s="171"/>
      <c r="AG151" s="169"/>
      <c r="AH151" s="169"/>
      <c r="AI151" s="170"/>
      <c r="AJ151" s="167"/>
      <c r="AK151" s="146"/>
      <c r="AL151" s="146"/>
      <c r="AM151" s="146"/>
      <c r="AN151" s="171"/>
      <c r="AO151" s="172" t="s">
        <v>1125</v>
      </c>
      <c r="AP151" s="167"/>
      <c r="AQ151" s="173"/>
      <c r="AR151" s="146"/>
      <c r="AS151" s="181"/>
      <c r="AT151" s="146"/>
      <c r="AU151" s="173"/>
      <c r="AV151" s="173"/>
      <c r="AW151" s="173"/>
      <c r="AX151" s="173"/>
      <c r="AY151" s="167"/>
      <c r="AZ151" s="171"/>
      <c r="BA151" s="302"/>
      <c r="BB151" s="303"/>
      <c r="BC151" s="173"/>
      <c r="BD151" s="304"/>
      <c r="BE151" s="278"/>
      <c r="BF151" s="171"/>
      <c r="BG151" s="231"/>
      <c r="BH151" s="231"/>
      <c r="BI151" s="231"/>
      <c r="BJ151" s="233"/>
      <c r="BK151" s="167"/>
      <c r="BL151" s="231"/>
      <c r="BM151" s="231"/>
      <c r="BN151" s="233"/>
      <c r="BO151" s="167"/>
      <c r="BP151" s="231"/>
      <c r="BQ151" s="231"/>
      <c r="BR151" s="233"/>
      <c r="BS151" s="167"/>
      <c r="BT151" s="146"/>
      <c r="BU151" s="146"/>
      <c r="BV151" s="146"/>
      <c r="BW151" s="167"/>
      <c r="BX151" s="231"/>
      <c r="BY151" s="231"/>
      <c r="BZ151" s="231"/>
      <c r="CA151" s="155">
        <v>147</v>
      </c>
      <c r="CB151" s="146"/>
      <c r="CC151" s="173"/>
      <c r="CD151" s="146"/>
      <c r="CE151" s="173"/>
      <c r="CF151" s="146"/>
      <c r="CG151" s="169"/>
      <c r="CH151" s="169"/>
      <c r="CI151" s="169"/>
      <c r="CJ151" s="146"/>
      <c r="CK151" s="207"/>
      <c r="CL151" s="231"/>
      <c r="CM151" s="231"/>
      <c r="CN151" s="231"/>
      <c r="CO151" s="233"/>
    </row>
    <row r="152" spans="1:93" x14ac:dyDescent="0.25">
      <c r="A152" s="152">
        <v>148</v>
      </c>
      <c r="B152" s="146" t="s">
        <v>551</v>
      </c>
      <c r="C152" s="146"/>
      <c r="D152" s="168"/>
      <c r="E152" s="166"/>
      <c r="F152" s="166"/>
      <c r="G152" s="175"/>
      <c r="H152" s="203"/>
      <c r="I152" s="207"/>
      <c r="J152" s="175"/>
      <c r="K152" s="203"/>
      <c r="L152" s="171"/>
      <c r="M152" s="146"/>
      <c r="N152" s="146"/>
      <c r="O152" s="146"/>
      <c r="P152" s="146"/>
      <c r="Q152" s="146"/>
      <c r="R152" s="167"/>
      <c r="S152" s="146"/>
      <c r="T152" s="146"/>
      <c r="U152" s="146"/>
      <c r="V152" s="146"/>
      <c r="W152" s="167"/>
      <c r="X152" s="146"/>
      <c r="Y152" s="146"/>
      <c r="Z152" s="146"/>
      <c r="AA152" s="146"/>
      <c r="AB152" s="167"/>
      <c r="AC152" s="146"/>
      <c r="AD152" s="146"/>
      <c r="AE152" s="146"/>
      <c r="AF152" s="171"/>
      <c r="AG152" s="169"/>
      <c r="AH152" s="169"/>
      <c r="AI152" s="170"/>
      <c r="AJ152" s="167"/>
      <c r="AK152" s="146"/>
      <c r="AL152" s="146"/>
      <c r="AM152" s="146"/>
      <c r="AN152" s="171"/>
      <c r="AO152" s="172" t="s">
        <v>1125</v>
      </c>
      <c r="AP152" s="167"/>
      <c r="AQ152" s="173"/>
      <c r="AR152" s="146"/>
      <c r="AS152" s="181"/>
      <c r="AT152" s="146"/>
      <c r="AU152" s="173"/>
      <c r="AV152" s="173"/>
      <c r="AW152" s="173"/>
      <c r="AX152" s="173"/>
      <c r="AY152" s="167"/>
      <c r="AZ152" s="171"/>
      <c r="BA152" s="302"/>
      <c r="BB152" s="303"/>
      <c r="BC152" s="173"/>
      <c r="BD152" s="304"/>
      <c r="BE152" s="278"/>
      <c r="BF152" s="171"/>
      <c r="BG152" s="231"/>
      <c r="BH152" s="231"/>
      <c r="BI152" s="231"/>
      <c r="BJ152" s="233"/>
      <c r="BK152" s="167"/>
      <c r="BL152" s="231"/>
      <c r="BM152" s="231"/>
      <c r="BN152" s="233"/>
      <c r="BO152" s="167"/>
      <c r="BP152" s="231"/>
      <c r="BQ152" s="231"/>
      <c r="BR152" s="233"/>
      <c r="BS152" s="167"/>
      <c r="BT152" s="146"/>
      <c r="BU152" s="146"/>
      <c r="BV152" s="146"/>
      <c r="BW152" s="167"/>
      <c r="BX152" s="231"/>
      <c r="BY152" s="231"/>
      <c r="BZ152" s="231"/>
      <c r="CA152" s="155">
        <v>148</v>
      </c>
      <c r="CB152" s="146"/>
      <c r="CC152" s="173"/>
      <c r="CD152" s="146"/>
      <c r="CE152" s="173"/>
      <c r="CF152" s="146"/>
      <c r="CG152" s="169"/>
      <c r="CH152" s="169"/>
      <c r="CI152" s="169"/>
      <c r="CJ152" s="146"/>
      <c r="CK152" s="207"/>
      <c r="CL152" s="231"/>
      <c r="CM152" s="231"/>
      <c r="CN152" s="231"/>
      <c r="CO152" s="233"/>
    </row>
    <row r="153" spans="1:93" x14ac:dyDescent="0.25">
      <c r="A153" s="152">
        <v>149</v>
      </c>
      <c r="B153" s="146" t="s">
        <v>552</v>
      </c>
      <c r="C153" s="146"/>
      <c r="D153" s="168"/>
      <c r="E153" s="166"/>
      <c r="F153" s="166"/>
      <c r="G153" s="175"/>
      <c r="H153" s="203"/>
      <c r="I153" s="207"/>
      <c r="J153" s="175"/>
      <c r="K153" s="203"/>
      <c r="L153" s="171"/>
      <c r="M153" s="146"/>
      <c r="N153" s="146"/>
      <c r="O153" s="146"/>
      <c r="P153" s="146"/>
      <c r="Q153" s="146"/>
      <c r="R153" s="167"/>
      <c r="S153" s="146"/>
      <c r="T153" s="146"/>
      <c r="U153" s="146"/>
      <c r="V153" s="146"/>
      <c r="W153" s="167"/>
      <c r="X153" s="146"/>
      <c r="Y153" s="146"/>
      <c r="Z153" s="146"/>
      <c r="AA153" s="146"/>
      <c r="AB153" s="167"/>
      <c r="AC153" s="146"/>
      <c r="AD153" s="146"/>
      <c r="AE153" s="146"/>
      <c r="AF153" s="171"/>
      <c r="AG153" s="169"/>
      <c r="AH153" s="169"/>
      <c r="AI153" s="170"/>
      <c r="AJ153" s="167"/>
      <c r="AK153" s="146"/>
      <c r="AL153" s="146"/>
      <c r="AM153" s="146"/>
      <c r="AN153" s="171"/>
      <c r="AO153" s="172" t="s">
        <v>1125</v>
      </c>
      <c r="AP153" s="167"/>
      <c r="AQ153" s="173"/>
      <c r="AR153" s="146"/>
      <c r="AS153" s="181"/>
      <c r="AT153" s="146"/>
      <c r="AU153" s="173"/>
      <c r="AV153" s="173"/>
      <c r="AW153" s="173"/>
      <c r="AX153" s="173"/>
      <c r="AY153" s="167"/>
      <c r="AZ153" s="171"/>
      <c r="BA153" s="302"/>
      <c r="BB153" s="303"/>
      <c r="BC153" s="173"/>
      <c r="BD153" s="304"/>
      <c r="BE153" s="278"/>
      <c r="BF153" s="171"/>
      <c r="BG153" s="231"/>
      <c r="BH153" s="231"/>
      <c r="BI153" s="231"/>
      <c r="BJ153" s="233"/>
      <c r="BK153" s="167"/>
      <c r="BL153" s="231"/>
      <c r="BM153" s="231"/>
      <c r="BN153" s="233"/>
      <c r="BO153" s="167"/>
      <c r="BP153" s="231"/>
      <c r="BQ153" s="231"/>
      <c r="BR153" s="233"/>
      <c r="BS153" s="167"/>
      <c r="BT153" s="146"/>
      <c r="BU153" s="146"/>
      <c r="BV153" s="146"/>
      <c r="BW153" s="167"/>
      <c r="BX153" s="231"/>
      <c r="BY153" s="231"/>
      <c r="BZ153" s="231"/>
      <c r="CA153" s="155">
        <v>149</v>
      </c>
      <c r="CB153" s="146"/>
      <c r="CC153" s="173"/>
      <c r="CD153" s="146"/>
      <c r="CE153" s="173"/>
      <c r="CF153" s="146"/>
      <c r="CG153" s="169"/>
      <c r="CH153" s="169"/>
      <c r="CI153" s="169"/>
      <c r="CJ153" s="146"/>
      <c r="CK153" s="207"/>
      <c r="CL153" s="231"/>
      <c r="CM153" s="231"/>
      <c r="CN153" s="231"/>
      <c r="CO153" s="233"/>
    </row>
    <row r="154" spans="1:93" x14ac:dyDescent="0.25">
      <c r="A154" s="152">
        <v>150</v>
      </c>
      <c r="B154" s="146" t="s">
        <v>553</v>
      </c>
      <c r="C154" s="146"/>
      <c r="D154" s="168"/>
      <c r="E154" s="166"/>
      <c r="F154" s="166"/>
      <c r="G154" s="175"/>
      <c r="H154" s="203"/>
      <c r="I154" s="207"/>
      <c r="J154" s="175"/>
      <c r="K154" s="203"/>
      <c r="L154" s="171"/>
      <c r="M154" s="146"/>
      <c r="N154" s="146"/>
      <c r="O154" s="146"/>
      <c r="P154" s="146"/>
      <c r="Q154" s="146"/>
      <c r="R154" s="167"/>
      <c r="S154" s="146"/>
      <c r="T154" s="146"/>
      <c r="U154" s="146"/>
      <c r="V154" s="146"/>
      <c r="W154" s="167"/>
      <c r="X154" s="146"/>
      <c r="Y154" s="146"/>
      <c r="Z154" s="146"/>
      <c r="AA154" s="146"/>
      <c r="AB154" s="167"/>
      <c r="AC154" s="146"/>
      <c r="AD154" s="146"/>
      <c r="AE154" s="146"/>
      <c r="AF154" s="171"/>
      <c r="AG154" s="169"/>
      <c r="AH154" s="169"/>
      <c r="AI154" s="170"/>
      <c r="AJ154" s="167"/>
      <c r="AK154" s="146"/>
      <c r="AL154" s="146"/>
      <c r="AM154" s="146"/>
      <c r="AN154" s="171"/>
      <c r="AO154" s="172" t="s">
        <v>1125</v>
      </c>
      <c r="AP154" s="167"/>
      <c r="AQ154" s="173"/>
      <c r="AR154" s="146"/>
      <c r="AS154" s="181"/>
      <c r="AT154" s="146"/>
      <c r="AU154" s="173"/>
      <c r="AV154" s="173"/>
      <c r="AW154" s="173"/>
      <c r="AX154" s="173"/>
      <c r="AY154" s="167"/>
      <c r="AZ154" s="171"/>
      <c r="BA154" s="302"/>
      <c r="BB154" s="303"/>
      <c r="BC154" s="173"/>
      <c r="BD154" s="304"/>
      <c r="BE154" s="278"/>
      <c r="BF154" s="171"/>
      <c r="BG154" s="231"/>
      <c r="BH154" s="231"/>
      <c r="BI154" s="231"/>
      <c r="BJ154" s="233"/>
      <c r="BK154" s="167"/>
      <c r="BL154" s="231"/>
      <c r="BM154" s="231"/>
      <c r="BN154" s="233"/>
      <c r="BO154" s="167"/>
      <c r="BP154" s="231"/>
      <c r="BQ154" s="231"/>
      <c r="BR154" s="233"/>
      <c r="BS154" s="167"/>
      <c r="BT154" s="146"/>
      <c r="BU154" s="146"/>
      <c r="BV154" s="146"/>
      <c r="BW154" s="167"/>
      <c r="BX154" s="231"/>
      <c r="BY154" s="231"/>
      <c r="BZ154" s="231"/>
      <c r="CA154" s="155">
        <v>150</v>
      </c>
      <c r="CB154" s="146"/>
      <c r="CC154" s="173"/>
      <c r="CD154" s="146"/>
      <c r="CE154" s="173"/>
      <c r="CF154" s="146"/>
      <c r="CG154" s="169"/>
      <c r="CH154" s="169"/>
      <c r="CI154" s="169"/>
      <c r="CJ154" s="146"/>
      <c r="CK154" s="207"/>
      <c r="CL154" s="231"/>
      <c r="CM154" s="231"/>
      <c r="CN154" s="231"/>
      <c r="CO154" s="233"/>
    </row>
    <row r="155" spans="1:93" x14ac:dyDescent="0.25">
      <c r="A155" s="152">
        <v>151</v>
      </c>
      <c r="B155" s="146" t="s">
        <v>554</v>
      </c>
      <c r="C155" s="146"/>
      <c r="D155" s="168"/>
      <c r="E155" s="166"/>
      <c r="F155" s="166"/>
      <c r="G155" s="175"/>
      <c r="H155" s="203"/>
      <c r="I155" s="207"/>
      <c r="J155" s="175"/>
      <c r="K155" s="203"/>
      <c r="L155" s="171"/>
      <c r="M155" s="146"/>
      <c r="N155" s="146"/>
      <c r="O155" s="146"/>
      <c r="P155" s="146"/>
      <c r="Q155" s="146"/>
      <c r="R155" s="167"/>
      <c r="S155" s="146"/>
      <c r="T155" s="146"/>
      <c r="U155" s="146"/>
      <c r="V155" s="146"/>
      <c r="W155" s="167"/>
      <c r="X155" s="146"/>
      <c r="Y155" s="146"/>
      <c r="Z155" s="146"/>
      <c r="AA155" s="146"/>
      <c r="AB155" s="167"/>
      <c r="AC155" s="146"/>
      <c r="AD155" s="146"/>
      <c r="AE155" s="146"/>
      <c r="AF155" s="171"/>
      <c r="AG155" s="169"/>
      <c r="AH155" s="169"/>
      <c r="AI155" s="170"/>
      <c r="AJ155" s="167"/>
      <c r="AK155" s="146"/>
      <c r="AL155" s="146"/>
      <c r="AM155" s="146"/>
      <c r="AN155" s="171"/>
      <c r="AO155" s="172" t="s">
        <v>1125</v>
      </c>
      <c r="AP155" s="167"/>
      <c r="AQ155" s="173"/>
      <c r="AR155" s="146"/>
      <c r="AS155" s="181"/>
      <c r="AT155" s="146"/>
      <c r="AU155" s="173"/>
      <c r="AV155" s="173"/>
      <c r="AW155" s="173"/>
      <c r="AX155" s="173"/>
      <c r="AY155" s="167"/>
      <c r="AZ155" s="171"/>
      <c r="BA155" s="302"/>
      <c r="BB155" s="303"/>
      <c r="BC155" s="173"/>
      <c r="BD155" s="304"/>
      <c r="BE155" s="278"/>
      <c r="BF155" s="171"/>
      <c r="BG155" s="231"/>
      <c r="BH155" s="231"/>
      <c r="BI155" s="231"/>
      <c r="BJ155" s="233"/>
      <c r="BK155" s="167"/>
      <c r="BL155" s="231"/>
      <c r="BM155" s="231"/>
      <c r="BN155" s="233"/>
      <c r="BO155" s="167"/>
      <c r="BP155" s="231"/>
      <c r="BQ155" s="231"/>
      <c r="BR155" s="233"/>
      <c r="BS155" s="167"/>
      <c r="BT155" s="146"/>
      <c r="BU155" s="146"/>
      <c r="BV155" s="146"/>
      <c r="BW155" s="167"/>
      <c r="BX155" s="231"/>
      <c r="BY155" s="231"/>
      <c r="BZ155" s="231"/>
      <c r="CA155" s="155">
        <v>151</v>
      </c>
      <c r="CB155" s="146"/>
      <c r="CC155" s="173"/>
      <c r="CD155" s="146"/>
      <c r="CE155" s="173"/>
      <c r="CF155" s="146"/>
      <c r="CG155" s="169"/>
      <c r="CH155" s="169"/>
      <c r="CI155" s="169"/>
      <c r="CJ155" s="146"/>
      <c r="CK155" s="207"/>
      <c r="CL155" s="231"/>
      <c r="CM155" s="231"/>
      <c r="CN155" s="231"/>
      <c r="CO155" s="233"/>
    </row>
    <row r="156" spans="1:93" x14ac:dyDescent="0.25">
      <c r="A156" s="152">
        <v>152</v>
      </c>
      <c r="B156" s="146" t="s">
        <v>555</v>
      </c>
      <c r="C156" s="146"/>
      <c r="D156" s="168"/>
      <c r="E156" s="166"/>
      <c r="F156" s="166"/>
      <c r="G156" s="175"/>
      <c r="H156" s="203"/>
      <c r="I156" s="207"/>
      <c r="J156" s="175"/>
      <c r="K156" s="203"/>
      <c r="L156" s="171"/>
      <c r="M156" s="146"/>
      <c r="N156" s="146"/>
      <c r="O156" s="146"/>
      <c r="P156" s="146"/>
      <c r="Q156" s="146"/>
      <c r="R156" s="167"/>
      <c r="S156" s="146"/>
      <c r="T156" s="146"/>
      <c r="U156" s="146"/>
      <c r="V156" s="146"/>
      <c r="W156" s="167"/>
      <c r="X156" s="146"/>
      <c r="Y156" s="146"/>
      <c r="Z156" s="146"/>
      <c r="AA156" s="146"/>
      <c r="AB156" s="167"/>
      <c r="AC156" s="146"/>
      <c r="AD156" s="146"/>
      <c r="AE156" s="146"/>
      <c r="AF156" s="171"/>
      <c r="AG156" s="169"/>
      <c r="AH156" s="169"/>
      <c r="AI156" s="170"/>
      <c r="AJ156" s="167"/>
      <c r="AK156" s="146"/>
      <c r="AL156" s="146"/>
      <c r="AM156" s="146"/>
      <c r="AN156" s="171"/>
      <c r="AO156" s="172" t="s">
        <v>1125</v>
      </c>
      <c r="AP156" s="167"/>
      <c r="AQ156" s="173"/>
      <c r="AR156" s="146"/>
      <c r="AS156" s="181"/>
      <c r="AT156" s="146"/>
      <c r="AU156" s="173"/>
      <c r="AV156" s="173"/>
      <c r="AW156" s="173"/>
      <c r="AX156" s="173"/>
      <c r="AY156" s="167"/>
      <c r="AZ156" s="171"/>
      <c r="BA156" s="302"/>
      <c r="BB156" s="303"/>
      <c r="BC156" s="173"/>
      <c r="BD156" s="304"/>
      <c r="BE156" s="278"/>
      <c r="BF156" s="171"/>
      <c r="BG156" s="231"/>
      <c r="BH156" s="231"/>
      <c r="BI156" s="231"/>
      <c r="BJ156" s="233"/>
      <c r="BK156" s="167"/>
      <c r="BL156" s="231"/>
      <c r="BM156" s="231"/>
      <c r="BN156" s="233"/>
      <c r="BO156" s="167"/>
      <c r="BP156" s="231"/>
      <c r="BQ156" s="231"/>
      <c r="BR156" s="233"/>
      <c r="BS156" s="167"/>
      <c r="BT156" s="146"/>
      <c r="BU156" s="146"/>
      <c r="BV156" s="146"/>
      <c r="BW156" s="167"/>
      <c r="BX156" s="231"/>
      <c r="BY156" s="231"/>
      <c r="BZ156" s="231"/>
      <c r="CA156" s="155">
        <v>152</v>
      </c>
      <c r="CB156" s="146"/>
      <c r="CC156" s="173"/>
      <c r="CD156" s="146"/>
      <c r="CE156" s="173"/>
      <c r="CF156" s="146"/>
      <c r="CG156" s="169"/>
      <c r="CH156" s="169"/>
      <c r="CI156" s="169"/>
      <c r="CJ156" s="146"/>
      <c r="CK156" s="207"/>
      <c r="CL156" s="231"/>
      <c r="CM156" s="231"/>
      <c r="CN156" s="231"/>
      <c r="CO156" s="233"/>
    </row>
    <row r="157" spans="1:93" x14ac:dyDescent="0.25">
      <c r="A157" s="152">
        <v>153</v>
      </c>
      <c r="B157" s="146" t="s">
        <v>556</v>
      </c>
      <c r="C157" s="146"/>
      <c r="D157" s="168"/>
      <c r="E157" s="166"/>
      <c r="F157" s="166"/>
      <c r="G157" s="175"/>
      <c r="H157" s="203"/>
      <c r="I157" s="207"/>
      <c r="J157" s="175"/>
      <c r="K157" s="203"/>
      <c r="L157" s="171"/>
      <c r="M157" s="146"/>
      <c r="N157" s="146"/>
      <c r="O157" s="146"/>
      <c r="P157" s="146"/>
      <c r="Q157" s="146"/>
      <c r="R157" s="167"/>
      <c r="S157" s="146"/>
      <c r="T157" s="146"/>
      <c r="U157" s="146"/>
      <c r="V157" s="146"/>
      <c r="W157" s="167"/>
      <c r="X157" s="146"/>
      <c r="Y157" s="146"/>
      <c r="Z157" s="146"/>
      <c r="AA157" s="146"/>
      <c r="AB157" s="167"/>
      <c r="AC157" s="146"/>
      <c r="AD157" s="146"/>
      <c r="AE157" s="146"/>
      <c r="AF157" s="171"/>
      <c r="AG157" s="169"/>
      <c r="AH157" s="169"/>
      <c r="AI157" s="170"/>
      <c r="AJ157" s="167"/>
      <c r="AK157" s="146"/>
      <c r="AL157" s="146"/>
      <c r="AM157" s="146"/>
      <c r="AN157" s="171"/>
      <c r="AO157" s="172" t="s">
        <v>1125</v>
      </c>
      <c r="AP157" s="167"/>
      <c r="AQ157" s="173"/>
      <c r="AR157" s="146"/>
      <c r="AS157" s="181"/>
      <c r="AT157" s="146"/>
      <c r="AU157" s="173"/>
      <c r="AV157" s="173"/>
      <c r="AW157" s="173"/>
      <c r="AX157" s="173"/>
      <c r="AY157" s="167"/>
      <c r="AZ157" s="171"/>
      <c r="BA157" s="302"/>
      <c r="BB157" s="303"/>
      <c r="BC157" s="173"/>
      <c r="BD157" s="304"/>
      <c r="BE157" s="278"/>
      <c r="BF157" s="171"/>
      <c r="BG157" s="231"/>
      <c r="BH157" s="231"/>
      <c r="BI157" s="231"/>
      <c r="BJ157" s="233"/>
      <c r="BK157" s="167"/>
      <c r="BL157" s="231"/>
      <c r="BM157" s="231"/>
      <c r="BN157" s="233"/>
      <c r="BO157" s="167"/>
      <c r="BP157" s="231"/>
      <c r="BQ157" s="231"/>
      <c r="BR157" s="233"/>
      <c r="BS157" s="167"/>
      <c r="BT157" s="146"/>
      <c r="BU157" s="146"/>
      <c r="BV157" s="146"/>
      <c r="BW157" s="167"/>
      <c r="BX157" s="231"/>
      <c r="BY157" s="231"/>
      <c r="BZ157" s="231"/>
      <c r="CA157" s="155">
        <v>153</v>
      </c>
      <c r="CB157" s="146"/>
      <c r="CC157" s="173"/>
      <c r="CD157" s="146"/>
      <c r="CE157" s="173"/>
      <c r="CF157" s="146"/>
      <c r="CG157" s="169"/>
      <c r="CH157" s="169"/>
      <c r="CI157" s="169"/>
      <c r="CJ157" s="146"/>
      <c r="CK157" s="207"/>
      <c r="CL157" s="231"/>
      <c r="CM157" s="231"/>
      <c r="CN157" s="231"/>
      <c r="CO157" s="233"/>
    </row>
    <row r="158" spans="1:93" x14ac:dyDescent="0.25">
      <c r="A158" s="152">
        <v>154</v>
      </c>
      <c r="B158" s="146" t="s">
        <v>557</v>
      </c>
      <c r="C158" s="146"/>
      <c r="D158" s="168"/>
      <c r="E158" s="166"/>
      <c r="F158" s="166"/>
      <c r="G158" s="175"/>
      <c r="H158" s="203"/>
      <c r="I158" s="207"/>
      <c r="J158" s="175"/>
      <c r="K158" s="203"/>
      <c r="L158" s="171"/>
      <c r="M158" s="146"/>
      <c r="N158" s="146"/>
      <c r="O158" s="146"/>
      <c r="P158" s="146"/>
      <c r="Q158" s="146"/>
      <c r="R158" s="167"/>
      <c r="S158" s="146"/>
      <c r="T158" s="146"/>
      <c r="U158" s="146"/>
      <c r="V158" s="146"/>
      <c r="W158" s="167"/>
      <c r="X158" s="146"/>
      <c r="Y158" s="146"/>
      <c r="Z158" s="146"/>
      <c r="AA158" s="146"/>
      <c r="AB158" s="167"/>
      <c r="AC158" s="146"/>
      <c r="AD158" s="146"/>
      <c r="AE158" s="146"/>
      <c r="AF158" s="171"/>
      <c r="AG158" s="169"/>
      <c r="AH158" s="169"/>
      <c r="AI158" s="170"/>
      <c r="AJ158" s="167"/>
      <c r="AK158" s="146"/>
      <c r="AL158" s="146"/>
      <c r="AM158" s="146"/>
      <c r="AN158" s="171"/>
      <c r="AO158" s="172" t="s">
        <v>1125</v>
      </c>
      <c r="AP158" s="167"/>
      <c r="AQ158" s="173"/>
      <c r="AR158" s="146"/>
      <c r="AS158" s="181"/>
      <c r="AT158" s="146"/>
      <c r="AU158" s="173"/>
      <c r="AV158" s="173"/>
      <c r="AW158" s="173"/>
      <c r="AX158" s="173"/>
      <c r="AY158" s="167"/>
      <c r="AZ158" s="171"/>
      <c r="BA158" s="302"/>
      <c r="BB158" s="303"/>
      <c r="BC158" s="173"/>
      <c r="BD158" s="304"/>
      <c r="BE158" s="278"/>
      <c r="BF158" s="171"/>
      <c r="BG158" s="231"/>
      <c r="BH158" s="231"/>
      <c r="BI158" s="231"/>
      <c r="BJ158" s="233"/>
      <c r="BK158" s="167"/>
      <c r="BL158" s="231"/>
      <c r="BM158" s="231"/>
      <c r="BN158" s="233"/>
      <c r="BO158" s="167"/>
      <c r="BP158" s="231"/>
      <c r="BQ158" s="231"/>
      <c r="BR158" s="233"/>
      <c r="BS158" s="167"/>
      <c r="BT158" s="146"/>
      <c r="BU158" s="146"/>
      <c r="BV158" s="146"/>
      <c r="BW158" s="167"/>
      <c r="BX158" s="231"/>
      <c r="BY158" s="231"/>
      <c r="BZ158" s="231"/>
      <c r="CA158" s="155">
        <v>154</v>
      </c>
      <c r="CB158" s="146"/>
      <c r="CC158" s="173"/>
      <c r="CD158" s="146"/>
      <c r="CE158" s="173"/>
      <c r="CF158" s="146"/>
      <c r="CG158" s="169"/>
      <c r="CH158" s="169"/>
      <c r="CI158" s="169"/>
      <c r="CJ158" s="146"/>
      <c r="CK158" s="207"/>
      <c r="CL158" s="231"/>
      <c r="CM158" s="231"/>
      <c r="CN158" s="231"/>
      <c r="CO158" s="233"/>
    </row>
    <row r="159" spans="1:93" x14ac:dyDescent="0.25">
      <c r="A159" s="152">
        <v>155</v>
      </c>
      <c r="B159" s="146" t="s">
        <v>558</v>
      </c>
      <c r="C159" s="146"/>
      <c r="D159" s="168"/>
      <c r="E159" s="166"/>
      <c r="F159" s="166"/>
      <c r="G159" s="175"/>
      <c r="H159" s="203"/>
      <c r="I159" s="207"/>
      <c r="J159" s="175"/>
      <c r="K159" s="203"/>
      <c r="L159" s="171"/>
      <c r="M159" s="146"/>
      <c r="N159" s="146"/>
      <c r="O159" s="146"/>
      <c r="P159" s="146"/>
      <c r="Q159" s="146"/>
      <c r="R159" s="167"/>
      <c r="S159" s="146"/>
      <c r="T159" s="146"/>
      <c r="U159" s="146"/>
      <c r="V159" s="146"/>
      <c r="W159" s="167"/>
      <c r="X159" s="146"/>
      <c r="Y159" s="146"/>
      <c r="Z159" s="146"/>
      <c r="AA159" s="146"/>
      <c r="AB159" s="167"/>
      <c r="AC159" s="146"/>
      <c r="AD159" s="146"/>
      <c r="AE159" s="146"/>
      <c r="AF159" s="171"/>
      <c r="AG159" s="169"/>
      <c r="AH159" s="169"/>
      <c r="AI159" s="170"/>
      <c r="AJ159" s="167"/>
      <c r="AK159" s="146"/>
      <c r="AL159" s="146"/>
      <c r="AM159" s="146"/>
      <c r="AN159" s="171"/>
      <c r="AO159" s="172" t="s">
        <v>1125</v>
      </c>
      <c r="AP159" s="167"/>
      <c r="AQ159" s="173"/>
      <c r="AR159" s="146"/>
      <c r="AS159" s="181"/>
      <c r="AT159" s="146"/>
      <c r="AU159" s="173"/>
      <c r="AV159" s="173"/>
      <c r="AW159" s="173"/>
      <c r="AX159" s="173"/>
      <c r="AY159" s="167"/>
      <c r="AZ159" s="171"/>
      <c r="BA159" s="302"/>
      <c r="BB159" s="303"/>
      <c r="BC159" s="173"/>
      <c r="BD159" s="304"/>
      <c r="BE159" s="278"/>
      <c r="BF159" s="171"/>
      <c r="BG159" s="231"/>
      <c r="BH159" s="231"/>
      <c r="BI159" s="231"/>
      <c r="BJ159" s="233"/>
      <c r="BK159" s="167"/>
      <c r="BL159" s="231"/>
      <c r="BM159" s="231"/>
      <c r="BN159" s="233"/>
      <c r="BO159" s="167"/>
      <c r="BP159" s="231"/>
      <c r="BQ159" s="231"/>
      <c r="BR159" s="233"/>
      <c r="BS159" s="167"/>
      <c r="BT159" s="146"/>
      <c r="BU159" s="146"/>
      <c r="BV159" s="146"/>
      <c r="BW159" s="167"/>
      <c r="BX159" s="231"/>
      <c r="BY159" s="231"/>
      <c r="BZ159" s="231"/>
      <c r="CA159" s="155">
        <v>155</v>
      </c>
      <c r="CB159" s="146"/>
      <c r="CC159" s="173"/>
      <c r="CD159" s="146"/>
      <c r="CE159" s="173"/>
      <c r="CF159" s="146"/>
      <c r="CG159" s="169"/>
      <c r="CH159" s="169"/>
      <c r="CI159" s="169"/>
      <c r="CJ159" s="146"/>
      <c r="CK159" s="207"/>
      <c r="CL159" s="231"/>
      <c r="CM159" s="231"/>
      <c r="CN159" s="231"/>
      <c r="CO159" s="233"/>
    </row>
    <row r="160" spans="1:93" x14ac:dyDescent="0.25">
      <c r="A160" s="152">
        <v>156</v>
      </c>
      <c r="B160" s="146" t="s">
        <v>559</v>
      </c>
      <c r="C160" s="146"/>
      <c r="D160" s="168"/>
      <c r="E160" s="166"/>
      <c r="F160" s="166"/>
      <c r="G160" s="175"/>
      <c r="H160" s="203"/>
      <c r="I160" s="207"/>
      <c r="J160" s="175"/>
      <c r="K160" s="203"/>
      <c r="L160" s="171"/>
      <c r="M160" s="146"/>
      <c r="N160" s="146"/>
      <c r="O160" s="146"/>
      <c r="P160" s="146"/>
      <c r="Q160" s="146"/>
      <c r="R160" s="167"/>
      <c r="S160" s="146"/>
      <c r="T160" s="146"/>
      <c r="U160" s="146"/>
      <c r="V160" s="146"/>
      <c r="W160" s="167"/>
      <c r="X160" s="146"/>
      <c r="Y160" s="146"/>
      <c r="Z160" s="146"/>
      <c r="AA160" s="146"/>
      <c r="AB160" s="167"/>
      <c r="AC160" s="146"/>
      <c r="AD160" s="146"/>
      <c r="AE160" s="146"/>
      <c r="AF160" s="171"/>
      <c r="AG160" s="169"/>
      <c r="AH160" s="169"/>
      <c r="AI160" s="170"/>
      <c r="AJ160" s="167"/>
      <c r="AK160" s="146"/>
      <c r="AL160" s="146"/>
      <c r="AM160" s="146"/>
      <c r="AN160" s="171"/>
      <c r="AO160" s="172" t="s">
        <v>1125</v>
      </c>
      <c r="AP160" s="167"/>
      <c r="AQ160" s="173"/>
      <c r="AR160" s="146"/>
      <c r="AS160" s="181"/>
      <c r="AT160" s="146"/>
      <c r="AU160" s="173"/>
      <c r="AV160" s="173"/>
      <c r="AW160" s="173"/>
      <c r="AX160" s="173"/>
      <c r="AY160" s="167"/>
      <c r="AZ160" s="171"/>
      <c r="BA160" s="302"/>
      <c r="BB160" s="303"/>
      <c r="BC160" s="173"/>
      <c r="BD160" s="304"/>
      <c r="BE160" s="278"/>
      <c r="BF160" s="171"/>
      <c r="BG160" s="231"/>
      <c r="BH160" s="231"/>
      <c r="BI160" s="231"/>
      <c r="BJ160" s="233"/>
      <c r="BK160" s="167"/>
      <c r="BL160" s="231"/>
      <c r="BM160" s="231"/>
      <c r="BN160" s="233"/>
      <c r="BO160" s="167"/>
      <c r="BP160" s="231"/>
      <c r="BQ160" s="231"/>
      <c r="BR160" s="233"/>
      <c r="BS160" s="167"/>
      <c r="BT160" s="146"/>
      <c r="BU160" s="146"/>
      <c r="BV160" s="146"/>
      <c r="BW160" s="167"/>
      <c r="BX160" s="231"/>
      <c r="BY160" s="231"/>
      <c r="BZ160" s="231"/>
      <c r="CA160" s="155">
        <v>156</v>
      </c>
      <c r="CB160" s="146"/>
      <c r="CC160" s="173"/>
      <c r="CD160" s="146"/>
      <c r="CE160" s="173"/>
      <c r="CF160" s="146"/>
      <c r="CG160" s="169"/>
      <c r="CH160" s="169"/>
      <c r="CI160" s="169"/>
      <c r="CJ160" s="146"/>
      <c r="CK160" s="207"/>
      <c r="CL160" s="231"/>
      <c r="CM160" s="231"/>
      <c r="CN160" s="231"/>
      <c r="CO160" s="233"/>
    </row>
    <row r="161" spans="1:93" x14ac:dyDescent="0.25">
      <c r="A161" s="152">
        <v>157</v>
      </c>
      <c r="B161" s="146"/>
      <c r="C161" s="146"/>
      <c r="D161" s="168"/>
      <c r="E161" s="166"/>
      <c r="F161" s="166"/>
      <c r="G161" s="175"/>
      <c r="H161" s="203"/>
      <c r="I161" s="207"/>
      <c r="J161" s="175"/>
      <c r="K161" s="203"/>
      <c r="L161" s="171"/>
      <c r="M161" s="146"/>
      <c r="N161" s="146"/>
      <c r="O161" s="146"/>
      <c r="P161" s="146"/>
      <c r="Q161" s="146"/>
      <c r="R161" s="167"/>
      <c r="S161" s="146"/>
      <c r="T161" s="146"/>
      <c r="U161" s="146"/>
      <c r="V161" s="146"/>
      <c r="W161" s="167"/>
      <c r="X161" s="146"/>
      <c r="Y161" s="146"/>
      <c r="Z161" s="146"/>
      <c r="AA161" s="146"/>
      <c r="AB161" s="167"/>
      <c r="AC161" s="146"/>
      <c r="AD161" s="146"/>
      <c r="AE161" s="146"/>
      <c r="AF161" s="171"/>
      <c r="AG161" s="169"/>
      <c r="AH161" s="169"/>
      <c r="AI161" s="170"/>
      <c r="AJ161" s="167"/>
      <c r="AK161" s="146"/>
      <c r="AL161" s="146"/>
      <c r="AM161" s="146"/>
      <c r="AN161" s="171"/>
      <c r="AO161" s="172" t="s">
        <v>1125</v>
      </c>
      <c r="AP161" s="167"/>
      <c r="AQ161" s="173"/>
      <c r="AR161" s="146"/>
      <c r="AS161" s="181"/>
      <c r="AT161" s="146"/>
      <c r="AU161" s="173"/>
      <c r="AV161" s="173"/>
      <c r="AW161" s="173"/>
      <c r="AX161" s="173"/>
      <c r="AY161" s="167"/>
      <c r="AZ161" s="171"/>
      <c r="BA161" s="302"/>
      <c r="BB161" s="303"/>
      <c r="BC161" s="173"/>
      <c r="BD161" s="304"/>
      <c r="BE161" s="278"/>
      <c r="BF161" s="171"/>
      <c r="BG161" s="231"/>
      <c r="BH161" s="231"/>
      <c r="BI161" s="231"/>
      <c r="BJ161" s="233"/>
      <c r="BK161" s="167"/>
      <c r="BL161" s="231"/>
      <c r="BM161" s="231"/>
      <c r="BN161" s="233"/>
      <c r="BO161" s="167"/>
      <c r="BP161" s="231"/>
      <c r="BQ161" s="231"/>
      <c r="BR161" s="233"/>
      <c r="BS161" s="167"/>
      <c r="BT161" s="146"/>
      <c r="BU161" s="146"/>
      <c r="BV161" s="146"/>
      <c r="BW161" s="167"/>
      <c r="BX161" s="231"/>
      <c r="BY161" s="231"/>
      <c r="BZ161" s="231"/>
      <c r="CA161" s="155">
        <v>157</v>
      </c>
      <c r="CB161" s="146"/>
      <c r="CC161" s="173"/>
      <c r="CD161" s="146"/>
      <c r="CE161" s="173"/>
      <c r="CF161" s="146"/>
      <c r="CG161" s="169"/>
      <c r="CH161" s="169"/>
      <c r="CI161" s="169"/>
      <c r="CJ161" s="146"/>
      <c r="CK161" s="207"/>
      <c r="CL161" s="231"/>
      <c r="CM161" s="231"/>
      <c r="CN161" s="231"/>
      <c r="CO161" s="233"/>
    </row>
    <row r="162" spans="1:93" x14ac:dyDescent="0.25">
      <c r="A162" s="152">
        <v>158</v>
      </c>
      <c r="B162" s="146"/>
      <c r="C162" s="146"/>
      <c r="D162" s="168"/>
      <c r="E162" s="166"/>
      <c r="F162" s="166"/>
      <c r="G162" s="175"/>
      <c r="H162" s="203"/>
      <c r="I162" s="207"/>
      <c r="J162" s="175"/>
      <c r="K162" s="203"/>
      <c r="L162" s="171"/>
      <c r="M162" s="146"/>
      <c r="N162" s="146"/>
      <c r="O162" s="146"/>
      <c r="P162" s="146"/>
      <c r="Q162" s="146"/>
      <c r="R162" s="167"/>
      <c r="S162" s="146"/>
      <c r="T162" s="146"/>
      <c r="U162" s="146"/>
      <c r="V162" s="146"/>
      <c r="W162" s="167"/>
      <c r="X162" s="146"/>
      <c r="Y162" s="146"/>
      <c r="Z162" s="146"/>
      <c r="AA162" s="146"/>
      <c r="AB162" s="167"/>
      <c r="AC162" s="146"/>
      <c r="AD162" s="146"/>
      <c r="AE162" s="146"/>
      <c r="AF162" s="171"/>
      <c r="AG162" s="169"/>
      <c r="AH162" s="169"/>
      <c r="AI162" s="170"/>
      <c r="AJ162" s="167"/>
      <c r="AK162" s="146"/>
      <c r="AL162" s="146"/>
      <c r="AM162" s="146"/>
      <c r="AN162" s="171"/>
      <c r="AO162" s="172" t="s">
        <v>1125</v>
      </c>
      <c r="AP162" s="167"/>
      <c r="AQ162" s="173"/>
      <c r="AR162" s="146"/>
      <c r="AS162" s="181"/>
      <c r="AT162" s="146"/>
      <c r="AU162" s="173"/>
      <c r="AV162" s="173"/>
      <c r="AW162" s="173"/>
      <c r="AX162" s="173"/>
      <c r="AY162" s="167"/>
      <c r="AZ162" s="171"/>
      <c r="BA162" s="302"/>
      <c r="BB162" s="303"/>
      <c r="BC162" s="173"/>
      <c r="BD162" s="304"/>
      <c r="BE162" s="278"/>
      <c r="BF162" s="171"/>
      <c r="BG162" s="231"/>
      <c r="BH162" s="231"/>
      <c r="BI162" s="231"/>
      <c r="BJ162" s="233"/>
      <c r="BK162" s="167"/>
      <c r="BL162" s="231"/>
      <c r="BM162" s="231"/>
      <c r="BN162" s="233"/>
      <c r="BO162" s="167"/>
      <c r="BP162" s="231"/>
      <c r="BQ162" s="231"/>
      <c r="BR162" s="233"/>
      <c r="BS162" s="167"/>
      <c r="BT162" s="146"/>
      <c r="BU162" s="146"/>
      <c r="BV162" s="146"/>
      <c r="BW162" s="167"/>
      <c r="BX162" s="231"/>
      <c r="BY162" s="231"/>
      <c r="BZ162" s="231"/>
      <c r="CA162" s="155">
        <v>158</v>
      </c>
      <c r="CB162" s="146"/>
      <c r="CC162" s="173"/>
      <c r="CD162" s="146"/>
      <c r="CE162" s="173"/>
      <c r="CF162" s="146"/>
      <c r="CG162" s="169"/>
      <c r="CH162" s="169"/>
      <c r="CI162" s="169"/>
      <c r="CJ162" s="146"/>
      <c r="CK162" s="207"/>
      <c r="CL162" s="231"/>
      <c r="CM162" s="231"/>
      <c r="CN162" s="231"/>
      <c r="CO162" s="233"/>
    </row>
    <row r="163" spans="1:93" x14ac:dyDescent="0.25">
      <c r="A163" s="152">
        <v>159</v>
      </c>
      <c r="B163" s="146"/>
      <c r="C163" s="146"/>
      <c r="D163" s="168"/>
      <c r="E163" s="166"/>
      <c r="F163" s="166"/>
      <c r="G163" s="175"/>
      <c r="H163" s="203"/>
      <c r="I163" s="207"/>
      <c r="J163" s="175"/>
      <c r="K163" s="203"/>
      <c r="L163" s="171"/>
      <c r="M163" s="146"/>
      <c r="N163" s="146"/>
      <c r="O163" s="146"/>
      <c r="P163" s="146"/>
      <c r="Q163" s="146"/>
      <c r="R163" s="167"/>
      <c r="S163" s="146"/>
      <c r="T163" s="146"/>
      <c r="U163" s="146"/>
      <c r="V163" s="146"/>
      <c r="W163" s="167"/>
      <c r="X163" s="146"/>
      <c r="Y163" s="146"/>
      <c r="Z163" s="146"/>
      <c r="AA163" s="146"/>
      <c r="AB163" s="167"/>
      <c r="AC163" s="146"/>
      <c r="AD163" s="146"/>
      <c r="AE163" s="146"/>
      <c r="AF163" s="171"/>
      <c r="AG163" s="169"/>
      <c r="AH163" s="169"/>
      <c r="AI163" s="170"/>
      <c r="AJ163" s="167"/>
      <c r="AK163" s="146"/>
      <c r="AL163" s="146"/>
      <c r="AM163" s="146"/>
      <c r="AN163" s="171"/>
      <c r="AO163" s="172" t="s">
        <v>1125</v>
      </c>
      <c r="AP163" s="167"/>
      <c r="AQ163" s="173"/>
      <c r="AR163" s="146"/>
      <c r="AS163" s="181"/>
      <c r="AT163" s="146"/>
      <c r="AU163" s="173"/>
      <c r="AV163" s="173"/>
      <c r="AW163" s="173"/>
      <c r="AX163" s="173"/>
      <c r="AY163" s="167"/>
      <c r="AZ163" s="171"/>
      <c r="BA163" s="302"/>
      <c r="BB163" s="303"/>
      <c r="BC163" s="173"/>
      <c r="BD163" s="304"/>
      <c r="BE163" s="278"/>
      <c r="BF163" s="171"/>
      <c r="BG163" s="231"/>
      <c r="BH163" s="231"/>
      <c r="BI163" s="231"/>
      <c r="BJ163" s="233"/>
      <c r="BK163" s="167"/>
      <c r="BL163" s="231"/>
      <c r="BM163" s="231"/>
      <c r="BN163" s="233"/>
      <c r="BO163" s="167"/>
      <c r="BP163" s="231"/>
      <c r="BQ163" s="231"/>
      <c r="BR163" s="233"/>
      <c r="BS163" s="167"/>
      <c r="BT163" s="146"/>
      <c r="BU163" s="146"/>
      <c r="BV163" s="146"/>
      <c r="BW163" s="167"/>
      <c r="BX163" s="231"/>
      <c r="BY163" s="231"/>
      <c r="BZ163" s="231"/>
      <c r="CA163" s="155">
        <v>159</v>
      </c>
      <c r="CB163" s="146"/>
      <c r="CC163" s="173"/>
      <c r="CD163" s="146"/>
      <c r="CE163" s="173"/>
      <c r="CF163" s="146"/>
      <c r="CG163" s="169"/>
      <c r="CH163" s="169"/>
      <c r="CI163" s="169"/>
      <c r="CJ163" s="146"/>
      <c r="CK163" s="207"/>
      <c r="CL163" s="231"/>
      <c r="CM163" s="231"/>
      <c r="CN163" s="231"/>
      <c r="CO163" s="233"/>
    </row>
    <row r="164" spans="1:93" x14ac:dyDescent="0.25">
      <c r="A164" s="152">
        <v>160</v>
      </c>
      <c r="B164" s="146"/>
      <c r="C164" s="146"/>
      <c r="D164" s="168"/>
      <c r="E164" s="166"/>
      <c r="F164" s="166"/>
      <c r="G164" s="175"/>
      <c r="H164" s="203"/>
      <c r="I164" s="207"/>
      <c r="J164" s="175"/>
      <c r="K164" s="203"/>
      <c r="L164" s="171"/>
      <c r="M164" s="146"/>
      <c r="N164" s="146"/>
      <c r="O164" s="146"/>
      <c r="P164" s="146"/>
      <c r="Q164" s="146"/>
      <c r="R164" s="167"/>
      <c r="S164" s="146"/>
      <c r="T164" s="146"/>
      <c r="U164" s="146"/>
      <c r="V164" s="146"/>
      <c r="W164" s="167"/>
      <c r="X164" s="146"/>
      <c r="Y164" s="146"/>
      <c r="Z164" s="146"/>
      <c r="AA164" s="146"/>
      <c r="AB164" s="167"/>
      <c r="AC164" s="146"/>
      <c r="AD164" s="146"/>
      <c r="AE164" s="146"/>
      <c r="AF164" s="171"/>
      <c r="AG164" s="169"/>
      <c r="AH164" s="169"/>
      <c r="AI164" s="170"/>
      <c r="AJ164" s="167"/>
      <c r="AK164" s="146"/>
      <c r="AL164" s="146"/>
      <c r="AM164" s="146"/>
      <c r="AN164" s="171"/>
      <c r="AO164" s="172" t="s">
        <v>1125</v>
      </c>
      <c r="AP164" s="167"/>
      <c r="AQ164" s="173"/>
      <c r="AR164" s="146"/>
      <c r="AS164" s="181"/>
      <c r="AT164" s="146"/>
      <c r="AU164" s="173"/>
      <c r="AV164" s="173"/>
      <c r="AW164" s="173"/>
      <c r="AX164" s="173"/>
      <c r="AY164" s="167"/>
      <c r="AZ164" s="171"/>
      <c r="BA164" s="302"/>
      <c r="BB164" s="303"/>
      <c r="BC164" s="173"/>
      <c r="BD164" s="304"/>
      <c r="BE164" s="278"/>
      <c r="BF164" s="171"/>
      <c r="BG164" s="231"/>
      <c r="BH164" s="231"/>
      <c r="BI164" s="231"/>
      <c r="BJ164" s="233"/>
      <c r="BK164" s="167"/>
      <c r="BL164" s="231"/>
      <c r="BM164" s="231"/>
      <c r="BN164" s="233"/>
      <c r="BO164" s="167"/>
      <c r="BP164" s="231"/>
      <c r="BQ164" s="231"/>
      <c r="BR164" s="233"/>
      <c r="BS164" s="167"/>
      <c r="BT164" s="146"/>
      <c r="BU164" s="146"/>
      <c r="BV164" s="146"/>
      <c r="BW164" s="167"/>
      <c r="BX164" s="231"/>
      <c r="BY164" s="231"/>
      <c r="BZ164" s="231"/>
      <c r="CA164" s="155">
        <v>160</v>
      </c>
      <c r="CB164" s="146"/>
      <c r="CC164" s="173"/>
      <c r="CD164" s="146"/>
      <c r="CE164" s="173"/>
      <c r="CF164" s="146"/>
      <c r="CG164" s="169"/>
      <c r="CH164" s="169"/>
      <c r="CI164" s="169"/>
      <c r="CJ164" s="146"/>
      <c r="CK164" s="207"/>
      <c r="CL164" s="231"/>
      <c r="CM164" s="231"/>
      <c r="CN164" s="231"/>
      <c r="CO164" s="233"/>
    </row>
    <row r="165" spans="1:93" x14ac:dyDescent="0.25">
      <c r="A165" s="152">
        <v>161</v>
      </c>
      <c r="B165" s="146"/>
      <c r="C165" s="146"/>
      <c r="D165" s="168"/>
      <c r="E165" s="166"/>
      <c r="F165" s="166"/>
      <c r="G165" s="175"/>
      <c r="H165" s="203"/>
      <c r="I165" s="207"/>
      <c r="J165" s="175"/>
      <c r="K165" s="203"/>
      <c r="L165" s="171"/>
      <c r="M165" s="146"/>
      <c r="N165" s="146"/>
      <c r="O165" s="146"/>
      <c r="P165" s="146"/>
      <c r="Q165" s="146"/>
      <c r="R165" s="167"/>
      <c r="S165" s="146"/>
      <c r="T165" s="146"/>
      <c r="U165" s="146"/>
      <c r="V165" s="146"/>
      <c r="W165" s="167"/>
      <c r="X165" s="146"/>
      <c r="Y165" s="146"/>
      <c r="Z165" s="146"/>
      <c r="AA165" s="146"/>
      <c r="AB165" s="167"/>
      <c r="AC165" s="146"/>
      <c r="AD165" s="146"/>
      <c r="AE165" s="146"/>
      <c r="AF165" s="171"/>
      <c r="AG165" s="169"/>
      <c r="AH165" s="169"/>
      <c r="AI165" s="170"/>
      <c r="AJ165" s="167"/>
      <c r="AK165" s="146"/>
      <c r="AL165" s="146"/>
      <c r="AM165" s="146"/>
      <c r="AN165" s="171"/>
      <c r="AO165" s="172" t="s">
        <v>1125</v>
      </c>
      <c r="AP165" s="167"/>
      <c r="AQ165" s="173"/>
      <c r="AR165" s="146"/>
      <c r="AS165" s="181"/>
      <c r="AT165" s="146"/>
      <c r="AU165" s="173"/>
      <c r="AV165" s="173"/>
      <c r="AW165" s="173"/>
      <c r="AX165" s="173"/>
      <c r="AY165" s="167"/>
      <c r="AZ165" s="171"/>
      <c r="BA165" s="302"/>
      <c r="BB165" s="303"/>
      <c r="BC165" s="173"/>
      <c r="BD165" s="304"/>
      <c r="BE165" s="278"/>
      <c r="BF165" s="171"/>
      <c r="BG165" s="231"/>
      <c r="BH165" s="231"/>
      <c r="BI165" s="231"/>
      <c r="BJ165" s="233"/>
      <c r="BK165" s="167"/>
      <c r="BL165" s="231"/>
      <c r="BM165" s="231"/>
      <c r="BN165" s="233"/>
      <c r="BO165" s="167"/>
      <c r="BP165" s="231"/>
      <c r="BQ165" s="231"/>
      <c r="BR165" s="233"/>
      <c r="BS165" s="167"/>
      <c r="BT165" s="146"/>
      <c r="BU165" s="146"/>
      <c r="BV165" s="146"/>
      <c r="BW165" s="167"/>
      <c r="BX165" s="231"/>
      <c r="BY165" s="231"/>
      <c r="BZ165" s="231"/>
      <c r="CA165" s="155">
        <v>161</v>
      </c>
      <c r="CB165" s="146"/>
      <c r="CC165" s="173"/>
      <c r="CD165" s="146"/>
      <c r="CE165" s="173"/>
      <c r="CF165" s="146"/>
      <c r="CG165" s="169"/>
      <c r="CH165" s="169"/>
      <c r="CI165" s="169"/>
      <c r="CJ165" s="146"/>
      <c r="CK165" s="207"/>
      <c r="CL165" s="231"/>
      <c r="CM165" s="231"/>
      <c r="CN165" s="231"/>
      <c r="CO165" s="233"/>
    </row>
    <row r="166" spans="1:93" x14ac:dyDescent="0.25">
      <c r="A166" s="152">
        <v>162</v>
      </c>
      <c r="B166" s="146"/>
      <c r="C166" s="146"/>
      <c r="D166" s="168"/>
      <c r="E166" s="166"/>
      <c r="F166" s="166"/>
      <c r="G166" s="175"/>
      <c r="H166" s="203"/>
      <c r="I166" s="207"/>
      <c r="J166" s="175"/>
      <c r="K166" s="203"/>
      <c r="L166" s="171"/>
      <c r="M166" s="146"/>
      <c r="N166" s="146"/>
      <c r="O166" s="146"/>
      <c r="P166" s="146"/>
      <c r="Q166" s="146"/>
      <c r="R166" s="167"/>
      <c r="S166" s="146"/>
      <c r="T166" s="146"/>
      <c r="U166" s="146"/>
      <c r="V166" s="146"/>
      <c r="W166" s="167"/>
      <c r="X166" s="146"/>
      <c r="Y166" s="146"/>
      <c r="Z166" s="146"/>
      <c r="AA166" s="146"/>
      <c r="AB166" s="167"/>
      <c r="AC166" s="146"/>
      <c r="AD166" s="146"/>
      <c r="AE166" s="146"/>
      <c r="AF166" s="171"/>
      <c r="AG166" s="169"/>
      <c r="AH166" s="169"/>
      <c r="AI166" s="170"/>
      <c r="AJ166" s="167"/>
      <c r="AK166" s="146"/>
      <c r="AL166" s="146"/>
      <c r="AM166" s="146"/>
      <c r="AN166" s="171"/>
      <c r="AO166" s="172" t="s">
        <v>1125</v>
      </c>
      <c r="AP166" s="167"/>
      <c r="AQ166" s="173"/>
      <c r="AR166" s="146"/>
      <c r="AS166" s="181"/>
      <c r="AT166" s="146"/>
      <c r="AU166" s="173"/>
      <c r="AV166" s="173"/>
      <c r="AW166" s="173"/>
      <c r="AX166" s="173"/>
      <c r="AY166" s="167"/>
      <c r="AZ166" s="171"/>
      <c r="BA166" s="302"/>
      <c r="BB166" s="303"/>
      <c r="BC166" s="173"/>
      <c r="BD166" s="304"/>
      <c r="BE166" s="278"/>
      <c r="BF166" s="171"/>
      <c r="BG166" s="231"/>
      <c r="BH166" s="231"/>
      <c r="BI166" s="231"/>
      <c r="BJ166" s="233"/>
      <c r="BK166" s="167"/>
      <c r="BL166" s="231"/>
      <c r="BM166" s="231"/>
      <c r="BN166" s="233"/>
      <c r="BO166" s="167"/>
      <c r="BP166" s="231"/>
      <c r="BQ166" s="231"/>
      <c r="BR166" s="233"/>
      <c r="BS166" s="167"/>
      <c r="BT166" s="146"/>
      <c r="BU166" s="146"/>
      <c r="BV166" s="146"/>
      <c r="BW166" s="167"/>
      <c r="BX166" s="231"/>
      <c r="BY166" s="231"/>
      <c r="BZ166" s="231"/>
      <c r="CA166" s="155">
        <v>162</v>
      </c>
      <c r="CB166" s="146"/>
      <c r="CC166" s="173"/>
      <c r="CD166" s="146"/>
      <c r="CE166" s="173"/>
      <c r="CF166" s="146"/>
      <c r="CG166" s="169"/>
      <c r="CH166" s="169"/>
      <c r="CI166" s="169"/>
      <c r="CJ166" s="146"/>
      <c r="CK166" s="207"/>
      <c r="CL166" s="231"/>
      <c r="CM166" s="231"/>
      <c r="CN166" s="231"/>
      <c r="CO166" s="233"/>
    </row>
    <row r="167" spans="1:93" x14ac:dyDescent="0.25">
      <c r="A167" s="152">
        <v>163</v>
      </c>
      <c r="B167" s="146"/>
      <c r="C167" s="146"/>
      <c r="D167" s="168"/>
      <c r="E167" s="166"/>
      <c r="F167" s="166"/>
      <c r="G167" s="175"/>
      <c r="H167" s="203"/>
      <c r="I167" s="207"/>
      <c r="J167" s="175"/>
      <c r="K167" s="203"/>
      <c r="L167" s="171"/>
      <c r="M167" s="146"/>
      <c r="N167" s="146"/>
      <c r="O167" s="146"/>
      <c r="P167" s="146"/>
      <c r="Q167" s="146"/>
      <c r="R167" s="167"/>
      <c r="S167" s="146"/>
      <c r="T167" s="146"/>
      <c r="U167" s="146"/>
      <c r="V167" s="146"/>
      <c r="W167" s="167"/>
      <c r="X167" s="146"/>
      <c r="Y167" s="146"/>
      <c r="Z167" s="146"/>
      <c r="AA167" s="146"/>
      <c r="AB167" s="167"/>
      <c r="AC167" s="146"/>
      <c r="AD167" s="146"/>
      <c r="AE167" s="146"/>
      <c r="AF167" s="171"/>
      <c r="AG167" s="169"/>
      <c r="AH167" s="169"/>
      <c r="AI167" s="170"/>
      <c r="AJ167" s="167"/>
      <c r="AK167" s="146"/>
      <c r="AL167" s="146"/>
      <c r="AM167" s="146"/>
      <c r="AN167" s="171"/>
      <c r="AO167" s="172" t="s">
        <v>1125</v>
      </c>
      <c r="AP167" s="167"/>
      <c r="AQ167" s="173"/>
      <c r="AR167" s="146"/>
      <c r="AS167" s="181"/>
      <c r="AT167" s="146"/>
      <c r="AU167" s="173"/>
      <c r="AV167" s="173"/>
      <c r="AW167" s="173"/>
      <c r="AX167" s="173"/>
      <c r="AY167" s="167"/>
      <c r="AZ167" s="171"/>
      <c r="BA167" s="302"/>
      <c r="BB167" s="303"/>
      <c r="BC167" s="173"/>
      <c r="BD167" s="304"/>
      <c r="BE167" s="278"/>
      <c r="BF167" s="171"/>
      <c r="BG167" s="231"/>
      <c r="BH167" s="231"/>
      <c r="BI167" s="231"/>
      <c r="BJ167" s="233"/>
      <c r="BK167" s="167"/>
      <c r="BL167" s="231"/>
      <c r="BM167" s="231"/>
      <c r="BN167" s="233"/>
      <c r="BO167" s="167"/>
      <c r="BP167" s="231"/>
      <c r="BQ167" s="231"/>
      <c r="BR167" s="233"/>
      <c r="BS167" s="167"/>
      <c r="BT167" s="146"/>
      <c r="BU167" s="146"/>
      <c r="BV167" s="146"/>
      <c r="BW167" s="167"/>
      <c r="BX167" s="231"/>
      <c r="BY167" s="231"/>
      <c r="BZ167" s="231"/>
      <c r="CA167" s="155">
        <v>163</v>
      </c>
      <c r="CB167" s="146"/>
      <c r="CC167" s="173"/>
      <c r="CD167" s="146"/>
      <c r="CE167" s="173"/>
      <c r="CF167" s="146"/>
      <c r="CG167" s="169"/>
      <c r="CH167" s="169"/>
      <c r="CI167" s="169"/>
      <c r="CJ167" s="146"/>
      <c r="CK167" s="207"/>
      <c r="CL167" s="231"/>
      <c r="CM167" s="231"/>
      <c r="CN167" s="231"/>
      <c r="CO167" s="233"/>
    </row>
    <row r="168" spans="1:93" x14ac:dyDescent="0.25">
      <c r="A168" s="152">
        <v>164</v>
      </c>
      <c r="B168" s="146"/>
      <c r="C168" s="146"/>
      <c r="D168" s="168"/>
      <c r="E168" s="166"/>
      <c r="F168" s="166"/>
      <c r="G168" s="175"/>
      <c r="H168" s="203"/>
      <c r="I168" s="207"/>
      <c r="J168" s="175"/>
      <c r="K168" s="203"/>
      <c r="L168" s="171"/>
      <c r="M168" s="146"/>
      <c r="N168" s="146"/>
      <c r="O168" s="146"/>
      <c r="P168" s="146"/>
      <c r="Q168" s="146"/>
      <c r="R168" s="167"/>
      <c r="S168" s="146"/>
      <c r="T168" s="146"/>
      <c r="U168" s="146"/>
      <c r="V168" s="146"/>
      <c r="W168" s="167"/>
      <c r="X168" s="146"/>
      <c r="Y168" s="146"/>
      <c r="Z168" s="146"/>
      <c r="AA168" s="146"/>
      <c r="AB168" s="167"/>
      <c r="AC168" s="146"/>
      <c r="AD168" s="146"/>
      <c r="AE168" s="146"/>
      <c r="AF168" s="171"/>
      <c r="AG168" s="169"/>
      <c r="AH168" s="169"/>
      <c r="AI168" s="170"/>
      <c r="AJ168" s="167"/>
      <c r="AK168" s="146"/>
      <c r="AL168" s="146"/>
      <c r="AM168" s="146"/>
      <c r="AN168" s="171"/>
      <c r="AO168" s="172" t="s">
        <v>1125</v>
      </c>
      <c r="AP168" s="167"/>
      <c r="AQ168" s="173"/>
      <c r="AR168" s="146"/>
      <c r="AS168" s="181"/>
      <c r="AT168" s="146"/>
      <c r="AU168" s="173"/>
      <c r="AV168" s="173"/>
      <c r="AW168" s="173"/>
      <c r="AX168" s="173"/>
      <c r="AY168" s="167"/>
      <c r="AZ168" s="171"/>
      <c r="BA168" s="302"/>
      <c r="BB168" s="303"/>
      <c r="BC168" s="173"/>
      <c r="BD168" s="304"/>
      <c r="BE168" s="278"/>
      <c r="BF168" s="171"/>
      <c r="BG168" s="231"/>
      <c r="BH168" s="231"/>
      <c r="BI168" s="231"/>
      <c r="BJ168" s="233"/>
      <c r="BK168" s="167"/>
      <c r="BL168" s="231"/>
      <c r="BM168" s="231"/>
      <c r="BN168" s="233"/>
      <c r="BO168" s="167"/>
      <c r="BP168" s="231"/>
      <c r="BQ168" s="231"/>
      <c r="BR168" s="233"/>
      <c r="BS168" s="167"/>
      <c r="BT168" s="146"/>
      <c r="BU168" s="146"/>
      <c r="BV168" s="146"/>
      <c r="BW168" s="167"/>
      <c r="BX168" s="231"/>
      <c r="BY168" s="231"/>
      <c r="BZ168" s="231"/>
      <c r="CA168" s="155">
        <v>164</v>
      </c>
      <c r="CB168" s="146"/>
      <c r="CC168" s="173"/>
      <c r="CD168" s="146"/>
      <c r="CE168" s="173"/>
      <c r="CF168" s="146"/>
      <c r="CG168" s="169"/>
      <c r="CH168" s="169"/>
      <c r="CI168" s="169"/>
      <c r="CJ168" s="146"/>
      <c r="CK168" s="207"/>
      <c r="CL168" s="231"/>
      <c r="CM168" s="231"/>
      <c r="CN168" s="231"/>
      <c r="CO168" s="233"/>
    </row>
    <row r="169" spans="1:93" x14ac:dyDescent="0.25">
      <c r="A169" s="152">
        <v>165</v>
      </c>
      <c r="B169" s="146"/>
      <c r="C169" s="146"/>
      <c r="D169" s="168"/>
      <c r="E169" s="166"/>
      <c r="F169" s="166"/>
      <c r="G169" s="175"/>
      <c r="H169" s="203"/>
      <c r="I169" s="207"/>
      <c r="J169" s="175"/>
      <c r="K169" s="203"/>
      <c r="L169" s="171"/>
      <c r="M169" s="146"/>
      <c r="N169" s="146"/>
      <c r="O169" s="146"/>
      <c r="P169" s="146"/>
      <c r="Q169" s="146"/>
      <c r="R169" s="167"/>
      <c r="S169" s="146"/>
      <c r="T169" s="146"/>
      <c r="U169" s="146"/>
      <c r="V169" s="146"/>
      <c r="W169" s="167"/>
      <c r="X169" s="146"/>
      <c r="Y169" s="146"/>
      <c r="Z169" s="146"/>
      <c r="AA169" s="146"/>
      <c r="AB169" s="167"/>
      <c r="AC169" s="146"/>
      <c r="AD169" s="146"/>
      <c r="AE169" s="146"/>
      <c r="AF169" s="171"/>
      <c r="AG169" s="169"/>
      <c r="AH169" s="169"/>
      <c r="AI169" s="170"/>
      <c r="AJ169" s="167"/>
      <c r="AK169" s="146"/>
      <c r="AL169" s="146"/>
      <c r="AM169" s="146"/>
      <c r="AN169" s="171"/>
      <c r="AO169" s="172" t="s">
        <v>1125</v>
      </c>
      <c r="AP169" s="167"/>
      <c r="AQ169" s="173"/>
      <c r="AR169" s="146"/>
      <c r="AS169" s="181"/>
      <c r="AT169" s="146"/>
      <c r="AU169" s="173"/>
      <c r="AV169" s="173"/>
      <c r="AW169" s="173"/>
      <c r="AX169" s="173"/>
      <c r="AY169" s="167"/>
      <c r="AZ169" s="171"/>
      <c r="BA169" s="302"/>
      <c r="BB169" s="303"/>
      <c r="BC169" s="173"/>
      <c r="BD169" s="304"/>
      <c r="BE169" s="278"/>
      <c r="BF169" s="171"/>
      <c r="BG169" s="231"/>
      <c r="BH169" s="231"/>
      <c r="BI169" s="231"/>
      <c r="BJ169" s="233"/>
      <c r="BK169" s="167"/>
      <c r="BL169" s="231"/>
      <c r="BM169" s="231"/>
      <c r="BN169" s="233"/>
      <c r="BO169" s="167"/>
      <c r="BP169" s="231"/>
      <c r="BQ169" s="231"/>
      <c r="BR169" s="233"/>
      <c r="BS169" s="167"/>
      <c r="BT169" s="146"/>
      <c r="BU169" s="146"/>
      <c r="BV169" s="146"/>
      <c r="BW169" s="167"/>
      <c r="BX169" s="231"/>
      <c r="BY169" s="231"/>
      <c r="BZ169" s="231"/>
      <c r="CA169" s="155">
        <v>165</v>
      </c>
      <c r="CB169" s="146"/>
      <c r="CC169" s="173"/>
      <c r="CD169" s="146"/>
      <c r="CE169" s="173"/>
      <c r="CF169" s="146"/>
      <c r="CG169" s="169"/>
      <c r="CH169" s="169"/>
      <c r="CI169" s="169"/>
      <c r="CJ169" s="146"/>
      <c r="CK169" s="207"/>
      <c r="CL169" s="231"/>
      <c r="CM169" s="231"/>
      <c r="CN169" s="231"/>
      <c r="CO169" s="233"/>
    </row>
    <row r="170" spans="1:93" x14ac:dyDescent="0.25">
      <c r="A170" s="152">
        <v>166</v>
      </c>
      <c r="B170" s="146"/>
      <c r="C170" s="146"/>
      <c r="D170" s="168"/>
      <c r="E170" s="166"/>
      <c r="F170" s="166"/>
      <c r="G170" s="175"/>
      <c r="H170" s="203"/>
      <c r="I170" s="207"/>
      <c r="J170" s="175"/>
      <c r="K170" s="203"/>
      <c r="L170" s="171"/>
      <c r="M170" s="146"/>
      <c r="N170" s="146"/>
      <c r="O170" s="146"/>
      <c r="P170" s="146"/>
      <c r="Q170" s="146"/>
      <c r="R170" s="167"/>
      <c r="S170" s="146"/>
      <c r="T170" s="146"/>
      <c r="U170" s="146"/>
      <c r="V170" s="146"/>
      <c r="W170" s="167"/>
      <c r="X170" s="146"/>
      <c r="Y170" s="146"/>
      <c r="Z170" s="146"/>
      <c r="AA170" s="146"/>
      <c r="AB170" s="167"/>
      <c r="AC170" s="146"/>
      <c r="AD170" s="146"/>
      <c r="AE170" s="146"/>
      <c r="AF170" s="171"/>
      <c r="AG170" s="169"/>
      <c r="AH170" s="169"/>
      <c r="AI170" s="170"/>
      <c r="AJ170" s="167"/>
      <c r="AK170" s="146"/>
      <c r="AL170" s="146"/>
      <c r="AM170" s="146"/>
      <c r="AN170" s="171"/>
      <c r="AO170" s="172" t="s">
        <v>1125</v>
      </c>
      <c r="AP170" s="167"/>
      <c r="AQ170" s="173"/>
      <c r="AR170" s="146"/>
      <c r="AS170" s="181"/>
      <c r="AT170" s="146"/>
      <c r="AU170" s="173"/>
      <c r="AV170" s="173"/>
      <c r="AW170" s="173"/>
      <c r="AX170" s="173"/>
      <c r="AY170" s="167"/>
      <c r="AZ170" s="171"/>
      <c r="BA170" s="302"/>
      <c r="BB170" s="303"/>
      <c r="BC170" s="173"/>
      <c r="BD170" s="304"/>
      <c r="BE170" s="278"/>
      <c r="BF170" s="171"/>
      <c r="BG170" s="231"/>
      <c r="BH170" s="231"/>
      <c r="BI170" s="231"/>
      <c r="BJ170" s="233"/>
      <c r="BK170" s="167"/>
      <c r="BL170" s="231"/>
      <c r="BM170" s="231"/>
      <c r="BN170" s="233"/>
      <c r="BO170" s="167"/>
      <c r="BP170" s="231"/>
      <c r="BQ170" s="231"/>
      <c r="BR170" s="233"/>
      <c r="BS170" s="167"/>
      <c r="BT170" s="146"/>
      <c r="BU170" s="146"/>
      <c r="BV170" s="146"/>
      <c r="BW170" s="167"/>
      <c r="BX170" s="231"/>
      <c r="BY170" s="231"/>
      <c r="BZ170" s="231"/>
      <c r="CA170" s="155">
        <v>166</v>
      </c>
      <c r="CB170" s="146"/>
      <c r="CC170" s="173"/>
      <c r="CD170" s="146"/>
      <c r="CE170" s="173"/>
      <c r="CF170" s="146"/>
      <c r="CG170" s="169"/>
      <c r="CH170" s="169"/>
      <c r="CI170" s="169"/>
      <c r="CJ170" s="146"/>
      <c r="CK170" s="207"/>
      <c r="CL170" s="231"/>
      <c r="CM170" s="231"/>
      <c r="CN170" s="231"/>
      <c r="CO170" s="233"/>
    </row>
    <row r="171" spans="1:93" x14ac:dyDescent="0.25">
      <c r="A171" s="152">
        <v>167</v>
      </c>
      <c r="B171" s="146"/>
      <c r="C171" s="146"/>
      <c r="D171" s="168"/>
      <c r="E171" s="166"/>
      <c r="F171" s="166"/>
      <c r="G171" s="175"/>
      <c r="H171" s="203"/>
      <c r="I171" s="207"/>
      <c r="J171" s="175"/>
      <c r="K171" s="203"/>
      <c r="L171" s="171"/>
      <c r="M171" s="146"/>
      <c r="N171" s="146"/>
      <c r="O171" s="146"/>
      <c r="P171" s="146"/>
      <c r="Q171" s="146"/>
      <c r="R171" s="167"/>
      <c r="S171" s="146"/>
      <c r="T171" s="146"/>
      <c r="U171" s="146"/>
      <c r="V171" s="146"/>
      <c r="W171" s="167"/>
      <c r="X171" s="146"/>
      <c r="Y171" s="146"/>
      <c r="Z171" s="146"/>
      <c r="AA171" s="146"/>
      <c r="AB171" s="167"/>
      <c r="AC171" s="146"/>
      <c r="AD171" s="146"/>
      <c r="AE171" s="146"/>
      <c r="AF171" s="171"/>
      <c r="AG171" s="169"/>
      <c r="AH171" s="169"/>
      <c r="AI171" s="170"/>
      <c r="AJ171" s="167"/>
      <c r="AK171" s="146"/>
      <c r="AL171" s="146"/>
      <c r="AM171" s="146"/>
      <c r="AN171" s="171"/>
      <c r="AO171" s="172" t="s">
        <v>1125</v>
      </c>
      <c r="AP171" s="167"/>
      <c r="AQ171" s="173"/>
      <c r="AR171" s="146"/>
      <c r="AS171" s="181"/>
      <c r="AT171" s="146"/>
      <c r="AU171" s="173"/>
      <c r="AV171" s="173"/>
      <c r="AW171" s="173"/>
      <c r="AX171" s="173"/>
      <c r="AY171" s="167"/>
      <c r="AZ171" s="171"/>
      <c r="BA171" s="302"/>
      <c r="BB171" s="303"/>
      <c r="BC171" s="173"/>
      <c r="BD171" s="304"/>
      <c r="BE171" s="278"/>
      <c r="BF171" s="171"/>
      <c r="BG171" s="231"/>
      <c r="BH171" s="231"/>
      <c r="BI171" s="231"/>
      <c r="BJ171" s="233"/>
      <c r="BK171" s="167"/>
      <c r="BL171" s="231"/>
      <c r="BM171" s="231"/>
      <c r="BN171" s="233"/>
      <c r="BO171" s="167"/>
      <c r="BP171" s="231"/>
      <c r="BQ171" s="231"/>
      <c r="BR171" s="233"/>
      <c r="BS171" s="167"/>
      <c r="BT171" s="146"/>
      <c r="BU171" s="146"/>
      <c r="BV171" s="146"/>
      <c r="BW171" s="167"/>
      <c r="BX171" s="231"/>
      <c r="BY171" s="231"/>
      <c r="BZ171" s="231"/>
      <c r="CA171" s="155">
        <v>167</v>
      </c>
      <c r="CB171" s="146"/>
      <c r="CC171" s="173"/>
      <c r="CD171" s="146"/>
      <c r="CE171" s="173"/>
      <c r="CF171" s="146"/>
      <c r="CG171" s="169"/>
      <c r="CH171" s="169"/>
      <c r="CI171" s="169"/>
      <c r="CJ171" s="146"/>
      <c r="CK171" s="207"/>
      <c r="CL171" s="231"/>
      <c r="CM171" s="231"/>
      <c r="CN171" s="231"/>
      <c r="CO171" s="233"/>
    </row>
    <row r="172" spans="1:93" x14ac:dyDescent="0.25">
      <c r="A172" s="152">
        <v>168</v>
      </c>
      <c r="B172" s="146"/>
      <c r="C172" s="146"/>
      <c r="D172" s="168"/>
      <c r="E172" s="166"/>
      <c r="F172" s="166"/>
      <c r="G172" s="175"/>
      <c r="H172" s="203"/>
      <c r="I172" s="207"/>
      <c r="J172" s="175"/>
      <c r="K172" s="203"/>
      <c r="L172" s="171"/>
      <c r="M172" s="146"/>
      <c r="N172" s="146"/>
      <c r="O172" s="146"/>
      <c r="P172" s="146"/>
      <c r="Q172" s="146"/>
      <c r="R172" s="167"/>
      <c r="S172" s="146"/>
      <c r="T172" s="146"/>
      <c r="U172" s="146"/>
      <c r="V172" s="146"/>
      <c r="W172" s="167"/>
      <c r="X172" s="146"/>
      <c r="Y172" s="146"/>
      <c r="Z172" s="146"/>
      <c r="AA172" s="146"/>
      <c r="AB172" s="167"/>
      <c r="AC172" s="146"/>
      <c r="AD172" s="146"/>
      <c r="AE172" s="146"/>
      <c r="AF172" s="171"/>
      <c r="AG172" s="169"/>
      <c r="AH172" s="169"/>
      <c r="AI172" s="170"/>
      <c r="AJ172" s="167"/>
      <c r="AK172" s="146"/>
      <c r="AL172" s="146"/>
      <c r="AM172" s="146"/>
      <c r="AN172" s="171"/>
      <c r="AO172" s="172" t="s">
        <v>1125</v>
      </c>
      <c r="AP172" s="167"/>
      <c r="AQ172" s="173"/>
      <c r="AR172" s="146"/>
      <c r="AS172" s="181"/>
      <c r="AT172" s="146"/>
      <c r="AU172" s="173"/>
      <c r="AV172" s="173"/>
      <c r="AW172" s="173"/>
      <c r="AX172" s="173"/>
      <c r="AY172" s="167"/>
      <c r="AZ172" s="171"/>
      <c r="BA172" s="302"/>
      <c r="BB172" s="303"/>
      <c r="BC172" s="173"/>
      <c r="BD172" s="304"/>
      <c r="BE172" s="278"/>
      <c r="BF172" s="171"/>
      <c r="BG172" s="231"/>
      <c r="BH172" s="231"/>
      <c r="BI172" s="231"/>
      <c r="BJ172" s="233"/>
      <c r="BK172" s="167"/>
      <c r="BL172" s="231"/>
      <c r="BM172" s="231"/>
      <c r="BN172" s="233"/>
      <c r="BO172" s="167"/>
      <c r="BP172" s="231"/>
      <c r="BQ172" s="231"/>
      <c r="BR172" s="233"/>
      <c r="BS172" s="167"/>
      <c r="BT172" s="146"/>
      <c r="BU172" s="146"/>
      <c r="BV172" s="146"/>
      <c r="BW172" s="167"/>
      <c r="BX172" s="231"/>
      <c r="BY172" s="231"/>
      <c r="BZ172" s="231"/>
      <c r="CA172" s="155">
        <v>168</v>
      </c>
      <c r="CB172" s="146"/>
      <c r="CC172" s="173"/>
      <c r="CD172" s="146"/>
      <c r="CE172" s="173"/>
      <c r="CF172" s="146"/>
      <c r="CG172" s="169"/>
      <c r="CH172" s="169"/>
      <c r="CI172" s="169"/>
      <c r="CJ172" s="146"/>
      <c r="CK172" s="207"/>
      <c r="CL172" s="231"/>
      <c r="CM172" s="231"/>
      <c r="CN172" s="231"/>
      <c r="CO172" s="233"/>
    </row>
    <row r="173" spans="1:93" x14ac:dyDescent="0.25">
      <c r="A173" s="152">
        <v>169</v>
      </c>
      <c r="B173" s="146"/>
      <c r="C173" s="146"/>
      <c r="D173" s="168"/>
      <c r="E173" s="166"/>
      <c r="F173" s="166"/>
      <c r="G173" s="175"/>
      <c r="H173" s="203"/>
      <c r="I173" s="207"/>
      <c r="J173" s="175"/>
      <c r="K173" s="203"/>
      <c r="L173" s="171"/>
      <c r="M173" s="146"/>
      <c r="N173" s="146"/>
      <c r="O173" s="146"/>
      <c r="P173" s="146"/>
      <c r="Q173" s="146"/>
      <c r="R173" s="167"/>
      <c r="S173" s="146"/>
      <c r="T173" s="146"/>
      <c r="U173" s="146"/>
      <c r="V173" s="146"/>
      <c r="W173" s="167"/>
      <c r="X173" s="146"/>
      <c r="Y173" s="146"/>
      <c r="Z173" s="146"/>
      <c r="AA173" s="146"/>
      <c r="AB173" s="167"/>
      <c r="AC173" s="146"/>
      <c r="AD173" s="146"/>
      <c r="AE173" s="146"/>
      <c r="AF173" s="171"/>
      <c r="AG173" s="169"/>
      <c r="AH173" s="169"/>
      <c r="AI173" s="170"/>
      <c r="AJ173" s="167"/>
      <c r="AK173" s="146"/>
      <c r="AL173" s="146"/>
      <c r="AM173" s="146"/>
      <c r="AN173" s="171"/>
      <c r="AO173" s="172" t="s">
        <v>1125</v>
      </c>
      <c r="AP173" s="167"/>
      <c r="AQ173" s="173"/>
      <c r="AR173" s="146"/>
      <c r="AS173" s="181"/>
      <c r="AT173" s="146"/>
      <c r="AU173" s="173"/>
      <c r="AV173" s="173"/>
      <c r="AW173" s="173"/>
      <c r="AX173" s="173"/>
      <c r="AY173" s="167"/>
      <c r="AZ173" s="171"/>
      <c r="BA173" s="302"/>
      <c r="BB173" s="303"/>
      <c r="BC173" s="173"/>
      <c r="BD173" s="304"/>
      <c r="BE173" s="278"/>
      <c r="BF173" s="171"/>
      <c r="BG173" s="231"/>
      <c r="BH173" s="231"/>
      <c r="BI173" s="231"/>
      <c r="BJ173" s="233"/>
      <c r="BK173" s="167"/>
      <c r="BL173" s="231"/>
      <c r="BM173" s="231"/>
      <c r="BN173" s="233"/>
      <c r="BO173" s="167"/>
      <c r="BP173" s="231"/>
      <c r="BQ173" s="231"/>
      <c r="BR173" s="233"/>
      <c r="BS173" s="167"/>
      <c r="BT173" s="146"/>
      <c r="BU173" s="146"/>
      <c r="BV173" s="146"/>
      <c r="BW173" s="167"/>
      <c r="BX173" s="231"/>
      <c r="BY173" s="231"/>
      <c r="BZ173" s="231"/>
      <c r="CA173" s="155">
        <v>169</v>
      </c>
      <c r="CB173" s="146"/>
      <c r="CC173" s="173"/>
      <c r="CD173" s="146"/>
      <c r="CE173" s="173"/>
      <c r="CF173" s="146"/>
      <c r="CG173" s="169"/>
      <c r="CH173" s="169"/>
      <c r="CI173" s="169"/>
      <c r="CJ173" s="146"/>
      <c r="CK173" s="207"/>
      <c r="CL173" s="231"/>
      <c r="CM173" s="231"/>
      <c r="CN173" s="231"/>
      <c r="CO173" s="233"/>
    </row>
    <row r="174" spans="1:93" x14ac:dyDescent="0.25">
      <c r="A174" s="152">
        <v>170</v>
      </c>
      <c r="B174" s="146"/>
      <c r="C174" s="146"/>
      <c r="D174" s="168"/>
      <c r="E174" s="166"/>
      <c r="F174" s="166"/>
      <c r="G174" s="175"/>
      <c r="H174" s="203"/>
      <c r="I174" s="207"/>
      <c r="J174" s="175"/>
      <c r="K174" s="203"/>
      <c r="L174" s="171"/>
      <c r="M174" s="146"/>
      <c r="N174" s="146"/>
      <c r="O174" s="146"/>
      <c r="P174" s="146"/>
      <c r="Q174" s="146"/>
      <c r="R174" s="167"/>
      <c r="S174" s="146"/>
      <c r="T174" s="146"/>
      <c r="U174" s="146"/>
      <c r="V174" s="146"/>
      <c r="W174" s="167"/>
      <c r="X174" s="146"/>
      <c r="Y174" s="146"/>
      <c r="Z174" s="146"/>
      <c r="AA174" s="146"/>
      <c r="AB174" s="167"/>
      <c r="AC174" s="146"/>
      <c r="AD174" s="146"/>
      <c r="AE174" s="146"/>
      <c r="AF174" s="171"/>
      <c r="AG174" s="169"/>
      <c r="AH174" s="169"/>
      <c r="AI174" s="170"/>
      <c r="AJ174" s="167"/>
      <c r="AK174" s="146"/>
      <c r="AL174" s="146"/>
      <c r="AM174" s="146"/>
      <c r="AN174" s="171"/>
      <c r="AO174" s="172" t="s">
        <v>1125</v>
      </c>
      <c r="AP174" s="167"/>
      <c r="AQ174" s="173"/>
      <c r="AR174" s="146"/>
      <c r="AS174" s="181"/>
      <c r="AT174" s="146"/>
      <c r="AU174" s="173"/>
      <c r="AV174" s="173"/>
      <c r="AW174" s="173"/>
      <c r="AX174" s="173"/>
      <c r="AY174" s="167"/>
      <c r="AZ174" s="171"/>
      <c r="BA174" s="302"/>
      <c r="BB174" s="303"/>
      <c r="BC174" s="173"/>
      <c r="BD174" s="304"/>
      <c r="BE174" s="278"/>
      <c r="BF174" s="171"/>
      <c r="BG174" s="231"/>
      <c r="BH174" s="231"/>
      <c r="BI174" s="231"/>
      <c r="BJ174" s="233"/>
      <c r="BK174" s="167"/>
      <c r="BL174" s="231"/>
      <c r="BM174" s="231"/>
      <c r="BN174" s="233"/>
      <c r="BO174" s="167"/>
      <c r="BP174" s="231"/>
      <c r="BQ174" s="231"/>
      <c r="BR174" s="233"/>
      <c r="BS174" s="167"/>
      <c r="BT174" s="146"/>
      <c r="BU174" s="146"/>
      <c r="BV174" s="146"/>
      <c r="BW174" s="167"/>
      <c r="BX174" s="231"/>
      <c r="BY174" s="231"/>
      <c r="BZ174" s="231"/>
      <c r="CA174" s="155">
        <v>170</v>
      </c>
      <c r="CB174" s="146"/>
      <c r="CC174" s="173"/>
      <c r="CD174" s="146"/>
      <c r="CE174" s="173"/>
      <c r="CF174" s="146"/>
      <c r="CG174" s="169"/>
      <c r="CH174" s="169"/>
      <c r="CI174" s="169"/>
      <c r="CJ174" s="146"/>
      <c r="CK174" s="207"/>
      <c r="CL174" s="231"/>
      <c r="CM174" s="231"/>
      <c r="CN174" s="231"/>
      <c r="CO174" s="233"/>
    </row>
    <row r="175" spans="1:93" x14ac:dyDescent="0.25">
      <c r="A175" s="152">
        <v>171</v>
      </c>
      <c r="B175" s="146"/>
      <c r="C175" s="146"/>
      <c r="D175" s="168"/>
      <c r="E175" s="166"/>
      <c r="F175" s="166"/>
      <c r="G175" s="175"/>
      <c r="H175" s="203"/>
      <c r="I175" s="207"/>
      <c r="J175" s="175"/>
      <c r="K175" s="203"/>
      <c r="L175" s="171"/>
      <c r="M175" s="146"/>
      <c r="N175" s="146"/>
      <c r="O175" s="146"/>
      <c r="P175" s="146"/>
      <c r="Q175" s="146"/>
      <c r="R175" s="167"/>
      <c r="S175" s="146"/>
      <c r="T175" s="146"/>
      <c r="U175" s="146"/>
      <c r="V175" s="146"/>
      <c r="W175" s="167"/>
      <c r="X175" s="146"/>
      <c r="Y175" s="146"/>
      <c r="Z175" s="146"/>
      <c r="AA175" s="146"/>
      <c r="AB175" s="167"/>
      <c r="AC175" s="146"/>
      <c r="AD175" s="146"/>
      <c r="AE175" s="146"/>
      <c r="AF175" s="171"/>
      <c r="AG175" s="169"/>
      <c r="AH175" s="169"/>
      <c r="AI175" s="170"/>
      <c r="AJ175" s="167"/>
      <c r="AK175" s="146"/>
      <c r="AL175" s="146"/>
      <c r="AM175" s="146"/>
      <c r="AN175" s="171"/>
      <c r="AO175" s="172" t="s">
        <v>1125</v>
      </c>
      <c r="AP175" s="167"/>
      <c r="AQ175" s="173"/>
      <c r="AR175" s="146"/>
      <c r="AS175" s="181"/>
      <c r="AT175" s="146"/>
      <c r="AU175" s="173"/>
      <c r="AV175" s="173"/>
      <c r="AW175" s="173"/>
      <c r="AX175" s="173"/>
      <c r="AY175" s="167"/>
      <c r="AZ175" s="171"/>
      <c r="BA175" s="302"/>
      <c r="BB175" s="303"/>
      <c r="BC175" s="173"/>
      <c r="BD175" s="304"/>
      <c r="BE175" s="278"/>
      <c r="BF175" s="171"/>
      <c r="BG175" s="231"/>
      <c r="BH175" s="231"/>
      <c r="BI175" s="231"/>
      <c r="BJ175" s="233"/>
      <c r="BK175" s="167"/>
      <c r="BL175" s="231"/>
      <c r="BM175" s="231"/>
      <c r="BN175" s="233"/>
      <c r="BO175" s="167"/>
      <c r="BP175" s="231"/>
      <c r="BQ175" s="231"/>
      <c r="BR175" s="233"/>
      <c r="BS175" s="167"/>
      <c r="BT175" s="146"/>
      <c r="BU175" s="146"/>
      <c r="BV175" s="146"/>
      <c r="BW175" s="167"/>
      <c r="BX175" s="231"/>
      <c r="BY175" s="231"/>
      <c r="BZ175" s="231"/>
      <c r="CA175" s="155">
        <v>171</v>
      </c>
      <c r="CB175" s="146"/>
      <c r="CC175" s="173"/>
      <c r="CD175" s="146"/>
      <c r="CE175" s="173"/>
      <c r="CF175" s="146"/>
      <c r="CG175" s="169"/>
      <c r="CH175" s="169"/>
      <c r="CI175" s="169"/>
      <c r="CJ175" s="146"/>
      <c r="CK175" s="207"/>
      <c r="CL175" s="231"/>
      <c r="CM175" s="231"/>
      <c r="CN175" s="231"/>
      <c r="CO175" s="233"/>
    </row>
    <row r="176" spans="1:93" x14ac:dyDescent="0.25">
      <c r="A176" s="152">
        <v>172</v>
      </c>
      <c r="B176" s="146"/>
      <c r="C176" s="146"/>
      <c r="D176" s="168"/>
      <c r="E176" s="166"/>
      <c r="F176" s="166"/>
      <c r="G176" s="175"/>
      <c r="H176" s="203"/>
      <c r="I176" s="207"/>
      <c r="J176" s="175"/>
      <c r="K176" s="203"/>
      <c r="L176" s="171"/>
      <c r="M176" s="146"/>
      <c r="N176" s="146"/>
      <c r="O176" s="146"/>
      <c r="P176" s="146"/>
      <c r="Q176" s="146"/>
      <c r="R176" s="167"/>
      <c r="S176" s="146"/>
      <c r="T176" s="146"/>
      <c r="U176" s="146"/>
      <c r="V176" s="146"/>
      <c r="W176" s="167"/>
      <c r="X176" s="146"/>
      <c r="Y176" s="146"/>
      <c r="Z176" s="146"/>
      <c r="AA176" s="146"/>
      <c r="AB176" s="167"/>
      <c r="AC176" s="146"/>
      <c r="AD176" s="146"/>
      <c r="AE176" s="146"/>
      <c r="AF176" s="171"/>
      <c r="AG176" s="169"/>
      <c r="AH176" s="169"/>
      <c r="AI176" s="170"/>
      <c r="AJ176" s="167"/>
      <c r="AK176" s="146"/>
      <c r="AL176" s="146"/>
      <c r="AM176" s="146"/>
      <c r="AN176" s="171"/>
      <c r="AO176" s="172" t="s">
        <v>1125</v>
      </c>
      <c r="AP176" s="167"/>
      <c r="AQ176" s="173"/>
      <c r="AR176" s="146"/>
      <c r="AS176" s="181"/>
      <c r="AT176" s="146"/>
      <c r="AU176" s="173"/>
      <c r="AV176" s="173"/>
      <c r="AW176" s="173"/>
      <c r="AX176" s="173"/>
      <c r="AY176" s="167"/>
      <c r="AZ176" s="171"/>
      <c r="BA176" s="302"/>
      <c r="BB176" s="303"/>
      <c r="BC176" s="173"/>
      <c r="BD176" s="304"/>
      <c r="BE176" s="278"/>
      <c r="BF176" s="171"/>
      <c r="BG176" s="231"/>
      <c r="BH176" s="231"/>
      <c r="BI176" s="231"/>
      <c r="BJ176" s="233"/>
      <c r="BK176" s="167"/>
      <c r="BL176" s="231"/>
      <c r="BM176" s="231"/>
      <c r="BN176" s="233"/>
      <c r="BO176" s="167"/>
      <c r="BP176" s="231"/>
      <c r="BQ176" s="231"/>
      <c r="BR176" s="233"/>
      <c r="BS176" s="167"/>
      <c r="BT176" s="146"/>
      <c r="BU176" s="146"/>
      <c r="BV176" s="146"/>
      <c r="BW176" s="167"/>
      <c r="BX176" s="231"/>
      <c r="BY176" s="231"/>
      <c r="BZ176" s="231"/>
      <c r="CA176" s="155">
        <v>172</v>
      </c>
      <c r="CB176" s="146"/>
      <c r="CC176" s="173"/>
      <c r="CD176" s="146"/>
      <c r="CE176" s="173"/>
      <c r="CF176" s="146"/>
      <c r="CG176" s="169"/>
      <c r="CH176" s="169"/>
      <c r="CI176" s="169"/>
      <c r="CJ176" s="146"/>
      <c r="CK176" s="207"/>
      <c r="CL176" s="231"/>
      <c r="CM176" s="231"/>
      <c r="CN176" s="231"/>
      <c r="CO176" s="233"/>
    </row>
    <row r="177" spans="1:93" x14ac:dyDescent="0.25">
      <c r="A177" s="152">
        <v>173</v>
      </c>
      <c r="B177" s="146"/>
      <c r="C177" s="146"/>
      <c r="D177" s="168"/>
      <c r="E177" s="166"/>
      <c r="F177" s="166"/>
      <c r="G177" s="175"/>
      <c r="H177" s="203"/>
      <c r="I177" s="207"/>
      <c r="J177" s="175"/>
      <c r="K177" s="203"/>
      <c r="L177" s="171"/>
      <c r="M177" s="146"/>
      <c r="N177" s="146"/>
      <c r="O177" s="146"/>
      <c r="P177" s="146"/>
      <c r="Q177" s="146"/>
      <c r="R177" s="167"/>
      <c r="S177" s="146"/>
      <c r="T177" s="146"/>
      <c r="U177" s="146"/>
      <c r="V177" s="146"/>
      <c r="W177" s="167"/>
      <c r="X177" s="146"/>
      <c r="Y177" s="146"/>
      <c r="Z177" s="146"/>
      <c r="AA177" s="146"/>
      <c r="AB177" s="167"/>
      <c r="AC177" s="146"/>
      <c r="AD177" s="146"/>
      <c r="AE177" s="146"/>
      <c r="AF177" s="171"/>
      <c r="AG177" s="169"/>
      <c r="AH177" s="169"/>
      <c r="AI177" s="170"/>
      <c r="AJ177" s="167"/>
      <c r="AK177" s="146"/>
      <c r="AL177" s="146"/>
      <c r="AM177" s="146"/>
      <c r="AN177" s="171"/>
      <c r="AO177" s="172" t="s">
        <v>1125</v>
      </c>
      <c r="AP177" s="167"/>
      <c r="AQ177" s="173"/>
      <c r="AR177" s="146"/>
      <c r="AS177" s="181"/>
      <c r="AT177" s="146"/>
      <c r="AU177" s="173"/>
      <c r="AV177" s="173"/>
      <c r="AW177" s="173"/>
      <c r="AX177" s="173"/>
      <c r="AY177" s="167"/>
      <c r="AZ177" s="171"/>
      <c r="BA177" s="302"/>
      <c r="BB177" s="303"/>
      <c r="BC177" s="173"/>
      <c r="BD177" s="304"/>
      <c r="BE177" s="278"/>
      <c r="BF177" s="171"/>
      <c r="BG177" s="231"/>
      <c r="BH177" s="231"/>
      <c r="BI177" s="231"/>
      <c r="BJ177" s="233"/>
      <c r="BK177" s="167"/>
      <c r="BL177" s="231"/>
      <c r="BM177" s="231"/>
      <c r="BN177" s="233"/>
      <c r="BO177" s="167"/>
      <c r="BP177" s="231"/>
      <c r="BQ177" s="231"/>
      <c r="BR177" s="233"/>
      <c r="BS177" s="167"/>
      <c r="BT177" s="146"/>
      <c r="BU177" s="146"/>
      <c r="BV177" s="146"/>
      <c r="BW177" s="167"/>
      <c r="BX177" s="231"/>
      <c r="BY177" s="231"/>
      <c r="BZ177" s="231"/>
      <c r="CA177" s="155">
        <v>173</v>
      </c>
      <c r="CB177" s="146"/>
      <c r="CC177" s="173"/>
      <c r="CD177" s="146"/>
      <c r="CE177" s="173"/>
      <c r="CF177" s="146"/>
      <c r="CG177" s="169"/>
      <c r="CH177" s="169"/>
      <c r="CI177" s="169"/>
      <c r="CJ177" s="146"/>
      <c r="CK177" s="207"/>
      <c r="CL177" s="231"/>
      <c r="CM177" s="231"/>
      <c r="CN177" s="231"/>
      <c r="CO177" s="233"/>
    </row>
    <row r="178" spans="1:93" x14ac:dyDescent="0.25">
      <c r="A178" s="152">
        <v>174</v>
      </c>
      <c r="B178" s="146"/>
      <c r="C178" s="146"/>
      <c r="D178" s="168"/>
      <c r="E178" s="166"/>
      <c r="F178" s="166"/>
      <c r="G178" s="175"/>
      <c r="H178" s="203"/>
      <c r="I178" s="207"/>
      <c r="J178" s="175"/>
      <c r="K178" s="203"/>
      <c r="L178" s="171"/>
      <c r="M178" s="146"/>
      <c r="N178" s="146"/>
      <c r="O178" s="146"/>
      <c r="P178" s="146"/>
      <c r="Q178" s="146"/>
      <c r="R178" s="167"/>
      <c r="S178" s="146"/>
      <c r="T178" s="146"/>
      <c r="U178" s="146"/>
      <c r="V178" s="146"/>
      <c r="W178" s="167"/>
      <c r="X178" s="146"/>
      <c r="Y178" s="146"/>
      <c r="Z178" s="146"/>
      <c r="AA178" s="146"/>
      <c r="AB178" s="167"/>
      <c r="AC178" s="146"/>
      <c r="AD178" s="146"/>
      <c r="AE178" s="146"/>
      <c r="AF178" s="171"/>
      <c r="AG178" s="169"/>
      <c r="AH178" s="169"/>
      <c r="AI178" s="170"/>
      <c r="AJ178" s="167"/>
      <c r="AK178" s="146"/>
      <c r="AL178" s="146"/>
      <c r="AM178" s="146"/>
      <c r="AN178" s="171"/>
      <c r="AO178" s="172" t="s">
        <v>1125</v>
      </c>
      <c r="AP178" s="167"/>
      <c r="AQ178" s="173"/>
      <c r="AR178" s="146"/>
      <c r="AS178" s="181"/>
      <c r="AT178" s="146"/>
      <c r="AU178" s="173"/>
      <c r="AV178" s="173"/>
      <c r="AW178" s="173"/>
      <c r="AX178" s="173"/>
      <c r="AY178" s="167"/>
      <c r="AZ178" s="171"/>
      <c r="BA178" s="302"/>
      <c r="BB178" s="303"/>
      <c r="BC178" s="173"/>
      <c r="BD178" s="304"/>
      <c r="BE178" s="278"/>
      <c r="BF178" s="171"/>
      <c r="BG178" s="231"/>
      <c r="BH178" s="231"/>
      <c r="BI178" s="231"/>
      <c r="BJ178" s="233"/>
      <c r="BK178" s="167"/>
      <c r="BL178" s="231"/>
      <c r="BM178" s="231"/>
      <c r="BN178" s="233"/>
      <c r="BO178" s="167"/>
      <c r="BP178" s="231"/>
      <c r="BQ178" s="231"/>
      <c r="BR178" s="233"/>
      <c r="BS178" s="167"/>
      <c r="BT178" s="146"/>
      <c r="BU178" s="146"/>
      <c r="BV178" s="146"/>
      <c r="BW178" s="167"/>
      <c r="BX178" s="231"/>
      <c r="BY178" s="231"/>
      <c r="BZ178" s="231"/>
      <c r="CA178" s="155">
        <v>174</v>
      </c>
      <c r="CB178" s="146"/>
      <c r="CC178" s="173"/>
      <c r="CD178" s="146"/>
      <c r="CE178" s="173"/>
      <c r="CF178" s="146"/>
      <c r="CG178" s="169"/>
      <c r="CH178" s="169"/>
      <c r="CI178" s="169"/>
      <c r="CJ178" s="146"/>
      <c r="CK178" s="207"/>
      <c r="CL178" s="231"/>
      <c r="CM178" s="231"/>
      <c r="CN178" s="231"/>
      <c r="CO178" s="233"/>
    </row>
    <row r="179" spans="1:93" x14ac:dyDescent="0.25">
      <c r="A179" s="152">
        <v>175</v>
      </c>
      <c r="B179" s="146"/>
      <c r="C179" s="146"/>
      <c r="D179" s="168"/>
      <c r="E179" s="166"/>
      <c r="F179" s="166"/>
      <c r="G179" s="175"/>
      <c r="H179" s="203"/>
      <c r="I179" s="207"/>
      <c r="J179" s="175"/>
      <c r="K179" s="203"/>
      <c r="L179" s="171"/>
      <c r="M179" s="146"/>
      <c r="N179" s="146"/>
      <c r="O179" s="146"/>
      <c r="P179" s="146"/>
      <c r="Q179" s="146"/>
      <c r="R179" s="167"/>
      <c r="S179" s="146"/>
      <c r="T179" s="146"/>
      <c r="U179" s="146"/>
      <c r="V179" s="146"/>
      <c r="W179" s="167"/>
      <c r="X179" s="146"/>
      <c r="Y179" s="146"/>
      <c r="Z179" s="146"/>
      <c r="AA179" s="146"/>
      <c r="AB179" s="167"/>
      <c r="AC179" s="146"/>
      <c r="AD179" s="146"/>
      <c r="AE179" s="146"/>
      <c r="AF179" s="171"/>
      <c r="AG179" s="169"/>
      <c r="AH179" s="169"/>
      <c r="AI179" s="170"/>
      <c r="AJ179" s="167"/>
      <c r="AK179" s="146"/>
      <c r="AL179" s="146"/>
      <c r="AM179" s="146"/>
      <c r="AN179" s="171"/>
      <c r="AO179" s="172" t="s">
        <v>1125</v>
      </c>
      <c r="AP179" s="167"/>
      <c r="AQ179" s="173"/>
      <c r="AR179" s="146"/>
      <c r="AS179" s="181"/>
      <c r="AT179" s="146"/>
      <c r="AU179" s="173"/>
      <c r="AV179" s="173"/>
      <c r="AW179" s="173"/>
      <c r="AX179" s="173"/>
      <c r="AY179" s="167"/>
      <c r="AZ179" s="171"/>
      <c r="BA179" s="302"/>
      <c r="BB179" s="303"/>
      <c r="BC179" s="173"/>
      <c r="BD179" s="304"/>
      <c r="BE179" s="278"/>
      <c r="BF179" s="171"/>
      <c r="BG179" s="231"/>
      <c r="BH179" s="231"/>
      <c r="BI179" s="231"/>
      <c r="BJ179" s="233"/>
      <c r="BK179" s="167"/>
      <c r="BL179" s="231"/>
      <c r="BM179" s="231"/>
      <c r="BN179" s="233"/>
      <c r="BO179" s="167"/>
      <c r="BP179" s="231"/>
      <c r="BQ179" s="231"/>
      <c r="BR179" s="233"/>
      <c r="BS179" s="167"/>
      <c r="BT179" s="146"/>
      <c r="BU179" s="146"/>
      <c r="BV179" s="146"/>
      <c r="BW179" s="167"/>
      <c r="BX179" s="231"/>
      <c r="BY179" s="231"/>
      <c r="BZ179" s="231"/>
      <c r="CA179" s="155">
        <v>175</v>
      </c>
      <c r="CB179" s="146"/>
      <c r="CC179" s="173"/>
      <c r="CD179" s="146"/>
      <c r="CE179" s="173"/>
      <c r="CF179" s="146"/>
      <c r="CG179" s="169"/>
      <c r="CH179" s="169"/>
      <c r="CI179" s="169"/>
      <c r="CJ179" s="146"/>
      <c r="CK179" s="207"/>
      <c r="CL179" s="231"/>
      <c r="CM179" s="231"/>
      <c r="CN179" s="231"/>
      <c r="CO179" s="233"/>
    </row>
    <row r="180" spans="1:93" x14ac:dyDescent="0.25">
      <c r="A180" s="152">
        <v>176</v>
      </c>
      <c r="B180" s="146"/>
      <c r="C180" s="146"/>
      <c r="D180" s="168"/>
      <c r="E180" s="166"/>
      <c r="F180" s="166"/>
      <c r="G180" s="175"/>
      <c r="H180" s="203"/>
      <c r="I180" s="207"/>
      <c r="J180" s="175"/>
      <c r="K180" s="203"/>
      <c r="L180" s="171"/>
      <c r="M180" s="146"/>
      <c r="N180" s="146"/>
      <c r="O180" s="146"/>
      <c r="P180" s="146"/>
      <c r="Q180" s="146"/>
      <c r="R180" s="167"/>
      <c r="S180" s="146"/>
      <c r="T180" s="146"/>
      <c r="U180" s="146"/>
      <c r="V180" s="146"/>
      <c r="W180" s="167"/>
      <c r="X180" s="146"/>
      <c r="Y180" s="146"/>
      <c r="Z180" s="146"/>
      <c r="AA180" s="146"/>
      <c r="AB180" s="167"/>
      <c r="AC180" s="146"/>
      <c r="AD180" s="146"/>
      <c r="AE180" s="146"/>
      <c r="AF180" s="171"/>
      <c r="AG180" s="169"/>
      <c r="AH180" s="169"/>
      <c r="AI180" s="170"/>
      <c r="AJ180" s="167"/>
      <c r="AK180" s="146"/>
      <c r="AL180" s="146"/>
      <c r="AM180" s="146"/>
      <c r="AN180" s="171"/>
      <c r="AO180" s="172" t="s">
        <v>1125</v>
      </c>
      <c r="AP180" s="167"/>
      <c r="AQ180" s="173"/>
      <c r="AR180" s="146"/>
      <c r="AS180" s="181"/>
      <c r="AT180" s="146"/>
      <c r="AU180" s="173"/>
      <c r="AV180" s="173"/>
      <c r="AW180" s="173"/>
      <c r="AX180" s="173"/>
      <c r="AY180" s="167"/>
      <c r="AZ180" s="171"/>
      <c r="BA180" s="302"/>
      <c r="BB180" s="303"/>
      <c r="BC180" s="173"/>
      <c r="BD180" s="304"/>
      <c r="BE180" s="278"/>
      <c r="BF180" s="171"/>
      <c r="BG180" s="231"/>
      <c r="BH180" s="231"/>
      <c r="BI180" s="231"/>
      <c r="BJ180" s="233"/>
      <c r="BK180" s="167"/>
      <c r="BL180" s="231"/>
      <c r="BM180" s="231"/>
      <c r="BN180" s="233"/>
      <c r="BO180" s="167"/>
      <c r="BP180" s="231"/>
      <c r="BQ180" s="231"/>
      <c r="BR180" s="233"/>
      <c r="BS180" s="167"/>
      <c r="BT180" s="146"/>
      <c r="BU180" s="146"/>
      <c r="BV180" s="146"/>
      <c r="BW180" s="167"/>
      <c r="BX180" s="231"/>
      <c r="BY180" s="231"/>
      <c r="BZ180" s="231"/>
      <c r="CA180" s="155">
        <v>176</v>
      </c>
      <c r="CB180" s="146"/>
      <c r="CC180" s="173"/>
      <c r="CD180" s="146"/>
      <c r="CE180" s="173"/>
      <c r="CF180" s="146"/>
      <c r="CG180" s="169"/>
      <c r="CH180" s="169"/>
      <c r="CI180" s="169"/>
      <c r="CJ180" s="146"/>
      <c r="CK180" s="207"/>
      <c r="CL180" s="231"/>
      <c r="CM180" s="231"/>
      <c r="CN180" s="231"/>
      <c r="CO180" s="233"/>
    </row>
    <row r="181" spans="1:93" x14ac:dyDescent="0.25">
      <c r="A181" s="152">
        <v>177</v>
      </c>
      <c r="B181" s="146"/>
      <c r="C181" s="146"/>
      <c r="D181" s="168"/>
      <c r="E181" s="166"/>
      <c r="F181" s="166"/>
      <c r="G181" s="175"/>
      <c r="H181" s="203"/>
      <c r="I181" s="207"/>
      <c r="J181" s="175"/>
      <c r="K181" s="203"/>
      <c r="L181" s="171"/>
      <c r="M181" s="146"/>
      <c r="N181" s="146"/>
      <c r="O181" s="146"/>
      <c r="P181" s="146"/>
      <c r="Q181" s="146"/>
      <c r="R181" s="167"/>
      <c r="S181" s="146"/>
      <c r="T181" s="146"/>
      <c r="U181" s="146"/>
      <c r="V181" s="146"/>
      <c r="W181" s="167"/>
      <c r="X181" s="146"/>
      <c r="Y181" s="146"/>
      <c r="Z181" s="146"/>
      <c r="AA181" s="146"/>
      <c r="AB181" s="167"/>
      <c r="AC181" s="146"/>
      <c r="AD181" s="146"/>
      <c r="AE181" s="146"/>
      <c r="AF181" s="171"/>
      <c r="AG181" s="169"/>
      <c r="AH181" s="169"/>
      <c r="AI181" s="170"/>
      <c r="AJ181" s="167"/>
      <c r="AK181" s="146"/>
      <c r="AL181" s="146"/>
      <c r="AM181" s="146"/>
      <c r="AN181" s="171"/>
      <c r="AO181" s="172" t="s">
        <v>1125</v>
      </c>
      <c r="AP181" s="167"/>
      <c r="AQ181" s="173"/>
      <c r="AR181" s="146"/>
      <c r="AS181" s="181"/>
      <c r="AT181" s="146"/>
      <c r="AU181" s="173"/>
      <c r="AV181" s="173"/>
      <c r="AW181" s="173"/>
      <c r="AX181" s="173"/>
      <c r="AY181" s="167"/>
      <c r="AZ181" s="171"/>
      <c r="BA181" s="302"/>
      <c r="BB181" s="303"/>
      <c r="BC181" s="173"/>
      <c r="BD181" s="304"/>
      <c r="BE181" s="278"/>
      <c r="BF181" s="171"/>
      <c r="BG181" s="231"/>
      <c r="BH181" s="231"/>
      <c r="BI181" s="231"/>
      <c r="BJ181" s="233"/>
      <c r="BK181" s="167"/>
      <c r="BL181" s="231"/>
      <c r="BM181" s="231"/>
      <c r="BN181" s="233"/>
      <c r="BO181" s="167"/>
      <c r="BP181" s="231"/>
      <c r="BQ181" s="231"/>
      <c r="BR181" s="233"/>
      <c r="BS181" s="167"/>
      <c r="BT181" s="146"/>
      <c r="BU181" s="146"/>
      <c r="BV181" s="146"/>
      <c r="BW181" s="167"/>
      <c r="BX181" s="231"/>
      <c r="BY181" s="231"/>
      <c r="BZ181" s="231"/>
      <c r="CA181" s="155">
        <v>177</v>
      </c>
      <c r="CB181" s="146"/>
      <c r="CC181" s="173"/>
      <c r="CD181" s="146"/>
      <c r="CE181" s="173"/>
      <c r="CF181" s="146"/>
      <c r="CG181" s="169"/>
      <c r="CH181" s="169"/>
      <c r="CI181" s="169"/>
      <c r="CJ181" s="146"/>
      <c r="CK181" s="207"/>
      <c r="CL181" s="231"/>
      <c r="CM181" s="231"/>
      <c r="CN181" s="231"/>
      <c r="CO181" s="233"/>
    </row>
    <row r="182" spans="1:93" x14ac:dyDescent="0.25">
      <c r="A182" s="152">
        <v>178</v>
      </c>
      <c r="B182" s="146"/>
      <c r="C182" s="146"/>
      <c r="D182" s="168"/>
      <c r="E182" s="166"/>
      <c r="F182" s="166"/>
      <c r="G182" s="175"/>
      <c r="H182" s="203"/>
      <c r="I182" s="207"/>
      <c r="J182" s="175"/>
      <c r="K182" s="203"/>
      <c r="L182" s="171"/>
      <c r="M182" s="146"/>
      <c r="N182" s="146"/>
      <c r="O182" s="146"/>
      <c r="P182" s="146"/>
      <c r="Q182" s="146"/>
      <c r="R182" s="167"/>
      <c r="S182" s="146"/>
      <c r="T182" s="146"/>
      <c r="U182" s="146"/>
      <c r="V182" s="146"/>
      <c r="W182" s="167"/>
      <c r="X182" s="146"/>
      <c r="Y182" s="146"/>
      <c r="Z182" s="146"/>
      <c r="AA182" s="146"/>
      <c r="AB182" s="167"/>
      <c r="AC182" s="146"/>
      <c r="AD182" s="146"/>
      <c r="AE182" s="146"/>
      <c r="AF182" s="171"/>
      <c r="AG182" s="169"/>
      <c r="AH182" s="169"/>
      <c r="AI182" s="170"/>
      <c r="AJ182" s="167"/>
      <c r="AK182" s="146"/>
      <c r="AL182" s="146"/>
      <c r="AM182" s="146"/>
      <c r="AN182" s="171"/>
      <c r="AO182" s="172" t="s">
        <v>1125</v>
      </c>
      <c r="AP182" s="167"/>
      <c r="AQ182" s="173"/>
      <c r="AR182" s="146"/>
      <c r="AS182" s="181"/>
      <c r="AT182" s="146"/>
      <c r="AU182" s="173"/>
      <c r="AV182" s="173"/>
      <c r="AW182" s="173"/>
      <c r="AX182" s="173"/>
      <c r="AY182" s="167"/>
      <c r="AZ182" s="171"/>
      <c r="BA182" s="302"/>
      <c r="BB182" s="303"/>
      <c r="BC182" s="173"/>
      <c r="BD182" s="304"/>
      <c r="BE182" s="278"/>
      <c r="BF182" s="171"/>
      <c r="BG182" s="231"/>
      <c r="BH182" s="231"/>
      <c r="BI182" s="231"/>
      <c r="BJ182" s="233"/>
      <c r="BK182" s="167"/>
      <c r="BL182" s="231"/>
      <c r="BM182" s="231"/>
      <c r="BN182" s="233"/>
      <c r="BO182" s="167"/>
      <c r="BP182" s="231"/>
      <c r="BQ182" s="231"/>
      <c r="BR182" s="233"/>
      <c r="BS182" s="167"/>
      <c r="BT182" s="146"/>
      <c r="BU182" s="146"/>
      <c r="BV182" s="146"/>
      <c r="BW182" s="167"/>
      <c r="BX182" s="231"/>
      <c r="BY182" s="231"/>
      <c r="BZ182" s="231"/>
      <c r="CA182" s="155">
        <v>178</v>
      </c>
      <c r="CB182" s="146"/>
      <c r="CC182" s="173"/>
      <c r="CD182" s="146"/>
      <c r="CE182" s="173"/>
      <c r="CF182" s="146"/>
      <c r="CG182" s="169"/>
      <c r="CH182" s="169"/>
      <c r="CI182" s="169"/>
      <c r="CJ182" s="146"/>
      <c r="CK182" s="207"/>
      <c r="CL182" s="231"/>
      <c r="CM182" s="231"/>
      <c r="CN182" s="231"/>
      <c r="CO182" s="233"/>
    </row>
    <row r="183" spans="1:93" x14ac:dyDescent="0.25">
      <c r="A183" s="152">
        <v>179</v>
      </c>
      <c r="B183" s="146"/>
      <c r="C183" s="146"/>
      <c r="D183" s="168"/>
      <c r="E183" s="166"/>
      <c r="F183" s="166"/>
      <c r="G183" s="175"/>
      <c r="H183" s="203"/>
      <c r="I183" s="207"/>
      <c r="J183" s="175"/>
      <c r="K183" s="203"/>
      <c r="L183" s="171"/>
      <c r="M183" s="146"/>
      <c r="N183" s="146"/>
      <c r="O183" s="146"/>
      <c r="P183" s="146"/>
      <c r="Q183" s="146"/>
      <c r="R183" s="167"/>
      <c r="S183" s="146"/>
      <c r="T183" s="146"/>
      <c r="U183" s="146"/>
      <c r="V183" s="146"/>
      <c r="W183" s="167"/>
      <c r="X183" s="146"/>
      <c r="Y183" s="146"/>
      <c r="Z183" s="146"/>
      <c r="AA183" s="146"/>
      <c r="AB183" s="167"/>
      <c r="AC183" s="146"/>
      <c r="AD183" s="146"/>
      <c r="AE183" s="146"/>
      <c r="AF183" s="171"/>
      <c r="AG183" s="169"/>
      <c r="AH183" s="169"/>
      <c r="AI183" s="170"/>
      <c r="AJ183" s="167"/>
      <c r="AK183" s="146"/>
      <c r="AL183" s="146"/>
      <c r="AM183" s="146"/>
      <c r="AN183" s="171"/>
      <c r="AO183" s="172" t="s">
        <v>1125</v>
      </c>
      <c r="AP183" s="167"/>
      <c r="AQ183" s="173"/>
      <c r="AR183" s="146"/>
      <c r="AS183" s="181"/>
      <c r="AT183" s="146"/>
      <c r="AU183" s="173"/>
      <c r="AV183" s="173"/>
      <c r="AW183" s="173"/>
      <c r="AX183" s="173"/>
      <c r="AY183" s="167"/>
      <c r="AZ183" s="171"/>
      <c r="BA183" s="302"/>
      <c r="BB183" s="303"/>
      <c r="BC183" s="173"/>
      <c r="BD183" s="304"/>
      <c r="BE183" s="278"/>
      <c r="BF183" s="171"/>
      <c r="BG183" s="231"/>
      <c r="BH183" s="231"/>
      <c r="BI183" s="231"/>
      <c r="BJ183" s="233"/>
      <c r="BK183" s="167"/>
      <c r="BL183" s="231"/>
      <c r="BM183" s="231"/>
      <c r="BN183" s="233"/>
      <c r="BO183" s="167"/>
      <c r="BP183" s="231"/>
      <c r="BQ183" s="231"/>
      <c r="BR183" s="233"/>
      <c r="BS183" s="167"/>
      <c r="BT183" s="146"/>
      <c r="BU183" s="146"/>
      <c r="BV183" s="146"/>
      <c r="BW183" s="167"/>
      <c r="BX183" s="231"/>
      <c r="BY183" s="231"/>
      <c r="BZ183" s="231"/>
      <c r="CA183" s="155">
        <v>179</v>
      </c>
      <c r="CB183" s="146"/>
      <c r="CC183" s="173"/>
      <c r="CD183" s="146"/>
      <c r="CE183" s="173"/>
      <c r="CF183" s="146"/>
      <c r="CG183" s="169"/>
      <c r="CH183" s="169"/>
      <c r="CI183" s="169"/>
      <c r="CJ183" s="146"/>
      <c r="CK183" s="207"/>
      <c r="CL183" s="231"/>
      <c r="CM183" s="231"/>
      <c r="CN183" s="231"/>
      <c r="CO183" s="233"/>
    </row>
    <row r="184" spans="1:93" x14ac:dyDescent="0.25">
      <c r="A184" s="152">
        <v>180</v>
      </c>
      <c r="B184" s="146"/>
      <c r="C184" s="146"/>
      <c r="D184" s="168"/>
      <c r="E184" s="166"/>
      <c r="F184" s="166"/>
      <c r="G184" s="175"/>
      <c r="H184" s="203"/>
      <c r="I184" s="207"/>
      <c r="J184" s="175"/>
      <c r="K184" s="203"/>
      <c r="L184" s="171"/>
      <c r="M184" s="146"/>
      <c r="N184" s="146"/>
      <c r="O184" s="146"/>
      <c r="P184" s="146"/>
      <c r="Q184" s="146"/>
      <c r="R184" s="167"/>
      <c r="S184" s="146"/>
      <c r="T184" s="146"/>
      <c r="U184" s="146"/>
      <c r="V184" s="146"/>
      <c r="W184" s="167"/>
      <c r="X184" s="146"/>
      <c r="Y184" s="146"/>
      <c r="Z184" s="146"/>
      <c r="AA184" s="146"/>
      <c r="AB184" s="167"/>
      <c r="AC184" s="146"/>
      <c r="AD184" s="146"/>
      <c r="AE184" s="146"/>
      <c r="AF184" s="171"/>
      <c r="AG184" s="169"/>
      <c r="AH184" s="169"/>
      <c r="AI184" s="170"/>
      <c r="AJ184" s="167"/>
      <c r="AK184" s="146"/>
      <c r="AL184" s="146"/>
      <c r="AM184" s="146"/>
      <c r="AN184" s="171"/>
      <c r="AO184" s="172" t="s">
        <v>1125</v>
      </c>
      <c r="AP184" s="167"/>
      <c r="AQ184" s="173"/>
      <c r="AR184" s="146"/>
      <c r="AS184" s="181"/>
      <c r="AT184" s="146"/>
      <c r="AU184" s="173"/>
      <c r="AV184" s="173"/>
      <c r="AW184" s="173"/>
      <c r="AX184" s="173"/>
      <c r="AY184" s="167"/>
      <c r="AZ184" s="171"/>
      <c r="BA184" s="302"/>
      <c r="BB184" s="303"/>
      <c r="BC184" s="173"/>
      <c r="BD184" s="304"/>
      <c r="BE184" s="278"/>
      <c r="BF184" s="171"/>
      <c r="BG184" s="231"/>
      <c r="BH184" s="231"/>
      <c r="BI184" s="231"/>
      <c r="BJ184" s="233"/>
      <c r="BK184" s="167"/>
      <c r="BL184" s="231"/>
      <c r="BM184" s="231"/>
      <c r="BN184" s="233"/>
      <c r="BO184" s="167"/>
      <c r="BP184" s="231"/>
      <c r="BQ184" s="231"/>
      <c r="BR184" s="233"/>
      <c r="BS184" s="167"/>
      <c r="BT184" s="146"/>
      <c r="BU184" s="146"/>
      <c r="BV184" s="146"/>
      <c r="BW184" s="167"/>
      <c r="BX184" s="231"/>
      <c r="BY184" s="231"/>
      <c r="BZ184" s="231"/>
      <c r="CA184" s="155">
        <v>180</v>
      </c>
      <c r="CB184" s="146"/>
      <c r="CC184" s="173"/>
      <c r="CD184" s="146"/>
      <c r="CE184" s="173"/>
      <c r="CF184" s="146"/>
      <c r="CG184" s="169"/>
      <c r="CH184" s="169"/>
      <c r="CI184" s="169"/>
      <c r="CJ184" s="146"/>
      <c r="CK184" s="207"/>
      <c r="CL184" s="231"/>
      <c r="CM184" s="231"/>
      <c r="CN184" s="231"/>
      <c r="CO184" s="233"/>
    </row>
    <row r="185" spans="1:93" x14ac:dyDescent="0.25">
      <c r="A185" s="152">
        <v>181</v>
      </c>
      <c r="B185" s="146"/>
      <c r="C185" s="146"/>
      <c r="D185" s="168"/>
      <c r="E185" s="166"/>
      <c r="F185" s="166"/>
      <c r="G185" s="175"/>
      <c r="H185" s="203"/>
      <c r="I185" s="207"/>
      <c r="J185" s="175"/>
      <c r="K185" s="203"/>
      <c r="L185" s="171"/>
      <c r="M185" s="146"/>
      <c r="N185" s="146"/>
      <c r="O185" s="146"/>
      <c r="P185" s="146"/>
      <c r="Q185" s="146"/>
      <c r="R185" s="167"/>
      <c r="S185" s="146"/>
      <c r="T185" s="146"/>
      <c r="U185" s="146"/>
      <c r="V185" s="146"/>
      <c r="W185" s="167"/>
      <c r="X185" s="146"/>
      <c r="Y185" s="146"/>
      <c r="Z185" s="146"/>
      <c r="AA185" s="146"/>
      <c r="AB185" s="167"/>
      <c r="AC185" s="146"/>
      <c r="AD185" s="146"/>
      <c r="AE185" s="146"/>
      <c r="AF185" s="171"/>
      <c r="AG185" s="169"/>
      <c r="AH185" s="169"/>
      <c r="AI185" s="170"/>
      <c r="AJ185" s="167"/>
      <c r="AK185" s="146"/>
      <c r="AL185" s="146"/>
      <c r="AM185" s="146"/>
      <c r="AN185" s="171"/>
      <c r="AO185" s="172" t="s">
        <v>1125</v>
      </c>
      <c r="AP185" s="167"/>
      <c r="AQ185" s="173"/>
      <c r="AR185" s="146"/>
      <c r="AS185" s="181"/>
      <c r="AT185" s="146"/>
      <c r="AU185" s="173"/>
      <c r="AV185" s="173"/>
      <c r="AW185" s="173"/>
      <c r="AX185" s="173"/>
      <c r="AY185" s="167"/>
      <c r="AZ185" s="171"/>
      <c r="BA185" s="302"/>
      <c r="BB185" s="303"/>
      <c r="BC185" s="173"/>
      <c r="BD185" s="304"/>
      <c r="BE185" s="278"/>
      <c r="BF185" s="171"/>
      <c r="BG185" s="231"/>
      <c r="BH185" s="231"/>
      <c r="BI185" s="231"/>
      <c r="BJ185" s="233"/>
      <c r="BK185" s="167"/>
      <c r="BL185" s="231"/>
      <c r="BM185" s="231"/>
      <c r="BN185" s="233"/>
      <c r="BO185" s="167"/>
      <c r="BP185" s="231"/>
      <c r="BQ185" s="231"/>
      <c r="BR185" s="233"/>
      <c r="BS185" s="167"/>
      <c r="BT185" s="146"/>
      <c r="BU185" s="146"/>
      <c r="BV185" s="146"/>
      <c r="BW185" s="167"/>
      <c r="BX185" s="231"/>
      <c r="BY185" s="231"/>
      <c r="BZ185" s="231"/>
      <c r="CA185" s="155">
        <v>181</v>
      </c>
      <c r="CB185" s="146"/>
      <c r="CC185" s="173"/>
      <c r="CD185" s="146"/>
      <c r="CE185" s="173"/>
      <c r="CF185" s="146"/>
      <c r="CG185" s="169"/>
      <c r="CH185" s="169"/>
      <c r="CI185" s="169"/>
      <c r="CJ185" s="146"/>
      <c r="CK185" s="207"/>
      <c r="CL185" s="231"/>
      <c r="CM185" s="231"/>
      <c r="CN185" s="231"/>
      <c r="CO185" s="233"/>
    </row>
    <row r="186" spans="1:93" x14ac:dyDescent="0.25">
      <c r="A186" s="152">
        <v>182</v>
      </c>
      <c r="B186" s="146"/>
      <c r="C186" s="146"/>
      <c r="D186" s="168"/>
      <c r="E186" s="166"/>
      <c r="F186" s="166"/>
      <c r="G186" s="175"/>
      <c r="H186" s="203"/>
      <c r="I186" s="207"/>
      <c r="J186" s="175"/>
      <c r="K186" s="203"/>
      <c r="L186" s="171"/>
      <c r="M186" s="146"/>
      <c r="N186" s="146"/>
      <c r="O186" s="146"/>
      <c r="P186" s="146"/>
      <c r="Q186" s="146"/>
      <c r="R186" s="167"/>
      <c r="S186" s="146"/>
      <c r="T186" s="146"/>
      <c r="U186" s="146"/>
      <c r="V186" s="146"/>
      <c r="W186" s="167"/>
      <c r="X186" s="146"/>
      <c r="Y186" s="146"/>
      <c r="Z186" s="146"/>
      <c r="AA186" s="146"/>
      <c r="AB186" s="167"/>
      <c r="AC186" s="146"/>
      <c r="AD186" s="146"/>
      <c r="AE186" s="146"/>
      <c r="AF186" s="171"/>
      <c r="AG186" s="169"/>
      <c r="AH186" s="169"/>
      <c r="AI186" s="170"/>
      <c r="AJ186" s="167"/>
      <c r="AK186" s="146"/>
      <c r="AL186" s="146"/>
      <c r="AM186" s="146"/>
      <c r="AN186" s="171"/>
      <c r="AO186" s="172" t="s">
        <v>1125</v>
      </c>
      <c r="AP186" s="167"/>
      <c r="AQ186" s="173"/>
      <c r="AR186" s="146"/>
      <c r="AS186" s="181"/>
      <c r="AT186" s="146"/>
      <c r="AU186" s="173"/>
      <c r="AV186" s="173"/>
      <c r="AW186" s="173"/>
      <c r="AX186" s="173"/>
      <c r="AY186" s="167"/>
      <c r="AZ186" s="171"/>
      <c r="BA186" s="302"/>
      <c r="BB186" s="303"/>
      <c r="BC186" s="173"/>
      <c r="BD186" s="304"/>
      <c r="BE186" s="278"/>
      <c r="BF186" s="171"/>
      <c r="BG186" s="231"/>
      <c r="BH186" s="231"/>
      <c r="BI186" s="231"/>
      <c r="BJ186" s="233"/>
      <c r="BK186" s="167"/>
      <c r="BL186" s="231"/>
      <c r="BM186" s="231"/>
      <c r="BN186" s="233"/>
      <c r="BO186" s="167"/>
      <c r="BP186" s="231"/>
      <c r="BQ186" s="231"/>
      <c r="BR186" s="233"/>
      <c r="BS186" s="167"/>
      <c r="BT186" s="146"/>
      <c r="BU186" s="146"/>
      <c r="BV186" s="146"/>
      <c r="BW186" s="167"/>
      <c r="BX186" s="231"/>
      <c r="BY186" s="231"/>
      <c r="BZ186" s="231"/>
      <c r="CA186" s="155">
        <v>182</v>
      </c>
      <c r="CB186" s="146"/>
      <c r="CC186" s="173"/>
      <c r="CD186" s="146"/>
      <c r="CE186" s="173"/>
      <c r="CF186" s="146"/>
      <c r="CG186" s="169"/>
      <c r="CH186" s="169"/>
      <c r="CI186" s="169"/>
      <c r="CJ186" s="146"/>
      <c r="CK186" s="207"/>
      <c r="CL186" s="231"/>
      <c r="CM186" s="231"/>
      <c r="CN186" s="231"/>
      <c r="CO186" s="233"/>
    </row>
    <row r="187" spans="1:93" x14ac:dyDescent="0.25">
      <c r="A187" s="152">
        <v>183</v>
      </c>
      <c r="B187" s="146"/>
      <c r="C187" s="146"/>
      <c r="D187" s="168"/>
      <c r="E187" s="166"/>
      <c r="F187" s="166"/>
      <c r="G187" s="175"/>
      <c r="H187" s="203"/>
      <c r="I187" s="207"/>
      <c r="J187" s="175"/>
      <c r="K187" s="203"/>
      <c r="L187" s="171"/>
      <c r="M187" s="146"/>
      <c r="N187" s="146"/>
      <c r="O187" s="146"/>
      <c r="P187" s="146"/>
      <c r="Q187" s="146"/>
      <c r="R187" s="167"/>
      <c r="S187" s="146"/>
      <c r="T187" s="146"/>
      <c r="U187" s="146"/>
      <c r="V187" s="146"/>
      <c r="W187" s="167"/>
      <c r="X187" s="146"/>
      <c r="Y187" s="146"/>
      <c r="Z187" s="146"/>
      <c r="AA187" s="146"/>
      <c r="AB187" s="167"/>
      <c r="AC187" s="146"/>
      <c r="AD187" s="146"/>
      <c r="AE187" s="146"/>
      <c r="AF187" s="171"/>
      <c r="AG187" s="169"/>
      <c r="AH187" s="169"/>
      <c r="AI187" s="170"/>
      <c r="AJ187" s="167"/>
      <c r="AK187" s="146"/>
      <c r="AL187" s="146"/>
      <c r="AM187" s="146"/>
      <c r="AN187" s="171"/>
      <c r="AO187" s="172" t="s">
        <v>1125</v>
      </c>
      <c r="AP187" s="167"/>
      <c r="AQ187" s="173"/>
      <c r="AR187" s="146"/>
      <c r="AS187" s="181"/>
      <c r="AT187" s="146"/>
      <c r="AU187" s="173"/>
      <c r="AV187" s="173"/>
      <c r="AW187" s="173"/>
      <c r="AX187" s="173"/>
      <c r="AY187" s="167"/>
      <c r="AZ187" s="171"/>
      <c r="BA187" s="302"/>
      <c r="BB187" s="303"/>
      <c r="BC187" s="173"/>
      <c r="BD187" s="304"/>
      <c r="BE187" s="278"/>
      <c r="BF187" s="171"/>
      <c r="BG187" s="231"/>
      <c r="BH187" s="231"/>
      <c r="BI187" s="231"/>
      <c r="BJ187" s="233"/>
      <c r="BK187" s="167"/>
      <c r="BL187" s="231"/>
      <c r="BM187" s="231"/>
      <c r="BN187" s="233"/>
      <c r="BO187" s="167"/>
      <c r="BP187" s="231"/>
      <c r="BQ187" s="231"/>
      <c r="BR187" s="233"/>
      <c r="BS187" s="167"/>
      <c r="BT187" s="146"/>
      <c r="BU187" s="146"/>
      <c r="BV187" s="146"/>
      <c r="BW187" s="167"/>
      <c r="BX187" s="231"/>
      <c r="BY187" s="231"/>
      <c r="BZ187" s="231"/>
      <c r="CA187" s="155">
        <v>183</v>
      </c>
      <c r="CB187" s="146"/>
      <c r="CC187" s="173"/>
      <c r="CD187" s="146"/>
      <c r="CE187" s="173"/>
      <c r="CF187" s="146"/>
      <c r="CG187" s="169"/>
      <c r="CH187" s="169"/>
      <c r="CI187" s="169"/>
      <c r="CJ187" s="146"/>
      <c r="CK187" s="207"/>
      <c r="CL187" s="231"/>
      <c r="CM187" s="231"/>
      <c r="CN187" s="231"/>
      <c r="CO187" s="233"/>
    </row>
    <row r="188" spans="1:93" x14ac:dyDescent="0.25">
      <c r="A188" s="152">
        <v>184</v>
      </c>
      <c r="B188" s="146"/>
      <c r="C188" s="146"/>
      <c r="D188" s="168"/>
      <c r="E188" s="166"/>
      <c r="F188" s="166"/>
      <c r="G188" s="175"/>
      <c r="H188" s="203"/>
      <c r="I188" s="207"/>
      <c r="J188" s="175"/>
      <c r="K188" s="203"/>
      <c r="L188" s="171"/>
      <c r="M188" s="146"/>
      <c r="N188" s="146"/>
      <c r="O188" s="146"/>
      <c r="P188" s="146"/>
      <c r="Q188" s="146"/>
      <c r="R188" s="167"/>
      <c r="S188" s="146"/>
      <c r="T188" s="146"/>
      <c r="U188" s="146"/>
      <c r="V188" s="146"/>
      <c r="W188" s="167"/>
      <c r="X188" s="146"/>
      <c r="Y188" s="146"/>
      <c r="Z188" s="146"/>
      <c r="AA188" s="146"/>
      <c r="AB188" s="167"/>
      <c r="AC188" s="146"/>
      <c r="AD188" s="146"/>
      <c r="AE188" s="146"/>
      <c r="AF188" s="171"/>
      <c r="AG188" s="169"/>
      <c r="AH188" s="169"/>
      <c r="AI188" s="170"/>
      <c r="AJ188" s="167"/>
      <c r="AK188" s="146"/>
      <c r="AL188" s="146"/>
      <c r="AM188" s="146"/>
      <c r="AN188" s="171"/>
      <c r="AO188" s="172" t="s">
        <v>1125</v>
      </c>
      <c r="AP188" s="167"/>
      <c r="AQ188" s="173"/>
      <c r="AR188" s="146"/>
      <c r="AS188" s="181"/>
      <c r="AT188" s="146"/>
      <c r="AU188" s="173"/>
      <c r="AV188" s="173"/>
      <c r="AW188" s="173"/>
      <c r="AX188" s="173"/>
      <c r="AY188" s="167"/>
      <c r="AZ188" s="171"/>
      <c r="BA188" s="302"/>
      <c r="BB188" s="303"/>
      <c r="BC188" s="173"/>
      <c r="BD188" s="304"/>
      <c r="BE188" s="278"/>
      <c r="BF188" s="171"/>
      <c r="BG188" s="231"/>
      <c r="BH188" s="231"/>
      <c r="BI188" s="231"/>
      <c r="BJ188" s="233"/>
      <c r="BK188" s="167"/>
      <c r="BL188" s="231"/>
      <c r="BM188" s="231"/>
      <c r="BN188" s="233"/>
      <c r="BO188" s="167"/>
      <c r="BP188" s="231"/>
      <c r="BQ188" s="231"/>
      <c r="BR188" s="233"/>
      <c r="BS188" s="167"/>
      <c r="BT188" s="146"/>
      <c r="BU188" s="146"/>
      <c r="BV188" s="146"/>
      <c r="BW188" s="167"/>
      <c r="BX188" s="231"/>
      <c r="BY188" s="231"/>
      <c r="BZ188" s="231"/>
      <c r="CA188" s="155">
        <v>184</v>
      </c>
      <c r="CB188" s="146"/>
      <c r="CC188" s="173"/>
      <c r="CD188" s="146"/>
      <c r="CE188" s="173"/>
      <c r="CF188" s="146"/>
      <c r="CG188" s="169"/>
      <c r="CH188" s="169"/>
      <c r="CI188" s="169"/>
      <c r="CJ188" s="146"/>
      <c r="CK188" s="207"/>
      <c r="CL188" s="231"/>
      <c r="CM188" s="231"/>
      <c r="CN188" s="231"/>
      <c r="CO188" s="233"/>
    </row>
    <row r="189" spans="1:93" x14ac:dyDescent="0.25">
      <c r="A189" s="152">
        <v>185</v>
      </c>
      <c r="B189" s="146"/>
      <c r="C189" s="146"/>
      <c r="D189" s="168"/>
      <c r="E189" s="166"/>
      <c r="F189" s="166"/>
      <c r="G189" s="175"/>
      <c r="H189" s="203"/>
      <c r="I189" s="207"/>
      <c r="J189" s="175"/>
      <c r="K189" s="203"/>
      <c r="L189" s="171"/>
      <c r="M189" s="146"/>
      <c r="N189" s="146"/>
      <c r="O189" s="146"/>
      <c r="P189" s="146"/>
      <c r="Q189" s="146"/>
      <c r="R189" s="167"/>
      <c r="S189" s="146"/>
      <c r="T189" s="146"/>
      <c r="U189" s="146"/>
      <c r="V189" s="146"/>
      <c r="W189" s="167"/>
      <c r="X189" s="146"/>
      <c r="Y189" s="146"/>
      <c r="Z189" s="146"/>
      <c r="AA189" s="146"/>
      <c r="AB189" s="167"/>
      <c r="AC189" s="146"/>
      <c r="AD189" s="146"/>
      <c r="AE189" s="146"/>
      <c r="AF189" s="171"/>
      <c r="AG189" s="169"/>
      <c r="AH189" s="169"/>
      <c r="AI189" s="170"/>
      <c r="AJ189" s="167"/>
      <c r="AK189" s="146"/>
      <c r="AL189" s="146"/>
      <c r="AM189" s="146"/>
      <c r="AN189" s="171"/>
      <c r="AO189" s="172" t="s">
        <v>1125</v>
      </c>
      <c r="AP189" s="167"/>
      <c r="AQ189" s="173"/>
      <c r="AR189" s="146"/>
      <c r="AS189" s="181"/>
      <c r="AT189" s="146"/>
      <c r="AU189" s="173"/>
      <c r="AV189" s="173"/>
      <c r="AW189" s="173"/>
      <c r="AX189" s="173"/>
      <c r="AY189" s="167"/>
      <c r="AZ189" s="171"/>
      <c r="BA189" s="302"/>
      <c r="BB189" s="303"/>
      <c r="BC189" s="173"/>
      <c r="BD189" s="304"/>
      <c r="BE189" s="278"/>
      <c r="BF189" s="171"/>
      <c r="BG189" s="231"/>
      <c r="BH189" s="231"/>
      <c r="BI189" s="231"/>
      <c r="BJ189" s="233"/>
      <c r="BK189" s="167"/>
      <c r="BL189" s="231"/>
      <c r="BM189" s="231"/>
      <c r="BN189" s="233"/>
      <c r="BO189" s="167"/>
      <c r="BP189" s="231"/>
      <c r="BQ189" s="231"/>
      <c r="BR189" s="233"/>
      <c r="BS189" s="167"/>
      <c r="BT189" s="146"/>
      <c r="BU189" s="146"/>
      <c r="BV189" s="146"/>
      <c r="BW189" s="167"/>
      <c r="BX189" s="231"/>
      <c r="BY189" s="231"/>
      <c r="BZ189" s="231"/>
      <c r="CA189" s="155">
        <v>185</v>
      </c>
      <c r="CB189" s="146"/>
      <c r="CC189" s="173"/>
      <c r="CD189" s="146"/>
      <c r="CE189" s="173"/>
      <c r="CF189" s="146"/>
      <c r="CG189" s="169"/>
      <c r="CH189" s="169"/>
      <c r="CI189" s="169"/>
      <c r="CJ189" s="146"/>
      <c r="CK189" s="207"/>
      <c r="CL189" s="231"/>
      <c r="CM189" s="231"/>
      <c r="CN189" s="231"/>
      <c r="CO189" s="233"/>
    </row>
    <row r="190" spans="1:93" x14ac:dyDescent="0.25">
      <c r="A190" s="152">
        <v>186</v>
      </c>
      <c r="B190" s="146"/>
      <c r="C190" s="146"/>
      <c r="D190" s="168"/>
      <c r="E190" s="166"/>
      <c r="F190" s="166"/>
      <c r="G190" s="175"/>
      <c r="H190" s="203"/>
      <c r="I190" s="207"/>
      <c r="J190" s="175"/>
      <c r="K190" s="203"/>
      <c r="L190" s="171"/>
      <c r="M190" s="146"/>
      <c r="N190" s="146"/>
      <c r="O190" s="146"/>
      <c r="P190" s="146"/>
      <c r="Q190" s="146"/>
      <c r="R190" s="167"/>
      <c r="S190" s="146"/>
      <c r="T190" s="146"/>
      <c r="U190" s="146"/>
      <c r="V190" s="146"/>
      <c r="W190" s="167"/>
      <c r="X190" s="146"/>
      <c r="Y190" s="146"/>
      <c r="Z190" s="146"/>
      <c r="AA190" s="146"/>
      <c r="AB190" s="167"/>
      <c r="AC190" s="146"/>
      <c r="AD190" s="146"/>
      <c r="AE190" s="146"/>
      <c r="AF190" s="171"/>
      <c r="AG190" s="169"/>
      <c r="AH190" s="169"/>
      <c r="AI190" s="170"/>
      <c r="AJ190" s="167"/>
      <c r="AK190" s="146"/>
      <c r="AL190" s="146"/>
      <c r="AM190" s="146"/>
      <c r="AN190" s="171"/>
      <c r="AO190" s="172" t="s">
        <v>1125</v>
      </c>
      <c r="AP190" s="167"/>
      <c r="AQ190" s="173"/>
      <c r="AR190" s="146"/>
      <c r="AS190" s="181"/>
      <c r="AT190" s="146"/>
      <c r="AU190" s="173"/>
      <c r="AV190" s="173"/>
      <c r="AW190" s="173"/>
      <c r="AX190" s="173"/>
      <c r="AY190" s="167"/>
      <c r="AZ190" s="171"/>
      <c r="BA190" s="302"/>
      <c r="BB190" s="303"/>
      <c r="BC190" s="173"/>
      <c r="BD190" s="304"/>
      <c r="BE190" s="278"/>
      <c r="BF190" s="171"/>
      <c r="BG190" s="231"/>
      <c r="BH190" s="231"/>
      <c r="BI190" s="231"/>
      <c r="BJ190" s="233"/>
      <c r="BK190" s="167"/>
      <c r="BL190" s="231"/>
      <c r="BM190" s="231"/>
      <c r="BN190" s="233"/>
      <c r="BO190" s="167"/>
      <c r="BP190" s="231"/>
      <c r="BQ190" s="231"/>
      <c r="BR190" s="233"/>
      <c r="BS190" s="167"/>
      <c r="BT190" s="146"/>
      <c r="BU190" s="146"/>
      <c r="BV190" s="146"/>
      <c r="BW190" s="167"/>
      <c r="BX190" s="231"/>
      <c r="BY190" s="231"/>
      <c r="BZ190" s="231"/>
      <c r="CA190" s="155">
        <v>186</v>
      </c>
      <c r="CB190" s="146"/>
      <c r="CC190" s="173"/>
      <c r="CD190" s="146"/>
      <c r="CE190" s="173"/>
      <c r="CF190" s="146"/>
      <c r="CG190" s="169"/>
      <c r="CH190" s="169"/>
      <c r="CI190" s="169"/>
      <c r="CJ190" s="146"/>
      <c r="CK190" s="207"/>
      <c r="CL190" s="231"/>
      <c r="CM190" s="231"/>
      <c r="CN190" s="231"/>
      <c r="CO190" s="233"/>
    </row>
    <row r="191" spans="1:93" x14ac:dyDescent="0.25">
      <c r="A191" s="152">
        <v>187</v>
      </c>
      <c r="B191" s="146"/>
      <c r="C191" s="146"/>
      <c r="D191" s="168"/>
      <c r="E191" s="166"/>
      <c r="F191" s="166"/>
      <c r="G191" s="175"/>
      <c r="H191" s="203"/>
      <c r="I191" s="207"/>
      <c r="J191" s="175"/>
      <c r="K191" s="203"/>
      <c r="L191" s="171"/>
      <c r="M191" s="146"/>
      <c r="N191" s="146"/>
      <c r="O191" s="146"/>
      <c r="P191" s="146"/>
      <c r="Q191" s="146"/>
      <c r="R191" s="167"/>
      <c r="S191" s="146"/>
      <c r="T191" s="146"/>
      <c r="U191" s="146"/>
      <c r="V191" s="146"/>
      <c r="W191" s="167"/>
      <c r="X191" s="146"/>
      <c r="Y191" s="146"/>
      <c r="Z191" s="146"/>
      <c r="AA191" s="146"/>
      <c r="AB191" s="167"/>
      <c r="AC191" s="146"/>
      <c r="AD191" s="146"/>
      <c r="AE191" s="146"/>
      <c r="AF191" s="171"/>
      <c r="AG191" s="169"/>
      <c r="AH191" s="169"/>
      <c r="AI191" s="170"/>
      <c r="AJ191" s="167"/>
      <c r="AK191" s="146"/>
      <c r="AL191" s="146"/>
      <c r="AM191" s="146"/>
      <c r="AN191" s="171"/>
      <c r="AO191" s="172" t="s">
        <v>1125</v>
      </c>
      <c r="AP191" s="167"/>
      <c r="AQ191" s="173"/>
      <c r="AR191" s="146"/>
      <c r="AS191" s="181"/>
      <c r="AT191" s="146"/>
      <c r="AU191" s="173"/>
      <c r="AV191" s="173"/>
      <c r="AW191" s="173"/>
      <c r="AX191" s="173"/>
      <c r="AY191" s="167"/>
      <c r="AZ191" s="171"/>
      <c r="BA191" s="302"/>
      <c r="BB191" s="303"/>
      <c r="BC191" s="173"/>
      <c r="BD191" s="304"/>
      <c r="BE191" s="278"/>
      <c r="BF191" s="171"/>
      <c r="BG191" s="231"/>
      <c r="BH191" s="231"/>
      <c r="BI191" s="231"/>
      <c r="BJ191" s="233"/>
      <c r="BK191" s="167"/>
      <c r="BL191" s="231"/>
      <c r="BM191" s="231"/>
      <c r="BN191" s="233"/>
      <c r="BO191" s="167"/>
      <c r="BP191" s="231"/>
      <c r="BQ191" s="231"/>
      <c r="BR191" s="233"/>
      <c r="BS191" s="167"/>
      <c r="BT191" s="146"/>
      <c r="BU191" s="146"/>
      <c r="BV191" s="146"/>
      <c r="BW191" s="167"/>
      <c r="BX191" s="231"/>
      <c r="BY191" s="231"/>
      <c r="BZ191" s="231"/>
      <c r="CA191" s="155">
        <v>187</v>
      </c>
      <c r="CB191" s="146"/>
      <c r="CC191" s="173"/>
      <c r="CD191" s="146"/>
      <c r="CE191" s="173"/>
      <c r="CF191" s="146"/>
      <c r="CG191" s="169"/>
      <c r="CH191" s="169"/>
      <c r="CI191" s="169"/>
      <c r="CJ191" s="146"/>
      <c r="CK191" s="207"/>
      <c r="CL191" s="231"/>
      <c r="CM191" s="231"/>
      <c r="CN191" s="231"/>
      <c r="CO191" s="313"/>
    </row>
    <row r="192" spans="1:93" x14ac:dyDescent="0.25">
      <c r="A192" s="152">
        <v>188</v>
      </c>
      <c r="B192" s="146"/>
      <c r="C192" s="146"/>
      <c r="D192" s="168"/>
      <c r="E192" s="166"/>
      <c r="F192" s="166"/>
      <c r="G192" s="175"/>
      <c r="H192" s="203"/>
      <c r="I192" s="207"/>
      <c r="J192" s="175"/>
      <c r="K192" s="203"/>
      <c r="L192" s="171"/>
      <c r="M192" s="146"/>
      <c r="N192" s="146"/>
      <c r="O192" s="146"/>
      <c r="P192" s="146"/>
      <c r="Q192" s="146"/>
      <c r="R192" s="167"/>
      <c r="S192" s="146"/>
      <c r="T192" s="146"/>
      <c r="U192" s="146"/>
      <c r="V192" s="146"/>
      <c r="W192" s="167"/>
      <c r="X192" s="146"/>
      <c r="Y192" s="146"/>
      <c r="Z192" s="146"/>
      <c r="AA192" s="146"/>
      <c r="AB192" s="167"/>
      <c r="AC192" s="146"/>
      <c r="AD192" s="146"/>
      <c r="AE192" s="146"/>
      <c r="AF192" s="171"/>
      <c r="AG192" s="169"/>
      <c r="AH192" s="169"/>
      <c r="AI192" s="170"/>
      <c r="AJ192" s="167"/>
      <c r="AK192" s="146"/>
      <c r="AL192" s="146"/>
      <c r="AM192" s="146"/>
      <c r="AN192" s="171"/>
      <c r="AO192" s="172" t="s">
        <v>1125</v>
      </c>
      <c r="AP192" s="167"/>
      <c r="AQ192" s="173"/>
      <c r="AR192" s="146"/>
      <c r="AS192" s="181"/>
      <c r="AT192" s="146"/>
      <c r="AU192" s="173"/>
      <c r="AV192" s="173"/>
      <c r="AW192" s="173"/>
      <c r="AX192" s="173"/>
      <c r="AY192" s="167"/>
      <c r="AZ192" s="171"/>
      <c r="BA192" s="302"/>
      <c r="BB192" s="303"/>
      <c r="BC192" s="173"/>
      <c r="BD192" s="304"/>
      <c r="BE192" s="278"/>
      <c r="BF192" s="171"/>
      <c r="BG192" s="231"/>
      <c r="BH192" s="231"/>
      <c r="BI192" s="231"/>
      <c r="BJ192" s="233"/>
      <c r="BK192" s="167"/>
      <c r="BL192" s="231"/>
      <c r="BM192" s="231"/>
      <c r="BN192" s="233"/>
      <c r="BO192" s="167"/>
      <c r="BP192" s="231"/>
      <c r="BQ192" s="231"/>
      <c r="BR192" s="233"/>
      <c r="BS192" s="167"/>
      <c r="BT192" s="146"/>
      <c r="BU192" s="146"/>
      <c r="BV192" s="146"/>
      <c r="BW192" s="167"/>
      <c r="BX192" s="231"/>
      <c r="BY192" s="231"/>
      <c r="BZ192" s="231"/>
      <c r="CA192" s="155">
        <v>188</v>
      </c>
      <c r="CB192" s="146"/>
      <c r="CC192" s="173"/>
      <c r="CD192" s="146"/>
      <c r="CE192" s="173"/>
      <c r="CF192" s="146"/>
      <c r="CG192" s="169"/>
      <c r="CH192" s="169"/>
      <c r="CI192" s="169"/>
      <c r="CJ192" s="146"/>
      <c r="CK192" s="207"/>
      <c r="CL192" s="231"/>
      <c r="CM192" s="231"/>
      <c r="CN192" s="231"/>
      <c r="CO192" s="233"/>
    </row>
    <row r="193" spans="1:93" x14ac:dyDescent="0.25">
      <c r="A193" s="152">
        <v>189</v>
      </c>
      <c r="B193" s="146"/>
      <c r="C193" s="146"/>
      <c r="D193" s="168"/>
      <c r="E193" s="166"/>
      <c r="F193" s="166"/>
      <c r="G193" s="175"/>
      <c r="H193" s="203"/>
      <c r="I193" s="207"/>
      <c r="J193" s="175"/>
      <c r="K193" s="203"/>
      <c r="L193" s="171"/>
      <c r="M193" s="146"/>
      <c r="N193" s="146"/>
      <c r="O193" s="146"/>
      <c r="P193" s="146"/>
      <c r="Q193" s="146"/>
      <c r="R193" s="167"/>
      <c r="S193" s="146"/>
      <c r="T193" s="146"/>
      <c r="U193" s="146"/>
      <c r="V193" s="146"/>
      <c r="W193" s="167"/>
      <c r="X193" s="146"/>
      <c r="Y193" s="146"/>
      <c r="Z193" s="146"/>
      <c r="AA193" s="146"/>
      <c r="AB193" s="167"/>
      <c r="AC193" s="146"/>
      <c r="AD193" s="146"/>
      <c r="AE193" s="146"/>
      <c r="AF193" s="171"/>
      <c r="AG193" s="169"/>
      <c r="AH193" s="169"/>
      <c r="AI193" s="170"/>
      <c r="AJ193" s="167"/>
      <c r="AK193" s="146"/>
      <c r="AL193" s="146"/>
      <c r="AM193" s="146"/>
      <c r="AN193" s="171"/>
      <c r="AO193" s="172" t="s">
        <v>1125</v>
      </c>
      <c r="AP193" s="167"/>
      <c r="AQ193" s="173"/>
      <c r="AR193" s="146"/>
      <c r="AS193" s="181"/>
      <c r="AT193" s="146"/>
      <c r="AU193" s="173"/>
      <c r="AV193" s="173"/>
      <c r="AW193" s="173"/>
      <c r="AX193" s="173"/>
      <c r="AY193" s="167"/>
      <c r="AZ193" s="171"/>
      <c r="BA193" s="302"/>
      <c r="BB193" s="303"/>
      <c r="BC193" s="173"/>
      <c r="BD193" s="304"/>
      <c r="BE193" s="278"/>
      <c r="BF193" s="171"/>
      <c r="BG193" s="231"/>
      <c r="BH193" s="231"/>
      <c r="BI193" s="231"/>
      <c r="BJ193" s="233"/>
      <c r="BK193" s="167"/>
      <c r="BL193" s="231"/>
      <c r="BM193" s="231"/>
      <c r="BN193" s="233"/>
      <c r="BO193" s="167"/>
      <c r="BP193" s="231"/>
      <c r="BQ193" s="231"/>
      <c r="BR193" s="233"/>
      <c r="BS193" s="167"/>
      <c r="BT193" s="146"/>
      <c r="BU193" s="146"/>
      <c r="BV193" s="146"/>
      <c r="BW193" s="167"/>
      <c r="BX193" s="231"/>
      <c r="BY193" s="231"/>
      <c r="BZ193" s="231"/>
      <c r="CA193" s="155">
        <v>189</v>
      </c>
      <c r="CB193" s="146"/>
      <c r="CC193" s="173"/>
      <c r="CD193" s="146"/>
      <c r="CE193" s="173"/>
      <c r="CF193" s="146"/>
      <c r="CG193" s="169"/>
      <c r="CH193" s="169"/>
      <c r="CI193" s="169"/>
      <c r="CJ193" s="146"/>
      <c r="CK193" s="207"/>
      <c r="CL193" s="231"/>
      <c r="CM193" s="231"/>
      <c r="CN193" s="231"/>
      <c r="CO193" s="233"/>
    </row>
    <row r="194" spans="1:93" x14ac:dyDescent="0.25">
      <c r="A194" s="152">
        <v>190</v>
      </c>
      <c r="B194" s="146"/>
      <c r="C194" s="146"/>
      <c r="D194" s="168"/>
      <c r="E194" s="166"/>
      <c r="F194" s="166"/>
      <c r="G194" s="175"/>
      <c r="H194" s="203"/>
      <c r="I194" s="207"/>
      <c r="J194" s="175"/>
      <c r="K194" s="203"/>
      <c r="L194" s="171"/>
      <c r="M194" s="146"/>
      <c r="N194" s="146"/>
      <c r="O194" s="146"/>
      <c r="P194" s="146"/>
      <c r="Q194" s="146"/>
      <c r="R194" s="167"/>
      <c r="S194" s="146"/>
      <c r="T194" s="146"/>
      <c r="U194" s="146"/>
      <c r="V194" s="146"/>
      <c r="W194" s="167"/>
      <c r="X194" s="146"/>
      <c r="Y194" s="146"/>
      <c r="Z194" s="146"/>
      <c r="AA194" s="146"/>
      <c r="AB194" s="167"/>
      <c r="AC194" s="146"/>
      <c r="AD194" s="146"/>
      <c r="AE194" s="146"/>
      <c r="AF194" s="171"/>
      <c r="AG194" s="169"/>
      <c r="AH194" s="169"/>
      <c r="AI194" s="170"/>
      <c r="AJ194" s="167"/>
      <c r="AK194" s="146"/>
      <c r="AL194" s="146"/>
      <c r="AM194" s="146"/>
      <c r="AN194" s="171"/>
      <c r="AO194" s="172" t="s">
        <v>1125</v>
      </c>
      <c r="AP194" s="167"/>
      <c r="AQ194" s="173"/>
      <c r="AR194" s="146"/>
      <c r="AS194" s="181"/>
      <c r="AT194" s="146"/>
      <c r="AU194" s="173"/>
      <c r="AV194" s="173"/>
      <c r="AW194" s="173"/>
      <c r="AX194" s="173"/>
      <c r="AY194" s="167"/>
      <c r="AZ194" s="171"/>
      <c r="BA194" s="302"/>
      <c r="BB194" s="303"/>
      <c r="BC194" s="173"/>
      <c r="BD194" s="304"/>
      <c r="BE194" s="278"/>
      <c r="BF194" s="171"/>
      <c r="BG194" s="231"/>
      <c r="BH194" s="231"/>
      <c r="BI194" s="231"/>
      <c r="BJ194" s="233"/>
      <c r="BK194" s="167"/>
      <c r="BL194" s="231"/>
      <c r="BM194" s="231"/>
      <c r="BN194" s="233"/>
      <c r="BO194" s="167"/>
      <c r="BP194" s="231"/>
      <c r="BQ194" s="231"/>
      <c r="BR194" s="233"/>
      <c r="BS194" s="167"/>
      <c r="BT194" s="146"/>
      <c r="BU194" s="146"/>
      <c r="BV194" s="146"/>
      <c r="BW194" s="167"/>
      <c r="BX194" s="231"/>
      <c r="BY194" s="231"/>
      <c r="BZ194" s="231"/>
      <c r="CA194" s="155">
        <v>190</v>
      </c>
      <c r="CB194" s="146"/>
      <c r="CC194" s="173"/>
      <c r="CD194" s="146"/>
      <c r="CE194" s="173"/>
      <c r="CF194" s="146"/>
      <c r="CG194" s="169"/>
      <c r="CH194" s="169"/>
      <c r="CI194" s="169"/>
      <c r="CJ194" s="146"/>
      <c r="CK194" s="207"/>
      <c r="CL194" s="231"/>
      <c r="CM194" s="231"/>
      <c r="CN194" s="231"/>
      <c r="CO194" s="233"/>
    </row>
    <row r="195" spans="1:93" x14ac:dyDescent="0.25">
      <c r="A195" s="152">
        <v>191</v>
      </c>
      <c r="B195" s="146"/>
      <c r="C195" s="146"/>
      <c r="D195" s="168"/>
      <c r="E195" s="166"/>
      <c r="F195" s="166"/>
      <c r="G195" s="175"/>
      <c r="H195" s="203"/>
      <c r="I195" s="207"/>
      <c r="J195" s="175"/>
      <c r="K195" s="203"/>
      <c r="L195" s="171"/>
      <c r="M195" s="146"/>
      <c r="N195" s="146"/>
      <c r="O195" s="146"/>
      <c r="P195" s="146"/>
      <c r="Q195" s="146"/>
      <c r="R195" s="167"/>
      <c r="S195" s="146"/>
      <c r="T195" s="146"/>
      <c r="U195" s="146"/>
      <c r="V195" s="146"/>
      <c r="W195" s="167"/>
      <c r="X195" s="146"/>
      <c r="Y195" s="146"/>
      <c r="Z195" s="146"/>
      <c r="AA195" s="146"/>
      <c r="AB195" s="167"/>
      <c r="AC195" s="146"/>
      <c r="AD195" s="146"/>
      <c r="AE195" s="146"/>
      <c r="AF195" s="171"/>
      <c r="AG195" s="169"/>
      <c r="AH195" s="169"/>
      <c r="AI195" s="170"/>
      <c r="AJ195" s="167"/>
      <c r="AK195" s="146"/>
      <c r="AL195" s="146"/>
      <c r="AM195" s="146"/>
      <c r="AN195" s="171"/>
      <c r="AO195" s="172" t="s">
        <v>1125</v>
      </c>
      <c r="AP195" s="167"/>
      <c r="AQ195" s="173"/>
      <c r="AR195" s="146"/>
      <c r="AS195" s="181"/>
      <c r="AT195" s="146"/>
      <c r="AU195" s="173"/>
      <c r="AV195" s="173"/>
      <c r="AW195" s="173"/>
      <c r="AX195" s="173"/>
      <c r="AY195" s="167"/>
      <c r="AZ195" s="171"/>
      <c r="BA195" s="302"/>
      <c r="BB195" s="303"/>
      <c r="BC195" s="173"/>
      <c r="BD195" s="304"/>
      <c r="BE195" s="278"/>
      <c r="BF195" s="171"/>
      <c r="BG195" s="231"/>
      <c r="BH195" s="231"/>
      <c r="BI195" s="231"/>
      <c r="BJ195" s="233"/>
      <c r="BK195" s="167"/>
      <c r="BL195" s="231"/>
      <c r="BM195" s="231"/>
      <c r="BN195" s="233"/>
      <c r="BO195" s="167"/>
      <c r="BP195" s="231"/>
      <c r="BQ195" s="231"/>
      <c r="BR195" s="233"/>
      <c r="BS195" s="167"/>
      <c r="BT195" s="146"/>
      <c r="BU195" s="146"/>
      <c r="BV195" s="146"/>
      <c r="BW195" s="167"/>
      <c r="BX195" s="231"/>
      <c r="BY195" s="231"/>
      <c r="BZ195" s="231"/>
      <c r="CA195" s="155">
        <v>191</v>
      </c>
      <c r="CB195" s="146"/>
      <c r="CC195" s="173"/>
      <c r="CD195" s="146"/>
      <c r="CE195" s="173"/>
      <c r="CF195" s="146"/>
      <c r="CG195" s="169"/>
      <c r="CH195" s="169"/>
      <c r="CI195" s="169"/>
      <c r="CJ195" s="146"/>
      <c r="CK195" s="207"/>
      <c r="CL195" s="231"/>
      <c r="CM195" s="231"/>
      <c r="CN195" s="231"/>
      <c r="CO195" s="233"/>
    </row>
    <row r="196" spans="1:93" x14ac:dyDescent="0.25">
      <c r="A196" s="152">
        <v>192</v>
      </c>
      <c r="B196" s="146"/>
      <c r="C196" s="146"/>
      <c r="D196" s="168"/>
      <c r="E196" s="166"/>
      <c r="F196" s="166"/>
      <c r="G196" s="175"/>
      <c r="H196" s="203"/>
      <c r="I196" s="207"/>
      <c r="J196" s="175"/>
      <c r="K196" s="203"/>
      <c r="L196" s="171"/>
      <c r="M196" s="146"/>
      <c r="N196" s="146"/>
      <c r="O196" s="146"/>
      <c r="P196" s="146"/>
      <c r="Q196" s="146"/>
      <c r="R196" s="167"/>
      <c r="S196" s="146"/>
      <c r="T196" s="146"/>
      <c r="U196" s="146"/>
      <c r="V196" s="146"/>
      <c r="W196" s="167"/>
      <c r="X196" s="146"/>
      <c r="Y196" s="146"/>
      <c r="Z196" s="146"/>
      <c r="AA196" s="146"/>
      <c r="AB196" s="167"/>
      <c r="AC196" s="146"/>
      <c r="AD196" s="146"/>
      <c r="AE196" s="146"/>
      <c r="AF196" s="171"/>
      <c r="AG196" s="169"/>
      <c r="AH196" s="169"/>
      <c r="AI196" s="170"/>
      <c r="AJ196" s="167"/>
      <c r="AK196" s="146"/>
      <c r="AL196" s="146"/>
      <c r="AM196" s="146"/>
      <c r="AN196" s="171"/>
      <c r="AO196" s="172" t="s">
        <v>1125</v>
      </c>
      <c r="AP196" s="167"/>
      <c r="AQ196" s="173"/>
      <c r="AR196" s="146"/>
      <c r="AS196" s="181"/>
      <c r="AT196" s="146"/>
      <c r="AU196" s="173"/>
      <c r="AV196" s="173"/>
      <c r="AW196" s="173"/>
      <c r="AX196" s="173"/>
      <c r="AY196" s="167"/>
      <c r="AZ196" s="171"/>
      <c r="BA196" s="302"/>
      <c r="BB196" s="303"/>
      <c r="BC196" s="173"/>
      <c r="BD196" s="304"/>
      <c r="BE196" s="278"/>
      <c r="BF196" s="171"/>
      <c r="BG196" s="231"/>
      <c r="BH196" s="231"/>
      <c r="BI196" s="231"/>
      <c r="BJ196" s="233"/>
      <c r="BK196" s="167"/>
      <c r="BL196" s="231"/>
      <c r="BM196" s="231"/>
      <c r="BN196" s="233"/>
      <c r="BO196" s="167"/>
      <c r="BP196" s="231"/>
      <c r="BQ196" s="231"/>
      <c r="BR196" s="233"/>
      <c r="BS196" s="167"/>
      <c r="BT196" s="146"/>
      <c r="BU196" s="146"/>
      <c r="BV196" s="146"/>
      <c r="BW196" s="167"/>
      <c r="BX196" s="231"/>
      <c r="BY196" s="231"/>
      <c r="BZ196" s="231"/>
      <c r="CA196" s="155">
        <v>192</v>
      </c>
      <c r="CB196" s="146"/>
      <c r="CC196" s="173"/>
      <c r="CD196" s="146"/>
      <c r="CE196" s="173"/>
      <c r="CF196" s="146"/>
      <c r="CG196" s="169"/>
      <c r="CH196" s="169"/>
      <c r="CI196" s="169"/>
      <c r="CJ196" s="146"/>
      <c r="CK196" s="207"/>
      <c r="CL196" s="231"/>
      <c r="CM196" s="231"/>
      <c r="CN196" s="231"/>
      <c r="CO196" s="233"/>
    </row>
    <row r="197" spans="1:93" x14ac:dyDescent="0.25">
      <c r="A197" s="152">
        <v>193</v>
      </c>
      <c r="B197" s="146"/>
      <c r="C197" s="146"/>
      <c r="D197" s="168"/>
      <c r="E197" s="166"/>
      <c r="F197" s="166"/>
      <c r="G197" s="175"/>
      <c r="H197" s="203"/>
      <c r="I197" s="207"/>
      <c r="J197" s="175"/>
      <c r="K197" s="203"/>
      <c r="L197" s="171"/>
      <c r="M197" s="146"/>
      <c r="N197" s="146"/>
      <c r="O197" s="146"/>
      <c r="P197" s="146"/>
      <c r="Q197" s="146"/>
      <c r="R197" s="167"/>
      <c r="S197" s="146"/>
      <c r="T197" s="146"/>
      <c r="U197" s="146"/>
      <c r="V197" s="146"/>
      <c r="W197" s="167"/>
      <c r="X197" s="146"/>
      <c r="Y197" s="146"/>
      <c r="Z197" s="146"/>
      <c r="AA197" s="146"/>
      <c r="AB197" s="167"/>
      <c r="AC197" s="146"/>
      <c r="AD197" s="146"/>
      <c r="AE197" s="146"/>
      <c r="AF197" s="171"/>
      <c r="AG197" s="169"/>
      <c r="AH197" s="169"/>
      <c r="AI197" s="170"/>
      <c r="AJ197" s="167"/>
      <c r="AK197" s="146"/>
      <c r="AL197" s="146"/>
      <c r="AM197" s="146"/>
      <c r="AN197" s="171"/>
      <c r="AO197" s="172" t="s">
        <v>1125</v>
      </c>
      <c r="AP197" s="167"/>
      <c r="AQ197" s="173"/>
      <c r="AR197" s="146"/>
      <c r="AS197" s="181"/>
      <c r="AT197" s="146"/>
      <c r="AU197" s="173"/>
      <c r="AV197" s="173"/>
      <c r="AW197" s="173"/>
      <c r="AX197" s="173"/>
      <c r="AY197" s="167"/>
      <c r="AZ197" s="171"/>
      <c r="BA197" s="302"/>
      <c r="BB197" s="303"/>
      <c r="BC197" s="173"/>
      <c r="BD197" s="304"/>
      <c r="BE197" s="278"/>
      <c r="BF197" s="171"/>
      <c r="BG197" s="231"/>
      <c r="BH197" s="231"/>
      <c r="BI197" s="231"/>
      <c r="BJ197" s="233"/>
      <c r="BK197" s="167"/>
      <c r="BL197" s="231"/>
      <c r="BM197" s="231"/>
      <c r="BN197" s="233"/>
      <c r="BO197" s="167"/>
      <c r="BP197" s="231"/>
      <c r="BQ197" s="231"/>
      <c r="BR197" s="233"/>
      <c r="BS197" s="167"/>
      <c r="BT197" s="146"/>
      <c r="BU197" s="146"/>
      <c r="BV197" s="146"/>
      <c r="BW197" s="167"/>
      <c r="BX197" s="231"/>
      <c r="BY197" s="231"/>
      <c r="BZ197" s="231"/>
      <c r="CA197" s="155">
        <v>193</v>
      </c>
      <c r="CB197" s="146"/>
      <c r="CC197" s="173"/>
      <c r="CD197" s="146"/>
      <c r="CE197" s="173"/>
      <c r="CF197" s="146"/>
      <c r="CG197" s="169"/>
      <c r="CH197" s="169"/>
      <c r="CI197" s="169"/>
      <c r="CJ197" s="146"/>
      <c r="CK197" s="207"/>
      <c r="CL197" s="231"/>
      <c r="CM197" s="231"/>
      <c r="CN197" s="231"/>
      <c r="CO197" s="233"/>
    </row>
    <row r="198" spans="1:93" x14ac:dyDescent="0.25">
      <c r="A198" s="152">
        <v>194</v>
      </c>
      <c r="B198" s="146"/>
      <c r="C198" s="146"/>
      <c r="D198" s="168"/>
      <c r="E198" s="166"/>
      <c r="F198" s="166"/>
      <c r="G198" s="175"/>
      <c r="H198" s="203"/>
      <c r="I198" s="207"/>
      <c r="J198" s="175"/>
      <c r="K198" s="203"/>
      <c r="L198" s="171"/>
      <c r="M198" s="146"/>
      <c r="N198" s="146"/>
      <c r="O198" s="146"/>
      <c r="P198" s="146"/>
      <c r="Q198" s="146"/>
      <c r="R198" s="167"/>
      <c r="S198" s="146"/>
      <c r="T198" s="146"/>
      <c r="U198" s="146"/>
      <c r="V198" s="146"/>
      <c r="W198" s="167"/>
      <c r="X198" s="146"/>
      <c r="Y198" s="146"/>
      <c r="Z198" s="146"/>
      <c r="AA198" s="146"/>
      <c r="AB198" s="167"/>
      <c r="AC198" s="146"/>
      <c r="AD198" s="146"/>
      <c r="AE198" s="146"/>
      <c r="AF198" s="171"/>
      <c r="AG198" s="169"/>
      <c r="AH198" s="169"/>
      <c r="AI198" s="170"/>
      <c r="AJ198" s="167"/>
      <c r="AK198" s="146"/>
      <c r="AL198" s="146"/>
      <c r="AM198" s="146"/>
      <c r="AN198" s="171"/>
      <c r="AO198" s="172" t="s">
        <v>1125</v>
      </c>
      <c r="AP198" s="167"/>
      <c r="AQ198" s="173"/>
      <c r="AR198" s="146"/>
      <c r="AS198" s="181"/>
      <c r="AT198" s="146"/>
      <c r="AU198" s="173"/>
      <c r="AV198" s="173"/>
      <c r="AW198" s="173"/>
      <c r="AX198" s="173"/>
      <c r="AY198" s="167"/>
      <c r="AZ198" s="171"/>
      <c r="BA198" s="302"/>
      <c r="BB198" s="303"/>
      <c r="BC198" s="173"/>
      <c r="BD198" s="304"/>
      <c r="BE198" s="278"/>
      <c r="BF198" s="171"/>
      <c r="BG198" s="231"/>
      <c r="BH198" s="231"/>
      <c r="BI198" s="231"/>
      <c r="BJ198" s="233"/>
      <c r="BK198" s="167"/>
      <c r="BL198" s="231"/>
      <c r="BM198" s="231"/>
      <c r="BN198" s="233"/>
      <c r="BO198" s="167"/>
      <c r="BP198" s="231"/>
      <c r="BQ198" s="231"/>
      <c r="BR198" s="233"/>
      <c r="BS198" s="167"/>
      <c r="BT198" s="146"/>
      <c r="BU198" s="146"/>
      <c r="BV198" s="146"/>
      <c r="BW198" s="167"/>
      <c r="BX198" s="231"/>
      <c r="BY198" s="231"/>
      <c r="BZ198" s="231"/>
      <c r="CA198" s="155">
        <v>194</v>
      </c>
      <c r="CB198" s="146"/>
      <c r="CC198" s="173"/>
      <c r="CD198" s="146"/>
      <c r="CE198" s="173"/>
      <c r="CF198" s="146"/>
      <c r="CG198" s="169"/>
      <c r="CH198" s="169"/>
      <c r="CI198" s="169"/>
      <c r="CJ198" s="146"/>
      <c r="CK198" s="207"/>
      <c r="CL198" s="231"/>
      <c r="CM198" s="231"/>
      <c r="CN198" s="231"/>
      <c r="CO198" s="233"/>
    </row>
    <row r="199" spans="1:93" x14ac:dyDescent="0.25">
      <c r="A199" s="152">
        <v>195</v>
      </c>
      <c r="B199" s="146"/>
      <c r="C199" s="146"/>
      <c r="D199" s="168"/>
      <c r="E199" s="166"/>
      <c r="F199" s="166"/>
      <c r="G199" s="175"/>
      <c r="H199" s="203"/>
      <c r="I199" s="207"/>
      <c r="J199" s="175"/>
      <c r="K199" s="203"/>
      <c r="L199" s="171"/>
      <c r="M199" s="146"/>
      <c r="N199" s="146"/>
      <c r="O199" s="146"/>
      <c r="P199" s="146"/>
      <c r="Q199" s="146"/>
      <c r="R199" s="167"/>
      <c r="S199" s="146"/>
      <c r="T199" s="146"/>
      <c r="U199" s="146"/>
      <c r="V199" s="146"/>
      <c r="W199" s="167"/>
      <c r="X199" s="146"/>
      <c r="Y199" s="146"/>
      <c r="Z199" s="146"/>
      <c r="AA199" s="146"/>
      <c r="AB199" s="167"/>
      <c r="AC199" s="146"/>
      <c r="AD199" s="146"/>
      <c r="AE199" s="146"/>
      <c r="AF199" s="171"/>
      <c r="AG199" s="169"/>
      <c r="AH199" s="169"/>
      <c r="AI199" s="170"/>
      <c r="AJ199" s="167"/>
      <c r="AK199" s="146"/>
      <c r="AL199" s="146"/>
      <c r="AM199" s="146"/>
      <c r="AN199" s="171"/>
      <c r="AO199" s="172" t="s">
        <v>1125</v>
      </c>
      <c r="AP199" s="167"/>
      <c r="AQ199" s="173"/>
      <c r="AR199" s="146"/>
      <c r="AS199" s="181"/>
      <c r="AT199" s="146"/>
      <c r="AU199" s="173"/>
      <c r="AV199" s="173"/>
      <c r="AW199" s="173"/>
      <c r="AX199" s="173"/>
      <c r="AY199" s="167"/>
      <c r="AZ199" s="171"/>
      <c r="BA199" s="302"/>
      <c r="BB199" s="303"/>
      <c r="BC199" s="173"/>
      <c r="BD199" s="304"/>
      <c r="BE199" s="278"/>
      <c r="BF199" s="171"/>
      <c r="BG199" s="231"/>
      <c r="BH199" s="231"/>
      <c r="BI199" s="231"/>
      <c r="BJ199" s="233"/>
      <c r="BK199" s="167"/>
      <c r="BL199" s="231"/>
      <c r="BM199" s="231"/>
      <c r="BN199" s="233"/>
      <c r="BO199" s="167"/>
      <c r="BP199" s="231"/>
      <c r="BQ199" s="231"/>
      <c r="BR199" s="233"/>
      <c r="BS199" s="167"/>
      <c r="BT199" s="146"/>
      <c r="BU199" s="146"/>
      <c r="BV199" s="146"/>
      <c r="BW199" s="167"/>
      <c r="BX199" s="231"/>
      <c r="BY199" s="231"/>
      <c r="BZ199" s="231"/>
      <c r="CA199" s="155">
        <v>195</v>
      </c>
      <c r="CB199" s="146"/>
      <c r="CC199" s="173"/>
      <c r="CD199" s="146"/>
      <c r="CE199" s="173"/>
      <c r="CF199" s="146"/>
      <c r="CG199" s="169"/>
      <c r="CH199" s="169"/>
      <c r="CI199" s="169"/>
      <c r="CJ199" s="146"/>
      <c r="CK199" s="207"/>
      <c r="CL199" s="231"/>
      <c r="CM199" s="231"/>
      <c r="CN199" s="231"/>
      <c r="CO199" s="233"/>
    </row>
    <row r="200" spans="1:93" x14ac:dyDescent="0.25">
      <c r="A200" s="152">
        <v>196</v>
      </c>
      <c r="B200" s="146"/>
      <c r="C200" s="146"/>
      <c r="D200" s="168"/>
      <c r="E200" s="166"/>
      <c r="F200" s="166"/>
      <c r="G200" s="175"/>
      <c r="H200" s="203"/>
      <c r="I200" s="207"/>
      <c r="J200" s="175"/>
      <c r="K200" s="203"/>
      <c r="L200" s="171"/>
      <c r="M200" s="146"/>
      <c r="N200" s="146"/>
      <c r="O200" s="146"/>
      <c r="P200" s="146"/>
      <c r="Q200" s="146"/>
      <c r="R200" s="167"/>
      <c r="S200" s="146"/>
      <c r="T200" s="146"/>
      <c r="U200" s="146"/>
      <c r="V200" s="146"/>
      <c r="W200" s="167"/>
      <c r="X200" s="146"/>
      <c r="Y200" s="146"/>
      <c r="Z200" s="146"/>
      <c r="AA200" s="146"/>
      <c r="AB200" s="167"/>
      <c r="AC200" s="146"/>
      <c r="AD200" s="146"/>
      <c r="AE200" s="146"/>
      <c r="AF200" s="171"/>
      <c r="AG200" s="169"/>
      <c r="AH200" s="169"/>
      <c r="AI200" s="170"/>
      <c r="AJ200" s="167"/>
      <c r="AK200" s="146"/>
      <c r="AL200" s="146"/>
      <c r="AM200" s="146"/>
      <c r="AN200" s="171"/>
      <c r="AO200" s="172" t="s">
        <v>1125</v>
      </c>
      <c r="AP200" s="167"/>
      <c r="AQ200" s="173"/>
      <c r="AR200" s="146"/>
      <c r="AS200" s="181"/>
      <c r="AT200" s="146"/>
      <c r="AU200" s="173"/>
      <c r="AV200" s="173"/>
      <c r="AW200" s="173"/>
      <c r="AX200" s="173"/>
      <c r="AY200" s="167"/>
      <c r="AZ200" s="171"/>
      <c r="BA200" s="302"/>
      <c r="BB200" s="303"/>
      <c r="BC200" s="173"/>
      <c r="BD200" s="304"/>
      <c r="BE200" s="278"/>
      <c r="BF200" s="171"/>
      <c r="BG200" s="231"/>
      <c r="BH200" s="231"/>
      <c r="BI200" s="231"/>
      <c r="BJ200" s="233"/>
      <c r="BK200" s="167"/>
      <c r="BL200" s="231"/>
      <c r="BM200" s="231"/>
      <c r="BN200" s="233"/>
      <c r="BO200" s="167"/>
      <c r="BP200" s="231"/>
      <c r="BQ200" s="231"/>
      <c r="BR200" s="233"/>
      <c r="BS200" s="167"/>
      <c r="BT200" s="146"/>
      <c r="BU200" s="146"/>
      <c r="BV200" s="146"/>
      <c r="BW200" s="167"/>
      <c r="BX200" s="231"/>
      <c r="BY200" s="231"/>
      <c r="BZ200" s="231"/>
      <c r="CA200" s="155">
        <v>196</v>
      </c>
      <c r="CB200" s="146"/>
      <c r="CC200" s="173"/>
      <c r="CD200" s="146"/>
      <c r="CE200" s="173"/>
      <c r="CF200" s="146"/>
      <c r="CG200" s="169"/>
      <c r="CH200" s="169"/>
      <c r="CI200" s="169"/>
      <c r="CJ200" s="146"/>
      <c r="CK200" s="207"/>
      <c r="CL200" s="231"/>
      <c r="CM200" s="231"/>
      <c r="CN200" s="231"/>
      <c r="CO200" s="233"/>
    </row>
    <row r="201" spans="1:93" x14ac:dyDescent="0.25">
      <c r="A201" s="152">
        <v>197</v>
      </c>
      <c r="B201" s="146"/>
      <c r="C201" s="146"/>
      <c r="D201" s="168"/>
      <c r="E201" s="166"/>
      <c r="F201" s="166"/>
      <c r="G201" s="175"/>
      <c r="H201" s="203"/>
      <c r="I201" s="207"/>
      <c r="J201" s="175"/>
      <c r="K201" s="203"/>
      <c r="L201" s="171"/>
      <c r="M201" s="146"/>
      <c r="N201" s="146"/>
      <c r="O201" s="146"/>
      <c r="P201" s="146"/>
      <c r="Q201" s="146"/>
      <c r="R201" s="167"/>
      <c r="S201" s="146"/>
      <c r="T201" s="146"/>
      <c r="U201" s="146"/>
      <c r="V201" s="146"/>
      <c r="W201" s="167"/>
      <c r="X201" s="146"/>
      <c r="Y201" s="146"/>
      <c r="Z201" s="146"/>
      <c r="AA201" s="146"/>
      <c r="AB201" s="167"/>
      <c r="AC201" s="146"/>
      <c r="AD201" s="146"/>
      <c r="AE201" s="146"/>
      <c r="AF201" s="171"/>
      <c r="AG201" s="169"/>
      <c r="AH201" s="169"/>
      <c r="AI201" s="170"/>
      <c r="AJ201" s="167"/>
      <c r="AK201" s="146"/>
      <c r="AL201" s="146"/>
      <c r="AM201" s="146"/>
      <c r="AN201" s="171"/>
      <c r="AO201" s="172" t="s">
        <v>1125</v>
      </c>
      <c r="AP201" s="167"/>
      <c r="AQ201" s="173"/>
      <c r="AR201" s="146"/>
      <c r="AS201" s="181"/>
      <c r="AT201" s="146"/>
      <c r="AU201" s="173"/>
      <c r="AV201" s="173"/>
      <c r="AW201" s="173"/>
      <c r="AX201" s="173"/>
      <c r="AY201" s="167"/>
      <c r="AZ201" s="171"/>
      <c r="BA201" s="302"/>
      <c r="BB201" s="303"/>
      <c r="BC201" s="173"/>
      <c r="BD201" s="304"/>
      <c r="BE201" s="278"/>
      <c r="BF201" s="171"/>
      <c r="BG201" s="231"/>
      <c r="BH201" s="231"/>
      <c r="BI201" s="231"/>
      <c r="BJ201" s="233"/>
      <c r="BK201" s="167"/>
      <c r="BL201" s="231"/>
      <c r="BM201" s="231"/>
      <c r="BN201" s="233"/>
      <c r="BO201" s="167"/>
      <c r="BP201" s="231"/>
      <c r="BQ201" s="231"/>
      <c r="BR201" s="233"/>
      <c r="BS201" s="167"/>
      <c r="BT201" s="146"/>
      <c r="BU201" s="146"/>
      <c r="BV201" s="146"/>
      <c r="BW201" s="167"/>
      <c r="BX201" s="231"/>
      <c r="BY201" s="231"/>
      <c r="BZ201" s="231"/>
      <c r="CA201" s="155">
        <v>197</v>
      </c>
      <c r="CB201" s="146"/>
      <c r="CC201" s="173"/>
      <c r="CD201" s="146"/>
      <c r="CE201" s="173"/>
      <c r="CF201" s="146"/>
      <c r="CG201" s="169"/>
      <c r="CH201" s="169"/>
      <c r="CI201" s="169"/>
      <c r="CJ201" s="146"/>
      <c r="CK201" s="207"/>
      <c r="CL201" s="231"/>
      <c r="CM201" s="231"/>
      <c r="CN201" s="231"/>
      <c r="CO201" s="233"/>
    </row>
    <row r="202" spans="1:93" x14ac:dyDescent="0.25">
      <c r="A202" s="152">
        <v>198</v>
      </c>
      <c r="B202" s="146"/>
      <c r="C202" s="146"/>
      <c r="D202" s="168"/>
      <c r="E202" s="166"/>
      <c r="F202" s="166"/>
      <c r="G202" s="175"/>
      <c r="H202" s="203"/>
      <c r="I202" s="207"/>
      <c r="J202" s="175"/>
      <c r="K202" s="203"/>
      <c r="L202" s="171"/>
      <c r="M202" s="146"/>
      <c r="N202" s="146"/>
      <c r="O202" s="146"/>
      <c r="P202" s="146"/>
      <c r="Q202" s="146"/>
      <c r="R202" s="146"/>
      <c r="S202" s="146"/>
      <c r="T202" s="146"/>
      <c r="U202" s="146"/>
      <c r="V202" s="146"/>
      <c r="W202" s="146"/>
      <c r="X202" s="146"/>
      <c r="Y202" s="146"/>
      <c r="Z202" s="146"/>
      <c r="AA202" s="146"/>
      <c r="AB202" s="167"/>
      <c r="AC202" s="146"/>
      <c r="AD202" s="146"/>
      <c r="AE202" s="146"/>
      <c r="AF202" s="171"/>
      <c r="AG202" s="315"/>
      <c r="AH202" s="315"/>
      <c r="AI202" s="316"/>
      <c r="AJ202" s="167"/>
      <c r="AK202" s="146"/>
      <c r="AL202" s="146"/>
      <c r="AM202" s="146"/>
      <c r="AN202" s="171"/>
      <c r="AO202" s="172" t="s">
        <v>1125</v>
      </c>
      <c r="AP202" s="146"/>
      <c r="AQ202" s="173"/>
      <c r="AR202" s="146"/>
      <c r="AS202" s="181"/>
      <c r="AT202" s="146"/>
      <c r="AU202" s="173"/>
      <c r="AV202" s="173"/>
      <c r="AW202" s="173"/>
      <c r="AX202" s="173"/>
      <c r="AY202" s="167"/>
      <c r="AZ202" s="171"/>
      <c r="BA202" s="302"/>
      <c r="BB202" s="303"/>
      <c r="BC202" s="173"/>
      <c r="BD202" s="304"/>
      <c r="BE202" s="278"/>
      <c r="BF202" s="171"/>
      <c r="BG202" s="231"/>
      <c r="BH202" s="231"/>
      <c r="BI202" s="231"/>
      <c r="BJ202" s="277"/>
      <c r="BK202" s="231"/>
      <c r="BL202" s="231"/>
      <c r="BM202" s="231"/>
      <c r="BN202" s="233"/>
      <c r="BO202" s="231"/>
      <c r="BP202" s="231"/>
      <c r="BQ202" s="231"/>
      <c r="BR202" s="233"/>
      <c r="BS202" s="167"/>
      <c r="BT202" s="146"/>
      <c r="BU202" s="146"/>
      <c r="BV202" s="146"/>
      <c r="BW202" s="167"/>
      <c r="BX202" s="231"/>
      <c r="BY202" s="231"/>
      <c r="BZ202" s="231"/>
      <c r="CA202" s="155">
        <v>198</v>
      </c>
      <c r="CB202" s="146"/>
      <c r="CC202" s="173"/>
      <c r="CD202" s="146"/>
      <c r="CE202" s="173"/>
      <c r="CF202" s="146"/>
      <c r="CG202" s="315"/>
      <c r="CH202" s="315"/>
      <c r="CI202" s="315"/>
      <c r="CJ202" s="146"/>
      <c r="CK202" s="207"/>
      <c r="CL202" s="231"/>
      <c r="CM202" s="231"/>
      <c r="CN202" s="231"/>
      <c r="CO202" s="233"/>
    </row>
    <row r="203" spans="1:93" x14ac:dyDescent="0.25">
      <c r="A203" s="152">
        <v>199</v>
      </c>
      <c r="B203" s="146"/>
      <c r="C203" s="146"/>
      <c r="D203" s="168"/>
      <c r="E203" s="166"/>
      <c r="F203" s="166"/>
      <c r="G203" s="175"/>
      <c r="H203" s="203"/>
      <c r="I203" s="207"/>
      <c r="J203" s="175"/>
      <c r="K203" s="203"/>
      <c r="L203" s="171"/>
      <c r="M203" s="146"/>
      <c r="N203" s="146"/>
      <c r="O203" s="146"/>
      <c r="P203" s="146"/>
      <c r="Q203" s="146"/>
      <c r="R203" s="167"/>
      <c r="S203" s="146"/>
      <c r="T203" s="146"/>
      <c r="U203" s="146"/>
      <c r="V203" s="146"/>
      <c r="W203" s="167"/>
      <c r="X203" s="146"/>
      <c r="Y203" s="146"/>
      <c r="Z203" s="146"/>
      <c r="AA203" s="146"/>
      <c r="AB203" s="167"/>
      <c r="AC203" s="146"/>
      <c r="AD203" s="146"/>
      <c r="AE203" s="146"/>
      <c r="AF203" s="171"/>
      <c r="AG203" s="315"/>
      <c r="AH203" s="315"/>
      <c r="AI203" s="315"/>
      <c r="AJ203" s="167"/>
      <c r="AK203" s="146"/>
      <c r="AL203" s="146"/>
      <c r="AM203" s="146"/>
      <c r="AN203" s="171"/>
      <c r="AO203" s="172" t="s">
        <v>1125</v>
      </c>
      <c r="AP203" s="167"/>
      <c r="AQ203" s="173"/>
      <c r="AR203" s="146"/>
      <c r="AS203" s="181"/>
      <c r="AT203" s="146"/>
      <c r="AU203" s="173"/>
      <c r="AV203" s="173"/>
      <c r="AW203" s="173"/>
      <c r="AX203" s="173"/>
      <c r="AY203" s="167"/>
      <c r="AZ203" s="171"/>
      <c r="BA203" s="302"/>
      <c r="BB203" s="303"/>
      <c r="BC203" s="173"/>
      <c r="BD203" s="304"/>
      <c r="BE203" s="278"/>
      <c r="BF203" s="171"/>
      <c r="BG203" s="231"/>
      <c r="BH203" s="231"/>
      <c r="BI203" s="231"/>
      <c r="BJ203" s="233"/>
      <c r="BK203" s="167"/>
      <c r="BL203" s="231"/>
      <c r="BM203" s="231"/>
      <c r="BN203" s="233"/>
      <c r="BO203" s="167"/>
      <c r="BP203" s="231"/>
      <c r="BQ203" s="231"/>
      <c r="BR203" s="233"/>
      <c r="BS203" s="167"/>
      <c r="BT203" s="146"/>
      <c r="BU203" s="146"/>
      <c r="BV203" s="146"/>
      <c r="BW203" s="167"/>
      <c r="BX203" s="231"/>
      <c r="BY203" s="231"/>
      <c r="BZ203" s="231"/>
      <c r="CA203" s="155">
        <v>199</v>
      </c>
      <c r="CB203" s="146"/>
      <c r="CC203" s="173"/>
      <c r="CD203" s="146"/>
      <c r="CE203" s="173"/>
      <c r="CF203" s="146"/>
      <c r="CG203" s="315"/>
      <c r="CH203" s="315"/>
      <c r="CI203" s="315"/>
      <c r="CJ203" s="146"/>
      <c r="CK203" s="207"/>
      <c r="CL203" s="231"/>
      <c r="CM203" s="231"/>
      <c r="CN203" s="231"/>
      <c r="CO203" s="233"/>
    </row>
    <row r="204" spans="1:93" x14ac:dyDescent="0.25">
      <c r="A204" s="152">
        <v>200</v>
      </c>
      <c r="B204" s="146"/>
      <c r="C204" s="146"/>
      <c r="D204" s="168"/>
      <c r="E204" s="166"/>
      <c r="F204" s="166"/>
      <c r="G204" s="175"/>
      <c r="H204" s="203"/>
      <c r="I204" s="207"/>
      <c r="J204" s="175"/>
      <c r="K204" s="203"/>
      <c r="L204" s="171"/>
      <c r="M204" s="146"/>
      <c r="N204" s="146"/>
      <c r="O204" s="146"/>
      <c r="P204" s="146"/>
      <c r="Q204" s="146"/>
      <c r="R204" s="167"/>
      <c r="S204" s="146"/>
      <c r="T204" s="146"/>
      <c r="U204" s="146"/>
      <c r="V204" s="146"/>
      <c r="W204" s="167"/>
      <c r="X204" s="146"/>
      <c r="Y204" s="146"/>
      <c r="Z204" s="146"/>
      <c r="AA204" s="146"/>
      <c r="AB204" s="167"/>
      <c r="AC204" s="146"/>
      <c r="AD204" s="146"/>
      <c r="AE204" s="146"/>
      <c r="AF204" s="171"/>
      <c r="AG204" s="315"/>
      <c r="AH204" s="315"/>
      <c r="AI204" s="315"/>
      <c r="AJ204" s="167"/>
      <c r="AK204" s="146"/>
      <c r="AL204" s="146"/>
      <c r="AM204" s="146"/>
      <c r="AN204" s="171"/>
      <c r="AO204" s="172" t="s">
        <v>1125</v>
      </c>
      <c r="AP204" s="167"/>
      <c r="AQ204" s="173"/>
      <c r="AR204" s="146"/>
      <c r="AS204" s="181"/>
      <c r="AT204" s="146"/>
      <c r="AU204" s="173"/>
      <c r="AV204" s="173"/>
      <c r="AW204" s="173"/>
      <c r="AX204" s="173"/>
      <c r="AY204" s="167"/>
      <c r="AZ204" s="171"/>
      <c r="BA204" s="302"/>
      <c r="BB204" s="303"/>
      <c r="BC204" s="173"/>
      <c r="BD204" s="304"/>
      <c r="BE204" s="278"/>
      <c r="BF204" s="171"/>
      <c r="BG204" s="231"/>
      <c r="BH204" s="231"/>
      <c r="BI204" s="231"/>
      <c r="BJ204" s="233"/>
      <c r="BK204" s="167"/>
      <c r="BL204" s="231"/>
      <c r="BM204" s="231"/>
      <c r="BN204" s="233"/>
      <c r="BO204" s="167"/>
      <c r="BP204" s="231"/>
      <c r="BQ204" s="231"/>
      <c r="BR204" s="233"/>
      <c r="BS204" s="167"/>
      <c r="BT204" s="146"/>
      <c r="BU204" s="146"/>
      <c r="BV204" s="146"/>
      <c r="BW204" s="167"/>
      <c r="BX204" s="231"/>
      <c r="BY204" s="231"/>
      <c r="BZ204" s="231"/>
      <c r="CA204" s="155">
        <v>200</v>
      </c>
      <c r="CB204" s="146"/>
      <c r="CC204" s="173"/>
      <c r="CD204" s="146"/>
      <c r="CE204" s="173"/>
      <c r="CF204" s="146"/>
      <c r="CG204" s="315"/>
      <c r="CH204" s="315"/>
      <c r="CI204" s="315"/>
      <c r="CJ204" s="146"/>
      <c r="CK204" s="207"/>
      <c r="CL204" s="231"/>
      <c r="CM204" s="231"/>
      <c r="CN204" s="231"/>
      <c r="CO204" s="233"/>
    </row>
    <row r="205" spans="1:93" x14ac:dyDescent="0.25">
      <c r="A205" s="152">
        <v>201</v>
      </c>
      <c r="B205" s="146"/>
      <c r="C205" s="146"/>
      <c r="D205" s="168"/>
      <c r="E205" s="166"/>
      <c r="F205" s="166"/>
      <c r="G205" s="175"/>
      <c r="H205" s="203"/>
      <c r="I205" s="207"/>
      <c r="J205" s="175"/>
      <c r="K205" s="203"/>
      <c r="L205" s="171"/>
      <c r="M205" s="146"/>
      <c r="N205" s="146"/>
      <c r="O205" s="146"/>
      <c r="P205" s="146"/>
      <c r="Q205" s="146"/>
      <c r="R205" s="167"/>
      <c r="S205" s="146"/>
      <c r="T205" s="146"/>
      <c r="U205" s="146"/>
      <c r="V205" s="146"/>
      <c r="W205" s="167"/>
      <c r="X205" s="146"/>
      <c r="Y205" s="146"/>
      <c r="Z205" s="146"/>
      <c r="AA205" s="146"/>
      <c r="AB205" s="167"/>
      <c r="AC205" s="146"/>
      <c r="AD205" s="146"/>
      <c r="AE205" s="146"/>
      <c r="AF205" s="171"/>
      <c r="AG205" s="315"/>
      <c r="AH205" s="315"/>
      <c r="AI205" s="315"/>
      <c r="AJ205" s="167"/>
      <c r="AK205" s="146"/>
      <c r="AL205" s="146"/>
      <c r="AM205" s="146"/>
      <c r="AN205" s="171"/>
      <c r="AO205" s="172" t="s">
        <v>1125</v>
      </c>
      <c r="AP205" s="167"/>
      <c r="AQ205" s="173"/>
      <c r="AR205" s="146"/>
      <c r="AS205" s="181"/>
      <c r="AT205" s="146"/>
      <c r="AU205" s="173"/>
      <c r="AV205" s="173"/>
      <c r="AW205" s="173"/>
      <c r="AX205" s="173"/>
      <c r="AY205" s="167"/>
      <c r="AZ205" s="171"/>
      <c r="BA205" s="302"/>
      <c r="BB205" s="303"/>
      <c r="BC205" s="173"/>
      <c r="BD205" s="304"/>
      <c r="BE205" s="278"/>
      <c r="BF205" s="171"/>
      <c r="BG205" s="231"/>
      <c r="BH205" s="231"/>
      <c r="BI205" s="231"/>
      <c r="BJ205" s="233"/>
      <c r="BK205" s="167"/>
      <c r="BL205" s="231"/>
      <c r="BM205" s="231"/>
      <c r="BN205" s="233"/>
      <c r="BO205" s="167"/>
      <c r="BP205" s="231"/>
      <c r="BQ205" s="231"/>
      <c r="BR205" s="233"/>
      <c r="BS205" s="167"/>
      <c r="BT205" s="146"/>
      <c r="BU205" s="146"/>
      <c r="BV205" s="146"/>
      <c r="BW205" s="167"/>
      <c r="BX205" s="231"/>
      <c r="BY205" s="231"/>
      <c r="BZ205" s="231"/>
      <c r="CA205" s="155">
        <v>201</v>
      </c>
      <c r="CB205" s="146"/>
      <c r="CC205" s="173"/>
      <c r="CD205" s="146"/>
      <c r="CE205" s="173"/>
      <c r="CF205" s="146"/>
      <c r="CG205" s="315"/>
      <c r="CH205" s="315"/>
      <c r="CI205" s="315"/>
      <c r="CJ205" s="146"/>
      <c r="CK205" s="207"/>
      <c r="CL205" s="231"/>
      <c r="CM205" s="231"/>
      <c r="CN205" s="231"/>
      <c r="CO205" s="233"/>
    </row>
    <row r="206" spans="1:93" x14ac:dyDescent="0.25">
      <c r="A206" s="152">
        <v>202</v>
      </c>
      <c r="B206" s="146"/>
      <c r="C206" s="146"/>
      <c r="D206" s="168"/>
      <c r="E206" s="166"/>
      <c r="F206" s="166"/>
      <c r="G206" s="175"/>
      <c r="H206" s="203"/>
      <c r="I206" s="207"/>
      <c r="J206" s="175"/>
      <c r="K206" s="203"/>
      <c r="L206" s="171"/>
      <c r="M206" s="146"/>
      <c r="N206" s="146"/>
      <c r="O206" s="146"/>
      <c r="P206" s="146"/>
      <c r="Q206" s="146"/>
      <c r="R206" s="167"/>
      <c r="S206" s="146"/>
      <c r="T206" s="146"/>
      <c r="U206" s="146"/>
      <c r="V206" s="146"/>
      <c r="W206" s="167"/>
      <c r="X206" s="146"/>
      <c r="Y206" s="146"/>
      <c r="Z206" s="146"/>
      <c r="AA206" s="146"/>
      <c r="AB206" s="167"/>
      <c r="AC206" s="146"/>
      <c r="AD206" s="146"/>
      <c r="AE206" s="146"/>
      <c r="AF206" s="171"/>
      <c r="AG206" s="315"/>
      <c r="AH206" s="315"/>
      <c r="AI206" s="315"/>
      <c r="AJ206" s="167"/>
      <c r="AK206" s="146"/>
      <c r="AL206" s="146"/>
      <c r="AM206" s="146"/>
      <c r="AN206" s="171"/>
      <c r="AO206" s="172" t="s">
        <v>1125</v>
      </c>
      <c r="AP206" s="167"/>
      <c r="AQ206" s="173"/>
      <c r="AR206" s="146"/>
      <c r="AS206" s="181"/>
      <c r="AT206" s="146"/>
      <c r="AU206" s="173"/>
      <c r="AV206" s="173"/>
      <c r="AW206" s="173"/>
      <c r="AX206" s="173"/>
      <c r="AY206" s="167"/>
      <c r="AZ206" s="171"/>
      <c r="BA206" s="302"/>
      <c r="BB206" s="303"/>
      <c r="BC206" s="173"/>
      <c r="BD206" s="304"/>
      <c r="BE206" s="278"/>
      <c r="BF206" s="171"/>
      <c r="BG206" s="231"/>
      <c r="BH206" s="231"/>
      <c r="BI206" s="231"/>
      <c r="BJ206" s="233"/>
      <c r="BK206" s="167"/>
      <c r="BL206" s="231"/>
      <c r="BM206" s="231"/>
      <c r="BN206" s="233"/>
      <c r="BO206" s="167"/>
      <c r="BP206" s="231"/>
      <c r="BQ206" s="231"/>
      <c r="BR206" s="233"/>
      <c r="BS206" s="167"/>
      <c r="BT206" s="146"/>
      <c r="BU206" s="146"/>
      <c r="BV206" s="146"/>
      <c r="BW206" s="167"/>
      <c r="BX206" s="231"/>
      <c r="BY206" s="231"/>
      <c r="BZ206" s="231"/>
      <c r="CA206" s="155">
        <v>202</v>
      </c>
      <c r="CB206" s="146"/>
      <c r="CC206" s="173"/>
      <c r="CD206" s="146"/>
      <c r="CE206" s="173"/>
      <c r="CF206" s="146"/>
      <c r="CG206" s="315"/>
      <c r="CH206" s="315"/>
      <c r="CI206" s="315"/>
      <c r="CJ206" s="146"/>
      <c r="CK206" s="207"/>
      <c r="CL206" s="231"/>
      <c r="CM206" s="231"/>
      <c r="CN206" s="231"/>
      <c r="CO206" s="233"/>
    </row>
    <row r="207" spans="1:93" x14ac:dyDescent="0.25">
      <c r="A207" s="152">
        <v>203</v>
      </c>
      <c r="B207" s="146"/>
      <c r="C207" s="146"/>
      <c r="D207" s="168"/>
      <c r="E207" s="166"/>
      <c r="F207" s="166"/>
      <c r="G207" s="175"/>
      <c r="H207" s="203"/>
      <c r="I207" s="207"/>
      <c r="J207" s="175"/>
      <c r="K207" s="203"/>
      <c r="L207" s="171"/>
      <c r="M207" s="146"/>
      <c r="N207" s="146"/>
      <c r="O207" s="146"/>
      <c r="P207" s="146"/>
      <c r="Q207" s="146"/>
      <c r="R207" s="167"/>
      <c r="S207" s="146"/>
      <c r="T207" s="146"/>
      <c r="U207" s="146"/>
      <c r="V207" s="146"/>
      <c r="W207" s="167"/>
      <c r="X207" s="146"/>
      <c r="Y207" s="146"/>
      <c r="Z207" s="146"/>
      <c r="AA207" s="146"/>
      <c r="AB207" s="167"/>
      <c r="AC207" s="146"/>
      <c r="AD207" s="146"/>
      <c r="AE207" s="146"/>
      <c r="AF207" s="171"/>
      <c r="AG207" s="315"/>
      <c r="AH207" s="315"/>
      <c r="AI207" s="315"/>
      <c r="AJ207" s="167"/>
      <c r="AK207" s="146"/>
      <c r="AL207" s="146"/>
      <c r="AM207" s="146"/>
      <c r="AN207" s="171"/>
      <c r="AO207" s="172" t="s">
        <v>1125</v>
      </c>
      <c r="AP207" s="167"/>
      <c r="AQ207" s="173"/>
      <c r="AR207" s="146"/>
      <c r="AS207" s="181"/>
      <c r="AT207" s="146"/>
      <c r="AU207" s="173"/>
      <c r="AV207" s="173"/>
      <c r="AW207" s="173"/>
      <c r="AX207" s="173"/>
      <c r="AY207" s="167"/>
      <c r="AZ207" s="171"/>
      <c r="BA207" s="302"/>
      <c r="BB207" s="303"/>
      <c r="BC207" s="173"/>
      <c r="BD207" s="304"/>
      <c r="BE207" s="278"/>
      <c r="BF207" s="171"/>
      <c r="BG207" s="231"/>
      <c r="BH207" s="231"/>
      <c r="BI207" s="231"/>
      <c r="BJ207" s="233"/>
      <c r="BK207" s="167"/>
      <c r="BL207" s="231"/>
      <c r="BM207" s="231"/>
      <c r="BN207" s="233"/>
      <c r="BO207" s="167"/>
      <c r="BP207" s="231"/>
      <c r="BQ207" s="231"/>
      <c r="BR207" s="233"/>
      <c r="BS207" s="167"/>
      <c r="BT207" s="146"/>
      <c r="BU207" s="146"/>
      <c r="BV207" s="146"/>
      <c r="BW207" s="167"/>
      <c r="BX207" s="231"/>
      <c r="BY207" s="231"/>
      <c r="BZ207" s="231"/>
      <c r="CA207" s="155">
        <v>203</v>
      </c>
      <c r="CB207" s="146"/>
      <c r="CC207" s="173"/>
      <c r="CD207" s="146"/>
      <c r="CE207" s="173"/>
      <c r="CF207" s="146"/>
      <c r="CG207" s="315"/>
      <c r="CH207" s="315"/>
      <c r="CI207" s="315"/>
      <c r="CJ207" s="146"/>
      <c r="CK207" s="207"/>
      <c r="CL207" s="231"/>
      <c r="CM207" s="231"/>
      <c r="CN207" s="231"/>
      <c r="CO207" s="233"/>
    </row>
    <row r="208" spans="1:93" x14ac:dyDescent="0.25">
      <c r="A208" s="152">
        <v>204</v>
      </c>
      <c r="B208" s="146"/>
      <c r="C208" s="146"/>
      <c r="D208" s="168"/>
      <c r="E208" s="166"/>
      <c r="F208" s="166"/>
      <c r="G208" s="175"/>
      <c r="H208" s="203"/>
      <c r="I208" s="207"/>
      <c r="J208" s="175"/>
      <c r="K208" s="203"/>
      <c r="L208" s="171"/>
      <c r="M208" s="146"/>
      <c r="N208" s="146"/>
      <c r="O208" s="146"/>
      <c r="P208" s="146"/>
      <c r="Q208" s="146"/>
      <c r="R208" s="167"/>
      <c r="S208" s="146"/>
      <c r="T208" s="146"/>
      <c r="U208" s="146"/>
      <c r="V208" s="146"/>
      <c r="W208" s="167"/>
      <c r="X208" s="146"/>
      <c r="Y208" s="146"/>
      <c r="Z208" s="146"/>
      <c r="AA208" s="146"/>
      <c r="AB208" s="167"/>
      <c r="AC208" s="146"/>
      <c r="AD208" s="146"/>
      <c r="AE208" s="146"/>
      <c r="AF208" s="171"/>
      <c r="AG208" s="315"/>
      <c r="AH208" s="315"/>
      <c r="AI208" s="315"/>
      <c r="AJ208" s="167"/>
      <c r="AK208" s="146"/>
      <c r="AL208" s="146"/>
      <c r="AM208" s="146"/>
      <c r="AN208" s="171"/>
      <c r="AO208" s="172" t="s">
        <v>1125</v>
      </c>
      <c r="AP208" s="167"/>
      <c r="AQ208" s="173"/>
      <c r="AR208" s="146"/>
      <c r="AS208" s="181"/>
      <c r="AT208" s="146"/>
      <c r="AU208" s="173"/>
      <c r="AV208" s="173"/>
      <c r="AW208" s="173"/>
      <c r="AX208" s="173"/>
      <c r="AY208" s="167"/>
      <c r="AZ208" s="171"/>
      <c r="BA208" s="302"/>
      <c r="BB208" s="303"/>
      <c r="BC208" s="173"/>
      <c r="BD208" s="304"/>
      <c r="BE208" s="278"/>
      <c r="BF208" s="171"/>
      <c r="BG208" s="231"/>
      <c r="BH208" s="231"/>
      <c r="BI208" s="231"/>
      <c r="BJ208" s="233"/>
      <c r="BK208" s="167"/>
      <c r="BL208" s="231"/>
      <c r="BM208" s="231"/>
      <c r="BN208" s="233"/>
      <c r="BO208" s="167"/>
      <c r="BP208" s="231"/>
      <c r="BQ208" s="231"/>
      <c r="BR208" s="233"/>
      <c r="BS208" s="167"/>
      <c r="BT208" s="146"/>
      <c r="BU208" s="146"/>
      <c r="BV208" s="146"/>
      <c r="BW208" s="167"/>
      <c r="BX208" s="231"/>
      <c r="BY208" s="231"/>
      <c r="BZ208" s="231"/>
      <c r="CA208" s="155">
        <v>204</v>
      </c>
      <c r="CB208" s="146"/>
      <c r="CC208" s="173"/>
      <c r="CD208" s="146"/>
      <c r="CE208" s="173"/>
      <c r="CF208" s="146"/>
      <c r="CG208" s="315"/>
      <c r="CH208" s="315"/>
      <c r="CI208" s="315"/>
      <c r="CJ208" s="146"/>
      <c r="CK208" s="207"/>
      <c r="CL208" s="231"/>
      <c r="CM208" s="231"/>
      <c r="CN208" s="231"/>
      <c r="CO208" s="233"/>
    </row>
    <row r="209" spans="1:93" x14ac:dyDescent="0.25">
      <c r="A209" s="152">
        <v>205</v>
      </c>
      <c r="B209" s="146"/>
      <c r="C209" s="146"/>
      <c r="D209" s="168"/>
      <c r="E209" s="166"/>
      <c r="F209" s="166"/>
      <c r="G209" s="175"/>
      <c r="H209" s="203"/>
      <c r="I209" s="207"/>
      <c r="J209" s="175"/>
      <c r="K209" s="203"/>
      <c r="L209" s="171"/>
      <c r="M209" s="146"/>
      <c r="N209" s="146"/>
      <c r="O209" s="146"/>
      <c r="P209" s="146"/>
      <c r="Q209" s="146"/>
      <c r="R209" s="167"/>
      <c r="S209" s="146"/>
      <c r="T209" s="146"/>
      <c r="U209" s="146"/>
      <c r="V209" s="146"/>
      <c r="W209" s="167"/>
      <c r="X209" s="146"/>
      <c r="Y209" s="146"/>
      <c r="Z209" s="146"/>
      <c r="AA209" s="146"/>
      <c r="AB209" s="167"/>
      <c r="AC209" s="146"/>
      <c r="AD209" s="146"/>
      <c r="AE209" s="146"/>
      <c r="AF209" s="171"/>
      <c r="AG209" s="315"/>
      <c r="AH209" s="315"/>
      <c r="AI209" s="315"/>
      <c r="AJ209" s="167"/>
      <c r="AK209" s="146"/>
      <c r="AL209" s="146"/>
      <c r="AM209" s="146"/>
      <c r="AN209" s="171"/>
      <c r="AO209" s="172" t="s">
        <v>1125</v>
      </c>
      <c r="AP209" s="167"/>
      <c r="AQ209" s="173"/>
      <c r="AR209" s="146"/>
      <c r="AS209" s="181"/>
      <c r="AT209" s="146"/>
      <c r="AU209" s="173"/>
      <c r="AV209" s="173"/>
      <c r="AW209" s="173"/>
      <c r="AX209" s="173"/>
      <c r="AY209" s="167"/>
      <c r="AZ209" s="171"/>
      <c r="BA209" s="302"/>
      <c r="BB209" s="303"/>
      <c r="BC209" s="173"/>
      <c r="BD209" s="304"/>
      <c r="BE209" s="278"/>
      <c r="BF209" s="171"/>
      <c r="BG209" s="231"/>
      <c r="BH209" s="231"/>
      <c r="BI209" s="231"/>
      <c r="BJ209" s="233"/>
      <c r="BK209" s="167"/>
      <c r="BL209" s="231"/>
      <c r="BM209" s="231"/>
      <c r="BN209" s="233"/>
      <c r="BO209" s="167"/>
      <c r="BP209" s="231"/>
      <c r="BQ209" s="231"/>
      <c r="BR209" s="233"/>
      <c r="BS209" s="167"/>
      <c r="BT209" s="146"/>
      <c r="BU209" s="146"/>
      <c r="BV209" s="146"/>
      <c r="BW209" s="167"/>
      <c r="BX209" s="231"/>
      <c r="BY209" s="231"/>
      <c r="BZ209" s="231"/>
      <c r="CA209" s="155">
        <v>205</v>
      </c>
      <c r="CB209" s="146"/>
      <c r="CC209" s="173"/>
      <c r="CD209" s="146"/>
      <c r="CE209" s="173"/>
      <c r="CF209" s="146"/>
      <c r="CG209" s="315"/>
      <c r="CH209" s="315"/>
      <c r="CI209" s="315"/>
      <c r="CJ209" s="146"/>
      <c r="CK209" s="207"/>
      <c r="CL209" s="231"/>
      <c r="CM209" s="231"/>
      <c r="CN209" s="231"/>
      <c r="CO209" s="233"/>
    </row>
    <row r="210" spans="1:93" x14ac:dyDescent="0.25">
      <c r="A210" s="152">
        <v>206</v>
      </c>
      <c r="B210" s="146"/>
      <c r="C210" s="146"/>
      <c r="D210" s="168"/>
      <c r="E210" s="166"/>
      <c r="F210" s="166"/>
      <c r="G210" s="175"/>
      <c r="H210" s="203"/>
      <c r="I210" s="207"/>
      <c r="J210" s="175"/>
      <c r="K210" s="203"/>
      <c r="L210" s="171"/>
      <c r="M210" s="146"/>
      <c r="N210" s="146"/>
      <c r="O210" s="146"/>
      <c r="P210" s="146"/>
      <c r="Q210" s="146"/>
      <c r="R210" s="167"/>
      <c r="S210" s="146"/>
      <c r="T210" s="146"/>
      <c r="U210" s="146"/>
      <c r="V210" s="146"/>
      <c r="W210" s="167"/>
      <c r="X210" s="146"/>
      <c r="Y210" s="146"/>
      <c r="Z210" s="146"/>
      <c r="AA210" s="146"/>
      <c r="AB210" s="167"/>
      <c r="AC210" s="146"/>
      <c r="AD210" s="146"/>
      <c r="AE210" s="146"/>
      <c r="AF210" s="171"/>
      <c r="AG210" s="315"/>
      <c r="AH210" s="315"/>
      <c r="AI210" s="315"/>
      <c r="AJ210" s="167"/>
      <c r="AK210" s="146"/>
      <c r="AL210" s="146"/>
      <c r="AM210" s="146"/>
      <c r="AN210" s="171"/>
      <c r="AO210" s="172" t="s">
        <v>1125</v>
      </c>
      <c r="AP210" s="167"/>
      <c r="AQ210" s="173"/>
      <c r="AR210" s="146"/>
      <c r="AS210" s="181"/>
      <c r="AT210" s="146"/>
      <c r="AU210" s="173"/>
      <c r="AV210" s="173"/>
      <c r="AW210" s="173"/>
      <c r="AX210" s="173"/>
      <c r="AY210" s="167"/>
      <c r="AZ210" s="171"/>
      <c r="BA210" s="302"/>
      <c r="BB210" s="303"/>
      <c r="BC210" s="173"/>
      <c r="BD210" s="304"/>
      <c r="BE210" s="278"/>
      <c r="BF210" s="171"/>
      <c r="BG210" s="231"/>
      <c r="BH210" s="231"/>
      <c r="BI210" s="231"/>
      <c r="BJ210" s="233"/>
      <c r="BK210" s="167"/>
      <c r="BL210" s="231"/>
      <c r="BM210" s="231"/>
      <c r="BN210" s="233"/>
      <c r="BO210" s="167"/>
      <c r="BP210" s="231"/>
      <c r="BQ210" s="231"/>
      <c r="BR210" s="233"/>
      <c r="BS210" s="167"/>
      <c r="BT210" s="146"/>
      <c r="BU210" s="146"/>
      <c r="BV210" s="146"/>
      <c r="BW210" s="167"/>
      <c r="BX210" s="231"/>
      <c r="BY210" s="231"/>
      <c r="BZ210" s="231"/>
      <c r="CA210" s="155">
        <v>206</v>
      </c>
      <c r="CB210" s="146"/>
      <c r="CC210" s="173"/>
      <c r="CD210" s="146"/>
      <c r="CE210" s="173"/>
      <c r="CF210" s="146"/>
      <c r="CG210" s="315"/>
      <c r="CH210" s="315"/>
      <c r="CI210" s="315"/>
      <c r="CJ210" s="146"/>
      <c r="CK210" s="207"/>
      <c r="CL210" s="231"/>
      <c r="CM210" s="231"/>
      <c r="CN210" s="231"/>
      <c r="CO210" s="233"/>
    </row>
    <row r="211" spans="1:93" x14ac:dyDescent="0.25">
      <c r="A211" s="152">
        <v>207</v>
      </c>
      <c r="B211" s="146"/>
      <c r="C211" s="146"/>
      <c r="D211" s="168"/>
      <c r="E211" s="166"/>
      <c r="F211" s="166"/>
      <c r="G211" s="175"/>
      <c r="H211" s="203"/>
      <c r="I211" s="207"/>
      <c r="J211" s="175"/>
      <c r="K211" s="203"/>
      <c r="L211" s="171"/>
      <c r="M211" s="146"/>
      <c r="N211" s="146"/>
      <c r="O211" s="146"/>
      <c r="P211" s="146"/>
      <c r="Q211" s="146"/>
      <c r="R211" s="167"/>
      <c r="S211" s="146"/>
      <c r="T211" s="146"/>
      <c r="U211" s="146"/>
      <c r="V211" s="146"/>
      <c r="W211" s="167"/>
      <c r="X211" s="146"/>
      <c r="Y211" s="146"/>
      <c r="Z211" s="146"/>
      <c r="AA211" s="146"/>
      <c r="AB211" s="167"/>
      <c r="AC211" s="146"/>
      <c r="AD211" s="146"/>
      <c r="AE211" s="146"/>
      <c r="AF211" s="171"/>
      <c r="AG211" s="315"/>
      <c r="AH211" s="315"/>
      <c r="AI211" s="315"/>
      <c r="AJ211" s="167"/>
      <c r="AK211" s="146"/>
      <c r="AL211" s="146"/>
      <c r="AM211" s="146"/>
      <c r="AN211" s="171"/>
      <c r="AO211" s="172" t="s">
        <v>1125</v>
      </c>
      <c r="AP211" s="167"/>
      <c r="AQ211" s="173"/>
      <c r="AR211" s="146"/>
      <c r="AS211" s="181"/>
      <c r="AT211" s="146"/>
      <c r="AU211" s="173"/>
      <c r="AV211" s="173"/>
      <c r="AW211" s="173"/>
      <c r="AX211" s="173"/>
      <c r="AY211" s="167"/>
      <c r="AZ211" s="171"/>
      <c r="BA211" s="302"/>
      <c r="BB211" s="303"/>
      <c r="BC211" s="173"/>
      <c r="BD211" s="304"/>
      <c r="BE211" s="278"/>
      <c r="BF211" s="171"/>
      <c r="BG211" s="231"/>
      <c r="BH211" s="231"/>
      <c r="BI211" s="231"/>
      <c r="BJ211" s="233"/>
      <c r="BK211" s="167"/>
      <c r="BL211" s="231"/>
      <c r="BM211" s="231"/>
      <c r="BN211" s="233"/>
      <c r="BO211" s="167"/>
      <c r="BP211" s="231"/>
      <c r="BQ211" s="231"/>
      <c r="BR211" s="233"/>
      <c r="BS211" s="167"/>
      <c r="BT211" s="146"/>
      <c r="BU211" s="146"/>
      <c r="BV211" s="146"/>
      <c r="BW211" s="167"/>
      <c r="BX211" s="231"/>
      <c r="BY211" s="231"/>
      <c r="BZ211" s="231"/>
      <c r="CA211" s="155">
        <v>207</v>
      </c>
      <c r="CB211" s="146"/>
      <c r="CC211" s="173"/>
      <c r="CD211" s="146"/>
      <c r="CE211" s="173"/>
      <c r="CF211" s="146"/>
      <c r="CG211" s="315"/>
      <c r="CH211" s="315"/>
      <c r="CI211" s="315"/>
      <c r="CJ211" s="146"/>
      <c r="CK211" s="207"/>
      <c r="CL211" s="231"/>
      <c r="CM211" s="231"/>
      <c r="CN211" s="231"/>
      <c r="CO211" s="233"/>
    </row>
    <row r="212" spans="1:93" x14ac:dyDescent="0.25">
      <c r="A212" s="152">
        <v>208</v>
      </c>
      <c r="B212" s="146"/>
      <c r="C212" s="146"/>
      <c r="D212" s="168"/>
      <c r="E212" s="166"/>
      <c r="F212" s="166"/>
      <c r="G212" s="175"/>
      <c r="H212" s="203"/>
      <c r="I212" s="207"/>
      <c r="J212" s="175"/>
      <c r="K212" s="203"/>
      <c r="L212" s="171"/>
      <c r="M212" s="146"/>
      <c r="N212" s="146"/>
      <c r="O212" s="146"/>
      <c r="P212" s="146"/>
      <c r="Q212" s="146"/>
      <c r="R212" s="167"/>
      <c r="S212" s="146"/>
      <c r="T212" s="146"/>
      <c r="U212" s="146"/>
      <c r="V212" s="146"/>
      <c r="W212" s="167"/>
      <c r="X212" s="146"/>
      <c r="Y212" s="146"/>
      <c r="Z212" s="146"/>
      <c r="AA212" s="146"/>
      <c r="AB212" s="167"/>
      <c r="AC212" s="146"/>
      <c r="AD212" s="146"/>
      <c r="AE212" s="146"/>
      <c r="AF212" s="171"/>
      <c r="AG212" s="315"/>
      <c r="AH212" s="315"/>
      <c r="AI212" s="315"/>
      <c r="AJ212" s="167"/>
      <c r="AK212" s="146"/>
      <c r="AL212" s="146"/>
      <c r="AM212" s="146"/>
      <c r="AN212" s="171"/>
      <c r="AO212" s="172" t="s">
        <v>1125</v>
      </c>
      <c r="AP212" s="167"/>
      <c r="AQ212" s="173"/>
      <c r="AR212" s="146"/>
      <c r="AS212" s="181"/>
      <c r="AT212" s="146"/>
      <c r="AU212" s="173"/>
      <c r="AV212" s="173"/>
      <c r="AW212" s="173"/>
      <c r="AX212" s="173"/>
      <c r="AY212" s="167"/>
      <c r="AZ212" s="171"/>
      <c r="BA212" s="302"/>
      <c r="BB212" s="303"/>
      <c r="BC212" s="173"/>
      <c r="BD212" s="304"/>
      <c r="BE212" s="278"/>
      <c r="BF212" s="171"/>
      <c r="BG212" s="231"/>
      <c r="BH212" s="231"/>
      <c r="BI212" s="231"/>
      <c r="BJ212" s="233"/>
      <c r="BK212" s="167"/>
      <c r="BL212" s="231"/>
      <c r="BM212" s="231"/>
      <c r="BN212" s="233"/>
      <c r="BO212" s="167"/>
      <c r="BP212" s="231"/>
      <c r="BQ212" s="231"/>
      <c r="BR212" s="233"/>
      <c r="BS212" s="167"/>
      <c r="BT212" s="146"/>
      <c r="BU212" s="146"/>
      <c r="BV212" s="146"/>
      <c r="BW212" s="167"/>
      <c r="BX212" s="231"/>
      <c r="BY212" s="231"/>
      <c r="BZ212" s="231"/>
      <c r="CA212" s="155">
        <v>208</v>
      </c>
      <c r="CB212" s="146"/>
      <c r="CC212" s="173"/>
      <c r="CD212" s="146"/>
      <c r="CE212" s="173"/>
      <c r="CF212" s="146"/>
      <c r="CG212" s="315"/>
      <c r="CH212" s="315"/>
      <c r="CI212" s="315"/>
      <c r="CJ212" s="146"/>
      <c r="CK212" s="207"/>
      <c r="CL212" s="231"/>
      <c r="CM212" s="231"/>
      <c r="CN212" s="231"/>
      <c r="CO212" s="233"/>
    </row>
    <row r="213" spans="1:93" x14ac:dyDescent="0.25">
      <c r="A213" s="152">
        <v>209</v>
      </c>
      <c r="B213" s="146"/>
      <c r="C213" s="146"/>
      <c r="D213" s="168"/>
      <c r="E213" s="166"/>
      <c r="F213" s="166"/>
      <c r="G213" s="175"/>
      <c r="H213" s="203"/>
      <c r="I213" s="207"/>
      <c r="J213" s="175"/>
      <c r="K213" s="203"/>
      <c r="L213" s="171"/>
      <c r="M213" s="146"/>
      <c r="N213" s="146"/>
      <c r="O213" s="146"/>
      <c r="P213" s="146"/>
      <c r="Q213" s="146"/>
      <c r="R213" s="167"/>
      <c r="S213" s="146"/>
      <c r="T213" s="146"/>
      <c r="U213" s="146"/>
      <c r="V213" s="146"/>
      <c r="W213" s="167"/>
      <c r="X213" s="146"/>
      <c r="Y213" s="146"/>
      <c r="Z213" s="146"/>
      <c r="AA213" s="146"/>
      <c r="AB213" s="167"/>
      <c r="AC213" s="146"/>
      <c r="AD213" s="146"/>
      <c r="AE213" s="146"/>
      <c r="AF213" s="171"/>
      <c r="AG213" s="315"/>
      <c r="AH213" s="315"/>
      <c r="AI213" s="315"/>
      <c r="AJ213" s="167"/>
      <c r="AK213" s="146"/>
      <c r="AL213" s="146"/>
      <c r="AM213" s="146"/>
      <c r="AN213" s="171"/>
      <c r="AO213" s="172" t="s">
        <v>1125</v>
      </c>
      <c r="AP213" s="167"/>
      <c r="AQ213" s="173"/>
      <c r="AR213" s="146"/>
      <c r="AS213" s="181"/>
      <c r="AT213" s="146"/>
      <c r="AU213" s="173"/>
      <c r="AV213" s="173"/>
      <c r="AW213" s="173"/>
      <c r="AX213" s="173"/>
      <c r="AY213" s="167"/>
      <c r="AZ213" s="171"/>
      <c r="BA213" s="302"/>
      <c r="BB213" s="303"/>
      <c r="BC213" s="173"/>
      <c r="BD213" s="304"/>
      <c r="BE213" s="278"/>
      <c r="BF213" s="171"/>
      <c r="BG213" s="231"/>
      <c r="BH213" s="231"/>
      <c r="BI213" s="231"/>
      <c r="BJ213" s="233"/>
      <c r="BK213" s="167"/>
      <c r="BL213" s="231"/>
      <c r="BM213" s="231"/>
      <c r="BN213" s="233"/>
      <c r="BO213" s="167"/>
      <c r="BP213" s="231"/>
      <c r="BQ213" s="231"/>
      <c r="BR213" s="233"/>
      <c r="BS213" s="167"/>
      <c r="BT213" s="146"/>
      <c r="BU213" s="146"/>
      <c r="BV213" s="146"/>
      <c r="BW213" s="167"/>
      <c r="BX213" s="231"/>
      <c r="BY213" s="231"/>
      <c r="BZ213" s="231"/>
      <c r="CA213" s="155">
        <v>209</v>
      </c>
      <c r="CB213" s="146"/>
      <c r="CC213" s="173"/>
      <c r="CD213" s="146"/>
      <c r="CE213" s="173"/>
      <c r="CF213" s="146"/>
      <c r="CG213" s="315"/>
      <c r="CH213" s="315"/>
      <c r="CI213" s="315"/>
      <c r="CJ213" s="146"/>
      <c r="CK213" s="207"/>
      <c r="CL213" s="231"/>
      <c r="CM213" s="231"/>
      <c r="CN213" s="231"/>
      <c r="CO213" s="233"/>
    </row>
    <row r="214" spans="1:93" x14ac:dyDescent="0.25">
      <c r="A214" s="152">
        <v>210</v>
      </c>
      <c r="B214" s="146"/>
      <c r="C214" s="146"/>
      <c r="D214" s="168"/>
      <c r="E214" s="166"/>
      <c r="F214" s="166"/>
      <c r="G214" s="175"/>
      <c r="H214" s="203"/>
      <c r="I214" s="207"/>
      <c r="J214" s="175"/>
      <c r="K214" s="203"/>
      <c r="L214" s="171"/>
      <c r="M214" s="146"/>
      <c r="N214" s="146"/>
      <c r="O214" s="146"/>
      <c r="P214" s="146"/>
      <c r="Q214" s="146"/>
      <c r="R214" s="167"/>
      <c r="S214" s="146"/>
      <c r="T214" s="146"/>
      <c r="U214" s="146"/>
      <c r="V214" s="146"/>
      <c r="W214" s="167"/>
      <c r="X214" s="146"/>
      <c r="Y214" s="146"/>
      <c r="Z214" s="146"/>
      <c r="AA214" s="146"/>
      <c r="AB214" s="167"/>
      <c r="AC214" s="146"/>
      <c r="AD214" s="146"/>
      <c r="AE214" s="146"/>
      <c r="AF214" s="171"/>
      <c r="AG214" s="315"/>
      <c r="AH214" s="315"/>
      <c r="AI214" s="315"/>
      <c r="AJ214" s="167"/>
      <c r="AK214" s="146"/>
      <c r="AL214" s="146"/>
      <c r="AM214" s="146"/>
      <c r="AN214" s="171"/>
      <c r="AO214" s="172" t="s">
        <v>1125</v>
      </c>
      <c r="AP214" s="167"/>
      <c r="AQ214" s="173"/>
      <c r="AR214" s="146"/>
      <c r="AS214" s="181"/>
      <c r="AT214" s="146"/>
      <c r="AU214" s="173"/>
      <c r="AV214" s="173"/>
      <c r="AW214" s="173"/>
      <c r="AX214" s="173"/>
      <c r="AY214" s="167"/>
      <c r="AZ214" s="171"/>
      <c r="BA214" s="302"/>
      <c r="BB214" s="303"/>
      <c r="BC214" s="173"/>
      <c r="BD214" s="304"/>
      <c r="BE214" s="278"/>
      <c r="BF214" s="171"/>
      <c r="BG214" s="231"/>
      <c r="BH214" s="231"/>
      <c r="BI214" s="231"/>
      <c r="BJ214" s="233"/>
      <c r="BK214" s="167"/>
      <c r="BL214" s="231"/>
      <c r="BM214" s="231"/>
      <c r="BN214" s="233"/>
      <c r="BO214" s="167"/>
      <c r="BP214" s="231"/>
      <c r="BQ214" s="231"/>
      <c r="BR214" s="233"/>
      <c r="BS214" s="167"/>
      <c r="BT214" s="146"/>
      <c r="BU214" s="146"/>
      <c r="BV214" s="146"/>
      <c r="BW214" s="167"/>
      <c r="BX214" s="231"/>
      <c r="BY214" s="231"/>
      <c r="BZ214" s="231"/>
      <c r="CA214" s="155">
        <v>210</v>
      </c>
      <c r="CB214" s="146"/>
      <c r="CC214" s="173"/>
      <c r="CD214" s="146"/>
      <c r="CE214" s="173"/>
      <c r="CF214" s="146"/>
      <c r="CG214" s="315"/>
      <c r="CH214" s="315"/>
      <c r="CI214" s="315"/>
      <c r="CJ214" s="146"/>
      <c r="CK214" s="207"/>
      <c r="CL214" s="231"/>
      <c r="CM214" s="231"/>
      <c r="CN214" s="231"/>
      <c r="CO214" s="233"/>
    </row>
    <row r="215" spans="1:93" x14ac:dyDescent="0.25">
      <c r="A215" s="152">
        <v>211</v>
      </c>
      <c r="B215" s="146"/>
      <c r="C215" s="146"/>
      <c r="D215" s="168">
        <v>41402</v>
      </c>
      <c r="E215" s="166">
        <v>1</v>
      </c>
      <c r="F215" s="166">
        <v>1</v>
      </c>
      <c r="G215" s="175">
        <v>8.1999999999999993</v>
      </c>
      <c r="H215" s="203"/>
      <c r="I215" s="207">
        <v>127</v>
      </c>
      <c r="J215" s="175">
        <v>11.2</v>
      </c>
      <c r="K215" s="203"/>
      <c r="L215" s="171">
        <v>126</v>
      </c>
      <c r="M215" s="146">
        <v>1</v>
      </c>
      <c r="N215" s="146">
        <v>2</v>
      </c>
      <c r="O215" s="146">
        <v>2</v>
      </c>
      <c r="P215" s="146">
        <v>2</v>
      </c>
      <c r="Q215" s="146">
        <v>2</v>
      </c>
      <c r="R215" s="167"/>
      <c r="S215" s="146" t="s">
        <v>117</v>
      </c>
      <c r="T215" s="146"/>
      <c r="U215" s="146"/>
      <c r="V215" s="146"/>
      <c r="W215" s="167">
        <v>10</v>
      </c>
      <c r="X215" s="146">
        <v>5</v>
      </c>
      <c r="Y215" s="146">
        <v>9</v>
      </c>
      <c r="Z215" s="146">
        <v>8</v>
      </c>
      <c r="AA215" s="146"/>
      <c r="AB215" s="167"/>
      <c r="AC215" s="146"/>
      <c r="AD215" s="146"/>
      <c r="AE215" s="146"/>
      <c r="AF215" s="171">
        <v>8</v>
      </c>
      <c r="AG215" s="315" t="s">
        <v>1014</v>
      </c>
      <c r="AH215" s="315">
        <v>41418</v>
      </c>
      <c r="AI215" s="315">
        <v>41423</v>
      </c>
      <c r="AJ215" s="167"/>
      <c r="AK215" s="146"/>
      <c r="AL215" s="146"/>
      <c r="AM215" s="146"/>
      <c r="AN215" s="171"/>
      <c r="AO215" s="172" t="s">
        <v>1101</v>
      </c>
      <c r="AP215" s="167">
        <v>2</v>
      </c>
      <c r="AQ215" s="173">
        <v>1.87</v>
      </c>
      <c r="AR215" s="146">
        <v>261</v>
      </c>
      <c r="AS215" s="181"/>
      <c r="AT215" s="146"/>
      <c r="AU215" s="173"/>
      <c r="AV215" s="173"/>
      <c r="AW215" s="173"/>
      <c r="AX215" s="173"/>
      <c r="AY215" s="167">
        <v>1</v>
      </c>
      <c r="AZ215" s="171">
        <v>1</v>
      </c>
      <c r="BA215" s="302" t="s">
        <v>954</v>
      </c>
      <c r="BB215" s="303">
        <f t="shared" ref="BB215:BB256" si="6">(AQ215^2*PI()*AR215*AP215)/4</f>
        <v>1433.6515132191284</v>
      </c>
      <c r="BC215" s="173"/>
      <c r="BD215" s="304">
        <f>BB215+BC215</f>
        <v>1433.6515132191284</v>
      </c>
      <c r="BE215" s="278">
        <v>211</v>
      </c>
      <c r="BF215" s="171">
        <v>1</v>
      </c>
      <c r="BG215" s="231">
        <v>9</v>
      </c>
      <c r="BH215" s="231">
        <v>3</v>
      </c>
      <c r="BI215" s="231">
        <v>2</v>
      </c>
      <c r="BJ215" s="233"/>
      <c r="BK215" s="167"/>
      <c r="BL215" s="231"/>
      <c r="BM215" s="231"/>
      <c r="BN215" s="233"/>
      <c r="BO215" s="167"/>
      <c r="BP215" s="231"/>
      <c r="BQ215" s="231"/>
      <c r="BR215" s="233"/>
      <c r="BS215" s="167"/>
      <c r="BT215" s="146"/>
      <c r="BU215" s="146"/>
      <c r="BV215" s="146"/>
      <c r="BW215" s="167"/>
      <c r="BX215" s="231"/>
      <c r="BY215" s="231"/>
      <c r="BZ215" s="231"/>
      <c r="CA215" s="155">
        <v>211</v>
      </c>
      <c r="CB215" s="146">
        <v>2</v>
      </c>
      <c r="CC215" s="173">
        <v>1.87</v>
      </c>
      <c r="CD215" s="146">
        <v>261</v>
      </c>
      <c r="CE215" s="173">
        <v>1433.6515132191284</v>
      </c>
      <c r="CF215" s="146">
        <v>8</v>
      </c>
      <c r="CG215" s="315" t="s">
        <v>1014</v>
      </c>
      <c r="CH215" s="315">
        <v>41418</v>
      </c>
      <c r="CI215" s="315">
        <v>41423</v>
      </c>
      <c r="CJ215" s="146">
        <v>1</v>
      </c>
      <c r="CK215" s="234">
        <v>9</v>
      </c>
      <c r="CL215" s="234">
        <v>3</v>
      </c>
      <c r="CM215" s="234">
        <v>2</v>
      </c>
      <c r="CN215" s="231"/>
      <c r="CO215" s="233"/>
    </row>
    <row r="216" spans="1:93" x14ac:dyDescent="0.25">
      <c r="A216" s="152">
        <v>212</v>
      </c>
      <c r="B216" s="146"/>
      <c r="C216" s="146"/>
      <c r="D216" s="168">
        <v>41402</v>
      </c>
      <c r="E216" s="166">
        <v>1</v>
      </c>
      <c r="F216" s="166">
        <v>1</v>
      </c>
      <c r="G216" s="175">
        <v>7.9</v>
      </c>
      <c r="H216" s="203"/>
      <c r="I216" s="207">
        <v>33</v>
      </c>
      <c r="J216" s="175">
        <v>10.6</v>
      </c>
      <c r="K216" s="203"/>
      <c r="L216" s="171">
        <v>35</v>
      </c>
      <c r="M216" s="146">
        <v>1</v>
      </c>
      <c r="N216" s="146">
        <v>1</v>
      </c>
      <c r="O216" s="146">
        <v>1</v>
      </c>
      <c r="P216" s="146"/>
      <c r="Q216" s="146"/>
      <c r="R216" s="167"/>
      <c r="S216" s="146" t="s">
        <v>118</v>
      </c>
      <c r="T216" s="146"/>
      <c r="U216" s="146"/>
      <c r="V216" s="146"/>
      <c r="W216" s="167">
        <v>10</v>
      </c>
      <c r="X216" s="146">
        <v>5</v>
      </c>
      <c r="Y216" s="146"/>
      <c r="Z216" s="146"/>
      <c r="AA216" s="146"/>
      <c r="AB216" s="167"/>
      <c r="AC216" s="146"/>
      <c r="AD216" s="146">
        <v>5</v>
      </c>
      <c r="AE216" s="146"/>
      <c r="AF216" s="171"/>
      <c r="AG216" s="315" t="s">
        <v>1014</v>
      </c>
      <c r="AH216" s="315"/>
      <c r="AI216" s="315">
        <v>41415</v>
      </c>
      <c r="AJ216" s="167"/>
      <c r="AK216" s="146"/>
      <c r="AL216" s="146"/>
      <c r="AM216" s="146"/>
      <c r="AN216" s="171"/>
      <c r="AO216" s="172" t="s">
        <v>1102</v>
      </c>
      <c r="AP216" s="167">
        <v>1</v>
      </c>
      <c r="AQ216" s="173">
        <v>2.31</v>
      </c>
      <c r="AR216" s="146">
        <v>245</v>
      </c>
      <c r="AS216" s="181"/>
      <c r="AT216" s="146"/>
      <c r="AU216" s="173"/>
      <c r="AV216" s="173"/>
      <c r="AW216" s="173"/>
      <c r="AX216" s="173"/>
      <c r="AY216" s="167">
        <v>1</v>
      </c>
      <c r="AZ216" s="171">
        <v>1</v>
      </c>
      <c r="BA216" s="302"/>
      <c r="BB216" s="303">
        <f t="shared" si="6"/>
        <v>1026.7859692277555</v>
      </c>
      <c r="BC216" s="173"/>
      <c r="BD216" s="304">
        <f>BB216+BC216</f>
        <v>1026.7859692277555</v>
      </c>
      <c r="BE216" s="278">
        <v>212</v>
      </c>
      <c r="BF216" s="171">
        <v>1</v>
      </c>
      <c r="BG216" s="231">
        <v>5</v>
      </c>
      <c r="BH216" s="231">
        <v>7</v>
      </c>
      <c r="BI216" s="231">
        <v>9</v>
      </c>
      <c r="BJ216" s="233"/>
      <c r="BK216" s="167"/>
      <c r="BL216" s="231"/>
      <c r="BM216" s="231"/>
      <c r="BN216" s="233"/>
      <c r="BO216" s="167"/>
      <c r="BP216" s="231"/>
      <c r="BQ216" s="231"/>
      <c r="BR216" s="233"/>
      <c r="BS216" s="167"/>
      <c r="BT216" s="146"/>
      <c r="BU216" s="146"/>
      <c r="BV216" s="146"/>
      <c r="BW216" s="167"/>
      <c r="BX216" s="231"/>
      <c r="BY216" s="231"/>
      <c r="BZ216" s="231"/>
      <c r="CA216" s="155">
        <v>212</v>
      </c>
      <c r="CB216" s="146">
        <v>1</v>
      </c>
      <c r="CC216" s="173">
        <v>2.31</v>
      </c>
      <c r="CD216" s="146">
        <v>245</v>
      </c>
      <c r="CE216" s="173">
        <v>1026.7859692277555</v>
      </c>
      <c r="CF216" s="146">
        <v>5</v>
      </c>
      <c r="CG216" s="315" t="s">
        <v>1014</v>
      </c>
      <c r="CH216" s="315"/>
      <c r="CI216" s="315">
        <v>41415</v>
      </c>
      <c r="CJ216" s="146">
        <v>1</v>
      </c>
      <c r="CK216" s="234">
        <v>5</v>
      </c>
      <c r="CL216" s="234">
        <v>7</v>
      </c>
      <c r="CM216" s="234">
        <v>9</v>
      </c>
      <c r="CN216" s="231"/>
      <c r="CO216" s="233"/>
    </row>
    <row r="217" spans="1:93" x14ac:dyDescent="0.25">
      <c r="A217" s="152">
        <v>213</v>
      </c>
      <c r="B217" s="146"/>
      <c r="C217" s="146"/>
      <c r="D217" s="168">
        <v>41402</v>
      </c>
      <c r="E217" s="166">
        <v>0</v>
      </c>
      <c r="F217" s="166"/>
      <c r="G217" s="175">
        <v>7.3</v>
      </c>
      <c r="H217" s="203"/>
      <c r="I217" s="207">
        <v>30</v>
      </c>
      <c r="J217" s="175">
        <v>9.5</v>
      </c>
      <c r="K217" s="203"/>
      <c r="L217" s="171">
        <v>34</v>
      </c>
      <c r="M217" s="146">
        <v>0</v>
      </c>
      <c r="N217" s="146">
        <v>0</v>
      </c>
      <c r="O217" s="146">
        <v>0</v>
      </c>
      <c r="P217" s="146"/>
      <c r="Q217" s="146"/>
      <c r="R217" s="167"/>
      <c r="S217" s="146"/>
      <c r="T217" s="146"/>
      <c r="U217" s="146"/>
      <c r="V217" s="146"/>
      <c r="W217" s="167"/>
      <c r="X217" s="146"/>
      <c r="Y217" s="146"/>
      <c r="Z217" s="146"/>
      <c r="AA217" s="146"/>
      <c r="AB217" s="167"/>
      <c r="AC217" s="146"/>
      <c r="AD217" s="146"/>
      <c r="AE217" s="146"/>
      <c r="AF217" s="171"/>
      <c r="AG217" s="315"/>
      <c r="AH217" s="315"/>
      <c r="AI217" s="315"/>
      <c r="AJ217" s="167"/>
      <c r="AK217" s="146"/>
      <c r="AL217" s="146"/>
      <c r="AM217" s="146"/>
      <c r="AN217" s="171"/>
      <c r="AO217" s="172"/>
      <c r="AP217" s="167"/>
      <c r="AQ217" s="173"/>
      <c r="AR217" s="146"/>
      <c r="AS217" s="181"/>
      <c r="AT217" s="146"/>
      <c r="AU217" s="173"/>
      <c r="AV217" s="173"/>
      <c r="AW217" s="173"/>
      <c r="AX217" s="173"/>
      <c r="AY217" s="167"/>
      <c r="AZ217" s="171"/>
      <c r="BA217" s="302"/>
      <c r="BB217" s="303"/>
      <c r="BC217" s="173"/>
      <c r="BD217" s="304"/>
      <c r="BE217" s="278"/>
      <c r="BF217" s="171"/>
      <c r="BG217" s="231"/>
      <c r="BH217" s="231"/>
      <c r="BI217" s="231"/>
      <c r="BJ217" s="233"/>
      <c r="BK217" s="167"/>
      <c r="BL217" s="231"/>
      <c r="BM217" s="231"/>
      <c r="BN217" s="233"/>
      <c r="BO217" s="167"/>
      <c r="BP217" s="231"/>
      <c r="BQ217" s="231"/>
      <c r="BR217" s="233"/>
      <c r="BS217" s="167"/>
      <c r="BT217" s="146"/>
      <c r="BU217" s="146"/>
      <c r="BV217" s="146"/>
      <c r="BW217" s="167"/>
      <c r="BX217" s="231"/>
      <c r="BY217" s="231"/>
      <c r="BZ217" s="231"/>
      <c r="CA217" s="155">
        <v>213</v>
      </c>
      <c r="CB217" s="146">
        <v>0</v>
      </c>
      <c r="CC217" s="173"/>
      <c r="CD217" s="146"/>
      <c r="CE217" s="173"/>
      <c r="CF217" s="146"/>
      <c r="CG217" s="315"/>
      <c r="CH217" s="315"/>
      <c r="CI217" s="315"/>
      <c r="CJ217" s="146"/>
      <c r="CK217" s="207"/>
      <c r="CL217" s="231"/>
      <c r="CM217" s="231"/>
      <c r="CN217" s="231"/>
      <c r="CO217" s="233"/>
    </row>
    <row r="218" spans="1:93" x14ac:dyDescent="0.25">
      <c r="A218" s="152">
        <v>214</v>
      </c>
      <c r="B218" s="146"/>
      <c r="C218" s="146"/>
      <c r="D218" s="168">
        <v>41402</v>
      </c>
      <c r="E218" s="166">
        <v>0</v>
      </c>
      <c r="F218" s="166"/>
      <c r="G218" s="175">
        <v>7.3</v>
      </c>
      <c r="H218" s="203"/>
      <c r="I218" s="207">
        <v>31</v>
      </c>
      <c r="J218" s="175">
        <v>9.3000000000000007</v>
      </c>
      <c r="K218" s="203"/>
      <c r="L218" s="171">
        <v>33</v>
      </c>
      <c r="M218" s="146">
        <v>0</v>
      </c>
      <c r="N218" s="146">
        <v>0</v>
      </c>
      <c r="O218" s="146">
        <v>0</v>
      </c>
      <c r="P218" s="146"/>
      <c r="Q218" s="146"/>
      <c r="R218" s="167"/>
      <c r="S218" s="146"/>
      <c r="T218" s="146"/>
      <c r="U218" s="146"/>
      <c r="V218" s="146"/>
      <c r="W218" s="167"/>
      <c r="X218" s="146"/>
      <c r="Y218" s="146"/>
      <c r="Z218" s="146"/>
      <c r="AA218" s="146"/>
      <c r="AB218" s="167"/>
      <c r="AC218" s="146"/>
      <c r="AD218" s="146"/>
      <c r="AE218" s="146"/>
      <c r="AF218" s="171"/>
      <c r="AG218" s="315"/>
      <c r="AH218" s="315"/>
      <c r="AI218" s="315"/>
      <c r="AJ218" s="167"/>
      <c r="AK218" s="146"/>
      <c r="AL218" s="146"/>
      <c r="AM218" s="146"/>
      <c r="AN218" s="171"/>
      <c r="AO218" s="172"/>
      <c r="AP218" s="167"/>
      <c r="AQ218" s="173"/>
      <c r="AR218" s="146"/>
      <c r="AS218" s="181"/>
      <c r="AT218" s="146"/>
      <c r="AU218" s="173"/>
      <c r="AV218" s="173"/>
      <c r="AW218" s="173"/>
      <c r="AX218" s="173"/>
      <c r="AY218" s="167"/>
      <c r="AZ218" s="171"/>
      <c r="BA218" s="302"/>
      <c r="BB218" s="303"/>
      <c r="BC218" s="173"/>
      <c r="BD218" s="304"/>
      <c r="BE218" s="278"/>
      <c r="BF218" s="171"/>
      <c r="BG218" s="231"/>
      <c r="BH218" s="231"/>
      <c r="BI218" s="231"/>
      <c r="BJ218" s="233"/>
      <c r="BK218" s="167"/>
      <c r="BL218" s="231"/>
      <c r="BM218" s="231"/>
      <c r="BN218" s="233"/>
      <c r="BO218" s="167"/>
      <c r="BP218" s="231"/>
      <c r="BQ218" s="231"/>
      <c r="BR218" s="233"/>
      <c r="BS218" s="167"/>
      <c r="BT218" s="146"/>
      <c r="BU218" s="146"/>
      <c r="BV218" s="146"/>
      <c r="BW218" s="167"/>
      <c r="BX218" s="231"/>
      <c r="BY218" s="231"/>
      <c r="BZ218" s="231"/>
      <c r="CA218" s="155">
        <v>214</v>
      </c>
      <c r="CB218" s="146">
        <v>0</v>
      </c>
      <c r="CC218" s="173"/>
      <c r="CD218" s="146"/>
      <c r="CE218" s="173"/>
      <c r="CF218" s="146"/>
      <c r="CG218" s="315"/>
      <c r="CH218" s="315"/>
      <c r="CI218" s="315"/>
      <c r="CJ218" s="146"/>
      <c r="CK218" s="207"/>
      <c r="CL218" s="231"/>
      <c r="CM218" s="231"/>
      <c r="CN218" s="231"/>
      <c r="CO218" s="233"/>
    </row>
    <row r="219" spans="1:93" x14ac:dyDescent="0.25">
      <c r="A219" s="152">
        <v>215</v>
      </c>
      <c r="B219" s="146"/>
      <c r="C219" s="146"/>
      <c r="D219" s="168">
        <v>41409</v>
      </c>
      <c r="E219" s="166">
        <v>1</v>
      </c>
      <c r="F219" s="166">
        <v>0</v>
      </c>
      <c r="G219" s="175">
        <v>7.9</v>
      </c>
      <c r="H219" s="203"/>
      <c r="I219" s="207">
        <v>34</v>
      </c>
      <c r="J219" s="175">
        <v>10.9</v>
      </c>
      <c r="K219" s="203"/>
      <c r="L219" s="171">
        <v>37</v>
      </c>
      <c r="M219" s="146"/>
      <c r="N219" s="146">
        <v>3</v>
      </c>
      <c r="O219" s="146">
        <v>3</v>
      </c>
      <c r="P219" s="146"/>
      <c r="Q219" s="146"/>
      <c r="R219" s="167"/>
      <c r="S219" s="146"/>
      <c r="T219" s="146"/>
      <c r="U219" s="146"/>
      <c r="V219" s="146"/>
      <c r="W219" s="167"/>
      <c r="X219" s="146"/>
      <c r="Y219" s="146"/>
      <c r="Z219" s="146"/>
      <c r="AA219" s="146"/>
      <c r="AB219" s="167"/>
      <c r="AC219" s="146"/>
      <c r="AD219" s="146"/>
      <c r="AE219" s="146"/>
      <c r="AF219" s="171"/>
      <c r="AG219" s="315"/>
      <c r="AH219" s="315"/>
      <c r="AI219" s="315"/>
      <c r="AJ219" s="167"/>
      <c r="AK219" s="146"/>
      <c r="AL219" s="146"/>
      <c r="AM219" s="146"/>
      <c r="AN219" s="171"/>
      <c r="AO219" s="172" t="s">
        <v>1103</v>
      </c>
      <c r="AP219" s="167"/>
      <c r="AQ219" s="173"/>
      <c r="AR219" s="146"/>
      <c r="AS219" s="181"/>
      <c r="AT219" s="146"/>
      <c r="AU219" s="173"/>
      <c r="AV219" s="173"/>
      <c r="AW219" s="173"/>
      <c r="AX219" s="173"/>
      <c r="AY219" s="167"/>
      <c r="AZ219" s="171"/>
      <c r="BA219" s="302"/>
      <c r="BB219" s="303"/>
      <c r="BC219" s="173"/>
      <c r="BD219" s="304"/>
      <c r="BE219" s="278"/>
      <c r="BF219" s="171"/>
      <c r="BG219" s="231"/>
      <c r="BH219" s="231"/>
      <c r="BI219" s="231"/>
      <c r="BJ219" s="233"/>
      <c r="BK219" s="167"/>
      <c r="BL219" s="231"/>
      <c r="BM219" s="231"/>
      <c r="BN219" s="233"/>
      <c r="BO219" s="167"/>
      <c r="BP219" s="231"/>
      <c r="BQ219" s="231"/>
      <c r="BR219" s="233"/>
      <c r="BS219" s="167"/>
      <c r="BT219" s="146"/>
      <c r="BU219" s="146"/>
      <c r="BV219" s="146"/>
      <c r="BW219" s="167"/>
      <c r="BX219" s="231"/>
      <c r="BY219" s="231"/>
      <c r="BZ219" s="231"/>
      <c r="CA219" s="155">
        <v>215</v>
      </c>
      <c r="CB219" s="146">
        <v>3</v>
      </c>
      <c r="CC219" s="173"/>
      <c r="CD219" s="146"/>
      <c r="CE219" s="173"/>
      <c r="CF219" s="146"/>
      <c r="CG219" s="315"/>
      <c r="CH219" s="315"/>
      <c r="CI219" s="315"/>
      <c r="CJ219" s="146"/>
      <c r="CK219" s="207"/>
      <c r="CL219" s="231"/>
      <c r="CM219" s="231"/>
      <c r="CN219" s="231"/>
      <c r="CO219" s="233"/>
    </row>
    <row r="220" spans="1:93" x14ac:dyDescent="0.25">
      <c r="A220" s="152">
        <v>216</v>
      </c>
      <c r="B220" s="146"/>
      <c r="C220" s="146"/>
      <c r="D220" s="168">
        <v>41402</v>
      </c>
      <c r="E220" s="166">
        <v>1</v>
      </c>
      <c r="F220" s="166">
        <v>1</v>
      </c>
      <c r="G220" s="175">
        <v>8.5</v>
      </c>
      <c r="H220" s="203"/>
      <c r="I220" s="207">
        <v>39</v>
      </c>
      <c r="J220" s="175">
        <v>11.3</v>
      </c>
      <c r="K220" s="203"/>
      <c r="L220" s="171">
        <v>41</v>
      </c>
      <c r="M220" s="146">
        <v>1</v>
      </c>
      <c r="N220" s="146">
        <v>1</v>
      </c>
      <c r="O220" s="146">
        <v>1</v>
      </c>
      <c r="P220" s="146"/>
      <c r="Q220" s="146"/>
      <c r="R220" s="167" t="s">
        <v>117</v>
      </c>
      <c r="S220" s="146" t="s">
        <v>112</v>
      </c>
      <c r="T220" s="146"/>
      <c r="U220" s="146"/>
      <c r="V220" s="146"/>
      <c r="W220" s="167">
        <v>10</v>
      </c>
      <c r="X220" s="146">
        <v>7</v>
      </c>
      <c r="Y220" s="146"/>
      <c r="Z220" s="146"/>
      <c r="AA220" s="146"/>
      <c r="AB220" s="167"/>
      <c r="AC220" s="146"/>
      <c r="AD220" s="146">
        <v>7</v>
      </c>
      <c r="AE220" s="146"/>
      <c r="AF220" s="171"/>
      <c r="AG220" s="315" t="s">
        <v>1014</v>
      </c>
      <c r="AH220" s="315"/>
      <c r="AI220" s="315">
        <v>41415</v>
      </c>
      <c r="AJ220" s="167"/>
      <c r="AK220" s="146"/>
      <c r="AL220" s="146"/>
      <c r="AM220" s="146"/>
      <c r="AN220" s="171"/>
      <c r="AO220" s="172" t="s">
        <v>1104</v>
      </c>
      <c r="AP220" s="167">
        <v>1</v>
      </c>
      <c r="AQ220" s="173">
        <v>1.83</v>
      </c>
      <c r="AR220" s="146">
        <v>205</v>
      </c>
      <c r="AS220" s="181"/>
      <c r="AT220" s="146"/>
      <c r="AU220" s="173"/>
      <c r="AV220" s="173"/>
      <c r="AW220" s="173"/>
      <c r="AX220" s="173"/>
      <c r="AY220" s="167">
        <v>0</v>
      </c>
      <c r="AZ220" s="171">
        <v>0</v>
      </c>
      <c r="BA220" s="302"/>
      <c r="BB220" s="303">
        <f t="shared" si="6"/>
        <v>539.19508142735151</v>
      </c>
      <c r="BC220" s="173"/>
      <c r="BD220" s="304">
        <f>BB220+BC220</f>
        <v>539.19508142735151</v>
      </c>
      <c r="BE220" s="278"/>
      <c r="BF220" s="171"/>
      <c r="BG220" s="231"/>
      <c r="BH220" s="231"/>
      <c r="BI220" s="231"/>
      <c r="BJ220" s="233"/>
      <c r="BK220" s="167"/>
      <c r="BL220" s="231"/>
      <c r="BM220" s="231"/>
      <c r="BN220" s="233"/>
      <c r="BO220" s="167"/>
      <c r="BP220" s="231"/>
      <c r="BQ220" s="231"/>
      <c r="BR220" s="233"/>
      <c r="BS220" s="167"/>
      <c r="BT220" s="146"/>
      <c r="BU220" s="146"/>
      <c r="BV220" s="146"/>
      <c r="BW220" s="167"/>
      <c r="BX220" s="231"/>
      <c r="BY220" s="231"/>
      <c r="BZ220" s="231"/>
      <c r="CA220" s="155">
        <v>216</v>
      </c>
      <c r="CB220" s="146">
        <v>1</v>
      </c>
      <c r="CC220" s="173">
        <v>1.83</v>
      </c>
      <c r="CD220" s="146">
        <v>205</v>
      </c>
      <c r="CE220" s="173">
        <v>539.19508142735151</v>
      </c>
      <c r="CF220" s="146">
        <v>7</v>
      </c>
      <c r="CG220" s="315" t="s">
        <v>1014</v>
      </c>
      <c r="CH220" s="315"/>
      <c r="CI220" s="315">
        <v>41415</v>
      </c>
      <c r="CJ220" s="146">
        <v>0</v>
      </c>
      <c r="CK220" s="207"/>
      <c r="CL220" s="231"/>
      <c r="CM220" s="231"/>
      <c r="CN220" s="231"/>
      <c r="CO220" s="233"/>
    </row>
    <row r="221" spans="1:93" x14ac:dyDescent="0.25">
      <c r="A221" s="152">
        <v>217</v>
      </c>
      <c r="B221" s="146"/>
      <c r="C221" s="146"/>
      <c r="D221" s="168">
        <v>41402</v>
      </c>
      <c r="E221" s="166">
        <v>1</v>
      </c>
      <c r="F221" s="166">
        <v>1</v>
      </c>
      <c r="G221" s="175">
        <v>8.1999999999999993</v>
      </c>
      <c r="H221" s="203"/>
      <c r="I221" s="207">
        <v>49</v>
      </c>
      <c r="J221" s="175">
        <v>11</v>
      </c>
      <c r="K221" s="203"/>
      <c r="L221" s="171">
        <v>52</v>
      </c>
      <c r="M221" s="146">
        <v>1</v>
      </c>
      <c r="N221" s="146">
        <v>1</v>
      </c>
      <c r="O221" s="146">
        <v>1</v>
      </c>
      <c r="P221" s="146">
        <v>1</v>
      </c>
      <c r="Q221" s="146"/>
      <c r="R221" s="167"/>
      <c r="S221" s="146" t="s">
        <v>117</v>
      </c>
      <c r="T221" s="146"/>
      <c r="U221" s="146"/>
      <c r="V221" s="146"/>
      <c r="W221" s="167">
        <v>10</v>
      </c>
      <c r="X221" s="146">
        <v>10</v>
      </c>
      <c r="Y221" s="146">
        <v>7</v>
      </c>
      <c r="Z221" s="146"/>
      <c r="AA221" s="146"/>
      <c r="AB221" s="167"/>
      <c r="AC221" s="146"/>
      <c r="AD221" s="146"/>
      <c r="AE221" s="146">
        <v>7</v>
      </c>
      <c r="AF221" s="171"/>
      <c r="AG221" s="315" t="s">
        <v>1014</v>
      </c>
      <c r="AH221" s="315">
        <v>41415</v>
      </c>
      <c r="AI221" s="315">
        <v>41418</v>
      </c>
      <c r="AJ221" s="167"/>
      <c r="AK221" s="146"/>
      <c r="AL221" s="146"/>
      <c r="AM221" s="146"/>
      <c r="AN221" s="171"/>
      <c r="AO221" s="172" t="s">
        <v>1105</v>
      </c>
      <c r="AP221" s="167">
        <v>1</v>
      </c>
      <c r="AQ221" s="173">
        <v>2.06</v>
      </c>
      <c r="AR221" s="146">
        <v>286</v>
      </c>
      <c r="AS221" s="181"/>
      <c r="AT221" s="146"/>
      <c r="AU221" s="173"/>
      <c r="AV221" s="173"/>
      <c r="AW221" s="173"/>
      <c r="AX221" s="173"/>
      <c r="AY221" s="167">
        <v>0</v>
      </c>
      <c r="AZ221" s="171">
        <v>0</v>
      </c>
      <c r="BA221" s="302"/>
      <c r="BB221" s="303">
        <f t="shared" si="6"/>
        <v>953.21387481131569</v>
      </c>
      <c r="BC221" s="173"/>
      <c r="BD221" s="304">
        <f>BB221+BC221</f>
        <v>953.21387481131569</v>
      </c>
      <c r="BE221" s="278"/>
      <c r="BF221" s="171"/>
      <c r="BG221" s="231"/>
      <c r="BH221" s="231"/>
      <c r="BI221" s="231"/>
      <c r="BJ221" s="233"/>
      <c r="BK221" s="167"/>
      <c r="BL221" s="231"/>
      <c r="BM221" s="231"/>
      <c r="BN221" s="233"/>
      <c r="BO221" s="167"/>
      <c r="BP221" s="231"/>
      <c r="BQ221" s="231"/>
      <c r="BR221" s="233"/>
      <c r="BS221" s="167"/>
      <c r="BT221" s="146"/>
      <c r="BU221" s="146"/>
      <c r="BV221" s="146"/>
      <c r="BW221" s="167"/>
      <c r="BX221" s="231"/>
      <c r="BY221" s="231"/>
      <c r="BZ221" s="231"/>
      <c r="CA221" s="155">
        <v>217</v>
      </c>
      <c r="CB221" s="146">
        <v>1</v>
      </c>
      <c r="CC221" s="173">
        <v>2.06</v>
      </c>
      <c r="CD221" s="146">
        <v>286</v>
      </c>
      <c r="CE221" s="173">
        <v>953.21387481131569</v>
      </c>
      <c r="CF221" s="146">
        <v>7</v>
      </c>
      <c r="CG221" s="315" t="s">
        <v>1014</v>
      </c>
      <c r="CH221" s="315">
        <v>41415</v>
      </c>
      <c r="CI221" s="315">
        <v>41418</v>
      </c>
      <c r="CJ221" s="146">
        <v>0</v>
      </c>
      <c r="CK221" s="207"/>
      <c r="CL221" s="231"/>
      <c r="CM221" s="231"/>
      <c r="CN221" s="231"/>
      <c r="CO221" s="233"/>
    </row>
    <row r="222" spans="1:93" x14ac:dyDescent="0.25">
      <c r="A222" s="152">
        <v>219</v>
      </c>
      <c r="B222" s="146"/>
      <c r="C222" s="146"/>
      <c r="D222" s="168">
        <v>41409</v>
      </c>
      <c r="E222" s="166">
        <v>1</v>
      </c>
      <c r="F222" s="166">
        <v>0</v>
      </c>
      <c r="G222" s="175">
        <v>7.8</v>
      </c>
      <c r="H222" s="203"/>
      <c r="I222" s="207">
        <v>21</v>
      </c>
      <c r="J222" s="175">
        <v>10.5</v>
      </c>
      <c r="K222" s="203"/>
      <c r="L222" s="171">
        <v>23</v>
      </c>
      <c r="M222" s="146"/>
      <c r="N222" s="146">
        <v>1</v>
      </c>
      <c r="O222" s="146">
        <v>1</v>
      </c>
      <c r="P222" s="146"/>
      <c r="Q222" s="146"/>
      <c r="R222" s="167"/>
      <c r="S222" s="146"/>
      <c r="T222" s="146"/>
      <c r="U222" s="146"/>
      <c r="V222" s="146"/>
      <c r="W222" s="167"/>
      <c r="X222" s="146"/>
      <c r="Y222" s="146"/>
      <c r="Z222" s="146"/>
      <c r="AA222" s="146"/>
      <c r="AB222" s="167"/>
      <c r="AC222" s="146"/>
      <c r="AD222" s="146"/>
      <c r="AE222" s="146"/>
      <c r="AF222" s="171"/>
      <c r="AG222" s="315"/>
      <c r="AH222" s="315"/>
      <c r="AI222" s="315"/>
      <c r="AJ222" s="167"/>
      <c r="AK222" s="146"/>
      <c r="AL222" s="146"/>
      <c r="AM222" s="146"/>
      <c r="AN222" s="171"/>
      <c r="AO222" s="172"/>
      <c r="AP222" s="167"/>
      <c r="AQ222" s="173"/>
      <c r="AR222" s="146"/>
      <c r="AS222" s="181"/>
      <c r="AT222" s="146"/>
      <c r="AU222" s="173"/>
      <c r="AV222" s="173"/>
      <c r="AW222" s="173"/>
      <c r="AX222" s="173"/>
      <c r="AY222" s="167"/>
      <c r="AZ222" s="171"/>
      <c r="BA222" s="302"/>
      <c r="BB222" s="303"/>
      <c r="BC222" s="173"/>
      <c r="BD222" s="304"/>
      <c r="BE222" s="278"/>
      <c r="BF222" s="171"/>
      <c r="BG222" s="231"/>
      <c r="BH222" s="231"/>
      <c r="BI222" s="231"/>
      <c r="BJ222" s="233"/>
      <c r="BK222" s="167"/>
      <c r="BL222" s="231"/>
      <c r="BM222" s="231"/>
      <c r="BN222" s="233"/>
      <c r="BO222" s="167"/>
      <c r="BP222" s="231"/>
      <c r="BQ222" s="231"/>
      <c r="BR222" s="233"/>
      <c r="BS222" s="167"/>
      <c r="BT222" s="146"/>
      <c r="BU222" s="146"/>
      <c r="BV222" s="146"/>
      <c r="BW222" s="167"/>
      <c r="BX222" s="231"/>
      <c r="BY222" s="231"/>
      <c r="BZ222" s="231"/>
      <c r="CA222" s="155">
        <v>219</v>
      </c>
      <c r="CB222" s="146">
        <v>1</v>
      </c>
      <c r="CC222" s="173"/>
      <c r="CD222" s="146"/>
      <c r="CE222" s="173"/>
      <c r="CF222" s="146"/>
      <c r="CG222" s="315"/>
      <c r="CH222" s="315"/>
      <c r="CI222" s="315"/>
      <c r="CJ222" s="146"/>
      <c r="CK222" s="207"/>
      <c r="CL222" s="231"/>
      <c r="CM222" s="231"/>
      <c r="CN222" s="231"/>
      <c r="CO222" s="233"/>
    </row>
    <row r="223" spans="1:93" x14ac:dyDescent="0.25">
      <c r="A223" s="152">
        <v>220</v>
      </c>
      <c r="B223" s="146"/>
      <c r="C223" s="146"/>
      <c r="D223" s="168">
        <v>41409</v>
      </c>
      <c r="E223" s="166">
        <v>1</v>
      </c>
      <c r="F223" s="166">
        <v>0</v>
      </c>
      <c r="G223" s="175">
        <v>8.1</v>
      </c>
      <c r="H223" s="203"/>
      <c r="I223" s="207">
        <v>48</v>
      </c>
      <c r="J223" s="175">
        <v>11.1</v>
      </c>
      <c r="K223" s="203"/>
      <c r="L223" s="171">
        <v>51</v>
      </c>
      <c r="M223" s="146"/>
      <c r="N223" s="146">
        <v>1</v>
      </c>
      <c r="O223" s="146">
        <v>1</v>
      </c>
      <c r="P223" s="146"/>
      <c r="Q223" s="146"/>
      <c r="R223" s="167"/>
      <c r="S223" s="146"/>
      <c r="T223" s="146"/>
      <c r="U223" s="146"/>
      <c r="V223" s="146"/>
      <c r="W223" s="167"/>
      <c r="X223" s="146"/>
      <c r="Y223" s="146"/>
      <c r="Z223" s="146"/>
      <c r="AA223" s="146"/>
      <c r="AB223" s="167"/>
      <c r="AC223" s="146"/>
      <c r="AD223" s="146"/>
      <c r="AE223" s="146"/>
      <c r="AF223" s="171"/>
      <c r="AG223" s="315"/>
      <c r="AH223" s="315"/>
      <c r="AI223" s="315"/>
      <c r="AJ223" s="167"/>
      <c r="AK223" s="146"/>
      <c r="AL223" s="146"/>
      <c r="AM223" s="146"/>
      <c r="AN223" s="171"/>
      <c r="AO223" s="172"/>
      <c r="AP223" s="167"/>
      <c r="AQ223" s="173"/>
      <c r="AR223" s="146"/>
      <c r="AS223" s="181"/>
      <c r="AT223" s="146"/>
      <c r="AU223" s="173"/>
      <c r="AV223" s="173"/>
      <c r="AW223" s="173"/>
      <c r="AX223" s="173"/>
      <c r="AY223" s="167"/>
      <c r="AZ223" s="171"/>
      <c r="BA223" s="302"/>
      <c r="BB223" s="303"/>
      <c r="BC223" s="173"/>
      <c r="BD223" s="304"/>
      <c r="BE223" s="278"/>
      <c r="BF223" s="171"/>
      <c r="BG223" s="231"/>
      <c r="BH223" s="231"/>
      <c r="BI223" s="231"/>
      <c r="BJ223" s="233"/>
      <c r="BK223" s="167"/>
      <c r="BL223" s="231"/>
      <c r="BM223" s="231"/>
      <c r="BN223" s="233"/>
      <c r="BO223" s="167"/>
      <c r="BP223" s="231"/>
      <c r="BQ223" s="231"/>
      <c r="BR223" s="233"/>
      <c r="BS223" s="167"/>
      <c r="BT223" s="146"/>
      <c r="BU223" s="146"/>
      <c r="BV223" s="146"/>
      <c r="BW223" s="167"/>
      <c r="BX223" s="231"/>
      <c r="BY223" s="231"/>
      <c r="BZ223" s="231"/>
      <c r="CA223" s="155">
        <v>220</v>
      </c>
      <c r="CB223" s="146">
        <v>1</v>
      </c>
      <c r="CC223" s="173"/>
      <c r="CD223" s="146"/>
      <c r="CE223" s="173"/>
      <c r="CF223" s="146"/>
      <c r="CG223" s="315"/>
      <c r="CH223" s="315"/>
      <c r="CI223" s="315"/>
      <c r="CJ223" s="146"/>
      <c r="CK223" s="207"/>
      <c r="CL223" s="231"/>
      <c r="CM223" s="231"/>
      <c r="CN223" s="231"/>
      <c r="CO223" s="233"/>
    </row>
    <row r="224" spans="1:93" x14ac:dyDescent="0.25">
      <c r="A224" s="152">
        <v>221</v>
      </c>
      <c r="B224" s="146"/>
      <c r="C224" s="146"/>
      <c r="D224" s="168">
        <v>41409</v>
      </c>
      <c r="E224" s="166">
        <v>1</v>
      </c>
      <c r="F224" s="166">
        <v>0</v>
      </c>
      <c r="G224" s="175">
        <v>7.8</v>
      </c>
      <c r="H224" s="203"/>
      <c r="I224" s="207">
        <v>56</v>
      </c>
      <c r="J224" s="175">
        <v>10.7</v>
      </c>
      <c r="K224" s="203"/>
      <c r="L224" s="171">
        <v>60</v>
      </c>
      <c r="M224" s="146"/>
      <c r="N224" s="146">
        <v>2</v>
      </c>
      <c r="O224" s="146">
        <v>2</v>
      </c>
      <c r="P224" s="146"/>
      <c r="Q224" s="146"/>
      <c r="R224" s="167"/>
      <c r="S224" s="146"/>
      <c r="T224" s="146"/>
      <c r="U224" s="146"/>
      <c r="V224" s="146"/>
      <c r="W224" s="167"/>
      <c r="X224" s="146"/>
      <c r="Y224" s="146"/>
      <c r="Z224" s="146"/>
      <c r="AA224" s="146"/>
      <c r="AB224" s="167"/>
      <c r="AC224" s="146"/>
      <c r="AD224" s="146"/>
      <c r="AE224" s="146"/>
      <c r="AF224" s="171"/>
      <c r="AG224" s="315"/>
      <c r="AH224" s="315"/>
      <c r="AI224" s="315"/>
      <c r="AJ224" s="167"/>
      <c r="AK224" s="146"/>
      <c r="AL224" s="146"/>
      <c r="AM224" s="146"/>
      <c r="AN224" s="171"/>
      <c r="AO224" s="172"/>
      <c r="AP224" s="167"/>
      <c r="AQ224" s="173"/>
      <c r="AR224" s="146"/>
      <c r="AS224" s="181"/>
      <c r="AT224" s="146"/>
      <c r="AU224" s="173"/>
      <c r="AV224" s="173"/>
      <c r="AW224" s="173"/>
      <c r="AX224" s="173"/>
      <c r="AY224" s="167"/>
      <c r="AZ224" s="171"/>
      <c r="BA224" s="302"/>
      <c r="BB224" s="303"/>
      <c r="BC224" s="173"/>
      <c r="BD224" s="304"/>
      <c r="BE224" s="278"/>
      <c r="BF224" s="171"/>
      <c r="BG224" s="231"/>
      <c r="BH224" s="231"/>
      <c r="BI224" s="231"/>
      <c r="BJ224" s="233"/>
      <c r="BK224" s="167"/>
      <c r="BL224" s="231"/>
      <c r="BM224" s="231"/>
      <c r="BN224" s="233"/>
      <c r="BO224" s="167"/>
      <c r="BP224" s="231"/>
      <c r="BQ224" s="231"/>
      <c r="BR224" s="233"/>
      <c r="BS224" s="167"/>
      <c r="BT224" s="146"/>
      <c r="BU224" s="146"/>
      <c r="BV224" s="146"/>
      <c r="BW224" s="167"/>
      <c r="BX224" s="231"/>
      <c r="BY224" s="231"/>
      <c r="BZ224" s="231"/>
      <c r="CA224" s="155">
        <v>221</v>
      </c>
      <c r="CB224" s="146">
        <v>2</v>
      </c>
      <c r="CC224" s="173"/>
      <c r="CD224" s="146"/>
      <c r="CE224" s="173"/>
      <c r="CF224" s="146"/>
      <c r="CG224" s="315"/>
      <c r="CH224" s="315"/>
      <c r="CI224" s="315"/>
      <c r="CJ224" s="146"/>
      <c r="CK224" s="207"/>
      <c r="CL224" s="231"/>
      <c r="CM224" s="231"/>
      <c r="CN224" s="231"/>
      <c r="CO224" s="233"/>
    </row>
    <row r="225" spans="1:93" x14ac:dyDescent="0.25">
      <c r="A225" s="152">
        <v>222</v>
      </c>
      <c r="B225" s="146"/>
      <c r="C225" s="146"/>
      <c r="D225" s="168">
        <v>41409</v>
      </c>
      <c r="E225" s="166">
        <v>1</v>
      </c>
      <c r="F225" s="166">
        <v>0</v>
      </c>
      <c r="G225" s="175">
        <v>7.9</v>
      </c>
      <c r="H225" s="203"/>
      <c r="I225" s="207">
        <v>62</v>
      </c>
      <c r="J225" s="175">
        <v>11.3</v>
      </c>
      <c r="K225" s="203"/>
      <c r="L225" s="171">
        <v>65</v>
      </c>
      <c r="M225" s="146"/>
      <c r="N225" s="146">
        <v>1</v>
      </c>
      <c r="O225" s="146">
        <v>1</v>
      </c>
      <c r="P225" s="146"/>
      <c r="Q225" s="146"/>
      <c r="R225" s="167"/>
      <c r="S225" s="146"/>
      <c r="T225" s="146"/>
      <c r="U225" s="146"/>
      <c r="V225" s="146"/>
      <c r="W225" s="167"/>
      <c r="X225" s="146"/>
      <c r="Y225" s="146"/>
      <c r="Z225" s="146"/>
      <c r="AA225" s="146"/>
      <c r="AB225" s="167"/>
      <c r="AC225" s="146"/>
      <c r="AD225" s="146"/>
      <c r="AE225" s="146"/>
      <c r="AF225" s="171"/>
      <c r="AG225" s="315"/>
      <c r="AH225" s="315"/>
      <c r="AI225" s="315"/>
      <c r="AJ225" s="167"/>
      <c r="AK225" s="146"/>
      <c r="AL225" s="146"/>
      <c r="AM225" s="146"/>
      <c r="AN225" s="171"/>
      <c r="AO225" s="172"/>
      <c r="AP225" s="167"/>
      <c r="AQ225" s="173"/>
      <c r="AR225" s="146"/>
      <c r="AS225" s="181"/>
      <c r="AT225" s="146"/>
      <c r="AU225" s="173"/>
      <c r="AV225" s="173"/>
      <c r="AW225" s="173"/>
      <c r="AX225" s="173"/>
      <c r="AY225" s="167"/>
      <c r="AZ225" s="171"/>
      <c r="BA225" s="302"/>
      <c r="BB225" s="303"/>
      <c r="BC225" s="173"/>
      <c r="BD225" s="304"/>
      <c r="BE225" s="278"/>
      <c r="BF225" s="171"/>
      <c r="BG225" s="231"/>
      <c r="BH225" s="231"/>
      <c r="BI225" s="231"/>
      <c r="BJ225" s="233"/>
      <c r="BK225" s="167"/>
      <c r="BL225" s="231"/>
      <c r="BM225" s="231"/>
      <c r="BN225" s="233"/>
      <c r="BO225" s="167"/>
      <c r="BP225" s="231"/>
      <c r="BQ225" s="231"/>
      <c r="BR225" s="233"/>
      <c r="BS225" s="167"/>
      <c r="BT225" s="146"/>
      <c r="BU225" s="146"/>
      <c r="BV225" s="146"/>
      <c r="BW225" s="167"/>
      <c r="BX225" s="231"/>
      <c r="BY225" s="231"/>
      <c r="BZ225" s="231"/>
      <c r="CA225" s="155">
        <v>222</v>
      </c>
      <c r="CB225" s="146">
        <v>1</v>
      </c>
      <c r="CC225" s="173"/>
      <c r="CD225" s="146"/>
      <c r="CE225" s="173"/>
      <c r="CF225" s="146"/>
      <c r="CG225" s="315"/>
      <c r="CH225" s="315"/>
      <c r="CI225" s="315"/>
      <c r="CJ225" s="146"/>
      <c r="CK225" s="207"/>
      <c r="CL225" s="231"/>
      <c r="CM225" s="231"/>
      <c r="CN225" s="231"/>
      <c r="CO225" s="233"/>
    </row>
    <row r="226" spans="1:93" x14ac:dyDescent="0.25">
      <c r="A226" s="152">
        <v>223</v>
      </c>
      <c r="B226" s="146"/>
      <c r="C226" s="146"/>
      <c r="D226" s="168">
        <v>41402</v>
      </c>
      <c r="E226" s="166">
        <v>1</v>
      </c>
      <c r="F226" s="166">
        <v>0</v>
      </c>
      <c r="G226" s="175">
        <v>7.9</v>
      </c>
      <c r="H226" s="203"/>
      <c r="I226" s="207">
        <v>65</v>
      </c>
      <c r="J226" s="175">
        <v>10.7</v>
      </c>
      <c r="K226" s="203"/>
      <c r="L226" s="171">
        <v>71</v>
      </c>
      <c r="M226" s="146">
        <v>1</v>
      </c>
      <c r="N226" s="146">
        <v>1</v>
      </c>
      <c r="O226" s="146">
        <v>1</v>
      </c>
      <c r="P226" s="146"/>
      <c r="Q226" s="146"/>
      <c r="R226" s="167"/>
      <c r="S226" s="146"/>
      <c r="T226" s="146"/>
      <c r="U226" s="146"/>
      <c r="V226" s="146"/>
      <c r="W226" s="167"/>
      <c r="X226" s="146"/>
      <c r="Y226" s="146"/>
      <c r="Z226" s="146"/>
      <c r="AA226" s="146"/>
      <c r="AB226" s="167"/>
      <c r="AC226" s="146"/>
      <c r="AD226" s="146"/>
      <c r="AE226" s="146"/>
      <c r="AF226" s="171"/>
      <c r="AG226" s="315"/>
      <c r="AH226" s="315"/>
      <c r="AI226" s="315"/>
      <c r="AJ226" s="167"/>
      <c r="AK226" s="146"/>
      <c r="AL226" s="146"/>
      <c r="AM226" s="146"/>
      <c r="AN226" s="171"/>
      <c r="AO226" s="172"/>
      <c r="AP226" s="167"/>
      <c r="AQ226" s="173"/>
      <c r="AR226" s="146"/>
      <c r="AS226" s="181"/>
      <c r="AT226" s="146"/>
      <c r="AU226" s="173"/>
      <c r="AV226" s="173"/>
      <c r="AW226" s="173"/>
      <c r="AX226" s="173"/>
      <c r="AY226" s="167"/>
      <c r="AZ226" s="171"/>
      <c r="BA226" s="302"/>
      <c r="BB226" s="303"/>
      <c r="BC226" s="173"/>
      <c r="BD226" s="304"/>
      <c r="BE226" s="278"/>
      <c r="BF226" s="171"/>
      <c r="BG226" s="231"/>
      <c r="BH226" s="231"/>
      <c r="BI226" s="231"/>
      <c r="BJ226" s="233"/>
      <c r="BK226" s="167"/>
      <c r="BL226" s="231"/>
      <c r="BM226" s="231"/>
      <c r="BN226" s="233"/>
      <c r="BO226" s="167"/>
      <c r="BP226" s="231"/>
      <c r="BQ226" s="231"/>
      <c r="BR226" s="233"/>
      <c r="BS226" s="167"/>
      <c r="BT226" s="146"/>
      <c r="BU226" s="146"/>
      <c r="BV226" s="146"/>
      <c r="BW226" s="167"/>
      <c r="BX226" s="231"/>
      <c r="BY226" s="231"/>
      <c r="BZ226" s="231"/>
      <c r="CA226" s="155">
        <v>223</v>
      </c>
      <c r="CB226" s="146">
        <v>1</v>
      </c>
      <c r="CC226" s="173"/>
      <c r="CD226" s="146"/>
      <c r="CE226" s="173"/>
      <c r="CF226" s="146"/>
      <c r="CG226" s="315"/>
      <c r="CH226" s="315"/>
      <c r="CI226" s="315"/>
      <c r="CJ226" s="146"/>
      <c r="CK226" s="207"/>
      <c r="CL226" s="231"/>
      <c r="CM226" s="231"/>
      <c r="CN226" s="231"/>
      <c r="CO226" s="233"/>
    </row>
    <row r="227" spans="1:93" x14ac:dyDescent="0.25">
      <c r="A227" s="152">
        <v>224</v>
      </c>
      <c r="B227" s="146"/>
      <c r="C227" s="146"/>
      <c r="D227" s="168">
        <v>41402</v>
      </c>
      <c r="E227" s="166">
        <v>1</v>
      </c>
      <c r="F227" s="166">
        <v>0</v>
      </c>
      <c r="G227" s="175">
        <v>7.9</v>
      </c>
      <c r="H227" s="203"/>
      <c r="I227" s="207">
        <v>79</v>
      </c>
      <c r="J227" s="175">
        <v>10.6</v>
      </c>
      <c r="K227" s="203"/>
      <c r="L227" s="171">
        <v>85</v>
      </c>
      <c r="M227" s="146">
        <v>1</v>
      </c>
      <c r="N227" s="146">
        <v>1</v>
      </c>
      <c r="O227" s="146">
        <v>1</v>
      </c>
      <c r="P227" s="146"/>
      <c r="Q227" s="146"/>
      <c r="R227" s="167"/>
      <c r="S227" s="146"/>
      <c r="T227" s="146"/>
      <c r="U227" s="146"/>
      <c r="V227" s="146"/>
      <c r="W227" s="167"/>
      <c r="X227" s="146"/>
      <c r="Y227" s="146"/>
      <c r="Z227" s="146"/>
      <c r="AA227" s="146"/>
      <c r="AB227" s="167"/>
      <c r="AC227" s="146"/>
      <c r="AD227" s="146"/>
      <c r="AE227" s="146"/>
      <c r="AF227" s="171"/>
      <c r="AG227" s="315"/>
      <c r="AH227" s="315"/>
      <c r="AI227" s="315"/>
      <c r="AJ227" s="167"/>
      <c r="AK227" s="146"/>
      <c r="AL227" s="146"/>
      <c r="AM227" s="146"/>
      <c r="AN227" s="171"/>
      <c r="AO227" s="172"/>
      <c r="AP227" s="167"/>
      <c r="AQ227" s="173"/>
      <c r="AR227" s="146"/>
      <c r="AS227" s="181"/>
      <c r="AT227" s="146"/>
      <c r="AU227" s="173"/>
      <c r="AV227" s="173"/>
      <c r="AW227" s="173"/>
      <c r="AX227" s="173"/>
      <c r="AY227" s="167"/>
      <c r="AZ227" s="171"/>
      <c r="BA227" s="302"/>
      <c r="BB227" s="303"/>
      <c r="BC227" s="173"/>
      <c r="BD227" s="304"/>
      <c r="BE227" s="278"/>
      <c r="BF227" s="171"/>
      <c r="BG227" s="231"/>
      <c r="BH227" s="231"/>
      <c r="BI227" s="231"/>
      <c r="BJ227" s="233"/>
      <c r="BK227" s="167"/>
      <c r="BL227" s="231"/>
      <c r="BM227" s="231"/>
      <c r="BN227" s="233"/>
      <c r="BO227" s="167"/>
      <c r="BP227" s="231"/>
      <c r="BQ227" s="231"/>
      <c r="BR227" s="233"/>
      <c r="BS227" s="167"/>
      <c r="BT227" s="146"/>
      <c r="BU227" s="146"/>
      <c r="BV227" s="146"/>
      <c r="BW227" s="167"/>
      <c r="BX227" s="231"/>
      <c r="BY227" s="231"/>
      <c r="BZ227" s="231"/>
      <c r="CA227" s="155">
        <v>224</v>
      </c>
      <c r="CB227" s="146">
        <v>1</v>
      </c>
      <c r="CC227" s="173"/>
      <c r="CD227" s="146"/>
      <c r="CE227" s="173"/>
      <c r="CF227" s="146"/>
      <c r="CG227" s="315"/>
      <c r="CH227" s="315"/>
      <c r="CI227" s="315"/>
      <c r="CJ227" s="146"/>
      <c r="CK227" s="207"/>
      <c r="CL227" s="231"/>
      <c r="CM227" s="231"/>
      <c r="CN227" s="231"/>
      <c r="CO227" s="233"/>
    </row>
    <row r="228" spans="1:93" x14ac:dyDescent="0.25">
      <c r="A228" s="152">
        <v>225</v>
      </c>
      <c r="B228" s="146"/>
      <c r="C228" s="146"/>
      <c r="D228" s="168">
        <v>41402</v>
      </c>
      <c r="E228" s="166">
        <v>1</v>
      </c>
      <c r="F228" s="166">
        <v>1</v>
      </c>
      <c r="G228" s="175">
        <v>7.6</v>
      </c>
      <c r="H228" s="203"/>
      <c r="I228" s="207">
        <v>124</v>
      </c>
      <c r="J228" s="175">
        <v>10</v>
      </c>
      <c r="K228" s="203"/>
      <c r="L228" s="171">
        <v>123</v>
      </c>
      <c r="M228" s="146">
        <v>1</v>
      </c>
      <c r="N228" s="146">
        <v>1</v>
      </c>
      <c r="O228" s="146">
        <v>1</v>
      </c>
      <c r="P228" s="146">
        <v>1</v>
      </c>
      <c r="Q228" s="146"/>
      <c r="R228" s="167"/>
      <c r="S228" s="146" t="s">
        <v>111</v>
      </c>
      <c r="T228" s="146"/>
      <c r="U228" s="146"/>
      <c r="V228" s="146"/>
      <c r="W228" s="167">
        <v>5</v>
      </c>
      <c r="X228" s="146">
        <v>4</v>
      </c>
      <c r="Y228" s="146">
        <v>4</v>
      </c>
      <c r="Z228" s="146"/>
      <c r="AA228" s="146"/>
      <c r="AB228" s="167"/>
      <c r="AC228" s="146"/>
      <c r="AD228" s="146"/>
      <c r="AE228" s="146">
        <v>4</v>
      </c>
      <c r="AF228" s="171"/>
      <c r="AG228" s="315">
        <v>41415</v>
      </c>
      <c r="AH228" s="315">
        <v>41415</v>
      </c>
      <c r="AI228" s="315">
        <v>41418</v>
      </c>
      <c r="AJ228" s="167"/>
      <c r="AK228" s="146"/>
      <c r="AL228" s="146"/>
      <c r="AM228" s="146"/>
      <c r="AN228" s="171"/>
      <c r="AO228" s="172" t="s">
        <v>1106</v>
      </c>
      <c r="AP228" s="167">
        <v>1</v>
      </c>
      <c r="AQ228" s="173">
        <v>1.94</v>
      </c>
      <c r="AR228" s="146">
        <v>180</v>
      </c>
      <c r="AS228" s="181"/>
      <c r="AT228" s="146"/>
      <c r="AU228" s="173"/>
      <c r="AV228" s="173"/>
      <c r="AW228" s="173"/>
      <c r="AX228" s="173"/>
      <c r="AY228" s="167">
        <v>0</v>
      </c>
      <c r="AZ228" s="171">
        <v>0</v>
      </c>
      <c r="BA228" s="302"/>
      <c r="BB228" s="303">
        <f t="shared" si="6"/>
        <v>532.06641499727448</v>
      </c>
      <c r="BC228" s="173"/>
      <c r="BD228" s="304">
        <f>BB228+BC228</f>
        <v>532.06641499727448</v>
      </c>
      <c r="BE228" s="278"/>
      <c r="BF228" s="171"/>
      <c r="BG228" s="231"/>
      <c r="BH228" s="231"/>
      <c r="BI228" s="231"/>
      <c r="BJ228" s="233"/>
      <c r="BK228" s="167"/>
      <c r="BL228" s="231"/>
      <c r="BM228" s="231"/>
      <c r="BN228" s="233"/>
      <c r="BO228" s="167"/>
      <c r="BP228" s="231"/>
      <c r="BQ228" s="231"/>
      <c r="BR228" s="233"/>
      <c r="BS228" s="167"/>
      <c r="BT228" s="146"/>
      <c r="BU228" s="146"/>
      <c r="BV228" s="146"/>
      <c r="BW228" s="167"/>
      <c r="BX228" s="231"/>
      <c r="BY228" s="231"/>
      <c r="BZ228" s="231"/>
      <c r="CA228" s="155">
        <v>225</v>
      </c>
      <c r="CB228" s="146">
        <v>1</v>
      </c>
      <c r="CC228" s="173">
        <v>1.94</v>
      </c>
      <c r="CD228" s="146">
        <v>180</v>
      </c>
      <c r="CE228" s="173">
        <v>532.06641499727448</v>
      </c>
      <c r="CF228" s="146">
        <v>4</v>
      </c>
      <c r="CG228" s="315">
        <v>41415</v>
      </c>
      <c r="CH228" s="315">
        <v>41415</v>
      </c>
      <c r="CI228" s="315">
        <v>41418</v>
      </c>
      <c r="CJ228" s="146">
        <v>0</v>
      </c>
      <c r="CK228" s="207"/>
      <c r="CL228" s="231"/>
      <c r="CM228" s="231"/>
      <c r="CN228" s="231"/>
      <c r="CO228" s="233"/>
    </row>
    <row r="229" spans="1:93" x14ac:dyDescent="0.25">
      <c r="A229" s="152">
        <v>226</v>
      </c>
      <c r="B229" s="146"/>
      <c r="C229" s="146"/>
      <c r="D229" s="168">
        <v>41402</v>
      </c>
      <c r="E229" s="166">
        <v>1</v>
      </c>
      <c r="F229" s="166">
        <v>1</v>
      </c>
      <c r="G229" s="175">
        <v>8.1</v>
      </c>
      <c r="H229" s="203"/>
      <c r="I229" s="207">
        <v>108</v>
      </c>
      <c r="J229" s="175">
        <v>11.2</v>
      </c>
      <c r="K229" s="203"/>
      <c r="L229" s="171">
        <v>132</v>
      </c>
      <c r="M229" s="146">
        <v>1</v>
      </c>
      <c r="N229" s="146">
        <v>1</v>
      </c>
      <c r="O229" s="146">
        <v>1</v>
      </c>
      <c r="P229" s="146">
        <v>1</v>
      </c>
      <c r="Q229" s="146">
        <v>1</v>
      </c>
      <c r="R229" s="167"/>
      <c r="S229" s="146" t="s">
        <v>111</v>
      </c>
      <c r="T229" s="146" t="s">
        <v>118</v>
      </c>
      <c r="U229" s="146"/>
      <c r="V229" s="146"/>
      <c r="W229" s="167"/>
      <c r="X229" s="146">
        <v>3</v>
      </c>
      <c r="Y229" s="146">
        <v>3</v>
      </c>
      <c r="Z229" s="146"/>
      <c r="AA229" s="146"/>
      <c r="AB229" s="167"/>
      <c r="AC229" s="146"/>
      <c r="AD229" s="146"/>
      <c r="AE229" s="146">
        <v>1</v>
      </c>
      <c r="AF229" s="171"/>
      <c r="AG229" s="315">
        <v>41418</v>
      </c>
      <c r="AI229" s="315">
        <v>41418</v>
      </c>
      <c r="AJ229" s="167"/>
      <c r="AK229" s="146"/>
      <c r="AL229" s="146"/>
      <c r="AM229" s="146"/>
      <c r="AN229" s="171"/>
      <c r="AO229" s="172" t="s">
        <v>1107</v>
      </c>
      <c r="AP229" s="167">
        <v>1</v>
      </c>
      <c r="AQ229" s="173">
        <v>1.1499999999999999</v>
      </c>
      <c r="AR229" s="146">
        <v>182</v>
      </c>
      <c r="AS229" s="181"/>
      <c r="AT229" s="146"/>
      <c r="AU229" s="173"/>
      <c r="AV229" s="173"/>
      <c r="AW229" s="173"/>
      <c r="AX229" s="173"/>
      <c r="AY229" s="167">
        <v>0</v>
      </c>
      <c r="AZ229" s="171">
        <v>0</v>
      </c>
      <c r="BA229" s="302"/>
      <c r="BB229" s="303">
        <f t="shared" si="6"/>
        <v>189.04141093894879</v>
      </c>
      <c r="BC229" s="173"/>
      <c r="BD229" s="304">
        <f>BB229+BC229</f>
        <v>189.04141093894879</v>
      </c>
      <c r="BE229" s="278"/>
      <c r="BF229" s="171"/>
      <c r="BG229" s="231"/>
      <c r="BH229" s="231"/>
      <c r="BI229" s="231"/>
      <c r="BJ229" s="233"/>
      <c r="BK229" s="167"/>
      <c r="BL229" s="231"/>
      <c r="BM229" s="231"/>
      <c r="BN229" s="233"/>
      <c r="BO229" s="167"/>
      <c r="BP229" s="231"/>
      <c r="BQ229" s="231"/>
      <c r="BR229" s="233"/>
      <c r="BS229" s="167"/>
      <c r="BT229" s="146"/>
      <c r="BU229" s="146"/>
      <c r="BV229" s="146"/>
      <c r="BW229" s="167"/>
      <c r="BX229" s="231"/>
      <c r="BY229" s="231"/>
      <c r="BZ229" s="231"/>
      <c r="CA229" s="155">
        <v>226</v>
      </c>
      <c r="CB229" s="146">
        <v>1</v>
      </c>
      <c r="CC229" s="173">
        <v>1.1499999999999999</v>
      </c>
      <c r="CD229" s="146">
        <v>182</v>
      </c>
      <c r="CE229" s="173">
        <v>189.04141093894879</v>
      </c>
      <c r="CF229" s="146">
        <v>1</v>
      </c>
      <c r="CG229" s="315">
        <v>41418</v>
      </c>
      <c r="CI229" s="315">
        <v>41418</v>
      </c>
      <c r="CJ229" s="146">
        <v>0</v>
      </c>
      <c r="CK229" s="207"/>
      <c r="CL229" s="231"/>
      <c r="CM229" s="231"/>
      <c r="CN229" s="231"/>
      <c r="CO229" s="233"/>
    </row>
    <row r="230" spans="1:93" x14ac:dyDescent="0.25">
      <c r="A230" s="152">
        <v>227</v>
      </c>
      <c r="B230" s="146"/>
      <c r="C230" s="146"/>
      <c r="D230" s="168">
        <v>41409</v>
      </c>
      <c r="E230" s="166">
        <v>0</v>
      </c>
      <c r="F230" s="166"/>
      <c r="G230" s="175">
        <v>8</v>
      </c>
      <c r="H230" s="203"/>
      <c r="I230" s="207">
        <v>29</v>
      </c>
      <c r="J230" s="175">
        <v>10.7</v>
      </c>
      <c r="K230" s="203"/>
      <c r="L230" s="171">
        <v>31</v>
      </c>
      <c r="M230" s="146"/>
      <c r="N230" s="146">
        <v>0</v>
      </c>
      <c r="O230" s="146">
        <v>0</v>
      </c>
      <c r="P230" s="146"/>
      <c r="Q230" s="146"/>
      <c r="R230" s="167"/>
      <c r="S230" s="146"/>
      <c r="T230" s="146"/>
      <c r="U230" s="146"/>
      <c r="V230" s="146"/>
      <c r="W230" s="167"/>
      <c r="X230" s="146"/>
      <c r="Y230" s="146"/>
      <c r="Z230" s="146"/>
      <c r="AA230" s="146"/>
      <c r="AB230" s="167"/>
      <c r="AC230" s="146"/>
      <c r="AD230" s="146"/>
      <c r="AE230" s="146"/>
      <c r="AF230" s="171"/>
      <c r="AG230" s="315"/>
      <c r="AH230" s="315"/>
      <c r="AI230" s="315"/>
      <c r="AJ230" s="167"/>
      <c r="AK230" s="146"/>
      <c r="AL230" s="146"/>
      <c r="AM230" s="146"/>
      <c r="AN230" s="171"/>
      <c r="AO230" s="172"/>
      <c r="AP230" s="167"/>
      <c r="AQ230" s="173"/>
      <c r="AR230" s="146"/>
      <c r="AS230" s="181"/>
      <c r="AT230" s="146"/>
      <c r="AU230" s="173"/>
      <c r="AV230" s="173"/>
      <c r="AW230" s="173"/>
      <c r="AX230" s="173"/>
      <c r="AY230" s="167"/>
      <c r="AZ230" s="171"/>
      <c r="BA230" s="302"/>
      <c r="BB230" s="303"/>
      <c r="BC230" s="173"/>
      <c r="BD230" s="304"/>
      <c r="BE230" s="278"/>
      <c r="BF230" s="171"/>
      <c r="BG230" s="231"/>
      <c r="BH230" s="231"/>
      <c r="BI230" s="231"/>
      <c r="BJ230" s="233"/>
      <c r="BK230" s="167"/>
      <c r="BL230" s="231"/>
      <c r="BM230" s="231"/>
      <c r="BN230" s="233"/>
      <c r="BO230" s="167"/>
      <c r="BP230" s="231"/>
      <c r="BQ230" s="231"/>
      <c r="BR230" s="233"/>
      <c r="BS230" s="167"/>
      <c r="BT230" s="146"/>
      <c r="BU230" s="146"/>
      <c r="BV230" s="146"/>
      <c r="BW230" s="167"/>
      <c r="BX230" s="231"/>
      <c r="BY230" s="231"/>
      <c r="BZ230" s="231"/>
      <c r="CA230" s="155">
        <v>227</v>
      </c>
      <c r="CB230" s="146">
        <v>0</v>
      </c>
      <c r="CC230" s="173"/>
      <c r="CD230" s="146"/>
      <c r="CE230" s="173"/>
      <c r="CF230" s="146"/>
      <c r="CG230" s="315"/>
      <c r="CH230" s="315"/>
      <c r="CI230" s="315"/>
      <c r="CJ230" s="146"/>
      <c r="CK230" s="207"/>
      <c r="CL230" s="231"/>
      <c r="CM230" s="231"/>
      <c r="CN230" s="231"/>
      <c r="CO230" s="233"/>
    </row>
    <row r="231" spans="1:93" x14ac:dyDescent="0.25">
      <c r="A231" s="152">
        <v>228</v>
      </c>
      <c r="B231" s="146"/>
      <c r="C231" s="146"/>
      <c r="D231" s="168">
        <v>41409</v>
      </c>
      <c r="E231" s="166">
        <v>1</v>
      </c>
      <c r="F231" s="166">
        <v>0</v>
      </c>
      <c r="G231" s="175">
        <v>7.9</v>
      </c>
      <c r="H231" s="203"/>
      <c r="I231" s="207">
        <v>109</v>
      </c>
      <c r="J231" s="175">
        <v>11</v>
      </c>
      <c r="K231" s="203"/>
      <c r="L231" s="171">
        <v>131</v>
      </c>
      <c r="M231" s="146"/>
      <c r="N231" s="146">
        <v>1</v>
      </c>
      <c r="O231" s="146">
        <v>1</v>
      </c>
      <c r="P231" s="146"/>
      <c r="Q231" s="146"/>
      <c r="R231" s="167"/>
      <c r="S231" s="146"/>
      <c r="T231" s="146"/>
      <c r="U231" s="146"/>
      <c r="V231" s="146"/>
      <c r="W231" s="167"/>
      <c r="X231" s="146"/>
      <c r="Y231" s="146"/>
      <c r="Z231" s="146"/>
      <c r="AA231" s="146"/>
      <c r="AB231" s="167"/>
      <c r="AC231" s="146"/>
      <c r="AD231" s="146"/>
      <c r="AE231" s="146"/>
      <c r="AF231" s="171"/>
      <c r="AG231" s="315"/>
      <c r="AH231" s="315"/>
      <c r="AI231" s="315"/>
      <c r="AJ231" s="167"/>
      <c r="AK231" s="146"/>
      <c r="AL231" s="146"/>
      <c r="AM231" s="146"/>
      <c r="AN231" s="171"/>
      <c r="AO231" s="317"/>
      <c r="AP231" s="146"/>
      <c r="AQ231" s="173"/>
      <c r="AR231" s="146"/>
      <c r="AS231" s="181"/>
      <c r="AT231" s="146"/>
      <c r="AU231" s="173"/>
      <c r="AV231" s="173"/>
      <c r="AW231" s="173"/>
      <c r="AX231" s="173"/>
      <c r="AY231" s="167"/>
      <c r="AZ231" s="171"/>
      <c r="BA231" s="302"/>
      <c r="BB231" s="303"/>
      <c r="BC231" s="173"/>
      <c r="BD231" s="304"/>
      <c r="BE231" s="278"/>
      <c r="BF231" s="171"/>
      <c r="BG231" s="231"/>
      <c r="BH231" s="231"/>
      <c r="BI231" s="231"/>
      <c r="BJ231" s="233"/>
      <c r="BK231" s="167"/>
      <c r="BL231" s="231"/>
      <c r="BM231" s="231"/>
      <c r="BN231" s="233"/>
      <c r="BO231" s="167"/>
      <c r="BP231" s="231"/>
      <c r="BQ231" s="231"/>
      <c r="BR231" s="233"/>
      <c r="BS231" s="167"/>
      <c r="BT231" s="146"/>
      <c r="BU231" s="146"/>
      <c r="BV231" s="146"/>
      <c r="BW231" s="167"/>
      <c r="BX231" s="231"/>
      <c r="BY231" s="231"/>
      <c r="BZ231" s="231"/>
      <c r="CA231" s="155">
        <v>228</v>
      </c>
      <c r="CB231" s="146">
        <v>1</v>
      </c>
      <c r="CC231" s="173"/>
      <c r="CD231" s="146"/>
      <c r="CE231" s="173"/>
      <c r="CF231" s="146"/>
      <c r="CG231" s="315"/>
      <c r="CH231" s="315"/>
      <c r="CI231" s="315"/>
      <c r="CJ231" s="146"/>
      <c r="CK231" s="207"/>
      <c r="CL231" s="231"/>
      <c r="CM231" s="231"/>
      <c r="CN231" s="231"/>
      <c r="CO231" s="233"/>
    </row>
    <row r="232" spans="1:93" x14ac:dyDescent="0.25">
      <c r="A232" s="152">
        <v>229</v>
      </c>
      <c r="B232" s="146"/>
      <c r="C232" s="146"/>
      <c r="D232" s="168">
        <v>41402</v>
      </c>
      <c r="E232" s="166">
        <v>1</v>
      </c>
      <c r="F232" s="166">
        <v>0</v>
      </c>
      <c r="G232" s="175">
        <v>8</v>
      </c>
      <c r="H232" s="203"/>
      <c r="I232" s="207">
        <v>12</v>
      </c>
      <c r="J232" s="175">
        <v>10.9</v>
      </c>
      <c r="K232" s="203"/>
      <c r="L232" s="171">
        <v>14</v>
      </c>
      <c r="M232" s="146">
        <v>1</v>
      </c>
      <c r="N232" s="146">
        <v>1</v>
      </c>
      <c r="O232" s="146">
        <v>1</v>
      </c>
      <c r="P232" s="146"/>
      <c r="Q232" s="146"/>
      <c r="R232" s="167"/>
      <c r="S232" s="146"/>
      <c r="T232" s="146"/>
      <c r="U232" s="146"/>
      <c r="V232" s="146"/>
      <c r="W232" s="167"/>
      <c r="X232" s="146"/>
      <c r="Y232" s="146"/>
      <c r="Z232" s="146"/>
      <c r="AA232" s="146"/>
      <c r="AB232" s="167"/>
      <c r="AC232" s="146"/>
      <c r="AD232" s="146"/>
      <c r="AE232" s="146"/>
      <c r="AF232" s="171"/>
      <c r="AG232" s="315"/>
      <c r="AH232" s="315"/>
      <c r="AI232" s="316"/>
      <c r="AJ232" s="167"/>
      <c r="AK232" s="146"/>
      <c r="AL232" s="146"/>
      <c r="AM232" s="146"/>
      <c r="AN232" s="171"/>
      <c r="AO232" s="317"/>
      <c r="AP232" s="146"/>
      <c r="AQ232" s="173"/>
      <c r="AR232" s="146"/>
      <c r="AS232" s="181"/>
      <c r="AT232" s="146"/>
      <c r="AU232" s="173"/>
      <c r="AV232" s="173"/>
      <c r="AW232" s="173"/>
      <c r="AX232" s="173"/>
      <c r="AY232" s="167"/>
      <c r="AZ232" s="171"/>
      <c r="BA232" s="302"/>
      <c r="BB232" s="303"/>
      <c r="BC232" s="173"/>
      <c r="BD232" s="304"/>
      <c r="BE232" s="278"/>
      <c r="BF232" s="171"/>
      <c r="BG232" s="231"/>
      <c r="BH232" s="231"/>
      <c r="BI232" s="231"/>
      <c r="BJ232" s="277"/>
      <c r="BK232" s="146"/>
      <c r="BL232" s="231"/>
      <c r="BM232" s="231"/>
      <c r="BN232" s="277"/>
      <c r="BO232" s="146"/>
      <c r="BP232" s="231"/>
      <c r="BQ232" s="231"/>
      <c r="BR232" s="233"/>
      <c r="BS232" s="167"/>
      <c r="BT232" s="146"/>
      <c r="BU232" s="146"/>
      <c r="BV232" s="146"/>
      <c r="BW232" s="167"/>
      <c r="BX232" s="231"/>
      <c r="BY232" s="231"/>
      <c r="BZ232" s="231"/>
      <c r="CA232" s="155">
        <v>229</v>
      </c>
      <c r="CB232" s="146">
        <v>1</v>
      </c>
      <c r="CC232" s="173"/>
      <c r="CD232" s="146"/>
      <c r="CE232" s="173"/>
      <c r="CF232" s="146"/>
      <c r="CG232" s="315"/>
      <c r="CH232" s="315"/>
      <c r="CI232" s="315"/>
      <c r="CJ232" s="146"/>
      <c r="CK232" s="207"/>
      <c r="CL232" s="231"/>
      <c r="CM232" s="231"/>
      <c r="CN232" s="231"/>
      <c r="CO232" s="233"/>
    </row>
    <row r="233" spans="1:93" x14ac:dyDescent="0.25">
      <c r="A233" s="152">
        <v>230</v>
      </c>
      <c r="B233" s="146"/>
      <c r="C233" s="146"/>
      <c r="D233" s="168">
        <v>41409</v>
      </c>
      <c r="E233" s="166">
        <v>1</v>
      </c>
      <c r="F233" s="166">
        <v>1</v>
      </c>
      <c r="G233" s="175">
        <v>7.7</v>
      </c>
      <c r="H233" s="203"/>
      <c r="I233" s="207">
        <v>63</v>
      </c>
      <c r="J233" s="175">
        <v>10.8</v>
      </c>
      <c r="K233" s="203"/>
      <c r="L233" s="171">
        <v>66</v>
      </c>
      <c r="M233" s="146"/>
      <c r="N233" s="146">
        <v>1</v>
      </c>
      <c r="O233" s="146">
        <v>1</v>
      </c>
      <c r="P233" s="146">
        <v>1</v>
      </c>
      <c r="Q233" s="146"/>
      <c r="R233" s="167"/>
      <c r="S233" s="146" t="s">
        <v>118</v>
      </c>
      <c r="T233" s="146"/>
      <c r="U233" s="146"/>
      <c r="V233" s="146"/>
      <c r="W233" s="167"/>
      <c r="X233" s="146">
        <v>9</v>
      </c>
      <c r="Y233" s="146">
        <v>9</v>
      </c>
      <c r="Z233" s="146"/>
      <c r="AA233" s="146"/>
      <c r="AB233" s="167"/>
      <c r="AC233" s="146"/>
      <c r="AD233" s="146"/>
      <c r="AE233" s="146">
        <v>9</v>
      </c>
      <c r="AF233" s="171"/>
      <c r="AG233" s="315" t="s">
        <v>1014</v>
      </c>
      <c r="AH233" s="315"/>
      <c r="AI233" s="316" t="s">
        <v>1042</v>
      </c>
      <c r="AJ233" s="167"/>
      <c r="AK233" s="146"/>
      <c r="AL233" s="146"/>
      <c r="AM233" s="146"/>
      <c r="AN233" s="171"/>
      <c r="AO233" s="317" t="s">
        <v>1108</v>
      </c>
      <c r="AP233" s="146">
        <v>1</v>
      </c>
      <c r="AQ233" s="173">
        <v>1.7</v>
      </c>
      <c r="AR233" s="146">
        <v>185</v>
      </c>
      <c r="AS233" s="181"/>
      <c r="AT233" s="146"/>
      <c r="AU233" s="173"/>
      <c r="AV233" s="173"/>
      <c r="AW233" s="173"/>
      <c r="AX233" s="173"/>
      <c r="AY233" s="167">
        <v>0</v>
      </c>
      <c r="AZ233" s="171">
        <v>0</v>
      </c>
      <c r="BA233" s="302"/>
      <c r="BB233" s="303">
        <f t="shared" si="6"/>
        <v>419.91312806044567</v>
      </c>
      <c r="BC233" s="173"/>
      <c r="BD233" s="304">
        <f>BB233+BC233</f>
        <v>419.91312806044567</v>
      </c>
      <c r="BE233" s="278"/>
      <c r="BF233" s="171"/>
      <c r="BG233" s="231"/>
      <c r="BH233" s="231"/>
      <c r="BI233" s="231"/>
      <c r="BJ233" s="277"/>
      <c r="BK233" s="146"/>
      <c r="BL233" s="231"/>
      <c r="BM233" s="231"/>
      <c r="BN233" s="277"/>
      <c r="BO233" s="146"/>
      <c r="BP233" s="231"/>
      <c r="BQ233" s="231"/>
      <c r="BR233" s="233"/>
      <c r="BS233" s="167"/>
      <c r="BT233" s="146"/>
      <c r="BU233" s="146"/>
      <c r="BV233" s="146"/>
      <c r="BW233" s="167"/>
      <c r="BX233" s="231"/>
      <c r="BY233" s="231"/>
      <c r="BZ233" s="231"/>
      <c r="CA233" s="155">
        <v>230</v>
      </c>
      <c r="CB233" s="146">
        <v>1</v>
      </c>
      <c r="CC233" s="173">
        <v>1.7</v>
      </c>
      <c r="CD233" s="146">
        <v>185</v>
      </c>
      <c r="CE233" s="173">
        <v>419.91312806044567</v>
      </c>
      <c r="CF233" s="146">
        <v>9</v>
      </c>
      <c r="CG233" s="315" t="s">
        <v>1014</v>
      </c>
      <c r="CH233" s="315"/>
      <c r="CI233" s="315" t="s">
        <v>1042</v>
      </c>
      <c r="CJ233" s="146">
        <v>0</v>
      </c>
      <c r="CK233" s="207"/>
      <c r="CL233" s="231"/>
      <c r="CM233" s="231"/>
      <c r="CN233" s="231"/>
      <c r="CO233" s="233"/>
    </row>
    <row r="234" spans="1:93" x14ac:dyDescent="0.25">
      <c r="A234" s="152">
        <v>231</v>
      </c>
      <c r="B234" s="146"/>
      <c r="C234" s="146"/>
      <c r="D234" s="168">
        <v>41402</v>
      </c>
      <c r="E234" s="166">
        <v>1</v>
      </c>
      <c r="F234" s="166">
        <v>1</v>
      </c>
      <c r="G234" s="175">
        <v>8</v>
      </c>
      <c r="H234" s="203"/>
      <c r="I234" s="207">
        <v>13</v>
      </c>
      <c r="J234" s="175">
        <v>10.9</v>
      </c>
      <c r="K234" s="203"/>
      <c r="L234" s="171">
        <v>15</v>
      </c>
      <c r="M234" s="146">
        <v>1</v>
      </c>
      <c r="N234" s="146">
        <v>1</v>
      </c>
      <c r="O234" s="146">
        <v>2</v>
      </c>
      <c r="P234" s="146"/>
      <c r="Q234" s="146"/>
      <c r="R234" s="167"/>
      <c r="S234" s="146" t="s">
        <v>117</v>
      </c>
      <c r="T234" s="146"/>
      <c r="U234" s="146"/>
      <c r="V234" s="146"/>
      <c r="W234" s="167">
        <v>5</v>
      </c>
      <c r="X234" s="146">
        <v>3</v>
      </c>
      <c r="Y234" s="146"/>
      <c r="Z234" s="146"/>
      <c r="AA234" s="146"/>
      <c r="AB234" s="167"/>
      <c r="AC234" s="146"/>
      <c r="AD234" s="146">
        <v>2</v>
      </c>
      <c r="AE234" s="146"/>
      <c r="AF234" s="171"/>
      <c r="AG234" s="315" t="s">
        <v>1014</v>
      </c>
      <c r="AH234" s="315"/>
      <c r="AI234" s="316">
        <v>41415</v>
      </c>
      <c r="AJ234" s="167"/>
      <c r="AK234" s="146"/>
      <c r="AL234" s="146"/>
      <c r="AM234" s="146"/>
      <c r="AN234" s="171"/>
      <c r="AO234" s="317" t="s">
        <v>1109</v>
      </c>
      <c r="AP234" s="146">
        <v>2</v>
      </c>
      <c r="AQ234" s="173">
        <v>1.43</v>
      </c>
      <c r="AR234" s="146">
        <v>275</v>
      </c>
      <c r="AS234" s="181"/>
      <c r="AT234" s="146"/>
      <c r="AU234" s="173"/>
      <c r="AV234" s="173"/>
      <c r="AW234" s="173"/>
      <c r="AX234" s="173"/>
      <c r="AY234" s="167">
        <v>0</v>
      </c>
      <c r="AZ234" s="171">
        <v>0</v>
      </c>
      <c r="BA234" s="302" t="s">
        <v>1110</v>
      </c>
      <c r="BB234" s="303">
        <f t="shared" si="6"/>
        <v>883.33338738229293</v>
      </c>
      <c r="BC234" s="173"/>
      <c r="BD234" s="304">
        <f>BB234+BC234</f>
        <v>883.33338738229293</v>
      </c>
      <c r="BE234" s="278"/>
      <c r="BF234" s="171"/>
      <c r="BG234" s="231"/>
      <c r="BH234" s="231"/>
      <c r="BI234" s="231"/>
      <c r="BJ234" s="277"/>
      <c r="BK234" s="146"/>
      <c r="BL234" s="231"/>
      <c r="BM234" s="231"/>
      <c r="BN234" s="277"/>
      <c r="BO234" s="146"/>
      <c r="BP234" s="231"/>
      <c r="BQ234" s="231"/>
      <c r="BR234" s="233"/>
      <c r="BS234" s="167"/>
      <c r="BT234" s="146"/>
      <c r="BU234" s="146"/>
      <c r="BV234" s="146"/>
      <c r="BW234" s="167"/>
      <c r="BX234" s="231"/>
      <c r="BY234" s="231"/>
      <c r="BZ234" s="231"/>
      <c r="CA234" s="155">
        <v>231</v>
      </c>
      <c r="CB234" s="146">
        <v>2</v>
      </c>
      <c r="CC234" s="173">
        <v>1.43</v>
      </c>
      <c r="CD234" s="146">
        <v>275</v>
      </c>
      <c r="CE234" s="173">
        <v>883.33338738229293</v>
      </c>
      <c r="CF234" s="146">
        <v>2</v>
      </c>
      <c r="CG234" s="315" t="s">
        <v>1014</v>
      </c>
      <c r="CH234" s="315"/>
      <c r="CI234" s="315">
        <v>41415</v>
      </c>
      <c r="CJ234" s="146">
        <v>0</v>
      </c>
      <c r="CK234" s="207"/>
      <c r="CL234" s="231"/>
      <c r="CM234" s="231"/>
      <c r="CN234" s="231"/>
      <c r="CO234" s="233"/>
    </row>
    <row r="235" spans="1:93" x14ac:dyDescent="0.25">
      <c r="A235" s="152">
        <v>232</v>
      </c>
      <c r="B235" s="146"/>
      <c r="C235" s="146"/>
      <c r="D235" s="168">
        <v>41402</v>
      </c>
      <c r="E235" s="166">
        <v>1</v>
      </c>
      <c r="F235" s="166">
        <v>0</v>
      </c>
      <c r="G235" s="175">
        <v>7.9</v>
      </c>
      <c r="H235" s="203"/>
      <c r="I235" s="207">
        <v>27</v>
      </c>
      <c r="J235" s="175">
        <v>10.6</v>
      </c>
      <c r="K235" s="203"/>
      <c r="L235" s="171">
        <v>29</v>
      </c>
      <c r="M235" s="146">
        <v>1</v>
      </c>
      <c r="N235" s="146">
        <v>1</v>
      </c>
      <c r="O235" s="146">
        <v>1</v>
      </c>
      <c r="P235" s="146"/>
      <c r="Q235" s="146"/>
      <c r="R235" s="167"/>
      <c r="S235" s="146"/>
      <c r="T235" s="146"/>
      <c r="U235" s="146"/>
      <c r="V235" s="146"/>
      <c r="W235" s="167"/>
      <c r="X235" s="146"/>
      <c r="Y235" s="146"/>
      <c r="Z235" s="146"/>
      <c r="AA235" s="146"/>
      <c r="AB235" s="167"/>
      <c r="AC235" s="146"/>
      <c r="AD235" s="146"/>
      <c r="AE235" s="146"/>
      <c r="AF235" s="171"/>
      <c r="AG235" s="315"/>
      <c r="AH235" s="315"/>
      <c r="AI235" s="316"/>
      <c r="AJ235" s="167"/>
      <c r="AK235" s="146"/>
      <c r="AL235" s="146"/>
      <c r="AM235" s="146"/>
      <c r="AN235" s="171"/>
      <c r="AO235" s="317"/>
      <c r="AP235" s="146"/>
      <c r="AQ235" s="173"/>
      <c r="AR235" s="146"/>
      <c r="AS235" s="181"/>
      <c r="AT235" s="146"/>
      <c r="AU235" s="173"/>
      <c r="AV235" s="173"/>
      <c r="AW235" s="173"/>
      <c r="AX235" s="173"/>
      <c r="AY235" s="167"/>
      <c r="AZ235" s="171"/>
      <c r="BA235" s="302"/>
      <c r="BB235" s="303"/>
      <c r="BC235" s="173"/>
      <c r="BD235" s="304"/>
      <c r="BE235" s="278"/>
      <c r="BF235" s="171"/>
      <c r="BG235" s="231"/>
      <c r="BH235" s="231"/>
      <c r="BI235" s="231"/>
      <c r="BJ235" s="277"/>
      <c r="BK235" s="146"/>
      <c r="BL235" s="231"/>
      <c r="BM235" s="231"/>
      <c r="BN235" s="277"/>
      <c r="BO235" s="146"/>
      <c r="BP235" s="231"/>
      <c r="BQ235" s="231"/>
      <c r="BR235" s="233"/>
      <c r="BS235" s="167"/>
      <c r="BT235" s="146"/>
      <c r="BU235" s="146"/>
      <c r="BV235" s="146"/>
      <c r="BW235" s="167"/>
      <c r="BX235" s="231"/>
      <c r="BY235" s="231"/>
      <c r="BZ235" s="231"/>
      <c r="CA235" s="155">
        <v>232</v>
      </c>
      <c r="CB235" s="146">
        <v>1</v>
      </c>
      <c r="CC235" s="173"/>
      <c r="CD235" s="146"/>
      <c r="CE235" s="173"/>
      <c r="CF235" s="146"/>
      <c r="CG235" s="315"/>
      <c r="CH235" s="315"/>
      <c r="CI235" s="315"/>
      <c r="CJ235" s="146"/>
      <c r="CK235" s="207"/>
      <c r="CL235" s="231"/>
      <c r="CM235" s="231"/>
      <c r="CN235" s="231"/>
      <c r="CO235" s="233"/>
    </row>
    <row r="236" spans="1:93" x14ac:dyDescent="0.25">
      <c r="A236" s="152">
        <v>233</v>
      </c>
      <c r="B236" s="146"/>
      <c r="C236" s="146"/>
      <c r="D236" s="168">
        <v>41402</v>
      </c>
      <c r="E236" s="166">
        <v>1</v>
      </c>
      <c r="F236" s="166">
        <v>0</v>
      </c>
      <c r="G236" s="175">
        <v>8.1</v>
      </c>
      <c r="H236" s="203"/>
      <c r="I236" s="207">
        <v>42</v>
      </c>
      <c r="J236" s="175">
        <v>10.9</v>
      </c>
      <c r="K236" s="203"/>
      <c r="L236" s="171">
        <v>46</v>
      </c>
      <c r="M236" s="146">
        <v>1</v>
      </c>
      <c r="N236" s="146">
        <v>1</v>
      </c>
      <c r="O236" s="146">
        <v>1</v>
      </c>
      <c r="P236" s="146"/>
      <c r="Q236" s="146"/>
      <c r="R236" s="167"/>
      <c r="S236" s="146"/>
      <c r="T236" s="146"/>
      <c r="U236" s="146"/>
      <c r="V236" s="146"/>
      <c r="W236" s="167"/>
      <c r="X236" s="146"/>
      <c r="Y236" s="146"/>
      <c r="Z236" s="146"/>
      <c r="AA236" s="146"/>
      <c r="AB236" s="167"/>
      <c r="AC236" s="146"/>
      <c r="AD236" s="146"/>
      <c r="AE236" s="146"/>
      <c r="AF236" s="171"/>
      <c r="AG236" s="315"/>
      <c r="AH236" s="315"/>
      <c r="AI236" s="316"/>
      <c r="AJ236" s="167"/>
      <c r="AK236" s="146"/>
      <c r="AL236" s="146"/>
      <c r="AM236" s="146"/>
      <c r="AN236" s="171"/>
      <c r="AO236" s="317" t="s">
        <v>1056</v>
      </c>
      <c r="AP236" s="146"/>
      <c r="AQ236" s="173"/>
      <c r="AR236" s="146"/>
      <c r="AS236" s="181"/>
      <c r="AT236" s="146"/>
      <c r="AU236" s="173"/>
      <c r="AV236" s="173"/>
      <c r="AW236" s="173"/>
      <c r="AX236" s="173"/>
      <c r="AY236" s="167"/>
      <c r="AZ236" s="171"/>
      <c r="BA236" s="302"/>
      <c r="BB236" s="303"/>
      <c r="BC236" s="173"/>
      <c r="BD236" s="304"/>
      <c r="BE236" s="278"/>
      <c r="BF236" s="171"/>
      <c r="BG236" s="231"/>
      <c r="BH236" s="231"/>
      <c r="BI236" s="231"/>
      <c r="BJ236" s="277"/>
      <c r="BK236" s="146"/>
      <c r="BL236" s="231"/>
      <c r="BM236" s="231"/>
      <c r="BN236" s="277"/>
      <c r="BO236" s="146"/>
      <c r="BP236" s="231"/>
      <c r="BQ236" s="231"/>
      <c r="BR236" s="233"/>
      <c r="BS236" s="167"/>
      <c r="BT236" s="146"/>
      <c r="BU236" s="146"/>
      <c r="BV236" s="146"/>
      <c r="BW236" s="167"/>
      <c r="BX236" s="231"/>
      <c r="BY236" s="231"/>
      <c r="BZ236" s="231"/>
      <c r="CA236" s="155">
        <v>233</v>
      </c>
      <c r="CB236" s="146">
        <v>1</v>
      </c>
      <c r="CC236" s="173"/>
      <c r="CD236" s="146"/>
      <c r="CE236" s="173"/>
      <c r="CF236" s="146"/>
      <c r="CG236" s="315"/>
      <c r="CH236" s="315"/>
      <c r="CI236" s="315"/>
      <c r="CJ236" s="146"/>
      <c r="CK236" s="207"/>
      <c r="CL236" s="231"/>
      <c r="CM236" s="231"/>
      <c r="CN236" s="231"/>
      <c r="CO236" s="233"/>
    </row>
    <row r="237" spans="1:93" x14ac:dyDescent="0.25">
      <c r="A237" s="152">
        <v>234</v>
      </c>
      <c r="B237" s="146"/>
      <c r="C237" s="146"/>
      <c r="D237" s="168">
        <v>41409</v>
      </c>
      <c r="E237" s="166">
        <v>1</v>
      </c>
      <c r="F237" s="166">
        <v>0</v>
      </c>
      <c r="G237" s="175">
        <v>8.3000000000000007</v>
      </c>
      <c r="H237" s="203"/>
      <c r="I237" s="207">
        <v>47</v>
      </c>
      <c r="J237" s="175">
        <v>11.2</v>
      </c>
      <c r="K237" s="203"/>
      <c r="L237" s="171">
        <v>49</v>
      </c>
      <c r="M237" s="146"/>
      <c r="N237" s="146">
        <v>1</v>
      </c>
      <c r="O237" s="146">
        <v>1</v>
      </c>
      <c r="P237" s="146"/>
      <c r="Q237" s="146"/>
      <c r="R237" s="167"/>
      <c r="S237" s="146"/>
      <c r="T237" s="146"/>
      <c r="U237" s="146"/>
      <c r="V237" s="146"/>
      <c r="W237" s="167"/>
      <c r="X237" s="146"/>
      <c r="Y237" s="146"/>
      <c r="Z237" s="146"/>
      <c r="AA237" s="146"/>
      <c r="AB237" s="167"/>
      <c r="AC237" s="146"/>
      <c r="AD237" s="146"/>
      <c r="AE237" s="146"/>
      <c r="AF237" s="171"/>
      <c r="AG237" s="315"/>
      <c r="AH237" s="315"/>
      <c r="AI237" s="316"/>
      <c r="AJ237" s="167"/>
      <c r="AK237" s="146"/>
      <c r="AL237" s="146"/>
      <c r="AM237" s="146"/>
      <c r="AN237" s="171"/>
      <c r="AO237" s="317" t="s">
        <v>1111</v>
      </c>
      <c r="AP237" s="146"/>
      <c r="AQ237" s="173"/>
      <c r="AR237" s="146"/>
      <c r="AS237" s="181"/>
      <c r="AT237" s="146"/>
      <c r="AU237" s="173"/>
      <c r="AV237" s="173"/>
      <c r="AW237" s="173"/>
      <c r="AX237" s="173"/>
      <c r="AY237" s="167"/>
      <c r="AZ237" s="171"/>
      <c r="BA237" s="302"/>
      <c r="BB237" s="303"/>
      <c r="BC237" s="173"/>
      <c r="BD237" s="304"/>
      <c r="BE237" s="278"/>
      <c r="BF237" s="171"/>
      <c r="BG237" s="231"/>
      <c r="BH237" s="231"/>
      <c r="BI237" s="231"/>
      <c r="BJ237" s="277"/>
      <c r="BK237" s="146"/>
      <c r="BL237" s="231"/>
      <c r="BM237" s="231"/>
      <c r="BN237" s="277"/>
      <c r="BO237" s="146"/>
      <c r="BP237" s="231"/>
      <c r="BQ237" s="231"/>
      <c r="BR237" s="233"/>
      <c r="BS237" s="167"/>
      <c r="BT237" s="146"/>
      <c r="BU237" s="146"/>
      <c r="BV237" s="146"/>
      <c r="BW237" s="167"/>
      <c r="BX237" s="231"/>
      <c r="BY237" s="231"/>
      <c r="BZ237" s="231"/>
      <c r="CA237" s="155">
        <v>234</v>
      </c>
      <c r="CB237" s="146">
        <v>1</v>
      </c>
      <c r="CC237" s="173"/>
      <c r="CD237" s="146"/>
      <c r="CE237" s="173"/>
      <c r="CF237" s="146"/>
      <c r="CG237" s="315"/>
      <c r="CH237" s="315"/>
      <c r="CI237" s="315"/>
      <c r="CJ237" s="146"/>
      <c r="CK237" s="207"/>
      <c r="CL237" s="231"/>
      <c r="CM237" s="231"/>
      <c r="CN237" s="231"/>
      <c r="CO237" s="233"/>
    </row>
    <row r="238" spans="1:93" x14ac:dyDescent="0.25">
      <c r="A238" s="152">
        <v>235</v>
      </c>
      <c r="B238" s="146"/>
      <c r="C238" s="146"/>
      <c r="D238" s="168">
        <v>41402</v>
      </c>
      <c r="E238" s="166">
        <v>1</v>
      </c>
      <c r="F238" s="166">
        <v>0</v>
      </c>
      <c r="G238" s="175">
        <v>8</v>
      </c>
      <c r="H238" s="203"/>
      <c r="I238" s="207">
        <v>72</v>
      </c>
      <c r="J238" s="175">
        <v>11</v>
      </c>
      <c r="K238" s="203"/>
      <c r="L238" s="171">
        <v>75</v>
      </c>
      <c r="M238" s="146">
        <v>1</v>
      </c>
      <c r="N238" s="146">
        <v>1</v>
      </c>
      <c r="O238" s="146">
        <v>1</v>
      </c>
      <c r="P238" s="146"/>
      <c r="Q238" s="146"/>
      <c r="R238" s="167"/>
      <c r="S238" s="146"/>
      <c r="T238" s="146"/>
      <c r="U238" s="146"/>
      <c r="V238" s="146"/>
      <c r="W238" s="167"/>
      <c r="X238" s="146"/>
      <c r="Y238" s="146"/>
      <c r="Z238" s="146"/>
      <c r="AA238" s="146"/>
      <c r="AB238" s="167"/>
      <c r="AC238" s="146"/>
      <c r="AD238" s="146"/>
      <c r="AE238" s="146"/>
      <c r="AF238" s="171"/>
      <c r="AG238" s="315"/>
      <c r="AH238" s="315"/>
      <c r="AI238" s="316"/>
      <c r="AJ238" s="167"/>
      <c r="AK238" s="146"/>
      <c r="AL238" s="146"/>
      <c r="AM238" s="146"/>
      <c r="AN238" s="171"/>
      <c r="AO238" s="317"/>
      <c r="AP238" s="146"/>
      <c r="AQ238" s="173"/>
      <c r="AR238" s="146"/>
      <c r="AS238" s="181"/>
      <c r="AT238" s="146"/>
      <c r="AU238" s="173"/>
      <c r="AV238" s="173"/>
      <c r="AW238" s="173"/>
      <c r="AX238" s="173"/>
      <c r="AY238" s="167"/>
      <c r="AZ238" s="171"/>
      <c r="BA238" s="302"/>
      <c r="BB238" s="303"/>
      <c r="BC238" s="173"/>
      <c r="BD238" s="304"/>
      <c r="BE238" s="278"/>
      <c r="BF238" s="171"/>
      <c r="BG238" s="231"/>
      <c r="BH238" s="231"/>
      <c r="BI238" s="231"/>
      <c r="BJ238" s="277"/>
      <c r="BK238" s="146"/>
      <c r="BL238" s="231"/>
      <c r="BM238" s="231"/>
      <c r="BN238" s="277"/>
      <c r="BO238" s="146"/>
      <c r="BP238" s="231"/>
      <c r="BQ238" s="231"/>
      <c r="BR238" s="233"/>
      <c r="BS238" s="167"/>
      <c r="BT238" s="146"/>
      <c r="BU238" s="146"/>
      <c r="BV238" s="146"/>
      <c r="BW238" s="167"/>
      <c r="BX238" s="231"/>
      <c r="BY238" s="231"/>
      <c r="BZ238" s="231"/>
      <c r="CA238" s="155">
        <v>235</v>
      </c>
      <c r="CB238" s="146">
        <v>1</v>
      </c>
      <c r="CC238" s="173"/>
      <c r="CD238" s="146"/>
      <c r="CE238" s="173"/>
      <c r="CF238" s="146"/>
      <c r="CG238" s="315"/>
      <c r="CH238" s="315"/>
      <c r="CI238" s="315"/>
      <c r="CJ238" s="146"/>
      <c r="CK238" s="207"/>
      <c r="CL238" s="231"/>
      <c r="CM238" s="231"/>
      <c r="CN238" s="231"/>
      <c r="CO238" s="233"/>
    </row>
    <row r="239" spans="1:93" x14ac:dyDescent="0.25">
      <c r="A239" s="152">
        <v>236</v>
      </c>
      <c r="B239" s="146"/>
      <c r="C239" s="146"/>
      <c r="D239" s="168">
        <v>41409</v>
      </c>
      <c r="E239" s="166">
        <v>1</v>
      </c>
      <c r="F239" s="166">
        <v>0</v>
      </c>
      <c r="G239" s="175">
        <v>7.9</v>
      </c>
      <c r="H239" s="203"/>
      <c r="I239" s="207">
        <v>75</v>
      </c>
      <c r="J239" s="175">
        <v>10.7</v>
      </c>
      <c r="K239" s="203"/>
      <c r="L239" s="171">
        <v>78</v>
      </c>
      <c r="M239" s="146"/>
      <c r="N239" s="146">
        <v>0</v>
      </c>
      <c r="O239" s="146">
        <v>1</v>
      </c>
      <c r="P239" s="146"/>
      <c r="Q239" s="146"/>
      <c r="R239" s="167"/>
      <c r="S239" s="146"/>
      <c r="T239" s="146"/>
      <c r="U239" s="146"/>
      <c r="V239" s="146"/>
      <c r="W239" s="167"/>
      <c r="X239" s="146"/>
      <c r="Y239" s="146"/>
      <c r="Z239" s="146"/>
      <c r="AA239" s="146"/>
      <c r="AB239" s="167"/>
      <c r="AC239" s="146"/>
      <c r="AD239" s="146"/>
      <c r="AE239" s="146"/>
      <c r="AF239" s="171"/>
      <c r="AG239" s="315"/>
      <c r="AH239" s="315"/>
      <c r="AI239" s="316"/>
      <c r="AJ239" s="167"/>
      <c r="AK239" s="146"/>
      <c r="AL239" s="146"/>
      <c r="AM239" s="146"/>
      <c r="AN239" s="171"/>
      <c r="AO239" s="317"/>
      <c r="AP239" s="146"/>
      <c r="AQ239" s="173"/>
      <c r="AR239" s="146"/>
      <c r="AS239" s="181"/>
      <c r="AT239" s="146"/>
      <c r="AU239" s="173"/>
      <c r="AV239" s="173"/>
      <c r="AW239" s="173"/>
      <c r="AX239" s="173"/>
      <c r="AY239" s="167"/>
      <c r="AZ239" s="171"/>
      <c r="BA239" s="302"/>
      <c r="BB239" s="303"/>
      <c r="BC239" s="173"/>
      <c r="BD239" s="304"/>
      <c r="BE239" s="278"/>
      <c r="BF239" s="171"/>
      <c r="BG239" s="231"/>
      <c r="BH239" s="231"/>
      <c r="BI239" s="231"/>
      <c r="BJ239" s="277"/>
      <c r="BK239" s="146"/>
      <c r="BL239" s="231"/>
      <c r="BM239" s="231"/>
      <c r="BN239" s="277"/>
      <c r="BO239" s="146"/>
      <c r="BP239" s="231"/>
      <c r="BQ239" s="231"/>
      <c r="BR239" s="233"/>
      <c r="BS239" s="167"/>
      <c r="BT239" s="146"/>
      <c r="BU239" s="146"/>
      <c r="BV239" s="146"/>
      <c r="BW239" s="167"/>
      <c r="BX239" s="231"/>
      <c r="BY239" s="231"/>
      <c r="BZ239" s="231"/>
      <c r="CA239" s="155">
        <v>236</v>
      </c>
      <c r="CB239" s="146">
        <v>1</v>
      </c>
      <c r="CC239" s="173"/>
      <c r="CD239" s="146"/>
      <c r="CE239" s="173"/>
      <c r="CF239" s="146"/>
      <c r="CG239" s="315"/>
      <c r="CH239" s="315"/>
      <c r="CI239" s="315"/>
      <c r="CJ239" s="146"/>
      <c r="CK239" s="207"/>
      <c r="CL239" s="231"/>
      <c r="CM239" s="231"/>
      <c r="CN239" s="231"/>
      <c r="CO239" s="233"/>
    </row>
    <row r="240" spans="1:93" x14ac:dyDescent="0.25">
      <c r="A240" s="152">
        <v>237</v>
      </c>
      <c r="B240" s="146"/>
      <c r="C240" s="146"/>
      <c r="D240" s="168">
        <v>41402</v>
      </c>
      <c r="E240" s="166">
        <v>1</v>
      </c>
      <c r="F240" s="166">
        <v>0</v>
      </c>
      <c r="G240" s="175">
        <v>7.9</v>
      </c>
      <c r="H240" s="203"/>
      <c r="I240" s="207">
        <v>123</v>
      </c>
      <c r="J240" s="175">
        <v>10.5</v>
      </c>
      <c r="K240" s="203"/>
      <c r="L240" s="171">
        <v>122</v>
      </c>
      <c r="M240" s="146">
        <v>1</v>
      </c>
      <c r="N240" s="146">
        <v>1</v>
      </c>
      <c r="O240" s="146">
        <v>1</v>
      </c>
      <c r="P240" s="146"/>
      <c r="Q240" s="146"/>
      <c r="R240" s="167"/>
      <c r="S240" s="146"/>
      <c r="T240" s="146"/>
      <c r="U240" s="146"/>
      <c r="V240" s="146"/>
      <c r="W240" s="167"/>
      <c r="X240" s="146"/>
      <c r="Y240" s="146"/>
      <c r="Z240" s="146"/>
      <c r="AA240" s="146"/>
      <c r="AB240" s="167"/>
      <c r="AC240" s="146"/>
      <c r="AD240" s="146"/>
      <c r="AE240" s="146"/>
      <c r="AF240" s="171"/>
      <c r="AG240" s="315"/>
      <c r="AH240" s="315"/>
      <c r="AI240" s="316"/>
      <c r="AJ240" s="167"/>
      <c r="AK240" s="146"/>
      <c r="AL240" s="146"/>
      <c r="AM240" s="146"/>
      <c r="AN240" s="171"/>
      <c r="AO240" s="317"/>
      <c r="AP240" s="146"/>
      <c r="AQ240" s="173"/>
      <c r="AR240" s="146"/>
      <c r="AS240" s="181"/>
      <c r="AT240" s="146"/>
      <c r="AU240" s="173"/>
      <c r="AV240" s="173"/>
      <c r="AW240" s="173"/>
      <c r="AX240" s="173"/>
      <c r="AY240" s="167"/>
      <c r="AZ240" s="171"/>
      <c r="BA240" s="302"/>
      <c r="BB240" s="303"/>
      <c r="BC240" s="173"/>
      <c r="BD240" s="304"/>
      <c r="BE240" s="278"/>
      <c r="BF240" s="171"/>
      <c r="BG240" s="231"/>
      <c r="BH240" s="231"/>
      <c r="BI240" s="231"/>
      <c r="BJ240" s="277"/>
      <c r="BK240" s="146"/>
      <c r="BL240" s="231"/>
      <c r="BM240" s="231"/>
      <c r="BN240" s="277"/>
      <c r="BO240" s="146"/>
      <c r="BP240" s="231"/>
      <c r="BQ240" s="231"/>
      <c r="BR240" s="233"/>
      <c r="BS240" s="167"/>
      <c r="BT240" s="146"/>
      <c r="BU240" s="146"/>
      <c r="BV240" s="146"/>
      <c r="BW240" s="167"/>
      <c r="BX240" s="231"/>
      <c r="BY240" s="231"/>
      <c r="BZ240" s="231"/>
      <c r="CA240" s="155">
        <v>237</v>
      </c>
      <c r="CB240" s="146">
        <v>1</v>
      </c>
      <c r="CC240" s="173"/>
      <c r="CD240" s="146"/>
      <c r="CE240" s="173"/>
      <c r="CF240" s="146"/>
      <c r="CG240" s="315"/>
      <c r="CH240" s="315"/>
      <c r="CI240" s="315"/>
      <c r="CJ240" s="146"/>
      <c r="CK240" s="207"/>
      <c r="CL240" s="231"/>
      <c r="CM240" s="231"/>
      <c r="CN240" s="231"/>
      <c r="CO240" s="233"/>
    </row>
    <row r="241" spans="1:93" x14ac:dyDescent="0.25">
      <c r="A241" s="152">
        <v>238</v>
      </c>
      <c r="B241" s="138"/>
      <c r="C241" s="138"/>
      <c r="D241" s="168">
        <v>41409</v>
      </c>
      <c r="E241" s="166">
        <v>1</v>
      </c>
      <c r="F241" s="166">
        <v>0</v>
      </c>
      <c r="G241" s="175">
        <v>8.1</v>
      </c>
      <c r="H241" s="203"/>
      <c r="I241" s="207">
        <v>119</v>
      </c>
      <c r="J241" s="175">
        <v>11</v>
      </c>
      <c r="K241" s="203"/>
      <c r="L241" s="171">
        <v>117</v>
      </c>
      <c r="M241" s="146"/>
      <c r="N241" s="146">
        <v>0</v>
      </c>
      <c r="O241" s="146">
        <v>1</v>
      </c>
      <c r="P241" s="146"/>
      <c r="Q241" s="146"/>
      <c r="R241" s="167"/>
      <c r="S241" s="146"/>
      <c r="T241" s="146"/>
      <c r="U241" s="234"/>
      <c r="V241" s="234"/>
      <c r="W241" s="167"/>
      <c r="X241" s="146"/>
      <c r="Y241" s="146"/>
      <c r="Z241" s="146"/>
      <c r="AA241" s="146"/>
      <c r="AB241" s="167"/>
      <c r="AC241" s="146"/>
      <c r="AD241" s="146"/>
      <c r="AE241" s="146"/>
      <c r="AF241" s="171"/>
      <c r="AG241" s="315"/>
      <c r="AH241" s="315"/>
      <c r="AI241" s="316"/>
      <c r="AJ241" s="311"/>
      <c r="AK241" s="234"/>
      <c r="AL241" s="234"/>
      <c r="AM241" s="234"/>
      <c r="AN241" s="277"/>
      <c r="AO241" s="317" t="s">
        <v>1111</v>
      </c>
      <c r="AP241" s="146"/>
      <c r="AQ241" s="173"/>
      <c r="AR241" s="146"/>
      <c r="AS241" s="146"/>
      <c r="AT241" s="146"/>
      <c r="AU241" s="173"/>
      <c r="AV241" s="173"/>
      <c r="AW241" s="173"/>
      <c r="AX241" s="173"/>
      <c r="AY241" s="167"/>
      <c r="AZ241" s="171"/>
      <c r="BA241" s="234"/>
      <c r="BB241" s="303"/>
      <c r="BC241" s="173"/>
      <c r="BD241" s="304"/>
      <c r="BE241" s="278"/>
      <c r="BF241" s="171"/>
      <c r="BG241" s="146"/>
      <c r="BH241" s="146"/>
      <c r="BI241" s="146"/>
      <c r="BJ241" s="277"/>
      <c r="BK241" s="146"/>
      <c r="BL241" s="146"/>
      <c r="BM241" s="146"/>
      <c r="BN241" s="277"/>
      <c r="BO241" s="146"/>
      <c r="BP241" s="146"/>
      <c r="BQ241" s="146"/>
      <c r="BR241" s="234"/>
      <c r="BS241" s="167"/>
      <c r="BT241" s="146"/>
      <c r="BU241" s="146"/>
      <c r="BV241" s="146"/>
      <c r="BW241" s="167"/>
      <c r="BX241" s="231"/>
      <c r="BY241" s="231"/>
      <c r="BZ241" s="231"/>
      <c r="CA241" s="155">
        <v>238</v>
      </c>
      <c r="CB241" s="146">
        <v>1</v>
      </c>
      <c r="CC241" s="173"/>
      <c r="CD241" s="146"/>
      <c r="CE241" s="173"/>
      <c r="CF241" s="146"/>
      <c r="CG241" s="315"/>
      <c r="CH241" s="315"/>
      <c r="CI241" s="315"/>
      <c r="CJ241" s="146"/>
      <c r="CK241" s="207"/>
      <c r="CL241" s="231"/>
      <c r="CM241" s="231"/>
      <c r="CN241" s="231"/>
      <c r="CO241" s="233"/>
    </row>
    <row r="242" spans="1:93" x14ac:dyDescent="0.25">
      <c r="A242" s="152">
        <v>239</v>
      </c>
      <c r="B242" s="138"/>
      <c r="C242" s="138"/>
      <c r="D242" s="168">
        <v>41402</v>
      </c>
      <c r="E242" s="166">
        <v>1</v>
      </c>
      <c r="F242" s="166">
        <v>1</v>
      </c>
      <c r="G242" s="175">
        <v>7.9</v>
      </c>
      <c r="H242" s="203"/>
      <c r="I242" s="207">
        <v>26</v>
      </c>
      <c r="J242" s="175">
        <v>10.9</v>
      </c>
      <c r="K242" s="203"/>
      <c r="L242" s="171">
        <v>28</v>
      </c>
      <c r="M242" s="146">
        <v>1</v>
      </c>
      <c r="N242" s="146">
        <v>1</v>
      </c>
      <c r="O242" s="146">
        <v>1</v>
      </c>
      <c r="P242" s="146">
        <v>1</v>
      </c>
      <c r="Q242" s="146">
        <v>1</v>
      </c>
      <c r="R242" s="167"/>
      <c r="S242" s="146" t="s">
        <v>117</v>
      </c>
      <c r="T242" s="146"/>
      <c r="U242" s="146"/>
      <c r="V242" s="146"/>
      <c r="W242" s="167">
        <v>5</v>
      </c>
      <c r="X242" s="146">
        <v>5</v>
      </c>
      <c r="Y242" s="146">
        <v>6</v>
      </c>
      <c r="Z242" s="146">
        <v>6</v>
      </c>
      <c r="AA242" s="146"/>
      <c r="AB242" s="167"/>
      <c r="AC242" s="146"/>
      <c r="AD242" s="146"/>
      <c r="AE242" s="146"/>
      <c r="AF242" s="171">
        <v>6</v>
      </c>
      <c r="AG242" s="315">
        <v>41415</v>
      </c>
      <c r="AH242" s="315">
        <v>41418</v>
      </c>
      <c r="AI242" s="316">
        <v>41423</v>
      </c>
      <c r="AJ242" s="311"/>
      <c r="AK242" s="234"/>
      <c r="AL242" s="234"/>
      <c r="AM242" s="234"/>
      <c r="AN242" s="277"/>
      <c r="AO242" s="277" t="s">
        <v>1112</v>
      </c>
      <c r="AP242" s="146">
        <v>1</v>
      </c>
      <c r="AQ242" s="173">
        <v>1.91</v>
      </c>
      <c r="AR242" s="146">
        <v>234</v>
      </c>
      <c r="AS242" s="146"/>
      <c r="AT242" s="146"/>
      <c r="AU242" s="173"/>
      <c r="AV242" s="173"/>
      <c r="AW242" s="173"/>
      <c r="AX242" s="173"/>
      <c r="AY242" s="167">
        <v>0</v>
      </c>
      <c r="AZ242" s="171">
        <v>0</v>
      </c>
      <c r="BA242" s="234"/>
      <c r="BB242" s="303">
        <f t="shared" si="6"/>
        <v>670.45938333431411</v>
      </c>
      <c r="BC242" s="173"/>
      <c r="BD242" s="304">
        <f>BB242+BC242</f>
        <v>670.45938333431411</v>
      </c>
      <c r="BE242" s="278"/>
      <c r="BF242" s="171"/>
      <c r="BG242" s="146"/>
      <c r="BH242" s="146"/>
      <c r="BI242" s="146"/>
      <c r="BJ242" s="277"/>
      <c r="BK242" s="146"/>
      <c r="BL242" s="146"/>
      <c r="BM242" s="146"/>
      <c r="BN242" s="277"/>
      <c r="BO242" s="146"/>
      <c r="BP242" s="146"/>
      <c r="BQ242" s="146"/>
      <c r="BR242" s="234"/>
      <c r="BS242" s="167"/>
      <c r="BT242" s="146"/>
      <c r="BU242" s="146"/>
      <c r="BV242" s="146"/>
      <c r="BW242" s="167"/>
      <c r="BX242" s="231"/>
      <c r="BY242" s="231"/>
      <c r="BZ242" s="231"/>
      <c r="CA242" s="155">
        <v>239</v>
      </c>
      <c r="CB242" s="146">
        <v>1</v>
      </c>
      <c r="CC242" s="173">
        <v>1.91</v>
      </c>
      <c r="CD242" s="146">
        <v>234</v>
      </c>
      <c r="CE242" s="173">
        <v>670.45938333431411</v>
      </c>
      <c r="CF242" s="146">
        <v>6</v>
      </c>
      <c r="CG242" s="315">
        <v>41415</v>
      </c>
      <c r="CH242" s="315">
        <v>41418</v>
      </c>
      <c r="CI242" s="315">
        <v>41423</v>
      </c>
      <c r="CJ242" s="146">
        <v>0</v>
      </c>
      <c r="CK242" s="207"/>
      <c r="CL242" s="231"/>
      <c r="CM242" s="231"/>
      <c r="CN242" s="231"/>
      <c r="CO242" s="233"/>
    </row>
    <row r="243" spans="1:93" x14ac:dyDescent="0.25">
      <c r="A243" s="152">
        <v>240</v>
      </c>
      <c r="B243" s="138"/>
      <c r="C243" s="138"/>
      <c r="D243" s="168">
        <v>41409</v>
      </c>
      <c r="E243" s="166">
        <v>1</v>
      </c>
      <c r="F243" s="166">
        <v>0</v>
      </c>
      <c r="G243" s="175">
        <v>7.8</v>
      </c>
      <c r="H243" s="203"/>
      <c r="I243" s="207">
        <v>140</v>
      </c>
      <c r="J243" s="175">
        <v>10.3</v>
      </c>
      <c r="K243" s="203"/>
      <c r="L243" s="171">
        <v>36</v>
      </c>
      <c r="M243" s="146"/>
      <c r="N243" s="146">
        <v>0</v>
      </c>
      <c r="O243" s="146">
        <v>1</v>
      </c>
      <c r="P243" s="146"/>
      <c r="Q243" s="146"/>
      <c r="R243" s="167"/>
      <c r="S243" s="146"/>
      <c r="T243" s="146"/>
      <c r="U243" s="146"/>
      <c r="V243" s="146"/>
      <c r="W243" s="167"/>
      <c r="X243" s="146"/>
      <c r="Y243" s="146"/>
      <c r="Z243" s="146"/>
      <c r="AA243" s="146"/>
      <c r="AB243" s="167"/>
      <c r="AC243" s="146"/>
      <c r="AD243" s="146"/>
      <c r="AE243" s="146"/>
      <c r="AF243" s="171"/>
      <c r="AG243" s="315"/>
      <c r="AH243" s="146"/>
      <c r="AI243" s="316"/>
      <c r="AJ243" s="311"/>
      <c r="AK243" s="234"/>
      <c r="AL243" s="234"/>
      <c r="AM243" s="234"/>
      <c r="AN243" s="277"/>
      <c r="AO243" s="277" t="s">
        <v>1113</v>
      </c>
      <c r="AP243" s="146"/>
      <c r="AQ243" s="173"/>
      <c r="AR243" s="146"/>
      <c r="AS243" s="146"/>
      <c r="AT243" s="146"/>
      <c r="AU243" s="173"/>
      <c r="AV243" s="173"/>
      <c r="AW243" s="173"/>
      <c r="AX243" s="173"/>
      <c r="AY243" s="167"/>
      <c r="AZ243" s="171"/>
      <c r="BA243" s="234"/>
      <c r="BB243" s="303"/>
      <c r="BC243" s="173"/>
      <c r="BD243" s="304"/>
      <c r="BE243" s="278"/>
      <c r="BF243" s="171"/>
      <c r="BG243" s="146"/>
      <c r="BH243" s="146"/>
      <c r="BI243" s="146"/>
      <c r="BJ243" s="277"/>
      <c r="BK243" s="146"/>
      <c r="BL243" s="146"/>
      <c r="BM243" s="146"/>
      <c r="BN243" s="277"/>
      <c r="BO243" s="146"/>
      <c r="BP243" s="146"/>
      <c r="BQ243" s="146"/>
      <c r="BR243" s="234"/>
      <c r="BS243" s="167"/>
      <c r="BT243" s="146"/>
      <c r="BU243" s="146"/>
      <c r="BV243" s="146"/>
      <c r="BW243" s="167"/>
      <c r="BX243" s="231"/>
      <c r="BY243" s="231"/>
      <c r="BZ243" s="231"/>
      <c r="CA243" s="155">
        <v>240</v>
      </c>
      <c r="CB243" s="146">
        <v>1</v>
      </c>
      <c r="CC243" s="173"/>
      <c r="CD243" s="146"/>
      <c r="CE243" s="173"/>
      <c r="CF243" s="146"/>
      <c r="CG243" s="315"/>
      <c r="CH243" s="146"/>
      <c r="CI243" s="315"/>
      <c r="CJ243" s="146"/>
      <c r="CK243" s="207"/>
      <c r="CL243" s="231"/>
      <c r="CM243" s="231"/>
      <c r="CN243" s="231"/>
      <c r="CO243" s="233"/>
    </row>
    <row r="244" spans="1:93" x14ac:dyDescent="0.25">
      <c r="A244" s="152">
        <v>241</v>
      </c>
      <c r="B244" s="138"/>
      <c r="C244" s="138"/>
      <c r="D244" s="168">
        <v>41402</v>
      </c>
      <c r="E244" s="166">
        <v>1</v>
      </c>
      <c r="F244" s="166">
        <v>1</v>
      </c>
      <c r="G244" s="175">
        <v>7.6</v>
      </c>
      <c r="H244" s="203"/>
      <c r="I244" s="207">
        <v>80</v>
      </c>
      <c r="J244" s="175">
        <v>10.5</v>
      </c>
      <c r="K244" s="203"/>
      <c r="L244" s="171">
        <v>84</v>
      </c>
      <c r="M244" s="146">
        <v>1</v>
      </c>
      <c r="N244" s="146">
        <v>1</v>
      </c>
      <c r="O244" s="146">
        <v>1</v>
      </c>
      <c r="P244" s="146"/>
      <c r="Q244" s="146"/>
      <c r="R244" s="167" t="s">
        <v>117</v>
      </c>
      <c r="S244" s="146" t="s">
        <v>112</v>
      </c>
      <c r="T244" s="146"/>
      <c r="U244" s="146"/>
      <c r="V244" s="146"/>
      <c r="W244" s="167">
        <v>5</v>
      </c>
      <c r="X244" s="146">
        <v>4</v>
      </c>
      <c r="Y244" s="146"/>
      <c r="Z244" s="146"/>
      <c r="AA244" s="146"/>
      <c r="AB244" s="167"/>
      <c r="AC244" s="146"/>
      <c r="AD244" s="146">
        <v>4</v>
      </c>
      <c r="AE244" s="146"/>
      <c r="AF244" s="171"/>
      <c r="AG244" s="315" t="s">
        <v>1014</v>
      </c>
      <c r="AH244" s="315"/>
      <c r="AI244" s="171" t="s">
        <v>1014</v>
      </c>
      <c r="AJ244" s="311"/>
      <c r="AK244" s="234"/>
      <c r="AL244" s="234"/>
      <c r="AM244" s="234"/>
      <c r="AN244" s="277"/>
      <c r="AO244" s="277" t="s">
        <v>1076</v>
      </c>
      <c r="AP244" s="146">
        <v>1</v>
      </c>
      <c r="AQ244" s="173">
        <v>1.53</v>
      </c>
      <c r="AR244" s="146">
        <v>186</v>
      </c>
      <c r="AS244" s="146"/>
      <c r="AT244" s="146"/>
      <c r="AU244" s="173"/>
      <c r="AV244" s="173"/>
      <c r="AW244" s="173"/>
      <c r="AX244" s="173"/>
      <c r="AY244" s="167">
        <v>1</v>
      </c>
      <c r="AZ244" s="171">
        <v>1</v>
      </c>
      <c r="BA244" s="234"/>
      <c r="BB244" s="303">
        <f t="shared" si="6"/>
        <v>341.96817228965813</v>
      </c>
      <c r="BC244" s="173"/>
      <c r="BD244" s="304">
        <f>BB244+BC244</f>
        <v>341.96817228965813</v>
      </c>
      <c r="BE244" s="278">
        <v>241</v>
      </c>
      <c r="BF244" s="171">
        <v>1</v>
      </c>
      <c r="BG244" s="146">
        <v>7</v>
      </c>
      <c r="BH244" s="146">
        <v>4</v>
      </c>
      <c r="BI244" s="146">
        <v>1</v>
      </c>
      <c r="BJ244" s="277"/>
      <c r="BK244" s="146"/>
      <c r="BL244" s="146"/>
      <c r="BM244" s="146"/>
      <c r="BN244" s="277"/>
      <c r="BO244" s="146"/>
      <c r="BP244" s="146"/>
      <c r="BQ244" s="146"/>
      <c r="BR244" s="234"/>
      <c r="BS244" s="167"/>
      <c r="BT244" s="146"/>
      <c r="BU244" s="146"/>
      <c r="BV244" s="146"/>
      <c r="BW244" s="167"/>
      <c r="BX244" s="231"/>
      <c r="BY244" s="231"/>
      <c r="BZ244" s="231"/>
      <c r="CA244" s="155">
        <v>241</v>
      </c>
      <c r="CB244" s="146">
        <v>1</v>
      </c>
      <c r="CC244" s="173">
        <v>1.53</v>
      </c>
      <c r="CD244" s="146">
        <v>186</v>
      </c>
      <c r="CE244" s="173">
        <v>341.96817228965813</v>
      </c>
      <c r="CF244" s="146">
        <v>4</v>
      </c>
      <c r="CG244" s="315" t="s">
        <v>1014</v>
      </c>
      <c r="CH244" s="315"/>
      <c r="CI244" s="146" t="s">
        <v>1014</v>
      </c>
      <c r="CJ244" s="146">
        <v>1</v>
      </c>
      <c r="CK244" s="234">
        <v>7</v>
      </c>
      <c r="CL244" s="234">
        <v>4</v>
      </c>
      <c r="CM244" s="234">
        <v>1</v>
      </c>
      <c r="CN244" s="231"/>
      <c r="CO244" s="233"/>
    </row>
    <row r="245" spans="1:93" x14ac:dyDescent="0.25">
      <c r="A245" s="152">
        <v>242</v>
      </c>
      <c r="B245" s="138"/>
      <c r="C245" s="138"/>
      <c r="D245" s="168">
        <v>41402</v>
      </c>
      <c r="E245" s="166">
        <v>1</v>
      </c>
      <c r="F245" s="166">
        <v>0</v>
      </c>
      <c r="G245" s="175">
        <v>8</v>
      </c>
      <c r="H245" s="203"/>
      <c r="I245" s="207">
        <v>100</v>
      </c>
      <c r="J245" s="175">
        <v>10.9</v>
      </c>
      <c r="K245" s="203"/>
      <c r="L245" s="171">
        <v>106</v>
      </c>
      <c r="M245" s="146">
        <v>0</v>
      </c>
      <c r="N245" s="146">
        <v>1</v>
      </c>
      <c r="O245" s="146">
        <v>1</v>
      </c>
      <c r="P245" s="146"/>
      <c r="Q245" s="146"/>
      <c r="R245" s="167"/>
      <c r="S245" s="146"/>
      <c r="T245" s="146"/>
      <c r="U245" s="146"/>
      <c r="V245" s="146"/>
      <c r="W245" s="167"/>
      <c r="X245" s="146"/>
      <c r="Y245" s="146"/>
      <c r="Z245" s="146"/>
      <c r="AA245" s="146"/>
      <c r="AB245" s="167"/>
      <c r="AC245" s="146"/>
      <c r="AD245" s="146"/>
      <c r="AE245" s="146"/>
      <c r="AF245" s="171"/>
      <c r="AG245" s="315"/>
      <c r="AH245" s="146"/>
      <c r="AI245" s="316"/>
      <c r="AJ245" s="311"/>
      <c r="AK245" s="234"/>
      <c r="AL245" s="234"/>
      <c r="AM245" s="234"/>
      <c r="AN245" s="277"/>
      <c r="AO245" s="277" t="s">
        <v>1114</v>
      </c>
      <c r="AP245" s="146"/>
      <c r="AQ245" s="173"/>
      <c r="AR245" s="146"/>
      <c r="AS245" s="146"/>
      <c r="AT245" s="146"/>
      <c r="AU245" s="173"/>
      <c r="AV245" s="173"/>
      <c r="AW245" s="173"/>
      <c r="AX245" s="173"/>
      <c r="AY245" s="167"/>
      <c r="AZ245" s="171"/>
      <c r="BA245" s="234"/>
      <c r="BB245" s="303"/>
      <c r="BC245" s="173"/>
      <c r="BD245" s="304"/>
      <c r="BE245" s="278"/>
      <c r="BF245" s="171"/>
      <c r="BG245" s="146"/>
      <c r="BH245" s="146"/>
      <c r="BI245" s="146"/>
      <c r="BJ245" s="277"/>
      <c r="BK245" s="146"/>
      <c r="BL245" s="146"/>
      <c r="BM245" s="146"/>
      <c r="BN245" s="277"/>
      <c r="BO245" s="146"/>
      <c r="BP245" s="146"/>
      <c r="BQ245" s="146"/>
      <c r="BR245" s="234"/>
      <c r="BS245" s="167"/>
      <c r="BT245" s="146"/>
      <c r="BU245" s="146"/>
      <c r="BV245" s="146"/>
      <c r="BW245" s="167"/>
      <c r="BX245" s="231"/>
      <c r="BY245" s="231"/>
      <c r="BZ245" s="231"/>
      <c r="CA245" s="155">
        <v>242</v>
      </c>
      <c r="CB245" s="146">
        <v>1</v>
      </c>
      <c r="CC245" s="173"/>
      <c r="CD245" s="146"/>
      <c r="CE245" s="173"/>
      <c r="CF245" s="146"/>
      <c r="CG245" s="315"/>
      <c r="CH245" s="146"/>
      <c r="CI245" s="315"/>
      <c r="CJ245" s="146"/>
      <c r="CK245" s="207"/>
      <c r="CL245" s="231"/>
      <c r="CM245" s="231"/>
      <c r="CN245" s="231"/>
      <c r="CO245" s="233"/>
    </row>
    <row r="246" spans="1:93" x14ac:dyDescent="0.25">
      <c r="A246" s="152">
        <v>243</v>
      </c>
      <c r="B246" s="138"/>
      <c r="C246" s="138"/>
      <c r="D246" s="168">
        <v>41409</v>
      </c>
      <c r="E246" s="166">
        <v>1</v>
      </c>
      <c r="F246" s="166">
        <v>0</v>
      </c>
      <c r="G246" s="175">
        <v>8.4</v>
      </c>
      <c r="H246" s="203">
        <v>8.5</v>
      </c>
      <c r="I246" s="207">
        <v>3</v>
      </c>
      <c r="J246" s="175">
        <v>11.7</v>
      </c>
      <c r="K246" s="203">
        <v>11.7</v>
      </c>
      <c r="L246" s="171">
        <v>2</v>
      </c>
      <c r="M246" s="146"/>
      <c r="N246" s="146">
        <v>1</v>
      </c>
      <c r="O246" s="146">
        <v>1</v>
      </c>
      <c r="P246" s="146"/>
      <c r="Q246" s="146"/>
      <c r="R246" s="167"/>
      <c r="S246" s="146"/>
      <c r="T246" s="146"/>
      <c r="U246" s="146"/>
      <c r="V246" s="146"/>
      <c r="W246" s="167"/>
      <c r="X246" s="146"/>
      <c r="Y246" s="146"/>
      <c r="Z246" s="146"/>
      <c r="AA246" s="146"/>
      <c r="AB246" s="167"/>
      <c r="AC246" s="146"/>
      <c r="AD246" s="146"/>
      <c r="AE246" s="146"/>
      <c r="AF246" s="171"/>
      <c r="AG246" s="146"/>
      <c r="AH246" s="146"/>
      <c r="AI246" s="171"/>
      <c r="AJ246" s="311"/>
      <c r="AK246" s="234"/>
      <c r="AL246" s="234"/>
      <c r="AM246" s="234"/>
      <c r="AN246" s="277"/>
      <c r="AO246" s="277" t="s">
        <v>1115</v>
      </c>
      <c r="AP246" s="146"/>
      <c r="AQ246" s="173"/>
      <c r="AR246" s="146"/>
      <c r="AS246" s="146"/>
      <c r="AT246" s="146"/>
      <c r="AU246" s="173"/>
      <c r="AV246" s="173"/>
      <c r="AW246" s="173"/>
      <c r="AX246" s="173"/>
      <c r="AY246" s="167"/>
      <c r="AZ246" s="171"/>
      <c r="BA246" s="234"/>
      <c r="BB246" s="303"/>
      <c r="BC246" s="173"/>
      <c r="BD246" s="304"/>
      <c r="BE246" s="278"/>
      <c r="BF246" s="171"/>
      <c r="BG246" s="146"/>
      <c r="BH246" s="146"/>
      <c r="BI246" s="146"/>
      <c r="BJ246" s="277"/>
      <c r="BK246" s="146"/>
      <c r="BL246" s="146"/>
      <c r="BM246" s="146"/>
      <c r="BN246" s="277"/>
      <c r="BO246" s="146"/>
      <c r="BP246" s="146"/>
      <c r="BQ246" s="146"/>
      <c r="BR246" s="234"/>
      <c r="BS246" s="167"/>
      <c r="BT246" s="146"/>
      <c r="BU246" s="146"/>
      <c r="BV246" s="146"/>
      <c r="BW246" s="167"/>
      <c r="BX246" s="231"/>
      <c r="BY246" s="231"/>
      <c r="BZ246" s="231"/>
      <c r="CA246" s="155">
        <v>243</v>
      </c>
      <c r="CB246" s="146">
        <v>1</v>
      </c>
      <c r="CC246" s="173"/>
      <c r="CD246" s="146"/>
      <c r="CE246" s="173"/>
      <c r="CF246" s="146"/>
      <c r="CG246" s="146"/>
      <c r="CH246" s="146"/>
      <c r="CI246" s="146"/>
      <c r="CJ246" s="146"/>
      <c r="CK246" s="207"/>
      <c r="CL246" s="231"/>
      <c r="CM246" s="231"/>
      <c r="CN246" s="231"/>
      <c r="CO246" s="233"/>
    </row>
    <row r="247" spans="1:93" x14ac:dyDescent="0.25">
      <c r="A247" s="152">
        <v>244</v>
      </c>
      <c r="B247" s="138"/>
      <c r="C247" s="138"/>
      <c r="D247" s="168">
        <v>41409</v>
      </c>
      <c r="E247" s="166">
        <v>1</v>
      </c>
      <c r="F247" s="166">
        <v>0</v>
      </c>
      <c r="G247" s="175">
        <v>7.9</v>
      </c>
      <c r="H247" s="203"/>
      <c r="I247" s="207">
        <v>138</v>
      </c>
      <c r="J247" s="175">
        <v>10.5</v>
      </c>
      <c r="K247" s="203"/>
      <c r="L247" s="171">
        <v>86</v>
      </c>
      <c r="M247" s="146"/>
      <c r="N247" s="146">
        <v>0</v>
      </c>
      <c r="O247" s="146">
        <v>1</v>
      </c>
      <c r="P247" s="146"/>
      <c r="Q247" s="146"/>
      <c r="R247" s="167"/>
      <c r="S247" s="146"/>
      <c r="T247" s="146"/>
      <c r="U247" s="146"/>
      <c r="V247" s="146"/>
      <c r="W247" s="167"/>
      <c r="X247" s="146"/>
      <c r="Y247" s="146"/>
      <c r="Z247" s="146"/>
      <c r="AA247" s="146"/>
      <c r="AB247" s="167"/>
      <c r="AC247" s="146"/>
      <c r="AD247" s="146"/>
      <c r="AE247" s="146"/>
      <c r="AF247" s="171"/>
      <c r="AG247" s="315"/>
      <c r="AH247" s="146"/>
      <c r="AI247" s="171"/>
      <c r="AJ247" s="311"/>
      <c r="AK247" s="234"/>
      <c r="AL247" s="234"/>
      <c r="AM247" s="234"/>
      <c r="AN247" s="277"/>
      <c r="AO247" s="277"/>
      <c r="AP247" s="146"/>
      <c r="AQ247" s="173"/>
      <c r="AR247" s="146"/>
      <c r="AS247" s="146"/>
      <c r="AT247" s="146"/>
      <c r="AU247" s="173"/>
      <c r="AV247" s="173"/>
      <c r="AW247" s="173"/>
      <c r="AX247" s="173"/>
      <c r="AY247" s="167"/>
      <c r="AZ247" s="171"/>
      <c r="BA247" s="234"/>
      <c r="BB247" s="303"/>
      <c r="BC247" s="173"/>
      <c r="BD247" s="304"/>
      <c r="BE247" s="278"/>
      <c r="BF247" s="171"/>
      <c r="BG247" s="146"/>
      <c r="BH247" s="146"/>
      <c r="BI247" s="146"/>
      <c r="BJ247" s="277"/>
      <c r="BK247" s="146"/>
      <c r="BL247" s="146"/>
      <c r="BM247" s="146"/>
      <c r="BN247" s="277"/>
      <c r="BO247" s="146"/>
      <c r="BP247" s="146"/>
      <c r="BQ247" s="146"/>
      <c r="BR247" s="234"/>
      <c r="BS247" s="167"/>
      <c r="BT247" s="146"/>
      <c r="BU247" s="146"/>
      <c r="BV247" s="146"/>
      <c r="BW247" s="167"/>
      <c r="BX247" s="231"/>
      <c r="BY247" s="231"/>
      <c r="BZ247" s="231"/>
      <c r="CA247" s="155">
        <v>244</v>
      </c>
      <c r="CB247" s="146">
        <v>1</v>
      </c>
      <c r="CC247" s="173"/>
      <c r="CD247" s="146"/>
      <c r="CE247" s="173"/>
      <c r="CF247" s="146"/>
      <c r="CG247" s="315"/>
      <c r="CH247" s="146"/>
      <c r="CI247" s="146"/>
      <c r="CJ247" s="146"/>
      <c r="CK247" s="207"/>
      <c r="CL247" s="231"/>
      <c r="CM247" s="231"/>
      <c r="CN247" s="231"/>
      <c r="CO247" s="233"/>
    </row>
    <row r="248" spans="1:93" x14ac:dyDescent="0.25">
      <c r="A248" s="152">
        <v>245</v>
      </c>
      <c r="B248" s="138"/>
      <c r="C248" s="138"/>
      <c r="D248" s="168">
        <v>41409</v>
      </c>
      <c r="E248" s="166">
        <v>1</v>
      </c>
      <c r="F248" s="166">
        <v>0</v>
      </c>
      <c r="G248" s="175">
        <v>7.9</v>
      </c>
      <c r="H248" s="203"/>
      <c r="I248" s="207">
        <v>81</v>
      </c>
      <c r="J248" s="175">
        <v>10.8</v>
      </c>
      <c r="K248" s="203"/>
      <c r="L248" s="171">
        <v>80</v>
      </c>
      <c r="M248" s="146"/>
      <c r="N248" s="146">
        <v>1</v>
      </c>
      <c r="O248" s="146">
        <v>1</v>
      </c>
      <c r="P248" s="146"/>
      <c r="Q248" s="146"/>
      <c r="R248" s="167"/>
      <c r="S248" s="146"/>
      <c r="T248" s="146"/>
      <c r="U248" s="146"/>
      <c r="V248" s="146"/>
      <c r="W248" s="167"/>
      <c r="X248" s="146"/>
      <c r="Y248" s="146"/>
      <c r="Z248" s="146"/>
      <c r="AA248" s="146"/>
      <c r="AB248" s="167"/>
      <c r="AC248" s="146"/>
      <c r="AD248" s="146"/>
      <c r="AE248" s="146"/>
      <c r="AF248" s="171"/>
      <c r="AG248" s="315"/>
      <c r="AH248" s="146"/>
      <c r="AI248" s="315"/>
      <c r="AJ248" s="311"/>
      <c r="AK248" s="234"/>
      <c r="AL248" s="234"/>
      <c r="AM248" s="234"/>
      <c r="AN248" s="277"/>
      <c r="AO248" s="277"/>
      <c r="AP248" s="146"/>
      <c r="AQ248" s="173"/>
      <c r="AR248" s="146"/>
      <c r="AS248" s="146"/>
      <c r="AT248" s="146"/>
      <c r="AU248" s="173"/>
      <c r="AV248" s="173"/>
      <c r="AW248" s="173"/>
      <c r="AX248" s="173"/>
      <c r="AY248" s="167"/>
      <c r="AZ248" s="171"/>
      <c r="BA248" s="234"/>
      <c r="BB248" s="303"/>
      <c r="BC248" s="173"/>
      <c r="BD248" s="304"/>
      <c r="BE248" s="278"/>
      <c r="BF248" s="171"/>
      <c r="BG248" s="146"/>
      <c r="BH248" s="146"/>
      <c r="BI248" s="146"/>
      <c r="BJ248" s="277"/>
      <c r="BK248" s="146"/>
      <c r="BL248" s="146"/>
      <c r="BM248" s="146"/>
      <c r="BN248" s="277"/>
      <c r="BO248" s="146"/>
      <c r="BP248" s="146"/>
      <c r="BQ248" s="146"/>
      <c r="BR248" s="234"/>
      <c r="BS248" s="167"/>
      <c r="BT248" s="146"/>
      <c r="BU248" s="146"/>
      <c r="BV248" s="146"/>
      <c r="BW248" s="167"/>
      <c r="BX248" s="231"/>
      <c r="BY248" s="231"/>
      <c r="BZ248" s="231"/>
      <c r="CA248" s="155">
        <v>245</v>
      </c>
      <c r="CB248" s="146">
        <v>1</v>
      </c>
      <c r="CC248" s="173"/>
      <c r="CD248" s="146"/>
      <c r="CE248" s="173"/>
      <c r="CF248" s="146"/>
      <c r="CG248" s="315"/>
      <c r="CH248" s="146"/>
      <c r="CI248" s="315"/>
      <c r="CJ248" s="146"/>
      <c r="CK248" s="207"/>
      <c r="CL248" s="231"/>
      <c r="CM248" s="231"/>
      <c r="CN248" s="231"/>
      <c r="CO248" s="233"/>
    </row>
    <row r="249" spans="1:93" x14ac:dyDescent="0.25">
      <c r="A249" s="152">
        <v>246</v>
      </c>
      <c r="B249" s="138"/>
      <c r="C249" s="138"/>
      <c r="D249" s="168">
        <v>41409</v>
      </c>
      <c r="E249" s="166">
        <v>1</v>
      </c>
      <c r="F249" s="166">
        <v>0</v>
      </c>
      <c r="G249" s="175">
        <v>8.1999999999999993</v>
      </c>
      <c r="H249" s="203"/>
      <c r="I249" s="207">
        <v>130</v>
      </c>
      <c r="J249" s="175">
        <v>10.9</v>
      </c>
      <c r="K249" s="203"/>
      <c r="L249" s="171">
        <v>129</v>
      </c>
      <c r="M249" s="146"/>
      <c r="N249" s="146">
        <v>0</v>
      </c>
      <c r="O249" s="146">
        <v>1</v>
      </c>
      <c r="P249" s="146"/>
      <c r="Q249" s="146"/>
      <c r="R249" s="167"/>
      <c r="S249" s="146"/>
      <c r="T249" s="146"/>
      <c r="U249" s="146"/>
      <c r="V249" s="146"/>
      <c r="W249" s="167"/>
      <c r="X249" s="146"/>
      <c r="Y249" s="146"/>
      <c r="Z249" s="146"/>
      <c r="AA249" s="146"/>
      <c r="AB249" s="167"/>
      <c r="AC249" s="146"/>
      <c r="AD249" s="146"/>
      <c r="AE249" s="146"/>
      <c r="AF249" s="171"/>
      <c r="AG249" s="315"/>
      <c r="AH249" s="315"/>
      <c r="AI249" s="146"/>
      <c r="AJ249" s="311"/>
      <c r="AK249" s="234"/>
      <c r="AL249" s="234"/>
      <c r="AM249" s="234"/>
      <c r="AN249" s="277"/>
      <c r="AO249" s="277" t="s">
        <v>1111</v>
      </c>
      <c r="AP249" s="146"/>
      <c r="AQ249" s="173"/>
      <c r="AR249" s="146"/>
      <c r="AS249" s="146"/>
      <c r="AT249" s="146"/>
      <c r="AU249" s="173"/>
      <c r="AV249" s="173"/>
      <c r="AW249" s="173"/>
      <c r="AX249" s="173"/>
      <c r="AY249" s="167"/>
      <c r="AZ249" s="171"/>
      <c r="BA249" s="234"/>
      <c r="BB249" s="303"/>
      <c r="BC249" s="173"/>
      <c r="BD249" s="304"/>
      <c r="BE249" s="278"/>
      <c r="BF249" s="171"/>
      <c r="BG249" s="146"/>
      <c r="BH249" s="146"/>
      <c r="BI249" s="146"/>
      <c r="BJ249" s="277"/>
      <c r="BK249" s="146"/>
      <c r="BL249" s="146"/>
      <c r="BM249" s="146"/>
      <c r="BN249" s="277"/>
      <c r="BO249" s="146"/>
      <c r="BP249" s="146"/>
      <c r="BQ249" s="146"/>
      <c r="BR249" s="234"/>
      <c r="BS249" s="318"/>
      <c r="BT249" s="308"/>
      <c r="BU249" s="308"/>
      <c r="BV249" s="308"/>
      <c r="BW249" s="167"/>
      <c r="BX249" s="231"/>
      <c r="BY249" s="231"/>
      <c r="BZ249" s="231"/>
      <c r="CA249" s="155">
        <v>246</v>
      </c>
      <c r="CB249" s="146">
        <v>1</v>
      </c>
      <c r="CC249" s="173"/>
      <c r="CD249" s="146"/>
      <c r="CE249" s="173"/>
      <c r="CF249" s="146"/>
      <c r="CG249" s="315"/>
      <c r="CH249" s="315"/>
      <c r="CI249" s="146"/>
      <c r="CJ249" s="146"/>
      <c r="CK249" s="207"/>
      <c r="CL249" s="231"/>
      <c r="CM249" s="231"/>
      <c r="CN249" s="231"/>
      <c r="CO249" s="233"/>
    </row>
    <row r="250" spans="1:93" x14ac:dyDescent="0.25">
      <c r="A250" s="152">
        <v>247</v>
      </c>
      <c r="B250" s="138"/>
      <c r="C250" s="138"/>
      <c r="D250" s="168">
        <v>41402</v>
      </c>
      <c r="E250" s="166">
        <v>1</v>
      </c>
      <c r="F250" s="166">
        <v>1</v>
      </c>
      <c r="G250" s="203">
        <v>8.1999999999999993</v>
      </c>
      <c r="H250" s="203"/>
      <c r="I250" s="207">
        <v>35</v>
      </c>
      <c r="J250" s="175">
        <v>11.4</v>
      </c>
      <c r="K250" s="203"/>
      <c r="L250" s="171">
        <v>37</v>
      </c>
      <c r="M250" s="146">
        <v>1</v>
      </c>
      <c r="N250" s="146">
        <v>1</v>
      </c>
      <c r="O250" s="146">
        <v>1</v>
      </c>
      <c r="P250" s="234"/>
      <c r="Q250" s="234"/>
      <c r="R250" s="167"/>
      <c r="S250" s="146" t="s">
        <v>112</v>
      </c>
      <c r="T250" s="146"/>
      <c r="U250" s="146"/>
      <c r="V250" s="146"/>
      <c r="W250" s="167">
        <v>10</v>
      </c>
      <c r="X250" s="146">
        <v>6</v>
      </c>
      <c r="Y250" s="146"/>
      <c r="Z250" s="146"/>
      <c r="AA250" s="146"/>
      <c r="AB250" s="167"/>
      <c r="AC250" s="146"/>
      <c r="AD250" s="146">
        <v>6</v>
      </c>
      <c r="AE250" s="146"/>
      <c r="AF250" s="171"/>
      <c r="AG250" s="146" t="s">
        <v>1014</v>
      </c>
      <c r="AH250" s="146"/>
      <c r="AI250" s="316">
        <v>41415</v>
      </c>
      <c r="AJ250" s="311"/>
      <c r="AK250" s="234"/>
      <c r="AL250" s="234"/>
      <c r="AM250" s="234"/>
      <c r="AN250" s="277"/>
      <c r="AO250" s="319" t="s">
        <v>1116</v>
      </c>
      <c r="AP250" s="146">
        <v>1</v>
      </c>
      <c r="AQ250" s="146">
        <v>1.43</v>
      </c>
      <c r="AR250" s="146">
        <v>180</v>
      </c>
      <c r="AS250" s="146"/>
      <c r="AT250" s="146"/>
      <c r="AU250" s="146"/>
      <c r="AV250" s="146"/>
      <c r="AW250" s="146"/>
      <c r="AX250" s="146"/>
      <c r="AY250" s="167">
        <v>1</v>
      </c>
      <c r="AZ250" s="171">
        <v>1</v>
      </c>
      <c r="BA250" s="234"/>
      <c r="BB250" s="303">
        <f t="shared" si="6"/>
        <v>289.09092677965953</v>
      </c>
      <c r="BC250" s="173"/>
      <c r="BD250" s="304">
        <f t="shared" ref="BD250:BD256" si="7">BB250+BC250</f>
        <v>289.09092677965953</v>
      </c>
      <c r="BE250" s="311">
        <v>247</v>
      </c>
      <c r="BF250" s="277">
        <v>1</v>
      </c>
      <c r="BG250" s="146">
        <v>8</v>
      </c>
      <c r="BH250" s="146">
        <v>5</v>
      </c>
      <c r="BI250" s="146">
        <v>1</v>
      </c>
      <c r="BJ250" s="234"/>
      <c r="BK250" s="167"/>
      <c r="BL250" s="146"/>
      <c r="BM250" s="146"/>
      <c r="BN250" s="234"/>
      <c r="BO250" s="167"/>
      <c r="BP250" s="146"/>
      <c r="BQ250" s="146"/>
      <c r="BR250" s="277"/>
      <c r="BS250" s="146"/>
      <c r="BT250" s="231"/>
      <c r="BU250" s="231"/>
      <c r="BV250" s="231"/>
      <c r="BW250" s="167"/>
      <c r="BX250" s="231"/>
      <c r="BY250" s="231"/>
      <c r="BZ250" s="231"/>
      <c r="CA250" s="155">
        <v>247</v>
      </c>
      <c r="CB250" s="146">
        <v>1</v>
      </c>
      <c r="CC250" s="146">
        <v>1.43</v>
      </c>
      <c r="CD250" s="146">
        <v>180</v>
      </c>
      <c r="CE250" s="173">
        <v>289.09092677965953</v>
      </c>
      <c r="CF250" s="146">
        <v>6</v>
      </c>
      <c r="CG250" s="146" t="s">
        <v>1014</v>
      </c>
      <c r="CH250" s="146"/>
      <c r="CI250" s="315">
        <v>41415</v>
      </c>
      <c r="CJ250" s="146">
        <v>1</v>
      </c>
      <c r="CK250" s="234">
        <v>8</v>
      </c>
      <c r="CL250" s="234">
        <v>5</v>
      </c>
      <c r="CM250" s="234">
        <v>1</v>
      </c>
      <c r="CN250" s="231"/>
      <c r="CO250" s="77"/>
    </row>
    <row r="251" spans="1:93" x14ac:dyDescent="0.25">
      <c r="A251" s="152">
        <v>248</v>
      </c>
      <c r="D251" s="168">
        <v>41402</v>
      </c>
      <c r="E251" s="166">
        <v>1</v>
      </c>
      <c r="F251" s="166">
        <v>1</v>
      </c>
      <c r="G251" s="203">
        <v>7.8</v>
      </c>
      <c r="H251" s="320"/>
      <c r="I251" s="207">
        <v>77</v>
      </c>
      <c r="J251" s="175">
        <v>10.6</v>
      </c>
      <c r="K251" s="320"/>
      <c r="L251" s="171">
        <v>83</v>
      </c>
      <c r="M251" s="146">
        <v>1</v>
      </c>
      <c r="N251" s="146">
        <v>1</v>
      </c>
      <c r="O251" s="146">
        <v>1</v>
      </c>
      <c r="P251" s="234"/>
      <c r="Q251" s="234"/>
      <c r="R251" s="167" t="s">
        <v>117</v>
      </c>
      <c r="S251" s="146" t="s">
        <v>112</v>
      </c>
      <c r="T251" s="146"/>
      <c r="U251" s="234"/>
      <c r="V251" s="234"/>
      <c r="W251" s="167">
        <v>5</v>
      </c>
      <c r="X251" s="146">
        <v>4</v>
      </c>
      <c r="Y251" s="146"/>
      <c r="Z251" s="146"/>
      <c r="AA251" s="146"/>
      <c r="AB251" s="167"/>
      <c r="AC251" s="146"/>
      <c r="AD251" s="146">
        <v>4</v>
      </c>
      <c r="AE251" s="146"/>
      <c r="AF251" s="171"/>
      <c r="AG251" s="146" t="s">
        <v>1014</v>
      </c>
      <c r="AH251" s="146"/>
      <c r="AI251" s="171" t="s">
        <v>1014</v>
      </c>
      <c r="AJ251" s="311"/>
      <c r="AK251" s="234"/>
      <c r="AL251" s="234"/>
      <c r="AM251" s="234"/>
      <c r="AN251" s="277"/>
      <c r="AO251" s="319" t="s">
        <v>1076</v>
      </c>
      <c r="AP251" s="146">
        <v>1</v>
      </c>
      <c r="AQ251" s="173">
        <v>1.8</v>
      </c>
      <c r="AR251" s="146">
        <v>195</v>
      </c>
      <c r="AS251" s="146"/>
      <c r="AT251" s="146"/>
      <c r="AU251" s="146"/>
      <c r="AV251" s="146"/>
      <c r="AW251" s="146"/>
      <c r="AX251" s="146"/>
      <c r="AY251" s="167">
        <v>0</v>
      </c>
      <c r="AZ251" s="171">
        <v>0</v>
      </c>
      <c r="BA251" s="234"/>
      <c r="BB251" s="303">
        <f t="shared" si="6"/>
        <v>496.21455963450785</v>
      </c>
      <c r="BC251" s="173"/>
      <c r="BD251" s="304">
        <f t="shared" si="7"/>
        <v>496.21455963450785</v>
      </c>
      <c r="BE251" s="311"/>
      <c r="BF251" s="277"/>
      <c r="BG251" s="231"/>
      <c r="BH251" s="231"/>
      <c r="BI251" s="231"/>
      <c r="BJ251" s="233"/>
      <c r="BK251" s="167"/>
      <c r="BL251" s="231"/>
      <c r="BM251" s="231"/>
      <c r="BN251" s="233"/>
      <c r="BO251" s="167"/>
      <c r="BP251" s="146"/>
      <c r="BQ251" s="146"/>
      <c r="BR251" s="277"/>
      <c r="BS251" s="231"/>
      <c r="BT251" s="231"/>
      <c r="BU251" s="231"/>
      <c r="BV251" s="231"/>
      <c r="BW251" s="167"/>
      <c r="BX251" s="231"/>
      <c r="BY251" s="231"/>
      <c r="BZ251" s="231"/>
      <c r="CA251" s="155">
        <v>248</v>
      </c>
      <c r="CB251" s="146">
        <v>1</v>
      </c>
      <c r="CC251" s="173">
        <v>1.8</v>
      </c>
      <c r="CD251" s="146">
        <v>195</v>
      </c>
      <c r="CE251" s="173">
        <v>496.21455963450785</v>
      </c>
      <c r="CF251" s="146">
        <v>4</v>
      </c>
      <c r="CG251" s="146" t="s">
        <v>1014</v>
      </c>
      <c r="CH251" s="146"/>
      <c r="CI251" s="146" t="s">
        <v>1014</v>
      </c>
      <c r="CJ251" s="146">
        <v>0</v>
      </c>
      <c r="CK251" s="234"/>
      <c r="CL251" s="231"/>
      <c r="CM251" s="231"/>
      <c r="CN251" s="231"/>
      <c r="CO251" s="77"/>
    </row>
    <row r="252" spans="1:93" x14ac:dyDescent="0.25">
      <c r="A252" s="152">
        <v>249</v>
      </c>
      <c r="D252" s="168">
        <v>41409</v>
      </c>
      <c r="E252" s="166">
        <v>1</v>
      </c>
      <c r="F252" s="166">
        <v>1</v>
      </c>
      <c r="G252" s="203">
        <v>8</v>
      </c>
      <c r="H252" s="320"/>
      <c r="I252" s="207">
        <v>61</v>
      </c>
      <c r="J252" s="175">
        <v>11.2</v>
      </c>
      <c r="K252" s="320"/>
      <c r="L252" s="171">
        <v>64</v>
      </c>
      <c r="M252" s="146"/>
      <c r="N252" s="146">
        <v>2</v>
      </c>
      <c r="O252" s="146">
        <v>2</v>
      </c>
      <c r="P252" s="234">
        <v>2</v>
      </c>
      <c r="Q252" s="234">
        <v>2</v>
      </c>
      <c r="R252" s="167"/>
      <c r="S252" s="146" t="s">
        <v>117</v>
      </c>
      <c r="T252" s="146"/>
      <c r="U252" s="234"/>
      <c r="V252" s="234"/>
      <c r="W252" s="167"/>
      <c r="X252" s="146">
        <v>8</v>
      </c>
      <c r="Y252" s="146">
        <v>8</v>
      </c>
      <c r="Z252" s="146">
        <v>7</v>
      </c>
      <c r="AA252" s="146"/>
      <c r="AB252" s="167"/>
      <c r="AC252" s="146"/>
      <c r="AD252" s="146"/>
      <c r="AE252" s="146"/>
      <c r="AF252" s="171">
        <v>7</v>
      </c>
      <c r="AG252" s="315">
        <v>41415</v>
      </c>
      <c r="AH252" s="315">
        <v>41418</v>
      </c>
      <c r="AI252" s="171" t="s">
        <v>1020</v>
      </c>
      <c r="AJ252" s="311"/>
      <c r="AK252" s="234"/>
      <c r="AL252" s="234"/>
      <c r="AM252" s="234"/>
      <c r="AN252" s="277"/>
      <c r="AO252" s="319" t="s">
        <v>1117</v>
      </c>
      <c r="AP252" s="146">
        <v>2</v>
      </c>
      <c r="AQ252" s="146">
        <v>1.1599999999999999</v>
      </c>
      <c r="AR252" s="146">
        <v>179</v>
      </c>
      <c r="AS252" s="146"/>
      <c r="AT252" s="146"/>
      <c r="AU252" s="146"/>
      <c r="AV252" s="146"/>
      <c r="AW252" s="146"/>
      <c r="AX252" s="146"/>
      <c r="AY252" s="167">
        <v>0</v>
      </c>
      <c r="AZ252" s="171">
        <v>0</v>
      </c>
      <c r="BA252" s="234"/>
      <c r="BB252" s="303">
        <f t="shared" si="6"/>
        <v>378.34577318300308</v>
      </c>
      <c r="BC252" s="173"/>
      <c r="BD252" s="304">
        <f t="shared" si="7"/>
        <v>378.34577318300308</v>
      </c>
      <c r="BE252" s="311"/>
      <c r="BF252" s="277"/>
      <c r="BG252" s="231"/>
      <c r="BH252" s="231"/>
      <c r="BI252" s="231"/>
      <c r="BJ252" s="233"/>
      <c r="BK252" s="167"/>
      <c r="BL252" s="231"/>
      <c r="BM252" s="231"/>
      <c r="BN252" s="233"/>
      <c r="BO252" s="167"/>
      <c r="BP252" s="146"/>
      <c r="BQ252" s="146"/>
      <c r="BR252" s="277"/>
      <c r="BS252" s="231"/>
      <c r="BT252" s="231"/>
      <c r="BU252" s="231"/>
      <c r="BV252" s="231"/>
      <c r="BW252" s="167"/>
      <c r="BX252" s="231"/>
      <c r="BY252" s="231"/>
      <c r="BZ252" s="231"/>
      <c r="CA252" s="155">
        <v>249</v>
      </c>
      <c r="CB252" s="146">
        <v>2</v>
      </c>
      <c r="CC252" s="146">
        <v>1.1599999999999999</v>
      </c>
      <c r="CD252" s="146">
        <v>179</v>
      </c>
      <c r="CE252" s="173">
        <v>378.34577318300308</v>
      </c>
      <c r="CF252" s="146">
        <v>7</v>
      </c>
      <c r="CG252" s="315">
        <v>41415</v>
      </c>
      <c r="CH252" s="315">
        <v>41418</v>
      </c>
      <c r="CI252" s="146" t="s">
        <v>1020</v>
      </c>
      <c r="CJ252" s="146">
        <v>0</v>
      </c>
      <c r="CK252" s="234"/>
      <c r="CL252" s="231"/>
      <c r="CM252" s="231"/>
      <c r="CN252" s="231"/>
      <c r="CO252" s="77"/>
    </row>
    <row r="253" spans="1:93" x14ac:dyDescent="0.25">
      <c r="A253" s="152">
        <v>250</v>
      </c>
      <c r="D253" s="168">
        <v>41402</v>
      </c>
      <c r="E253" s="166">
        <v>1</v>
      </c>
      <c r="F253" s="166">
        <v>1</v>
      </c>
      <c r="G253" s="203">
        <v>7.9</v>
      </c>
      <c r="H253" s="320"/>
      <c r="I253" s="207">
        <v>70</v>
      </c>
      <c r="J253" s="175">
        <v>10.8</v>
      </c>
      <c r="K253" s="320"/>
      <c r="L253" s="171">
        <v>72</v>
      </c>
      <c r="M253" s="146">
        <v>1</v>
      </c>
      <c r="N253" s="146">
        <v>1</v>
      </c>
      <c r="O253" s="146">
        <v>1</v>
      </c>
      <c r="P253" s="234"/>
      <c r="Q253" s="234"/>
      <c r="R253" s="167"/>
      <c r="S253" s="146" t="s">
        <v>111</v>
      </c>
      <c r="T253" s="146"/>
      <c r="U253" s="234"/>
      <c r="V253" s="234"/>
      <c r="W253" s="167">
        <v>10</v>
      </c>
      <c r="X253" s="146">
        <v>3</v>
      </c>
      <c r="Y253" s="146"/>
      <c r="Z253" s="146"/>
      <c r="AA253" s="146"/>
      <c r="AB253" s="167"/>
      <c r="AC253" s="146"/>
      <c r="AD253" s="146">
        <v>2</v>
      </c>
      <c r="AE253" s="146"/>
      <c r="AF253" s="171"/>
      <c r="AG253" s="146" t="s">
        <v>1014</v>
      </c>
      <c r="AH253" s="146"/>
      <c r="AI253" s="316">
        <v>41415</v>
      </c>
      <c r="AJ253" s="311"/>
      <c r="AK253" s="234"/>
      <c r="AL253" s="234"/>
      <c r="AM253" s="234"/>
      <c r="AN253" s="277"/>
      <c r="AO253" s="319" t="s">
        <v>1109</v>
      </c>
      <c r="AP253" s="146">
        <v>1</v>
      </c>
      <c r="AQ253" s="146">
        <v>2.79</v>
      </c>
      <c r="AR253" s="146">
        <v>279</v>
      </c>
      <c r="AS253" s="146"/>
      <c r="AT253" s="146"/>
      <c r="AU253" s="146"/>
      <c r="AV253" s="146"/>
      <c r="AW253" s="146"/>
      <c r="AX253" s="146"/>
      <c r="AY253" s="167">
        <v>0</v>
      </c>
      <c r="AZ253" s="171">
        <v>0</v>
      </c>
      <c r="BA253" s="234" t="s">
        <v>1118</v>
      </c>
      <c r="BB253" s="303">
        <f>(AQ253^2*PI()*AR253*2)/4</f>
        <v>3411.3987567857594</v>
      </c>
      <c r="BC253" s="173"/>
      <c r="BD253" s="304">
        <f t="shared" si="7"/>
        <v>3411.3987567857594</v>
      </c>
      <c r="BE253" s="311"/>
      <c r="BF253" s="277"/>
      <c r="BG253" s="231"/>
      <c r="BH253" s="231"/>
      <c r="BI253" s="231"/>
      <c r="BJ253" s="233"/>
      <c r="BK253" s="167"/>
      <c r="BL253" s="231"/>
      <c r="BM253" s="231"/>
      <c r="BN253" s="233"/>
      <c r="BO253" s="167"/>
      <c r="BP253" s="146"/>
      <c r="BQ253" s="146"/>
      <c r="BR253" s="277"/>
      <c r="BS253" s="231"/>
      <c r="BT253" s="231"/>
      <c r="BU253" s="231"/>
      <c r="BV253" s="231"/>
      <c r="BW253" s="167"/>
      <c r="BX253" s="231"/>
      <c r="BY253" s="231"/>
      <c r="BZ253" s="231"/>
      <c r="CA253" s="155">
        <v>250</v>
      </c>
      <c r="CB253" s="146">
        <v>1</v>
      </c>
      <c r="CC253" s="146">
        <v>2.79</v>
      </c>
      <c r="CD253" s="146">
        <v>279</v>
      </c>
      <c r="CE253" s="173">
        <v>3411.3987567857594</v>
      </c>
      <c r="CF253" s="146">
        <v>2</v>
      </c>
      <c r="CG253" s="146" t="s">
        <v>1014</v>
      </c>
      <c r="CH253" s="146"/>
      <c r="CI253" s="315">
        <v>41415</v>
      </c>
      <c r="CJ253" s="146">
        <v>0</v>
      </c>
      <c r="CK253" s="234"/>
      <c r="CL253" s="231"/>
      <c r="CM253" s="231"/>
      <c r="CN253" s="231"/>
      <c r="CO253" s="77"/>
    </row>
    <row r="254" spans="1:93" x14ac:dyDescent="0.25">
      <c r="A254" s="152">
        <v>251</v>
      </c>
      <c r="B254" s="188"/>
      <c r="C254" s="188"/>
      <c r="D254" s="168">
        <v>41409</v>
      </c>
      <c r="E254" s="166">
        <v>1</v>
      </c>
      <c r="F254" s="166">
        <v>1</v>
      </c>
      <c r="G254" s="203">
        <v>8.5</v>
      </c>
      <c r="H254" s="320"/>
      <c r="I254" s="207">
        <v>135</v>
      </c>
      <c r="J254" s="175">
        <v>11.6</v>
      </c>
      <c r="K254" s="320"/>
      <c r="L254" s="171">
        <v>140</v>
      </c>
      <c r="M254" s="146"/>
      <c r="N254" s="146">
        <v>1</v>
      </c>
      <c r="O254" s="146">
        <v>1</v>
      </c>
      <c r="P254" s="234"/>
      <c r="Q254" s="234"/>
      <c r="R254" s="167"/>
      <c r="S254" s="146" t="s">
        <v>118</v>
      </c>
      <c r="T254" s="146"/>
      <c r="U254" s="234"/>
      <c r="V254" s="234"/>
      <c r="W254" s="167"/>
      <c r="X254" s="146">
        <v>4</v>
      </c>
      <c r="Y254" s="146"/>
      <c r="Z254" s="146"/>
      <c r="AA254" s="146"/>
      <c r="AB254" s="167"/>
      <c r="AC254" s="146"/>
      <c r="AD254" s="146">
        <v>4</v>
      </c>
      <c r="AE254" s="146"/>
      <c r="AF254" s="171"/>
      <c r="AG254" s="146" t="s">
        <v>1014</v>
      </c>
      <c r="AH254" s="146"/>
      <c r="AI254" s="171" t="s">
        <v>1014</v>
      </c>
      <c r="AJ254" s="311"/>
      <c r="AK254" s="234"/>
      <c r="AL254" s="234"/>
      <c r="AM254" s="234"/>
      <c r="AN254" s="277"/>
      <c r="AO254" s="319" t="s">
        <v>1076</v>
      </c>
      <c r="AP254" s="146">
        <v>1</v>
      </c>
      <c r="AQ254" s="146">
        <v>1.94</v>
      </c>
      <c r="AR254" s="146">
        <v>219</v>
      </c>
      <c r="AS254" s="146"/>
      <c r="AT254" s="146"/>
      <c r="AU254" s="146"/>
      <c r="AV254" s="146"/>
      <c r="AW254" s="146"/>
      <c r="AX254" s="146"/>
      <c r="AY254" s="167">
        <v>0</v>
      </c>
      <c r="AZ254" s="171">
        <v>0</v>
      </c>
      <c r="BA254" s="234"/>
      <c r="BB254" s="303">
        <f t="shared" si="6"/>
        <v>647.34747158001733</v>
      </c>
      <c r="BC254" s="173"/>
      <c r="BD254" s="304">
        <f t="shared" si="7"/>
        <v>647.34747158001733</v>
      </c>
      <c r="BE254" s="311"/>
      <c r="BF254" s="277"/>
      <c r="BG254" s="231"/>
      <c r="BH254" s="231"/>
      <c r="BI254" s="231"/>
      <c r="BJ254" s="233"/>
      <c r="BK254" s="167"/>
      <c r="BL254" s="231"/>
      <c r="BM254" s="231"/>
      <c r="BN254" s="233"/>
      <c r="BO254" s="167"/>
      <c r="BP254" s="146"/>
      <c r="BQ254" s="146"/>
      <c r="BR254" s="277"/>
      <c r="BS254" s="231"/>
      <c r="BT254" s="231"/>
      <c r="BU254" s="231"/>
      <c r="BV254" s="231"/>
      <c r="BW254" s="167"/>
      <c r="BX254" s="231"/>
      <c r="BY254" s="231"/>
      <c r="BZ254" s="231"/>
      <c r="CA254" s="155">
        <v>251</v>
      </c>
      <c r="CB254" s="146">
        <v>1</v>
      </c>
      <c r="CC254" s="146">
        <v>1.94</v>
      </c>
      <c r="CD254" s="146">
        <v>219</v>
      </c>
      <c r="CE254" s="173">
        <v>647.34747158001733</v>
      </c>
      <c r="CF254" s="146">
        <v>4</v>
      </c>
      <c r="CG254" s="146" t="s">
        <v>1014</v>
      </c>
      <c r="CH254" s="146"/>
      <c r="CI254" s="146" t="s">
        <v>1014</v>
      </c>
      <c r="CJ254" s="146">
        <v>0</v>
      </c>
      <c r="CK254" s="234"/>
      <c r="CL254" s="231"/>
      <c r="CM254" s="231"/>
      <c r="CN254" s="231"/>
      <c r="CO254" s="77"/>
    </row>
    <row r="255" spans="1:93" x14ac:dyDescent="0.25">
      <c r="A255" s="152">
        <v>252</v>
      </c>
      <c r="B255" s="138"/>
      <c r="C255" s="138"/>
      <c r="D255" s="321">
        <v>41415</v>
      </c>
      <c r="E255" s="166">
        <v>1</v>
      </c>
      <c r="F255" s="166">
        <v>1</v>
      </c>
      <c r="G255" s="203"/>
      <c r="H255" s="320"/>
      <c r="I255" s="207"/>
      <c r="J255" s="175">
        <v>10.9</v>
      </c>
      <c r="K255" s="320"/>
      <c r="L255" s="171">
        <v>11</v>
      </c>
      <c r="M255" s="146"/>
      <c r="N255" s="146"/>
      <c r="O255" s="146">
        <v>1</v>
      </c>
      <c r="P255" s="234">
        <v>1</v>
      </c>
      <c r="Q255" s="234"/>
      <c r="R255" s="167"/>
      <c r="S255" s="146"/>
      <c r="T255" s="146"/>
      <c r="U255" s="234"/>
      <c r="V255" s="234"/>
      <c r="W255" s="167"/>
      <c r="X255" s="146"/>
      <c r="Y255" s="146">
        <v>3</v>
      </c>
      <c r="Z255" s="234"/>
      <c r="AA255" s="234"/>
      <c r="AB255" s="167"/>
      <c r="AC255" s="146"/>
      <c r="AD255" s="146"/>
      <c r="AE255" s="146">
        <v>3</v>
      </c>
      <c r="AF255" s="171"/>
      <c r="AG255" s="315">
        <v>41415</v>
      </c>
      <c r="AH255" s="315">
        <v>41415</v>
      </c>
      <c r="AI255" s="316">
        <v>41418</v>
      </c>
      <c r="AJ255" s="311"/>
      <c r="AK255" s="234"/>
      <c r="AL255" s="234"/>
      <c r="AM255" s="234"/>
      <c r="AN255" s="277"/>
      <c r="AO255" s="319" t="s">
        <v>1119</v>
      </c>
      <c r="AP255" s="146">
        <v>1</v>
      </c>
      <c r="AQ255" s="146">
        <v>1.56</v>
      </c>
      <c r="AR255" s="146">
        <v>198</v>
      </c>
      <c r="AS255" s="146"/>
      <c r="AT255" s="146"/>
      <c r="AU255" s="146"/>
      <c r="AV255" s="146"/>
      <c r="AW255" s="146"/>
      <c r="AX255" s="146"/>
      <c r="AY255" s="167">
        <v>0</v>
      </c>
      <c r="AZ255" s="171">
        <v>0</v>
      </c>
      <c r="BA255" s="234"/>
      <c r="BB255" s="303">
        <f t="shared" si="6"/>
        <v>378.446304147918</v>
      </c>
      <c r="BC255" s="173"/>
      <c r="BD255" s="304">
        <f t="shared" si="7"/>
        <v>378.446304147918</v>
      </c>
      <c r="BE255" s="311"/>
      <c r="BF255" s="277"/>
      <c r="BG255" s="231"/>
      <c r="BH255" s="231"/>
      <c r="BI255" s="231"/>
      <c r="BJ255" s="233"/>
      <c r="BK255" s="167"/>
      <c r="BL255" s="231"/>
      <c r="BM255" s="231"/>
      <c r="BN255" s="233"/>
      <c r="BO255" s="167"/>
      <c r="BP255" s="146"/>
      <c r="BQ255" s="146"/>
      <c r="BR255" s="277"/>
      <c r="BS255" s="231"/>
      <c r="BT255" s="231"/>
      <c r="BU255" s="231"/>
      <c r="BV255" s="231"/>
      <c r="BW255" s="167"/>
      <c r="BX255" s="231"/>
      <c r="BY255" s="231"/>
      <c r="BZ255" s="231"/>
      <c r="CA255" s="155">
        <v>252</v>
      </c>
      <c r="CB255" s="146">
        <v>1</v>
      </c>
      <c r="CC255" s="146">
        <v>1.56</v>
      </c>
      <c r="CD255" s="146">
        <v>198</v>
      </c>
      <c r="CE255" s="173">
        <v>378.446304147918</v>
      </c>
      <c r="CF255" s="146">
        <v>3</v>
      </c>
      <c r="CG255" s="315">
        <v>41415</v>
      </c>
      <c r="CH255" s="315">
        <v>41415</v>
      </c>
      <c r="CI255" s="315">
        <v>41418</v>
      </c>
      <c r="CJ255" s="146">
        <v>0</v>
      </c>
      <c r="CK255" s="234"/>
      <c r="CL255" s="231"/>
      <c r="CM255" s="231"/>
      <c r="CN255" s="231"/>
      <c r="CO255" s="77"/>
    </row>
    <row r="256" spans="1:93" x14ac:dyDescent="0.25">
      <c r="A256" s="152">
        <v>253</v>
      </c>
      <c r="B256" s="138"/>
      <c r="C256" s="138"/>
      <c r="D256" s="321">
        <v>41415</v>
      </c>
      <c r="E256" s="166">
        <v>1</v>
      </c>
      <c r="F256" s="166">
        <v>1</v>
      </c>
      <c r="G256" s="203"/>
      <c r="H256" s="234"/>
      <c r="I256" s="207"/>
      <c r="J256" s="175">
        <v>10.6</v>
      </c>
      <c r="K256" s="234"/>
      <c r="L256" s="171">
        <v>50</v>
      </c>
      <c r="M256" s="146"/>
      <c r="N256" s="146"/>
      <c r="O256" s="146">
        <v>1</v>
      </c>
      <c r="P256" s="234"/>
      <c r="Q256" s="234"/>
      <c r="R256" s="167"/>
      <c r="S256" s="146"/>
      <c r="T256" s="146"/>
      <c r="U256" s="234"/>
      <c r="V256" s="234"/>
      <c r="W256" s="167"/>
      <c r="X256" s="146"/>
      <c r="Y256" s="146"/>
      <c r="Z256" s="234"/>
      <c r="AA256" s="234"/>
      <c r="AB256" s="167"/>
      <c r="AC256" s="146"/>
      <c r="AD256" s="146">
        <v>6</v>
      </c>
      <c r="AE256" s="146"/>
      <c r="AF256" s="171"/>
      <c r="AG256" s="146" t="s">
        <v>1014</v>
      </c>
      <c r="AH256" s="146"/>
      <c r="AI256" s="316">
        <v>41415</v>
      </c>
      <c r="AJ256" s="311"/>
      <c r="AK256" s="234"/>
      <c r="AL256" s="234"/>
      <c r="AM256" s="234"/>
      <c r="AN256" s="277"/>
      <c r="AO256" s="319" t="s">
        <v>1120</v>
      </c>
      <c r="AP256" s="146">
        <v>1</v>
      </c>
      <c r="AQ256" s="146">
        <v>1.49</v>
      </c>
      <c r="AR256" s="146">
        <v>231</v>
      </c>
      <c r="AS256" s="146"/>
      <c r="AT256" s="146"/>
      <c r="AU256" s="146"/>
      <c r="AV256" s="146"/>
      <c r="AW256" s="146"/>
      <c r="AX256" s="146"/>
      <c r="AY256" s="167">
        <v>0</v>
      </c>
      <c r="AZ256" s="171">
        <v>0</v>
      </c>
      <c r="BA256" s="234"/>
      <c r="BB256" s="303">
        <f t="shared" si="6"/>
        <v>402.78602885105391</v>
      </c>
      <c r="BC256" s="173"/>
      <c r="BD256" s="304">
        <f t="shared" si="7"/>
        <v>402.78602885105391</v>
      </c>
      <c r="BE256" s="311"/>
      <c r="BF256" s="277"/>
      <c r="BG256" s="231"/>
      <c r="BH256" s="231"/>
      <c r="BI256" s="231"/>
      <c r="BJ256" s="233"/>
      <c r="BK256" s="167"/>
      <c r="BL256" s="231"/>
      <c r="BM256" s="231"/>
      <c r="BN256" s="233"/>
      <c r="BO256" s="167"/>
      <c r="BP256" s="146"/>
      <c r="BQ256" s="146"/>
      <c r="BR256" s="277"/>
      <c r="BS256" s="231"/>
      <c r="BT256" s="231"/>
      <c r="BU256" s="231"/>
      <c r="BV256" s="231"/>
      <c r="BW256" s="167"/>
      <c r="BX256" s="231"/>
      <c r="BY256" s="231"/>
      <c r="BZ256" s="231"/>
      <c r="CA256" s="155">
        <v>253</v>
      </c>
      <c r="CB256" s="146">
        <v>1</v>
      </c>
      <c r="CC256" s="146">
        <v>1.49</v>
      </c>
      <c r="CD256" s="146">
        <v>231</v>
      </c>
      <c r="CE256" s="173">
        <v>402.78602885105391</v>
      </c>
      <c r="CF256" s="146">
        <v>6</v>
      </c>
      <c r="CG256" s="146" t="s">
        <v>1014</v>
      </c>
      <c r="CH256" s="146"/>
      <c r="CI256" s="315">
        <v>41415</v>
      </c>
      <c r="CJ256" s="146">
        <v>0</v>
      </c>
      <c r="CK256" s="234"/>
      <c r="CL256" s="231"/>
      <c r="CM256" s="231"/>
      <c r="CN256" s="231"/>
      <c r="CO256" s="77"/>
    </row>
    <row r="257" spans="2:93" customFormat="1" x14ac:dyDescent="0.25">
      <c r="B257" s="135"/>
      <c r="C257" s="135"/>
      <c r="D257" s="231"/>
      <c r="E257" s="233"/>
      <c r="F257" s="233"/>
      <c r="G257" s="234"/>
      <c r="H257" s="234"/>
      <c r="I257" s="234"/>
      <c r="J257" s="233"/>
      <c r="K257" s="234"/>
      <c r="L257" s="231"/>
      <c r="M257" s="146"/>
      <c r="N257" s="146"/>
      <c r="O257" s="231"/>
      <c r="P257" s="233"/>
      <c r="Q257" s="233"/>
      <c r="R257" s="231"/>
      <c r="S257" s="231"/>
      <c r="T257" s="231"/>
      <c r="U257" s="233"/>
      <c r="V257" s="233"/>
      <c r="W257" s="231"/>
      <c r="X257" s="231"/>
      <c r="Y257" s="146"/>
      <c r="Z257" s="233"/>
      <c r="AA257" s="233"/>
      <c r="AB257" s="231"/>
      <c r="AC257" s="231"/>
      <c r="AD257" s="231"/>
      <c r="AE257" s="231"/>
      <c r="AF257" s="231"/>
      <c r="AG257" s="231"/>
      <c r="AH257" s="231"/>
      <c r="AI257" s="231"/>
      <c r="AJ257" s="233"/>
      <c r="AK257" s="233"/>
      <c r="AL257" s="233"/>
      <c r="AM257" s="233"/>
      <c r="AN257" s="233"/>
      <c r="AO257" s="233"/>
      <c r="AP257" s="231"/>
      <c r="AQ257" s="231"/>
      <c r="AR257" s="231"/>
      <c r="AS257" s="231"/>
      <c r="AT257" s="231"/>
      <c r="AU257" s="231"/>
      <c r="AV257" s="231"/>
      <c r="AW257" s="231"/>
      <c r="AX257" s="231"/>
      <c r="AY257" s="231"/>
      <c r="AZ257" s="231"/>
      <c r="BA257" s="233"/>
      <c r="BB257" s="233"/>
      <c r="BC257" s="233"/>
      <c r="BD257" s="233"/>
      <c r="BE257" s="233"/>
      <c r="BF257" s="233"/>
      <c r="BG257" s="231"/>
      <c r="BH257" s="231"/>
      <c r="BI257" s="231"/>
      <c r="BJ257" s="233"/>
      <c r="BK257" s="231"/>
      <c r="BL257" s="231"/>
      <c r="BM257" s="231"/>
      <c r="BN257" s="233"/>
      <c r="BO257" s="231"/>
      <c r="BP257" s="231"/>
      <c r="BQ257" s="231"/>
      <c r="BR257" s="233"/>
      <c r="BS257" s="231"/>
      <c r="BT257" s="231"/>
      <c r="BU257" s="231"/>
      <c r="BV257" s="231"/>
      <c r="BW257" s="231"/>
      <c r="BX257" s="231"/>
      <c r="BY257" s="231"/>
      <c r="BZ257" s="231"/>
      <c r="CA257" s="322"/>
      <c r="CB257" s="233"/>
      <c r="CC257" s="231"/>
      <c r="CD257" s="231"/>
      <c r="CE257" s="233"/>
      <c r="CF257" s="146"/>
      <c r="CG257" s="231"/>
      <c r="CH257" s="231"/>
      <c r="CI257" s="146"/>
      <c r="CJ257" s="231"/>
      <c r="CK257" s="234"/>
      <c r="CL257" s="231"/>
      <c r="CM257" s="231"/>
      <c r="CN257" s="231"/>
      <c r="CO257" s="77"/>
    </row>
    <row r="259" spans="2:93" customFormat="1" x14ac:dyDescent="0.25">
      <c r="B259" s="188" t="s">
        <v>12</v>
      </c>
      <c r="C259" s="188"/>
      <c r="D259" s="295"/>
      <c r="E259" s="135"/>
      <c r="F259" s="135"/>
      <c r="G259" s="135"/>
      <c r="H259" s="135"/>
      <c r="I259" s="135"/>
      <c r="J259" s="135"/>
      <c r="K259" s="135"/>
      <c r="L259" s="295"/>
      <c r="M259" s="295"/>
      <c r="N259" s="295"/>
      <c r="O259" s="295"/>
      <c r="P259" s="135"/>
      <c r="Q259" s="135"/>
      <c r="R259" s="295"/>
      <c r="S259" s="295"/>
      <c r="T259" s="295"/>
      <c r="U259" s="135"/>
      <c r="V259" s="135"/>
      <c r="W259" s="295"/>
      <c r="X259" s="295"/>
      <c r="Y259" s="295"/>
      <c r="Z259" s="135"/>
      <c r="AA259" s="135"/>
      <c r="AB259" s="295"/>
      <c r="AC259" s="295"/>
      <c r="AD259" s="295"/>
      <c r="AE259" s="295"/>
      <c r="AF259" s="295"/>
      <c r="AG259" s="295"/>
      <c r="AH259" s="295"/>
      <c r="AI259" s="295"/>
      <c r="AJ259" s="135"/>
      <c r="AK259" s="135"/>
      <c r="AL259" s="135"/>
      <c r="AM259" s="135"/>
      <c r="AN259" s="135"/>
      <c r="AO259" s="135"/>
      <c r="AP259" s="295"/>
      <c r="AQ259" s="295"/>
      <c r="AR259" s="295"/>
      <c r="AS259" s="295"/>
      <c r="AT259" s="295"/>
      <c r="AU259" s="295"/>
      <c r="AV259" s="295"/>
      <c r="AW259" s="295"/>
      <c r="AX259" s="295"/>
      <c r="AY259" s="295"/>
      <c r="AZ259" s="295"/>
      <c r="BA259" s="135"/>
      <c r="BB259" s="135"/>
      <c r="BC259" s="135"/>
      <c r="BD259" s="135"/>
      <c r="BE259" s="135"/>
      <c r="BF259" s="135"/>
      <c r="BG259" s="295"/>
      <c r="BH259" s="295"/>
      <c r="BI259" s="295"/>
      <c r="BJ259" s="135"/>
      <c r="BK259" s="295"/>
      <c r="BL259" s="295"/>
      <c r="BM259" s="295"/>
      <c r="BN259" s="135"/>
      <c r="BO259" s="295"/>
      <c r="BP259" s="295"/>
      <c r="BQ259" s="295"/>
      <c r="BR259" s="135"/>
      <c r="BS259" s="295"/>
      <c r="BT259" s="295"/>
      <c r="BU259" s="295"/>
      <c r="BV259" s="295"/>
      <c r="BW259" s="295"/>
      <c r="BX259" s="295"/>
      <c r="BY259" s="295"/>
      <c r="BZ259" s="295"/>
      <c r="CA259" s="178"/>
      <c r="CB259" s="135"/>
      <c r="CC259" s="295"/>
      <c r="CD259" s="295"/>
      <c r="CE259" s="135"/>
      <c r="CF259" s="291"/>
      <c r="CG259" s="295"/>
      <c r="CH259" s="295"/>
      <c r="CI259" s="291"/>
      <c r="CJ259" s="295"/>
      <c r="CK259" s="138"/>
      <c r="CL259" s="295"/>
      <c r="CM259" s="295"/>
      <c r="CN259" s="295"/>
    </row>
    <row r="260" spans="2:93" customFormat="1" x14ac:dyDescent="0.25">
      <c r="B260" s="188" t="s">
        <v>14</v>
      </c>
      <c r="C260" s="188"/>
      <c r="D260" s="295"/>
      <c r="E260" s="135"/>
      <c r="F260" s="135"/>
      <c r="G260" s="135"/>
      <c r="H260" s="135"/>
      <c r="I260" s="135"/>
      <c r="J260" s="135"/>
      <c r="K260" s="135"/>
      <c r="L260" s="295"/>
      <c r="M260" s="295"/>
      <c r="N260" s="295"/>
      <c r="O260" s="295"/>
      <c r="P260" s="135"/>
      <c r="Q260" s="135"/>
      <c r="R260" s="295"/>
      <c r="S260" s="295"/>
      <c r="T260" s="295"/>
      <c r="U260" s="135"/>
      <c r="V260" s="135"/>
      <c r="W260" s="295"/>
      <c r="X260" s="295"/>
      <c r="Y260" s="295"/>
      <c r="Z260" s="135"/>
      <c r="AA260" s="135"/>
      <c r="AB260" s="295"/>
      <c r="AC260" s="295"/>
      <c r="AD260" s="295"/>
      <c r="AE260" s="295"/>
      <c r="AF260" s="295"/>
      <c r="AG260" s="295"/>
      <c r="AH260" s="295"/>
      <c r="AI260" s="295"/>
      <c r="AJ260" s="135"/>
      <c r="AK260" s="135"/>
      <c r="AL260" s="135"/>
      <c r="AM260" s="135"/>
      <c r="AN260" s="135"/>
      <c r="AO260" s="135"/>
      <c r="AP260" s="295"/>
      <c r="AQ260" s="295"/>
      <c r="AR260" s="295"/>
      <c r="AS260" s="295"/>
      <c r="AT260" s="295"/>
      <c r="AU260" s="295"/>
      <c r="AV260" s="295"/>
      <c r="AW260" s="295"/>
      <c r="AX260" s="295"/>
      <c r="AY260" s="295"/>
      <c r="AZ260" s="295"/>
      <c r="BA260" s="135"/>
      <c r="BB260" s="135"/>
      <c r="BC260" s="135"/>
      <c r="BD260" s="135"/>
      <c r="BE260" s="135"/>
      <c r="BF260" s="135"/>
      <c r="BG260" s="295"/>
      <c r="BH260" s="295"/>
      <c r="BI260" s="295"/>
      <c r="BJ260" s="135"/>
      <c r="BK260" s="295"/>
      <c r="BL260" s="295"/>
      <c r="BM260" s="295"/>
      <c r="BN260" s="135"/>
      <c r="BO260" s="295"/>
      <c r="BP260" s="295"/>
      <c r="BQ260" s="295"/>
      <c r="BR260" s="135"/>
      <c r="BS260" s="295"/>
      <c r="BT260" s="295"/>
      <c r="BU260" s="295"/>
      <c r="BV260" s="295"/>
      <c r="BW260" s="295"/>
      <c r="BX260" s="295"/>
      <c r="BY260" s="295"/>
      <c r="BZ260" s="295"/>
      <c r="CA260" s="178"/>
      <c r="CB260" s="135"/>
      <c r="CC260" s="295"/>
      <c r="CD260" s="295"/>
      <c r="CE260" s="135"/>
      <c r="CF260" s="291"/>
      <c r="CG260" s="295"/>
      <c r="CH260" s="295"/>
      <c r="CI260" s="291"/>
      <c r="CJ260" s="295"/>
      <c r="CK260" s="138"/>
      <c r="CL260" s="295"/>
      <c r="CM260" s="295"/>
      <c r="CN260" s="295"/>
    </row>
    <row r="261" spans="2:93" customFormat="1" x14ac:dyDescent="0.25">
      <c r="B261" s="293" t="s">
        <v>90</v>
      </c>
      <c r="C261" s="293"/>
      <c r="D261" s="295"/>
      <c r="E261" s="135"/>
      <c r="F261" s="135"/>
      <c r="G261" s="135"/>
      <c r="H261" s="135"/>
      <c r="I261" s="135"/>
      <c r="J261" s="135"/>
      <c r="K261" s="135"/>
      <c r="L261" s="295"/>
      <c r="M261" s="295"/>
      <c r="N261" s="295"/>
      <c r="O261" s="295"/>
      <c r="P261" s="135"/>
      <c r="Q261" s="135"/>
      <c r="R261" s="295"/>
      <c r="S261" s="295"/>
      <c r="T261" s="295"/>
      <c r="U261" s="135"/>
      <c r="V261" s="135"/>
      <c r="W261" s="295"/>
      <c r="X261" s="295"/>
      <c r="Y261" s="295"/>
      <c r="Z261" s="135"/>
      <c r="AA261" s="135"/>
      <c r="AB261" s="295"/>
      <c r="AC261" s="295"/>
      <c r="AD261" s="295"/>
      <c r="AE261" s="295"/>
      <c r="AF261" s="295"/>
      <c r="AG261" s="295"/>
      <c r="AH261" s="295"/>
      <c r="AI261" s="295"/>
      <c r="AJ261" s="135"/>
      <c r="AK261" s="135"/>
      <c r="AL261" s="135"/>
      <c r="AM261" s="135"/>
      <c r="AN261" s="135"/>
      <c r="AO261" s="135"/>
      <c r="AP261" s="295"/>
      <c r="AQ261" s="295"/>
      <c r="AR261" s="295"/>
      <c r="AS261" s="295"/>
      <c r="AT261" s="295"/>
      <c r="AU261" s="295"/>
      <c r="AV261" s="295"/>
      <c r="AW261" s="295"/>
      <c r="AX261" s="295"/>
      <c r="AY261" s="295"/>
      <c r="AZ261" s="295"/>
      <c r="BA261" s="135"/>
      <c r="BB261" s="135"/>
      <c r="BC261" s="135"/>
      <c r="BD261" s="135"/>
      <c r="BE261" s="135"/>
      <c r="BF261" s="135"/>
      <c r="BG261" s="295"/>
      <c r="BH261" s="295"/>
      <c r="BI261" s="295"/>
      <c r="BJ261" s="135"/>
      <c r="BK261" s="295"/>
      <c r="BL261" s="295"/>
      <c r="BM261" s="295"/>
      <c r="BN261" s="135"/>
      <c r="BO261" s="295"/>
      <c r="BP261" s="295"/>
      <c r="BQ261" s="295"/>
      <c r="BR261" s="135"/>
      <c r="BS261" s="295"/>
      <c r="BT261" s="295"/>
      <c r="BU261" s="295"/>
      <c r="BV261" s="295"/>
      <c r="BW261" s="295"/>
      <c r="BX261" s="295"/>
      <c r="BY261" s="295"/>
      <c r="BZ261" s="295"/>
      <c r="CA261" s="178"/>
      <c r="CB261" s="135"/>
      <c r="CC261" s="295"/>
      <c r="CD261" s="295"/>
      <c r="CE261" s="135"/>
      <c r="CF261" s="291"/>
      <c r="CG261" s="295"/>
      <c r="CH261" s="295"/>
      <c r="CI261" s="291"/>
      <c r="CJ261" s="295"/>
      <c r="CK261" s="138"/>
      <c r="CL261" s="295"/>
      <c r="CM261" s="295"/>
      <c r="CN261" s="295"/>
    </row>
  </sheetData>
  <mergeCells count="74">
    <mergeCell ref="BW2:BZ2"/>
    <mergeCell ref="A3:A4"/>
    <mergeCell ref="B3:B4"/>
    <mergeCell ref="C3:C4"/>
    <mergeCell ref="D3:D4"/>
    <mergeCell ref="E3:E4"/>
    <mergeCell ref="F3:F4"/>
    <mergeCell ref="G3:I3"/>
    <mergeCell ref="J3:L3"/>
    <mergeCell ref="M3:Q3"/>
    <mergeCell ref="J2:L2"/>
    <mergeCell ref="AP2:AR2"/>
    <mergeCell ref="BG2:BJ2"/>
    <mergeCell ref="BK2:BN2"/>
    <mergeCell ref="BO2:BR2"/>
    <mergeCell ref="BS2:BV2"/>
    <mergeCell ref="AU3:AU4"/>
    <mergeCell ref="R3:V3"/>
    <mergeCell ref="W3:AA3"/>
    <mergeCell ref="AB3:AF3"/>
    <mergeCell ref="AG3:AI3"/>
    <mergeCell ref="AJ3:AN3"/>
    <mergeCell ref="AO3:AO4"/>
    <mergeCell ref="AP3:AP4"/>
    <mergeCell ref="AQ3:AQ4"/>
    <mergeCell ref="AR3:AR4"/>
    <mergeCell ref="AS3:AS4"/>
    <mergeCell ref="AT3:AT4"/>
    <mergeCell ref="BG3:BG4"/>
    <mergeCell ref="AV3:AV4"/>
    <mergeCell ref="AW3:AW4"/>
    <mergeCell ref="AX3:AX4"/>
    <mergeCell ref="AY3:AY4"/>
    <mergeCell ref="AZ3:AZ4"/>
    <mergeCell ref="BA3:BA4"/>
    <mergeCell ref="BB3:BB4"/>
    <mergeCell ref="BC3:BC4"/>
    <mergeCell ref="BD3:BD4"/>
    <mergeCell ref="BE3:BE4"/>
    <mergeCell ref="BF3:BF4"/>
    <mergeCell ref="BS3:BS4"/>
    <mergeCell ref="BH3:BH4"/>
    <mergeCell ref="BI3:BI4"/>
    <mergeCell ref="BJ3:BJ4"/>
    <mergeCell ref="BK3:BK4"/>
    <mergeCell ref="BL3:BL4"/>
    <mergeCell ref="BM3:BM4"/>
    <mergeCell ref="BN3:BN4"/>
    <mergeCell ref="BO3:BO4"/>
    <mergeCell ref="BP3:BP4"/>
    <mergeCell ref="BQ3:BQ4"/>
    <mergeCell ref="BR3:BR4"/>
    <mergeCell ref="CE3:CE4"/>
    <mergeCell ref="BT3:BT4"/>
    <mergeCell ref="BU3:BU4"/>
    <mergeCell ref="BV3:BV4"/>
    <mergeCell ref="BW3:BW4"/>
    <mergeCell ref="BX3:BX4"/>
    <mergeCell ref="BY3:BY4"/>
    <mergeCell ref="BZ3:BZ4"/>
    <mergeCell ref="CA3:CA4"/>
    <mergeCell ref="CB3:CB4"/>
    <mergeCell ref="CC3:CC4"/>
    <mergeCell ref="CD3:CD4"/>
    <mergeCell ref="CL3:CL4"/>
    <mergeCell ref="CM3:CM4"/>
    <mergeCell ref="CN3:CN4"/>
    <mergeCell ref="CO3:CO4"/>
    <mergeCell ref="CF3:CF4"/>
    <mergeCell ref="CG3:CG4"/>
    <mergeCell ref="CH3:CH4"/>
    <mergeCell ref="CI3:CI4"/>
    <mergeCell ref="CJ3:CJ4"/>
    <mergeCell ref="CK3:CK4"/>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O269"/>
  <sheetViews>
    <sheetView workbookViewId="0">
      <pane xSplit="1" ySplit="4" topLeftCell="B5" activePane="bottomRight" state="frozen"/>
      <selection pane="topRight" activeCell="B1" sqref="B1"/>
      <selection pane="bottomLeft" activeCell="A5" sqref="A5"/>
      <selection pane="bottomRight" activeCell="AC7" sqref="AC7"/>
    </sheetView>
  </sheetViews>
  <sheetFormatPr defaultColWidth="8.85546875" defaultRowHeight="15" x14ac:dyDescent="0.25"/>
  <cols>
    <col min="1" max="1" width="9.140625" style="178"/>
    <col min="2" max="3" width="3.42578125" style="135" customWidth="1"/>
    <col min="4" max="4" width="10.28515625" style="337" customWidth="1"/>
    <col min="5" max="6" width="4" style="135" customWidth="1"/>
    <col min="7" max="7" width="4" style="137" customWidth="1"/>
    <col min="8" max="8" width="4" style="135" customWidth="1"/>
    <col min="9" max="9" width="4" style="139" customWidth="1"/>
    <col min="10" max="11" width="4" style="135" customWidth="1"/>
    <col min="12" max="12" width="4" style="337" customWidth="1"/>
    <col min="13" max="13" width="4.5703125" style="346" customWidth="1"/>
    <col min="14" max="14" width="2.7109375" style="337" customWidth="1"/>
    <col min="15" max="15" width="2.42578125" style="337" customWidth="1"/>
    <col min="16" max="18" width="10.42578125" style="135" bestFit="1" customWidth="1"/>
    <col min="19" max="20" width="3" style="337" customWidth="1"/>
    <col min="21" max="21" width="2.85546875" style="337" customWidth="1"/>
    <col min="22" max="24" width="3.42578125" style="135" customWidth="1"/>
    <col min="25" max="27" width="3.42578125" style="337" customWidth="1"/>
    <col min="28" max="30" width="3.42578125" style="135" customWidth="1"/>
    <col min="31" max="34" width="3.42578125" style="337" customWidth="1"/>
    <col min="35" max="35" width="3.42578125" style="341" customWidth="1"/>
    <col min="36" max="36" width="3.42578125" style="337" customWidth="1"/>
    <col min="37" max="37" width="13.85546875" style="337" bestFit="1" customWidth="1"/>
    <col min="38" max="38" width="10.42578125" style="337" bestFit="1" customWidth="1"/>
    <col min="39" max="39" width="13.85546875" style="337" bestFit="1" customWidth="1"/>
    <col min="40" max="40" width="1.85546875" style="135" customWidth="1"/>
    <col min="41" max="41" width="2.28515625" style="135" customWidth="1"/>
    <col min="42" max="42" width="3.28515625" style="135" customWidth="1"/>
    <col min="43" max="45" width="3.42578125" style="135" customWidth="1"/>
    <col min="46" max="46" width="57.5703125" style="135" customWidth="1"/>
    <col min="47" max="47" width="6.42578125" style="361" customWidth="1"/>
    <col min="48" max="48" width="7.5703125" style="358" customWidth="1"/>
    <col min="49" max="49" width="7.28515625" style="358" customWidth="1"/>
    <col min="50" max="54" width="7" style="358" customWidth="1"/>
    <col min="55" max="55" width="9.7109375" style="358" customWidth="1"/>
    <col min="56" max="56" width="7" style="358" customWidth="1"/>
    <col min="57" max="63" width="9.140625" style="337"/>
    <col min="64" max="64" width="31.42578125" style="135" bestFit="1" customWidth="1"/>
    <col min="65" max="65" width="2.7109375" style="135" customWidth="1"/>
    <col min="66" max="66" width="2.28515625" style="135" customWidth="1"/>
    <col min="67" max="67" width="0.85546875" style="135" customWidth="1"/>
    <col min="68" max="68" width="7.140625" style="135" customWidth="1"/>
    <col min="69" max="69" width="9.140625" style="135"/>
    <col min="70" max="70" width="5.42578125" style="337" customWidth="1"/>
    <col min="71" max="71" width="6" style="337" customWidth="1"/>
    <col min="72" max="72" width="6.140625" style="337" customWidth="1"/>
    <col min="73" max="75" width="6.140625" style="364" customWidth="1"/>
    <col min="76" max="76" width="8" style="135" customWidth="1"/>
    <col min="77" max="77" width="5.5703125" style="337" customWidth="1"/>
    <col min="78" max="78" width="5.7109375" style="337" customWidth="1"/>
    <col min="79" max="79" width="6.7109375" style="337" customWidth="1"/>
    <col min="80" max="82" width="6.7109375" style="364" customWidth="1"/>
    <col min="83" max="83" width="9.140625" style="135"/>
    <col min="84" max="84" width="5.5703125" style="337" customWidth="1"/>
    <col min="85" max="85" width="6.28515625" style="337" customWidth="1"/>
    <col min="86" max="86" width="6.85546875" style="337" customWidth="1"/>
    <col min="87" max="89" width="6.85546875" style="364" customWidth="1"/>
    <col min="90" max="90" width="9.140625" style="135"/>
    <col min="91" max="91" width="5.5703125" style="337" customWidth="1"/>
    <col min="92" max="92" width="6" style="337" customWidth="1"/>
    <col min="93" max="93" width="7" style="337" customWidth="1"/>
    <col min="94" max="96" width="7" style="364" customWidth="1"/>
    <col min="97" max="97" width="7" style="337" customWidth="1"/>
    <col min="98" max="98" width="6" style="337" customWidth="1"/>
    <col min="99" max="99" width="5.5703125" style="337" customWidth="1"/>
    <col min="100" max="100" width="6.7109375" style="337" customWidth="1"/>
    <col min="101" max="103" width="6.7109375" style="364" customWidth="1"/>
    <col min="104" max="104" width="7.42578125" style="337" customWidth="1"/>
    <col min="105" max="105" width="7.28515625" style="178" customWidth="1"/>
    <col min="106" max="106" width="6.28515625" style="135" customWidth="1"/>
    <col min="107" max="108" width="6.42578125" style="337" customWidth="1"/>
    <col min="109" max="109" width="7.5703125" style="135" customWidth="1"/>
    <col min="110" max="110" width="4.7109375" style="335" customWidth="1"/>
    <col min="111" max="111" width="13.85546875" style="337" bestFit="1" customWidth="1"/>
    <col min="112" max="112" width="10.42578125" style="337" bestFit="1" customWidth="1"/>
    <col min="113" max="113" width="13.85546875" style="335" bestFit="1" customWidth="1"/>
    <col min="114" max="114" width="7.42578125" style="337" customWidth="1"/>
    <col min="115" max="115" width="6.28515625" style="138" customWidth="1"/>
    <col min="116" max="116" width="6.42578125" style="337" customWidth="1"/>
    <col min="117" max="117" width="6" style="337" customWidth="1"/>
    <col min="118" max="118" width="5" style="337" customWidth="1"/>
    <col min="119" max="119" width="49.5703125" customWidth="1"/>
  </cols>
  <sheetData>
    <row r="1" spans="1:119" x14ac:dyDescent="0.25">
      <c r="A1" s="134" t="s">
        <v>997</v>
      </c>
      <c r="D1" s="134" t="s">
        <v>51</v>
      </c>
      <c r="E1" s="136"/>
      <c r="H1" s="138"/>
      <c r="J1" s="138"/>
      <c r="K1" s="138"/>
      <c r="L1" s="335"/>
      <c r="N1" s="335"/>
      <c r="O1" s="335"/>
      <c r="P1" s="138"/>
      <c r="Q1" s="138"/>
      <c r="R1" s="138"/>
      <c r="S1" s="335"/>
      <c r="T1" s="335"/>
      <c r="U1" s="335"/>
      <c r="V1" s="138"/>
      <c r="W1" s="138"/>
      <c r="X1" s="138"/>
      <c r="Y1" s="335"/>
      <c r="Z1" s="335"/>
      <c r="AA1" s="335"/>
      <c r="AB1" s="138"/>
      <c r="AC1" s="138"/>
      <c r="AD1" s="138"/>
      <c r="AE1" s="335"/>
      <c r="AF1" s="335"/>
      <c r="AG1" s="335"/>
      <c r="AH1" s="335"/>
      <c r="AI1" s="340"/>
      <c r="AJ1" s="335"/>
      <c r="AK1" s="335"/>
      <c r="AL1" s="335"/>
      <c r="AM1" s="335"/>
      <c r="AN1" s="138"/>
      <c r="AO1" s="138"/>
      <c r="AP1" s="138"/>
      <c r="AQ1" s="138"/>
      <c r="AR1" s="138"/>
      <c r="AS1" s="138"/>
      <c r="AT1" s="138"/>
      <c r="AU1" s="224" t="s">
        <v>1219</v>
      </c>
      <c r="AV1" s="335"/>
      <c r="AW1" s="335"/>
      <c r="AX1" s="337"/>
      <c r="AY1" s="349"/>
      <c r="AZ1" s="349"/>
      <c r="BA1" s="349"/>
      <c r="BB1" s="349"/>
      <c r="BC1" s="349"/>
      <c r="BP1" s="140" t="s">
        <v>43</v>
      </c>
      <c r="BY1" s="335"/>
      <c r="BZ1" s="335"/>
      <c r="CA1" s="335"/>
      <c r="CB1" s="363"/>
      <c r="CC1" s="363"/>
      <c r="CD1" s="363"/>
      <c r="CE1" s="138"/>
      <c r="CF1" s="335"/>
      <c r="CG1" s="335"/>
      <c r="CH1" s="335"/>
      <c r="CI1" s="363"/>
      <c r="CJ1" s="363"/>
      <c r="CK1" s="363"/>
      <c r="CL1" s="138"/>
      <c r="CM1" s="335"/>
      <c r="CN1" s="335"/>
      <c r="CO1" s="335"/>
      <c r="CP1" s="363"/>
      <c r="CQ1" s="363"/>
      <c r="CR1" s="363"/>
      <c r="CS1" s="335"/>
      <c r="DA1" s="224" t="s">
        <v>999</v>
      </c>
      <c r="DC1" s="335"/>
      <c r="DD1" s="335"/>
      <c r="DG1" s="335"/>
      <c r="DH1" s="335"/>
    </row>
    <row r="2" spans="1:119" x14ac:dyDescent="0.25">
      <c r="B2" s="141"/>
      <c r="C2" s="141"/>
      <c r="D2" s="336"/>
      <c r="E2" s="142"/>
      <c r="F2" s="142"/>
      <c r="G2" s="353"/>
      <c r="H2" s="142"/>
      <c r="I2" s="355"/>
      <c r="J2" s="813"/>
      <c r="K2" s="813"/>
      <c r="L2" s="813"/>
      <c r="M2" s="345"/>
      <c r="N2" s="335"/>
      <c r="O2" s="335"/>
      <c r="P2" s="138"/>
      <c r="Q2" s="138"/>
      <c r="R2" s="138"/>
      <c r="S2" s="335"/>
      <c r="T2" s="335"/>
      <c r="U2" s="335"/>
      <c r="V2" s="138"/>
      <c r="W2" s="138"/>
      <c r="X2" s="138"/>
      <c r="Y2" s="335"/>
      <c r="Z2" s="335"/>
      <c r="AA2" s="335"/>
      <c r="AB2" s="335"/>
      <c r="AC2" s="340"/>
      <c r="AD2" s="335"/>
      <c r="AE2" s="335"/>
      <c r="AF2" s="335"/>
      <c r="AG2" s="335"/>
      <c r="AH2" s="335"/>
      <c r="AI2" s="340"/>
      <c r="AJ2" s="335"/>
      <c r="AK2" s="335"/>
      <c r="AL2" s="335"/>
      <c r="AM2" s="335"/>
      <c r="AN2" s="138"/>
      <c r="AO2" s="138"/>
      <c r="AP2" s="138"/>
      <c r="AQ2" s="138"/>
      <c r="AR2" s="138"/>
      <c r="AS2" s="138"/>
      <c r="AT2" s="138"/>
      <c r="AU2" s="823"/>
      <c r="AV2" s="816"/>
      <c r="AW2" s="816"/>
      <c r="AX2" s="335"/>
      <c r="AY2" s="348"/>
      <c r="AZ2" s="348"/>
      <c r="BA2" s="348"/>
      <c r="BB2" s="348"/>
      <c r="BC2" s="348"/>
      <c r="BD2" s="153"/>
      <c r="BE2" s="335"/>
      <c r="BF2" s="335"/>
      <c r="BG2" s="335"/>
      <c r="BH2" s="335"/>
      <c r="BI2" s="335"/>
      <c r="BJ2" s="335"/>
      <c r="BK2" s="335"/>
      <c r="BL2" s="138"/>
      <c r="BM2" s="138"/>
      <c r="BN2" s="138"/>
      <c r="BO2" s="138"/>
      <c r="BP2" s="137"/>
      <c r="BQ2" s="138"/>
      <c r="BR2" s="815" t="s">
        <v>39</v>
      </c>
      <c r="BS2" s="815"/>
      <c r="BT2" s="815"/>
      <c r="BU2" s="815"/>
      <c r="BV2" s="815"/>
      <c r="BW2" s="815"/>
      <c r="BX2" s="800"/>
      <c r="BY2" s="799" t="s">
        <v>40</v>
      </c>
      <c r="BZ2" s="800"/>
      <c r="CA2" s="800"/>
      <c r="CB2" s="800"/>
      <c r="CC2" s="800"/>
      <c r="CD2" s="800"/>
      <c r="CE2" s="801"/>
      <c r="CF2" s="800" t="s">
        <v>41</v>
      </c>
      <c r="CG2" s="800"/>
      <c r="CH2" s="800"/>
      <c r="CI2" s="800"/>
      <c r="CJ2" s="800"/>
      <c r="CK2" s="800"/>
      <c r="CL2" s="800"/>
      <c r="CM2" s="799" t="s">
        <v>42</v>
      </c>
      <c r="CN2" s="800"/>
      <c r="CO2" s="800"/>
      <c r="CP2" s="800"/>
      <c r="CQ2" s="800"/>
      <c r="CR2" s="800"/>
      <c r="CS2" s="801"/>
      <c r="CT2" s="800" t="s">
        <v>620</v>
      </c>
      <c r="CU2" s="800"/>
      <c r="CV2" s="800"/>
      <c r="CW2" s="800"/>
      <c r="CX2" s="800"/>
      <c r="CY2" s="800"/>
      <c r="CZ2" s="800"/>
      <c r="DA2" s="155"/>
      <c r="DB2" s="138"/>
      <c r="DC2" s="138"/>
      <c r="DD2" s="234"/>
      <c r="DE2" s="138"/>
      <c r="DG2" s="335"/>
      <c r="DH2" s="335"/>
      <c r="DJ2" s="335"/>
    </row>
    <row r="3" spans="1:119" ht="15" customHeight="1" x14ac:dyDescent="0.25">
      <c r="A3" s="785" t="s">
        <v>78</v>
      </c>
      <c r="B3" s="787" t="s">
        <v>18</v>
      </c>
      <c r="C3" s="819" t="s">
        <v>966</v>
      </c>
      <c r="D3" s="789" t="s">
        <v>0</v>
      </c>
      <c r="E3" s="793" t="s">
        <v>79</v>
      </c>
      <c r="F3" s="791" t="s">
        <v>77</v>
      </c>
      <c r="G3" s="789">
        <v>41765</v>
      </c>
      <c r="H3" s="793"/>
      <c r="I3" s="822"/>
      <c r="J3" s="789">
        <v>41779</v>
      </c>
      <c r="K3" s="793"/>
      <c r="L3" s="822"/>
      <c r="M3" s="800" t="s">
        <v>45</v>
      </c>
      <c r="N3" s="800"/>
      <c r="O3" s="800"/>
      <c r="P3" s="800"/>
      <c r="Q3" s="800"/>
      <c r="R3" s="800"/>
      <c r="S3" s="799" t="s">
        <v>1</v>
      </c>
      <c r="T3" s="800"/>
      <c r="U3" s="800"/>
      <c r="V3" s="800"/>
      <c r="W3" s="800"/>
      <c r="X3" s="801"/>
      <c r="Y3" s="800" t="s">
        <v>64</v>
      </c>
      <c r="Z3" s="800"/>
      <c r="AA3" s="800"/>
      <c r="AB3" s="800"/>
      <c r="AC3" s="800"/>
      <c r="AD3" s="800"/>
      <c r="AE3" s="799" t="s">
        <v>65</v>
      </c>
      <c r="AF3" s="800"/>
      <c r="AG3" s="800"/>
      <c r="AH3" s="800"/>
      <c r="AI3" s="800"/>
      <c r="AJ3" s="801"/>
      <c r="AK3" s="800" t="s">
        <v>2</v>
      </c>
      <c r="AL3" s="800"/>
      <c r="AM3" s="800"/>
      <c r="AN3" s="799" t="s">
        <v>3</v>
      </c>
      <c r="AO3" s="800"/>
      <c r="AP3" s="800"/>
      <c r="AQ3" s="800"/>
      <c r="AR3" s="800"/>
      <c r="AS3" s="801"/>
      <c r="AT3" s="798" t="s">
        <v>4</v>
      </c>
      <c r="AU3" s="787" t="s">
        <v>1000</v>
      </c>
      <c r="AV3" s="824" t="s">
        <v>1207</v>
      </c>
      <c r="AW3" s="824" t="s">
        <v>1208</v>
      </c>
      <c r="AX3" s="824" t="s">
        <v>1209</v>
      </c>
      <c r="AY3" s="824" t="s">
        <v>1210</v>
      </c>
      <c r="AZ3" s="824" t="s">
        <v>1211</v>
      </c>
      <c r="BA3" s="824" t="s">
        <v>1212</v>
      </c>
      <c r="BB3" s="824" t="s">
        <v>1213</v>
      </c>
      <c r="BC3" s="824" t="s">
        <v>1214</v>
      </c>
      <c r="BD3" s="825" t="s">
        <v>6</v>
      </c>
      <c r="BE3" s="787" t="s">
        <v>920</v>
      </c>
      <c r="BF3" s="787" t="s">
        <v>7</v>
      </c>
      <c r="BG3" s="787" t="s">
        <v>8</v>
      </c>
      <c r="BH3" s="787" t="s">
        <v>1003</v>
      </c>
      <c r="BI3" s="787" t="s">
        <v>1004</v>
      </c>
      <c r="BJ3" s="797" t="s">
        <v>919</v>
      </c>
      <c r="BK3" s="819" t="s">
        <v>1005</v>
      </c>
      <c r="BL3" s="798" t="s">
        <v>4</v>
      </c>
      <c r="BM3" s="747" t="s">
        <v>976</v>
      </c>
      <c r="BN3" s="747" t="s">
        <v>977</v>
      </c>
      <c r="BO3" s="747" t="s">
        <v>978</v>
      </c>
      <c r="BP3" s="797" t="s">
        <v>38</v>
      </c>
      <c r="BQ3" s="787" t="s">
        <v>918</v>
      </c>
      <c r="BR3" s="797" t="s">
        <v>1235</v>
      </c>
      <c r="BS3" s="787" t="s">
        <v>1236</v>
      </c>
      <c r="BT3" s="787" t="s">
        <v>56</v>
      </c>
      <c r="BU3" s="817" t="s">
        <v>1237</v>
      </c>
      <c r="BV3" s="817" t="s">
        <v>1238</v>
      </c>
      <c r="BW3" s="817" t="s">
        <v>1239</v>
      </c>
      <c r="BX3" s="787" t="s">
        <v>58</v>
      </c>
      <c r="BY3" s="797" t="s">
        <v>1235</v>
      </c>
      <c r="BZ3" s="787" t="s">
        <v>1236</v>
      </c>
      <c r="CA3" s="787" t="s">
        <v>56</v>
      </c>
      <c r="CB3" s="817" t="s">
        <v>1237</v>
      </c>
      <c r="CC3" s="817" t="s">
        <v>1238</v>
      </c>
      <c r="CD3" s="817" t="s">
        <v>1239</v>
      </c>
      <c r="CE3" s="787" t="s">
        <v>58</v>
      </c>
      <c r="CF3" s="797" t="s">
        <v>1235</v>
      </c>
      <c r="CG3" s="787" t="s">
        <v>1236</v>
      </c>
      <c r="CH3" s="787" t="s">
        <v>56</v>
      </c>
      <c r="CI3" s="817" t="s">
        <v>1237</v>
      </c>
      <c r="CJ3" s="817" t="s">
        <v>1238</v>
      </c>
      <c r="CK3" s="817" t="s">
        <v>1239</v>
      </c>
      <c r="CL3" s="787" t="s">
        <v>58</v>
      </c>
      <c r="CM3" s="797" t="s">
        <v>1235</v>
      </c>
      <c r="CN3" s="787" t="s">
        <v>1236</v>
      </c>
      <c r="CO3" s="787" t="s">
        <v>56</v>
      </c>
      <c r="CP3" s="817" t="s">
        <v>1237</v>
      </c>
      <c r="CQ3" s="817" t="s">
        <v>1238</v>
      </c>
      <c r="CR3" s="817" t="s">
        <v>1239</v>
      </c>
      <c r="CS3" s="787" t="s">
        <v>58</v>
      </c>
      <c r="CT3" s="797" t="s">
        <v>1235</v>
      </c>
      <c r="CU3" s="787" t="s">
        <v>1236</v>
      </c>
      <c r="CV3" s="787" t="s">
        <v>56</v>
      </c>
      <c r="CW3" s="817" t="s">
        <v>1237</v>
      </c>
      <c r="CX3" s="817" t="s">
        <v>1238</v>
      </c>
      <c r="CY3" s="817" t="s">
        <v>1239</v>
      </c>
      <c r="CZ3" s="787" t="s">
        <v>58</v>
      </c>
      <c r="DA3" s="811" t="s">
        <v>38</v>
      </c>
      <c r="DB3" s="787" t="s">
        <v>1009</v>
      </c>
      <c r="DC3" s="787" t="s">
        <v>1001</v>
      </c>
      <c r="DD3" s="787" t="s">
        <v>1002</v>
      </c>
      <c r="DE3" s="747" t="s">
        <v>978</v>
      </c>
      <c r="DF3" s="787" t="s">
        <v>46</v>
      </c>
      <c r="DG3" s="817" t="s">
        <v>9</v>
      </c>
      <c r="DH3" s="817" t="s">
        <v>10</v>
      </c>
      <c r="DI3" s="817" t="s">
        <v>11</v>
      </c>
      <c r="DJ3" s="787" t="s">
        <v>1010</v>
      </c>
      <c r="DK3" s="787" t="s">
        <v>1011</v>
      </c>
      <c r="DL3" s="806" t="s">
        <v>1012</v>
      </c>
      <c r="DM3" s="806" t="s">
        <v>61</v>
      </c>
      <c r="DN3" s="807" t="s">
        <v>979</v>
      </c>
      <c r="DO3" s="804" t="s">
        <v>960</v>
      </c>
    </row>
    <row r="4" spans="1:119" ht="15.75" customHeight="1" x14ac:dyDescent="0.25">
      <c r="A4" s="786"/>
      <c r="B4" s="788"/>
      <c r="C4" s="821"/>
      <c r="D4" s="789"/>
      <c r="E4" s="794"/>
      <c r="F4" s="792"/>
      <c r="G4" s="225" t="s">
        <v>945</v>
      </c>
      <c r="H4" s="226" t="s">
        <v>947</v>
      </c>
      <c r="I4" s="227" t="s">
        <v>1013</v>
      </c>
      <c r="J4" s="344" t="s">
        <v>945</v>
      </c>
      <c r="K4" s="226" t="s">
        <v>947</v>
      </c>
      <c r="L4" s="226" t="s">
        <v>1013</v>
      </c>
      <c r="M4" s="195">
        <v>41754</v>
      </c>
      <c r="N4" s="192">
        <v>41757</v>
      </c>
      <c r="O4" s="192">
        <v>41765</v>
      </c>
      <c r="P4" s="192">
        <v>41773</v>
      </c>
      <c r="Q4" s="192">
        <v>41779</v>
      </c>
      <c r="R4" s="192">
        <v>41785</v>
      </c>
      <c r="S4" s="192">
        <v>41754</v>
      </c>
      <c r="T4" s="192">
        <v>41757</v>
      </c>
      <c r="U4" s="192">
        <v>41765</v>
      </c>
      <c r="V4" s="192">
        <v>41773</v>
      </c>
      <c r="W4" s="192">
        <v>41779</v>
      </c>
      <c r="X4" s="192">
        <v>41785</v>
      </c>
      <c r="Y4" s="192">
        <v>41754</v>
      </c>
      <c r="Z4" s="192">
        <v>41757</v>
      </c>
      <c r="AA4" s="192">
        <v>41765</v>
      </c>
      <c r="AB4" s="192">
        <v>41773</v>
      </c>
      <c r="AC4" s="192">
        <v>41779</v>
      </c>
      <c r="AD4" s="192">
        <v>41785</v>
      </c>
      <c r="AE4" s="192">
        <v>41754</v>
      </c>
      <c r="AF4" s="192">
        <v>41757</v>
      </c>
      <c r="AG4" s="192">
        <v>41765</v>
      </c>
      <c r="AH4" s="192">
        <v>41773</v>
      </c>
      <c r="AI4" s="192">
        <v>41779</v>
      </c>
      <c r="AJ4" s="192">
        <v>41785</v>
      </c>
      <c r="AK4" s="193" t="s">
        <v>9</v>
      </c>
      <c r="AL4" s="193" t="s">
        <v>10</v>
      </c>
      <c r="AM4" s="193" t="s">
        <v>11</v>
      </c>
      <c r="AN4" s="192">
        <v>41754</v>
      </c>
      <c r="AO4" s="192">
        <v>41757</v>
      </c>
      <c r="AP4" s="192">
        <v>41765</v>
      </c>
      <c r="AQ4" s="192">
        <v>41773</v>
      </c>
      <c r="AR4" s="192">
        <v>41779</v>
      </c>
      <c r="AS4" s="192">
        <v>41785</v>
      </c>
      <c r="AT4" s="820"/>
      <c r="AU4" s="787"/>
      <c r="AV4" s="824"/>
      <c r="AW4" s="824"/>
      <c r="AX4" s="824"/>
      <c r="AY4" s="824"/>
      <c r="AZ4" s="824"/>
      <c r="BA4" s="824"/>
      <c r="BB4" s="824"/>
      <c r="BC4" s="824"/>
      <c r="BD4" s="825"/>
      <c r="BE4" s="787"/>
      <c r="BF4" s="787"/>
      <c r="BG4" s="787"/>
      <c r="BH4" s="787"/>
      <c r="BI4" s="787"/>
      <c r="BJ4" s="797"/>
      <c r="BK4" s="819"/>
      <c r="BL4" s="798"/>
      <c r="BM4" s="747"/>
      <c r="BN4" s="747"/>
      <c r="BO4" s="747"/>
      <c r="BP4" s="797"/>
      <c r="BQ4" s="787"/>
      <c r="BR4" s="797"/>
      <c r="BS4" s="787"/>
      <c r="BT4" s="787"/>
      <c r="BU4" s="817"/>
      <c r="BV4" s="817"/>
      <c r="BW4" s="817"/>
      <c r="BX4" s="787"/>
      <c r="BY4" s="797"/>
      <c r="BZ4" s="787"/>
      <c r="CA4" s="787"/>
      <c r="CB4" s="817"/>
      <c r="CC4" s="817"/>
      <c r="CD4" s="817"/>
      <c r="CE4" s="787"/>
      <c r="CF4" s="797"/>
      <c r="CG4" s="787"/>
      <c r="CH4" s="787"/>
      <c r="CI4" s="817"/>
      <c r="CJ4" s="817"/>
      <c r="CK4" s="817"/>
      <c r="CL4" s="787"/>
      <c r="CM4" s="797"/>
      <c r="CN4" s="787"/>
      <c r="CO4" s="787"/>
      <c r="CP4" s="817"/>
      <c r="CQ4" s="817"/>
      <c r="CR4" s="817"/>
      <c r="CS4" s="787"/>
      <c r="CT4" s="797"/>
      <c r="CU4" s="787"/>
      <c r="CV4" s="787"/>
      <c r="CW4" s="817"/>
      <c r="CX4" s="817"/>
      <c r="CY4" s="817"/>
      <c r="CZ4" s="787"/>
      <c r="DA4" s="811"/>
      <c r="DB4" s="787"/>
      <c r="DC4" s="787"/>
      <c r="DD4" s="787"/>
      <c r="DE4" s="747"/>
      <c r="DF4" s="787"/>
      <c r="DG4" s="818"/>
      <c r="DH4" s="818"/>
      <c r="DI4" s="817"/>
      <c r="DJ4" s="787"/>
      <c r="DK4" s="787"/>
      <c r="DL4" s="806"/>
      <c r="DM4" s="806"/>
      <c r="DN4" s="807"/>
      <c r="DO4" s="804"/>
    </row>
    <row r="5" spans="1:119" x14ac:dyDescent="0.25">
      <c r="A5" s="152">
        <v>1</v>
      </c>
      <c r="B5" s="146" t="s">
        <v>540</v>
      </c>
      <c r="C5" s="146"/>
      <c r="D5" s="342"/>
      <c r="E5" s="166"/>
      <c r="F5" s="166"/>
      <c r="J5" s="203"/>
      <c r="L5" s="146"/>
      <c r="M5" s="167"/>
      <c r="N5" s="146"/>
      <c r="O5" s="146"/>
      <c r="P5" s="146"/>
      <c r="Q5" s="146"/>
      <c r="R5" s="146"/>
      <c r="S5" s="167"/>
      <c r="T5" s="146"/>
      <c r="U5" s="146"/>
      <c r="V5" s="146"/>
      <c r="W5" s="146"/>
      <c r="X5" s="146"/>
      <c r="Y5" s="167"/>
      <c r="Z5" s="146"/>
      <c r="AA5" s="146"/>
      <c r="AB5" s="146"/>
      <c r="AC5" s="146"/>
      <c r="AD5" s="146"/>
      <c r="AE5" s="167"/>
      <c r="AF5" s="146"/>
      <c r="AG5" s="146"/>
      <c r="AH5" s="146"/>
      <c r="AI5" s="146"/>
      <c r="AJ5" s="171"/>
      <c r="AK5" s="169"/>
      <c r="AL5" s="169"/>
      <c r="AM5" s="170"/>
      <c r="AN5" s="167"/>
      <c r="AO5" s="146"/>
      <c r="AP5" s="146"/>
      <c r="AQ5" s="146"/>
      <c r="AR5" s="146"/>
      <c r="AS5" s="171"/>
      <c r="AT5" s="172"/>
      <c r="AU5" s="359"/>
      <c r="AV5" s="173"/>
      <c r="AW5" s="207"/>
      <c r="AX5" s="173"/>
      <c r="AY5" s="173"/>
      <c r="AZ5" s="173"/>
      <c r="BA5" s="173"/>
      <c r="BB5" s="173"/>
      <c r="BC5" s="173"/>
      <c r="BD5" s="173"/>
      <c r="BE5" s="146"/>
      <c r="BF5" s="173"/>
      <c r="BG5" s="173"/>
      <c r="BH5" s="173"/>
      <c r="BI5" s="173"/>
      <c r="BJ5" s="167"/>
      <c r="BK5" s="171"/>
      <c r="BL5" s="302"/>
      <c r="BM5" s="303"/>
      <c r="BN5" s="173"/>
      <c r="BO5" s="304"/>
      <c r="BP5" s="278"/>
      <c r="BQ5" s="171"/>
      <c r="BR5" s="231"/>
      <c r="BS5" s="231"/>
      <c r="BT5" s="231"/>
      <c r="BU5" s="231"/>
      <c r="BV5" s="231"/>
      <c r="BW5" s="231"/>
      <c r="BX5" s="233"/>
      <c r="BY5" s="167"/>
      <c r="BZ5" s="231"/>
      <c r="CA5" s="231"/>
      <c r="CB5" s="231"/>
      <c r="CC5" s="231"/>
      <c r="CD5" s="231"/>
      <c r="CE5" s="233"/>
      <c r="CF5" s="167"/>
      <c r="CG5" s="231"/>
      <c r="CH5" s="231"/>
      <c r="CI5" s="231"/>
      <c r="CJ5" s="231"/>
      <c r="CK5" s="231"/>
      <c r="CL5" s="233"/>
      <c r="CM5" s="167"/>
      <c r="CN5" s="146"/>
      <c r="CO5" s="146"/>
      <c r="CP5" s="146"/>
      <c r="CQ5" s="146"/>
      <c r="CR5" s="146"/>
      <c r="CS5" s="146"/>
      <c r="CT5" s="167"/>
      <c r="CU5" s="231"/>
      <c r="CV5" s="231"/>
      <c r="CW5" s="231"/>
      <c r="CX5" s="231"/>
      <c r="CY5" s="231"/>
      <c r="CZ5" s="231"/>
      <c r="DA5" s="155"/>
      <c r="DB5" s="146"/>
      <c r="DC5" s="173"/>
      <c r="DD5" s="146"/>
      <c r="DE5" s="173"/>
      <c r="DF5" s="146"/>
      <c r="DG5" s="169"/>
      <c r="DH5" s="169"/>
      <c r="DI5" s="169"/>
      <c r="DJ5" s="146"/>
      <c r="DK5" s="207"/>
      <c r="DL5" s="231"/>
      <c r="DM5" s="231"/>
      <c r="DN5" s="231"/>
      <c r="DO5" s="233"/>
    </row>
    <row r="6" spans="1:119" x14ac:dyDescent="0.25">
      <c r="A6" s="152">
        <v>2</v>
      </c>
      <c r="B6" s="146" t="s">
        <v>110</v>
      </c>
      <c r="C6" s="146"/>
      <c r="D6" s="168">
        <v>41754</v>
      </c>
      <c r="E6" s="166">
        <v>1</v>
      </c>
      <c r="F6" s="166">
        <v>1</v>
      </c>
      <c r="G6" s="31">
        <v>6.6</v>
      </c>
      <c r="I6" s="125">
        <v>18</v>
      </c>
      <c r="J6">
        <v>10.1</v>
      </c>
      <c r="L6">
        <v>19</v>
      </c>
      <c r="M6" s="167">
        <v>1</v>
      </c>
      <c r="N6" s="146">
        <v>1</v>
      </c>
      <c r="O6" s="146">
        <v>1</v>
      </c>
      <c r="P6" s="146">
        <v>1</v>
      </c>
      <c r="Q6" s="146"/>
      <c r="R6" s="146"/>
      <c r="S6" s="167"/>
      <c r="T6" s="146"/>
      <c r="U6" s="146" t="s">
        <v>1128</v>
      </c>
      <c r="V6" s="146"/>
      <c r="W6" s="146"/>
      <c r="X6" s="146"/>
      <c r="Y6" s="167"/>
      <c r="Z6" s="146"/>
      <c r="AA6" s="146">
        <v>3</v>
      </c>
      <c r="AB6" s="146"/>
      <c r="AC6" s="146"/>
      <c r="AD6" s="146"/>
      <c r="AE6" s="167"/>
      <c r="AF6" s="146"/>
      <c r="AG6" s="146"/>
      <c r="AH6" s="146"/>
      <c r="AI6" s="146"/>
      <c r="AJ6" s="171"/>
      <c r="AK6" s="169"/>
      <c r="AL6" s="169"/>
      <c r="AM6" s="170"/>
      <c r="AN6" s="167"/>
      <c r="AO6" s="146"/>
      <c r="AP6" s="146"/>
      <c r="AQ6" s="146"/>
      <c r="AR6" s="146"/>
      <c r="AS6" s="171"/>
      <c r="AT6" s="234" t="s">
        <v>1151</v>
      </c>
      <c r="AU6" s="359">
        <v>1</v>
      </c>
      <c r="AV6" s="173">
        <v>2.21</v>
      </c>
      <c r="AW6" s="207">
        <v>2.4500000000000002</v>
      </c>
      <c r="AX6" s="173"/>
      <c r="AY6" s="173"/>
      <c r="AZ6" s="173"/>
      <c r="BA6" s="173"/>
      <c r="BB6" s="173"/>
      <c r="BC6" s="173"/>
      <c r="BD6" s="173"/>
      <c r="BE6" s="146"/>
      <c r="BF6" s="173"/>
      <c r="BG6" s="173"/>
      <c r="BH6" s="173"/>
      <c r="BI6" s="173"/>
      <c r="BJ6" s="167">
        <v>0</v>
      </c>
      <c r="BK6" s="171">
        <v>0</v>
      </c>
      <c r="BL6" s="302"/>
      <c r="BM6" s="303"/>
      <c r="BN6" s="173"/>
      <c r="BO6" s="304"/>
      <c r="BP6" s="278"/>
      <c r="BQ6" s="171"/>
      <c r="BR6" s="231"/>
      <c r="BS6" s="231"/>
      <c r="BT6" s="231"/>
      <c r="BU6" s="231"/>
      <c r="BV6" s="231"/>
      <c r="BW6" s="231"/>
      <c r="BX6" s="233"/>
      <c r="BY6" s="167"/>
      <c r="BZ6" s="231"/>
      <c r="CA6" s="231"/>
      <c r="CB6" s="231"/>
      <c r="CC6" s="231"/>
      <c r="CD6" s="231"/>
      <c r="CE6" s="233"/>
      <c r="CF6" s="167"/>
      <c r="CG6" s="231"/>
      <c r="CH6" s="231"/>
      <c r="CI6" s="231"/>
      <c r="CJ6" s="231"/>
      <c r="CK6" s="231"/>
      <c r="CL6" s="233"/>
      <c r="CM6" s="167"/>
      <c r="CN6" s="146"/>
      <c r="CO6" s="146"/>
      <c r="CP6" s="146"/>
      <c r="CQ6" s="146"/>
      <c r="CR6" s="146"/>
      <c r="CS6" s="146"/>
      <c r="CT6" s="167"/>
      <c r="CU6" s="231"/>
      <c r="CV6" s="231"/>
      <c r="CW6" s="231"/>
      <c r="CX6" s="231"/>
      <c r="CY6" s="231"/>
      <c r="CZ6" s="231"/>
      <c r="DA6" s="155"/>
      <c r="DB6" s="146"/>
      <c r="DC6" s="173"/>
      <c r="DD6" s="146"/>
      <c r="DE6" s="173"/>
      <c r="DF6" s="146"/>
      <c r="DG6" s="169"/>
      <c r="DH6" s="169"/>
      <c r="DI6" s="169"/>
      <c r="DJ6" s="146"/>
      <c r="DK6" s="207"/>
      <c r="DL6" s="231"/>
      <c r="DM6" s="231"/>
      <c r="DN6" s="231"/>
      <c r="DO6" s="233"/>
    </row>
    <row r="7" spans="1:119" x14ac:dyDescent="0.25">
      <c r="A7" s="152">
        <v>3</v>
      </c>
      <c r="B7" s="146" t="s">
        <v>116</v>
      </c>
      <c r="C7" s="146"/>
      <c r="D7" s="168">
        <v>41754</v>
      </c>
      <c r="E7" s="166">
        <v>1</v>
      </c>
      <c r="F7" s="166">
        <v>1</v>
      </c>
      <c r="G7" s="31">
        <v>6.7</v>
      </c>
      <c r="I7" s="125">
        <v>19</v>
      </c>
      <c r="J7">
        <v>10.1</v>
      </c>
      <c r="L7">
        <v>18</v>
      </c>
      <c r="M7" s="167">
        <v>1</v>
      </c>
      <c r="N7" s="146">
        <v>1</v>
      </c>
      <c r="O7" s="146">
        <v>2</v>
      </c>
      <c r="P7" s="146">
        <v>2</v>
      </c>
      <c r="Q7" s="146">
        <v>2</v>
      </c>
      <c r="R7" s="146"/>
      <c r="S7" s="167" t="s">
        <v>1128</v>
      </c>
      <c r="T7" s="146" t="s">
        <v>1128</v>
      </c>
      <c r="U7" s="146" t="s">
        <v>1131</v>
      </c>
      <c r="V7" s="146"/>
      <c r="W7" s="146"/>
      <c r="X7" s="146"/>
      <c r="Y7" s="167">
        <v>4</v>
      </c>
      <c r="Z7" s="146">
        <v>11</v>
      </c>
      <c r="AA7" s="146">
        <v>46</v>
      </c>
      <c r="AB7" s="146">
        <v>40</v>
      </c>
      <c r="AC7" s="146">
        <v>59</v>
      </c>
      <c r="AD7" s="146"/>
      <c r="AE7" s="167"/>
      <c r="AF7" s="146"/>
      <c r="AG7" s="146"/>
      <c r="AH7" s="146"/>
      <c r="AI7" s="146"/>
      <c r="AJ7" s="171"/>
      <c r="AK7" s="169">
        <v>41765</v>
      </c>
      <c r="AL7" s="169">
        <v>41779</v>
      </c>
      <c r="AM7" s="170"/>
      <c r="AN7" s="167"/>
      <c r="AO7" s="146"/>
      <c r="AP7" s="146"/>
      <c r="AQ7" s="146"/>
      <c r="AR7" s="146"/>
      <c r="AS7" s="171"/>
      <c r="AT7" s="172" t="s">
        <v>1152</v>
      </c>
      <c r="AU7" s="359"/>
      <c r="AV7" s="173"/>
      <c r="AW7" s="207"/>
      <c r="AX7" s="173"/>
      <c r="AY7" s="173"/>
      <c r="AZ7" s="173"/>
      <c r="BA7" s="173"/>
      <c r="BB7" s="173"/>
      <c r="BC7" s="173"/>
      <c r="BD7" s="173"/>
      <c r="BE7" s="146">
        <v>2</v>
      </c>
      <c r="BF7" s="173">
        <v>2.78</v>
      </c>
      <c r="BG7" s="173">
        <v>2.87</v>
      </c>
      <c r="BH7" s="173"/>
      <c r="BI7" s="173"/>
      <c r="BJ7" s="167"/>
      <c r="BK7" s="171"/>
      <c r="BL7" s="302"/>
      <c r="BM7" s="303"/>
      <c r="BN7" s="173"/>
      <c r="BO7" s="304"/>
      <c r="BP7" s="278"/>
      <c r="BQ7" s="171"/>
      <c r="BR7" s="231"/>
      <c r="BS7" s="231"/>
      <c r="BT7" s="231"/>
      <c r="BU7" s="231"/>
      <c r="BV7" s="231"/>
      <c r="BW7" s="231"/>
      <c r="BX7" s="233"/>
      <c r="BY7" s="167"/>
      <c r="BZ7" s="231"/>
      <c r="CA7" s="231"/>
      <c r="CB7" s="231"/>
      <c r="CC7" s="231"/>
      <c r="CD7" s="231"/>
      <c r="CE7" s="233"/>
      <c r="CF7" s="167"/>
      <c r="CG7" s="231"/>
      <c r="CH7" s="231"/>
      <c r="CI7" s="231"/>
      <c r="CJ7" s="231"/>
      <c r="CK7" s="231"/>
      <c r="CL7" s="233"/>
      <c r="CM7" s="167"/>
      <c r="CN7" s="146"/>
      <c r="CO7" s="146"/>
      <c r="CP7" s="146"/>
      <c r="CQ7" s="146"/>
      <c r="CR7" s="146"/>
      <c r="CS7" s="146"/>
      <c r="CT7" s="167"/>
      <c r="CU7" s="231"/>
      <c r="CV7" s="231"/>
      <c r="CW7" s="231"/>
      <c r="CX7" s="231"/>
      <c r="CY7" s="231"/>
      <c r="CZ7" s="231"/>
      <c r="DA7" s="155"/>
      <c r="DB7" s="146"/>
      <c r="DC7" s="173"/>
      <c r="DD7" s="146"/>
      <c r="DE7" s="173"/>
      <c r="DF7" s="146"/>
      <c r="DG7" s="169"/>
      <c r="DH7" s="169"/>
      <c r="DI7" s="228"/>
      <c r="DJ7" s="146"/>
      <c r="DK7" s="234"/>
      <c r="DL7" s="234"/>
      <c r="DM7" s="234"/>
      <c r="DN7" s="231"/>
      <c r="DO7" s="233"/>
    </row>
    <row r="8" spans="1:119" x14ac:dyDescent="0.25">
      <c r="A8" s="152">
        <v>4</v>
      </c>
      <c r="B8" s="146">
        <v>4</v>
      </c>
      <c r="C8" s="146"/>
      <c r="D8" s="168">
        <v>41754</v>
      </c>
      <c r="E8" s="166">
        <v>1</v>
      </c>
      <c r="F8" s="166">
        <v>0</v>
      </c>
      <c r="M8" s="167">
        <v>1</v>
      </c>
      <c r="N8" s="146">
        <v>1</v>
      </c>
      <c r="O8" s="146">
        <v>1</v>
      </c>
      <c r="P8" s="146">
        <v>1</v>
      </c>
      <c r="Q8" s="146">
        <v>1</v>
      </c>
      <c r="R8" s="146">
        <v>1</v>
      </c>
      <c r="S8" s="167"/>
      <c r="T8" s="146"/>
      <c r="U8" s="146"/>
      <c r="V8" s="146"/>
      <c r="W8" s="146"/>
      <c r="X8" s="146"/>
      <c r="Y8" s="167"/>
      <c r="Z8" s="146"/>
      <c r="AA8" s="146"/>
      <c r="AB8" s="146"/>
      <c r="AC8" s="146"/>
      <c r="AD8" s="146"/>
      <c r="AE8" s="167"/>
      <c r="AF8" s="146"/>
      <c r="AG8" s="146"/>
      <c r="AH8" s="146"/>
      <c r="AI8" s="146"/>
      <c r="AJ8" s="171"/>
      <c r="AK8" s="169"/>
      <c r="AL8" s="169"/>
      <c r="AM8" s="170"/>
      <c r="AN8" s="167"/>
      <c r="AO8" s="146"/>
      <c r="AP8" s="146">
        <v>20</v>
      </c>
      <c r="AQ8" s="146"/>
      <c r="AR8" s="146"/>
      <c r="AS8" s="171"/>
      <c r="AT8" s="172"/>
      <c r="AU8" s="359"/>
      <c r="AV8" s="173"/>
      <c r="AW8" s="207"/>
      <c r="AX8" s="173"/>
      <c r="AY8" s="173"/>
      <c r="AZ8" s="173"/>
      <c r="BA8" s="173"/>
      <c r="BB8" s="173"/>
      <c r="BC8" s="173"/>
      <c r="BD8" s="173"/>
      <c r="BE8" s="146"/>
      <c r="BF8" s="173"/>
      <c r="BG8" s="173"/>
      <c r="BH8" s="173"/>
      <c r="BI8" s="173"/>
      <c r="BJ8" s="167"/>
      <c r="BK8" s="171"/>
      <c r="BL8" s="302"/>
      <c r="BM8" s="303"/>
      <c r="BN8" s="173"/>
      <c r="BO8" s="304"/>
      <c r="BP8" s="278"/>
      <c r="BQ8" s="171"/>
      <c r="BR8" s="231"/>
      <c r="BS8" s="231"/>
      <c r="BT8" s="231"/>
      <c r="BU8" s="231"/>
      <c r="BV8" s="231"/>
      <c r="BW8" s="231"/>
      <c r="BX8" s="233"/>
      <c r="BY8" s="167"/>
      <c r="BZ8" s="231"/>
      <c r="CA8" s="231"/>
      <c r="CB8" s="231"/>
      <c r="CC8" s="231"/>
      <c r="CD8" s="231"/>
      <c r="CE8" s="233"/>
      <c r="CF8" s="167"/>
      <c r="CG8" s="231"/>
      <c r="CH8" s="231"/>
      <c r="CI8" s="231"/>
      <c r="CJ8" s="231"/>
      <c r="CK8" s="231"/>
      <c r="CL8" s="233"/>
      <c r="CM8" s="167"/>
      <c r="CN8" s="146"/>
      <c r="CO8" s="146"/>
      <c r="CP8" s="146"/>
      <c r="CQ8" s="146"/>
      <c r="CR8" s="146"/>
      <c r="CS8" s="146"/>
      <c r="CT8" s="167"/>
      <c r="CU8" s="231"/>
      <c r="CV8" s="231"/>
      <c r="CW8" s="231"/>
      <c r="CX8" s="231"/>
      <c r="CY8" s="231"/>
      <c r="CZ8" s="231"/>
      <c r="DA8" s="155"/>
      <c r="DB8" s="146"/>
      <c r="DC8" s="173"/>
      <c r="DD8" s="146"/>
      <c r="DE8" s="173"/>
      <c r="DF8" s="146"/>
      <c r="DG8" s="169"/>
      <c r="DH8" s="169"/>
      <c r="DI8" s="169"/>
      <c r="DJ8" s="146"/>
      <c r="DK8" s="207"/>
      <c r="DL8" s="231"/>
      <c r="DM8" s="231"/>
      <c r="DN8" s="231"/>
      <c r="DO8" s="233"/>
    </row>
    <row r="9" spans="1:119" x14ac:dyDescent="0.25">
      <c r="A9" s="152">
        <v>5</v>
      </c>
      <c r="B9" s="146" t="s">
        <v>541</v>
      </c>
      <c r="C9" s="146"/>
      <c r="D9" s="168"/>
      <c r="E9" s="166"/>
      <c r="F9" s="166"/>
      <c r="P9" s="146"/>
      <c r="Q9" s="146"/>
      <c r="R9" s="146"/>
      <c r="S9" s="167"/>
      <c r="T9" s="146"/>
      <c r="U9" s="146"/>
      <c r="V9" s="146"/>
      <c r="W9" s="146"/>
      <c r="X9" s="146"/>
      <c r="Y9" s="167"/>
      <c r="Z9" s="146"/>
      <c r="AA9" s="146"/>
      <c r="AB9" s="146"/>
      <c r="AC9" s="146"/>
      <c r="AD9" s="146"/>
      <c r="AE9" s="167"/>
      <c r="AF9" s="146"/>
      <c r="AG9" s="146"/>
      <c r="AH9" s="146"/>
      <c r="AI9" s="146"/>
      <c r="AJ9" s="171"/>
      <c r="AK9" s="169"/>
      <c r="AL9" s="169"/>
      <c r="AM9" s="170"/>
      <c r="AN9" s="167"/>
      <c r="AO9" s="146"/>
      <c r="AP9" s="146"/>
      <c r="AQ9" s="146"/>
      <c r="AR9" s="146"/>
      <c r="AS9" s="305"/>
      <c r="AT9" s="172" t="s">
        <v>1121</v>
      </c>
      <c r="AU9" s="359"/>
      <c r="AV9" s="173"/>
      <c r="AW9" s="207"/>
      <c r="AX9" s="173"/>
      <c r="AY9" s="173"/>
      <c r="AZ9" s="173"/>
      <c r="BA9" s="173"/>
      <c r="BB9" s="173"/>
      <c r="BC9" s="173"/>
      <c r="BD9" s="173"/>
      <c r="BE9" s="146"/>
      <c r="BF9" s="173"/>
      <c r="BG9" s="173"/>
      <c r="BH9" s="173"/>
      <c r="BI9" s="173"/>
      <c r="BJ9" s="167"/>
      <c r="BK9" s="171"/>
      <c r="BL9" s="302"/>
      <c r="BM9" s="303"/>
      <c r="BN9" s="173"/>
      <c r="BO9" s="304"/>
      <c r="BP9" s="278"/>
      <c r="BQ9" s="171"/>
      <c r="BR9" s="231"/>
      <c r="BS9" s="231"/>
      <c r="BT9" s="231"/>
      <c r="BU9" s="231"/>
      <c r="BV9" s="231"/>
      <c r="BW9" s="231"/>
      <c r="BX9" s="233"/>
      <c r="BY9" s="167"/>
      <c r="BZ9" s="231"/>
      <c r="CA9" s="231"/>
      <c r="CB9" s="231"/>
      <c r="CC9" s="231"/>
      <c r="CD9" s="231"/>
      <c r="CE9" s="233"/>
      <c r="CF9" s="167"/>
      <c r="CG9" s="231"/>
      <c r="CH9" s="231"/>
      <c r="CI9" s="231"/>
      <c r="CJ9" s="231"/>
      <c r="CK9" s="231"/>
      <c r="CL9" s="233"/>
      <c r="CM9" s="167"/>
      <c r="CN9" s="146"/>
      <c r="CO9" s="146"/>
      <c r="CP9" s="146"/>
      <c r="CQ9" s="146"/>
      <c r="CR9" s="146"/>
      <c r="CS9" s="146"/>
      <c r="CT9" s="167"/>
      <c r="CU9" s="231"/>
      <c r="CV9" s="231"/>
      <c r="CW9" s="231"/>
      <c r="CX9" s="231"/>
      <c r="CY9" s="231"/>
      <c r="CZ9" s="231"/>
      <c r="DA9" s="155"/>
      <c r="DB9" s="146"/>
      <c r="DC9" s="173"/>
      <c r="DD9" s="146"/>
      <c r="DE9" s="173"/>
      <c r="DF9" s="146"/>
      <c r="DG9" s="169"/>
      <c r="DH9" s="169"/>
      <c r="DI9" s="169"/>
      <c r="DJ9" s="146"/>
      <c r="DK9" s="207"/>
      <c r="DL9" s="231"/>
      <c r="DM9" s="231"/>
      <c r="DN9" s="231"/>
      <c r="DO9" s="233"/>
    </row>
    <row r="10" spans="1:119" x14ac:dyDescent="0.25">
      <c r="A10" s="152">
        <v>6</v>
      </c>
      <c r="B10" s="146" t="s">
        <v>123</v>
      </c>
      <c r="C10" s="146"/>
      <c r="D10" s="168">
        <v>41754</v>
      </c>
      <c r="E10" s="166">
        <v>1</v>
      </c>
      <c r="F10" s="166">
        <v>0</v>
      </c>
      <c r="M10" s="354" t="s">
        <v>1129</v>
      </c>
      <c r="N10" s="343" t="s">
        <v>1129</v>
      </c>
      <c r="O10" s="343" t="s">
        <v>1129</v>
      </c>
      <c r="P10" s="146">
        <v>2</v>
      </c>
      <c r="Q10" s="146">
        <v>2</v>
      </c>
      <c r="R10" s="146">
        <v>2</v>
      </c>
      <c r="S10" s="167"/>
      <c r="T10" s="146"/>
      <c r="U10" s="146"/>
      <c r="V10" s="146"/>
      <c r="W10" s="146"/>
      <c r="X10" s="146"/>
      <c r="Y10" s="167"/>
      <c r="Z10" s="146"/>
      <c r="AA10" s="146"/>
      <c r="AB10" s="146"/>
      <c r="AC10" s="146"/>
      <c r="AD10" s="146"/>
      <c r="AE10" s="167"/>
      <c r="AF10" s="146"/>
      <c r="AG10" s="146"/>
      <c r="AH10" s="146"/>
      <c r="AI10" s="146"/>
      <c r="AJ10" s="171"/>
      <c r="AK10" s="169"/>
      <c r="AL10" s="169"/>
      <c r="AM10" s="170"/>
      <c r="AN10" s="167"/>
      <c r="AO10" s="146"/>
      <c r="AP10" s="146"/>
      <c r="AQ10" s="146"/>
      <c r="AR10" s="146"/>
      <c r="AS10" s="171"/>
      <c r="AT10" s="172" t="s">
        <v>1130</v>
      </c>
      <c r="AU10" s="359"/>
      <c r="AV10" s="173"/>
      <c r="AW10" s="207"/>
      <c r="AX10" s="173"/>
      <c r="AY10" s="173"/>
      <c r="AZ10" s="173"/>
      <c r="BA10" s="173"/>
      <c r="BB10" s="173"/>
      <c r="BC10" s="173"/>
      <c r="BD10" s="173"/>
      <c r="BE10" s="146"/>
      <c r="BF10" s="173"/>
      <c r="BG10" s="173"/>
      <c r="BH10" s="173"/>
      <c r="BI10" s="173"/>
      <c r="BJ10" s="167"/>
      <c r="BK10" s="171"/>
      <c r="BL10" s="302"/>
      <c r="BM10" s="303"/>
      <c r="BN10" s="173"/>
      <c r="BO10" s="304"/>
      <c r="BP10" s="278"/>
      <c r="BQ10" s="171"/>
      <c r="BR10" s="231"/>
      <c r="BS10" s="231"/>
      <c r="BT10" s="231"/>
      <c r="BU10" s="231"/>
      <c r="BV10" s="231"/>
      <c r="BW10" s="231"/>
      <c r="BX10" s="233"/>
      <c r="BY10" s="167"/>
      <c r="BZ10" s="231"/>
      <c r="CA10" s="231"/>
      <c r="CB10" s="231"/>
      <c r="CC10" s="231"/>
      <c r="CD10" s="231"/>
      <c r="CE10" s="233"/>
      <c r="CF10" s="167"/>
      <c r="CG10" s="231"/>
      <c r="CH10" s="231"/>
      <c r="CI10" s="231"/>
      <c r="CJ10" s="231"/>
      <c r="CK10" s="231"/>
      <c r="CL10" s="233"/>
      <c r="CM10" s="167"/>
      <c r="CN10" s="146"/>
      <c r="CO10" s="146"/>
      <c r="CP10" s="146"/>
      <c r="CQ10" s="146"/>
      <c r="CR10" s="146"/>
      <c r="CS10" s="146"/>
      <c r="CT10" s="167"/>
      <c r="CU10" s="231"/>
      <c r="CV10" s="231"/>
      <c r="CW10" s="231"/>
      <c r="CX10" s="231"/>
      <c r="CY10" s="231"/>
      <c r="CZ10" s="231"/>
      <c r="DA10" s="155"/>
      <c r="DB10" s="146"/>
      <c r="DC10" s="173"/>
      <c r="DD10" s="146"/>
      <c r="DE10" s="173"/>
      <c r="DF10" s="146"/>
      <c r="DG10" s="169"/>
      <c r="DH10" s="169"/>
      <c r="DI10" s="169"/>
      <c r="DJ10" s="146"/>
      <c r="DK10" s="207"/>
      <c r="DL10" s="231"/>
      <c r="DM10" s="231"/>
      <c r="DN10" s="231"/>
      <c r="DO10" s="233"/>
    </row>
    <row r="11" spans="1:119" x14ac:dyDescent="0.25">
      <c r="A11" s="152">
        <v>7</v>
      </c>
      <c r="B11" s="146">
        <v>7</v>
      </c>
      <c r="C11" s="146"/>
      <c r="D11" s="168">
        <v>41754</v>
      </c>
      <c r="E11" s="166">
        <v>1</v>
      </c>
      <c r="F11" s="166">
        <v>0</v>
      </c>
      <c r="M11" s="167">
        <v>3</v>
      </c>
      <c r="N11" s="146">
        <v>3</v>
      </c>
      <c r="O11" s="146">
        <v>3</v>
      </c>
      <c r="P11" s="146">
        <v>3</v>
      </c>
      <c r="Q11" s="146">
        <v>3</v>
      </c>
      <c r="R11" s="146">
        <v>3</v>
      </c>
      <c r="S11" s="167"/>
      <c r="T11" s="146"/>
      <c r="U11" s="146"/>
      <c r="V11" s="146"/>
      <c r="W11" s="146"/>
      <c r="X11" s="146"/>
      <c r="Y11" s="167"/>
      <c r="Z11" s="146"/>
      <c r="AA11" s="146"/>
      <c r="AB11" s="146"/>
      <c r="AC11" s="146"/>
      <c r="AD11" s="146"/>
      <c r="AE11" s="167"/>
      <c r="AF11" s="146"/>
      <c r="AG11" s="146"/>
      <c r="AH11" s="146"/>
      <c r="AI11" s="146"/>
      <c r="AJ11" s="171"/>
      <c r="AK11" s="169"/>
      <c r="AL11" s="169"/>
      <c r="AM11" s="170"/>
      <c r="AN11" s="167"/>
      <c r="AO11" s="146"/>
      <c r="AP11" s="146"/>
      <c r="AQ11" s="146"/>
      <c r="AR11" s="146"/>
      <c r="AS11" s="171"/>
      <c r="AT11" s="172"/>
      <c r="AU11" s="359"/>
      <c r="AV11" s="173"/>
      <c r="AW11" s="207"/>
      <c r="AX11" s="173"/>
      <c r="AY11" s="173"/>
      <c r="AZ11" s="173"/>
      <c r="BA11" s="173"/>
      <c r="BB11" s="173"/>
      <c r="BC11" s="173"/>
      <c r="BD11" s="173"/>
      <c r="BE11" s="146"/>
      <c r="BF11" s="173"/>
      <c r="BG11" s="173"/>
      <c r="BH11" s="173"/>
      <c r="BI11" s="173"/>
      <c r="BJ11" s="167"/>
      <c r="BK11" s="171"/>
      <c r="BL11" s="302"/>
      <c r="BM11" s="303"/>
      <c r="BN11" s="173"/>
      <c r="BO11" s="304"/>
      <c r="BP11" s="278"/>
      <c r="BQ11" s="171"/>
      <c r="BR11" s="231"/>
      <c r="BS11" s="231"/>
      <c r="BT11" s="231"/>
      <c r="BU11" s="231"/>
      <c r="BV11" s="231"/>
      <c r="BW11" s="231"/>
      <c r="BX11" s="233"/>
      <c r="BY11" s="167"/>
      <c r="BZ11" s="231"/>
      <c r="CA11" s="231"/>
      <c r="CB11" s="231"/>
      <c r="CC11" s="231"/>
      <c r="CD11" s="231"/>
      <c r="CE11" s="233"/>
      <c r="CF11" s="167"/>
      <c r="CG11" s="231"/>
      <c r="CH11" s="231"/>
      <c r="CI11" s="231"/>
      <c r="CJ11" s="231"/>
      <c r="CK11" s="231"/>
      <c r="CL11" s="233"/>
      <c r="CM11" s="167"/>
      <c r="CN11" s="146"/>
      <c r="CO11" s="146"/>
      <c r="CP11" s="146"/>
      <c r="CQ11" s="146"/>
      <c r="CR11" s="146"/>
      <c r="CS11" s="146"/>
      <c r="CT11" s="167"/>
      <c r="CU11" s="231"/>
      <c r="CV11" s="231"/>
      <c r="CW11" s="231"/>
      <c r="CX11" s="231"/>
      <c r="CY11" s="231"/>
      <c r="CZ11" s="231"/>
      <c r="DA11" s="155"/>
      <c r="DB11" s="146"/>
      <c r="DC11" s="173"/>
      <c r="DD11" s="146"/>
      <c r="DE11" s="173"/>
      <c r="DF11" s="146"/>
      <c r="DG11" s="169"/>
      <c r="DH11" s="169"/>
      <c r="DI11" s="169"/>
      <c r="DJ11" s="146"/>
      <c r="DK11" s="207"/>
      <c r="DL11" s="231"/>
      <c r="DM11" s="231"/>
      <c r="DN11" s="231"/>
      <c r="DO11" s="233"/>
    </row>
    <row r="12" spans="1:119" x14ac:dyDescent="0.25">
      <c r="A12" s="152">
        <v>8</v>
      </c>
      <c r="B12" s="146" t="s">
        <v>126</v>
      </c>
      <c r="C12" s="146"/>
      <c r="D12" s="168">
        <v>41773</v>
      </c>
      <c r="E12" s="166">
        <v>1</v>
      </c>
      <c r="F12" s="166" t="s">
        <v>1142</v>
      </c>
      <c r="M12" s="167"/>
      <c r="N12" s="146"/>
      <c r="O12" s="146"/>
      <c r="P12" s="146"/>
      <c r="Q12" s="146"/>
      <c r="R12" s="146"/>
      <c r="S12" s="167"/>
      <c r="T12" s="146"/>
      <c r="U12" s="146"/>
      <c r="V12" s="146"/>
      <c r="W12" s="146"/>
      <c r="X12" s="146"/>
      <c r="Y12" s="167"/>
      <c r="Z12" s="146"/>
      <c r="AA12" s="146"/>
      <c r="AB12" s="146"/>
      <c r="AC12" s="146"/>
      <c r="AD12" s="146"/>
      <c r="AE12" s="167"/>
      <c r="AF12" s="146"/>
      <c r="AG12" s="146"/>
      <c r="AH12" s="146"/>
      <c r="AI12" s="146"/>
      <c r="AJ12" s="171"/>
      <c r="AK12" s="169"/>
      <c r="AL12" s="169"/>
      <c r="AM12" s="170"/>
      <c r="AN12" s="306"/>
      <c r="AO12" s="176"/>
      <c r="AP12" s="176"/>
      <c r="AQ12" s="176"/>
      <c r="AR12" s="176"/>
      <c r="AS12" s="305"/>
      <c r="AT12" s="172" t="s">
        <v>1153</v>
      </c>
      <c r="AU12" s="359"/>
      <c r="AV12" s="173"/>
      <c r="AW12" s="207"/>
      <c r="AX12" s="173"/>
      <c r="AY12" s="173"/>
      <c r="AZ12" s="173"/>
      <c r="BA12" s="173"/>
      <c r="BB12" s="173"/>
      <c r="BC12" s="173"/>
      <c r="BD12" s="173"/>
      <c r="BE12" s="146">
        <v>1</v>
      </c>
      <c r="BF12" s="173">
        <v>1.29</v>
      </c>
      <c r="BG12" s="173"/>
      <c r="BH12" s="173"/>
      <c r="BI12" s="173"/>
      <c r="BJ12" s="167"/>
      <c r="BK12" s="171"/>
      <c r="BL12" s="302"/>
      <c r="BM12" s="303"/>
      <c r="BN12" s="173"/>
      <c r="BO12" s="304"/>
      <c r="BP12" s="278"/>
      <c r="BQ12" s="171"/>
      <c r="BR12" s="231"/>
      <c r="BS12" s="231"/>
      <c r="BT12" s="231"/>
      <c r="BU12" s="231"/>
      <c r="BV12" s="231"/>
      <c r="BW12" s="231"/>
      <c r="BX12" s="233"/>
      <c r="BY12" s="167"/>
      <c r="BZ12" s="231"/>
      <c r="CA12" s="231"/>
      <c r="CB12" s="231"/>
      <c r="CC12" s="231"/>
      <c r="CD12" s="231"/>
      <c r="CE12" s="233"/>
      <c r="CF12" s="167"/>
      <c r="CG12" s="231"/>
      <c r="CH12" s="231"/>
      <c r="CI12" s="231"/>
      <c r="CJ12" s="231"/>
      <c r="CK12" s="231"/>
      <c r="CL12" s="233"/>
      <c r="CM12" s="167"/>
      <c r="CN12" s="146"/>
      <c r="CO12" s="146"/>
      <c r="CP12" s="146"/>
      <c r="CQ12" s="146"/>
      <c r="CR12" s="146"/>
      <c r="CS12" s="146"/>
      <c r="CT12" s="167"/>
      <c r="CU12" s="231"/>
      <c r="CV12" s="231"/>
      <c r="CW12" s="231"/>
      <c r="CX12" s="231"/>
      <c r="CY12" s="231"/>
      <c r="CZ12" s="231"/>
      <c r="DA12" s="155"/>
      <c r="DB12" s="146"/>
      <c r="DC12" s="173"/>
      <c r="DD12" s="146"/>
      <c r="DE12" s="173"/>
      <c r="DF12" s="146"/>
      <c r="DG12" s="169"/>
      <c r="DH12" s="169"/>
      <c r="DI12" s="169"/>
      <c r="DJ12" s="146"/>
      <c r="DK12" s="207"/>
      <c r="DL12" s="231"/>
      <c r="DM12" s="231"/>
      <c r="DN12" s="231"/>
      <c r="DO12" s="233"/>
    </row>
    <row r="13" spans="1:119" x14ac:dyDescent="0.25">
      <c r="A13" s="152">
        <v>9</v>
      </c>
      <c r="B13" s="146">
        <v>9</v>
      </c>
      <c r="C13" s="146"/>
      <c r="D13" s="168">
        <v>41754</v>
      </c>
      <c r="E13" s="166">
        <v>1</v>
      </c>
      <c r="F13" s="166">
        <v>1</v>
      </c>
      <c r="G13" s="31">
        <v>6.6</v>
      </c>
      <c r="I13" s="125">
        <v>56</v>
      </c>
      <c r="J13">
        <v>10</v>
      </c>
      <c r="L13">
        <v>52</v>
      </c>
      <c r="M13" s="167">
        <v>4</v>
      </c>
      <c r="N13" s="146">
        <v>4</v>
      </c>
      <c r="O13" s="146">
        <v>5</v>
      </c>
      <c r="P13" s="146">
        <v>5</v>
      </c>
      <c r="Q13" s="146">
        <v>5</v>
      </c>
      <c r="R13" s="146">
        <v>5</v>
      </c>
      <c r="S13" s="167"/>
      <c r="T13" s="146"/>
      <c r="U13" s="146" t="s">
        <v>1131</v>
      </c>
      <c r="V13" s="146"/>
      <c r="W13" s="146"/>
      <c r="X13" s="146"/>
      <c r="Y13" s="167"/>
      <c r="Z13" s="146"/>
      <c r="AA13" s="146">
        <v>6</v>
      </c>
      <c r="AB13" s="146">
        <v>7</v>
      </c>
      <c r="AC13" s="146"/>
      <c r="AD13" s="146"/>
      <c r="AE13" s="167"/>
      <c r="AF13" s="146"/>
      <c r="AG13" s="146"/>
      <c r="AH13" s="146"/>
      <c r="AI13" s="146">
        <v>7</v>
      </c>
      <c r="AJ13" s="171"/>
      <c r="AK13" s="169">
        <v>41773</v>
      </c>
      <c r="AL13" s="169">
        <v>41779</v>
      </c>
      <c r="AM13" s="170">
        <v>41779</v>
      </c>
      <c r="AN13" s="167"/>
      <c r="AO13" s="146"/>
      <c r="AP13" s="146"/>
      <c r="AQ13" s="146"/>
      <c r="AR13" s="146"/>
      <c r="AS13" s="171"/>
      <c r="AT13" s="172" t="s">
        <v>1154</v>
      </c>
      <c r="AU13" s="359">
        <v>5</v>
      </c>
      <c r="AV13" s="173">
        <v>1.85</v>
      </c>
      <c r="AW13" s="207">
        <v>190</v>
      </c>
      <c r="AX13" s="173"/>
      <c r="AY13" s="173"/>
      <c r="AZ13" s="173"/>
      <c r="BA13" s="173"/>
      <c r="BB13" s="173">
        <v>1.1200000000000001</v>
      </c>
      <c r="BC13" s="207">
        <v>82</v>
      </c>
      <c r="BD13" s="173"/>
      <c r="BE13" s="146"/>
      <c r="BF13" s="173"/>
      <c r="BG13" s="173"/>
      <c r="BH13" s="173"/>
      <c r="BI13" s="173"/>
      <c r="BJ13" s="167">
        <v>2</v>
      </c>
      <c r="BK13" s="171">
        <v>2</v>
      </c>
      <c r="BL13" s="365" t="s">
        <v>1231</v>
      </c>
      <c r="BM13" s="303"/>
      <c r="BN13" s="173"/>
      <c r="BO13" s="304"/>
      <c r="BP13" s="278">
        <v>9</v>
      </c>
      <c r="BQ13" s="171">
        <v>2</v>
      </c>
      <c r="BR13" s="231">
        <v>6</v>
      </c>
      <c r="BS13" s="231">
        <v>5</v>
      </c>
      <c r="BT13" s="231">
        <v>0</v>
      </c>
      <c r="BU13" s="231">
        <f>BT13+BS13</f>
        <v>5</v>
      </c>
      <c r="BV13" s="231">
        <v>0</v>
      </c>
      <c r="BW13" s="231">
        <v>0</v>
      </c>
      <c r="BX13" s="366" t="s">
        <v>1234</v>
      </c>
      <c r="BY13" s="167">
        <v>6</v>
      </c>
      <c r="BZ13" s="231">
        <v>4</v>
      </c>
      <c r="CA13" s="231">
        <v>0</v>
      </c>
      <c r="CB13" s="231">
        <f>CA13+BZ13</f>
        <v>4</v>
      </c>
      <c r="CC13" s="231">
        <v>0</v>
      </c>
      <c r="CD13" s="231">
        <v>0</v>
      </c>
      <c r="CE13" s="233"/>
      <c r="CF13" s="167"/>
      <c r="CG13" s="231"/>
      <c r="CH13" s="231"/>
      <c r="CI13" s="231"/>
      <c r="CJ13" s="231"/>
      <c r="CK13" s="231"/>
      <c r="CL13" s="233"/>
      <c r="CM13" s="167"/>
      <c r="CN13" s="146"/>
      <c r="CO13" s="146"/>
      <c r="CP13" s="146"/>
      <c r="CQ13" s="146"/>
      <c r="CR13" s="146"/>
      <c r="CS13" s="146"/>
      <c r="CT13" s="167"/>
      <c r="CU13" s="231"/>
      <c r="CV13" s="231"/>
      <c r="CW13" s="231"/>
      <c r="CX13" s="231"/>
      <c r="CY13" s="231"/>
      <c r="CZ13" s="231"/>
      <c r="DA13" s="155"/>
      <c r="DB13" s="146"/>
      <c r="DC13" s="173"/>
      <c r="DD13" s="146"/>
      <c r="DE13" s="173"/>
      <c r="DF13" s="146"/>
      <c r="DG13" s="169"/>
      <c r="DH13" s="169"/>
      <c r="DI13" s="169"/>
      <c r="DJ13" s="146"/>
      <c r="DK13" s="207"/>
      <c r="DL13" s="231"/>
      <c r="DM13" s="231"/>
      <c r="DN13" s="231"/>
      <c r="DO13" s="233"/>
    </row>
    <row r="14" spans="1:119" x14ac:dyDescent="0.25">
      <c r="A14" s="152">
        <v>10</v>
      </c>
      <c r="B14" s="146">
        <v>10</v>
      </c>
      <c r="C14" s="146"/>
      <c r="D14" s="168">
        <v>41754</v>
      </c>
      <c r="E14" s="166">
        <v>1</v>
      </c>
      <c r="F14" s="166">
        <v>1</v>
      </c>
      <c r="G14" s="31">
        <v>6.5</v>
      </c>
      <c r="I14" s="125">
        <v>54</v>
      </c>
      <c r="J14">
        <v>10</v>
      </c>
      <c r="L14">
        <v>53</v>
      </c>
      <c r="M14" s="167">
        <v>3</v>
      </c>
      <c r="N14" s="146">
        <v>3</v>
      </c>
      <c r="O14" s="146">
        <v>3</v>
      </c>
      <c r="P14" s="146">
        <v>4</v>
      </c>
      <c r="Q14" s="146">
        <v>4</v>
      </c>
      <c r="R14" s="146">
        <v>4</v>
      </c>
      <c r="S14" s="167"/>
      <c r="T14" s="146" t="s">
        <v>1128</v>
      </c>
      <c r="U14" s="146" t="s">
        <v>1128</v>
      </c>
      <c r="V14" s="146" t="s">
        <v>1131</v>
      </c>
      <c r="W14" s="146"/>
      <c r="X14" s="146"/>
      <c r="Y14" s="167"/>
      <c r="Z14" s="146">
        <v>1</v>
      </c>
      <c r="AA14" s="146">
        <v>2</v>
      </c>
      <c r="AB14" s="146"/>
      <c r="AC14" s="146"/>
      <c r="AD14" s="146"/>
      <c r="AE14" s="167"/>
      <c r="AF14" s="146"/>
      <c r="AG14" s="146"/>
      <c r="AH14" s="146">
        <v>2</v>
      </c>
      <c r="AI14" s="146"/>
      <c r="AJ14" s="171"/>
      <c r="AK14" s="169">
        <v>41779</v>
      </c>
      <c r="AL14" s="169">
        <v>41779</v>
      </c>
      <c r="AM14" s="170">
        <v>41779</v>
      </c>
      <c r="AN14" s="167">
        <v>10</v>
      </c>
      <c r="AO14" s="176">
        <v>0.1</v>
      </c>
      <c r="AP14" s="176"/>
      <c r="AQ14" s="146"/>
      <c r="AR14" s="146"/>
      <c r="AS14" s="171"/>
      <c r="AT14" s="172" t="s">
        <v>1155</v>
      </c>
      <c r="AU14" s="359">
        <v>3</v>
      </c>
      <c r="AV14" s="173">
        <v>1.93</v>
      </c>
      <c r="AW14" s="207">
        <v>235</v>
      </c>
      <c r="AX14" s="173">
        <v>1.8</v>
      </c>
      <c r="AY14" s="173">
        <v>205</v>
      </c>
      <c r="AZ14" s="173">
        <v>1.33</v>
      </c>
      <c r="BA14" s="173"/>
      <c r="BB14" s="173"/>
      <c r="BC14" s="173"/>
      <c r="BD14" s="173"/>
      <c r="BE14" s="146"/>
      <c r="BF14" s="173"/>
      <c r="BG14" s="173"/>
      <c r="BH14" s="173"/>
      <c r="BI14" s="173"/>
      <c r="BJ14" s="167">
        <v>0</v>
      </c>
      <c r="BK14" s="171">
        <v>0</v>
      </c>
      <c r="BL14" s="365" t="s">
        <v>1231</v>
      </c>
      <c r="BM14" s="303"/>
      <c r="BN14" s="173"/>
      <c r="BO14" s="304"/>
      <c r="BP14" s="278"/>
      <c r="BQ14" s="171"/>
      <c r="BR14" s="231"/>
      <c r="BS14" s="231"/>
      <c r="BT14" s="231"/>
      <c r="BU14" s="231"/>
      <c r="BV14" s="231"/>
      <c r="BW14" s="231"/>
      <c r="BX14" s="233"/>
      <c r="BY14" s="167"/>
      <c r="BZ14" s="231"/>
      <c r="CA14" s="231"/>
      <c r="CB14" s="231"/>
      <c r="CC14" s="231"/>
      <c r="CD14" s="231"/>
      <c r="CE14" s="233"/>
      <c r="CF14" s="167"/>
      <c r="CG14" s="231"/>
      <c r="CH14" s="231"/>
      <c r="CI14" s="231"/>
      <c r="CJ14" s="231"/>
      <c r="CK14" s="231"/>
      <c r="CL14" s="233"/>
      <c r="CM14" s="167"/>
      <c r="CN14" s="146"/>
      <c r="CO14" s="146"/>
      <c r="CP14" s="146"/>
      <c r="CQ14" s="146"/>
      <c r="CR14" s="146"/>
      <c r="CS14" s="146"/>
      <c r="CT14" s="167"/>
      <c r="CU14" s="231"/>
      <c r="CV14" s="231"/>
      <c r="CW14" s="231"/>
      <c r="CX14" s="231"/>
      <c r="CY14" s="231"/>
      <c r="CZ14" s="231"/>
      <c r="DA14" s="155"/>
      <c r="DB14" s="146"/>
      <c r="DC14" s="173"/>
      <c r="DD14" s="146"/>
      <c r="DE14" s="173"/>
      <c r="DF14" s="146"/>
      <c r="DG14" s="169"/>
      <c r="DH14" s="169"/>
      <c r="DI14" s="169"/>
      <c r="DJ14" s="146"/>
      <c r="DK14" s="207"/>
      <c r="DL14" s="231"/>
      <c r="DM14" s="231"/>
      <c r="DN14" s="231"/>
      <c r="DO14" s="233"/>
    </row>
    <row r="15" spans="1:119" x14ac:dyDescent="0.25">
      <c r="A15" s="152">
        <v>11</v>
      </c>
      <c r="B15" s="146" t="s">
        <v>130</v>
      </c>
      <c r="C15" s="146"/>
      <c r="D15" s="168">
        <v>41765</v>
      </c>
      <c r="E15" s="166">
        <v>1</v>
      </c>
      <c r="F15" s="166">
        <v>0</v>
      </c>
      <c r="M15" s="167"/>
      <c r="N15" s="146"/>
      <c r="O15" s="343" t="s">
        <v>1129</v>
      </c>
      <c r="P15" s="343" t="s">
        <v>1129</v>
      </c>
      <c r="Q15" s="146">
        <v>1</v>
      </c>
      <c r="R15" s="146">
        <v>1</v>
      </c>
      <c r="S15" s="167"/>
      <c r="T15" s="146"/>
      <c r="U15" s="146"/>
      <c r="V15" s="146"/>
      <c r="W15" s="146"/>
      <c r="X15" s="146"/>
      <c r="Y15" s="167"/>
      <c r="Z15" s="146"/>
      <c r="AA15" s="146"/>
      <c r="AB15" s="146"/>
      <c r="AC15" s="146"/>
      <c r="AD15" s="146"/>
      <c r="AE15" s="167"/>
      <c r="AF15" s="146"/>
      <c r="AG15" s="146"/>
      <c r="AH15" s="146"/>
      <c r="AI15" s="146"/>
      <c r="AJ15" s="171"/>
      <c r="AK15" s="169"/>
      <c r="AL15" s="169"/>
      <c r="AM15" s="170"/>
      <c r="AN15" s="167"/>
      <c r="AO15" s="146"/>
      <c r="AP15" s="146"/>
      <c r="AQ15" s="146"/>
      <c r="AR15" s="146"/>
      <c r="AS15" s="171"/>
      <c r="AT15" s="172" t="s">
        <v>1156</v>
      </c>
      <c r="AU15" s="359"/>
      <c r="AV15" s="173"/>
      <c r="AW15" s="207"/>
      <c r="AX15" s="173"/>
      <c r="AY15" s="173"/>
      <c r="AZ15" s="173"/>
      <c r="BA15" s="173"/>
      <c r="BB15" s="173"/>
      <c r="BC15" s="173"/>
      <c r="BD15" s="173"/>
      <c r="BE15" s="146"/>
      <c r="BF15" s="173"/>
      <c r="BG15" s="173"/>
      <c r="BH15" s="173"/>
      <c r="BI15" s="173"/>
      <c r="BJ15" s="167"/>
      <c r="BK15" s="171"/>
      <c r="BL15" s="302"/>
      <c r="BM15" s="303"/>
      <c r="BN15" s="173"/>
      <c r="BO15" s="304"/>
      <c r="BP15" s="278"/>
      <c r="BQ15" s="171"/>
      <c r="BR15" s="231"/>
      <c r="BS15" s="231"/>
      <c r="BT15" s="231"/>
      <c r="BU15" s="231"/>
      <c r="BV15" s="231"/>
      <c r="BW15" s="231"/>
      <c r="BX15" s="233"/>
      <c r="BY15" s="167"/>
      <c r="BZ15" s="231"/>
      <c r="CA15" s="231"/>
      <c r="CB15" s="231"/>
      <c r="CC15" s="231"/>
      <c r="CD15" s="231"/>
      <c r="CE15" s="233"/>
      <c r="CF15" s="167"/>
      <c r="CG15" s="231"/>
      <c r="CH15" s="231"/>
      <c r="CI15" s="231"/>
      <c r="CJ15" s="231"/>
      <c r="CK15" s="231"/>
      <c r="CL15" s="233"/>
      <c r="CM15" s="167"/>
      <c r="CN15" s="146"/>
      <c r="CO15" s="146"/>
      <c r="CP15" s="146"/>
      <c r="CQ15" s="146"/>
      <c r="CR15" s="146"/>
      <c r="CS15" s="146"/>
      <c r="CT15" s="167"/>
      <c r="CU15" s="231"/>
      <c r="CV15" s="231"/>
      <c r="CW15" s="231"/>
      <c r="CX15" s="231"/>
      <c r="CY15" s="231"/>
      <c r="CZ15" s="231"/>
      <c r="DA15" s="155"/>
      <c r="DB15" s="146"/>
      <c r="DC15" s="173"/>
      <c r="DD15" s="146"/>
      <c r="DE15" s="173"/>
      <c r="DF15" s="146"/>
      <c r="DG15" s="169"/>
      <c r="DH15" s="169"/>
      <c r="DI15" s="169"/>
      <c r="DJ15" s="146"/>
      <c r="DK15" s="207"/>
      <c r="DL15" s="231"/>
      <c r="DM15" s="231"/>
      <c r="DN15" s="231"/>
      <c r="DO15" s="233"/>
    </row>
    <row r="16" spans="1:119" x14ac:dyDescent="0.25">
      <c r="A16" s="152">
        <v>12</v>
      </c>
      <c r="B16" s="146" t="s">
        <v>131</v>
      </c>
      <c r="C16" s="146"/>
      <c r="D16" s="168">
        <v>41754</v>
      </c>
      <c r="E16" s="166">
        <v>1</v>
      </c>
      <c r="F16" s="166">
        <v>1</v>
      </c>
      <c r="G16" s="31">
        <v>6.3</v>
      </c>
      <c r="H16" s="135">
        <v>6.6</v>
      </c>
      <c r="I16" s="125">
        <v>3</v>
      </c>
      <c r="J16">
        <v>10.1</v>
      </c>
      <c r="K16" s="135">
        <v>10.199999999999999</v>
      </c>
      <c r="L16">
        <v>4</v>
      </c>
      <c r="M16" s="167">
        <v>1</v>
      </c>
      <c r="N16" s="146">
        <v>1</v>
      </c>
      <c r="O16" s="146">
        <v>1</v>
      </c>
      <c r="P16" s="146">
        <v>1</v>
      </c>
      <c r="Q16" s="146">
        <v>1</v>
      </c>
      <c r="R16" s="146">
        <v>1</v>
      </c>
      <c r="S16" s="167"/>
      <c r="T16" s="146"/>
      <c r="U16" s="146" t="s">
        <v>1128</v>
      </c>
      <c r="V16" s="146" t="s">
        <v>1131</v>
      </c>
      <c r="W16" s="146"/>
      <c r="X16" s="146"/>
      <c r="Y16" s="167"/>
      <c r="Z16" s="146"/>
      <c r="AA16" s="146">
        <v>3</v>
      </c>
      <c r="AB16" s="146"/>
      <c r="AC16" s="146"/>
      <c r="AD16" s="146"/>
      <c r="AE16" s="167"/>
      <c r="AF16" s="146"/>
      <c r="AG16" s="146"/>
      <c r="AH16" s="146">
        <v>3</v>
      </c>
      <c r="AI16" s="146"/>
      <c r="AJ16" s="171"/>
      <c r="AK16" s="169">
        <v>41779</v>
      </c>
      <c r="AL16" s="169">
        <v>41779</v>
      </c>
      <c r="AM16" s="170">
        <v>41779</v>
      </c>
      <c r="AN16" s="167"/>
      <c r="AO16" s="146"/>
      <c r="AP16" s="146"/>
      <c r="AQ16" s="146"/>
      <c r="AR16" s="146"/>
      <c r="AS16" s="171">
        <v>5</v>
      </c>
      <c r="AT16" s="172" t="s">
        <v>1157</v>
      </c>
      <c r="AU16" s="359">
        <v>1</v>
      </c>
      <c r="AV16" s="173">
        <v>1.64</v>
      </c>
      <c r="AW16" s="207">
        <v>215</v>
      </c>
      <c r="AX16" s="173"/>
      <c r="AY16" s="173"/>
      <c r="AZ16" s="173"/>
      <c r="BA16" s="173"/>
      <c r="BB16" s="173"/>
      <c r="BC16" s="173"/>
      <c r="BD16" s="173"/>
      <c r="BE16" s="146"/>
      <c r="BF16" s="173"/>
      <c r="BG16" s="173"/>
      <c r="BH16" s="173"/>
      <c r="BI16" s="173"/>
      <c r="BJ16" s="167">
        <v>0</v>
      </c>
      <c r="BK16" s="171">
        <v>0</v>
      </c>
      <c r="BL16" s="302"/>
      <c r="BM16" s="303"/>
      <c r="BN16" s="173"/>
      <c r="BO16" s="304"/>
      <c r="BP16" s="278"/>
      <c r="BQ16" s="171"/>
      <c r="BR16" s="231"/>
      <c r="BS16" s="231"/>
      <c r="BT16" s="231"/>
      <c r="BU16" s="231"/>
      <c r="BV16" s="231"/>
      <c r="BW16" s="231"/>
      <c r="BX16" s="233"/>
      <c r="BY16" s="167"/>
      <c r="BZ16" s="231"/>
      <c r="CA16" s="231"/>
      <c r="CB16" s="231"/>
      <c r="CC16" s="231"/>
      <c r="CD16" s="231"/>
      <c r="CE16" s="233"/>
      <c r="CF16" s="167"/>
      <c r="CG16" s="231"/>
      <c r="CH16" s="231"/>
      <c r="CI16" s="231"/>
      <c r="CJ16" s="231"/>
      <c r="CK16" s="231"/>
      <c r="CL16" s="233"/>
      <c r="CM16" s="167"/>
      <c r="CN16" s="146"/>
      <c r="CO16" s="146"/>
      <c r="CP16" s="146"/>
      <c r="CQ16" s="146"/>
      <c r="CR16" s="146"/>
      <c r="CS16" s="146"/>
      <c r="CT16" s="167"/>
      <c r="CU16" s="231"/>
      <c r="CV16" s="231"/>
      <c r="CW16" s="231"/>
      <c r="CX16" s="231"/>
      <c r="CY16" s="231"/>
      <c r="CZ16" s="231"/>
      <c r="DA16" s="155"/>
      <c r="DB16" s="146"/>
      <c r="DC16" s="173"/>
      <c r="DD16" s="146"/>
      <c r="DE16" s="173"/>
      <c r="DF16" s="146"/>
      <c r="DG16" s="169"/>
      <c r="DH16" s="169"/>
      <c r="DI16" s="169"/>
      <c r="DJ16" s="146"/>
      <c r="DK16" s="207"/>
      <c r="DL16" s="231"/>
      <c r="DM16" s="231"/>
      <c r="DN16" s="231"/>
      <c r="DO16" s="307"/>
    </row>
    <row r="17" spans="1:119" x14ac:dyDescent="0.25">
      <c r="A17" s="152">
        <v>13</v>
      </c>
      <c r="B17" s="146" t="s">
        <v>133</v>
      </c>
      <c r="C17" s="146"/>
      <c r="D17" s="168">
        <v>41754</v>
      </c>
      <c r="E17" s="166">
        <v>1</v>
      </c>
      <c r="F17" s="166">
        <v>1</v>
      </c>
      <c r="G17" s="31">
        <v>6.1</v>
      </c>
      <c r="I17" s="125">
        <v>5</v>
      </c>
      <c r="J17">
        <v>10.1</v>
      </c>
      <c r="L17">
        <v>5</v>
      </c>
      <c r="M17" s="167">
        <v>4</v>
      </c>
      <c r="N17" s="146">
        <v>4</v>
      </c>
      <c r="O17" s="146">
        <v>5</v>
      </c>
      <c r="P17" s="146">
        <v>5</v>
      </c>
      <c r="Q17" s="146">
        <v>5</v>
      </c>
      <c r="R17" s="146">
        <v>2</v>
      </c>
      <c r="S17" s="167"/>
      <c r="T17" s="146"/>
      <c r="U17" s="146" t="s">
        <v>1128</v>
      </c>
      <c r="V17" s="146" t="s">
        <v>1131</v>
      </c>
      <c r="W17" s="146"/>
      <c r="X17" s="146"/>
      <c r="Y17" s="167"/>
      <c r="Z17" s="146"/>
      <c r="AA17" s="146">
        <v>10</v>
      </c>
      <c r="AB17" s="146">
        <v>12</v>
      </c>
      <c r="AC17" s="146"/>
      <c r="AD17" s="146"/>
      <c r="AE17" s="167"/>
      <c r="AF17" s="146"/>
      <c r="AG17" s="146"/>
      <c r="AH17" s="146"/>
      <c r="AI17" s="146">
        <v>13</v>
      </c>
      <c r="AJ17" s="171"/>
      <c r="AK17" s="169">
        <v>41779</v>
      </c>
      <c r="AL17" s="169">
        <v>41785</v>
      </c>
      <c r="AM17" s="170">
        <v>41785</v>
      </c>
      <c r="AN17" s="167"/>
      <c r="AO17" s="146"/>
      <c r="AP17" s="146"/>
      <c r="AQ17" s="146"/>
      <c r="AR17" s="146"/>
      <c r="AS17" s="171">
        <v>30</v>
      </c>
      <c r="AT17" s="172" t="s">
        <v>1158</v>
      </c>
      <c r="AU17" s="359">
        <v>5</v>
      </c>
      <c r="AV17" s="173">
        <v>1.71</v>
      </c>
      <c r="AW17" s="207">
        <v>280</v>
      </c>
      <c r="AX17" s="173">
        <v>1.75</v>
      </c>
      <c r="AY17" s="173">
        <v>215</v>
      </c>
      <c r="AZ17" s="173"/>
      <c r="BA17" s="173"/>
      <c r="BB17" s="173"/>
      <c r="BC17" s="173"/>
      <c r="BD17" s="173"/>
      <c r="BE17" s="146">
        <v>3</v>
      </c>
      <c r="BF17" s="173">
        <v>1.75</v>
      </c>
      <c r="BG17" s="173">
        <v>1.79</v>
      </c>
      <c r="BH17" s="173">
        <v>1.81</v>
      </c>
      <c r="BI17" s="173"/>
      <c r="BJ17" s="167">
        <v>0</v>
      </c>
      <c r="BK17" s="171">
        <v>0</v>
      </c>
      <c r="BL17" s="302"/>
      <c r="BM17" s="303"/>
      <c r="BN17" s="173"/>
      <c r="BO17" s="304"/>
      <c r="BP17" s="278"/>
      <c r="BQ17" s="171"/>
      <c r="BR17" s="231"/>
      <c r="BS17" s="231"/>
      <c r="BT17" s="231"/>
      <c r="BU17" s="231"/>
      <c r="BV17" s="231"/>
      <c r="BW17" s="231"/>
      <c r="BX17" s="233"/>
      <c r="BY17" s="167"/>
      <c r="BZ17" s="231"/>
      <c r="CA17" s="231"/>
      <c r="CB17" s="231"/>
      <c r="CC17" s="231"/>
      <c r="CD17" s="231"/>
      <c r="CE17" s="233"/>
      <c r="CF17" s="167"/>
      <c r="CG17" s="231"/>
      <c r="CH17" s="231"/>
      <c r="CI17" s="231"/>
      <c r="CJ17" s="231"/>
      <c r="CK17" s="231"/>
      <c r="CL17" s="233"/>
      <c r="CM17" s="167"/>
      <c r="CN17" s="146"/>
      <c r="CO17" s="146"/>
      <c r="CP17" s="146"/>
      <c r="CQ17" s="146"/>
      <c r="CR17" s="146"/>
      <c r="CS17" s="146"/>
      <c r="CT17" s="167"/>
      <c r="CU17" s="231"/>
      <c r="CV17" s="231"/>
      <c r="CW17" s="231"/>
      <c r="CX17" s="231"/>
      <c r="CY17" s="231"/>
      <c r="CZ17" s="231"/>
      <c r="DA17" s="155"/>
      <c r="DB17" s="146"/>
      <c r="DC17" s="173"/>
      <c r="DD17" s="146"/>
      <c r="DE17" s="173"/>
      <c r="DF17" s="146"/>
      <c r="DG17" s="169"/>
      <c r="DH17" s="169"/>
      <c r="DI17" s="169"/>
      <c r="DJ17" s="146"/>
      <c r="DK17" s="207"/>
      <c r="DL17" s="231"/>
      <c r="DM17" s="231"/>
      <c r="DN17" s="231"/>
      <c r="DO17" s="233"/>
    </row>
    <row r="18" spans="1:119" x14ac:dyDescent="0.25">
      <c r="A18" s="152">
        <v>14</v>
      </c>
      <c r="B18" s="146">
        <v>14</v>
      </c>
      <c r="C18" s="146"/>
      <c r="D18" s="168">
        <v>41754</v>
      </c>
      <c r="E18" s="166">
        <v>1</v>
      </c>
      <c r="F18" s="166">
        <v>0</v>
      </c>
      <c r="M18" s="167">
        <v>1</v>
      </c>
      <c r="N18" s="146">
        <v>1</v>
      </c>
      <c r="O18" s="146">
        <v>1</v>
      </c>
      <c r="P18" s="146">
        <v>1</v>
      </c>
      <c r="Q18" s="146">
        <v>1</v>
      </c>
      <c r="R18" s="146">
        <v>1</v>
      </c>
      <c r="S18" s="167"/>
      <c r="T18" s="146"/>
      <c r="U18" s="146"/>
      <c r="V18" s="146"/>
      <c r="W18" s="146"/>
      <c r="X18" s="146"/>
      <c r="Y18" s="167"/>
      <c r="Z18" s="146"/>
      <c r="AA18" s="146"/>
      <c r="AB18" s="146"/>
      <c r="AC18" s="146"/>
      <c r="AD18" s="146"/>
      <c r="AE18" s="167"/>
      <c r="AF18" s="146"/>
      <c r="AG18" s="146"/>
      <c r="AH18" s="146"/>
      <c r="AI18" s="146"/>
      <c r="AJ18" s="171"/>
      <c r="AK18" s="169"/>
      <c r="AL18" s="169"/>
      <c r="AM18" s="170"/>
      <c r="AN18" s="167"/>
      <c r="AO18" s="146"/>
      <c r="AP18" s="146"/>
      <c r="AQ18" s="146"/>
      <c r="AR18" s="146"/>
      <c r="AS18" s="171"/>
      <c r="AT18" s="172"/>
      <c r="AU18" s="359"/>
      <c r="AV18" s="173"/>
      <c r="AW18" s="207"/>
      <c r="AX18" s="173"/>
      <c r="AY18" s="173"/>
      <c r="AZ18" s="173"/>
      <c r="BA18" s="173"/>
      <c r="BB18" s="173"/>
      <c r="BC18" s="173"/>
      <c r="BD18" s="173"/>
      <c r="BE18" s="146"/>
      <c r="BF18" s="173"/>
      <c r="BG18" s="173"/>
      <c r="BH18" s="173"/>
      <c r="BI18" s="173"/>
      <c r="BJ18" s="167"/>
      <c r="BK18" s="171"/>
      <c r="BL18" s="302"/>
      <c r="BM18" s="303"/>
      <c r="BN18" s="173"/>
      <c r="BO18" s="304"/>
      <c r="BP18" s="278"/>
      <c r="BQ18" s="171"/>
      <c r="BR18" s="231"/>
      <c r="BS18" s="231"/>
      <c r="BT18" s="231"/>
      <c r="BU18" s="231"/>
      <c r="BV18" s="231"/>
      <c r="BW18" s="231"/>
      <c r="BX18" s="233"/>
      <c r="BY18" s="167"/>
      <c r="BZ18" s="231"/>
      <c r="CA18" s="231"/>
      <c r="CB18" s="231"/>
      <c r="CC18" s="231"/>
      <c r="CD18" s="231"/>
      <c r="CE18" s="233"/>
      <c r="CF18" s="167"/>
      <c r="CG18" s="231"/>
      <c r="CH18" s="231"/>
      <c r="CI18" s="231"/>
      <c r="CJ18" s="231"/>
      <c r="CK18" s="231"/>
      <c r="CL18" s="233"/>
      <c r="CM18" s="167"/>
      <c r="CN18" s="146"/>
      <c r="CO18" s="146"/>
      <c r="CP18" s="146"/>
      <c r="CQ18" s="146"/>
      <c r="CR18" s="146"/>
      <c r="CS18" s="146"/>
      <c r="CT18" s="167"/>
      <c r="CU18" s="231"/>
      <c r="CV18" s="231"/>
      <c r="CW18" s="231"/>
      <c r="CX18" s="231"/>
      <c r="CY18" s="231"/>
      <c r="CZ18" s="231"/>
      <c r="DA18" s="155"/>
      <c r="DB18" s="146"/>
      <c r="DC18" s="173"/>
      <c r="DD18" s="146"/>
      <c r="DE18" s="173"/>
      <c r="DF18" s="146"/>
      <c r="DG18" s="169"/>
      <c r="DH18" s="169"/>
      <c r="DI18" s="169"/>
      <c r="DJ18" s="146"/>
      <c r="DK18" s="207"/>
      <c r="DL18" s="231"/>
      <c r="DM18" s="231"/>
      <c r="DN18" s="231"/>
      <c r="DO18" s="233"/>
    </row>
    <row r="19" spans="1:119" x14ac:dyDescent="0.25">
      <c r="A19" s="152">
        <v>15</v>
      </c>
      <c r="B19" s="146">
        <v>15</v>
      </c>
      <c r="C19" s="146"/>
      <c r="D19" s="168">
        <v>41754</v>
      </c>
      <c r="E19" s="166">
        <v>1</v>
      </c>
      <c r="F19" s="166">
        <v>1</v>
      </c>
      <c r="G19" s="31">
        <v>6.4</v>
      </c>
      <c r="I19" s="125">
        <v>42</v>
      </c>
      <c r="J19">
        <v>9.9</v>
      </c>
      <c r="L19">
        <v>41</v>
      </c>
      <c r="M19" s="167">
        <v>1</v>
      </c>
      <c r="N19" s="146">
        <v>1</v>
      </c>
      <c r="O19" s="146">
        <v>1</v>
      </c>
      <c r="P19" s="146">
        <v>1</v>
      </c>
      <c r="Q19" s="146">
        <v>1</v>
      </c>
      <c r="R19" s="146">
        <v>1</v>
      </c>
      <c r="S19" s="167" t="s">
        <v>1128</v>
      </c>
      <c r="T19" s="146" t="s">
        <v>1132</v>
      </c>
      <c r="U19" s="146"/>
      <c r="V19" s="146"/>
      <c r="W19" s="146"/>
      <c r="X19" s="146"/>
      <c r="Y19" s="167">
        <v>7</v>
      </c>
      <c r="Z19" s="146">
        <v>11</v>
      </c>
      <c r="AA19" s="146">
        <v>17</v>
      </c>
      <c r="AB19" s="146">
        <v>22</v>
      </c>
      <c r="AC19" s="146"/>
      <c r="AD19" s="146"/>
      <c r="AE19" s="167"/>
      <c r="AF19" s="146"/>
      <c r="AG19" s="146"/>
      <c r="AH19" s="146"/>
      <c r="AI19" s="146">
        <v>22</v>
      </c>
      <c r="AJ19" s="171"/>
      <c r="AK19" s="169">
        <v>41795</v>
      </c>
      <c r="AL19" s="169">
        <v>41773</v>
      </c>
      <c r="AM19" s="170">
        <v>41785</v>
      </c>
      <c r="AN19" s="167"/>
      <c r="AO19" s="146"/>
      <c r="AP19" s="146"/>
      <c r="AQ19" s="146"/>
      <c r="AR19" s="146"/>
      <c r="AS19" s="171"/>
      <c r="AT19" s="172" t="s">
        <v>1133</v>
      </c>
      <c r="AU19" s="359">
        <v>1</v>
      </c>
      <c r="AV19" s="173">
        <v>2.44</v>
      </c>
      <c r="AW19" s="207">
        <v>280</v>
      </c>
      <c r="AX19" s="173"/>
      <c r="AY19" s="173"/>
      <c r="AZ19" s="173"/>
      <c r="BA19" s="173"/>
      <c r="BB19" s="173"/>
      <c r="BC19" s="173"/>
      <c r="BD19" s="173"/>
      <c r="BE19" s="146"/>
      <c r="BF19" s="173"/>
      <c r="BG19" s="173"/>
      <c r="BH19" s="173"/>
      <c r="BI19" s="173"/>
      <c r="BJ19" s="167">
        <v>3</v>
      </c>
      <c r="BK19" s="171">
        <v>3</v>
      </c>
      <c r="BL19" s="302"/>
      <c r="BM19" s="303"/>
      <c r="BN19" s="173"/>
      <c r="BO19" s="304"/>
      <c r="BP19" s="278">
        <v>15</v>
      </c>
      <c r="BQ19" s="171">
        <v>3</v>
      </c>
      <c r="BR19" s="231">
        <v>3</v>
      </c>
      <c r="BS19" s="231">
        <v>6</v>
      </c>
      <c r="BT19" s="231">
        <v>0</v>
      </c>
      <c r="BU19" s="231">
        <f>BT19+BS19</f>
        <v>6</v>
      </c>
      <c r="BV19" s="231">
        <v>0</v>
      </c>
      <c r="BW19" s="231">
        <v>0</v>
      </c>
      <c r="BX19" s="233"/>
      <c r="BY19" s="167">
        <v>7</v>
      </c>
      <c r="BZ19" s="231">
        <v>5</v>
      </c>
      <c r="CA19" s="231">
        <v>0</v>
      </c>
      <c r="CB19" s="231">
        <f>CA19+BZ19</f>
        <v>5</v>
      </c>
      <c r="CC19" s="231">
        <v>0</v>
      </c>
      <c r="CD19" s="231">
        <v>0</v>
      </c>
      <c r="CE19" s="233"/>
      <c r="CF19" s="167">
        <v>6</v>
      </c>
      <c r="CG19" s="231">
        <v>3</v>
      </c>
      <c r="CH19" s="231">
        <v>0</v>
      </c>
      <c r="CI19" s="231">
        <f>CH19+CG19</f>
        <v>3</v>
      </c>
      <c r="CJ19" s="231">
        <v>0</v>
      </c>
      <c r="CK19" s="231">
        <v>0</v>
      </c>
      <c r="CL19" s="233"/>
      <c r="CM19" s="167"/>
      <c r="CN19" s="146"/>
      <c r="CO19" s="146"/>
      <c r="CP19" s="146"/>
      <c r="CQ19" s="146"/>
      <c r="CR19" s="146"/>
      <c r="CS19" s="146"/>
      <c r="CT19" s="167"/>
      <c r="CU19" s="231"/>
      <c r="CV19" s="231"/>
      <c r="CW19" s="231"/>
      <c r="CX19" s="231"/>
      <c r="CY19" s="231"/>
      <c r="CZ19" s="231"/>
      <c r="DA19" s="155"/>
      <c r="DB19" s="146"/>
      <c r="DC19" s="173"/>
      <c r="DD19" s="146"/>
      <c r="DE19" s="173"/>
      <c r="DF19" s="146"/>
      <c r="DG19" s="169"/>
      <c r="DH19" s="169"/>
      <c r="DI19" s="169"/>
      <c r="DJ19" s="146"/>
      <c r="DK19" s="234"/>
      <c r="DL19" s="234"/>
      <c r="DM19" s="234"/>
      <c r="DN19" s="231"/>
      <c r="DO19" s="233"/>
    </row>
    <row r="20" spans="1:119" x14ac:dyDescent="0.25">
      <c r="A20" s="152">
        <v>16</v>
      </c>
      <c r="B20" s="146">
        <v>16</v>
      </c>
      <c r="C20" s="146"/>
      <c r="D20" s="168">
        <v>41754</v>
      </c>
      <c r="E20" s="166">
        <v>1</v>
      </c>
      <c r="F20" s="166">
        <v>1</v>
      </c>
      <c r="G20" s="31">
        <v>6.4</v>
      </c>
      <c r="I20" s="125">
        <v>44</v>
      </c>
      <c r="J20">
        <v>10.1</v>
      </c>
      <c r="L20">
        <v>42</v>
      </c>
      <c r="M20" s="167">
        <v>1</v>
      </c>
      <c r="N20" s="146">
        <v>1</v>
      </c>
      <c r="O20" s="146">
        <v>1</v>
      </c>
      <c r="P20" s="146">
        <v>1</v>
      </c>
      <c r="Q20" s="146">
        <v>1</v>
      </c>
      <c r="R20" s="146">
        <v>1</v>
      </c>
      <c r="S20" s="167"/>
      <c r="T20" s="146"/>
      <c r="U20" s="146" t="s">
        <v>1128</v>
      </c>
      <c r="V20" s="146" t="s">
        <v>1132</v>
      </c>
      <c r="W20" s="146"/>
      <c r="X20" s="146"/>
      <c r="Y20" s="167"/>
      <c r="Z20" s="146"/>
      <c r="AA20" s="146">
        <v>8</v>
      </c>
      <c r="AB20" s="146">
        <v>9</v>
      </c>
      <c r="AC20" s="146"/>
      <c r="AD20" s="146"/>
      <c r="AE20" s="167"/>
      <c r="AF20" s="146"/>
      <c r="AG20" s="146"/>
      <c r="AH20" s="146"/>
      <c r="AI20" s="146">
        <v>10</v>
      </c>
      <c r="AJ20" s="171"/>
      <c r="AK20" s="169">
        <v>41779</v>
      </c>
      <c r="AL20" s="169">
        <v>41779</v>
      </c>
      <c r="AM20" s="170">
        <v>41785</v>
      </c>
      <c r="AN20" s="167"/>
      <c r="AO20" s="146"/>
      <c r="AP20" s="146"/>
      <c r="AQ20" s="146"/>
      <c r="AR20" s="146"/>
      <c r="AS20" s="171"/>
      <c r="AT20" s="172" t="s">
        <v>1159</v>
      </c>
      <c r="AU20" s="359">
        <v>1</v>
      </c>
      <c r="AV20" s="173">
        <v>1.8</v>
      </c>
      <c r="AW20" s="207">
        <v>203</v>
      </c>
      <c r="AX20" s="173"/>
      <c r="AY20" s="173"/>
      <c r="AZ20" s="173"/>
      <c r="BA20" s="173"/>
      <c r="BB20" s="173"/>
      <c r="BC20" s="173"/>
      <c r="BD20" s="173"/>
      <c r="BE20" s="146"/>
      <c r="BF20" s="173"/>
      <c r="BG20" s="173"/>
      <c r="BH20" s="173"/>
      <c r="BI20" s="173"/>
      <c r="BJ20" s="167">
        <v>0</v>
      </c>
      <c r="BK20" s="171">
        <v>0</v>
      </c>
      <c r="BL20" s="302"/>
      <c r="BM20" s="303"/>
      <c r="BN20" s="173"/>
      <c r="BO20" s="304"/>
      <c r="BP20" s="278"/>
      <c r="BQ20" s="171"/>
      <c r="BR20" s="231"/>
      <c r="BS20" s="231"/>
      <c r="BT20" s="231"/>
      <c r="BU20" s="231"/>
      <c r="BV20" s="231"/>
      <c r="BW20" s="231"/>
      <c r="BX20" s="233"/>
      <c r="BY20" s="167"/>
      <c r="BZ20" s="231"/>
      <c r="CA20" s="231"/>
      <c r="CB20" s="231"/>
      <c r="CC20" s="231"/>
      <c r="CD20" s="231"/>
      <c r="CE20" s="233"/>
      <c r="CF20" s="167"/>
      <c r="CG20" s="231"/>
      <c r="CH20" s="231"/>
      <c r="CI20" s="231"/>
      <c r="CJ20" s="231"/>
      <c r="CK20" s="231"/>
      <c r="CL20" s="233"/>
      <c r="CM20" s="167"/>
      <c r="CN20" s="146"/>
      <c r="CO20" s="146"/>
      <c r="CP20" s="146"/>
      <c r="CQ20" s="146"/>
      <c r="CR20" s="146"/>
      <c r="CS20" s="146"/>
      <c r="CT20" s="167"/>
      <c r="CU20" s="231"/>
      <c r="CV20" s="231"/>
      <c r="CW20" s="231"/>
      <c r="CX20" s="231"/>
      <c r="CY20" s="231"/>
      <c r="CZ20" s="231"/>
      <c r="DA20" s="155"/>
      <c r="DB20" s="146"/>
      <c r="DC20" s="173"/>
      <c r="DD20" s="146"/>
      <c r="DE20" s="173"/>
      <c r="DF20" s="146"/>
      <c r="DG20" s="169"/>
      <c r="DH20" s="169"/>
      <c r="DI20" s="169"/>
      <c r="DJ20" s="146"/>
      <c r="DK20" s="207"/>
      <c r="DL20" s="231"/>
      <c r="DM20" s="231"/>
      <c r="DN20" s="231"/>
      <c r="DO20" s="233"/>
    </row>
    <row r="21" spans="1:119" x14ac:dyDescent="0.25">
      <c r="A21" s="152">
        <v>17</v>
      </c>
      <c r="B21" s="146">
        <v>17</v>
      </c>
      <c r="C21" s="146"/>
      <c r="D21" s="168">
        <v>41754</v>
      </c>
      <c r="E21" s="166">
        <v>1</v>
      </c>
      <c r="F21" s="166">
        <v>0</v>
      </c>
      <c r="M21" s="167">
        <v>1</v>
      </c>
      <c r="N21" s="146">
        <v>1</v>
      </c>
      <c r="O21" s="146">
        <v>1</v>
      </c>
      <c r="P21" s="146">
        <v>1</v>
      </c>
      <c r="Q21" s="146">
        <v>1</v>
      </c>
      <c r="R21" s="146">
        <v>1</v>
      </c>
      <c r="S21" s="167"/>
      <c r="T21" s="146"/>
      <c r="U21" s="146"/>
      <c r="V21" s="146"/>
      <c r="W21" s="146"/>
      <c r="X21" s="146"/>
      <c r="Y21" s="167"/>
      <c r="Z21" s="146"/>
      <c r="AA21" s="146"/>
      <c r="AB21" s="146"/>
      <c r="AC21" s="146"/>
      <c r="AD21" s="146"/>
      <c r="AE21" s="167"/>
      <c r="AF21" s="146"/>
      <c r="AG21" s="146"/>
      <c r="AH21" s="146"/>
      <c r="AI21" s="146"/>
      <c r="AJ21" s="171"/>
      <c r="AK21" s="169"/>
      <c r="AL21" s="169"/>
      <c r="AM21" s="170"/>
      <c r="AN21" s="167"/>
      <c r="AO21" s="146"/>
      <c r="AP21" s="146">
        <v>10</v>
      </c>
      <c r="AQ21" s="146"/>
      <c r="AR21" s="146"/>
      <c r="AS21" s="171"/>
      <c r="AT21" s="172"/>
      <c r="AU21" s="359"/>
      <c r="AV21" s="173"/>
      <c r="AW21" s="207"/>
      <c r="AX21" s="173"/>
      <c r="AY21" s="173"/>
      <c r="AZ21" s="173"/>
      <c r="BA21" s="173"/>
      <c r="BB21" s="173"/>
      <c r="BC21" s="173"/>
      <c r="BD21" s="173"/>
      <c r="BE21" s="146"/>
      <c r="BF21" s="173"/>
      <c r="BG21" s="173"/>
      <c r="BH21" s="173"/>
      <c r="BI21" s="173"/>
      <c r="BJ21" s="167"/>
      <c r="BK21" s="171"/>
      <c r="BL21" s="302"/>
      <c r="BM21" s="303"/>
      <c r="BN21" s="173"/>
      <c r="BO21" s="304"/>
      <c r="BP21" s="278"/>
      <c r="BQ21" s="171"/>
      <c r="BR21" s="231"/>
      <c r="BS21" s="231"/>
      <c r="BT21" s="231"/>
      <c r="BU21" s="231"/>
      <c r="BV21" s="231"/>
      <c r="BW21" s="231"/>
      <c r="BX21" s="233"/>
      <c r="BY21" s="167"/>
      <c r="BZ21" s="231"/>
      <c r="CA21" s="231"/>
      <c r="CB21" s="231"/>
      <c r="CC21" s="231"/>
      <c r="CD21" s="231"/>
      <c r="CE21" s="233"/>
      <c r="CF21" s="167"/>
      <c r="CG21" s="231"/>
      <c r="CH21" s="231"/>
      <c r="CI21" s="231"/>
      <c r="CJ21" s="231"/>
      <c r="CK21" s="231"/>
      <c r="CL21" s="233"/>
      <c r="CM21" s="167"/>
      <c r="CN21" s="146"/>
      <c r="CO21" s="146"/>
      <c r="CP21" s="146"/>
      <c r="CQ21" s="146"/>
      <c r="CR21" s="146"/>
      <c r="CS21" s="146"/>
      <c r="CT21" s="167"/>
      <c r="CU21" s="231"/>
      <c r="CV21" s="231"/>
      <c r="CW21" s="231"/>
      <c r="CX21" s="231"/>
      <c r="CY21" s="231"/>
      <c r="CZ21" s="231"/>
      <c r="DA21" s="155"/>
      <c r="DB21" s="146"/>
      <c r="DC21" s="173"/>
      <c r="DD21" s="146"/>
      <c r="DE21" s="173"/>
      <c r="DF21" s="146"/>
      <c r="DG21" s="169"/>
      <c r="DH21" s="169"/>
      <c r="DI21" s="169"/>
      <c r="DJ21" s="146"/>
      <c r="DK21" s="207"/>
      <c r="DL21" s="231"/>
      <c r="DM21" s="231"/>
      <c r="DN21" s="231"/>
      <c r="DO21" s="233"/>
    </row>
    <row r="22" spans="1:119" x14ac:dyDescent="0.25">
      <c r="A22" s="152">
        <v>18</v>
      </c>
      <c r="B22" s="146">
        <v>18</v>
      </c>
      <c r="C22" s="146"/>
      <c r="D22" s="168">
        <v>41754</v>
      </c>
      <c r="E22" s="166">
        <v>1</v>
      </c>
      <c r="F22" s="166">
        <v>0</v>
      </c>
      <c r="M22" s="167">
        <v>1</v>
      </c>
      <c r="N22" s="146">
        <v>1</v>
      </c>
      <c r="O22" s="146">
        <v>1</v>
      </c>
      <c r="P22" s="146">
        <v>1</v>
      </c>
      <c r="Q22" s="146">
        <v>1</v>
      </c>
      <c r="R22" s="146">
        <v>1</v>
      </c>
      <c r="S22" s="167"/>
      <c r="T22" s="146"/>
      <c r="U22" s="146"/>
      <c r="V22" s="146"/>
      <c r="W22" s="146"/>
      <c r="X22" s="146"/>
      <c r="Y22" s="167"/>
      <c r="Z22" s="146"/>
      <c r="AA22" s="146"/>
      <c r="AB22" s="146"/>
      <c r="AC22" s="146"/>
      <c r="AD22" s="146"/>
      <c r="AE22" s="167"/>
      <c r="AF22" s="146"/>
      <c r="AG22" s="146"/>
      <c r="AH22" s="146"/>
      <c r="AI22" s="146"/>
      <c r="AJ22" s="171"/>
      <c r="AK22" s="169"/>
      <c r="AL22" s="169"/>
      <c r="AM22" s="170"/>
      <c r="AN22" s="167"/>
      <c r="AO22" s="146"/>
      <c r="AP22" s="146"/>
      <c r="AQ22" s="146"/>
      <c r="AR22" s="146"/>
      <c r="AS22" s="171"/>
      <c r="AT22" s="172"/>
      <c r="AU22" s="359"/>
      <c r="AV22" s="173"/>
      <c r="AW22" s="207"/>
      <c r="AX22" s="173"/>
      <c r="AY22" s="173"/>
      <c r="AZ22" s="173"/>
      <c r="BA22" s="173"/>
      <c r="BB22" s="173"/>
      <c r="BC22" s="173"/>
      <c r="BD22" s="173"/>
      <c r="BE22" s="146"/>
      <c r="BF22" s="173"/>
      <c r="BG22" s="173"/>
      <c r="BH22" s="173"/>
      <c r="BI22" s="173"/>
      <c r="BJ22" s="167"/>
      <c r="BK22" s="171"/>
      <c r="BL22" s="302"/>
      <c r="BM22" s="303"/>
      <c r="BN22" s="173"/>
      <c r="BO22" s="304"/>
      <c r="BP22" s="278"/>
      <c r="BQ22" s="171"/>
      <c r="BR22" s="231"/>
      <c r="BS22" s="231"/>
      <c r="BT22" s="231"/>
      <c r="BU22" s="231"/>
      <c r="BV22" s="231"/>
      <c r="BW22" s="231"/>
      <c r="BX22" s="233"/>
      <c r="BY22" s="167"/>
      <c r="BZ22" s="231"/>
      <c r="CA22" s="231"/>
      <c r="CB22" s="231"/>
      <c r="CC22" s="231"/>
      <c r="CD22" s="231"/>
      <c r="CE22" s="233"/>
      <c r="CF22" s="167"/>
      <c r="CG22" s="231"/>
      <c r="CH22" s="231"/>
      <c r="CI22" s="231"/>
      <c r="CJ22" s="231"/>
      <c r="CK22" s="231"/>
      <c r="CL22" s="233"/>
      <c r="CM22" s="167"/>
      <c r="CN22" s="146"/>
      <c r="CO22" s="146"/>
      <c r="CP22" s="146"/>
      <c r="CQ22" s="146"/>
      <c r="CR22" s="146"/>
      <c r="CS22" s="146"/>
      <c r="CT22" s="167"/>
      <c r="CU22" s="231"/>
      <c r="CV22" s="231"/>
      <c r="CW22" s="231"/>
      <c r="CX22" s="231"/>
      <c r="CY22" s="231"/>
      <c r="CZ22" s="231"/>
      <c r="DA22" s="155"/>
      <c r="DB22" s="146"/>
      <c r="DC22" s="173"/>
      <c r="DD22" s="146"/>
      <c r="DE22" s="173"/>
      <c r="DF22" s="308"/>
      <c r="DG22" s="228"/>
      <c r="DH22" s="228"/>
      <c r="DI22" s="228"/>
      <c r="DJ22" s="146"/>
      <c r="DK22" s="207"/>
      <c r="DL22" s="231"/>
      <c r="DM22" s="231"/>
      <c r="DN22" s="231"/>
      <c r="DO22" s="233"/>
    </row>
    <row r="23" spans="1:119" x14ac:dyDescent="0.25">
      <c r="A23" s="152">
        <v>19</v>
      </c>
      <c r="B23" s="146">
        <v>19</v>
      </c>
      <c r="C23" s="146"/>
      <c r="D23" s="168"/>
      <c r="E23" s="166"/>
      <c r="F23" s="166"/>
      <c r="M23" s="167"/>
      <c r="N23" s="146"/>
      <c r="O23" s="146"/>
      <c r="P23" s="146">
        <v>1</v>
      </c>
      <c r="Q23" s="146">
        <v>1</v>
      </c>
      <c r="R23" s="146">
        <v>1</v>
      </c>
      <c r="S23" s="167"/>
      <c r="T23" s="146"/>
      <c r="U23" s="146"/>
      <c r="V23" s="146"/>
      <c r="W23" s="146"/>
      <c r="X23" s="146"/>
      <c r="Y23" s="167"/>
      <c r="Z23" s="146"/>
      <c r="AA23" s="146"/>
      <c r="AB23" s="146"/>
      <c r="AC23" s="146"/>
      <c r="AD23" s="146"/>
      <c r="AE23" s="167"/>
      <c r="AF23" s="146"/>
      <c r="AG23" s="146"/>
      <c r="AH23" s="146"/>
      <c r="AI23" s="146"/>
      <c r="AJ23" s="171"/>
      <c r="AK23" s="169"/>
      <c r="AL23" s="169"/>
      <c r="AM23" s="170"/>
      <c r="AN23" s="167"/>
      <c r="AO23" s="146"/>
      <c r="AP23" s="146"/>
      <c r="AQ23" s="146"/>
      <c r="AR23" s="146"/>
      <c r="AS23" s="171"/>
      <c r="AT23" s="172" t="s">
        <v>1029</v>
      </c>
      <c r="AU23" s="359"/>
      <c r="AV23" s="173"/>
      <c r="AW23" s="207"/>
      <c r="AX23" s="173"/>
      <c r="AY23" s="173"/>
      <c r="AZ23" s="173"/>
      <c r="BA23" s="173"/>
      <c r="BB23" s="173"/>
      <c r="BC23" s="173"/>
      <c r="BD23" s="173"/>
      <c r="BE23" s="146"/>
      <c r="BF23" s="173"/>
      <c r="BG23" s="173"/>
      <c r="BH23" s="173"/>
      <c r="BI23" s="173"/>
      <c r="BJ23" s="167"/>
      <c r="BK23" s="171"/>
      <c r="BL23" s="302"/>
      <c r="BM23" s="303"/>
      <c r="BN23" s="173"/>
      <c r="BO23" s="304"/>
      <c r="BP23" s="278"/>
      <c r="BQ23" s="171"/>
      <c r="BR23" s="231"/>
      <c r="BS23" s="231"/>
      <c r="BT23" s="231"/>
      <c r="BU23" s="231"/>
      <c r="BV23" s="231"/>
      <c r="BW23" s="231"/>
      <c r="BX23" s="233"/>
      <c r="BY23" s="167"/>
      <c r="BZ23" s="231"/>
      <c r="CA23" s="231"/>
      <c r="CB23" s="231"/>
      <c r="CC23" s="231"/>
      <c r="CD23" s="231"/>
      <c r="CE23" s="233"/>
      <c r="CF23" s="167"/>
      <c r="CG23" s="231"/>
      <c r="CH23" s="231"/>
      <c r="CI23" s="231"/>
      <c r="CJ23" s="231"/>
      <c r="CK23" s="231"/>
      <c r="CL23" s="233"/>
      <c r="CM23" s="167"/>
      <c r="CN23" s="146"/>
      <c r="CO23" s="146"/>
      <c r="CP23" s="146"/>
      <c r="CQ23" s="146"/>
      <c r="CR23" s="146"/>
      <c r="CS23" s="146"/>
      <c r="CT23" s="167"/>
      <c r="CU23" s="231"/>
      <c r="CV23" s="231"/>
      <c r="CW23" s="231"/>
      <c r="CX23" s="231"/>
      <c r="CY23" s="231"/>
      <c r="CZ23" s="231"/>
      <c r="DA23" s="155"/>
      <c r="DB23" s="146"/>
      <c r="DC23" s="173"/>
      <c r="DD23" s="146"/>
      <c r="DE23" s="173"/>
      <c r="DF23" s="146"/>
      <c r="DG23" s="169"/>
      <c r="DH23" s="169"/>
      <c r="DI23" s="169"/>
      <c r="DJ23" s="146"/>
      <c r="DK23" s="207"/>
      <c r="DL23" s="231"/>
      <c r="DM23" s="231"/>
      <c r="DN23" s="231"/>
      <c r="DO23" s="233"/>
    </row>
    <row r="24" spans="1:119" x14ac:dyDescent="0.25">
      <c r="A24" s="152">
        <v>20</v>
      </c>
      <c r="B24" s="146">
        <v>20</v>
      </c>
      <c r="C24" s="146"/>
      <c r="D24" s="168">
        <v>41754</v>
      </c>
      <c r="E24" s="166">
        <v>1</v>
      </c>
      <c r="F24" s="166">
        <v>1</v>
      </c>
      <c r="G24" s="31">
        <v>6.4</v>
      </c>
      <c r="I24" s="125">
        <v>39</v>
      </c>
      <c r="J24">
        <v>10</v>
      </c>
      <c r="L24">
        <v>38</v>
      </c>
      <c r="M24" s="167">
        <v>2</v>
      </c>
      <c r="N24" s="146">
        <v>3</v>
      </c>
      <c r="O24" s="146">
        <v>3</v>
      </c>
      <c r="P24" s="146">
        <v>3</v>
      </c>
      <c r="Q24" s="146">
        <v>3</v>
      </c>
      <c r="R24" s="146">
        <v>3</v>
      </c>
      <c r="S24" s="167" t="s">
        <v>1128</v>
      </c>
      <c r="T24" s="146" t="s">
        <v>1128</v>
      </c>
      <c r="U24" s="146" t="s">
        <v>1131</v>
      </c>
      <c r="V24" s="146"/>
      <c r="W24" s="146"/>
      <c r="X24" s="146"/>
      <c r="Y24" s="167">
        <v>6</v>
      </c>
      <c r="Z24" s="146">
        <v>6</v>
      </c>
      <c r="AA24" s="146">
        <v>8</v>
      </c>
      <c r="AB24" s="146"/>
      <c r="AC24" s="146"/>
      <c r="AD24" s="146"/>
      <c r="AE24" s="167"/>
      <c r="AF24" s="146"/>
      <c r="AG24" s="146"/>
      <c r="AH24" s="146">
        <v>8</v>
      </c>
      <c r="AI24" s="146"/>
      <c r="AJ24" s="171"/>
      <c r="AK24" s="169">
        <v>41773</v>
      </c>
      <c r="AL24" s="169">
        <v>41779</v>
      </c>
      <c r="AM24" s="170">
        <v>41779</v>
      </c>
      <c r="AN24" s="167"/>
      <c r="AO24" s="146"/>
      <c r="AP24" s="146"/>
      <c r="AQ24" s="146"/>
      <c r="AR24" s="146"/>
      <c r="AS24" s="171"/>
      <c r="AT24" s="172" t="s">
        <v>1160</v>
      </c>
      <c r="AU24" s="359">
        <v>3</v>
      </c>
      <c r="AV24" s="173">
        <v>2</v>
      </c>
      <c r="AW24" s="207">
        <v>273</v>
      </c>
      <c r="AX24" s="173">
        <v>1.74</v>
      </c>
      <c r="AY24" s="173">
        <v>199</v>
      </c>
      <c r="AZ24" s="173">
        <v>1.67</v>
      </c>
      <c r="BA24" s="173">
        <v>260</v>
      </c>
      <c r="BB24" s="173"/>
      <c r="BC24" s="173"/>
      <c r="BD24" s="173"/>
      <c r="BE24" s="146"/>
      <c r="BF24" s="173"/>
      <c r="BG24" s="173"/>
      <c r="BH24" s="173"/>
      <c r="BI24" s="173"/>
      <c r="BJ24" s="167">
        <v>3</v>
      </c>
      <c r="BK24" s="171">
        <v>3</v>
      </c>
      <c r="BL24" s="302" t="s">
        <v>1215</v>
      </c>
      <c r="BM24" s="303"/>
      <c r="BN24" s="173"/>
      <c r="BO24" s="304"/>
      <c r="BP24" s="278">
        <v>20</v>
      </c>
      <c r="BQ24" s="171">
        <v>3</v>
      </c>
      <c r="BR24" s="231">
        <v>3</v>
      </c>
      <c r="BS24" s="231">
        <v>4</v>
      </c>
      <c r="BT24" s="231">
        <v>0</v>
      </c>
      <c r="BU24" s="231">
        <f>BT24+BS24</f>
        <v>4</v>
      </c>
      <c r="BV24" s="231">
        <v>0</v>
      </c>
      <c r="BW24" s="231">
        <v>0</v>
      </c>
      <c r="BX24" s="233"/>
      <c r="BY24" s="167">
        <v>10</v>
      </c>
      <c r="BZ24" s="231">
        <v>4</v>
      </c>
      <c r="CA24" s="231">
        <v>0</v>
      </c>
      <c r="CB24" s="231">
        <f>CA24+BZ24</f>
        <v>4</v>
      </c>
      <c r="CC24" s="231">
        <v>0</v>
      </c>
      <c r="CD24" s="231">
        <v>0</v>
      </c>
      <c r="CE24" s="233"/>
      <c r="CF24" s="167">
        <v>10</v>
      </c>
      <c r="CG24" s="231">
        <v>4</v>
      </c>
      <c r="CH24" s="231">
        <v>0</v>
      </c>
      <c r="CI24" s="231">
        <f>CH24+CG24</f>
        <v>4</v>
      </c>
      <c r="CJ24" s="231">
        <v>0</v>
      </c>
      <c r="CK24" s="231">
        <v>0</v>
      </c>
      <c r="CL24" s="233" t="s">
        <v>1216</v>
      </c>
      <c r="CM24" s="167"/>
      <c r="CN24" s="146"/>
      <c r="CO24" s="146"/>
      <c r="CP24" s="146"/>
      <c r="CQ24" s="146"/>
      <c r="CR24" s="146"/>
      <c r="CS24" s="146"/>
      <c r="CT24" s="167"/>
      <c r="CU24" s="231"/>
      <c r="CV24" s="231"/>
      <c r="CW24" s="231"/>
      <c r="CX24" s="231"/>
      <c r="CY24" s="231"/>
      <c r="CZ24" s="231"/>
      <c r="DA24" s="155"/>
      <c r="DB24" s="146"/>
      <c r="DC24" s="173"/>
      <c r="DD24" s="146"/>
      <c r="DE24" s="173"/>
      <c r="DF24" s="146"/>
      <c r="DG24" s="169"/>
      <c r="DH24" s="169"/>
      <c r="DI24" s="169"/>
      <c r="DJ24" s="146"/>
      <c r="DK24" s="207"/>
      <c r="DL24" s="231"/>
      <c r="DM24" s="231"/>
      <c r="DN24" s="231"/>
      <c r="DO24" s="233"/>
    </row>
    <row r="25" spans="1:119" x14ac:dyDescent="0.25">
      <c r="A25" s="152">
        <v>21</v>
      </c>
      <c r="B25" s="146">
        <v>21</v>
      </c>
      <c r="C25" s="146"/>
      <c r="D25" s="168">
        <v>41754</v>
      </c>
      <c r="E25" s="166">
        <v>1</v>
      </c>
      <c r="F25" s="166">
        <v>1</v>
      </c>
      <c r="G25" s="31">
        <v>6.5</v>
      </c>
      <c r="I25" s="125">
        <v>37</v>
      </c>
      <c r="J25">
        <v>9.9</v>
      </c>
      <c r="L25">
        <v>37</v>
      </c>
      <c r="M25" s="167">
        <v>4</v>
      </c>
      <c r="N25" s="146">
        <v>4</v>
      </c>
      <c r="O25" s="146">
        <v>4</v>
      </c>
      <c r="P25" s="146">
        <v>4</v>
      </c>
      <c r="Q25" s="146">
        <v>4</v>
      </c>
      <c r="R25" s="146">
        <v>4</v>
      </c>
      <c r="S25" s="167" t="s">
        <v>1128</v>
      </c>
      <c r="T25" s="146" t="s">
        <v>1128</v>
      </c>
      <c r="U25" s="146" t="s">
        <v>1131</v>
      </c>
      <c r="V25" s="146"/>
      <c r="W25" s="146"/>
      <c r="X25" s="146"/>
      <c r="Y25" s="167">
        <v>6</v>
      </c>
      <c r="Z25" s="146">
        <v>8</v>
      </c>
      <c r="AA25" s="146">
        <v>6</v>
      </c>
      <c r="AB25" s="146">
        <v>13</v>
      </c>
      <c r="AC25" s="146"/>
      <c r="AD25" s="146"/>
      <c r="AE25" s="167"/>
      <c r="AF25" s="146"/>
      <c r="AG25" s="146"/>
      <c r="AH25" s="146"/>
      <c r="AI25" s="146">
        <v>12</v>
      </c>
      <c r="AJ25" s="171"/>
      <c r="AK25" s="169">
        <v>41773</v>
      </c>
      <c r="AL25" s="169">
        <v>41773</v>
      </c>
      <c r="AM25" s="170">
        <v>41779</v>
      </c>
      <c r="AN25" s="167"/>
      <c r="AO25" s="146"/>
      <c r="AP25" s="146">
        <v>10</v>
      </c>
      <c r="AQ25" s="146"/>
      <c r="AR25" s="146"/>
      <c r="AS25" s="305"/>
      <c r="AT25" s="172" t="s">
        <v>1161</v>
      </c>
      <c r="AU25" s="359">
        <v>5</v>
      </c>
      <c r="AV25" s="173">
        <v>2.46</v>
      </c>
      <c r="AW25" s="207">
        <v>332</v>
      </c>
      <c r="AX25" s="173"/>
      <c r="AY25" s="173"/>
      <c r="AZ25" s="173"/>
      <c r="BA25" s="173"/>
      <c r="BB25" s="173">
        <v>1.83</v>
      </c>
      <c r="BC25" s="207">
        <v>207</v>
      </c>
      <c r="BD25" s="173"/>
      <c r="BE25" s="146"/>
      <c r="BF25" s="173"/>
      <c r="BG25" s="173"/>
      <c r="BH25" s="173"/>
      <c r="BI25" s="173"/>
      <c r="BJ25" s="167">
        <v>0</v>
      </c>
      <c r="BK25" s="171">
        <v>0</v>
      </c>
      <c r="BL25" s="302"/>
      <c r="BM25" s="303"/>
      <c r="BN25" s="173"/>
      <c r="BO25" s="304"/>
      <c r="BP25" s="278"/>
      <c r="BQ25" s="171"/>
      <c r="BR25" s="231"/>
      <c r="BS25" s="231"/>
      <c r="BT25" s="231"/>
      <c r="BU25" s="231"/>
      <c r="BV25" s="231"/>
      <c r="BW25" s="231"/>
      <c r="BX25" s="233"/>
      <c r="BY25" s="167"/>
      <c r="BZ25" s="231"/>
      <c r="CA25" s="231"/>
      <c r="CB25" s="231"/>
      <c r="CC25" s="231"/>
      <c r="CD25" s="231"/>
      <c r="CE25" s="233"/>
      <c r="CF25" s="167"/>
      <c r="CG25" s="231"/>
      <c r="CH25" s="231"/>
      <c r="CI25" s="231"/>
      <c r="CJ25" s="231"/>
      <c r="CK25" s="231"/>
      <c r="CL25" s="233"/>
      <c r="CM25" s="167"/>
      <c r="CN25" s="146"/>
      <c r="CO25" s="146"/>
      <c r="CP25" s="146"/>
      <c r="CQ25" s="146"/>
      <c r="CR25" s="146"/>
      <c r="CS25" s="146"/>
      <c r="CT25" s="167"/>
      <c r="CU25" s="231"/>
      <c r="CV25" s="231"/>
      <c r="CW25" s="231"/>
      <c r="CX25" s="231"/>
      <c r="CY25" s="231"/>
      <c r="CZ25" s="231"/>
      <c r="DA25" s="155"/>
      <c r="DB25" s="146"/>
      <c r="DC25" s="173"/>
      <c r="DD25" s="146"/>
      <c r="DE25" s="173"/>
      <c r="DF25" s="146"/>
      <c r="DG25" s="169"/>
      <c r="DH25" s="169"/>
      <c r="DI25" s="169"/>
      <c r="DJ25" s="146"/>
      <c r="DK25" s="207"/>
      <c r="DL25" s="231"/>
      <c r="DM25" s="231"/>
      <c r="DN25" s="231"/>
      <c r="DO25" s="233"/>
    </row>
    <row r="26" spans="1:119" x14ac:dyDescent="0.25">
      <c r="A26" s="152">
        <v>22</v>
      </c>
      <c r="B26" s="146">
        <v>22</v>
      </c>
      <c r="C26" s="146"/>
      <c r="D26" s="168">
        <v>41754</v>
      </c>
      <c r="E26" s="166">
        <v>1</v>
      </c>
      <c r="F26" s="166">
        <v>1</v>
      </c>
      <c r="G26" s="31">
        <v>6.6</v>
      </c>
      <c r="I26" s="125">
        <v>48</v>
      </c>
      <c r="J26">
        <v>10.4</v>
      </c>
      <c r="L26">
        <v>47</v>
      </c>
      <c r="M26" s="167">
        <v>2</v>
      </c>
      <c r="N26" s="146">
        <v>3</v>
      </c>
      <c r="O26" s="146">
        <v>3</v>
      </c>
      <c r="P26" s="146">
        <v>2</v>
      </c>
      <c r="Q26" s="146">
        <v>2</v>
      </c>
      <c r="R26" s="146">
        <v>3</v>
      </c>
      <c r="S26" s="167"/>
      <c r="T26" s="146" t="s">
        <v>1128</v>
      </c>
      <c r="U26" s="146" t="s">
        <v>1131</v>
      </c>
      <c r="V26" s="146"/>
      <c r="W26" s="146"/>
      <c r="X26" s="146"/>
      <c r="Y26" s="167"/>
      <c r="Z26" s="146">
        <v>2</v>
      </c>
      <c r="AA26" s="146">
        <v>12</v>
      </c>
      <c r="AB26" s="146">
        <v>23</v>
      </c>
      <c r="AC26" s="146"/>
      <c r="AD26" s="146"/>
      <c r="AE26" s="167"/>
      <c r="AF26" s="146"/>
      <c r="AG26" s="146"/>
      <c r="AH26" s="146"/>
      <c r="AI26" s="146">
        <v>27</v>
      </c>
      <c r="AJ26" s="171"/>
      <c r="AK26" s="169">
        <v>41773</v>
      </c>
      <c r="AL26" s="169">
        <v>41779</v>
      </c>
      <c r="AM26" s="170">
        <v>41785</v>
      </c>
      <c r="AN26" s="167"/>
      <c r="AO26" s="146"/>
      <c r="AP26" s="146"/>
      <c r="AQ26" s="146"/>
      <c r="AR26" s="146"/>
      <c r="AS26" s="171"/>
      <c r="AT26" s="172" t="s">
        <v>1162</v>
      </c>
      <c r="AU26" s="359">
        <v>2</v>
      </c>
      <c r="AV26" s="173">
        <v>2.31</v>
      </c>
      <c r="AW26" s="207">
        <v>321</v>
      </c>
      <c r="AX26" s="173">
        <v>1.59</v>
      </c>
      <c r="AY26" s="358">
        <v>210</v>
      </c>
      <c r="AZ26" s="173"/>
      <c r="BA26" s="173"/>
      <c r="BB26" s="173"/>
      <c r="BC26" s="173"/>
      <c r="BD26" s="173">
        <v>20</v>
      </c>
      <c r="BE26" s="146"/>
      <c r="BF26" s="173"/>
      <c r="BG26" s="173"/>
      <c r="BH26" s="173"/>
      <c r="BI26" s="173"/>
      <c r="BJ26" s="167">
        <v>0</v>
      </c>
      <c r="BK26" s="171">
        <v>0</v>
      </c>
      <c r="BL26" s="365" t="s">
        <v>1231</v>
      </c>
      <c r="BM26" s="303"/>
      <c r="BN26" s="173"/>
      <c r="BO26" s="304"/>
      <c r="BP26" s="278"/>
      <c r="BQ26" s="171"/>
      <c r="BR26" s="231"/>
      <c r="BS26" s="231"/>
      <c r="BT26" s="231"/>
      <c r="BU26" s="231"/>
      <c r="BV26" s="231"/>
      <c r="BW26" s="231"/>
      <c r="BX26" s="233"/>
      <c r="BY26" s="167"/>
      <c r="BZ26" s="231"/>
      <c r="CA26" s="231"/>
      <c r="CB26" s="231"/>
      <c r="CC26" s="231"/>
      <c r="CD26" s="231"/>
      <c r="CE26" s="233"/>
      <c r="CF26" s="167"/>
      <c r="CG26" s="231"/>
      <c r="CH26" s="231"/>
      <c r="CI26" s="231"/>
      <c r="CJ26" s="231"/>
      <c r="CK26" s="231"/>
      <c r="CL26" s="233"/>
      <c r="CM26" s="167"/>
      <c r="CN26" s="146"/>
      <c r="CO26" s="146"/>
      <c r="CP26" s="146"/>
      <c r="CQ26" s="146"/>
      <c r="CR26" s="146"/>
      <c r="CS26" s="146"/>
      <c r="CT26" s="167"/>
      <c r="CU26" s="231"/>
      <c r="CV26" s="231"/>
      <c r="CW26" s="231"/>
      <c r="CX26" s="231"/>
      <c r="CY26" s="231"/>
      <c r="CZ26" s="231"/>
      <c r="DA26" s="155"/>
      <c r="DB26" s="146"/>
      <c r="DC26" s="173"/>
      <c r="DD26" s="146"/>
      <c r="DE26" s="173"/>
      <c r="DF26" s="146"/>
      <c r="DG26" s="169"/>
      <c r="DH26" s="169"/>
      <c r="DI26" s="169"/>
      <c r="DJ26" s="146"/>
      <c r="DK26" s="207"/>
      <c r="DL26" s="231"/>
      <c r="DM26" s="231"/>
      <c r="DN26" s="231"/>
      <c r="DO26" s="233"/>
    </row>
    <row r="27" spans="1:119" x14ac:dyDescent="0.25">
      <c r="A27" s="152">
        <v>23</v>
      </c>
      <c r="B27" s="146">
        <v>23</v>
      </c>
      <c r="C27" s="146"/>
      <c r="D27" s="168">
        <v>41765</v>
      </c>
      <c r="E27" s="166">
        <v>1</v>
      </c>
      <c r="F27" s="166">
        <v>0</v>
      </c>
      <c r="M27" s="167"/>
      <c r="N27" s="146"/>
      <c r="O27" s="146">
        <v>1</v>
      </c>
      <c r="P27" s="146">
        <v>1</v>
      </c>
      <c r="Q27" s="146">
        <v>1</v>
      </c>
      <c r="R27" s="146">
        <v>1</v>
      </c>
      <c r="S27" s="167"/>
      <c r="T27" s="146"/>
      <c r="U27" s="146"/>
      <c r="V27" s="146"/>
      <c r="W27" s="146"/>
      <c r="X27" s="146"/>
      <c r="Y27" s="167"/>
      <c r="Z27" s="146"/>
      <c r="AA27" s="146"/>
      <c r="AB27" s="146"/>
      <c r="AC27" s="146"/>
      <c r="AD27" s="146"/>
      <c r="AE27" s="167"/>
      <c r="AF27" s="146"/>
      <c r="AG27" s="146"/>
      <c r="AH27" s="146"/>
      <c r="AI27" s="146"/>
      <c r="AJ27" s="171"/>
      <c r="AK27" s="169"/>
      <c r="AL27" s="169"/>
      <c r="AM27" s="170"/>
      <c r="AN27" s="167"/>
      <c r="AO27" s="146"/>
      <c r="AP27" s="146"/>
      <c r="AQ27" s="146"/>
      <c r="AR27" s="146"/>
      <c r="AS27" s="171"/>
      <c r="AT27" s="172"/>
      <c r="AU27" s="359"/>
      <c r="AV27" s="173"/>
      <c r="AW27" s="207"/>
      <c r="AX27" s="173"/>
      <c r="AY27" s="173"/>
      <c r="AZ27" s="173"/>
      <c r="BA27" s="173"/>
      <c r="BB27" s="173"/>
      <c r="BC27" s="173"/>
      <c r="BD27" s="173"/>
      <c r="BE27" s="146"/>
      <c r="BF27" s="173"/>
      <c r="BG27" s="173"/>
      <c r="BH27" s="173"/>
      <c r="BI27" s="173"/>
      <c r="BJ27" s="167"/>
      <c r="BK27" s="171"/>
      <c r="BL27" s="302"/>
      <c r="BM27" s="303"/>
      <c r="BN27" s="173"/>
      <c r="BO27" s="304"/>
      <c r="BP27" s="278"/>
      <c r="BQ27" s="171"/>
      <c r="BR27" s="231"/>
      <c r="BS27" s="231"/>
      <c r="BT27" s="231"/>
      <c r="BU27" s="231"/>
      <c r="BV27" s="231"/>
      <c r="BW27" s="231"/>
      <c r="BX27" s="233"/>
      <c r="BY27" s="167"/>
      <c r="BZ27" s="231"/>
      <c r="CA27" s="231"/>
      <c r="CB27" s="231"/>
      <c r="CC27" s="231"/>
      <c r="CD27" s="231"/>
      <c r="CE27" s="233"/>
      <c r="CF27" s="167"/>
      <c r="CG27" s="231"/>
      <c r="CH27" s="231"/>
      <c r="CI27" s="231"/>
      <c r="CJ27" s="231"/>
      <c r="CK27" s="231"/>
      <c r="CL27" s="233"/>
      <c r="CM27" s="167"/>
      <c r="CN27" s="146"/>
      <c r="CO27" s="146"/>
      <c r="CP27" s="146"/>
      <c r="CQ27" s="146"/>
      <c r="CR27" s="146"/>
      <c r="CS27" s="146"/>
      <c r="CT27" s="167"/>
      <c r="CU27" s="231"/>
      <c r="CV27" s="231"/>
      <c r="CW27" s="231"/>
      <c r="CX27" s="231"/>
      <c r="CY27" s="231"/>
      <c r="CZ27" s="231"/>
      <c r="DA27" s="155"/>
      <c r="DB27" s="146"/>
      <c r="DC27" s="173"/>
      <c r="DD27" s="146"/>
      <c r="DE27" s="173"/>
      <c r="DF27" s="146"/>
      <c r="DG27" s="169"/>
      <c r="DH27" s="169"/>
      <c r="DI27" s="169"/>
      <c r="DJ27" s="146"/>
      <c r="DK27" s="207"/>
      <c r="DL27" s="231"/>
      <c r="DM27" s="231"/>
      <c r="DN27" s="231"/>
      <c r="DO27" s="233"/>
    </row>
    <row r="28" spans="1:119" x14ac:dyDescent="0.25">
      <c r="A28" s="152">
        <v>24</v>
      </c>
      <c r="B28" s="146">
        <v>24</v>
      </c>
      <c r="C28" s="146"/>
      <c r="D28" s="168">
        <v>41754</v>
      </c>
      <c r="E28" s="166">
        <v>1</v>
      </c>
      <c r="F28" s="166">
        <v>1</v>
      </c>
      <c r="G28" s="31">
        <v>6.2</v>
      </c>
      <c r="I28" s="125">
        <v>9</v>
      </c>
      <c r="J28">
        <v>10.3</v>
      </c>
      <c r="L28">
        <v>9</v>
      </c>
      <c r="M28" s="167">
        <v>3</v>
      </c>
      <c r="N28" s="146">
        <v>3</v>
      </c>
      <c r="O28" s="146">
        <v>3</v>
      </c>
      <c r="P28" s="146">
        <v>4</v>
      </c>
      <c r="Q28" s="146">
        <v>4</v>
      </c>
      <c r="R28" s="146">
        <v>4</v>
      </c>
      <c r="S28" s="167"/>
      <c r="T28" s="146"/>
      <c r="U28" s="146" t="s">
        <v>1128</v>
      </c>
      <c r="V28" s="146" t="s">
        <v>1131</v>
      </c>
      <c r="W28" s="146"/>
      <c r="X28" s="146"/>
      <c r="Y28" s="167"/>
      <c r="Z28" s="146"/>
      <c r="AA28" s="146">
        <v>6</v>
      </c>
      <c r="AB28" s="146">
        <v>7</v>
      </c>
      <c r="AC28" s="146"/>
      <c r="AD28" s="146"/>
      <c r="AE28" s="167"/>
      <c r="AF28" s="146"/>
      <c r="AG28" s="146"/>
      <c r="AH28" s="146"/>
      <c r="AI28" s="146">
        <v>8</v>
      </c>
      <c r="AJ28" s="171"/>
      <c r="AK28" s="169">
        <v>41810</v>
      </c>
      <c r="AL28" s="169">
        <v>41785</v>
      </c>
      <c r="AM28" s="170">
        <v>41785</v>
      </c>
      <c r="AN28" s="167"/>
      <c r="AO28" s="146"/>
      <c r="AP28" s="146"/>
      <c r="AQ28" s="146"/>
      <c r="AR28" s="146"/>
      <c r="AS28" s="171"/>
      <c r="AT28" s="172" t="s">
        <v>1163</v>
      </c>
      <c r="AU28" s="359">
        <v>4</v>
      </c>
      <c r="AV28" s="173">
        <v>1.54</v>
      </c>
      <c r="AW28" s="207">
        <v>225</v>
      </c>
      <c r="AX28" s="173">
        <v>1.95</v>
      </c>
      <c r="AY28" s="173">
        <v>220</v>
      </c>
      <c r="AZ28" s="173">
        <v>1.46</v>
      </c>
      <c r="BA28" s="173">
        <v>195</v>
      </c>
      <c r="BD28" s="173"/>
      <c r="BE28" s="146">
        <v>1</v>
      </c>
      <c r="BF28" s="173">
        <v>1.18</v>
      </c>
      <c r="BG28" s="173"/>
      <c r="BH28" s="173"/>
      <c r="BI28" s="173"/>
      <c r="BJ28" s="167">
        <v>2</v>
      </c>
      <c r="BK28" s="171">
        <v>2</v>
      </c>
      <c r="BL28" s="302"/>
      <c r="BM28" s="303"/>
      <c r="BN28" s="173"/>
      <c r="BO28" s="304"/>
      <c r="BP28" s="278">
        <v>24</v>
      </c>
      <c r="BQ28" s="171">
        <v>2</v>
      </c>
      <c r="BR28" s="231">
        <v>4</v>
      </c>
      <c r="BS28" s="231">
        <v>5</v>
      </c>
      <c r="BT28" s="231">
        <v>0</v>
      </c>
      <c r="BU28" s="231">
        <f>BT28+BS28</f>
        <v>5</v>
      </c>
      <c r="BV28" s="231">
        <v>0</v>
      </c>
      <c r="BW28" s="231">
        <v>0</v>
      </c>
      <c r="BX28" s="233"/>
      <c r="BY28" s="167">
        <v>1</v>
      </c>
      <c r="BZ28" s="231">
        <v>9</v>
      </c>
      <c r="CA28" s="231">
        <v>0</v>
      </c>
      <c r="CB28" s="231">
        <f>CA28+BZ28</f>
        <v>9</v>
      </c>
      <c r="CC28" s="231">
        <v>12</v>
      </c>
      <c r="CD28" s="231">
        <v>0</v>
      </c>
      <c r="CE28" s="366" t="s">
        <v>1234</v>
      </c>
      <c r="CF28" s="167"/>
      <c r="CG28" s="231"/>
      <c r="CH28" s="231"/>
      <c r="CI28" s="231"/>
      <c r="CJ28" s="231"/>
      <c r="CK28" s="231"/>
      <c r="CL28" s="233"/>
      <c r="CM28" s="167"/>
      <c r="CN28" s="146"/>
      <c r="CO28" s="146"/>
      <c r="CP28" s="146"/>
      <c r="CQ28" s="146"/>
      <c r="CR28" s="146"/>
      <c r="CS28" s="146"/>
      <c r="CT28" s="167"/>
      <c r="CU28" s="231"/>
      <c r="CV28" s="231"/>
      <c r="CW28" s="231"/>
      <c r="CX28" s="231"/>
      <c r="CY28" s="231"/>
      <c r="CZ28" s="231"/>
      <c r="DA28" s="155"/>
      <c r="DB28" s="146"/>
      <c r="DC28" s="173"/>
      <c r="DD28" s="146"/>
      <c r="DE28" s="173"/>
      <c r="DF28" s="146"/>
      <c r="DG28" s="169"/>
      <c r="DH28" s="169"/>
      <c r="DI28" s="169"/>
      <c r="DJ28" s="146"/>
      <c r="DK28" s="207"/>
      <c r="DL28" s="231"/>
      <c r="DM28" s="231"/>
      <c r="DN28" s="231"/>
      <c r="DO28" s="233"/>
    </row>
    <row r="29" spans="1:119" x14ac:dyDescent="0.25">
      <c r="A29" s="152">
        <v>25</v>
      </c>
      <c r="B29" s="146">
        <v>25</v>
      </c>
      <c r="C29" s="146"/>
      <c r="D29" s="168"/>
      <c r="E29" s="166"/>
      <c r="F29" s="166"/>
      <c r="M29" s="167"/>
      <c r="N29" s="146"/>
      <c r="O29" s="146"/>
      <c r="P29" s="146"/>
      <c r="Q29" s="146"/>
      <c r="R29" s="146"/>
      <c r="S29" s="167"/>
      <c r="T29" s="146"/>
      <c r="U29" s="146"/>
      <c r="V29" s="146"/>
      <c r="W29" s="146"/>
      <c r="X29" s="146"/>
      <c r="Y29" s="167"/>
      <c r="Z29" s="146"/>
      <c r="AA29" s="146"/>
      <c r="AB29" s="146"/>
      <c r="AC29" s="146"/>
      <c r="AD29" s="146"/>
      <c r="AE29" s="167"/>
      <c r="AF29" s="146"/>
      <c r="AG29" s="146"/>
      <c r="AH29" s="146"/>
      <c r="AI29" s="146"/>
      <c r="AJ29" s="171"/>
      <c r="AK29" s="169"/>
      <c r="AL29" s="169"/>
      <c r="AM29" s="170"/>
      <c r="AN29" s="167"/>
      <c r="AO29" s="146"/>
      <c r="AP29" s="146"/>
      <c r="AQ29" s="146"/>
      <c r="AR29" s="146"/>
      <c r="AS29" s="171"/>
      <c r="AT29" s="172" t="s">
        <v>1127</v>
      </c>
      <c r="AU29" s="359"/>
      <c r="AV29" s="173"/>
      <c r="AW29" s="207"/>
      <c r="AX29" s="173"/>
      <c r="AY29" s="173"/>
      <c r="AZ29" s="173"/>
      <c r="BA29" s="173"/>
      <c r="BB29" s="173"/>
      <c r="BC29" s="173"/>
      <c r="BD29" s="173"/>
      <c r="BE29" s="146"/>
      <c r="BF29" s="173"/>
      <c r="BG29" s="173"/>
      <c r="BH29" s="173"/>
      <c r="BI29" s="173"/>
      <c r="BJ29" s="167"/>
      <c r="BK29" s="171"/>
      <c r="BL29" s="302"/>
      <c r="BM29" s="303"/>
      <c r="BN29" s="173"/>
      <c r="BO29" s="304"/>
      <c r="BP29" s="278"/>
      <c r="BQ29" s="171"/>
      <c r="BR29" s="231"/>
      <c r="BS29" s="231"/>
      <c r="BT29" s="231"/>
      <c r="BU29" s="231"/>
      <c r="BV29" s="231"/>
      <c r="BW29" s="231"/>
      <c r="BX29" s="233"/>
      <c r="BY29" s="167"/>
      <c r="BZ29" s="231"/>
      <c r="CA29" s="231"/>
      <c r="CB29" s="231"/>
      <c r="CC29" s="231"/>
      <c r="CD29" s="231"/>
      <c r="CE29" s="233"/>
      <c r="CF29" s="167"/>
      <c r="CG29" s="231"/>
      <c r="CH29" s="231"/>
      <c r="CI29" s="231"/>
      <c r="CJ29" s="231"/>
      <c r="CK29" s="231"/>
      <c r="CL29" s="233"/>
      <c r="CM29" s="167"/>
      <c r="CN29" s="146"/>
      <c r="CO29" s="146"/>
      <c r="CP29" s="146"/>
      <c r="CQ29" s="146"/>
      <c r="CR29" s="146"/>
      <c r="CS29" s="146"/>
      <c r="CT29" s="167"/>
      <c r="CU29" s="231"/>
      <c r="CV29" s="231"/>
      <c r="CW29" s="231"/>
      <c r="CX29" s="231"/>
      <c r="CY29" s="231"/>
      <c r="CZ29" s="231"/>
      <c r="DA29" s="155"/>
      <c r="DB29" s="146"/>
      <c r="DC29" s="173"/>
      <c r="DD29" s="146"/>
      <c r="DE29" s="173"/>
      <c r="DF29" s="146"/>
      <c r="DG29" s="169"/>
      <c r="DH29" s="169"/>
      <c r="DI29" s="169"/>
      <c r="DJ29" s="146"/>
      <c r="DK29" s="207"/>
      <c r="DL29" s="231"/>
      <c r="DM29" s="231"/>
      <c r="DN29" s="231"/>
      <c r="DO29" s="233"/>
    </row>
    <row r="30" spans="1:119" x14ac:dyDescent="0.25">
      <c r="A30" s="152">
        <v>26</v>
      </c>
      <c r="B30" s="146">
        <v>26</v>
      </c>
      <c r="C30" s="146"/>
      <c r="D30" s="168">
        <v>41765</v>
      </c>
      <c r="E30" s="166">
        <v>1</v>
      </c>
      <c r="F30" s="166">
        <v>1</v>
      </c>
      <c r="G30" s="31">
        <v>6.1</v>
      </c>
      <c r="I30" s="125">
        <v>7</v>
      </c>
      <c r="J30">
        <v>9.9</v>
      </c>
      <c r="L30">
        <v>6</v>
      </c>
      <c r="M30" s="167"/>
      <c r="N30" s="146"/>
      <c r="O30" s="146">
        <v>1</v>
      </c>
      <c r="P30" s="146">
        <v>1</v>
      </c>
      <c r="Q30" s="146">
        <v>1</v>
      </c>
      <c r="R30" s="146">
        <v>1</v>
      </c>
      <c r="S30" s="167"/>
      <c r="T30" s="146"/>
      <c r="U30" s="146"/>
      <c r="V30" s="146" t="s">
        <v>1128</v>
      </c>
      <c r="W30" s="146" t="s">
        <v>1131</v>
      </c>
      <c r="X30" s="146"/>
      <c r="Y30" s="167"/>
      <c r="Z30" s="146"/>
      <c r="AA30" s="146"/>
      <c r="AB30" s="146">
        <v>4</v>
      </c>
      <c r="AC30" s="146">
        <v>6</v>
      </c>
      <c r="AD30" s="146"/>
      <c r="AE30" s="167"/>
      <c r="AF30" s="146"/>
      <c r="AG30" s="146"/>
      <c r="AH30" s="146"/>
      <c r="AI30" s="146"/>
      <c r="AJ30" s="171">
        <v>7</v>
      </c>
      <c r="AK30" s="169">
        <v>41785</v>
      </c>
      <c r="AL30" s="169"/>
      <c r="AM30" s="170">
        <v>41785</v>
      </c>
      <c r="AN30" s="167"/>
      <c r="AO30" s="146"/>
      <c r="AP30" s="146"/>
      <c r="AQ30" s="146"/>
      <c r="AR30" s="146"/>
      <c r="AS30" s="171"/>
      <c r="AT30" s="172" t="s">
        <v>1164</v>
      </c>
      <c r="AU30" s="359">
        <v>1</v>
      </c>
      <c r="AV30" s="173">
        <v>2.14</v>
      </c>
      <c r="AW30" s="207">
        <v>300</v>
      </c>
      <c r="AX30" s="173"/>
      <c r="AY30" s="173"/>
      <c r="AZ30" s="173"/>
      <c r="BA30" s="173"/>
      <c r="BB30" s="173"/>
      <c r="BC30" s="173"/>
      <c r="BD30" s="173"/>
      <c r="BE30" s="146"/>
      <c r="BF30" s="173"/>
      <c r="BG30" s="173"/>
      <c r="BH30" s="173"/>
      <c r="BI30" s="173"/>
      <c r="BJ30" s="167">
        <v>1</v>
      </c>
      <c r="BK30" s="171">
        <v>1</v>
      </c>
      <c r="BL30" s="302"/>
      <c r="BM30" s="303"/>
      <c r="BN30" s="173"/>
      <c r="BO30" s="304"/>
      <c r="BP30" s="278">
        <v>26</v>
      </c>
      <c r="BQ30" s="171">
        <v>1</v>
      </c>
      <c r="BR30" s="231">
        <v>8</v>
      </c>
      <c r="BS30" s="231">
        <v>5</v>
      </c>
      <c r="BT30" s="231">
        <v>0</v>
      </c>
      <c r="BU30" s="231">
        <f>BT30+BS30</f>
        <v>5</v>
      </c>
      <c r="BV30" s="231">
        <v>6</v>
      </c>
      <c r="BW30" s="231">
        <v>0</v>
      </c>
      <c r="BX30" s="233"/>
      <c r="BY30" s="167"/>
      <c r="BZ30" s="231"/>
      <c r="CA30" s="231"/>
      <c r="CB30" s="231"/>
      <c r="CC30" s="231"/>
      <c r="CD30" s="231"/>
      <c r="CE30" s="233"/>
      <c r="CF30" s="167"/>
      <c r="CG30" s="231"/>
      <c r="CH30" s="231"/>
      <c r="CI30" s="231"/>
      <c r="CJ30" s="231"/>
      <c r="CK30" s="231"/>
      <c r="CL30" s="233"/>
      <c r="CM30" s="167"/>
      <c r="CN30" s="146"/>
      <c r="CO30" s="146"/>
      <c r="CP30" s="146"/>
      <c r="CQ30" s="146"/>
      <c r="CR30" s="146"/>
      <c r="CS30" s="146"/>
      <c r="CT30" s="167"/>
      <c r="CU30" s="231"/>
      <c r="CV30" s="231"/>
      <c r="CW30" s="231"/>
      <c r="CX30" s="231"/>
      <c r="CY30" s="231"/>
      <c r="CZ30" s="231"/>
      <c r="DA30" s="155"/>
      <c r="DB30" s="146"/>
      <c r="DC30" s="173"/>
      <c r="DD30" s="146"/>
      <c r="DE30" s="173"/>
      <c r="DF30" s="146"/>
      <c r="DG30" s="169"/>
      <c r="DH30" s="169"/>
      <c r="DI30" s="169"/>
      <c r="DJ30" s="146"/>
      <c r="DK30" s="234"/>
      <c r="DL30" s="234"/>
      <c r="DM30" s="234"/>
      <c r="DN30" s="231"/>
      <c r="DO30" s="233"/>
    </row>
    <row r="31" spans="1:119" x14ac:dyDescent="0.25">
      <c r="A31" s="152">
        <v>27</v>
      </c>
      <c r="B31" s="146">
        <v>27</v>
      </c>
      <c r="C31" s="146"/>
      <c r="D31" s="168"/>
      <c r="E31" s="166"/>
      <c r="F31" s="166"/>
      <c r="M31" s="167"/>
      <c r="N31" s="146"/>
      <c r="O31" s="146"/>
      <c r="P31" s="146"/>
      <c r="Q31" s="146"/>
      <c r="R31" s="146"/>
      <c r="S31" s="167"/>
      <c r="T31" s="146"/>
      <c r="U31" s="146"/>
      <c r="V31" s="146"/>
      <c r="W31" s="146"/>
      <c r="X31" s="146"/>
      <c r="Y31" s="167"/>
      <c r="Z31" s="146"/>
      <c r="AA31" s="146"/>
      <c r="AB31" s="146"/>
      <c r="AC31" s="146"/>
      <c r="AD31" s="146"/>
      <c r="AE31" s="167"/>
      <c r="AF31" s="146"/>
      <c r="AG31" s="146"/>
      <c r="AH31" s="146"/>
      <c r="AI31" s="146"/>
      <c r="AJ31" s="171"/>
      <c r="AK31" s="169"/>
      <c r="AL31" s="169"/>
      <c r="AM31" s="170"/>
      <c r="AN31" s="167"/>
      <c r="AO31" s="146"/>
      <c r="AP31" s="146"/>
      <c r="AQ31" s="146"/>
      <c r="AR31" s="146"/>
      <c r="AS31" s="171"/>
      <c r="AT31" s="172" t="s">
        <v>1127</v>
      </c>
      <c r="AU31" s="359"/>
      <c r="AV31" s="173"/>
      <c r="AW31" s="207"/>
      <c r="AX31" s="173"/>
      <c r="AY31" s="173"/>
      <c r="AZ31" s="173"/>
      <c r="BA31" s="173"/>
      <c r="BB31" s="173"/>
      <c r="BC31" s="173"/>
      <c r="BD31" s="173"/>
      <c r="BE31" s="146"/>
      <c r="BF31" s="173"/>
      <c r="BG31" s="173"/>
      <c r="BH31" s="173"/>
      <c r="BI31" s="173"/>
      <c r="BJ31" s="167"/>
      <c r="BK31" s="171"/>
      <c r="BL31" s="302"/>
      <c r="BM31" s="303"/>
      <c r="BN31" s="173"/>
      <c r="BO31" s="304"/>
      <c r="BP31" s="278"/>
      <c r="BQ31" s="171"/>
      <c r="BR31" s="231"/>
      <c r="BS31" s="231"/>
      <c r="BT31" s="231"/>
      <c r="BU31" s="231"/>
      <c r="BV31" s="231"/>
      <c r="BW31" s="231"/>
      <c r="BX31" s="233"/>
      <c r="BY31" s="167"/>
      <c r="BZ31" s="231"/>
      <c r="CA31" s="231"/>
      <c r="CB31" s="231"/>
      <c r="CC31" s="231"/>
      <c r="CD31" s="231"/>
      <c r="CE31" s="233"/>
      <c r="CF31" s="167"/>
      <c r="CG31" s="231"/>
      <c r="CH31" s="231"/>
      <c r="CI31" s="231"/>
      <c r="CJ31" s="231"/>
      <c r="CK31" s="231"/>
      <c r="CL31" s="233"/>
      <c r="CM31" s="167"/>
      <c r="CN31" s="146"/>
      <c r="CO31" s="146"/>
      <c r="CP31" s="146"/>
      <c r="CQ31" s="146"/>
      <c r="CR31" s="146"/>
      <c r="CS31" s="146"/>
      <c r="CT31" s="167"/>
      <c r="CU31" s="231"/>
      <c r="CV31" s="231"/>
      <c r="CW31" s="231"/>
      <c r="CX31" s="231"/>
      <c r="CY31" s="231"/>
      <c r="CZ31" s="231"/>
      <c r="DA31" s="155"/>
      <c r="DB31" s="146"/>
      <c r="DC31" s="173"/>
      <c r="DD31" s="146"/>
      <c r="DE31" s="173"/>
      <c r="DF31" s="146"/>
      <c r="DG31" s="169"/>
      <c r="DH31" s="169"/>
      <c r="DI31" s="169"/>
      <c r="DJ31" s="146"/>
      <c r="DK31" s="207"/>
      <c r="DL31" s="231"/>
      <c r="DM31" s="231"/>
      <c r="DN31" s="231"/>
      <c r="DO31" s="233"/>
    </row>
    <row r="32" spans="1:119" x14ac:dyDescent="0.25">
      <c r="A32" s="152">
        <v>28</v>
      </c>
      <c r="B32" s="146"/>
      <c r="C32" s="146"/>
      <c r="D32" s="168"/>
      <c r="E32" s="166"/>
      <c r="F32" s="166"/>
      <c r="M32" s="167"/>
      <c r="N32" s="146"/>
      <c r="O32" s="146"/>
      <c r="P32" s="146"/>
      <c r="Q32" s="146"/>
      <c r="R32" s="146"/>
      <c r="S32" s="167"/>
      <c r="T32" s="146"/>
      <c r="U32" s="146"/>
      <c r="V32" s="146"/>
      <c r="W32" s="146"/>
      <c r="X32" s="146"/>
      <c r="Y32" s="167"/>
      <c r="Z32" s="146"/>
      <c r="AA32" s="146"/>
      <c r="AB32" s="146"/>
      <c r="AC32" s="146"/>
      <c r="AD32" s="146"/>
      <c r="AE32" s="167"/>
      <c r="AF32" s="146"/>
      <c r="AG32" s="146"/>
      <c r="AH32" s="146"/>
      <c r="AI32" s="146"/>
      <c r="AJ32" s="171"/>
      <c r="AK32" s="146"/>
      <c r="AL32" s="231"/>
      <c r="AM32" s="170"/>
      <c r="AN32" s="167"/>
      <c r="AO32" s="146"/>
      <c r="AP32" s="146"/>
      <c r="AQ32" s="146"/>
      <c r="AR32" s="146"/>
      <c r="AS32" s="171"/>
      <c r="AT32" s="172" t="s">
        <v>1122</v>
      </c>
      <c r="AU32" s="359"/>
      <c r="AV32" s="173"/>
      <c r="AW32" s="207"/>
      <c r="AX32" s="173"/>
      <c r="AY32" s="173"/>
      <c r="AZ32" s="173"/>
      <c r="BA32" s="173"/>
      <c r="BB32" s="173"/>
      <c r="BC32" s="173"/>
      <c r="BD32" s="173"/>
      <c r="BE32" s="146"/>
      <c r="BF32" s="173"/>
      <c r="BG32" s="173"/>
      <c r="BH32" s="173"/>
      <c r="BI32" s="173"/>
      <c r="BJ32" s="167"/>
      <c r="BK32" s="171"/>
      <c r="BL32" s="302"/>
      <c r="BM32" s="303"/>
      <c r="BN32" s="173"/>
      <c r="BO32" s="304"/>
      <c r="BP32" s="278"/>
      <c r="BQ32" s="171"/>
      <c r="BR32" s="231"/>
      <c r="BS32" s="231"/>
      <c r="BT32" s="231"/>
      <c r="BU32" s="231"/>
      <c r="BV32" s="231"/>
      <c r="BW32" s="231"/>
      <c r="BX32" s="233"/>
      <c r="BY32" s="167"/>
      <c r="BZ32" s="231"/>
      <c r="CA32" s="231"/>
      <c r="CB32" s="231"/>
      <c r="CC32" s="231"/>
      <c r="CD32" s="231"/>
      <c r="CE32" s="233"/>
      <c r="CF32" s="167"/>
      <c r="CG32" s="231"/>
      <c r="CH32" s="231"/>
      <c r="CI32" s="231"/>
      <c r="CJ32" s="231"/>
      <c r="CK32" s="231"/>
      <c r="CL32" s="233"/>
      <c r="CM32" s="167"/>
      <c r="CN32" s="146"/>
      <c r="CO32" s="146"/>
      <c r="CP32" s="146"/>
      <c r="CQ32" s="146"/>
      <c r="CR32" s="146"/>
      <c r="CS32" s="146"/>
      <c r="CT32" s="167"/>
      <c r="CU32" s="231"/>
      <c r="CV32" s="231"/>
      <c r="CW32" s="231"/>
      <c r="CX32" s="231"/>
      <c r="CY32" s="231"/>
      <c r="CZ32" s="231"/>
      <c r="DA32" s="155"/>
      <c r="DB32" s="146"/>
      <c r="DC32" s="173"/>
      <c r="DD32" s="146"/>
      <c r="DE32" s="173"/>
      <c r="DF32" s="146"/>
      <c r="DG32" s="146"/>
      <c r="DH32" s="231"/>
      <c r="DI32" s="169"/>
      <c r="DJ32" s="146"/>
      <c r="DK32" s="207"/>
      <c r="DL32" s="231"/>
      <c r="DM32" s="231"/>
      <c r="DN32" s="231"/>
      <c r="DO32" s="307"/>
    </row>
    <row r="33" spans="1:119" x14ac:dyDescent="0.25">
      <c r="A33" s="152">
        <v>29</v>
      </c>
      <c r="B33" s="146">
        <v>29</v>
      </c>
      <c r="C33" s="146"/>
      <c r="D33" s="168">
        <v>41754</v>
      </c>
      <c r="E33" s="166">
        <v>1</v>
      </c>
      <c r="F33" s="166">
        <v>0</v>
      </c>
      <c r="M33" s="167">
        <v>1</v>
      </c>
      <c r="N33" s="146">
        <v>1</v>
      </c>
      <c r="O33" s="146">
        <v>1</v>
      </c>
      <c r="P33" s="146">
        <v>1</v>
      </c>
      <c r="Q33" s="146">
        <v>1</v>
      </c>
      <c r="R33" s="146">
        <v>1</v>
      </c>
      <c r="S33" s="167"/>
      <c r="T33" s="146"/>
      <c r="U33" s="146"/>
      <c r="V33" s="146"/>
      <c r="W33" s="146"/>
      <c r="X33" s="146"/>
      <c r="Y33" s="167"/>
      <c r="Z33" s="146"/>
      <c r="AA33" s="146"/>
      <c r="AB33" s="146"/>
      <c r="AC33" s="146"/>
      <c r="AD33" s="146"/>
      <c r="AE33" s="167"/>
      <c r="AF33" s="146"/>
      <c r="AG33" s="146"/>
      <c r="AH33" s="146"/>
      <c r="AI33" s="146"/>
      <c r="AJ33" s="171"/>
      <c r="AK33" s="169"/>
      <c r="AL33" s="169"/>
      <c r="AM33" s="170"/>
      <c r="AN33" s="167"/>
      <c r="AO33" s="146"/>
      <c r="AP33" s="146">
        <v>10</v>
      </c>
      <c r="AQ33" s="146">
        <v>5</v>
      </c>
      <c r="AR33" s="146">
        <v>10</v>
      </c>
      <c r="AS33" s="171"/>
      <c r="AT33" s="172"/>
      <c r="AU33" s="359"/>
      <c r="AV33" s="173"/>
      <c r="AW33" s="207"/>
      <c r="AX33" s="173"/>
      <c r="AY33" s="173"/>
      <c r="AZ33" s="173"/>
      <c r="BA33" s="173"/>
      <c r="BB33" s="173"/>
      <c r="BC33" s="173"/>
      <c r="BD33" s="173"/>
      <c r="BE33" s="146"/>
      <c r="BF33" s="173"/>
      <c r="BG33" s="173"/>
      <c r="BH33" s="173"/>
      <c r="BI33" s="173"/>
      <c r="BJ33" s="167"/>
      <c r="BK33" s="171"/>
      <c r="BL33" s="302"/>
      <c r="BM33" s="303"/>
      <c r="BN33" s="173"/>
      <c r="BO33" s="304"/>
      <c r="BP33" s="278"/>
      <c r="BQ33" s="171"/>
      <c r="BR33" s="231"/>
      <c r="BS33" s="231"/>
      <c r="BT33" s="231"/>
      <c r="BU33" s="231"/>
      <c r="BV33" s="231"/>
      <c r="BW33" s="231"/>
      <c r="BX33" s="233"/>
      <c r="BY33" s="167"/>
      <c r="BZ33" s="231"/>
      <c r="CA33" s="231"/>
      <c r="CB33" s="231"/>
      <c r="CC33" s="231"/>
      <c r="CD33" s="231"/>
      <c r="CE33" s="233"/>
      <c r="CF33" s="167"/>
      <c r="CG33" s="231"/>
      <c r="CH33" s="231"/>
      <c r="CI33" s="231"/>
      <c r="CJ33" s="231"/>
      <c r="CK33" s="231"/>
      <c r="CL33" s="233"/>
      <c r="CM33" s="167"/>
      <c r="CN33" s="146"/>
      <c r="CO33" s="146"/>
      <c r="CP33" s="146"/>
      <c r="CQ33" s="146"/>
      <c r="CR33" s="146"/>
      <c r="CS33" s="146"/>
      <c r="CT33" s="167"/>
      <c r="CU33" s="231"/>
      <c r="CV33" s="231"/>
      <c r="CW33" s="231"/>
      <c r="CX33" s="231"/>
      <c r="CY33" s="231"/>
      <c r="CZ33" s="231"/>
      <c r="DA33" s="155"/>
      <c r="DB33" s="146"/>
      <c r="DC33" s="173"/>
      <c r="DD33" s="146"/>
      <c r="DE33" s="173"/>
      <c r="DF33" s="146"/>
      <c r="DG33" s="169"/>
      <c r="DH33" s="169"/>
      <c r="DI33" s="169"/>
      <c r="DJ33" s="146"/>
      <c r="DK33" s="234"/>
      <c r="DL33" s="234"/>
      <c r="DM33" s="234"/>
      <c r="DN33" s="231"/>
      <c r="DO33" s="233"/>
    </row>
    <row r="34" spans="1:119" x14ac:dyDescent="0.25">
      <c r="A34" s="152">
        <v>30</v>
      </c>
      <c r="B34" s="146">
        <v>30</v>
      </c>
      <c r="C34" s="146"/>
      <c r="D34" s="168">
        <v>41779</v>
      </c>
      <c r="E34" s="166">
        <v>1</v>
      </c>
      <c r="F34" s="166">
        <v>0</v>
      </c>
      <c r="M34" s="167"/>
      <c r="N34" s="146"/>
      <c r="O34" s="146"/>
      <c r="P34" s="146"/>
      <c r="Q34" s="146">
        <v>1</v>
      </c>
      <c r="R34" s="146">
        <v>1</v>
      </c>
      <c r="S34" s="167"/>
      <c r="T34" s="146"/>
      <c r="U34" s="146"/>
      <c r="V34" s="146"/>
      <c r="W34" s="146"/>
      <c r="X34" s="146"/>
      <c r="Y34" s="167"/>
      <c r="Z34" s="146"/>
      <c r="AA34" s="146"/>
      <c r="AB34" s="146"/>
      <c r="AC34" s="146"/>
      <c r="AD34" s="146"/>
      <c r="AE34" s="167"/>
      <c r="AF34" s="146"/>
      <c r="AG34" s="146"/>
      <c r="AH34" s="146"/>
      <c r="AI34" s="146"/>
      <c r="AJ34" s="171"/>
      <c r="AK34" s="169"/>
      <c r="AL34" s="169"/>
      <c r="AM34" s="170"/>
      <c r="AN34" s="167"/>
      <c r="AO34" s="176"/>
      <c r="AP34" s="176"/>
      <c r="AQ34" s="146"/>
      <c r="AR34" s="146"/>
      <c r="AS34" s="171"/>
      <c r="AT34" s="172" t="s">
        <v>1149</v>
      </c>
      <c r="AU34" s="359"/>
      <c r="AV34" s="173"/>
      <c r="AW34" s="207"/>
      <c r="AX34" s="173"/>
      <c r="AY34" s="173"/>
      <c r="AZ34" s="173"/>
      <c r="BA34" s="173"/>
      <c r="BB34" s="173"/>
      <c r="BC34" s="173"/>
      <c r="BD34" s="173"/>
      <c r="BE34" s="146"/>
      <c r="BF34" s="173"/>
      <c r="BG34" s="173"/>
      <c r="BH34" s="173"/>
      <c r="BI34" s="173"/>
      <c r="BJ34" s="167"/>
      <c r="BK34" s="171"/>
      <c r="BL34" s="302"/>
      <c r="BM34" s="303"/>
      <c r="BN34" s="173"/>
      <c r="BO34" s="304"/>
      <c r="BP34" s="278"/>
      <c r="BQ34" s="171"/>
      <c r="BR34" s="231"/>
      <c r="BS34" s="231"/>
      <c r="BT34" s="231"/>
      <c r="BU34" s="231"/>
      <c r="BV34" s="231"/>
      <c r="BW34" s="231"/>
      <c r="BX34" s="233"/>
      <c r="BY34" s="167"/>
      <c r="BZ34" s="231"/>
      <c r="CA34" s="231"/>
      <c r="CB34" s="231"/>
      <c r="CC34" s="231"/>
      <c r="CD34" s="231"/>
      <c r="CE34" s="233"/>
      <c r="CF34" s="167"/>
      <c r="CG34" s="231"/>
      <c r="CH34" s="231"/>
      <c r="CI34" s="231"/>
      <c r="CJ34" s="231"/>
      <c r="CK34" s="231"/>
      <c r="CL34" s="233"/>
      <c r="CM34" s="167"/>
      <c r="CN34" s="146"/>
      <c r="CO34" s="146"/>
      <c r="CP34" s="146"/>
      <c r="CQ34" s="146"/>
      <c r="CR34" s="146"/>
      <c r="CS34" s="146"/>
      <c r="CT34" s="167"/>
      <c r="CU34" s="231"/>
      <c r="CV34" s="231"/>
      <c r="CW34" s="231"/>
      <c r="CX34" s="231"/>
      <c r="CY34" s="231"/>
      <c r="CZ34" s="231"/>
      <c r="DA34" s="155"/>
      <c r="DB34" s="146"/>
      <c r="DC34" s="173"/>
      <c r="DD34" s="146"/>
      <c r="DE34" s="173"/>
      <c r="DF34" s="146"/>
      <c r="DG34" s="169"/>
      <c r="DH34" s="169"/>
      <c r="DI34" s="169"/>
      <c r="DJ34" s="146"/>
      <c r="DK34" s="207"/>
      <c r="DL34" s="231"/>
      <c r="DM34" s="231"/>
      <c r="DN34" s="231"/>
      <c r="DO34" s="233"/>
    </row>
    <row r="35" spans="1:119" x14ac:dyDescent="0.25">
      <c r="A35" s="152">
        <v>31</v>
      </c>
      <c r="B35" s="146">
        <v>31</v>
      </c>
      <c r="C35" s="146"/>
      <c r="D35" s="168">
        <v>41754</v>
      </c>
      <c r="E35" s="166">
        <v>1</v>
      </c>
      <c r="F35" s="166">
        <v>0</v>
      </c>
      <c r="M35" s="167">
        <v>2</v>
      </c>
      <c r="N35" s="146">
        <v>2</v>
      </c>
      <c r="O35" s="146">
        <v>2</v>
      </c>
      <c r="P35" s="146">
        <v>1</v>
      </c>
      <c r="Q35" s="146">
        <v>1</v>
      </c>
      <c r="R35" s="146">
        <v>1</v>
      </c>
      <c r="S35" s="167"/>
      <c r="T35" s="146"/>
      <c r="U35" s="146"/>
      <c r="V35" s="146"/>
      <c r="W35" s="146"/>
      <c r="X35" s="146"/>
      <c r="Y35" s="167"/>
      <c r="Z35" s="146"/>
      <c r="AA35" s="146"/>
      <c r="AB35" s="146"/>
      <c r="AC35" s="146"/>
      <c r="AD35" s="146"/>
      <c r="AE35" s="167"/>
      <c r="AF35" s="146"/>
      <c r="AG35" s="146"/>
      <c r="AH35" s="146"/>
      <c r="AI35" s="146"/>
      <c r="AJ35" s="171"/>
      <c r="AK35" s="169"/>
      <c r="AL35" s="169"/>
      <c r="AM35" s="170"/>
      <c r="AN35" s="167"/>
      <c r="AO35" s="146"/>
      <c r="AP35" s="146">
        <v>10</v>
      </c>
      <c r="AQ35" s="146">
        <v>5</v>
      </c>
      <c r="AR35" s="146"/>
      <c r="AS35" s="171"/>
      <c r="AT35" s="172"/>
      <c r="AU35" s="359"/>
      <c r="AV35" s="173"/>
      <c r="AW35" s="207"/>
      <c r="AX35" s="173"/>
      <c r="AY35" s="173"/>
      <c r="AZ35" s="173"/>
      <c r="BA35" s="173"/>
      <c r="BB35" s="173"/>
      <c r="BC35" s="173"/>
      <c r="BD35" s="173"/>
      <c r="BE35" s="146"/>
      <c r="BF35" s="173"/>
      <c r="BG35" s="173"/>
      <c r="BH35" s="173"/>
      <c r="BI35" s="173"/>
      <c r="BJ35" s="167"/>
      <c r="BK35" s="171"/>
      <c r="BL35" s="302"/>
      <c r="BM35" s="303"/>
      <c r="BN35" s="173"/>
      <c r="BO35" s="304"/>
      <c r="BP35" s="278"/>
      <c r="BQ35" s="171"/>
      <c r="BR35" s="231"/>
      <c r="BS35" s="231"/>
      <c r="BT35" s="231"/>
      <c r="BU35" s="231"/>
      <c r="BV35" s="231"/>
      <c r="BW35" s="231"/>
      <c r="BX35" s="233"/>
      <c r="BY35" s="167"/>
      <c r="BZ35" s="231"/>
      <c r="CA35" s="231"/>
      <c r="CB35" s="231"/>
      <c r="CC35" s="231"/>
      <c r="CD35" s="231"/>
      <c r="CE35" s="233"/>
      <c r="CF35" s="167"/>
      <c r="CG35" s="231"/>
      <c r="CH35" s="231"/>
      <c r="CI35" s="231"/>
      <c r="CJ35" s="231"/>
      <c r="CK35" s="231"/>
      <c r="CL35" s="233"/>
      <c r="CM35" s="167"/>
      <c r="CN35" s="146"/>
      <c r="CO35" s="146"/>
      <c r="CP35" s="146"/>
      <c r="CQ35" s="146"/>
      <c r="CR35" s="146"/>
      <c r="CS35" s="146"/>
      <c r="CT35" s="167"/>
      <c r="CU35" s="231"/>
      <c r="CV35" s="231"/>
      <c r="CW35" s="231"/>
      <c r="CX35" s="231"/>
      <c r="CY35" s="231"/>
      <c r="CZ35" s="231"/>
      <c r="DA35" s="155"/>
      <c r="DB35" s="146"/>
      <c r="DC35" s="173"/>
      <c r="DD35" s="146"/>
      <c r="DE35" s="173"/>
      <c r="DF35" s="146"/>
      <c r="DG35" s="169"/>
      <c r="DH35" s="169"/>
      <c r="DI35" s="169"/>
      <c r="DJ35" s="146"/>
      <c r="DK35" s="207"/>
      <c r="DL35" s="231"/>
      <c r="DM35" s="231"/>
      <c r="DN35" s="231"/>
      <c r="DO35" s="233"/>
    </row>
    <row r="36" spans="1:119" x14ac:dyDescent="0.25">
      <c r="A36" s="152">
        <v>32</v>
      </c>
      <c r="B36" s="146">
        <v>32</v>
      </c>
      <c r="C36" s="146"/>
      <c r="D36" s="168"/>
      <c r="E36" s="166"/>
      <c r="F36" s="166"/>
      <c r="M36" s="167"/>
      <c r="N36" s="146"/>
      <c r="O36" s="146"/>
      <c r="P36" s="146"/>
      <c r="Q36" s="146"/>
      <c r="R36" s="146"/>
      <c r="S36" s="167"/>
      <c r="T36" s="146"/>
      <c r="U36" s="146"/>
      <c r="V36" s="146"/>
      <c r="W36" s="146"/>
      <c r="X36" s="146"/>
      <c r="Y36" s="167"/>
      <c r="Z36" s="146"/>
      <c r="AA36" s="146"/>
      <c r="AB36" s="146"/>
      <c r="AC36" s="146"/>
      <c r="AD36" s="146"/>
      <c r="AE36" s="167"/>
      <c r="AF36" s="146"/>
      <c r="AG36" s="146"/>
      <c r="AH36" s="146"/>
      <c r="AI36" s="146"/>
      <c r="AJ36" s="171"/>
      <c r="AK36" s="169"/>
      <c r="AL36" s="169"/>
      <c r="AM36" s="170"/>
      <c r="AN36" s="167"/>
      <c r="AO36" s="146"/>
      <c r="AP36" s="146"/>
      <c r="AQ36" s="146"/>
      <c r="AR36" s="146"/>
      <c r="AS36" s="171"/>
      <c r="AT36" s="172" t="s">
        <v>1122</v>
      </c>
      <c r="AU36" s="359"/>
      <c r="AV36" s="173"/>
      <c r="AW36" s="207"/>
      <c r="AX36" s="173"/>
      <c r="AY36" s="173"/>
      <c r="AZ36" s="173"/>
      <c r="BA36" s="173"/>
      <c r="BB36" s="173"/>
      <c r="BC36" s="173"/>
      <c r="BD36" s="173"/>
      <c r="BE36" s="146"/>
      <c r="BF36" s="173"/>
      <c r="BG36" s="173"/>
      <c r="BH36" s="173"/>
      <c r="BI36" s="173"/>
      <c r="BJ36" s="167"/>
      <c r="BK36" s="171"/>
      <c r="BL36" s="302"/>
      <c r="BM36" s="303"/>
      <c r="BN36" s="173"/>
      <c r="BO36" s="304"/>
      <c r="BP36" s="278"/>
      <c r="BQ36" s="171"/>
      <c r="BR36" s="231"/>
      <c r="BS36" s="231"/>
      <c r="BT36" s="231"/>
      <c r="BU36" s="231"/>
      <c r="BV36" s="231"/>
      <c r="BW36" s="231"/>
      <c r="BX36" s="233"/>
      <c r="BY36" s="167"/>
      <c r="BZ36" s="231"/>
      <c r="CA36" s="231"/>
      <c r="CB36" s="231"/>
      <c r="CC36" s="231"/>
      <c r="CD36" s="231"/>
      <c r="CE36" s="233"/>
      <c r="CF36" s="167"/>
      <c r="CG36" s="231"/>
      <c r="CH36" s="231"/>
      <c r="CI36" s="231"/>
      <c r="CJ36" s="231"/>
      <c r="CK36" s="231"/>
      <c r="CL36" s="233"/>
      <c r="CM36" s="167"/>
      <c r="CN36" s="146"/>
      <c r="CO36" s="146"/>
      <c r="CP36" s="146"/>
      <c r="CQ36" s="146"/>
      <c r="CR36" s="146"/>
      <c r="CS36" s="146"/>
      <c r="CT36" s="167"/>
      <c r="CU36" s="231"/>
      <c r="CV36" s="231"/>
      <c r="CW36" s="231"/>
      <c r="CX36" s="231"/>
      <c r="CY36" s="231"/>
      <c r="CZ36" s="231"/>
      <c r="DA36" s="155"/>
      <c r="DB36" s="146"/>
      <c r="DC36" s="173"/>
      <c r="DD36" s="146"/>
      <c r="DE36" s="173"/>
      <c r="DF36" s="146"/>
      <c r="DG36" s="169"/>
      <c r="DH36" s="169"/>
      <c r="DI36" s="169"/>
      <c r="DJ36" s="146"/>
      <c r="DK36" s="207"/>
      <c r="DL36" s="231"/>
      <c r="DM36" s="231"/>
      <c r="DN36" s="231"/>
      <c r="DO36" s="233"/>
    </row>
    <row r="37" spans="1:119" x14ac:dyDescent="0.25">
      <c r="A37" s="152">
        <v>33</v>
      </c>
      <c r="B37" s="146">
        <v>33</v>
      </c>
      <c r="C37" s="146"/>
      <c r="D37" s="168">
        <v>41773</v>
      </c>
      <c r="E37" s="166">
        <v>1</v>
      </c>
      <c r="F37" s="166">
        <v>0</v>
      </c>
      <c r="M37" s="167"/>
      <c r="N37" s="146"/>
      <c r="O37" s="146"/>
      <c r="P37" s="146">
        <v>2</v>
      </c>
      <c r="Q37" s="146">
        <v>2</v>
      </c>
      <c r="R37" s="146">
        <v>2</v>
      </c>
      <c r="S37" s="167"/>
      <c r="T37" s="146"/>
      <c r="U37" s="146"/>
      <c r="V37" s="146"/>
      <c r="W37" s="146"/>
      <c r="X37" s="146"/>
      <c r="Y37" s="167"/>
      <c r="Z37" s="146"/>
      <c r="AA37" s="146"/>
      <c r="AB37" s="146"/>
      <c r="AC37" s="146"/>
      <c r="AD37" s="146"/>
      <c r="AE37" s="167"/>
      <c r="AF37" s="146"/>
      <c r="AG37" s="146"/>
      <c r="AH37" s="146"/>
      <c r="AI37" s="146"/>
      <c r="AJ37" s="171"/>
      <c r="AK37" s="169"/>
      <c r="AL37" s="169"/>
      <c r="AM37" s="170"/>
      <c r="AN37" s="167"/>
      <c r="AO37" s="146"/>
      <c r="AP37" s="146"/>
      <c r="AQ37" s="146"/>
      <c r="AR37" s="146"/>
      <c r="AS37" s="171"/>
      <c r="AT37" s="172" t="s">
        <v>1150</v>
      </c>
      <c r="AU37" s="359"/>
      <c r="AV37" s="173"/>
      <c r="AW37" s="207"/>
      <c r="AX37" s="173"/>
      <c r="AY37" s="173"/>
      <c r="AZ37" s="173"/>
      <c r="BA37" s="173"/>
      <c r="BB37" s="173"/>
      <c r="BC37" s="173"/>
      <c r="BD37" s="173"/>
      <c r="BE37" s="146"/>
      <c r="BF37" s="173"/>
      <c r="BG37" s="173"/>
      <c r="BH37" s="173"/>
      <c r="BI37" s="173"/>
      <c r="BJ37" s="167"/>
      <c r="BK37" s="171"/>
      <c r="BL37" s="302"/>
      <c r="BM37" s="303"/>
      <c r="BN37" s="173"/>
      <c r="BO37" s="304"/>
      <c r="BP37" s="278"/>
      <c r="BQ37" s="171"/>
      <c r="BR37" s="231"/>
      <c r="BS37" s="231"/>
      <c r="BT37" s="231"/>
      <c r="BU37" s="231"/>
      <c r="BV37" s="231"/>
      <c r="BW37" s="231"/>
      <c r="BX37" s="233"/>
      <c r="BY37" s="167"/>
      <c r="BZ37" s="231"/>
      <c r="CA37" s="231"/>
      <c r="CB37" s="231"/>
      <c r="CC37" s="231"/>
      <c r="CD37" s="231"/>
      <c r="CE37" s="233"/>
      <c r="CF37" s="167"/>
      <c r="CG37" s="231"/>
      <c r="CH37" s="231"/>
      <c r="CI37" s="231"/>
      <c r="CJ37" s="231"/>
      <c r="CK37" s="231"/>
      <c r="CL37" s="233"/>
      <c r="CM37" s="167"/>
      <c r="CN37" s="146"/>
      <c r="CO37" s="146"/>
      <c r="CP37" s="146"/>
      <c r="CQ37" s="146"/>
      <c r="CR37" s="146"/>
      <c r="CS37" s="146"/>
      <c r="CT37" s="167"/>
      <c r="CU37" s="231"/>
      <c r="CV37" s="231"/>
      <c r="CW37" s="231"/>
      <c r="CX37" s="231"/>
      <c r="CY37" s="231"/>
      <c r="CZ37" s="231"/>
      <c r="DA37" s="155"/>
      <c r="DB37" s="146"/>
      <c r="DC37" s="173"/>
      <c r="DD37" s="146"/>
      <c r="DE37" s="173"/>
      <c r="DF37" s="146"/>
      <c r="DG37" s="169"/>
      <c r="DH37" s="169"/>
      <c r="DI37" s="169"/>
      <c r="DJ37" s="146"/>
      <c r="DK37" s="207"/>
      <c r="DL37" s="231"/>
      <c r="DM37" s="231"/>
      <c r="DN37" s="231"/>
      <c r="DO37" s="233"/>
    </row>
    <row r="38" spans="1:119" x14ac:dyDescent="0.25">
      <c r="A38" s="152">
        <v>34</v>
      </c>
      <c r="B38" s="146">
        <v>34</v>
      </c>
      <c r="C38" s="146"/>
      <c r="D38" s="168">
        <v>41754</v>
      </c>
      <c r="E38" s="166">
        <v>1</v>
      </c>
      <c r="F38" s="166">
        <v>1</v>
      </c>
      <c r="G38" s="31">
        <v>6.3</v>
      </c>
      <c r="I38" s="125">
        <v>11</v>
      </c>
      <c r="J38">
        <v>10.1</v>
      </c>
      <c r="L38">
        <v>10</v>
      </c>
      <c r="M38" s="167">
        <v>1</v>
      </c>
      <c r="N38" s="146">
        <v>1</v>
      </c>
      <c r="O38" s="146">
        <v>1</v>
      </c>
      <c r="P38" s="146">
        <v>1</v>
      </c>
      <c r="Q38" s="146">
        <v>1</v>
      </c>
      <c r="R38" s="146">
        <v>1</v>
      </c>
      <c r="S38" s="167"/>
      <c r="T38" s="146"/>
      <c r="U38" s="146" t="s">
        <v>1128</v>
      </c>
      <c r="V38" s="146" t="s">
        <v>1131</v>
      </c>
      <c r="W38" s="146"/>
      <c r="X38" s="146"/>
      <c r="Y38" s="167"/>
      <c r="Z38" s="146"/>
      <c r="AA38" s="146">
        <v>4</v>
      </c>
      <c r="AB38" s="146"/>
      <c r="AC38" s="146"/>
      <c r="AD38" s="146"/>
      <c r="AE38" s="167"/>
      <c r="AF38" s="146"/>
      <c r="AG38" s="146"/>
      <c r="AH38" s="146">
        <v>5</v>
      </c>
      <c r="AI38" s="146"/>
      <c r="AJ38" s="171"/>
      <c r="AK38" s="169">
        <v>41779</v>
      </c>
      <c r="AL38" s="169">
        <v>41779</v>
      </c>
      <c r="AM38" s="170">
        <v>41785</v>
      </c>
      <c r="AN38" s="167"/>
      <c r="AO38" s="146"/>
      <c r="AP38" s="146"/>
      <c r="AQ38" s="146"/>
      <c r="AR38" s="146"/>
      <c r="AS38" s="171"/>
      <c r="AT38" s="172" t="s">
        <v>1165</v>
      </c>
      <c r="AU38" s="359">
        <v>1</v>
      </c>
      <c r="AV38" s="173">
        <v>1.9</v>
      </c>
      <c r="AW38" s="207">
        <v>2.65</v>
      </c>
      <c r="AX38" s="173"/>
      <c r="AY38" s="173"/>
      <c r="AZ38" s="173"/>
      <c r="BA38" s="173"/>
      <c r="BB38" s="173"/>
      <c r="BC38" s="173"/>
      <c r="BD38" s="173"/>
      <c r="BE38" s="146"/>
      <c r="BF38" s="173"/>
      <c r="BG38" s="173"/>
      <c r="BH38" s="173"/>
      <c r="BI38" s="173"/>
      <c r="BJ38" s="167">
        <v>1</v>
      </c>
      <c r="BK38" s="171">
        <v>1</v>
      </c>
      <c r="BL38" s="302"/>
      <c r="BM38" s="303"/>
      <c r="BN38" s="173"/>
      <c r="BO38" s="304"/>
      <c r="BP38" s="278">
        <v>34</v>
      </c>
      <c r="BQ38" s="171">
        <v>1</v>
      </c>
      <c r="BR38" s="231">
        <v>2</v>
      </c>
      <c r="BS38" s="231">
        <v>7</v>
      </c>
      <c r="BT38" s="231">
        <v>0</v>
      </c>
      <c r="BU38" s="231">
        <f>BT38+BS38</f>
        <v>7</v>
      </c>
      <c r="BV38" s="231">
        <v>0</v>
      </c>
      <c r="BW38" s="231">
        <v>0</v>
      </c>
      <c r="BX38" s="366" t="s">
        <v>1234</v>
      </c>
      <c r="BY38" s="167"/>
      <c r="BZ38" s="231"/>
      <c r="CA38" s="231"/>
      <c r="CB38" s="231"/>
      <c r="CC38" s="231"/>
      <c r="CD38" s="231"/>
      <c r="CE38" s="233"/>
      <c r="CF38" s="167"/>
      <c r="CG38" s="231"/>
      <c r="CH38" s="231"/>
      <c r="CI38" s="231"/>
      <c r="CJ38" s="231"/>
      <c r="CK38" s="231"/>
      <c r="CL38" s="233"/>
      <c r="CM38" s="167"/>
      <c r="CN38" s="146"/>
      <c r="CO38" s="146"/>
      <c r="CP38" s="146"/>
      <c r="CQ38" s="146"/>
      <c r="CR38" s="146"/>
      <c r="CS38" s="146"/>
      <c r="CT38" s="167"/>
      <c r="CU38" s="231"/>
      <c r="CV38" s="231"/>
      <c r="CW38" s="231"/>
      <c r="CX38" s="231"/>
      <c r="CY38" s="231"/>
      <c r="CZ38" s="231"/>
      <c r="DA38" s="155"/>
      <c r="DB38" s="146"/>
      <c r="DC38" s="173"/>
      <c r="DD38" s="146"/>
      <c r="DE38" s="173"/>
      <c r="DF38" s="146"/>
      <c r="DG38" s="169"/>
      <c r="DH38" s="169"/>
      <c r="DI38" s="169"/>
      <c r="DJ38" s="146"/>
      <c r="DK38" s="207"/>
      <c r="DL38" s="231"/>
      <c r="DM38" s="231"/>
      <c r="DN38" s="231"/>
      <c r="DO38" s="233"/>
    </row>
    <row r="39" spans="1:119" x14ac:dyDescent="0.25">
      <c r="A39" s="152">
        <v>35</v>
      </c>
      <c r="B39" s="146">
        <v>35</v>
      </c>
      <c r="C39" s="146"/>
      <c r="D39" s="168">
        <v>41754</v>
      </c>
      <c r="E39" s="166">
        <v>1</v>
      </c>
      <c r="F39" s="166">
        <v>0</v>
      </c>
      <c r="G39" s="31">
        <v>6.2</v>
      </c>
      <c r="I39" s="125">
        <v>34</v>
      </c>
      <c r="M39" s="167">
        <v>1</v>
      </c>
      <c r="N39" s="146">
        <v>1</v>
      </c>
      <c r="O39" s="146">
        <v>1</v>
      </c>
      <c r="P39" s="146">
        <v>1</v>
      </c>
      <c r="Q39" s="146">
        <v>1</v>
      </c>
      <c r="R39" s="146">
        <v>1</v>
      </c>
      <c r="S39" s="167"/>
      <c r="T39" s="146"/>
      <c r="U39" s="146"/>
      <c r="V39" s="146"/>
      <c r="W39" s="146"/>
      <c r="X39" s="146"/>
      <c r="Y39" s="167"/>
      <c r="Z39" s="146"/>
      <c r="AA39" s="146"/>
      <c r="AB39" s="146"/>
      <c r="AC39" s="146"/>
      <c r="AD39" s="146"/>
      <c r="AE39" s="167"/>
      <c r="AF39" s="146"/>
      <c r="AG39" s="146"/>
      <c r="AH39" s="146"/>
      <c r="AI39" s="146"/>
      <c r="AJ39" s="171"/>
      <c r="AK39" s="169"/>
      <c r="AL39" s="169"/>
      <c r="AM39" s="170"/>
      <c r="AN39" s="167"/>
      <c r="AO39" s="146"/>
      <c r="AP39" s="146"/>
      <c r="AQ39" s="146"/>
      <c r="AR39" s="146"/>
      <c r="AS39" s="171"/>
      <c r="AT39" s="172" t="s">
        <v>1166</v>
      </c>
      <c r="AU39" s="359"/>
      <c r="AV39" s="173"/>
      <c r="AW39" s="207"/>
      <c r="AX39" s="173"/>
      <c r="AY39" s="173"/>
      <c r="AZ39" s="173"/>
      <c r="BA39" s="173"/>
      <c r="BB39" s="173"/>
      <c r="BC39" s="173"/>
      <c r="BD39" s="173"/>
      <c r="BE39" s="146"/>
      <c r="BF39" s="173"/>
      <c r="BG39" s="173"/>
      <c r="BH39" s="173"/>
      <c r="BI39" s="173"/>
      <c r="BJ39" s="167"/>
      <c r="BK39" s="171"/>
      <c r="BL39" s="302"/>
      <c r="BM39" s="303"/>
      <c r="BN39" s="173"/>
      <c r="BO39" s="304"/>
      <c r="BP39" s="278"/>
      <c r="BQ39" s="171"/>
      <c r="BR39" s="231"/>
      <c r="BS39" s="231"/>
      <c r="BT39" s="231"/>
      <c r="BU39" s="231"/>
      <c r="BV39" s="231"/>
      <c r="BW39" s="231"/>
      <c r="BX39" s="233"/>
      <c r="BY39" s="167"/>
      <c r="BZ39" s="231"/>
      <c r="CA39" s="231"/>
      <c r="CB39" s="231"/>
      <c r="CC39" s="231"/>
      <c r="CD39" s="231"/>
      <c r="CE39" s="233"/>
      <c r="CF39" s="167"/>
      <c r="CG39" s="231"/>
      <c r="CH39" s="231"/>
      <c r="CI39" s="231"/>
      <c r="CJ39" s="231"/>
      <c r="CK39" s="231"/>
      <c r="CL39" s="233"/>
      <c r="CM39" s="167"/>
      <c r="CN39" s="146"/>
      <c r="CO39" s="146"/>
      <c r="CP39" s="146"/>
      <c r="CQ39" s="146"/>
      <c r="CR39" s="146"/>
      <c r="CS39" s="146"/>
      <c r="CT39" s="167"/>
      <c r="CU39" s="231"/>
      <c r="CV39" s="231"/>
      <c r="CW39" s="231"/>
      <c r="CX39" s="231"/>
      <c r="CY39" s="231"/>
      <c r="CZ39" s="231"/>
      <c r="DA39" s="155"/>
      <c r="DB39" s="146"/>
      <c r="DC39" s="173"/>
      <c r="DD39" s="146"/>
      <c r="DE39" s="173"/>
      <c r="DF39" s="146"/>
      <c r="DG39" s="169"/>
      <c r="DH39" s="169"/>
      <c r="DI39" s="169"/>
      <c r="DJ39" s="146"/>
      <c r="DK39" s="207"/>
      <c r="DL39" s="231"/>
      <c r="DM39" s="231"/>
      <c r="DN39" s="231"/>
      <c r="DO39" s="233"/>
    </row>
    <row r="40" spans="1:119" x14ac:dyDescent="0.25">
      <c r="A40" s="152">
        <v>36</v>
      </c>
      <c r="B40" s="146">
        <v>36</v>
      </c>
      <c r="C40" s="146"/>
      <c r="D40" s="168">
        <v>41754</v>
      </c>
      <c r="E40" s="166">
        <v>1</v>
      </c>
      <c r="F40" s="166">
        <v>1</v>
      </c>
      <c r="G40" s="31">
        <v>6.3</v>
      </c>
      <c r="I40" s="125">
        <v>31</v>
      </c>
      <c r="J40">
        <v>9.8000000000000007</v>
      </c>
      <c r="L40">
        <v>32</v>
      </c>
      <c r="M40" s="167">
        <v>1</v>
      </c>
      <c r="N40" s="146">
        <v>1</v>
      </c>
      <c r="O40" s="146">
        <v>1</v>
      </c>
      <c r="P40" s="146">
        <v>3</v>
      </c>
      <c r="Q40" s="146">
        <v>3</v>
      </c>
      <c r="R40" s="146">
        <v>3</v>
      </c>
      <c r="S40" s="167"/>
      <c r="T40" s="146"/>
      <c r="U40" s="146" t="s">
        <v>1128</v>
      </c>
      <c r="V40" s="146" t="s">
        <v>1132</v>
      </c>
      <c r="W40" s="146"/>
      <c r="X40" s="146"/>
      <c r="Y40" s="167"/>
      <c r="Z40" s="146"/>
      <c r="AA40" s="146">
        <v>3</v>
      </c>
      <c r="AB40" s="146"/>
      <c r="AC40" s="146"/>
      <c r="AD40" s="146"/>
      <c r="AE40" s="167"/>
      <c r="AF40" s="146"/>
      <c r="AG40" s="146"/>
      <c r="AH40" s="146">
        <v>5</v>
      </c>
      <c r="AI40" s="146"/>
      <c r="AJ40" s="171"/>
      <c r="AK40" s="169">
        <v>41779</v>
      </c>
      <c r="AL40" s="169">
        <v>41779</v>
      </c>
      <c r="AM40" s="170">
        <v>41779</v>
      </c>
      <c r="AN40" s="167"/>
      <c r="AO40" s="146"/>
      <c r="AP40" s="146"/>
      <c r="AQ40" s="146"/>
      <c r="AR40" s="146"/>
      <c r="AS40" s="171"/>
      <c r="AT40" s="172" t="s">
        <v>1167</v>
      </c>
      <c r="AU40" s="359">
        <v>1</v>
      </c>
      <c r="AV40" s="173">
        <v>1.91</v>
      </c>
      <c r="AW40" s="207">
        <v>314</v>
      </c>
      <c r="AX40" s="173"/>
      <c r="AY40" s="173"/>
      <c r="AZ40" s="173"/>
      <c r="BA40" s="173"/>
      <c r="BB40" s="173"/>
      <c r="BC40" s="173"/>
      <c r="BD40" s="173"/>
      <c r="BE40" s="146"/>
      <c r="BF40" s="173"/>
      <c r="BG40" s="173"/>
      <c r="BH40" s="173"/>
      <c r="BI40" s="173"/>
      <c r="BJ40" s="167">
        <v>2</v>
      </c>
      <c r="BK40" s="171">
        <v>2</v>
      </c>
      <c r="BL40" s="302"/>
      <c r="BM40" s="303"/>
      <c r="BN40" s="173"/>
      <c r="BO40" s="304"/>
      <c r="BP40" s="278">
        <v>36</v>
      </c>
      <c r="BQ40" s="171">
        <v>2</v>
      </c>
      <c r="BR40" s="231">
        <v>5</v>
      </c>
      <c r="BS40" s="231">
        <v>6</v>
      </c>
      <c r="BT40" s="231">
        <v>0</v>
      </c>
      <c r="BU40" s="231">
        <f t="shared" ref="BU40:BU43" si="0">BT40+BS40</f>
        <v>6</v>
      </c>
      <c r="BV40" s="231">
        <v>0</v>
      </c>
      <c r="BW40" s="231">
        <v>0</v>
      </c>
      <c r="BX40" s="233"/>
      <c r="BY40" s="167">
        <v>5</v>
      </c>
      <c r="BZ40" s="231">
        <v>4</v>
      </c>
      <c r="CA40" s="231">
        <v>0</v>
      </c>
      <c r="CB40" s="231">
        <f t="shared" ref="CB40:CB42" si="1">CA40+BZ40</f>
        <v>4</v>
      </c>
      <c r="CC40" s="231">
        <v>0</v>
      </c>
      <c r="CD40" s="231">
        <v>0</v>
      </c>
      <c r="CE40" s="233"/>
      <c r="CF40" s="167"/>
      <c r="CG40" s="231"/>
      <c r="CH40" s="231"/>
      <c r="CI40" s="231"/>
      <c r="CJ40" s="231"/>
      <c r="CK40" s="231"/>
      <c r="CL40" s="233"/>
      <c r="CM40" s="167"/>
      <c r="CN40" s="146"/>
      <c r="CO40" s="146"/>
      <c r="CP40" s="146"/>
      <c r="CQ40" s="146"/>
      <c r="CR40" s="146"/>
      <c r="CS40" s="146"/>
      <c r="CT40" s="167"/>
      <c r="CU40" s="231"/>
      <c r="CV40" s="231"/>
      <c r="CW40" s="231"/>
      <c r="CX40" s="231"/>
      <c r="CY40" s="231"/>
      <c r="CZ40" s="231"/>
      <c r="DA40" s="155"/>
      <c r="DB40" s="146"/>
      <c r="DC40" s="173"/>
      <c r="DD40" s="146"/>
      <c r="DE40" s="173"/>
      <c r="DF40" s="146"/>
      <c r="DG40" s="169"/>
      <c r="DH40" s="169"/>
      <c r="DI40" s="169"/>
      <c r="DJ40" s="146"/>
      <c r="DK40" s="234"/>
      <c r="DL40" s="234"/>
      <c r="DM40" s="234"/>
      <c r="DN40" s="231"/>
      <c r="DO40" s="233"/>
    </row>
    <row r="41" spans="1:119" x14ac:dyDescent="0.25">
      <c r="A41" s="152">
        <v>37</v>
      </c>
      <c r="B41" s="146">
        <v>37</v>
      </c>
      <c r="C41" s="146"/>
      <c r="D41" s="168">
        <v>41765</v>
      </c>
      <c r="E41" s="166">
        <v>1</v>
      </c>
      <c r="F41" s="166">
        <v>1</v>
      </c>
      <c r="G41" s="31">
        <v>6.1</v>
      </c>
      <c r="I41" s="125">
        <v>35</v>
      </c>
      <c r="J41">
        <v>9.9</v>
      </c>
      <c r="L41">
        <v>34</v>
      </c>
      <c r="M41" s="167"/>
      <c r="N41" s="146"/>
      <c r="O41" s="146">
        <v>1</v>
      </c>
      <c r="P41" s="146">
        <v>1</v>
      </c>
      <c r="Q41" s="146">
        <v>1</v>
      </c>
      <c r="R41" s="146">
        <v>1</v>
      </c>
      <c r="S41" s="167"/>
      <c r="T41" s="146"/>
      <c r="U41" s="146" t="s">
        <v>1128</v>
      </c>
      <c r="V41" s="146" t="s">
        <v>1132</v>
      </c>
      <c r="W41" s="146"/>
      <c r="X41" s="146"/>
      <c r="Y41" s="167"/>
      <c r="Z41" s="146"/>
      <c r="AA41" s="146">
        <v>3</v>
      </c>
      <c r="AB41" s="146">
        <v>20</v>
      </c>
      <c r="AC41" s="146">
        <v>25</v>
      </c>
      <c r="AD41" s="146"/>
      <c r="AE41" s="167"/>
      <c r="AF41" s="146"/>
      <c r="AG41" s="146"/>
      <c r="AH41" s="146"/>
      <c r="AI41" s="146"/>
      <c r="AJ41" s="171">
        <v>26</v>
      </c>
      <c r="AK41" s="169">
        <v>41779</v>
      </c>
      <c r="AL41" s="169">
        <v>41785</v>
      </c>
      <c r="AM41" s="170">
        <v>41785</v>
      </c>
      <c r="AN41" s="167"/>
      <c r="AO41" s="146"/>
      <c r="AP41" s="146"/>
      <c r="AQ41" s="146"/>
      <c r="AR41" s="146"/>
      <c r="AS41" s="171"/>
      <c r="AT41" s="172"/>
      <c r="AU41" s="359">
        <v>1</v>
      </c>
      <c r="AV41" s="173">
        <v>2.2000000000000002</v>
      </c>
      <c r="AW41" s="173">
        <v>263</v>
      </c>
      <c r="AX41" s="173"/>
      <c r="AY41" s="173"/>
      <c r="AZ41" s="173"/>
      <c r="BA41" s="173"/>
      <c r="BB41" s="173"/>
      <c r="BC41" s="173"/>
      <c r="BD41" s="173"/>
      <c r="BE41" s="146"/>
      <c r="BF41" s="173"/>
      <c r="BG41" s="173"/>
      <c r="BH41" s="173"/>
      <c r="BI41" s="173"/>
      <c r="BJ41" s="167">
        <v>2</v>
      </c>
      <c r="BK41" s="171">
        <v>2</v>
      </c>
      <c r="BL41" s="302" t="s">
        <v>1215</v>
      </c>
      <c r="BM41" s="303"/>
      <c r="BN41" s="173"/>
      <c r="BO41" s="304"/>
      <c r="BP41" s="278">
        <v>37</v>
      </c>
      <c r="BQ41" s="171">
        <v>2</v>
      </c>
      <c r="BR41" s="231">
        <v>8</v>
      </c>
      <c r="BS41" s="231">
        <v>5</v>
      </c>
      <c r="BT41" s="231">
        <v>0</v>
      </c>
      <c r="BU41" s="231">
        <f t="shared" si="0"/>
        <v>5</v>
      </c>
      <c r="BV41" s="231">
        <v>0</v>
      </c>
      <c r="BW41" s="231">
        <v>0</v>
      </c>
      <c r="BX41" s="233"/>
      <c r="BY41" s="167">
        <v>7</v>
      </c>
      <c r="BZ41" s="231">
        <v>5</v>
      </c>
      <c r="CA41" s="231">
        <v>0</v>
      </c>
      <c r="CB41" s="231">
        <f t="shared" si="1"/>
        <v>5</v>
      </c>
      <c r="CC41" s="231">
        <v>1</v>
      </c>
      <c r="CD41" s="231">
        <v>0</v>
      </c>
      <c r="CE41" s="233" t="s">
        <v>1216</v>
      </c>
      <c r="CF41" s="167"/>
      <c r="CG41" s="231"/>
      <c r="CH41" s="231"/>
      <c r="CI41" s="231"/>
      <c r="CJ41" s="231"/>
      <c r="CK41" s="231"/>
      <c r="CL41" s="233"/>
      <c r="CM41" s="167"/>
      <c r="CN41" s="146"/>
      <c r="CO41" s="146"/>
      <c r="CP41" s="146"/>
      <c r="CQ41" s="146"/>
      <c r="CR41" s="146"/>
      <c r="CS41" s="146"/>
      <c r="CT41" s="167"/>
      <c r="CU41" s="231"/>
      <c r="CV41" s="231"/>
      <c r="CW41" s="231"/>
      <c r="CX41" s="231"/>
      <c r="CY41" s="231"/>
      <c r="CZ41" s="231"/>
      <c r="DA41" s="155"/>
      <c r="DB41" s="146"/>
      <c r="DC41" s="173"/>
      <c r="DD41" s="146"/>
      <c r="DE41" s="173"/>
      <c r="DF41" s="146"/>
      <c r="DG41" s="169"/>
      <c r="DH41" s="169"/>
      <c r="DI41" s="169"/>
      <c r="DJ41" s="146"/>
      <c r="DK41" s="234"/>
      <c r="DL41" s="234"/>
      <c r="DM41" s="234"/>
      <c r="DN41" s="231"/>
      <c r="DO41" s="233"/>
    </row>
    <row r="42" spans="1:119" x14ac:dyDescent="0.25">
      <c r="A42" s="152">
        <v>38</v>
      </c>
      <c r="B42" s="146" t="s">
        <v>154</v>
      </c>
      <c r="C42" s="146">
        <v>1</v>
      </c>
      <c r="D42" s="168">
        <v>41754</v>
      </c>
      <c r="E42" s="166">
        <v>1</v>
      </c>
      <c r="F42" s="166">
        <v>1</v>
      </c>
      <c r="G42" s="31">
        <v>6.5</v>
      </c>
      <c r="I42" s="125">
        <v>60</v>
      </c>
      <c r="J42">
        <v>10.199999999999999</v>
      </c>
      <c r="L42">
        <v>59</v>
      </c>
      <c r="M42" s="167">
        <v>1</v>
      </c>
      <c r="N42" s="146">
        <v>1</v>
      </c>
      <c r="O42" s="146">
        <v>1</v>
      </c>
      <c r="P42" s="146">
        <v>1</v>
      </c>
      <c r="Q42" s="146">
        <v>1</v>
      </c>
      <c r="R42" s="146">
        <v>1</v>
      </c>
      <c r="S42" s="167" t="s">
        <v>1128</v>
      </c>
      <c r="T42" s="146" t="s">
        <v>1132</v>
      </c>
      <c r="U42" s="146"/>
      <c r="V42" s="146"/>
      <c r="W42" s="146"/>
      <c r="X42" s="146"/>
      <c r="Y42" s="167">
        <v>11</v>
      </c>
      <c r="Z42" s="146">
        <v>12</v>
      </c>
      <c r="AA42" s="146">
        <v>17</v>
      </c>
      <c r="AB42" s="146"/>
      <c r="AC42" s="146"/>
      <c r="AD42" s="146"/>
      <c r="AE42" s="167"/>
      <c r="AF42" s="146"/>
      <c r="AG42" s="146"/>
      <c r="AH42" s="146">
        <v>17</v>
      </c>
      <c r="AI42" s="146"/>
      <c r="AJ42" s="171"/>
      <c r="AK42" s="169">
        <v>41765</v>
      </c>
      <c r="AL42" s="169">
        <v>41773</v>
      </c>
      <c r="AM42" s="170">
        <v>41779</v>
      </c>
      <c r="AN42" s="167"/>
      <c r="AO42" s="146"/>
      <c r="AP42" s="146"/>
      <c r="AQ42" s="146"/>
      <c r="AR42" s="146"/>
      <c r="AS42" s="171"/>
      <c r="AT42" s="172" t="s">
        <v>1134</v>
      </c>
      <c r="AU42" s="359">
        <v>1</v>
      </c>
      <c r="AV42" s="173">
        <v>2.31</v>
      </c>
      <c r="AW42" s="173">
        <v>399</v>
      </c>
      <c r="AX42" s="173"/>
      <c r="AY42" s="173"/>
      <c r="AZ42" s="173"/>
      <c r="BA42" s="173"/>
      <c r="BB42" s="173"/>
      <c r="BC42" s="173"/>
      <c r="BD42" s="173"/>
      <c r="BE42" s="146"/>
      <c r="BF42" s="173"/>
      <c r="BG42" s="173"/>
      <c r="BH42" s="173"/>
      <c r="BI42" s="173"/>
      <c r="BJ42" s="167">
        <v>2</v>
      </c>
      <c r="BK42" s="171">
        <v>2</v>
      </c>
      <c r="BL42" s="302" t="s">
        <v>1242</v>
      </c>
      <c r="BM42" s="303"/>
      <c r="BN42" s="173"/>
      <c r="BO42" s="304"/>
      <c r="BP42" s="278">
        <v>38</v>
      </c>
      <c r="BQ42" s="171">
        <v>2</v>
      </c>
      <c r="BR42" s="231">
        <v>4</v>
      </c>
      <c r="BS42" s="231">
        <v>7</v>
      </c>
      <c r="BT42" s="231">
        <v>0</v>
      </c>
      <c r="BU42" s="231">
        <f t="shared" si="0"/>
        <v>7</v>
      </c>
      <c r="BV42" s="231">
        <v>0</v>
      </c>
      <c r="BW42" s="231">
        <v>0</v>
      </c>
      <c r="BX42" s="233" t="s">
        <v>1216</v>
      </c>
      <c r="BY42" s="167">
        <v>8</v>
      </c>
      <c r="BZ42" s="231">
        <v>6</v>
      </c>
      <c r="CA42" s="231">
        <v>0</v>
      </c>
      <c r="CB42" s="231">
        <f t="shared" si="1"/>
        <v>6</v>
      </c>
      <c r="CC42" s="231">
        <v>0</v>
      </c>
      <c r="CD42" s="231">
        <v>0</v>
      </c>
      <c r="CE42" s="233" t="s">
        <v>1216</v>
      </c>
      <c r="CF42" s="167"/>
      <c r="CG42" s="231"/>
      <c r="CH42" s="231"/>
      <c r="CI42" s="231"/>
      <c r="CJ42" s="231"/>
      <c r="CK42" s="231"/>
      <c r="CL42" s="233"/>
      <c r="CM42" s="167"/>
      <c r="CN42" s="146"/>
      <c r="CO42" s="146"/>
      <c r="CP42" s="146"/>
      <c r="CQ42" s="146"/>
      <c r="CR42" s="146"/>
      <c r="CS42" s="146"/>
      <c r="CT42" s="167"/>
      <c r="CU42" s="231"/>
      <c r="CV42" s="231"/>
      <c r="CW42" s="231"/>
      <c r="CX42" s="231"/>
      <c r="CY42" s="231"/>
      <c r="CZ42" s="146"/>
      <c r="DA42" s="155"/>
      <c r="DB42" s="146"/>
      <c r="DC42" s="173"/>
      <c r="DD42" s="146"/>
      <c r="DE42" s="173"/>
      <c r="DF42" s="308"/>
      <c r="DG42" s="228"/>
      <c r="DH42" s="169"/>
      <c r="DI42" s="169"/>
      <c r="DJ42" s="146"/>
      <c r="DK42" s="207"/>
      <c r="DL42" s="231"/>
      <c r="DM42" s="231"/>
      <c r="DN42" s="231"/>
      <c r="DO42" s="233"/>
    </row>
    <row r="43" spans="1:119" x14ac:dyDescent="0.25">
      <c r="A43" s="152">
        <v>39</v>
      </c>
      <c r="B43" s="146" t="s">
        <v>156</v>
      </c>
      <c r="C43" s="146"/>
      <c r="D43" s="168">
        <v>41754</v>
      </c>
      <c r="E43" s="166">
        <v>1</v>
      </c>
      <c r="F43" s="166">
        <v>1</v>
      </c>
      <c r="J43">
        <v>10.1</v>
      </c>
      <c r="L43">
        <v>58</v>
      </c>
      <c r="M43" s="167">
        <v>2</v>
      </c>
      <c r="N43" s="146">
        <v>2</v>
      </c>
      <c r="O43" s="146">
        <v>2</v>
      </c>
      <c r="P43" s="146">
        <v>1</v>
      </c>
      <c r="Q43" s="146">
        <v>1</v>
      </c>
      <c r="R43" s="146">
        <v>1</v>
      </c>
      <c r="S43" s="167"/>
      <c r="T43" s="146"/>
      <c r="U43" s="146"/>
      <c r="V43" s="146" t="s">
        <v>1132</v>
      </c>
      <c r="W43" s="146"/>
      <c r="X43" s="146"/>
      <c r="Y43" s="167"/>
      <c r="Z43" s="146"/>
      <c r="AA43" s="146"/>
      <c r="AB43" s="146"/>
      <c r="AC43" s="146"/>
      <c r="AD43" s="146"/>
      <c r="AE43" s="167"/>
      <c r="AF43" s="146"/>
      <c r="AG43" s="146"/>
      <c r="AH43" s="146">
        <v>9</v>
      </c>
      <c r="AI43" s="146"/>
      <c r="AJ43" s="171"/>
      <c r="AK43" s="169">
        <v>41779</v>
      </c>
      <c r="AL43" s="169"/>
      <c r="AM43" s="170">
        <v>41785</v>
      </c>
      <c r="AN43" s="167"/>
      <c r="AO43" s="146"/>
      <c r="AP43" s="146"/>
      <c r="AQ43" s="146"/>
      <c r="AR43" s="146"/>
      <c r="AS43" s="171"/>
      <c r="AT43" s="172" t="s">
        <v>1168</v>
      </c>
      <c r="AU43" s="359">
        <v>1</v>
      </c>
      <c r="AV43" s="173">
        <v>2.29</v>
      </c>
      <c r="AW43" s="173">
        <v>310</v>
      </c>
      <c r="AX43" s="173"/>
      <c r="AY43" s="173"/>
      <c r="AZ43" s="173"/>
      <c r="BA43" s="173"/>
      <c r="BB43" s="173"/>
      <c r="BC43" s="173"/>
      <c r="BD43" s="173"/>
      <c r="BE43" s="146"/>
      <c r="BF43" s="173"/>
      <c r="BG43" s="173"/>
      <c r="BH43" s="173"/>
      <c r="BI43" s="173"/>
      <c r="BJ43" s="167">
        <v>1</v>
      </c>
      <c r="BK43" s="171">
        <v>1</v>
      </c>
      <c r="BL43" s="302"/>
      <c r="BM43" s="303"/>
      <c r="BN43" s="173"/>
      <c r="BO43" s="304"/>
      <c r="BP43" s="278">
        <v>39</v>
      </c>
      <c r="BQ43" s="171">
        <v>1</v>
      </c>
      <c r="BR43" s="231">
        <v>8</v>
      </c>
      <c r="BS43" s="231">
        <v>3</v>
      </c>
      <c r="BT43" s="231">
        <v>0</v>
      </c>
      <c r="BU43" s="231">
        <f t="shared" si="0"/>
        <v>3</v>
      </c>
      <c r="BV43" s="231">
        <v>0</v>
      </c>
      <c r="BW43" s="231">
        <v>0</v>
      </c>
      <c r="BX43" s="233"/>
      <c r="BY43" s="167"/>
      <c r="BZ43" s="231"/>
      <c r="CA43" s="231"/>
      <c r="CB43" s="231"/>
      <c r="CC43" s="231"/>
      <c r="CD43" s="231"/>
      <c r="CE43" s="233"/>
      <c r="CF43" s="167"/>
      <c r="CG43" s="231"/>
      <c r="CH43" s="231"/>
      <c r="CI43" s="231"/>
      <c r="CJ43" s="231"/>
      <c r="CK43" s="231"/>
      <c r="CL43" s="233"/>
      <c r="CM43" s="167"/>
      <c r="CN43" s="146"/>
      <c r="CO43" s="146"/>
      <c r="CP43" s="146"/>
      <c r="CQ43" s="146"/>
      <c r="CR43" s="146"/>
      <c r="CS43" s="146"/>
      <c r="CT43" s="167"/>
      <c r="CU43" s="231"/>
      <c r="CV43" s="231"/>
      <c r="CW43" s="231"/>
      <c r="CX43" s="231"/>
      <c r="CY43" s="231"/>
      <c r="CZ43" s="231"/>
      <c r="DA43" s="155"/>
      <c r="DB43" s="146"/>
      <c r="DC43" s="173"/>
      <c r="DD43" s="146"/>
      <c r="DE43" s="173"/>
      <c r="DF43" s="146"/>
      <c r="DG43" s="169"/>
      <c r="DH43" s="169"/>
      <c r="DI43" s="228"/>
      <c r="DJ43" s="146"/>
      <c r="DK43" s="207"/>
      <c r="DL43" s="231"/>
      <c r="DM43" s="231"/>
      <c r="DN43" s="231"/>
      <c r="DO43" s="233"/>
    </row>
    <row r="44" spans="1:119" x14ac:dyDescent="0.25">
      <c r="A44" s="152">
        <v>40</v>
      </c>
      <c r="B44" s="146">
        <v>40</v>
      </c>
      <c r="C44" s="146">
        <v>1</v>
      </c>
      <c r="D44" s="168">
        <v>41754</v>
      </c>
      <c r="E44" s="166">
        <v>1</v>
      </c>
      <c r="F44" s="166">
        <v>0</v>
      </c>
      <c r="M44" s="167">
        <v>1</v>
      </c>
      <c r="N44" s="146">
        <v>1</v>
      </c>
      <c r="O44" s="146">
        <v>1</v>
      </c>
      <c r="P44" s="146">
        <v>1</v>
      </c>
      <c r="Q44" s="146">
        <v>1</v>
      </c>
      <c r="R44" s="146">
        <v>1</v>
      </c>
      <c r="S44" s="167"/>
      <c r="T44" s="146"/>
      <c r="U44" s="146"/>
      <c r="V44" s="146"/>
      <c r="W44" s="146"/>
      <c r="X44" s="146"/>
      <c r="Y44" s="167"/>
      <c r="Z44" s="146"/>
      <c r="AA44" s="146"/>
      <c r="AB44" s="146"/>
      <c r="AC44" s="146"/>
      <c r="AD44" s="146"/>
      <c r="AE44" s="167"/>
      <c r="AF44" s="146"/>
      <c r="AG44" s="146"/>
      <c r="AH44" s="146"/>
      <c r="AI44" s="146"/>
      <c r="AJ44" s="171"/>
      <c r="AK44" s="169"/>
      <c r="AL44" s="169"/>
      <c r="AM44" s="170"/>
      <c r="AN44" s="167"/>
      <c r="AO44" s="146"/>
      <c r="AP44" s="146">
        <v>5</v>
      </c>
      <c r="AQ44" s="146"/>
      <c r="AR44" s="146"/>
      <c r="AS44" s="171"/>
      <c r="AT44" s="172"/>
      <c r="AU44" s="359"/>
      <c r="AV44" s="173"/>
      <c r="AW44" s="173"/>
      <c r="AX44" s="173"/>
      <c r="AY44" s="173"/>
      <c r="AZ44" s="173"/>
      <c r="BA44" s="173"/>
      <c r="BB44" s="173"/>
      <c r="BC44" s="173"/>
      <c r="BD44" s="173"/>
      <c r="BE44" s="146"/>
      <c r="BF44" s="173"/>
      <c r="BG44" s="173"/>
      <c r="BH44" s="173"/>
      <c r="BI44" s="173"/>
      <c r="BJ44" s="167"/>
      <c r="BK44" s="171"/>
      <c r="BL44" s="302"/>
      <c r="BM44" s="303"/>
      <c r="BN44" s="173"/>
      <c r="BO44" s="304"/>
      <c r="BP44" s="278"/>
      <c r="BQ44" s="171"/>
      <c r="BR44" s="231"/>
      <c r="BS44" s="231"/>
      <c r="BT44" s="231"/>
      <c r="BU44" s="231"/>
      <c r="BV44" s="231"/>
      <c r="BW44" s="231"/>
      <c r="BX44" s="233"/>
      <c r="BY44" s="167"/>
      <c r="BZ44" s="231"/>
      <c r="CA44" s="231"/>
      <c r="CB44" s="231"/>
      <c r="CC44" s="231"/>
      <c r="CD44" s="231"/>
      <c r="CE44" s="233"/>
      <c r="CF44" s="167"/>
      <c r="CG44" s="231"/>
      <c r="CH44" s="231"/>
      <c r="CI44" s="231"/>
      <c r="CJ44" s="231"/>
      <c r="CK44" s="231"/>
      <c r="CL44" s="233"/>
      <c r="CM44" s="167"/>
      <c r="CN44" s="146"/>
      <c r="CO44" s="146"/>
      <c r="CP44" s="146"/>
      <c r="CQ44" s="146"/>
      <c r="CR44" s="146"/>
      <c r="CS44" s="146"/>
      <c r="CT44" s="167"/>
      <c r="CU44" s="231"/>
      <c r="CV44" s="231"/>
      <c r="CW44" s="231"/>
      <c r="CX44" s="231"/>
      <c r="CY44" s="231"/>
      <c r="CZ44" s="231"/>
      <c r="DA44" s="155"/>
      <c r="DB44" s="146"/>
      <c r="DC44" s="173"/>
      <c r="DD44" s="146"/>
      <c r="DE44" s="173"/>
      <c r="DF44" s="308"/>
      <c r="DG44" s="228"/>
      <c r="DH44" s="228"/>
      <c r="DI44" s="228"/>
      <c r="DJ44" s="146"/>
      <c r="DK44" s="207"/>
      <c r="DL44" s="231"/>
      <c r="DM44" s="231"/>
      <c r="DN44" s="231"/>
      <c r="DO44" s="233"/>
    </row>
    <row r="45" spans="1:119" x14ac:dyDescent="0.25">
      <c r="A45" s="152">
        <v>41</v>
      </c>
      <c r="B45" s="146"/>
      <c r="C45" s="146"/>
      <c r="D45" s="168"/>
      <c r="E45" s="166"/>
      <c r="F45" s="166"/>
      <c r="M45" s="167"/>
      <c r="N45" s="146"/>
      <c r="O45" s="146"/>
      <c r="P45" s="146"/>
      <c r="Q45" s="146"/>
      <c r="R45" s="146"/>
      <c r="S45" s="167"/>
      <c r="T45" s="146"/>
      <c r="U45" s="146"/>
      <c r="V45" s="146"/>
      <c r="W45" s="146"/>
      <c r="X45" s="146"/>
      <c r="Y45" s="167"/>
      <c r="Z45" s="146"/>
      <c r="AA45" s="146"/>
      <c r="AB45" s="146"/>
      <c r="AC45" s="146"/>
      <c r="AD45" s="146"/>
      <c r="AE45" s="167"/>
      <c r="AF45" s="146"/>
      <c r="AG45" s="146"/>
      <c r="AH45" s="146"/>
      <c r="AI45" s="146"/>
      <c r="AJ45" s="171"/>
      <c r="AK45" s="169"/>
      <c r="AL45" s="169"/>
      <c r="AM45" s="170"/>
      <c r="AN45" s="167"/>
      <c r="AO45" s="146"/>
      <c r="AP45" s="146"/>
      <c r="AQ45" s="146"/>
      <c r="AR45" s="146"/>
      <c r="AS45" s="171"/>
      <c r="AT45" s="172" t="s">
        <v>1122</v>
      </c>
      <c r="AU45" s="359"/>
      <c r="AV45" s="173"/>
      <c r="AW45" s="173"/>
      <c r="AX45" s="173"/>
      <c r="AY45" s="173"/>
      <c r="AZ45" s="173"/>
      <c r="BA45" s="173"/>
      <c r="BB45" s="173"/>
      <c r="BC45" s="173"/>
      <c r="BD45" s="173"/>
      <c r="BE45" s="146"/>
      <c r="BF45" s="173"/>
      <c r="BG45" s="173"/>
      <c r="BH45" s="173"/>
      <c r="BI45" s="173"/>
      <c r="BJ45" s="167"/>
      <c r="BK45" s="171"/>
      <c r="BL45" s="302"/>
      <c r="BM45" s="303"/>
      <c r="BN45" s="173"/>
      <c r="BO45" s="304"/>
      <c r="BP45" s="278"/>
      <c r="BQ45" s="171"/>
      <c r="BR45" s="231"/>
      <c r="BS45" s="231"/>
      <c r="BT45" s="231"/>
      <c r="BU45" s="231"/>
      <c r="BV45" s="231"/>
      <c r="BW45" s="231"/>
      <c r="BX45" s="233"/>
      <c r="BY45" s="167"/>
      <c r="BZ45" s="231"/>
      <c r="CA45" s="231"/>
      <c r="CB45" s="231"/>
      <c r="CC45" s="231"/>
      <c r="CD45" s="231"/>
      <c r="CE45" s="233"/>
      <c r="CF45" s="167"/>
      <c r="CG45" s="231"/>
      <c r="CH45" s="231"/>
      <c r="CI45" s="231"/>
      <c r="CJ45" s="231"/>
      <c r="CK45" s="231"/>
      <c r="CL45" s="233"/>
      <c r="CM45" s="167"/>
      <c r="CN45" s="146"/>
      <c r="CO45" s="146"/>
      <c r="CP45" s="146"/>
      <c r="CQ45" s="146"/>
      <c r="CR45" s="146"/>
      <c r="CS45" s="146"/>
      <c r="CT45" s="167"/>
      <c r="CU45" s="231"/>
      <c r="CV45" s="231"/>
      <c r="CW45" s="231"/>
      <c r="CX45" s="231"/>
      <c r="CY45" s="231"/>
      <c r="CZ45" s="231"/>
      <c r="DA45" s="155"/>
      <c r="DB45" s="146"/>
      <c r="DC45" s="173"/>
      <c r="DD45" s="146"/>
      <c r="DE45" s="173"/>
      <c r="DF45" s="146"/>
      <c r="DG45" s="169"/>
      <c r="DH45" s="169"/>
      <c r="DI45" s="169"/>
      <c r="DJ45" s="146"/>
      <c r="DK45" s="207"/>
      <c r="DL45" s="231"/>
      <c r="DM45" s="231"/>
      <c r="DN45" s="231"/>
      <c r="DO45" s="233"/>
    </row>
    <row r="46" spans="1:119" x14ac:dyDescent="0.25">
      <c r="A46" s="152">
        <v>42</v>
      </c>
      <c r="B46" s="146"/>
      <c r="C46" s="146"/>
      <c r="D46" s="168"/>
      <c r="E46" s="166"/>
      <c r="F46" s="166"/>
      <c r="M46" s="167"/>
      <c r="N46" s="146"/>
      <c r="O46" s="146"/>
      <c r="P46" s="146"/>
      <c r="Q46" s="146"/>
      <c r="R46" s="146"/>
      <c r="S46" s="167"/>
      <c r="T46" s="146"/>
      <c r="U46" s="146"/>
      <c r="V46" s="146"/>
      <c r="W46" s="146"/>
      <c r="X46" s="146"/>
      <c r="Y46" s="167"/>
      <c r="Z46" s="146"/>
      <c r="AA46" s="146"/>
      <c r="AB46" s="146"/>
      <c r="AC46" s="146"/>
      <c r="AD46" s="146"/>
      <c r="AE46" s="167"/>
      <c r="AF46" s="146"/>
      <c r="AG46" s="146"/>
      <c r="AH46" s="146"/>
      <c r="AI46" s="146"/>
      <c r="AJ46" s="171"/>
      <c r="AK46" s="169"/>
      <c r="AL46" s="169"/>
      <c r="AM46" s="170"/>
      <c r="AN46" s="167"/>
      <c r="AO46" s="146"/>
      <c r="AP46" s="146"/>
      <c r="AQ46" s="146"/>
      <c r="AR46" s="146"/>
      <c r="AS46" s="171"/>
      <c r="AT46" s="172" t="s">
        <v>1122</v>
      </c>
      <c r="AU46" s="359"/>
      <c r="AV46" s="173"/>
      <c r="AW46" s="173"/>
      <c r="AX46" s="173"/>
      <c r="AY46" s="173"/>
      <c r="AZ46" s="173"/>
      <c r="BA46" s="173"/>
      <c r="BB46" s="173"/>
      <c r="BC46" s="173"/>
      <c r="BD46" s="173"/>
      <c r="BE46" s="146"/>
      <c r="BF46" s="173"/>
      <c r="BG46" s="173"/>
      <c r="BH46" s="173"/>
      <c r="BI46" s="173"/>
      <c r="BJ46" s="167"/>
      <c r="BK46" s="171"/>
      <c r="BL46" s="302"/>
      <c r="BM46" s="303"/>
      <c r="BN46" s="173"/>
      <c r="BO46" s="304"/>
      <c r="BP46" s="278"/>
      <c r="BQ46" s="171"/>
      <c r="BR46" s="231"/>
      <c r="BS46" s="231"/>
      <c r="BT46" s="231"/>
      <c r="BU46" s="231"/>
      <c r="BV46" s="231"/>
      <c r="BW46" s="231"/>
      <c r="BX46" s="233"/>
      <c r="BY46" s="167"/>
      <c r="BZ46" s="231"/>
      <c r="CA46" s="231"/>
      <c r="CB46" s="231"/>
      <c r="CC46" s="231"/>
      <c r="CD46" s="231"/>
      <c r="CE46" s="233"/>
      <c r="CF46" s="167"/>
      <c r="CG46" s="231"/>
      <c r="CH46" s="231"/>
      <c r="CI46" s="231"/>
      <c r="CJ46" s="231"/>
      <c r="CK46" s="231"/>
      <c r="CL46" s="233"/>
      <c r="CM46" s="167"/>
      <c r="CN46" s="146"/>
      <c r="CO46" s="146"/>
      <c r="CP46" s="146"/>
      <c r="CQ46" s="146"/>
      <c r="CR46" s="146"/>
      <c r="CS46" s="146"/>
      <c r="CT46" s="167"/>
      <c r="CU46" s="231"/>
      <c r="CV46" s="231"/>
      <c r="CW46" s="231"/>
      <c r="CX46" s="231"/>
      <c r="CY46" s="231"/>
      <c r="CZ46" s="231"/>
      <c r="DA46" s="155"/>
      <c r="DB46" s="146"/>
      <c r="DC46" s="173"/>
      <c r="DD46" s="146"/>
      <c r="DE46" s="173"/>
      <c r="DF46" s="146"/>
      <c r="DG46" s="169"/>
      <c r="DH46" s="169"/>
      <c r="DI46" s="169"/>
      <c r="DJ46" s="146"/>
      <c r="DK46" s="207"/>
      <c r="DL46" s="231"/>
      <c r="DM46" s="231"/>
      <c r="DN46" s="231"/>
      <c r="DO46" s="233"/>
    </row>
    <row r="47" spans="1:119" x14ac:dyDescent="0.25">
      <c r="A47" s="152">
        <v>43</v>
      </c>
      <c r="B47" s="146">
        <v>43</v>
      </c>
      <c r="C47" s="146"/>
      <c r="D47" s="168">
        <v>41754</v>
      </c>
      <c r="E47" s="166">
        <v>1</v>
      </c>
      <c r="F47" s="166">
        <v>1</v>
      </c>
      <c r="G47" s="31">
        <v>6.2</v>
      </c>
      <c r="H47" s="135">
        <v>6.5</v>
      </c>
      <c r="I47" s="125">
        <v>4</v>
      </c>
      <c r="J47">
        <v>10.199999999999999</v>
      </c>
      <c r="L47">
        <v>3</v>
      </c>
      <c r="M47" s="167">
        <v>1</v>
      </c>
      <c r="N47" s="146">
        <v>1</v>
      </c>
      <c r="O47" s="146">
        <v>1</v>
      </c>
      <c r="P47" s="146">
        <v>1</v>
      </c>
      <c r="Q47" s="146">
        <v>1</v>
      </c>
      <c r="R47" s="146">
        <v>1</v>
      </c>
      <c r="S47" s="167"/>
      <c r="T47" s="146"/>
      <c r="U47" s="146" t="s">
        <v>1128</v>
      </c>
      <c r="V47" s="146" t="s">
        <v>1128</v>
      </c>
      <c r="W47" s="146" t="s">
        <v>1128</v>
      </c>
      <c r="X47" s="146" t="s">
        <v>1131</v>
      </c>
      <c r="Y47" s="167"/>
      <c r="Z47" s="146"/>
      <c r="AA47" s="146">
        <v>1</v>
      </c>
      <c r="AB47" s="146"/>
      <c r="AC47" s="146"/>
      <c r="AD47" s="146"/>
      <c r="AE47" s="167"/>
      <c r="AF47" s="146"/>
      <c r="AG47" s="146"/>
      <c r="AH47" s="146">
        <v>2</v>
      </c>
      <c r="AI47" s="146"/>
      <c r="AJ47" s="171"/>
      <c r="AK47" s="169">
        <v>41785</v>
      </c>
      <c r="AL47" s="169">
        <v>41785</v>
      </c>
      <c r="AM47" s="170"/>
      <c r="AN47" s="167"/>
      <c r="AO47" s="146"/>
      <c r="AP47" s="146"/>
      <c r="AQ47" s="146"/>
      <c r="AR47" s="146"/>
      <c r="AS47" s="171"/>
      <c r="AT47" s="172" t="s">
        <v>1169</v>
      </c>
      <c r="AU47" s="359">
        <v>1</v>
      </c>
      <c r="AV47" s="173">
        <v>1.97</v>
      </c>
      <c r="AW47" s="173">
        <v>270</v>
      </c>
      <c r="AX47" s="173"/>
      <c r="AY47" s="173"/>
      <c r="AZ47" s="173"/>
      <c r="BA47" s="173"/>
      <c r="BB47" s="173"/>
      <c r="BC47" s="173"/>
      <c r="BD47" s="173"/>
      <c r="BE47" s="146"/>
      <c r="BF47" s="173"/>
      <c r="BG47" s="173"/>
      <c r="BH47" s="173"/>
      <c r="BI47" s="173"/>
      <c r="BJ47" s="167">
        <v>0</v>
      </c>
      <c r="BK47" s="171">
        <v>0</v>
      </c>
      <c r="BL47" s="302"/>
      <c r="BM47" s="303"/>
      <c r="BN47" s="173"/>
      <c r="BO47" s="304"/>
      <c r="BP47" s="278"/>
      <c r="BQ47" s="171"/>
      <c r="BR47" s="231"/>
      <c r="BS47" s="231"/>
      <c r="BT47" s="231"/>
      <c r="BU47" s="231"/>
      <c r="BV47" s="231"/>
      <c r="BW47" s="231"/>
      <c r="BX47" s="233"/>
      <c r="BY47" s="167"/>
      <c r="BZ47" s="231"/>
      <c r="CA47" s="231"/>
      <c r="CB47" s="231"/>
      <c r="CC47" s="231"/>
      <c r="CD47" s="231"/>
      <c r="CE47" s="233"/>
      <c r="CF47" s="167"/>
      <c r="CG47" s="231"/>
      <c r="CH47" s="231"/>
      <c r="CI47" s="231"/>
      <c r="CJ47" s="231"/>
      <c r="CK47" s="231"/>
      <c r="CL47" s="233"/>
      <c r="CM47" s="167"/>
      <c r="CN47" s="146"/>
      <c r="CO47" s="146"/>
      <c r="CP47" s="146"/>
      <c r="CQ47" s="146"/>
      <c r="CR47" s="146"/>
      <c r="CS47" s="146"/>
      <c r="CT47" s="167"/>
      <c r="CU47" s="231"/>
      <c r="CV47" s="231"/>
      <c r="CW47" s="231"/>
      <c r="CX47" s="231"/>
      <c r="CY47" s="231"/>
      <c r="CZ47" s="231"/>
      <c r="DA47" s="155"/>
      <c r="DB47" s="146"/>
      <c r="DC47" s="173"/>
      <c r="DD47" s="146"/>
      <c r="DE47" s="173"/>
      <c r="DF47" s="146"/>
      <c r="DG47" s="169"/>
      <c r="DH47" s="169"/>
      <c r="DI47" s="169"/>
      <c r="DJ47" s="146"/>
      <c r="DK47" s="207"/>
      <c r="DL47" s="231"/>
      <c r="DM47" s="231"/>
      <c r="DN47" s="231"/>
      <c r="DO47" s="233"/>
    </row>
    <row r="48" spans="1:119" x14ac:dyDescent="0.25">
      <c r="A48" s="152">
        <v>44</v>
      </c>
      <c r="B48" s="146"/>
      <c r="C48" s="146"/>
      <c r="D48" s="168"/>
      <c r="E48" s="166"/>
      <c r="F48" s="166"/>
      <c r="M48" s="167"/>
      <c r="N48" s="146"/>
      <c r="O48" s="146"/>
      <c r="P48" s="146"/>
      <c r="Q48" s="146"/>
      <c r="R48" s="146"/>
      <c r="S48" s="167"/>
      <c r="T48" s="146"/>
      <c r="U48" s="146"/>
      <c r="V48" s="146"/>
      <c r="W48" s="146"/>
      <c r="X48" s="146"/>
      <c r="Y48" s="167"/>
      <c r="Z48" s="146"/>
      <c r="AA48" s="146"/>
      <c r="AB48" s="146"/>
      <c r="AC48" s="146"/>
      <c r="AD48" s="146"/>
      <c r="AE48" s="167"/>
      <c r="AF48" s="146"/>
      <c r="AG48" s="146"/>
      <c r="AH48" s="146"/>
      <c r="AI48" s="146"/>
      <c r="AJ48" s="171"/>
      <c r="AK48" s="335"/>
      <c r="AL48" s="335"/>
      <c r="AM48" s="338"/>
      <c r="AN48" s="167"/>
      <c r="AO48" s="146"/>
      <c r="AP48" s="146"/>
      <c r="AQ48" s="146"/>
      <c r="AR48" s="146"/>
      <c r="AS48" s="171"/>
      <c r="AT48" s="172" t="s">
        <v>1122</v>
      </c>
      <c r="AU48" s="359"/>
      <c r="AV48" s="173"/>
      <c r="AW48" s="173"/>
      <c r="AX48" s="173"/>
      <c r="AY48" s="173"/>
      <c r="AZ48" s="173"/>
      <c r="BA48" s="173"/>
      <c r="BB48" s="173"/>
      <c r="BC48" s="173"/>
      <c r="BD48" s="173"/>
      <c r="BE48" s="146"/>
      <c r="BF48" s="173"/>
      <c r="BG48" s="173"/>
      <c r="BH48" s="173"/>
      <c r="BI48" s="173"/>
      <c r="BJ48" s="167"/>
      <c r="BK48" s="171"/>
      <c r="BL48" s="302"/>
      <c r="BM48" s="303"/>
      <c r="BN48" s="173"/>
      <c r="BO48" s="304"/>
      <c r="BP48" s="278"/>
      <c r="BQ48" s="171"/>
      <c r="BR48" s="231"/>
      <c r="BS48" s="231"/>
      <c r="BT48" s="231"/>
      <c r="BU48" s="231"/>
      <c r="BV48" s="231"/>
      <c r="BW48" s="231"/>
      <c r="BX48" s="233"/>
      <c r="BY48" s="167"/>
      <c r="BZ48" s="231"/>
      <c r="CA48" s="231"/>
      <c r="CB48" s="231"/>
      <c r="CC48" s="231"/>
      <c r="CD48" s="231"/>
      <c r="CE48" s="233"/>
      <c r="CF48" s="167"/>
      <c r="CG48" s="231"/>
      <c r="CH48" s="231"/>
      <c r="CI48" s="231"/>
      <c r="CJ48" s="231"/>
      <c r="CK48" s="231"/>
      <c r="CL48" s="233"/>
      <c r="CM48" s="167"/>
      <c r="CN48" s="146"/>
      <c r="CO48" s="146"/>
      <c r="CP48" s="146"/>
      <c r="CQ48" s="146"/>
      <c r="CR48" s="146"/>
      <c r="CS48" s="146"/>
      <c r="CT48" s="167"/>
      <c r="CU48" s="231"/>
      <c r="CV48" s="231"/>
      <c r="CW48" s="231"/>
      <c r="CX48" s="231"/>
      <c r="CY48" s="231"/>
      <c r="CZ48" s="231"/>
      <c r="DA48" s="155"/>
      <c r="DB48" s="146"/>
      <c r="DC48" s="173"/>
      <c r="DD48" s="146"/>
      <c r="DE48" s="173"/>
      <c r="DF48" s="146"/>
      <c r="DG48" s="335"/>
      <c r="DH48" s="335"/>
      <c r="DJ48" s="146"/>
      <c r="DK48" s="207"/>
      <c r="DL48" s="231"/>
      <c r="DM48" s="231"/>
      <c r="DN48" s="231"/>
      <c r="DO48" s="233"/>
    </row>
    <row r="49" spans="1:119" x14ac:dyDescent="0.25">
      <c r="A49" s="152">
        <v>45</v>
      </c>
      <c r="B49" s="146"/>
      <c r="C49" s="146"/>
      <c r="D49" s="168"/>
      <c r="E49" s="166"/>
      <c r="F49" s="166"/>
      <c r="M49" s="167"/>
      <c r="N49" s="146"/>
      <c r="O49" s="146"/>
      <c r="P49" s="146"/>
      <c r="Q49" s="146"/>
      <c r="R49" s="146"/>
      <c r="S49" s="167"/>
      <c r="T49" s="146"/>
      <c r="U49" s="146"/>
      <c r="V49" s="146"/>
      <c r="W49" s="146"/>
      <c r="X49" s="146"/>
      <c r="Y49" s="167"/>
      <c r="Z49" s="146"/>
      <c r="AA49" s="146"/>
      <c r="AB49" s="146"/>
      <c r="AC49" s="146"/>
      <c r="AD49" s="146"/>
      <c r="AE49" s="167"/>
      <c r="AF49" s="146"/>
      <c r="AG49" s="146"/>
      <c r="AH49" s="146"/>
      <c r="AI49" s="146"/>
      <c r="AJ49" s="171"/>
      <c r="AK49" s="169"/>
      <c r="AL49" s="169"/>
      <c r="AM49" s="170"/>
      <c r="AN49" s="306"/>
      <c r="AO49" s="176"/>
      <c r="AP49" s="176"/>
      <c r="AQ49" s="176"/>
      <c r="AR49" s="176"/>
      <c r="AS49" s="305"/>
      <c r="AT49" s="172" t="s">
        <v>1122</v>
      </c>
      <c r="AU49" s="359"/>
      <c r="AV49" s="173"/>
      <c r="AW49" s="173"/>
      <c r="AX49" s="173"/>
      <c r="AY49" s="173"/>
      <c r="AZ49" s="173"/>
      <c r="BA49" s="173"/>
      <c r="BB49" s="173"/>
      <c r="BC49" s="173"/>
      <c r="BD49" s="173"/>
      <c r="BE49" s="146"/>
      <c r="BF49" s="173"/>
      <c r="BG49" s="173"/>
      <c r="BH49" s="173"/>
      <c r="BI49" s="173"/>
      <c r="BJ49" s="167"/>
      <c r="BK49" s="171"/>
      <c r="BL49" s="302"/>
      <c r="BM49" s="303"/>
      <c r="BN49" s="173"/>
      <c r="BO49" s="304"/>
      <c r="BP49" s="278"/>
      <c r="BQ49" s="171"/>
      <c r="BR49" s="231"/>
      <c r="BS49" s="231"/>
      <c r="BT49" s="231"/>
      <c r="BU49" s="231"/>
      <c r="BV49" s="231"/>
      <c r="BW49" s="231"/>
      <c r="BX49" s="233"/>
      <c r="BY49" s="167"/>
      <c r="BZ49" s="231"/>
      <c r="CA49" s="231"/>
      <c r="CB49" s="231"/>
      <c r="CC49" s="231"/>
      <c r="CD49" s="231"/>
      <c r="CE49" s="233"/>
      <c r="CF49" s="167"/>
      <c r="CG49" s="231"/>
      <c r="CH49" s="231"/>
      <c r="CI49" s="231"/>
      <c r="CJ49" s="231"/>
      <c r="CK49" s="231"/>
      <c r="CL49" s="233"/>
      <c r="CM49" s="167"/>
      <c r="CN49" s="146"/>
      <c r="CO49" s="146"/>
      <c r="CP49" s="146"/>
      <c r="CQ49" s="146"/>
      <c r="CR49" s="146"/>
      <c r="CS49" s="146"/>
      <c r="CT49" s="167"/>
      <c r="CU49" s="231"/>
      <c r="CV49" s="231"/>
      <c r="CW49" s="231"/>
      <c r="CX49" s="231"/>
      <c r="CY49" s="231"/>
      <c r="CZ49" s="231"/>
      <c r="DA49" s="155"/>
      <c r="DB49" s="146"/>
      <c r="DC49" s="173"/>
      <c r="DD49" s="146"/>
      <c r="DE49" s="173"/>
      <c r="DF49" s="146"/>
      <c r="DG49" s="169"/>
      <c r="DH49" s="169"/>
      <c r="DI49" s="169"/>
      <c r="DJ49" s="146"/>
      <c r="DK49" s="207"/>
      <c r="DL49" s="231"/>
      <c r="DM49" s="231"/>
      <c r="DN49" s="231"/>
      <c r="DO49" s="233"/>
    </row>
    <row r="50" spans="1:119" x14ac:dyDescent="0.25">
      <c r="A50" s="152">
        <v>46</v>
      </c>
      <c r="B50" s="146">
        <v>46</v>
      </c>
      <c r="C50" s="146"/>
      <c r="D50" s="168">
        <v>41754</v>
      </c>
      <c r="E50" s="166">
        <v>1</v>
      </c>
      <c r="F50" s="166">
        <v>1</v>
      </c>
      <c r="G50" s="31">
        <v>6.5</v>
      </c>
      <c r="I50" s="125">
        <v>17</v>
      </c>
      <c r="J50">
        <v>10.199999999999999</v>
      </c>
      <c r="L50">
        <v>17</v>
      </c>
      <c r="M50" s="167">
        <v>1</v>
      </c>
      <c r="N50" s="146">
        <v>1</v>
      </c>
      <c r="O50" s="146">
        <v>1</v>
      </c>
      <c r="P50" s="146">
        <v>1</v>
      </c>
      <c r="Q50" s="146">
        <v>1</v>
      </c>
      <c r="R50" s="146">
        <v>1</v>
      </c>
      <c r="S50" s="167" t="s">
        <v>1128</v>
      </c>
      <c r="T50" s="146" t="s">
        <v>1131</v>
      </c>
      <c r="U50" s="146"/>
      <c r="V50" s="146"/>
      <c r="W50" s="146"/>
      <c r="X50" s="146"/>
      <c r="Y50" s="167">
        <v>5</v>
      </c>
      <c r="Z50" s="146">
        <v>10</v>
      </c>
      <c r="AA50" s="146">
        <v>12</v>
      </c>
      <c r="AB50" s="146"/>
      <c r="AC50" s="146"/>
      <c r="AD50" s="146"/>
      <c r="AE50" s="167"/>
      <c r="AF50" s="146"/>
      <c r="AG50" s="146"/>
      <c r="AH50" s="146">
        <v>15</v>
      </c>
      <c r="AI50" s="146"/>
      <c r="AJ50" s="171"/>
      <c r="AK50" s="169">
        <v>41765</v>
      </c>
      <c r="AL50" s="169">
        <v>41765</v>
      </c>
      <c r="AM50" s="170">
        <v>41779</v>
      </c>
      <c r="AN50" s="167"/>
      <c r="AO50" s="146"/>
      <c r="AP50" s="146"/>
      <c r="AQ50" s="146"/>
      <c r="AR50" s="146"/>
      <c r="AS50" s="171"/>
      <c r="AT50" s="172" t="s">
        <v>1136</v>
      </c>
      <c r="AU50" s="359"/>
      <c r="AV50" s="173"/>
      <c r="AW50" s="173"/>
      <c r="AX50" s="173"/>
      <c r="AY50" s="173"/>
      <c r="AZ50" s="173"/>
      <c r="BA50" s="173"/>
      <c r="BB50" s="173"/>
      <c r="BC50" s="173"/>
      <c r="BD50" s="173"/>
      <c r="BE50" s="146"/>
      <c r="BF50" s="173"/>
      <c r="BG50" s="173"/>
      <c r="BH50" s="173"/>
      <c r="BI50" s="173"/>
      <c r="BJ50" s="167"/>
      <c r="BK50" s="171"/>
      <c r="BL50" s="302"/>
      <c r="BM50" s="303"/>
      <c r="BN50" s="173"/>
      <c r="BO50" s="304"/>
      <c r="BP50" s="278"/>
      <c r="BQ50" s="171"/>
      <c r="BR50" s="231"/>
      <c r="BS50" s="231"/>
      <c r="BT50" s="231"/>
      <c r="BU50" s="231"/>
      <c r="BV50" s="231"/>
      <c r="BW50" s="231"/>
      <c r="BX50" s="233"/>
      <c r="BY50" s="167"/>
      <c r="BZ50" s="231"/>
      <c r="CA50" s="231"/>
      <c r="CB50" s="231"/>
      <c r="CC50" s="231"/>
      <c r="CD50" s="231"/>
      <c r="CE50" s="233"/>
      <c r="CF50" s="167"/>
      <c r="CG50" s="231"/>
      <c r="CH50" s="231"/>
      <c r="CI50" s="231"/>
      <c r="CJ50" s="231"/>
      <c r="CK50" s="231"/>
      <c r="CL50" s="233"/>
      <c r="CM50" s="167"/>
      <c r="CN50" s="146"/>
      <c r="CO50" s="146"/>
      <c r="CP50" s="146"/>
      <c r="CQ50" s="146"/>
      <c r="CR50" s="146"/>
      <c r="CS50" s="146"/>
      <c r="CT50" s="167"/>
      <c r="CU50" s="231"/>
      <c r="CV50" s="231"/>
      <c r="CW50" s="231"/>
      <c r="CX50" s="231"/>
      <c r="CY50" s="231"/>
      <c r="CZ50" s="231"/>
      <c r="DA50" s="155"/>
      <c r="DB50" s="146"/>
      <c r="DC50" s="173"/>
      <c r="DD50" s="146"/>
      <c r="DE50" s="173"/>
      <c r="DF50" s="146"/>
      <c r="DG50" s="169"/>
      <c r="DH50" s="169"/>
      <c r="DI50" s="169"/>
      <c r="DJ50" s="146"/>
      <c r="DK50" s="207"/>
      <c r="DL50" s="231"/>
      <c r="DM50" s="231"/>
      <c r="DN50" s="231"/>
      <c r="DO50" s="233"/>
    </row>
    <row r="51" spans="1:119" x14ac:dyDescent="0.25">
      <c r="A51" s="152">
        <v>47</v>
      </c>
      <c r="B51" s="146">
        <v>47</v>
      </c>
      <c r="C51" s="146"/>
      <c r="D51" s="168">
        <v>41754</v>
      </c>
      <c r="E51" s="135">
        <v>1</v>
      </c>
      <c r="F51" s="135">
        <v>1</v>
      </c>
      <c r="G51" s="31">
        <v>6.3</v>
      </c>
      <c r="I51" s="125">
        <v>27</v>
      </c>
      <c r="J51">
        <v>10.1</v>
      </c>
      <c r="L51">
        <v>27</v>
      </c>
      <c r="M51" s="167">
        <v>1</v>
      </c>
      <c r="N51" s="146">
        <v>1</v>
      </c>
      <c r="O51" s="146">
        <v>1</v>
      </c>
      <c r="P51" s="146">
        <v>1</v>
      </c>
      <c r="Q51" s="146">
        <v>1</v>
      </c>
      <c r="R51" s="146">
        <v>1</v>
      </c>
      <c r="S51" s="167"/>
      <c r="T51" s="146"/>
      <c r="U51" s="146"/>
      <c r="V51" s="146" t="s">
        <v>1128</v>
      </c>
      <c r="W51" s="146" t="s">
        <v>1131</v>
      </c>
      <c r="X51" s="146"/>
      <c r="Y51" s="167"/>
      <c r="Z51" s="146"/>
      <c r="AA51" s="146"/>
      <c r="AB51" s="146"/>
      <c r="AC51" s="146"/>
      <c r="AD51" s="146"/>
      <c r="AE51" s="167"/>
      <c r="AF51" s="146"/>
      <c r="AG51" s="146"/>
      <c r="AH51" s="146">
        <v>4</v>
      </c>
      <c r="AI51" s="146"/>
      <c r="AJ51" s="171"/>
      <c r="AK51" s="315">
        <v>41785</v>
      </c>
      <c r="AL51" s="315"/>
      <c r="AM51" s="315">
        <v>41785</v>
      </c>
      <c r="AN51" s="167"/>
      <c r="AO51" s="146"/>
      <c r="AP51" s="146"/>
      <c r="AQ51" s="146"/>
      <c r="AR51" s="146"/>
      <c r="AS51" s="171"/>
      <c r="AT51" s="172" t="s">
        <v>1197</v>
      </c>
      <c r="AU51" s="359">
        <v>1</v>
      </c>
      <c r="AV51" s="173">
        <v>1.73</v>
      </c>
      <c r="AW51" s="173">
        <v>287</v>
      </c>
      <c r="AX51" s="173"/>
      <c r="AY51" s="173"/>
      <c r="AZ51" s="173"/>
      <c r="BA51" s="173"/>
      <c r="BB51" s="173"/>
      <c r="BC51" s="173"/>
      <c r="BD51" s="173">
        <v>10</v>
      </c>
      <c r="BE51" s="146"/>
      <c r="BF51" s="173"/>
      <c r="BG51" s="173"/>
      <c r="BH51" s="173"/>
      <c r="BI51" s="173"/>
      <c r="BJ51" s="167">
        <v>1</v>
      </c>
      <c r="BK51" s="171">
        <v>1</v>
      </c>
      <c r="BL51" s="302" t="s">
        <v>1216</v>
      </c>
      <c r="BM51" s="303"/>
      <c r="BN51" s="173"/>
      <c r="BO51" s="304"/>
      <c r="BP51" s="278">
        <v>47</v>
      </c>
      <c r="BQ51" s="171">
        <v>1</v>
      </c>
      <c r="BR51" s="231">
        <v>7</v>
      </c>
      <c r="BS51" s="231">
        <v>4</v>
      </c>
      <c r="BT51" s="231">
        <v>0</v>
      </c>
      <c r="BU51" s="231">
        <f t="shared" ref="BU51:BU52" si="2">BT51+BS51</f>
        <v>4</v>
      </c>
      <c r="BV51" s="231">
        <v>0</v>
      </c>
      <c r="BW51" s="231">
        <v>0</v>
      </c>
      <c r="BX51" s="233" t="s">
        <v>1217</v>
      </c>
      <c r="BY51" s="167"/>
      <c r="BZ51" s="231"/>
      <c r="CA51" s="231"/>
      <c r="CB51" s="231"/>
      <c r="CC51" s="231"/>
      <c r="CD51" s="231"/>
      <c r="CE51" s="233"/>
      <c r="CF51" s="167"/>
      <c r="CG51" s="231"/>
      <c r="CH51" s="231"/>
      <c r="CI51" s="231"/>
      <c r="CJ51" s="231"/>
      <c r="CK51" s="231"/>
      <c r="CL51" s="233"/>
      <c r="CM51" s="167"/>
      <c r="CN51" s="146"/>
      <c r="CO51" s="146"/>
      <c r="CP51" s="146"/>
      <c r="CQ51" s="146"/>
      <c r="CR51" s="146"/>
      <c r="CS51" s="146"/>
      <c r="CT51" s="167"/>
      <c r="CU51" s="231"/>
      <c r="CV51" s="231"/>
      <c r="CW51" s="231"/>
      <c r="CX51" s="231"/>
      <c r="CY51" s="231"/>
      <c r="CZ51" s="231"/>
      <c r="DA51" s="155"/>
      <c r="DB51" s="146"/>
      <c r="DC51" s="173"/>
      <c r="DD51" s="146"/>
      <c r="DE51" s="173"/>
      <c r="DF51" s="146"/>
      <c r="DG51" s="169"/>
      <c r="DH51" s="169"/>
      <c r="DI51" s="169"/>
      <c r="DJ51" s="146"/>
      <c r="DK51" s="207"/>
      <c r="DL51" s="231"/>
      <c r="DM51" s="231"/>
      <c r="DN51" s="231"/>
      <c r="DO51" s="233"/>
    </row>
    <row r="52" spans="1:119" x14ac:dyDescent="0.25">
      <c r="A52" s="152">
        <v>48</v>
      </c>
      <c r="B52" s="146">
        <v>48</v>
      </c>
      <c r="C52" s="146"/>
      <c r="D52" s="168">
        <v>41757</v>
      </c>
      <c r="E52" s="166">
        <v>1</v>
      </c>
      <c r="F52" s="166">
        <v>1</v>
      </c>
      <c r="G52" s="31">
        <v>6.4</v>
      </c>
      <c r="I52" s="125">
        <v>29</v>
      </c>
      <c r="J52">
        <v>10.1</v>
      </c>
      <c r="L52">
        <v>29</v>
      </c>
      <c r="M52" s="167"/>
      <c r="N52" s="146">
        <v>2</v>
      </c>
      <c r="O52" s="146">
        <v>2</v>
      </c>
      <c r="P52" s="146">
        <v>2</v>
      </c>
      <c r="Q52" s="146">
        <v>2</v>
      </c>
      <c r="R52" s="146">
        <v>2</v>
      </c>
      <c r="S52" s="167"/>
      <c r="T52" s="146"/>
      <c r="U52" s="146" t="s">
        <v>1132</v>
      </c>
      <c r="V52" s="146"/>
      <c r="W52" s="146"/>
      <c r="X52" s="146"/>
      <c r="Y52" s="167"/>
      <c r="Z52" s="146"/>
      <c r="AA52" s="146">
        <v>10</v>
      </c>
      <c r="AB52" s="146">
        <v>20</v>
      </c>
      <c r="AC52" s="146">
        <v>22</v>
      </c>
      <c r="AD52" s="146"/>
      <c r="AE52" s="167"/>
      <c r="AF52" s="146"/>
      <c r="AG52" s="146"/>
      <c r="AH52" s="146"/>
      <c r="AI52" s="146"/>
      <c r="AJ52" s="171">
        <v>20</v>
      </c>
      <c r="AK52" s="169">
        <v>41779</v>
      </c>
      <c r="AL52" s="169">
        <v>41779</v>
      </c>
      <c r="AM52" s="170">
        <v>41785</v>
      </c>
      <c r="AN52" s="167"/>
      <c r="AO52" s="146"/>
      <c r="AP52" s="146"/>
      <c r="AQ52" s="146"/>
      <c r="AR52" s="146"/>
      <c r="AS52" s="171"/>
      <c r="AT52" s="172" t="s">
        <v>1170</v>
      </c>
      <c r="AU52" s="359">
        <v>1</v>
      </c>
      <c r="AV52" s="173">
        <v>2.31</v>
      </c>
      <c r="AW52" s="173">
        <v>201</v>
      </c>
      <c r="AX52" s="173"/>
      <c r="AY52" s="173"/>
      <c r="AZ52" s="173"/>
      <c r="BA52" s="173"/>
      <c r="BB52" s="173"/>
      <c r="BC52" s="173"/>
      <c r="BD52" s="173"/>
      <c r="BE52" s="146"/>
      <c r="BF52" s="173"/>
      <c r="BG52" s="173"/>
      <c r="BH52" s="173"/>
      <c r="BI52" s="173"/>
      <c r="BJ52" s="167">
        <v>1</v>
      </c>
      <c r="BK52" s="171">
        <v>1</v>
      </c>
      <c r="BL52" s="302"/>
      <c r="BM52" s="303"/>
      <c r="BN52" s="173"/>
      <c r="BO52" s="304"/>
      <c r="BP52" s="278">
        <v>48</v>
      </c>
      <c r="BQ52" s="171">
        <v>1</v>
      </c>
      <c r="BR52" s="231">
        <v>2</v>
      </c>
      <c r="BS52" s="231">
        <v>5</v>
      </c>
      <c r="BT52" s="231">
        <v>0</v>
      </c>
      <c r="BU52" s="231">
        <f t="shared" si="2"/>
        <v>5</v>
      </c>
      <c r="BV52" s="231">
        <v>0</v>
      </c>
      <c r="BW52" s="231">
        <v>0</v>
      </c>
      <c r="BX52" s="233"/>
      <c r="BY52" s="167"/>
      <c r="BZ52" s="231"/>
      <c r="CA52" s="231"/>
      <c r="CB52" s="231"/>
      <c r="CC52" s="231"/>
      <c r="CD52" s="231"/>
      <c r="CE52" s="233"/>
      <c r="CF52" s="167"/>
      <c r="CG52" s="231"/>
      <c r="CH52" s="231"/>
      <c r="CI52" s="231"/>
      <c r="CJ52" s="231"/>
      <c r="CK52" s="231"/>
      <c r="CL52" s="233"/>
      <c r="CM52" s="167"/>
      <c r="CN52" s="146"/>
      <c r="CO52" s="146"/>
      <c r="CP52" s="146"/>
      <c r="CQ52" s="146"/>
      <c r="CR52" s="146"/>
      <c r="CS52" s="146"/>
      <c r="CT52" s="167"/>
      <c r="CU52" s="231"/>
      <c r="CV52" s="231"/>
      <c r="CW52" s="231"/>
      <c r="CX52" s="231"/>
      <c r="CY52" s="231"/>
      <c r="CZ52" s="231"/>
      <c r="DA52" s="155"/>
      <c r="DB52" s="146"/>
      <c r="DC52" s="173"/>
      <c r="DD52" s="146"/>
      <c r="DE52" s="173"/>
      <c r="DF52" s="146"/>
      <c r="DG52" s="169"/>
      <c r="DH52" s="169"/>
      <c r="DI52" s="169"/>
      <c r="DJ52" s="146"/>
      <c r="DK52" s="207"/>
      <c r="DL52" s="231"/>
      <c r="DM52" s="231"/>
      <c r="DN52" s="231"/>
      <c r="DO52" s="233"/>
    </row>
    <row r="53" spans="1:119" x14ac:dyDescent="0.25">
      <c r="A53" s="152">
        <v>49</v>
      </c>
      <c r="B53" s="146">
        <v>49</v>
      </c>
      <c r="C53" s="146"/>
      <c r="D53" s="168">
        <v>41754</v>
      </c>
      <c r="E53" s="166">
        <v>1</v>
      </c>
      <c r="F53" s="166">
        <v>0</v>
      </c>
      <c r="M53" s="167">
        <v>3</v>
      </c>
      <c r="N53" s="146">
        <v>3</v>
      </c>
      <c r="O53" s="146">
        <v>3</v>
      </c>
      <c r="P53" s="146">
        <v>3</v>
      </c>
      <c r="Q53" s="146">
        <v>3</v>
      </c>
      <c r="R53" s="146">
        <v>3</v>
      </c>
      <c r="S53" s="167"/>
      <c r="T53" s="146"/>
      <c r="U53" s="146"/>
      <c r="V53" s="146"/>
      <c r="W53" s="146"/>
      <c r="X53" s="146"/>
      <c r="Y53" s="167"/>
      <c r="Z53" s="146"/>
      <c r="AA53" s="146"/>
      <c r="AB53" s="146"/>
      <c r="AC53" s="146"/>
      <c r="AD53" s="146"/>
      <c r="AE53" s="167"/>
      <c r="AF53" s="146"/>
      <c r="AG53" s="146"/>
      <c r="AH53" s="146"/>
      <c r="AI53" s="146"/>
      <c r="AJ53" s="171"/>
      <c r="AK53" s="169"/>
      <c r="AL53" s="169"/>
      <c r="AM53" s="170"/>
      <c r="AN53" s="306"/>
      <c r="AO53" s="146"/>
      <c r="AP53" s="176"/>
      <c r="AQ53" s="176"/>
      <c r="AR53" s="176"/>
      <c r="AS53" s="305"/>
      <c r="AT53" s="172"/>
      <c r="AU53" s="359"/>
      <c r="AV53" s="173"/>
      <c r="AW53" s="173"/>
      <c r="AX53" s="173"/>
      <c r="AY53" s="173"/>
      <c r="AZ53" s="173"/>
      <c r="BA53" s="173"/>
      <c r="BB53" s="173"/>
      <c r="BC53" s="173"/>
      <c r="BD53" s="173"/>
      <c r="BE53" s="146"/>
      <c r="BF53" s="173"/>
      <c r="BG53" s="173"/>
      <c r="BH53" s="173"/>
      <c r="BI53" s="173"/>
      <c r="BJ53" s="167"/>
      <c r="BK53" s="171"/>
      <c r="BL53" s="302"/>
      <c r="BM53" s="303"/>
      <c r="BN53" s="173"/>
      <c r="BO53" s="304"/>
      <c r="BP53" s="278"/>
      <c r="BQ53" s="171"/>
      <c r="BR53" s="231"/>
      <c r="BS53" s="231"/>
      <c r="BT53" s="231"/>
      <c r="BU53" s="231"/>
      <c r="BV53" s="231"/>
      <c r="BW53" s="231"/>
      <c r="BX53" s="233"/>
      <c r="BY53" s="167"/>
      <c r="BZ53" s="231"/>
      <c r="CA53" s="231"/>
      <c r="CB53" s="231"/>
      <c r="CC53" s="231"/>
      <c r="CD53" s="231"/>
      <c r="CE53" s="233"/>
      <c r="CF53" s="167"/>
      <c r="CG53" s="231"/>
      <c r="CH53" s="231"/>
      <c r="CI53" s="231"/>
      <c r="CJ53" s="231"/>
      <c r="CK53" s="231"/>
      <c r="CL53" s="233"/>
      <c r="CM53" s="167"/>
      <c r="CN53" s="146"/>
      <c r="CO53" s="146"/>
      <c r="CP53" s="146"/>
      <c r="CQ53" s="146"/>
      <c r="CR53" s="146"/>
      <c r="CS53" s="146"/>
      <c r="CT53" s="167"/>
      <c r="CU53" s="231"/>
      <c r="CV53" s="231"/>
      <c r="CW53" s="231"/>
      <c r="CX53" s="231"/>
      <c r="CY53" s="231"/>
      <c r="CZ53" s="231"/>
      <c r="DA53" s="155"/>
      <c r="DB53" s="146"/>
      <c r="DC53" s="173"/>
      <c r="DD53" s="146"/>
      <c r="DE53" s="173"/>
      <c r="DF53" s="146"/>
      <c r="DG53" s="169"/>
      <c r="DH53" s="169"/>
      <c r="DI53" s="169"/>
      <c r="DJ53" s="146"/>
      <c r="DK53" s="207"/>
      <c r="DL53" s="231"/>
      <c r="DM53" s="231"/>
      <c r="DN53" s="231"/>
      <c r="DO53" s="233"/>
    </row>
    <row r="54" spans="1:119" x14ac:dyDescent="0.25">
      <c r="A54" s="152">
        <v>50</v>
      </c>
      <c r="B54" s="146">
        <v>50</v>
      </c>
      <c r="C54" s="146"/>
      <c r="D54" s="168">
        <v>41754</v>
      </c>
      <c r="E54" s="166">
        <v>1</v>
      </c>
      <c r="F54" s="166">
        <v>1</v>
      </c>
      <c r="G54" s="31">
        <v>6.4</v>
      </c>
      <c r="I54" s="125">
        <v>43</v>
      </c>
      <c r="J54">
        <v>10.1</v>
      </c>
      <c r="L54">
        <v>43</v>
      </c>
      <c r="M54" s="167">
        <v>1</v>
      </c>
      <c r="N54" s="146">
        <v>1</v>
      </c>
      <c r="O54" s="146">
        <v>1</v>
      </c>
      <c r="P54" s="146">
        <v>1</v>
      </c>
      <c r="Q54" s="146">
        <v>1</v>
      </c>
      <c r="R54" s="146">
        <v>1</v>
      </c>
      <c r="S54" s="167"/>
      <c r="T54" s="146"/>
      <c r="U54" s="146" t="s">
        <v>1132</v>
      </c>
      <c r="V54" s="146"/>
      <c r="W54" s="146"/>
      <c r="X54" s="146"/>
      <c r="Y54" s="167"/>
      <c r="Z54" s="146"/>
      <c r="AA54" s="146">
        <v>5</v>
      </c>
      <c r="AB54" s="146">
        <v>6</v>
      </c>
      <c r="AC54" s="146"/>
      <c r="AD54" s="146"/>
      <c r="AE54" s="167"/>
      <c r="AF54" s="146"/>
      <c r="AG54" s="146"/>
      <c r="AH54" s="146"/>
      <c r="AI54" s="146">
        <v>7</v>
      </c>
      <c r="AJ54" s="171"/>
      <c r="AK54" s="169">
        <v>41773</v>
      </c>
      <c r="AL54" s="169">
        <v>41779</v>
      </c>
      <c r="AM54" s="170">
        <v>41779</v>
      </c>
      <c r="AN54" s="167"/>
      <c r="AO54" s="146"/>
      <c r="AP54" s="146"/>
      <c r="AQ54" s="146"/>
      <c r="AR54" s="146"/>
      <c r="AS54" s="171"/>
      <c r="AT54" s="172" t="s">
        <v>1171</v>
      </c>
      <c r="AU54" s="359">
        <v>1</v>
      </c>
      <c r="AV54" s="173">
        <v>2.41</v>
      </c>
      <c r="AW54" s="173">
        <v>230</v>
      </c>
      <c r="AX54" s="173"/>
      <c r="AY54" s="173"/>
      <c r="AZ54" s="173"/>
      <c r="BA54" s="173"/>
      <c r="BB54" s="173"/>
      <c r="BC54" s="173"/>
      <c r="BD54" s="173"/>
      <c r="BE54" s="146"/>
      <c r="BF54" s="173"/>
      <c r="BG54" s="173"/>
      <c r="BH54" s="173"/>
      <c r="BI54" s="173"/>
      <c r="BJ54" s="167">
        <v>2</v>
      </c>
      <c r="BK54" s="171">
        <v>2</v>
      </c>
      <c r="BL54" s="302"/>
      <c r="BM54" s="303"/>
      <c r="BN54" s="173"/>
      <c r="BO54" s="304"/>
      <c r="BP54" s="278">
        <v>50</v>
      </c>
      <c r="BQ54" s="171">
        <v>2</v>
      </c>
      <c r="BR54" s="231">
        <v>9</v>
      </c>
      <c r="BS54" s="231">
        <v>5</v>
      </c>
      <c r="BT54" s="231">
        <v>0</v>
      </c>
      <c r="BU54" s="231">
        <f>BT54+BS54</f>
        <v>5</v>
      </c>
      <c r="BV54" s="231">
        <v>0</v>
      </c>
      <c r="BW54" s="231">
        <v>0</v>
      </c>
      <c r="BX54" s="233"/>
      <c r="BY54" s="167">
        <v>7</v>
      </c>
      <c r="BZ54" s="231">
        <v>6</v>
      </c>
      <c r="CA54" s="231">
        <v>0</v>
      </c>
      <c r="CB54" s="231">
        <f>CA54+BZ54</f>
        <v>6</v>
      </c>
      <c r="CC54" s="231">
        <v>0</v>
      </c>
      <c r="CD54" s="231">
        <v>0</v>
      </c>
      <c r="CE54" s="233"/>
      <c r="CF54" s="167"/>
      <c r="CG54" s="231"/>
      <c r="CH54" s="231"/>
      <c r="CI54" s="231"/>
      <c r="CJ54" s="231"/>
      <c r="CK54" s="231"/>
      <c r="CL54" s="233"/>
      <c r="CM54" s="167"/>
      <c r="CN54" s="146"/>
      <c r="CO54" s="146"/>
      <c r="CP54" s="146"/>
      <c r="CQ54" s="146"/>
      <c r="CR54" s="146"/>
      <c r="CS54" s="146"/>
      <c r="CT54" s="167"/>
      <c r="CU54" s="231"/>
      <c r="CV54" s="231"/>
      <c r="CW54" s="231"/>
      <c r="CX54" s="231"/>
      <c r="CY54" s="231"/>
      <c r="CZ54" s="231"/>
      <c r="DA54" s="155"/>
      <c r="DB54" s="146"/>
      <c r="DC54" s="173"/>
      <c r="DD54" s="146"/>
      <c r="DE54" s="173"/>
      <c r="DF54" s="146"/>
      <c r="DG54" s="169"/>
      <c r="DH54" s="169"/>
      <c r="DI54" s="169"/>
      <c r="DJ54" s="146"/>
      <c r="DK54" s="207"/>
      <c r="DL54" s="231"/>
      <c r="DM54" s="231"/>
      <c r="DN54" s="231"/>
      <c r="DO54" s="233"/>
    </row>
    <row r="55" spans="1:119" x14ac:dyDescent="0.25">
      <c r="A55" s="152">
        <v>51</v>
      </c>
      <c r="B55" s="146">
        <v>51</v>
      </c>
      <c r="C55" s="146"/>
      <c r="D55" s="168"/>
      <c r="E55" s="166"/>
      <c r="F55" s="166"/>
      <c r="M55" s="167"/>
      <c r="N55" s="146"/>
      <c r="O55" s="146"/>
      <c r="P55" s="146"/>
      <c r="Q55" s="146"/>
      <c r="R55" s="146"/>
      <c r="S55" s="167"/>
      <c r="T55" s="146"/>
      <c r="U55" s="146"/>
      <c r="V55" s="146"/>
      <c r="W55" s="146"/>
      <c r="X55" s="146"/>
      <c r="Y55" s="167"/>
      <c r="Z55" s="146"/>
      <c r="AA55" s="146"/>
      <c r="AB55" s="146"/>
      <c r="AC55" s="146"/>
      <c r="AD55" s="146"/>
      <c r="AE55" s="167"/>
      <c r="AF55" s="146"/>
      <c r="AG55" s="146"/>
      <c r="AH55" s="146"/>
      <c r="AI55" s="146"/>
      <c r="AJ55" s="171"/>
      <c r="AK55" s="169"/>
      <c r="AL55" s="169"/>
      <c r="AM55" s="170"/>
      <c r="AN55" s="167"/>
      <c r="AO55" s="146"/>
      <c r="AP55" s="146"/>
      <c r="AQ55" s="146"/>
      <c r="AR55" s="146"/>
      <c r="AS55" s="305"/>
      <c r="AT55" s="172" t="s">
        <v>1122</v>
      </c>
      <c r="AU55" s="359"/>
      <c r="AV55" s="173"/>
      <c r="AW55" s="173"/>
      <c r="AX55" s="173"/>
      <c r="AY55" s="173"/>
      <c r="AZ55" s="173"/>
      <c r="BA55" s="173"/>
      <c r="BB55" s="173"/>
      <c r="BC55" s="173"/>
      <c r="BD55" s="173"/>
      <c r="BE55" s="146"/>
      <c r="BF55" s="173"/>
      <c r="BG55" s="173"/>
      <c r="BH55" s="173"/>
      <c r="BI55" s="173"/>
      <c r="BJ55" s="167"/>
      <c r="BK55" s="171"/>
      <c r="BL55" s="302"/>
      <c r="BM55" s="303"/>
      <c r="BN55" s="173"/>
      <c r="BO55" s="304"/>
      <c r="BP55" s="278"/>
      <c r="BQ55" s="171"/>
      <c r="BR55" s="231"/>
      <c r="BS55" s="231"/>
      <c r="BT55" s="231"/>
      <c r="BU55" s="231"/>
      <c r="BV55" s="231"/>
      <c r="BW55" s="231"/>
      <c r="BX55" s="233"/>
      <c r="BY55" s="167"/>
      <c r="BZ55" s="231"/>
      <c r="CA55" s="231"/>
      <c r="CB55" s="231"/>
      <c r="CC55" s="231"/>
      <c r="CD55" s="231"/>
      <c r="CE55" s="233"/>
      <c r="CF55" s="167"/>
      <c r="CG55" s="231"/>
      <c r="CH55" s="231"/>
      <c r="CI55" s="231"/>
      <c r="CJ55" s="231"/>
      <c r="CK55" s="231"/>
      <c r="CL55" s="233"/>
      <c r="CM55" s="167"/>
      <c r="CN55" s="146"/>
      <c r="CO55" s="146"/>
      <c r="CP55" s="146"/>
      <c r="CQ55" s="146"/>
      <c r="CR55" s="146"/>
      <c r="CS55" s="146"/>
      <c r="CT55" s="167"/>
      <c r="CU55" s="231"/>
      <c r="CV55" s="231"/>
      <c r="CW55" s="231"/>
      <c r="CX55" s="231"/>
      <c r="CY55" s="231"/>
      <c r="CZ55" s="231"/>
      <c r="DA55" s="155"/>
      <c r="DB55" s="146"/>
      <c r="DC55" s="173"/>
      <c r="DD55" s="146"/>
      <c r="DE55" s="173"/>
      <c r="DF55" s="146"/>
      <c r="DG55" s="169"/>
      <c r="DH55" s="169"/>
      <c r="DI55" s="169"/>
      <c r="DJ55" s="146"/>
      <c r="DK55" s="207"/>
      <c r="DL55" s="231"/>
      <c r="DM55" s="231"/>
      <c r="DN55" s="231"/>
      <c r="DO55" s="233"/>
    </row>
    <row r="56" spans="1:119" x14ac:dyDescent="0.25">
      <c r="A56" s="152">
        <v>52</v>
      </c>
      <c r="B56" s="146">
        <v>52</v>
      </c>
      <c r="C56" s="146"/>
      <c r="D56" s="168">
        <v>41754</v>
      </c>
      <c r="E56" s="166">
        <v>1</v>
      </c>
      <c r="F56" s="166">
        <v>1</v>
      </c>
      <c r="G56" s="31">
        <v>6.5</v>
      </c>
      <c r="I56" s="125">
        <v>46</v>
      </c>
      <c r="J56">
        <v>10.3</v>
      </c>
      <c r="L56">
        <v>46</v>
      </c>
      <c r="M56" s="167">
        <v>1</v>
      </c>
      <c r="N56" s="146">
        <v>1</v>
      </c>
      <c r="O56" s="146">
        <v>1</v>
      </c>
      <c r="P56" s="146">
        <v>1</v>
      </c>
      <c r="Q56" s="146">
        <v>1</v>
      </c>
      <c r="R56" s="146">
        <v>1</v>
      </c>
      <c r="S56" s="167"/>
      <c r="T56" s="146"/>
      <c r="U56" s="146" t="s">
        <v>1128</v>
      </c>
      <c r="V56" s="146" t="s">
        <v>1131</v>
      </c>
      <c r="W56" s="146"/>
      <c r="X56" s="146"/>
      <c r="Y56" s="167"/>
      <c r="Z56" s="146"/>
      <c r="AA56" s="146">
        <v>2</v>
      </c>
      <c r="AB56" s="146"/>
      <c r="AC56" s="146"/>
      <c r="AD56" s="146"/>
      <c r="AE56" s="167"/>
      <c r="AF56" s="146"/>
      <c r="AG56" s="146"/>
      <c r="AH56" s="146">
        <v>2</v>
      </c>
      <c r="AI56" s="146"/>
      <c r="AJ56" s="171"/>
      <c r="AK56" s="169">
        <v>41779</v>
      </c>
      <c r="AL56" s="169">
        <v>41779</v>
      </c>
      <c r="AM56" s="170">
        <v>41779</v>
      </c>
      <c r="AN56" s="167"/>
      <c r="AO56" s="146"/>
      <c r="AP56" s="146"/>
      <c r="AQ56" s="146"/>
      <c r="AR56" s="146"/>
      <c r="AS56" s="305"/>
      <c r="AT56" s="172" t="s">
        <v>1155</v>
      </c>
      <c r="AU56" s="359">
        <v>1</v>
      </c>
      <c r="AV56" s="173">
        <v>1.1000000000000001</v>
      </c>
      <c r="AW56" s="173">
        <v>205</v>
      </c>
      <c r="AX56" s="173"/>
      <c r="AY56" s="173"/>
      <c r="AZ56" s="173"/>
      <c r="BA56" s="173"/>
      <c r="BB56" s="173"/>
      <c r="BC56" s="173"/>
      <c r="BD56" s="173"/>
      <c r="BE56" s="146"/>
      <c r="BF56" s="173"/>
      <c r="BG56" s="173"/>
      <c r="BH56" s="173"/>
      <c r="BI56" s="173"/>
      <c r="BJ56" s="167">
        <v>0</v>
      </c>
      <c r="BK56" s="171">
        <v>0</v>
      </c>
      <c r="BL56" s="302"/>
      <c r="BM56" s="303"/>
      <c r="BN56" s="173"/>
      <c r="BO56" s="304"/>
      <c r="BP56" s="278"/>
      <c r="BQ56" s="171"/>
      <c r="BR56" s="231"/>
      <c r="BS56" s="231"/>
      <c r="BT56" s="231"/>
      <c r="BU56" s="231"/>
      <c r="BV56" s="231"/>
      <c r="BW56" s="231"/>
      <c r="BX56" s="233"/>
      <c r="BY56" s="167"/>
      <c r="BZ56" s="231"/>
      <c r="CA56" s="231"/>
      <c r="CB56" s="231"/>
      <c r="CC56" s="231"/>
      <c r="CD56" s="231"/>
      <c r="CE56" s="233"/>
      <c r="CF56" s="167"/>
      <c r="CG56" s="231"/>
      <c r="CH56" s="231"/>
      <c r="CI56" s="231"/>
      <c r="CJ56" s="231"/>
      <c r="CK56" s="231"/>
      <c r="CL56" s="233"/>
      <c r="CM56" s="167"/>
      <c r="CN56" s="146"/>
      <c r="CO56" s="146"/>
      <c r="CP56" s="146"/>
      <c r="CQ56" s="146"/>
      <c r="CR56" s="146"/>
      <c r="CS56" s="146"/>
      <c r="CT56" s="167"/>
      <c r="CU56" s="231"/>
      <c r="CV56" s="231"/>
      <c r="CW56" s="231"/>
      <c r="CX56" s="231"/>
      <c r="CY56" s="231"/>
      <c r="CZ56" s="231"/>
      <c r="DA56" s="155"/>
      <c r="DB56" s="146"/>
      <c r="DC56" s="173"/>
      <c r="DD56" s="146"/>
      <c r="DE56" s="173"/>
      <c r="DF56" s="146"/>
      <c r="DG56" s="169"/>
      <c r="DH56" s="169"/>
      <c r="DI56" s="169"/>
      <c r="DJ56" s="146"/>
      <c r="DK56" s="207"/>
      <c r="DL56" s="231"/>
      <c r="DM56" s="231"/>
      <c r="DN56" s="231"/>
      <c r="DO56" s="233"/>
    </row>
    <row r="57" spans="1:119" x14ac:dyDescent="0.25">
      <c r="A57" s="152">
        <v>53</v>
      </c>
      <c r="B57" s="146">
        <v>53</v>
      </c>
      <c r="C57" s="146"/>
      <c r="D57" s="168">
        <v>41754</v>
      </c>
      <c r="E57" s="166">
        <v>1</v>
      </c>
      <c r="F57" s="166">
        <v>0</v>
      </c>
      <c r="M57" s="167">
        <v>1</v>
      </c>
      <c r="N57" s="146">
        <v>1</v>
      </c>
      <c r="O57" s="146">
        <v>1</v>
      </c>
      <c r="P57" s="146">
        <v>1</v>
      </c>
      <c r="Q57" s="146">
        <v>1</v>
      </c>
      <c r="R57" s="146">
        <v>1</v>
      </c>
      <c r="S57" s="167"/>
      <c r="T57" s="146"/>
      <c r="U57" s="146"/>
      <c r="V57" s="146"/>
      <c r="W57" s="146"/>
      <c r="X57" s="146"/>
      <c r="Y57" s="167"/>
      <c r="Z57" s="146"/>
      <c r="AA57" s="146"/>
      <c r="AB57" s="146"/>
      <c r="AC57" s="146"/>
      <c r="AD57" s="146"/>
      <c r="AE57" s="167"/>
      <c r="AF57" s="146"/>
      <c r="AG57" s="146"/>
      <c r="AH57" s="146"/>
      <c r="AI57" s="146"/>
      <c r="AJ57" s="171"/>
      <c r="AK57" s="169"/>
      <c r="AL57" s="169"/>
      <c r="AM57" s="170"/>
      <c r="AN57" s="167"/>
      <c r="AO57" s="146"/>
      <c r="AP57" s="146"/>
      <c r="AQ57" s="146"/>
      <c r="AR57" s="146"/>
      <c r="AS57" s="171"/>
      <c r="AT57" s="172"/>
      <c r="AU57" s="359"/>
      <c r="AV57" s="173"/>
      <c r="AW57" s="173"/>
      <c r="AX57" s="173"/>
      <c r="AY57" s="173"/>
      <c r="AZ57" s="173"/>
      <c r="BA57" s="173"/>
      <c r="BB57" s="173"/>
      <c r="BC57" s="173"/>
      <c r="BD57" s="173"/>
      <c r="BE57" s="146"/>
      <c r="BF57" s="173"/>
      <c r="BG57" s="173"/>
      <c r="BH57" s="173"/>
      <c r="BI57" s="173"/>
      <c r="BJ57" s="167"/>
      <c r="BK57" s="171"/>
      <c r="BL57" s="302"/>
      <c r="BM57" s="303"/>
      <c r="BN57" s="173"/>
      <c r="BO57" s="304"/>
      <c r="BP57" s="278"/>
      <c r="BQ57" s="171"/>
      <c r="BR57" s="231"/>
      <c r="BS57" s="231"/>
      <c r="BT57" s="231"/>
      <c r="BU57" s="231"/>
      <c r="BV57" s="231"/>
      <c r="BW57" s="231"/>
      <c r="BX57" s="233"/>
      <c r="BY57" s="167"/>
      <c r="BZ57" s="231"/>
      <c r="CA57" s="231"/>
      <c r="CB57" s="231"/>
      <c r="CC57" s="231"/>
      <c r="CD57" s="231"/>
      <c r="CE57" s="233"/>
      <c r="CF57" s="167"/>
      <c r="CG57" s="231"/>
      <c r="CH57" s="231"/>
      <c r="CI57" s="231"/>
      <c r="CJ57" s="231"/>
      <c r="CK57" s="231"/>
      <c r="CL57" s="233"/>
      <c r="CM57" s="167"/>
      <c r="CN57" s="146"/>
      <c r="CO57" s="146"/>
      <c r="CP57" s="146"/>
      <c r="CQ57" s="146"/>
      <c r="CR57" s="146"/>
      <c r="CS57" s="146"/>
      <c r="CT57" s="167"/>
      <c r="CU57" s="231"/>
      <c r="CV57" s="231"/>
      <c r="CW57" s="231"/>
      <c r="CX57" s="231"/>
      <c r="CY57" s="231"/>
      <c r="CZ57" s="231"/>
      <c r="DA57" s="155"/>
      <c r="DB57" s="146"/>
      <c r="DC57" s="173"/>
      <c r="DD57" s="146"/>
      <c r="DE57" s="173"/>
      <c r="DF57" s="146"/>
      <c r="DG57" s="169"/>
      <c r="DH57" s="169"/>
      <c r="DI57" s="169"/>
      <c r="DJ57" s="146"/>
      <c r="DK57" s="207"/>
      <c r="DL57" s="231"/>
      <c r="DM57" s="231"/>
      <c r="DN57" s="231"/>
      <c r="DO57" s="233"/>
    </row>
    <row r="58" spans="1:119" x14ac:dyDescent="0.25">
      <c r="A58" s="152">
        <v>54</v>
      </c>
      <c r="B58" s="146">
        <v>54</v>
      </c>
      <c r="C58" s="146"/>
      <c r="D58" s="168">
        <v>41754</v>
      </c>
      <c r="E58" s="166">
        <v>1</v>
      </c>
      <c r="F58" s="166">
        <v>1</v>
      </c>
      <c r="G58" s="31">
        <v>6.5</v>
      </c>
      <c r="I58" s="125">
        <v>45</v>
      </c>
      <c r="J58">
        <v>9.9</v>
      </c>
      <c r="L58">
        <v>44</v>
      </c>
      <c r="M58" s="167">
        <v>3</v>
      </c>
      <c r="N58" s="146">
        <v>3</v>
      </c>
      <c r="O58" s="146">
        <v>3</v>
      </c>
      <c r="P58" s="146">
        <v>3</v>
      </c>
      <c r="Q58" s="146">
        <v>3</v>
      </c>
      <c r="R58" s="146">
        <v>3</v>
      </c>
      <c r="S58" s="167" t="s">
        <v>1128</v>
      </c>
      <c r="T58" s="146" t="s">
        <v>1128</v>
      </c>
      <c r="U58" s="146" t="s">
        <v>1132</v>
      </c>
      <c r="V58" s="146"/>
      <c r="W58" s="146"/>
      <c r="X58" s="146"/>
      <c r="Y58" s="167">
        <v>1</v>
      </c>
      <c r="Z58" s="146">
        <v>2</v>
      </c>
      <c r="AA58" s="146">
        <v>13</v>
      </c>
      <c r="AB58" s="146"/>
      <c r="AC58" s="146"/>
      <c r="AD58" s="146"/>
      <c r="AE58" s="167"/>
      <c r="AF58" s="146"/>
      <c r="AG58" s="146"/>
      <c r="AH58" s="146">
        <v>18</v>
      </c>
      <c r="AI58" s="146"/>
      <c r="AJ58" s="171"/>
      <c r="AK58" s="169">
        <v>41773</v>
      </c>
      <c r="AL58" s="169">
        <v>41779</v>
      </c>
      <c r="AM58" s="170">
        <v>41785</v>
      </c>
      <c r="AN58" s="167"/>
      <c r="AO58" s="146"/>
      <c r="AP58" s="146"/>
      <c r="AQ58" s="146"/>
      <c r="AR58" s="146"/>
      <c r="AS58" s="171"/>
      <c r="AT58" s="172" t="s">
        <v>1172</v>
      </c>
      <c r="AU58" s="359">
        <v>3</v>
      </c>
      <c r="AV58" s="173">
        <v>2.02</v>
      </c>
      <c r="AW58" s="173">
        <v>230</v>
      </c>
      <c r="AX58" s="173">
        <v>1.52</v>
      </c>
      <c r="AY58" s="173">
        <v>184</v>
      </c>
      <c r="AZ58" s="173">
        <v>1.7</v>
      </c>
      <c r="BA58" s="173">
        <v>140</v>
      </c>
      <c r="BB58" s="173"/>
      <c r="BC58" s="173"/>
      <c r="BD58" s="173"/>
      <c r="BE58" s="146"/>
      <c r="BF58" s="173"/>
      <c r="BG58" s="173"/>
      <c r="BH58" s="173"/>
      <c r="BI58" s="173"/>
      <c r="BJ58" s="167">
        <v>2</v>
      </c>
      <c r="BK58" s="171">
        <v>2</v>
      </c>
      <c r="BL58" s="365" t="s">
        <v>1231</v>
      </c>
      <c r="BM58" s="303"/>
      <c r="BN58" s="173"/>
      <c r="BO58" s="304"/>
      <c r="BP58" s="278">
        <v>54</v>
      </c>
      <c r="BQ58" s="171">
        <v>2</v>
      </c>
      <c r="BR58" s="231">
        <v>11</v>
      </c>
      <c r="BS58" s="231">
        <v>2</v>
      </c>
      <c r="BT58" s="231">
        <v>0</v>
      </c>
      <c r="BU58" s="231">
        <f t="shared" ref="BU58:BU59" si="3">BT58+BS58</f>
        <v>2</v>
      </c>
      <c r="BV58" s="231">
        <v>0</v>
      </c>
      <c r="BW58" s="231">
        <v>0</v>
      </c>
      <c r="BX58" s="233"/>
      <c r="BY58" s="167">
        <v>8</v>
      </c>
      <c r="BZ58" s="231">
        <v>3</v>
      </c>
      <c r="CA58" s="231">
        <v>0</v>
      </c>
      <c r="CB58" s="231">
        <f t="shared" ref="CB58:CB59" si="4">CA58+BZ58</f>
        <v>3</v>
      </c>
      <c r="CC58" s="231">
        <v>0</v>
      </c>
      <c r="CD58" s="231">
        <v>0</v>
      </c>
      <c r="CE58" s="233"/>
      <c r="CF58" s="167"/>
      <c r="CG58" s="231"/>
      <c r="CH58" s="231"/>
      <c r="CI58" s="231"/>
      <c r="CJ58" s="231"/>
      <c r="CK58" s="231"/>
      <c r="CL58" s="233"/>
      <c r="CM58" s="167"/>
      <c r="CN58" s="146"/>
      <c r="CO58" s="146"/>
      <c r="CP58" s="146"/>
      <c r="CQ58" s="146"/>
      <c r="CR58" s="146"/>
      <c r="CS58" s="146"/>
      <c r="CT58" s="167"/>
      <c r="CU58" s="231"/>
      <c r="CV58" s="231"/>
      <c r="CW58" s="231"/>
      <c r="CX58" s="231"/>
      <c r="CY58" s="231"/>
      <c r="CZ58" s="231"/>
      <c r="DA58" s="155"/>
      <c r="DB58" s="146"/>
      <c r="DC58" s="173"/>
      <c r="DD58" s="146"/>
      <c r="DE58" s="173"/>
      <c r="DF58" s="146"/>
      <c r="DG58" s="169"/>
      <c r="DH58" s="169"/>
      <c r="DI58" s="169"/>
      <c r="DJ58" s="146"/>
      <c r="DK58" s="207"/>
      <c r="DL58" s="231"/>
      <c r="DM58" s="231"/>
      <c r="DN58" s="231"/>
      <c r="DO58" s="233"/>
    </row>
    <row r="59" spans="1:119" x14ac:dyDescent="0.25">
      <c r="A59" s="152">
        <v>55</v>
      </c>
      <c r="B59" s="146">
        <v>55</v>
      </c>
      <c r="C59" s="146"/>
      <c r="D59" s="168">
        <v>41754</v>
      </c>
      <c r="E59" s="166">
        <v>1</v>
      </c>
      <c r="F59" s="166">
        <v>1</v>
      </c>
      <c r="G59" s="31">
        <v>6.9</v>
      </c>
      <c r="I59" s="125">
        <v>22</v>
      </c>
      <c r="J59">
        <v>10.4</v>
      </c>
      <c r="L59">
        <v>22</v>
      </c>
      <c r="M59" s="167">
        <v>1</v>
      </c>
      <c r="N59" s="146">
        <v>1</v>
      </c>
      <c r="O59" s="146">
        <v>1</v>
      </c>
      <c r="P59" s="146">
        <v>1</v>
      </c>
      <c r="Q59" s="146">
        <v>1</v>
      </c>
      <c r="R59" s="146">
        <v>1</v>
      </c>
      <c r="S59" s="167" t="s">
        <v>1132</v>
      </c>
      <c r="T59" s="146" t="s">
        <v>1131</v>
      </c>
      <c r="U59" s="146"/>
      <c r="V59" s="146"/>
      <c r="W59" s="146"/>
      <c r="X59" s="146"/>
      <c r="Y59" s="167">
        <v>11</v>
      </c>
      <c r="Z59" s="146">
        <v>14</v>
      </c>
      <c r="AA59" s="146">
        <v>15</v>
      </c>
      <c r="AB59" s="146"/>
      <c r="AC59" s="146"/>
      <c r="AD59" s="146"/>
      <c r="AE59" s="167"/>
      <c r="AF59" s="146"/>
      <c r="AG59" s="146"/>
      <c r="AH59" s="146">
        <v>15</v>
      </c>
      <c r="AI59" s="146"/>
      <c r="AJ59" s="171"/>
      <c r="AK59" s="169">
        <v>41765</v>
      </c>
      <c r="AL59" s="169">
        <v>41773</v>
      </c>
      <c r="AM59" s="170">
        <v>41779</v>
      </c>
      <c r="AN59" s="167"/>
      <c r="AO59" s="146"/>
      <c r="AP59" s="146"/>
      <c r="AQ59" s="146"/>
      <c r="AR59" s="146"/>
      <c r="AS59" s="171"/>
      <c r="AT59" s="172" t="s">
        <v>1135</v>
      </c>
      <c r="AU59" s="359">
        <v>1</v>
      </c>
      <c r="AV59" s="173">
        <v>2.44</v>
      </c>
      <c r="AW59" s="173">
        <v>280</v>
      </c>
      <c r="AX59" s="173"/>
      <c r="AY59" s="173"/>
      <c r="AZ59" s="173"/>
      <c r="BA59" s="173"/>
      <c r="BB59" s="173"/>
      <c r="BC59" s="173"/>
      <c r="BD59" s="173"/>
      <c r="BE59" s="146"/>
      <c r="BF59" s="173"/>
      <c r="BG59" s="173"/>
      <c r="BH59" s="173"/>
      <c r="BI59" s="173"/>
      <c r="BJ59" s="167">
        <v>5</v>
      </c>
      <c r="BK59" s="171">
        <v>5</v>
      </c>
      <c r="BL59" s="302" t="s">
        <v>1220</v>
      </c>
      <c r="BM59" s="303"/>
      <c r="BN59" s="173"/>
      <c r="BO59" s="304"/>
      <c r="BP59" s="278">
        <v>55</v>
      </c>
      <c r="BQ59" s="171">
        <v>5</v>
      </c>
      <c r="BR59" s="231">
        <v>7</v>
      </c>
      <c r="BS59" s="231">
        <v>6</v>
      </c>
      <c r="BT59" s="231">
        <v>0</v>
      </c>
      <c r="BU59" s="231">
        <f t="shared" si="3"/>
        <v>6</v>
      </c>
      <c r="BV59" s="231">
        <v>0</v>
      </c>
      <c r="BW59" s="231">
        <v>0</v>
      </c>
      <c r="BX59" s="233" t="s">
        <v>1216</v>
      </c>
      <c r="BY59" s="167">
        <v>8</v>
      </c>
      <c r="BZ59" s="231">
        <v>6</v>
      </c>
      <c r="CA59" s="231">
        <v>0</v>
      </c>
      <c r="CB59" s="231">
        <f t="shared" si="4"/>
        <v>6</v>
      </c>
      <c r="CC59" s="231">
        <v>0</v>
      </c>
      <c r="CD59" s="231">
        <v>0</v>
      </c>
      <c r="CE59" s="233" t="s">
        <v>1240</v>
      </c>
      <c r="CF59" s="167">
        <v>11</v>
      </c>
      <c r="CG59" s="231">
        <v>3</v>
      </c>
      <c r="CH59" s="231">
        <v>0</v>
      </c>
      <c r="CI59" s="231">
        <f>CH59+CG59</f>
        <v>3</v>
      </c>
      <c r="CJ59" s="231">
        <v>0</v>
      </c>
      <c r="CK59" s="231">
        <v>0</v>
      </c>
      <c r="CL59" s="233" t="s">
        <v>1216</v>
      </c>
      <c r="CM59" s="167">
        <v>13</v>
      </c>
      <c r="CN59" s="146">
        <v>2</v>
      </c>
      <c r="CO59" s="146">
        <v>0</v>
      </c>
      <c r="CP59" s="146">
        <v>2</v>
      </c>
      <c r="CQ59" s="146">
        <v>0</v>
      </c>
      <c r="CR59" s="146">
        <v>0</v>
      </c>
      <c r="CS59" s="233" t="s">
        <v>1216</v>
      </c>
      <c r="CT59" s="167">
        <v>10</v>
      </c>
      <c r="CU59" s="231">
        <v>4</v>
      </c>
      <c r="CV59" s="231">
        <v>0</v>
      </c>
      <c r="CW59" s="231">
        <v>4</v>
      </c>
      <c r="CX59" s="231">
        <v>0</v>
      </c>
      <c r="CY59" s="231">
        <v>0</v>
      </c>
      <c r="CZ59" s="233" t="s">
        <v>1216</v>
      </c>
      <c r="DA59" s="155"/>
      <c r="DB59" s="146"/>
      <c r="DC59" s="173"/>
      <c r="DD59" s="146"/>
      <c r="DE59" s="173"/>
      <c r="DF59" s="146"/>
      <c r="DG59" s="169"/>
      <c r="DH59" s="169"/>
      <c r="DI59" s="169"/>
      <c r="DJ59" s="146"/>
      <c r="DK59" s="207"/>
      <c r="DL59" s="231"/>
      <c r="DM59" s="231"/>
      <c r="DN59" s="231"/>
      <c r="DO59" s="233"/>
    </row>
    <row r="60" spans="1:119" x14ac:dyDescent="0.25">
      <c r="A60" s="152">
        <v>56</v>
      </c>
      <c r="B60" s="146">
        <v>56</v>
      </c>
      <c r="C60" s="146"/>
      <c r="D60" s="168">
        <v>41754</v>
      </c>
      <c r="E60" s="166">
        <v>1</v>
      </c>
      <c r="F60" s="166">
        <v>1</v>
      </c>
      <c r="G60" s="31">
        <v>6.2</v>
      </c>
      <c r="I60" s="125">
        <v>6</v>
      </c>
      <c r="M60" s="167">
        <v>1</v>
      </c>
      <c r="N60" s="146">
        <v>1</v>
      </c>
      <c r="O60" s="146">
        <v>1</v>
      </c>
      <c r="P60" s="146">
        <v>2</v>
      </c>
      <c r="Q60" s="146">
        <v>2</v>
      </c>
      <c r="R60" s="146">
        <v>2</v>
      </c>
      <c r="S60" s="167"/>
      <c r="T60" s="146"/>
      <c r="U60" s="146" t="s">
        <v>1128</v>
      </c>
      <c r="V60" s="146"/>
      <c r="W60" s="146"/>
      <c r="X60" s="146"/>
      <c r="Y60" s="167"/>
      <c r="Z60" s="146"/>
      <c r="AA60" s="146">
        <v>4</v>
      </c>
      <c r="AB60" s="146"/>
      <c r="AC60" s="146"/>
      <c r="AD60" s="146"/>
      <c r="AE60" s="167"/>
      <c r="AF60" s="146"/>
      <c r="AG60" s="146"/>
      <c r="AH60" s="146"/>
      <c r="AI60" s="146"/>
      <c r="AJ60" s="171"/>
      <c r="AK60" s="169"/>
      <c r="AL60" s="169"/>
      <c r="AM60" s="170"/>
      <c r="AN60" s="167"/>
      <c r="AO60" s="146"/>
      <c r="AP60" s="146"/>
      <c r="AQ60" s="146"/>
      <c r="AR60" s="146"/>
      <c r="AS60" s="171"/>
      <c r="AT60" s="172" t="s">
        <v>1206</v>
      </c>
      <c r="AU60" s="359"/>
      <c r="AV60" s="173"/>
      <c r="AW60" s="173"/>
      <c r="AX60" s="173"/>
      <c r="AY60" s="173"/>
      <c r="AZ60" s="173"/>
      <c r="BA60" s="173"/>
      <c r="BB60" s="173"/>
      <c r="BC60" s="173"/>
      <c r="BD60" s="173"/>
      <c r="BE60" s="146"/>
      <c r="BF60" s="173"/>
      <c r="BG60" s="173"/>
      <c r="BH60" s="173"/>
      <c r="BI60" s="173"/>
      <c r="BJ60" s="167"/>
      <c r="BK60" s="171"/>
      <c r="BL60" s="302"/>
      <c r="BM60" s="303"/>
      <c r="BN60" s="173"/>
      <c r="BO60" s="304"/>
      <c r="BP60" s="278"/>
      <c r="BQ60" s="171"/>
      <c r="BR60" s="231"/>
      <c r="BS60" s="231"/>
      <c r="BT60" s="231"/>
      <c r="BU60" s="231"/>
      <c r="BV60" s="231"/>
      <c r="BW60" s="231"/>
      <c r="BX60" s="233"/>
      <c r="BY60" s="167"/>
      <c r="BZ60" s="231"/>
      <c r="CA60" s="231"/>
      <c r="CB60" s="231"/>
      <c r="CC60" s="231"/>
      <c r="CD60" s="231"/>
      <c r="CE60" s="233"/>
      <c r="CF60" s="167"/>
      <c r="CG60" s="231"/>
      <c r="CH60" s="231"/>
      <c r="CI60" s="231"/>
      <c r="CJ60" s="231"/>
      <c r="CK60" s="231"/>
      <c r="CL60" s="233"/>
      <c r="CM60" s="167"/>
      <c r="CN60" s="146"/>
      <c r="CO60" s="146"/>
      <c r="CP60" s="146"/>
      <c r="CQ60" s="146"/>
      <c r="CR60" s="146"/>
      <c r="CS60" s="146"/>
      <c r="CT60" s="167"/>
      <c r="CU60" s="231"/>
      <c r="CV60" s="231"/>
      <c r="CW60" s="231"/>
      <c r="CX60" s="231"/>
      <c r="CY60" s="231"/>
      <c r="CZ60" s="231"/>
      <c r="DA60" s="155"/>
      <c r="DB60" s="146"/>
      <c r="DC60" s="173"/>
      <c r="DD60" s="146"/>
      <c r="DE60" s="173"/>
      <c r="DF60" s="146"/>
      <c r="DG60" s="169"/>
      <c r="DH60" s="169"/>
      <c r="DI60" s="169"/>
      <c r="DJ60" s="146"/>
      <c r="DK60" s="207"/>
      <c r="DL60" s="231"/>
      <c r="DM60" s="231"/>
      <c r="DN60" s="231"/>
      <c r="DO60" s="233"/>
    </row>
    <row r="61" spans="1:119" x14ac:dyDescent="0.25">
      <c r="A61" s="152">
        <v>57</v>
      </c>
      <c r="B61" s="146">
        <v>57</v>
      </c>
      <c r="C61" s="146"/>
      <c r="D61" s="168">
        <v>41754</v>
      </c>
      <c r="E61" s="166">
        <v>1</v>
      </c>
      <c r="F61" s="166">
        <v>0</v>
      </c>
      <c r="M61" s="167">
        <v>1</v>
      </c>
      <c r="N61" s="146">
        <v>1</v>
      </c>
      <c r="O61" s="146">
        <v>2</v>
      </c>
      <c r="P61" s="146">
        <v>1</v>
      </c>
      <c r="Q61" s="146">
        <v>1</v>
      </c>
      <c r="R61" s="146">
        <v>1</v>
      </c>
      <c r="S61" s="167"/>
      <c r="T61" s="146"/>
      <c r="U61" s="146"/>
      <c r="V61" s="146"/>
      <c r="W61" s="146"/>
      <c r="X61" s="146"/>
      <c r="Y61" s="167"/>
      <c r="Z61" s="146"/>
      <c r="AA61" s="146"/>
      <c r="AB61" s="146"/>
      <c r="AC61" s="146"/>
      <c r="AD61" s="146"/>
      <c r="AE61" s="167"/>
      <c r="AF61" s="146"/>
      <c r="AG61" s="146"/>
      <c r="AH61" s="146"/>
      <c r="AI61" s="146"/>
      <c r="AJ61" s="171"/>
      <c r="AK61" s="169"/>
      <c r="AL61" s="169"/>
      <c r="AM61" s="170"/>
      <c r="AN61" s="167"/>
      <c r="AO61" s="146"/>
      <c r="AP61" s="146"/>
      <c r="AQ61" s="146"/>
      <c r="AR61" s="146"/>
      <c r="AS61" s="171"/>
      <c r="AT61" s="172"/>
      <c r="AU61" s="359"/>
      <c r="AV61" s="173"/>
      <c r="AW61" s="173"/>
      <c r="AX61" s="173"/>
      <c r="AY61" s="173"/>
      <c r="AZ61" s="173"/>
      <c r="BA61" s="173"/>
      <c r="BB61" s="173"/>
      <c r="BC61" s="173"/>
      <c r="BD61" s="173"/>
      <c r="BE61" s="146"/>
      <c r="BF61" s="173"/>
      <c r="BG61" s="173"/>
      <c r="BH61" s="173"/>
      <c r="BI61" s="173"/>
      <c r="BJ61" s="167"/>
      <c r="BK61" s="171"/>
      <c r="BL61" s="302"/>
      <c r="BM61" s="303"/>
      <c r="BN61" s="173"/>
      <c r="BO61" s="304"/>
      <c r="BP61" s="278"/>
      <c r="BQ61" s="171"/>
      <c r="BR61" s="231"/>
      <c r="BS61" s="231"/>
      <c r="BT61" s="231"/>
      <c r="BU61" s="231"/>
      <c r="BV61" s="231"/>
      <c r="BW61" s="231"/>
      <c r="BX61" s="233"/>
      <c r="BY61" s="167"/>
      <c r="BZ61" s="231"/>
      <c r="CA61" s="231"/>
      <c r="CB61" s="231"/>
      <c r="CC61" s="231"/>
      <c r="CD61" s="231"/>
      <c r="CE61" s="233"/>
      <c r="CF61" s="167"/>
      <c r="CG61" s="231"/>
      <c r="CH61" s="231"/>
      <c r="CI61" s="231"/>
      <c r="CJ61" s="231"/>
      <c r="CK61" s="231"/>
      <c r="CL61" s="233"/>
      <c r="CM61" s="167"/>
      <c r="CN61" s="146"/>
      <c r="CO61" s="146"/>
      <c r="CP61" s="146"/>
      <c r="CQ61" s="146"/>
      <c r="CR61" s="146"/>
      <c r="CS61" s="146"/>
      <c r="CT61" s="167"/>
      <c r="CU61" s="231"/>
      <c r="CV61" s="231"/>
      <c r="CW61" s="231"/>
      <c r="CX61" s="231"/>
      <c r="CY61" s="231"/>
      <c r="CZ61" s="231"/>
      <c r="DA61" s="155"/>
      <c r="DB61" s="146"/>
      <c r="DC61" s="173"/>
      <c r="DD61" s="146"/>
      <c r="DE61" s="173"/>
      <c r="DF61" s="146"/>
      <c r="DG61" s="169"/>
      <c r="DH61" s="169"/>
      <c r="DI61" s="169"/>
      <c r="DJ61" s="146"/>
      <c r="DK61" s="207"/>
      <c r="DL61" s="231"/>
      <c r="DM61" s="231"/>
      <c r="DN61" s="231"/>
      <c r="DO61" s="233"/>
    </row>
    <row r="62" spans="1:119" x14ac:dyDescent="0.25">
      <c r="A62" s="152">
        <v>58</v>
      </c>
      <c r="B62" s="146">
        <v>58</v>
      </c>
      <c r="C62" s="146"/>
      <c r="D62" s="168"/>
      <c r="E62" s="166"/>
      <c r="F62" s="166"/>
      <c r="M62" s="167"/>
      <c r="N62" s="146"/>
      <c r="O62" s="146"/>
      <c r="P62" s="146"/>
      <c r="Q62" s="146"/>
      <c r="R62" s="146"/>
      <c r="S62" s="167"/>
      <c r="T62" s="146"/>
      <c r="U62" s="146"/>
      <c r="V62" s="146"/>
      <c r="W62" s="146"/>
      <c r="X62" s="146"/>
      <c r="Y62" s="167"/>
      <c r="Z62" s="146"/>
      <c r="AA62" s="146"/>
      <c r="AB62" s="146"/>
      <c r="AC62" s="146"/>
      <c r="AD62" s="146"/>
      <c r="AE62" s="167"/>
      <c r="AF62" s="146"/>
      <c r="AG62" s="146"/>
      <c r="AH62" s="146"/>
      <c r="AI62" s="146"/>
      <c r="AJ62" s="171"/>
      <c r="AK62" s="169"/>
      <c r="AL62" s="169"/>
      <c r="AM62" s="170"/>
      <c r="AN62" s="167"/>
      <c r="AO62" s="146"/>
      <c r="AP62" s="146"/>
      <c r="AQ62" s="146"/>
      <c r="AR62" s="146"/>
      <c r="AS62" s="171"/>
      <c r="AT62" s="172" t="s">
        <v>1122</v>
      </c>
      <c r="AU62" s="359"/>
      <c r="AV62" s="173"/>
      <c r="AW62" s="173"/>
      <c r="AX62" s="173"/>
      <c r="AY62" s="173"/>
      <c r="AZ62" s="173"/>
      <c r="BA62" s="173"/>
      <c r="BB62" s="173"/>
      <c r="BC62" s="173"/>
      <c r="BD62" s="173"/>
      <c r="BE62" s="146"/>
      <c r="BF62" s="173"/>
      <c r="BG62" s="173"/>
      <c r="BH62" s="173"/>
      <c r="BI62" s="173"/>
      <c r="BJ62" s="167"/>
      <c r="BK62" s="171"/>
      <c r="BL62" s="302"/>
      <c r="BM62" s="303"/>
      <c r="BN62" s="173"/>
      <c r="BO62" s="304"/>
      <c r="BP62" s="278"/>
      <c r="BQ62" s="171"/>
      <c r="BR62" s="231"/>
      <c r="BS62" s="231"/>
      <c r="BT62" s="231"/>
      <c r="BU62" s="231"/>
      <c r="BV62" s="231"/>
      <c r="BW62" s="231"/>
      <c r="BX62" s="233"/>
      <c r="BY62" s="167"/>
      <c r="BZ62" s="231"/>
      <c r="CA62" s="231"/>
      <c r="CB62" s="231"/>
      <c r="CC62" s="231"/>
      <c r="CD62" s="231"/>
      <c r="CE62" s="233"/>
      <c r="CF62" s="167"/>
      <c r="CG62" s="231"/>
      <c r="CH62" s="231"/>
      <c r="CI62" s="231"/>
      <c r="CJ62" s="231"/>
      <c r="CK62" s="231"/>
      <c r="CL62" s="233"/>
      <c r="CM62" s="167"/>
      <c r="CN62" s="146"/>
      <c r="CO62" s="146"/>
      <c r="CP62" s="146"/>
      <c r="CQ62" s="146"/>
      <c r="CR62" s="146"/>
      <c r="CS62" s="146"/>
      <c r="CT62" s="167"/>
      <c r="CU62" s="231"/>
      <c r="CV62" s="231"/>
      <c r="CW62" s="231"/>
      <c r="CX62" s="231"/>
      <c r="CY62" s="231"/>
      <c r="CZ62" s="231"/>
      <c r="DA62" s="155"/>
      <c r="DB62" s="146"/>
      <c r="DC62" s="173"/>
      <c r="DD62" s="146"/>
      <c r="DE62" s="173"/>
      <c r="DF62" s="146"/>
      <c r="DG62" s="169"/>
      <c r="DH62" s="169"/>
      <c r="DI62" s="169"/>
      <c r="DJ62" s="146"/>
      <c r="DK62" s="207"/>
      <c r="DL62" s="231"/>
      <c r="DM62" s="231"/>
      <c r="DN62" s="231"/>
      <c r="DO62" s="313"/>
    </row>
    <row r="63" spans="1:119" x14ac:dyDescent="0.25">
      <c r="A63" s="152">
        <v>59</v>
      </c>
      <c r="B63" s="146">
        <v>59</v>
      </c>
      <c r="C63" s="146"/>
      <c r="D63" s="168">
        <v>41765</v>
      </c>
      <c r="E63" s="166">
        <v>1</v>
      </c>
      <c r="F63" s="166">
        <v>0</v>
      </c>
      <c r="M63" s="167"/>
      <c r="N63" s="146"/>
      <c r="O63" s="146">
        <v>2</v>
      </c>
      <c r="P63" s="146">
        <v>3</v>
      </c>
      <c r="Q63" s="146">
        <v>3</v>
      </c>
      <c r="R63" s="146">
        <v>3</v>
      </c>
      <c r="S63" s="167"/>
      <c r="T63" s="146"/>
      <c r="U63" s="146"/>
      <c r="V63" s="146"/>
      <c r="W63" s="146"/>
      <c r="X63" s="146"/>
      <c r="Y63" s="167"/>
      <c r="Z63" s="146"/>
      <c r="AA63" s="146"/>
      <c r="AB63" s="146"/>
      <c r="AC63" s="146"/>
      <c r="AD63" s="146"/>
      <c r="AE63" s="167"/>
      <c r="AF63" s="146"/>
      <c r="AG63" s="146"/>
      <c r="AH63" s="146"/>
      <c r="AI63" s="146"/>
      <c r="AJ63" s="171"/>
      <c r="AK63" s="169"/>
      <c r="AL63" s="169"/>
      <c r="AM63" s="170"/>
      <c r="AN63" s="167"/>
      <c r="AO63" s="146"/>
      <c r="AP63" s="146"/>
      <c r="AQ63" s="146"/>
      <c r="AR63" s="146"/>
      <c r="AS63" s="171"/>
      <c r="AT63" s="172"/>
      <c r="AU63" s="359"/>
      <c r="AV63" s="173"/>
      <c r="AW63" s="173"/>
      <c r="AX63" s="173"/>
      <c r="AY63" s="173"/>
      <c r="AZ63" s="173"/>
      <c r="BA63" s="173"/>
      <c r="BB63" s="173"/>
      <c r="BC63" s="173"/>
      <c r="BD63" s="173"/>
      <c r="BE63" s="146"/>
      <c r="BF63" s="173"/>
      <c r="BG63" s="173"/>
      <c r="BH63" s="173"/>
      <c r="BI63" s="173"/>
      <c r="BJ63" s="167"/>
      <c r="BK63" s="171"/>
      <c r="BL63" s="302"/>
      <c r="BM63" s="303"/>
      <c r="BN63" s="173"/>
      <c r="BO63" s="304"/>
      <c r="BP63" s="278"/>
      <c r="BQ63" s="171"/>
      <c r="BR63" s="231"/>
      <c r="BS63" s="231"/>
      <c r="BT63" s="231"/>
      <c r="BU63" s="231"/>
      <c r="BV63" s="231"/>
      <c r="BW63" s="231"/>
      <c r="BX63" s="233"/>
      <c r="BY63" s="167"/>
      <c r="BZ63" s="231"/>
      <c r="CA63" s="231"/>
      <c r="CB63" s="231"/>
      <c r="CC63" s="231"/>
      <c r="CD63" s="231"/>
      <c r="CE63" s="233"/>
      <c r="CF63" s="167"/>
      <c r="CG63" s="231"/>
      <c r="CH63" s="231"/>
      <c r="CI63" s="231"/>
      <c r="CJ63" s="231"/>
      <c r="CK63" s="231"/>
      <c r="CL63" s="233"/>
      <c r="CM63" s="167"/>
      <c r="CN63" s="146"/>
      <c r="CO63" s="146"/>
      <c r="CP63" s="146"/>
      <c r="CQ63" s="146"/>
      <c r="CR63" s="146"/>
      <c r="CS63" s="146"/>
      <c r="CT63" s="167"/>
      <c r="CU63" s="231"/>
      <c r="CV63" s="231"/>
      <c r="CW63" s="231"/>
      <c r="CX63" s="231"/>
      <c r="CY63" s="231"/>
      <c r="CZ63" s="231"/>
      <c r="DA63" s="155"/>
      <c r="DB63" s="146"/>
      <c r="DC63" s="173"/>
      <c r="DD63" s="146"/>
      <c r="DE63" s="173"/>
      <c r="DF63" s="146"/>
      <c r="DG63" s="169"/>
      <c r="DH63" s="169"/>
      <c r="DI63" s="169"/>
      <c r="DJ63" s="146"/>
      <c r="DK63" s="207"/>
      <c r="DL63" s="231"/>
      <c r="DM63" s="231"/>
      <c r="DN63" s="231"/>
      <c r="DO63" s="313"/>
    </row>
    <row r="64" spans="1:119" x14ac:dyDescent="0.25">
      <c r="A64" s="152">
        <v>60</v>
      </c>
      <c r="B64" s="146">
        <v>60</v>
      </c>
      <c r="C64" s="146"/>
      <c r="D64" s="168">
        <v>41754</v>
      </c>
      <c r="E64" s="166">
        <v>1</v>
      </c>
      <c r="F64" s="166">
        <v>1</v>
      </c>
      <c r="G64" s="31">
        <v>6.3</v>
      </c>
      <c r="I64" s="125">
        <v>30</v>
      </c>
      <c r="J64">
        <v>9.8000000000000007</v>
      </c>
      <c r="L64">
        <v>30</v>
      </c>
      <c r="M64" s="167">
        <v>1</v>
      </c>
      <c r="N64" s="146">
        <v>1</v>
      </c>
      <c r="O64" s="146">
        <v>2</v>
      </c>
      <c r="P64" s="146">
        <v>2</v>
      </c>
      <c r="Q64" s="146">
        <v>2</v>
      </c>
      <c r="R64" s="146">
        <v>2</v>
      </c>
      <c r="S64" s="167"/>
      <c r="T64" s="146"/>
      <c r="U64" s="146" t="s">
        <v>1128</v>
      </c>
      <c r="V64" s="146" t="s">
        <v>1131</v>
      </c>
      <c r="W64" s="146"/>
      <c r="X64" s="146"/>
      <c r="Y64" s="167"/>
      <c r="Z64" s="146"/>
      <c r="AA64" s="146">
        <v>3</v>
      </c>
      <c r="AB64" s="146"/>
      <c r="AC64" s="146"/>
      <c r="AD64" s="146"/>
      <c r="AE64" s="167"/>
      <c r="AF64" s="146"/>
      <c r="AG64" s="146"/>
      <c r="AH64" s="146">
        <v>6</v>
      </c>
      <c r="AI64" s="146"/>
      <c r="AJ64" s="171"/>
      <c r="AK64" s="169">
        <v>41779</v>
      </c>
      <c r="AL64" s="169">
        <v>41779</v>
      </c>
      <c r="AM64" s="170">
        <v>41785</v>
      </c>
      <c r="AN64" s="167"/>
      <c r="AO64" s="146"/>
      <c r="AP64" s="146"/>
      <c r="AQ64" s="146"/>
      <c r="AR64" s="146"/>
      <c r="AS64" s="171"/>
      <c r="AT64" s="172" t="s">
        <v>1173</v>
      </c>
      <c r="AU64" s="359">
        <v>2</v>
      </c>
      <c r="AV64" s="173">
        <v>1.78</v>
      </c>
      <c r="AW64" s="173">
        <v>238</v>
      </c>
      <c r="AX64" s="173">
        <v>1.17</v>
      </c>
      <c r="AY64" s="173">
        <v>185</v>
      </c>
      <c r="AZ64" s="173"/>
      <c r="BA64" s="173"/>
      <c r="BB64" s="173"/>
      <c r="BC64" s="173"/>
      <c r="BD64" s="173"/>
      <c r="BE64" s="146"/>
      <c r="BF64" s="173"/>
      <c r="BG64" s="173"/>
      <c r="BH64" s="173"/>
      <c r="BI64" s="173"/>
      <c r="BJ64" s="167">
        <v>2</v>
      </c>
      <c r="BK64" s="171">
        <v>2</v>
      </c>
      <c r="BL64" s="302" t="s">
        <v>1215</v>
      </c>
      <c r="BM64" s="303"/>
      <c r="BN64" s="173"/>
      <c r="BO64" s="304"/>
      <c r="BP64" s="278">
        <v>60</v>
      </c>
      <c r="BQ64" s="171">
        <v>2</v>
      </c>
      <c r="BR64" s="231">
        <v>4</v>
      </c>
      <c r="BS64" s="231">
        <v>7</v>
      </c>
      <c r="BT64" s="231">
        <v>0</v>
      </c>
      <c r="BU64" s="231">
        <f>BT64+BS64</f>
        <v>7</v>
      </c>
      <c r="BV64" s="231">
        <v>0</v>
      </c>
      <c r="BW64" s="231">
        <v>0</v>
      </c>
      <c r="BX64" s="233"/>
      <c r="BY64" s="167">
        <v>3</v>
      </c>
      <c r="BZ64" s="231">
        <v>7</v>
      </c>
      <c r="CA64" s="231">
        <v>0</v>
      </c>
      <c r="CB64" s="231">
        <f>CA64+BZ64</f>
        <v>7</v>
      </c>
      <c r="CC64" s="231">
        <v>0</v>
      </c>
      <c r="CD64" s="231">
        <v>0</v>
      </c>
      <c r="CE64" s="233" t="s">
        <v>1241</v>
      </c>
      <c r="CF64" s="167"/>
      <c r="CG64" s="231"/>
      <c r="CH64" s="231"/>
      <c r="CI64" s="231"/>
      <c r="CJ64" s="231"/>
      <c r="CK64" s="231"/>
      <c r="CL64" s="233"/>
      <c r="CM64" s="167"/>
      <c r="CN64" s="146"/>
      <c r="CO64" s="146"/>
      <c r="CP64" s="146"/>
      <c r="CQ64" s="146"/>
      <c r="CR64" s="146"/>
      <c r="CS64" s="146"/>
      <c r="CT64" s="167"/>
      <c r="CU64" s="231"/>
      <c r="CV64" s="231"/>
      <c r="CW64" s="231"/>
      <c r="CX64" s="231"/>
      <c r="CY64" s="231"/>
      <c r="CZ64" s="231"/>
      <c r="DA64" s="155"/>
      <c r="DB64" s="146"/>
      <c r="DC64" s="173"/>
      <c r="DD64" s="146"/>
      <c r="DE64" s="173"/>
      <c r="DF64" s="146"/>
      <c r="DG64" s="169"/>
      <c r="DH64" s="169"/>
      <c r="DI64" s="169"/>
      <c r="DJ64" s="146"/>
      <c r="DK64" s="234"/>
      <c r="DL64" s="234"/>
      <c r="DM64" s="234"/>
      <c r="DN64" s="231"/>
      <c r="DO64" s="233"/>
    </row>
    <row r="65" spans="1:119" x14ac:dyDescent="0.25">
      <c r="A65" s="152">
        <v>61</v>
      </c>
      <c r="B65" s="146">
        <v>61</v>
      </c>
      <c r="C65" s="146"/>
      <c r="D65" s="168">
        <v>41757</v>
      </c>
      <c r="E65" s="166">
        <v>1</v>
      </c>
      <c r="F65" s="166">
        <v>0</v>
      </c>
      <c r="G65" s="31">
        <v>6.3</v>
      </c>
      <c r="I65" s="125">
        <v>32</v>
      </c>
      <c r="J65">
        <v>9.8000000000000007</v>
      </c>
      <c r="L65">
        <v>33</v>
      </c>
      <c r="M65" s="167"/>
      <c r="N65" s="146">
        <v>1</v>
      </c>
      <c r="O65" s="146">
        <v>1</v>
      </c>
      <c r="P65" s="146">
        <v>1</v>
      </c>
      <c r="Q65" s="146">
        <v>1</v>
      </c>
      <c r="R65" s="146">
        <v>1</v>
      </c>
      <c r="S65" s="167"/>
      <c r="T65" s="146"/>
      <c r="U65" s="146"/>
      <c r="V65" s="146"/>
      <c r="W65" s="146" t="s">
        <v>1128</v>
      </c>
      <c r="X65" s="146"/>
      <c r="Y65" s="167"/>
      <c r="Z65" s="146"/>
      <c r="AA65" s="146"/>
      <c r="AB65" s="146"/>
      <c r="AC65" s="146"/>
      <c r="AD65" s="146"/>
      <c r="AE65" s="167"/>
      <c r="AF65" s="146"/>
      <c r="AG65" s="146"/>
      <c r="AH65" s="146"/>
      <c r="AI65" s="146">
        <v>1</v>
      </c>
      <c r="AJ65" s="171"/>
      <c r="AK65" s="169">
        <v>41785</v>
      </c>
      <c r="AL65" s="169">
        <v>41785</v>
      </c>
      <c r="AM65" s="170">
        <v>41785</v>
      </c>
      <c r="AN65" s="167"/>
      <c r="AO65" s="146"/>
      <c r="AP65" s="146"/>
      <c r="AQ65" s="146"/>
      <c r="AR65" s="146"/>
      <c r="AS65" s="171"/>
      <c r="AT65" s="172" t="s">
        <v>1174</v>
      </c>
      <c r="AU65" s="359">
        <v>1</v>
      </c>
      <c r="AV65" s="173"/>
      <c r="AW65" s="173"/>
      <c r="AX65" s="173"/>
      <c r="AY65" s="173"/>
      <c r="AZ65" s="173"/>
      <c r="BA65" s="173"/>
      <c r="BB65" s="173"/>
      <c r="BC65" s="173"/>
      <c r="BD65" s="173"/>
      <c r="BE65" s="146">
        <v>1</v>
      </c>
      <c r="BF65" s="173">
        <v>1.32</v>
      </c>
      <c r="BG65" s="173"/>
      <c r="BH65" s="173"/>
      <c r="BI65" s="173"/>
      <c r="BJ65" s="167"/>
      <c r="BK65" s="171"/>
      <c r="BL65" s="302"/>
      <c r="BM65" s="303"/>
      <c r="BN65" s="173"/>
      <c r="BO65" s="304"/>
      <c r="BP65" s="278"/>
      <c r="BQ65" s="171"/>
      <c r="BR65" s="231"/>
      <c r="BS65" s="231"/>
      <c r="BT65" s="231"/>
      <c r="BU65" s="231"/>
      <c r="BV65" s="231"/>
      <c r="BW65" s="231"/>
      <c r="BX65" s="233"/>
      <c r="BY65" s="167"/>
      <c r="BZ65" s="231"/>
      <c r="CA65" s="231"/>
      <c r="CB65" s="231"/>
      <c r="CC65" s="231"/>
      <c r="CD65" s="231"/>
      <c r="CE65" s="233"/>
      <c r="CF65" s="167"/>
      <c r="CG65" s="231"/>
      <c r="CH65" s="231"/>
      <c r="CI65" s="231"/>
      <c r="CJ65" s="231"/>
      <c r="CK65" s="231"/>
      <c r="CL65" s="233"/>
      <c r="CM65" s="167"/>
      <c r="CN65" s="146"/>
      <c r="CO65" s="146"/>
      <c r="CP65" s="146"/>
      <c r="CQ65" s="146"/>
      <c r="CR65" s="146"/>
      <c r="CS65" s="146"/>
      <c r="CT65" s="167"/>
      <c r="CU65" s="231"/>
      <c r="CV65" s="231"/>
      <c r="CW65" s="231"/>
      <c r="CX65" s="231"/>
      <c r="CY65" s="231"/>
      <c r="CZ65" s="231"/>
      <c r="DA65" s="155"/>
      <c r="DB65" s="146"/>
      <c r="DC65" s="173"/>
      <c r="DD65" s="146"/>
      <c r="DE65" s="173"/>
      <c r="DF65" s="146"/>
      <c r="DG65" s="169"/>
      <c r="DH65" s="169"/>
      <c r="DI65" s="169"/>
      <c r="DJ65" s="146"/>
      <c r="DK65" s="207"/>
      <c r="DL65" s="231"/>
      <c r="DM65" s="231"/>
      <c r="DN65" s="231"/>
      <c r="DO65" s="233"/>
    </row>
    <row r="66" spans="1:119" x14ac:dyDescent="0.25">
      <c r="A66" s="152">
        <v>62</v>
      </c>
      <c r="B66" s="146">
        <v>62</v>
      </c>
      <c r="C66" s="146"/>
      <c r="D66" s="168"/>
      <c r="E66" s="166"/>
      <c r="F66" s="166"/>
      <c r="M66" s="167"/>
      <c r="N66" s="146"/>
      <c r="O66" s="146"/>
      <c r="P66" s="146"/>
      <c r="Q66" s="146"/>
      <c r="R66" s="146"/>
      <c r="S66" s="167"/>
      <c r="T66" s="146"/>
      <c r="U66" s="146"/>
      <c r="V66" s="146"/>
      <c r="W66" s="146"/>
      <c r="X66" s="146"/>
      <c r="Y66" s="167"/>
      <c r="Z66" s="146"/>
      <c r="AA66" s="146"/>
      <c r="AB66" s="146"/>
      <c r="AC66" s="146"/>
      <c r="AD66" s="146"/>
      <c r="AE66" s="167"/>
      <c r="AF66" s="146"/>
      <c r="AG66" s="146"/>
      <c r="AH66" s="146"/>
      <c r="AI66" s="146"/>
      <c r="AJ66" s="171"/>
      <c r="AK66" s="169"/>
      <c r="AL66" s="169"/>
      <c r="AM66" s="170"/>
      <c r="AN66" s="167"/>
      <c r="AO66" s="146"/>
      <c r="AP66" s="146"/>
      <c r="AQ66" s="146"/>
      <c r="AR66" s="146"/>
      <c r="AS66" s="171"/>
      <c r="AT66" s="172" t="s">
        <v>1122</v>
      </c>
      <c r="AU66" s="359"/>
      <c r="AV66" s="173"/>
      <c r="AW66" s="173"/>
      <c r="AX66" s="173"/>
      <c r="AY66" s="173"/>
      <c r="AZ66" s="173"/>
      <c r="BA66" s="173"/>
      <c r="BB66" s="173"/>
      <c r="BC66" s="173"/>
      <c r="BD66" s="173"/>
      <c r="BE66" s="146"/>
      <c r="BF66" s="173"/>
      <c r="BG66" s="173"/>
      <c r="BH66" s="173"/>
      <c r="BI66" s="173"/>
      <c r="BJ66" s="167"/>
      <c r="BK66" s="171"/>
      <c r="BL66" s="302"/>
      <c r="BM66" s="303"/>
      <c r="BN66" s="173"/>
      <c r="BO66" s="304"/>
      <c r="BP66" s="278"/>
      <c r="BQ66" s="171"/>
      <c r="BR66" s="231"/>
      <c r="BS66" s="231"/>
      <c r="BT66" s="231"/>
      <c r="BU66" s="231"/>
      <c r="BV66" s="231"/>
      <c r="BW66" s="231"/>
      <c r="BX66" s="233"/>
      <c r="BY66" s="167"/>
      <c r="BZ66" s="231"/>
      <c r="CA66" s="231"/>
      <c r="CB66" s="231"/>
      <c r="CC66" s="231"/>
      <c r="CD66" s="231"/>
      <c r="CE66" s="233"/>
      <c r="CF66" s="167"/>
      <c r="CG66" s="231"/>
      <c r="CH66" s="231"/>
      <c r="CI66" s="231"/>
      <c r="CJ66" s="231"/>
      <c r="CK66" s="231"/>
      <c r="CL66" s="233"/>
      <c r="CM66" s="167"/>
      <c r="CN66" s="146"/>
      <c r="CO66" s="146"/>
      <c r="CP66" s="146"/>
      <c r="CQ66" s="146"/>
      <c r="CR66" s="146"/>
      <c r="CS66" s="146"/>
      <c r="CT66" s="167"/>
      <c r="CU66" s="231"/>
      <c r="CV66" s="231"/>
      <c r="CW66" s="231"/>
      <c r="CX66" s="231"/>
      <c r="CY66" s="231"/>
      <c r="CZ66" s="231"/>
      <c r="DA66" s="155"/>
      <c r="DB66" s="146"/>
      <c r="DC66" s="173"/>
      <c r="DD66" s="146"/>
      <c r="DE66" s="173"/>
      <c r="DF66" s="146"/>
      <c r="DG66" s="169"/>
      <c r="DH66" s="169"/>
      <c r="DI66" s="169"/>
      <c r="DJ66" s="146"/>
      <c r="DK66" s="207"/>
      <c r="DL66" s="231"/>
      <c r="DM66" s="231"/>
      <c r="DN66" s="231"/>
      <c r="DO66" s="233"/>
    </row>
    <row r="67" spans="1:119" x14ac:dyDescent="0.25">
      <c r="A67" s="152">
        <v>63</v>
      </c>
      <c r="B67" s="146">
        <v>63</v>
      </c>
      <c r="C67" s="146"/>
      <c r="D67" s="168"/>
      <c r="E67" s="166"/>
      <c r="F67" s="166"/>
      <c r="M67" s="167"/>
      <c r="N67" s="146"/>
      <c r="O67" s="146"/>
      <c r="P67" s="146"/>
      <c r="Q67" s="146"/>
      <c r="R67" s="146"/>
      <c r="S67" s="167"/>
      <c r="T67" s="146"/>
      <c r="U67" s="146"/>
      <c r="V67" s="146"/>
      <c r="W67" s="146"/>
      <c r="X67" s="146"/>
      <c r="Y67" s="167"/>
      <c r="Z67" s="146"/>
      <c r="AA67" s="146"/>
      <c r="AB67" s="146"/>
      <c r="AC67" s="146"/>
      <c r="AD67" s="146"/>
      <c r="AE67" s="167"/>
      <c r="AF67" s="146"/>
      <c r="AG67" s="146"/>
      <c r="AH67" s="146"/>
      <c r="AI67" s="146"/>
      <c r="AJ67" s="171"/>
      <c r="AK67" s="169"/>
      <c r="AL67" s="169"/>
      <c r="AM67" s="170"/>
      <c r="AN67" s="167"/>
      <c r="AO67" s="146"/>
      <c r="AP67" s="146"/>
      <c r="AQ67" s="146"/>
      <c r="AR67" s="146"/>
      <c r="AS67" s="171"/>
      <c r="AT67" s="172" t="s">
        <v>1127</v>
      </c>
      <c r="AU67" s="359"/>
      <c r="AV67" s="173"/>
      <c r="AW67" s="173"/>
      <c r="AX67" s="173"/>
      <c r="AY67" s="173"/>
      <c r="AZ67" s="173"/>
      <c r="BA67" s="173"/>
      <c r="BB67" s="173"/>
      <c r="BC67" s="173"/>
      <c r="BD67" s="173"/>
      <c r="BE67" s="146"/>
      <c r="BF67" s="173"/>
      <c r="BG67" s="173"/>
      <c r="BH67" s="173"/>
      <c r="BI67" s="173"/>
      <c r="BJ67" s="167"/>
      <c r="BK67" s="171"/>
      <c r="BL67" s="302"/>
      <c r="BM67" s="303"/>
      <c r="BN67" s="173"/>
      <c r="BO67" s="304"/>
      <c r="BP67" s="278"/>
      <c r="BQ67" s="171"/>
      <c r="BR67" s="231"/>
      <c r="BS67" s="231"/>
      <c r="BT67" s="231"/>
      <c r="BU67" s="231"/>
      <c r="BV67" s="231"/>
      <c r="BW67" s="231"/>
      <c r="BX67" s="233"/>
      <c r="BY67" s="167"/>
      <c r="BZ67" s="231"/>
      <c r="CA67" s="231"/>
      <c r="CB67" s="231"/>
      <c r="CC67" s="231"/>
      <c r="CD67" s="231"/>
      <c r="CE67" s="233"/>
      <c r="CF67" s="167"/>
      <c r="CG67" s="231"/>
      <c r="CH67" s="231"/>
      <c r="CI67" s="231"/>
      <c r="CJ67" s="231"/>
      <c r="CK67" s="231"/>
      <c r="CL67" s="233"/>
      <c r="CM67" s="167"/>
      <c r="CN67" s="146"/>
      <c r="CO67" s="146"/>
      <c r="CP67" s="146"/>
      <c r="CQ67" s="146"/>
      <c r="CR67" s="146"/>
      <c r="CS67" s="146"/>
      <c r="CT67" s="167"/>
      <c r="CU67" s="231"/>
      <c r="CV67" s="231"/>
      <c r="CW67" s="231"/>
      <c r="CX67" s="231"/>
      <c r="CY67" s="231"/>
      <c r="CZ67" s="231"/>
      <c r="DA67" s="155"/>
      <c r="DB67" s="146"/>
      <c r="DC67" s="173"/>
      <c r="DD67" s="146"/>
      <c r="DE67" s="173"/>
      <c r="DF67" s="146"/>
      <c r="DG67" s="169"/>
      <c r="DH67" s="169"/>
      <c r="DI67" s="169"/>
      <c r="DJ67" s="146"/>
      <c r="DK67" s="207"/>
      <c r="DL67" s="231"/>
      <c r="DM67" s="231"/>
      <c r="DN67" s="231"/>
      <c r="DO67" s="233"/>
    </row>
    <row r="68" spans="1:119" x14ac:dyDescent="0.25">
      <c r="A68" s="152">
        <v>64</v>
      </c>
      <c r="B68" s="146">
        <v>64</v>
      </c>
      <c r="C68" s="146"/>
      <c r="D68" s="168"/>
      <c r="E68" s="166"/>
      <c r="F68" s="166"/>
      <c r="M68" s="167"/>
      <c r="N68" s="146"/>
      <c r="O68" s="146"/>
      <c r="P68" s="146"/>
      <c r="Q68" s="146"/>
      <c r="R68" s="146"/>
      <c r="S68" s="167"/>
      <c r="T68" s="146"/>
      <c r="U68" s="146"/>
      <c r="V68" s="146"/>
      <c r="W68" s="146"/>
      <c r="X68" s="146"/>
      <c r="Y68" s="167"/>
      <c r="Z68" s="146"/>
      <c r="AA68" s="146"/>
      <c r="AB68" s="146"/>
      <c r="AC68" s="146"/>
      <c r="AD68" s="146"/>
      <c r="AE68" s="167"/>
      <c r="AF68" s="146"/>
      <c r="AG68" s="146"/>
      <c r="AH68" s="146"/>
      <c r="AI68" s="146"/>
      <c r="AJ68" s="171"/>
      <c r="AK68" s="169"/>
      <c r="AL68" s="169"/>
      <c r="AM68" s="170"/>
      <c r="AN68" s="167"/>
      <c r="AO68" s="146"/>
      <c r="AP68" s="146"/>
      <c r="AQ68" s="146"/>
      <c r="AR68" s="146"/>
      <c r="AS68" s="171"/>
      <c r="AT68" s="172" t="s">
        <v>1122</v>
      </c>
      <c r="AU68" s="359"/>
      <c r="AV68" s="173"/>
      <c r="AW68" s="173"/>
      <c r="AX68" s="173"/>
      <c r="AY68" s="173"/>
      <c r="AZ68" s="173"/>
      <c r="BA68" s="173"/>
      <c r="BB68" s="173"/>
      <c r="BC68" s="173"/>
      <c r="BD68" s="173"/>
      <c r="BE68" s="146"/>
      <c r="BF68" s="173"/>
      <c r="BG68" s="173"/>
      <c r="BH68" s="173"/>
      <c r="BI68" s="173"/>
      <c r="BJ68" s="167"/>
      <c r="BK68" s="171"/>
      <c r="BL68" s="302"/>
      <c r="BM68" s="303"/>
      <c r="BN68" s="173"/>
      <c r="BO68" s="304"/>
      <c r="BP68" s="278"/>
      <c r="BQ68" s="171"/>
      <c r="BR68" s="231"/>
      <c r="BS68" s="231"/>
      <c r="BT68" s="231"/>
      <c r="BU68" s="231"/>
      <c r="BV68" s="231"/>
      <c r="BW68" s="231"/>
      <c r="BX68" s="233"/>
      <c r="BY68" s="167"/>
      <c r="BZ68" s="231"/>
      <c r="CA68" s="231"/>
      <c r="CB68" s="231"/>
      <c r="CC68" s="231"/>
      <c r="CD68" s="231"/>
      <c r="CE68" s="233"/>
      <c r="CF68" s="167"/>
      <c r="CG68" s="231"/>
      <c r="CH68" s="231"/>
      <c r="CI68" s="231"/>
      <c r="CJ68" s="231"/>
      <c r="CK68" s="231"/>
      <c r="CL68" s="233"/>
      <c r="CM68" s="167"/>
      <c r="CN68" s="146"/>
      <c r="CO68" s="146"/>
      <c r="CP68" s="146"/>
      <c r="CQ68" s="146"/>
      <c r="CR68" s="146"/>
      <c r="CS68" s="146"/>
      <c r="CT68" s="167"/>
      <c r="CU68" s="231"/>
      <c r="CV68" s="231"/>
      <c r="CW68" s="231"/>
      <c r="CX68" s="231"/>
      <c r="CY68" s="231"/>
      <c r="CZ68" s="231"/>
      <c r="DA68" s="155"/>
      <c r="DB68" s="146"/>
      <c r="DC68" s="173"/>
      <c r="DD68" s="146"/>
      <c r="DE68" s="173"/>
      <c r="DF68" s="146"/>
      <c r="DG68" s="169"/>
      <c r="DH68" s="169"/>
      <c r="DI68" s="169"/>
      <c r="DJ68" s="146"/>
      <c r="DK68" s="207"/>
      <c r="DL68" s="231"/>
      <c r="DM68" s="231"/>
      <c r="DN68" s="231"/>
      <c r="DO68" s="233"/>
    </row>
    <row r="69" spans="1:119" x14ac:dyDescent="0.25">
      <c r="A69" s="152">
        <v>65</v>
      </c>
      <c r="B69" s="146">
        <v>65</v>
      </c>
      <c r="C69" s="146"/>
      <c r="D69" s="168"/>
      <c r="E69" s="166"/>
      <c r="F69" s="166"/>
      <c r="M69" s="167"/>
      <c r="N69" s="146"/>
      <c r="O69" s="146"/>
      <c r="P69" s="146"/>
      <c r="Q69" s="146"/>
      <c r="R69" s="146"/>
      <c r="S69" s="167"/>
      <c r="T69" s="146"/>
      <c r="U69" s="146"/>
      <c r="V69" s="146"/>
      <c r="W69" s="146"/>
      <c r="X69" s="146"/>
      <c r="Y69" s="167"/>
      <c r="Z69" s="146"/>
      <c r="AA69" s="146"/>
      <c r="AB69" s="146"/>
      <c r="AC69" s="146"/>
      <c r="AD69" s="146"/>
      <c r="AE69" s="167"/>
      <c r="AF69" s="146"/>
      <c r="AG69" s="146"/>
      <c r="AH69" s="146"/>
      <c r="AI69" s="146"/>
      <c r="AJ69" s="171"/>
      <c r="AK69" s="169"/>
      <c r="AL69" s="169"/>
      <c r="AM69" s="170"/>
      <c r="AN69" s="167"/>
      <c r="AO69" s="176"/>
      <c r="AP69" s="176"/>
      <c r="AQ69" s="146"/>
      <c r="AR69" s="146"/>
      <c r="AS69" s="171"/>
      <c r="AT69" s="172" t="s">
        <v>1122</v>
      </c>
      <c r="AU69" s="359"/>
      <c r="AV69" s="173"/>
      <c r="AW69" s="173"/>
      <c r="AX69" s="173"/>
      <c r="AY69" s="173"/>
      <c r="AZ69" s="173"/>
      <c r="BA69" s="173"/>
      <c r="BB69" s="173"/>
      <c r="BC69" s="173"/>
      <c r="BD69" s="173"/>
      <c r="BE69" s="146"/>
      <c r="BF69" s="173"/>
      <c r="BG69" s="173"/>
      <c r="BH69" s="173"/>
      <c r="BI69" s="173"/>
      <c r="BJ69" s="167"/>
      <c r="BK69" s="171"/>
      <c r="BL69" s="302"/>
      <c r="BM69" s="303"/>
      <c r="BN69" s="173"/>
      <c r="BO69" s="304"/>
      <c r="BP69" s="278"/>
      <c r="BQ69" s="171"/>
      <c r="BR69" s="231"/>
      <c r="BS69" s="231"/>
      <c r="BT69" s="231"/>
      <c r="BU69" s="231"/>
      <c r="BV69" s="231"/>
      <c r="BW69" s="231"/>
      <c r="BX69" s="233"/>
      <c r="BY69" s="167"/>
      <c r="BZ69" s="231"/>
      <c r="CA69" s="231"/>
      <c r="CB69" s="231"/>
      <c r="CC69" s="231"/>
      <c r="CD69" s="231"/>
      <c r="CE69" s="233"/>
      <c r="CF69" s="167"/>
      <c r="CG69" s="231"/>
      <c r="CH69" s="231"/>
      <c r="CI69" s="231"/>
      <c r="CJ69" s="231"/>
      <c r="CK69" s="231"/>
      <c r="CL69" s="233"/>
      <c r="CM69" s="167"/>
      <c r="CN69" s="146"/>
      <c r="CO69" s="146"/>
      <c r="CP69" s="146"/>
      <c r="CQ69" s="146"/>
      <c r="CR69" s="146"/>
      <c r="CS69" s="146"/>
      <c r="CT69" s="167"/>
      <c r="CU69" s="231"/>
      <c r="CV69" s="231"/>
      <c r="CW69" s="231"/>
      <c r="CX69" s="231"/>
      <c r="CY69" s="231"/>
      <c r="CZ69" s="231"/>
      <c r="DA69" s="155"/>
      <c r="DB69" s="146"/>
      <c r="DC69" s="173"/>
      <c r="DD69" s="146"/>
      <c r="DE69" s="173"/>
      <c r="DF69" s="146"/>
      <c r="DG69" s="169"/>
      <c r="DH69" s="169"/>
      <c r="DI69" s="169"/>
      <c r="DJ69" s="146"/>
      <c r="DK69" s="207"/>
      <c r="DL69" s="231"/>
      <c r="DM69" s="231"/>
      <c r="DN69" s="231"/>
      <c r="DO69" s="233"/>
    </row>
    <row r="70" spans="1:119" x14ac:dyDescent="0.25">
      <c r="A70" s="152">
        <v>66</v>
      </c>
      <c r="B70" s="146">
        <v>66</v>
      </c>
      <c r="C70" s="146"/>
      <c r="D70" s="168"/>
      <c r="E70" s="166"/>
      <c r="F70" s="166"/>
      <c r="M70" s="167"/>
      <c r="N70" s="146"/>
      <c r="O70" s="146"/>
      <c r="P70" s="146"/>
      <c r="Q70" s="146"/>
      <c r="R70" s="146"/>
      <c r="S70" s="167"/>
      <c r="T70" s="146"/>
      <c r="U70" s="146"/>
      <c r="V70" s="146"/>
      <c r="W70" s="146"/>
      <c r="X70" s="146"/>
      <c r="Y70" s="167"/>
      <c r="Z70" s="146"/>
      <c r="AA70" s="146"/>
      <c r="AB70" s="146"/>
      <c r="AC70" s="146"/>
      <c r="AD70" s="146"/>
      <c r="AE70" s="167"/>
      <c r="AF70" s="146"/>
      <c r="AG70" s="146"/>
      <c r="AH70" s="146"/>
      <c r="AI70" s="146"/>
      <c r="AJ70" s="171"/>
      <c r="AK70" s="169"/>
      <c r="AL70" s="169"/>
      <c r="AM70" s="170"/>
      <c r="AN70" s="167"/>
      <c r="AO70" s="146"/>
      <c r="AP70" s="146"/>
      <c r="AQ70" s="146"/>
      <c r="AR70" s="146"/>
      <c r="AS70" s="171"/>
      <c r="AT70" s="172" t="s">
        <v>1122</v>
      </c>
      <c r="AU70" s="359"/>
      <c r="AV70" s="173"/>
      <c r="AW70" s="173"/>
      <c r="AX70" s="173"/>
      <c r="AY70" s="173"/>
      <c r="AZ70" s="173"/>
      <c r="BA70" s="173"/>
      <c r="BB70" s="173"/>
      <c r="BC70" s="173"/>
      <c r="BD70" s="173"/>
      <c r="BE70" s="146"/>
      <c r="BF70" s="173"/>
      <c r="BG70" s="173"/>
      <c r="BH70" s="173"/>
      <c r="BI70" s="173"/>
      <c r="BJ70" s="167"/>
      <c r="BK70" s="171"/>
      <c r="BL70" s="302"/>
      <c r="BM70" s="303"/>
      <c r="BN70" s="173"/>
      <c r="BO70" s="304"/>
      <c r="BP70" s="278"/>
      <c r="BQ70" s="171"/>
      <c r="BR70" s="231"/>
      <c r="BS70" s="231"/>
      <c r="BT70" s="231"/>
      <c r="BU70" s="231"/>
      <c r="BV70" s="231"/>
      <c r="BW70" s="231"/>
      <c r="BX70" s="233"/>
      <c r="BY70" s="167"/>
      <c r="BZ70" s="231"/>
      <c r="CA70" s="231"/>
      <c r="CB70" s="231"/>
      <c r="CC70" s="231"/>
      <c r="CD70" s="231"/>
      <c r="CE70" s="233"/>
      <c r="CF70" s="167"/>
      <c r="CG70" s="231"/>
      <c r="CH70" s="231"/>
      <c r="CI70" s="231"/>
      <c r="CJ70" s="231"/>
      <c r="CK70" s="231"/>
      <c r="CL70" s="233"/>
      <c r="CM70" s="167"/>
      <c r="CN70" s="146"/>
      <c r="CO70" s="146"/>
      <c r="CP70" s="146"/>
      <c r="CQ70" s="146"/>
      <c r="CR70" s="146"/>
      <c r="CS70" s="146"/>
      <c r="CT70" s="167"/>
      <c r="CU70" s="231"/>
      <c r="CV70" s="231"/>
      <c r="CW70" s="231"/>
      <c r="CX70" s="231"/>
      <c r="CY70" s="231"/>
      <c r="CZ70" s="231"/>
      <c r="DA70" s="155"/>
      <c r="DB70" s="146"/>
      <c r="DC70" s="173"/>
      <c r="DD70" s="146"/>
      <c r="DE70" s="173"/>
      <c r="DF70" s="146"/>
      <c r="DG70" s="169"/>
      <c r="DH70" s="169"/>
      <c r="DI70" s="169"/>
      <c r="DJ70" s="146"/>
      <c r="DK70" s="207"/>
      <c r="DL70" s="231"/>
      <c r="DM70" s="231"/>
      <c r="DN70" s="231"/>
      <c r="DO70" s="233"/>
    </row>
    <row r="71" spans="1:119" x14ac:dyDescent="0.25">
      <c r="A71" s="152">
        <v>67</v>
      </c>
      <c r="B71" s="146">
        <v>67</v>
      </c>
      <c r="C71" s="146"/>
      <c r="D71" s="168"/>
      <c r="E71" s="166"/>
      <c r="F71" s="166"/>
      <c r="M71" s="167"/>
      <c r="N71" s="146"/>
      <c r="O71" s="146"/>
      <c r="P71" s="146"/>
      <c r="Q71" s="146"/>
      <c r="R71" s="146"/>
      <c r="S71" s="167"/>
      <c r="T71" s="146"/>
      <c r="U71" s="146"/>
      <c r="V71" s="146"/>
      <c r="W71" s="146"/>
      <c r="X71" s="146"/>
      <c r="Y71" s="167"/>
      <c r="Z71" s="146"/>
      <c r="AA71" s="146"/>
      <c r="AB71" s="146"/>
      <c r="AC71" s="146"/>
      <c r="AD71" s="146"/>
      <c r="AE71" s="167"/>
      <c r="AF71" s="146"/>
      <c r="AG71" s="146"/>
      <c r="AH71" s="146"/>
      <c r="AI71" s="146"/>
      <c r="AJ71" s="171"/>
      <c r="AK71" s="169"/>
      <c r="AL71" s="169"/>
      <c r="AM71" s="170"/>
      <c r="AN71" s="167"/>
      <c r="AO71" s="146"/>
      <c r="AP71" s="146"/>
      <c r="AQ71" s="146"/>
      <c r="AR71" s="146"/>
      <c r="AS71" s="171"/>
      <c r="AT71" s="172" t="s">
        <v>1122</v>
      </c>
      <c r="AU71" s="359"/>
      <c r="AV71" s="173"/>
      <c r="AW71" s="173"/>
      <c r="AX71" s="173"/>
      <c r="AY71" s="173"/>
      <c r="AZ71" s="173"/>
      <c r="BA71" s="173"/>
      <c r="BB71" s="173"/>
      <c r="BC71" s="173"/>
      <c r="BD71" s="173"/>
      <c r="BE71" s="146"/>
      <c r="BF71" s="173"/>
      <c r="BG71" s="173"/>
      <c r="BH71" s="173"/>
      <c r="BI71" s="173"/>
      <c r="BJ71" s="167"/>
      <c r="BK71" s="171"/>
      <c r="BL71" s="302"/>
      <c r="BM71" s="303"/>
      <c r="BN71" s="173"/>
      <c r="BO71" s="304"/>
      <c r="BP71" s="278"/>
      <c r="BQ71" s="171"/>
      <c r="BR71" s="231"/>
      <c r="BS71" s="231"/>
      <c r="BT71" s="231"/>
      <c r="BU71" s="231"/>
      <c r="BV71" s="231"/>
      <c r="BW71" s="231"/>
      <c r="BX71" s="233"/>
      <c r="BY71" s="167"/>
      <c r="BZ71" s="231"/>
      <c r="CA71" s="231"/>
      <c r="CB71" s="231"/>
      <c r="CC71" s="231"/>
      <c r="CD71" s="231"/>
      <c r="CE71" s="233"/>
      <c r="CF71" s="167"/>
      <c r="CG71" s="231"/>
      <c r="CH71" s="231"/>
      <c r="CI71" s="231"/>
      <c r="CJ71" s="231"/>
      <c r="CK71" s="231"/>
      <c r="CL71" s="233"/>
      <c r="CM71" s="167"/>
      <c r="CN71" s="146"/>
      <c r="CO71" s="146"/>
      <c r="CP71" s="146"/>
      <c r="CQ71" s="146"/>
      <c r="CR71" s="146"/>
      <c r="CS71" s="146"/>
      <c r="CT71" s="167"/>
      <c r="CU71" s="231"/>
      <c r="CV71" s="231"/>
      <c r="CW71" s="231"/>
      <c r="CX71" s="231"/>
      <c r="CY71" s="231"/>
      <c r="CZ71" s="231"/>
      <c r="DA71" s="155"/>
      <c r="DB71" s="146"/>
      <c r="DC71" s="173"/>
      <c r="DD71" s="146"/>
      <c r="DE71" s="173"/>
      <c r="DF71" s="146"/>
      <c r="DG71" s="169"/>
      <c r="DH71" s="169"/>
      <c r="DI71" s="169"/>
      <c r="DJ71" s="146"/>
      <c r="DK71" s="207"/>
      <c r="DL71" s="231"/>
      <c r="DM71" s="231"/>
      <c r="DN71" s="231"/>
      <c r="DO71" s="313"/>
    </row>
    <row r="72" spans="1:119" x14ac:dyDescent="0.25">
      <c r="A72" s="152">
        <v>68</v>
      </c>
      <c r="B72" s="146">
        <v>68</v>
      </c>
      <c r="C72" s="146"/>
      <c r="D72" s="168"/>
      <c r="E72" s="166"/>
      <c r="F72" s="166"/>
      <c r="M72" s="167"/>
      <c r="N72" s="146"/>
      <c r="O72" s="146"/>
      <c r="P72" s="146"/>
      <c r="Q72" s="146"/>
      <c r="R72" s="146"/>
      <c r="S72" s="167"/>
      <c r="T72" s="146"/>
      <c r="U72" s="146"/>
      <c r="V72" s="146"/>
      <c r="W72" s="146"/>
      <c r="X72" s="146"/>
      <c r="Y72" s="167"/>
      <c r="Z72" s="146"/>
      <c r="AA72" s="146"/>
      <c r="AB72" s="146"/>
      <c r="AC72" s="146"/>
      <c r="AD72" s="146"/>
      <c r="AE72" s="167"/>
      <c r="AF72" s="146"/>
      <c r="AG72" s="146"/>
      <c r="AH72" s="146"/>
      <c r="AI72" s="146"/>
      <c r="AJ72" s="171"/>
      <c r="AK72" s="169"/>
      <c r="AL72" s="169"/>
      <c r="AM72" s="170"/>
      <c r="AN72" s="167"/>
      <c r="AO72" s="146"/>
      <c r="AP72" s="146"/>
      <c r="AQ72" s="146"/>
      <c r="AR72" s="146"/>
      <c r="AS72" s="171"/>
      <c r="AT72" s="172" t="s">
        <v>1122</v>
      </c>
      <c r="AU72" s="359"/>
      <c r="AV72" s="173"/>
      <c r="AW72" s="173"/>
      <c r="AX72" s="173"/>
      <c r="AY72" s="173"/>
      <c r="AZ72" s="173"/>
      <c r="BA72" s="173"/>
      <c r="BB72" s="173"/>
      <c r="BC72" s="173"/>
      <c r="BD72" s="173"/>
      <c r="BE72" s="146"/>
      <c r="BF72" s="173"/>
      <c r="BG72" s="173"/>
      <c r="BH72" s="173"/>
      <c r="BI72" s="173"/>
      <c r="BJ72" s="167"/>
      <c r="BK72" s="171"/>
      <c r="BL72" s="302"/>
      <c r="BM72" s="303"/>
      <c r="BN72" s="173"/>
      <c r="BO72" s="304"/>
      <c r="BP72" s="278"/>
      <c r="BQ72" s="171"/>
      <c r="BR72" s="231"/>
      <c r="BS72" s="231"/>
      <c r="BT72" s="231"/>
      <c r="BU72" s="231"/>
      <c r="BV72" s="231"/>
      <c r="BW72" s="231"/>
      <c r="BX72" s="233"/>
      <c r="BY72" s="167"/>
      <c r="BZ72" s="231"/>
      <c r="CA72" s="231"/>
      <c r="CB72" s="231"/>
      <c r="CC72" s="231"/>
      <c r="CD72" s="231"/>
      <c r="CE72" s="233"/>
      <c r="CF72" s="167"/>
      <c r="CG72" s="231"/>
      <c r="CH72" s="231"/>
      <c r="CI72" s="231"/>
      <c r="CJ72" s="231"/>
      <c r="CK72" s="231"/>
      <c r="CL72" s="233"/>
      <c r="CM72" s="167"/>
      <c r="CN72" s="146"/>
      <c r="CO72" s="146"/>
      <c r="CP72" s="146"/>
      <c r="CQ72" s="146"/>
      <c r="CR72" s="146"/>
      <c r="CS72" s="146"/>
      <c r="CT72" s="167"/>
      <c r="CU72" s="231"/>
      <c r="CV72" s="231"/>
      <c r="CW72" s="231"/>
      <c r="CX72" s="231"/>
      <c r="CY72" s="231"/>
      <c r="CZ72" s="231"/>
      <c r="DA72" s="155"/>
      <c r="DB72" s="146"/>
      <c r="DC72" s="173"/>
      <c r="DD72" s="146"/>
      <c r="DE72" s="173"/>
      <c r="DF72" s="146"/>
      <c r="DG72" s="169"/>
      <c r="DH72" s="169"/>
      <c r="DI72" s="169"/>
      <c r="DJ72" s="146"/>
      <c r="DK72" s="207"/>
      <c r="DL72" s="231"/>
      <c r="DM72" s="231"/>
      <c r="DN72" s="231"/>
      <c r="DO72" s="233"/>
    </row>
    <row r="73" spans="1:119" x14ac:dyDescent="0.25">
      <c r="A73" s="152">
        <v>69</v>
      </c>
      <c r="B73" s="146">
        <v>69</v>
      </c>
      <c r="C73" s="146"/>
      <c r="D73" s="168"/>
      <c r="E73" s="166"/>
      <c r="F73" s="166"/>
      <c r="M73" s="167"/>
      <c r="N73" s="146"/>
      <c r="O73" s="146"/>
      <c r="P73" s="146"/>
      <c r="Q73" s="146"/>
      <c r="R73" s="146"/>
      <c r="S73" s="167"/>
      <c r="T73" s="146"/>
      <c r="U73" s="146"/>
      <c r="V73" s="146"/>
      <c r="W73" s="146"/>
      <c r="X73" s="146"/>
      <c r="Y73" s="167"/>
      <c r="Z73" s="146"/>
      <c r="AA73" s="146"/>
      <c r="AB73" s="146"/>
      <c r="AC73" s="146"/>
      <c r="AD73" s="146"/>
      <c r="AE73" s="167"/>
      <c r="AF73" s="146"/>
      <c r="AG73" s="146"/>
      <c r="AH73" s="146"/>
      <c r="AI73" s="146"/>
      <c r="AJ73" s="171"/>
      <c r="AK73" s="169"/>
      <c r="AL73" s="169"/>
      <c r="AM73" s="170"/>
      <c r="AN73" s="167"/>
      <c r="AO73" s="146"/>
      <c r="AP73" s="146"/>
      <c r="AQ73" s="146"/>
      <c r="AR73" s="146"/>
      <c r="AS73" s="171"/>
      <c r="AT73" s="172" t="s">
        <v>1122</v>
      </c>
      <c r="AU73" s="359"/>
      <c r="AV73" s="173"/>
      <c r="AW73" s="173"/>
      <c r="AX73" s="173"/>
      <c r="AY73" s="173"/>
      <c r="AZ73" s="173"/>
      <c r="BA73" s="173"/>
      <c r="BB73" s="173"/>
      <c r="BC73" s="173"/>
      <c r="BD73" s="173"/>
      <c r="BE73" s="146"/>
      <c r="BF73" s="173"/>
      <c r="BG73" s="173"/>
      <c r="BH73" s="173"/>
      <c r="BI73" s="173"/>
      <c r="BJ73" s="167"/>
      <c r="BK73" s="171"/>
      <c r="BL73" s="302"/>
      <c r="BM73" s="303"/>
      <c r="BN73" s="173"/>
      <c r="BO73" s="304"/>
      <c r="BP73" s="278"/>
      <c r="BQ73" s="171"/>
      <c r="BR73" s="231"/>
      <c r="BS73" s="231"/>
      <c r="BT73" s="231"/>
      <c r="BU73" s="231"/>
      <c r="BV73" s="231"/>
      <c r="BW73" s="231"/>
      <c r="BX73" s="233"/>
      <c r="BY73" s="167"/>
      <c r="BZ73" s="231"/>
      <c r="CA73" s="231"/>
      <c r="CB73" s="231"/>
      <c r="CC73" s="231"/>
      <c r="CD73" s="231"/>
      <c r="CE73" s="233"/>
      <c r="CF73" s="167"/>
      <c r="CG73" s="231"/>
      <c r="CH73" s="231"/>
      <c r="CI73" s="231"/>
      <c r="CJ73" s="231"/>
      <c r="CK73" s="231"/>
      <c r="CL73" s="233"/>
      <c r="CM73" s="167"/>
      <c r="CN73" s="146"/>
      <c r="CO73" s="146"/>
      <c r="CP73" s="146"/>
      <c r="CQ73" s="146"/>
      <c r="CR73" s="146"/>
      <c r="CS73" s="146"/>
      <c r="CT73" s="167"/>
      <c r="CU73" s="231"/>
      <c r="CV73" s="231"/>
      <c r="CW73" s="231"/>
      <c r="CX73" s="231"/>
      <c r="CY73" s="231"/>
      <c r="CZ73" s="231"/>
      <c r="DA73" s="155"/>
      <c r="DB73" s="146"/>
      <c r="DC73" s="173"/>
      <c r="DD73" s="146"/>
      <c r="DE73" s="173"/>
      <c r="DF73" s="146"/>
      <c r="DG73" s="169"/>
      <c r="DH73" s="169"/>
      <c r="DI73" s="169"/>
      <c r="DJ73" s="146"/>
      <c r="DK73" s="207"/>
      <c r="DL73" s="231"/>
      <c r="DM73" s="231"/>
      <c r="DN73" s="231"/>
      <c r="DO73" s="233"/>
    </row>
    <row r="74" spans="1:119" x14ac:dyDescent="0.25">
      <c r="A74" s="152">
        <v>70</v>
      </c>
      <c r="B74" s="146">
        <v>70</v>
      </c>
      <c r="C74" s="146"/>
      <c r="D74" s="168"/>
      <c r="E74" s="166"/>
      <c r="F74" s="166"/>
      <c r="M74" s="167"/>
      <c r="N74" s="146"/>
      <c r="O74" s="146"/>
      <c r="P74" s="146"/>
      <c r="Q74" s="146"/>
      <c r="R74" s="146"/>
      <c r="S74" s="167"/>
      <c r="T74" s="146"/>
      <c r="U74" s="146"/>
      <c r="V74" s="146"/>
      <c r="W74" s="146"/>
      <c r="X74" s="146"/>
      <c r="Y74" s="167"/>
      <c r="Z74" s="146"/>
      <c r="AA74" s="146"/>
      <c r="AB74" s="146"/>
      <c r="AC74" s="146"/>
      <c r="AD74" s="146"/>
      <c r="AE74" s="167"/>
      <c r="AF74" s="146"/>
      <c r="AG74" s="146"/>
      <c r="AH74" s="146"/>
      <c r="AI74" s="146"/>
      <c r="AJ74" s="171"/>
      <c r="AK74" s="169"/>
      <c r="AL74" s="169"/>
      <c r="AM74" s="170"/>
      <c r="AN74" s="167"/>
      <c r="AO74" s="146"/>
      <c r="AP74" s="146"/>
      <c r="AQ74" s="146"/>
      <c r="AR74" s="146"/>
      <c r="AS74" s="171"/>
      <c r="AT74" s="172" t="s">
        <v>1122</v>
      </c>
      <c r="AU74" s="359"/>
      <c r="AV74" s="173"/>
      <c r="AW74" s="173"/>
      <c r="AX74" s="173"/>
      <c r="AY74" s="173"/>
      <c r="AZ74" s="173"/>
      <c r="BA74" s="173"/>
      <c r="BB74" s="173"/>
      <c r="BC74" s="173"/>
      <c r="BD74" s="173"/>
      <c r="BE74" s="146"/>
      <c r="BF74" s="173"/>
      <c r="BG74" s="173"/>
      <c r="BH74" s="173"/>
      <c r="BI74" s="173"/>
      <c r="BJ74" s="167"/>
      <c r="BK74" s="171"/>
      <c r="BL74" s="302"/>
      <c r="BM74" s="303"/>
      <c r="BN74" s="173"/>
      <c r="BO74" s="304"/>
      <c r="BP74" s="278"/>
      <c r="BQ74" s="171"/>
      <c r="BR74" s="231"/>
      <c r="BS74" s="231"/>
      <c r="BT74" s="231"/>
      <c r="BU74" s="231"/>
      <c r="BV74" s="231"/>
      <c r="BW74" s="231"/>
      <c r="BX74" s="233"/>
      <c r="BY74" s="167"/>
      <c r="BZ74" s="231"/>
      <c r="CA74" s="231"/>
      <c r="CB74" s="231"/>
      <c r="CC74" s="231"/>
      <c r="CD74" s="231"/>
      <c r="CE74" s="233"/>
      <c r="CF74" s="167"/>
      <c r="CG74" s="231"/>
      <c r="CH74" s="231"/>
      <c r="CI74" s="231"/>
      <c r="CJ74" s="231"/>
      <c r="CK74" s="231"/>
      <c r="CL74" s="233"/>
      <c r="CM74" s="167"/>
      <c r="CN74" s="146"/>
      <c r="CO74" s="146"/>
      <c r="CP74" s="146"/>
      <c r="CQ74" s="146"/>
      <c r="CR74" s="146"/>
      <c r="CS74" s="146"/>
      <c r="CT74" s="167"/>
      <c r="CU74" s="231"/>
      <c r="CV74" s="231"/>
      <c r="CW74" s="231"/>
      <c r="CX74" s="231"/>
      <c r="CY74" s="231"/>
      <c r="CZ74" s="231"/>
      <c r="DA74" s="155"/>
      <c r="DB74" s="146"/>
      <c r="DC74" s="173"/>
      <c r="DD74" s="146"/>
      <c r="DE74" s="173"/>
      <c r="DF74" s="146"/>
      <c r="DG74" s="169"/>
      <c r="DH74" s="169"/>
      <c r="DI74" s="169"/>
      <c r="DJ74" s="146"/>
      <c r="DK74" s="207"/>
      <c r="DL74" s="231"/>
      <c r="DM74" s="231"/>
      <c r="DN74" s="231"/>
      <c r="DO74" s="233"/>
    </row>
    <row r="75" spans="1:119" x14ac:dyDescent="0.25">
      <c r="A75" s="152">
        <v>71</v>
      </c>
      <c r="B75" s="146">
        <v>71</v>
      </c>
      <c r="C75" s="146"/>
      <c r="D75" s="168"/>
      <c r="E75" s="166"/>
      <c r="F75" s="166"/>
      <c r="M75" s="167"/>
      <c r="N75" s="146"/>
      <c r="O75" s="146"/>
      <c r="P75" s="146"/>
      <c r="Q75" s="146"/>
      <c r="R75" s="146"/>
      <c r="S75" s="167"/>
      <c r="T75" s="146"/>
      <c r="U75" s="146"/>
      <c r="V75" s="146"/>
      <c r="W75" s="146"/>
      <c r="X75" s="146"/>
      <c r="Y75" s="167"/>
      <c r="Z75" s="146"/>
      <c r="AA75" s="146"/>
      <c r="AB75" s="146"/>
      <c r="AC75" s="146"/>
      <c r="AD75" s="146"/>
      <c r="AE75" s="167"/>
      <c r="AF75" s="146"/>
      <c r="AG75" s="146"/>
      <c r="AH75" s="146"/>
      <c r="AI75" s="146"/>
      <c r="AJ75" s="171"/>
      <c r="AK75" s="169"/>
      <c r="AL75" s="169"/>
      <c r="AM75" s="170"/>
      <c r="AN75" s="167"/>
      <c r="AO75" s="146"/>
      <c r="AP75" s="146"/>
      <c r="AQ75" s="146"/>
      <c r="AR75" s="146"/>
      <c r="AS75" s="171"/>
      <c r="AT75" s="172" t="s">
        <v>1122</v>
      </c>
      <c r="AU75" s="359"/>
      <c r="AV75" s="173"/>
      <c r="AW75" s="173"/>
      <c r="AX75" s="173"/>
      <c r="AY75" s="173"/>
      <c r="AZ75" s="173"/>
      <c r="BA75" s="173"/>
      <c r="BB75" s="173"/>
      <c r="BC75" s="173"/>
      <c r="BD75" s="173"/>
      <c r="BE75" s="146"/>
      <c r="BF75" s="173"/>
      <c r="BG75" s="173"/>
      <c r="BH75" s="173"/>
      <c r="BI75" s="173"/>
      <c r="BJ75" s="167"/>
      <c r="BK75" s="171"/>
      <c r="BL75" s="302"/>
      <c r="BM75" s="303"/>
      <c r="BN75" s="173"/>
      <c r="BO75" s="304"/>
      <c r="BP75" s="278"/>
      <c r="BQ75" s="171"/>
      <c r="BR75" s="231"/>
      <c r="BS75" s="231"/>
      <c r="BT75" s="231"/>
      <c r="BU75" s="231"/>
      <c r="BV75" s="231"/>
      <c r="BW75" s="231"/>
      <c r="BX75" s="233"/>
      <c r="BY75" s="167"/>
      <c r="BZ75" s="231"/>
      <c r="CA75" s="231"/>
      <c r="CB75" s="231"/>
      <c r="CC75" s="231"/>
      <c r="CD75" s="231"/>
      <c r="CE75" s="233"/>
      <c r="CF75" s="167"/>
      <c r="CG75" s="231"/>
      <c r="CH75" s="231"/>
      <c r="CI75" s="231"/>
      <c r="CJ75" s="231"/>
      <c r="CK75" s="231"/>
      <c r="CL75" s="233"/>
      <c r="CM75" s="167"/>
      <c r="CN75" s="146"/>
      <c r="CO75" s="146"/>
      <c r="CP75" s="146"/>
      <c r="CQ75" s="146"/>
      <c r="CR75" s="146"/>
      <c r="CS75" s="146"/>
      <c r="CT75" s="167"/>
      <c r="CU75" s="231"/>
      <c r="CV75" s="231"/>
      <c r="CW75" s="231"/>
      <c r="CX75" s="231"/>
      <c r="CY75" s="231"/>
      <c r="CZ75" s="231"/>
      <c r="DA75" s="155"/>
      <c r="DB75" s="146"/>
      <c r="DC75" s="173"/>
      <c r="DD75" s="146"/>
      <c r="DE75" s="173"/>
      <c r="DF75" s="146"/>
      <c r="DG75" s="169"/>
      <c r="DH75" s="169"/>
      <c r="DI75" s="169"/>
      <c r="DJ75" s="146"/>
      <c r="DK75" s="207"/>
      <c r="DL75" s="231"/>
      <c r="DM75" s="231"/>
      <c r="DN75" s="231"/>
      <c r="DO75" s="313"/>
    </row>
    <row r="76" spans="1:119" x14ac:dyDescent="0.25">
      <c r="A76" s="152">
        <v>72</v>
      </c>
      <c r="B76" s="146">
        <v>72</v>
      </c>
      <c r="C76" s="146"/>
      <c r="D76" s="168"/>
      <c r="E76" s="166"/>
      <c r="F76" s="166"/>
      <c r="M76" s="167"/>
      <c r="N76" s="146"/>
      <c r="O76" s="146"/>
      <c r="P76" s="146"/>
      <c r="Q76" s="146"/>
      <c r="R76" s="146"/>
      <c r="S76" s="167"/>
      <c r="T76" s="146"/>
      <c r="U76" s="146"/>
      <c r="V76" s="146"/>
      <c r="W76" s="146"/>
      <c r="X76" s="146"/>
      <c r="Y76" s="167"/>
      <c r="Z76" s="146"/>
      <c r="AA76" s="146"/>
      <c r="AB76" s="146"/>
      <c r="AC76" s="146"/>
      <c r="AD76" s="146"/>
      <c r="AE76" s="167"/>
      <c r="AF76" s="146"/>
      <c r="AG76" s="146"/>
      <c r="AH76" s="146"/>
      <c r="AI76" s="146"/>
      <c r="AJ76" s="171"/>
      <c r="AK76" s="169"/>
      <c r="AL76" s="169"/>
      <c r="AM76" s="170"/>
      <c r="AN76" s="167"/>
      <c r="AO76" s="146"/>
      <c r="AP76" s="146"/>
      <c r="AQ76" s="146"/>
      <c r="AR76" s="146"/>
      <c r="AS76" s="171"/>
      <c r="AT76" s="172" t="s">
        <v>1122</v>
      </c>
      <c r="AU76" s="359"/>
      <c r="AV76" s="173"/>
      <c r="AW76" s="173"/>
      <c r="AX76" s="173"/>
      <c r="AY76" s="173"/>
      <c r="AZ76" s="173"/>
      <c r="BA76" s="173"/>
      <c r="BB76" s="173"/>
      <c r="BC76" s="173"/>
      <c r="BD76" s="173"/>
      <c r="BE76" s="146"/>
      <c r="BF76" s="173"/>
      <c r="BG76" s="173"/>
      <c r="BH76" s="173"/>
      <c r="BI76" s="173"/>
      <c r="BJ76" s="167"/>
      <c r="BK76" s="171"/>
      <c r="BL76" s="302"/>
      <c r="BM76" s="303"/>
      <c r="BN76" s="173"/>
      <c r="BO76" s="304"/>
      <c r="BP76" s="278"/>
      <c r="BQ76" s="171"/>
      <c r="BR76" s="231"/>
      <c r="BS76" s="231"/>
      <c r="BT76" s="231"/>
      <c r="BU76" s="231"/>
      <c r="BV76" s="231"/>
      <c r="BW76" s="231"/>
      <c r="BX76" s="233"/>
      <c r="BY76" s="167"/>
      <c r="BZ76" s="231"/>
      <c r="CA76" s="231"/>
      <c r="CB76" s="231"/>
      <c r="CC76" s="231"/>
      <c r="CD76" s="231"/>
      <c r="CE76" s="233"/>
      <c r="CF76" s="167"/>
      <c r="CG76" s="231"/>
      <c r="CH76" s="231"/>
      <c r="CI76" s="231"/>
      <c r="CJ76" s="231"/>
      <c r="CK76" s="231"/>
      <c r="CL76" s="233"/>
      <c r="CM76" s="167"/>
      <c r="CN76" s="146"/>
      <c r="CO76" s="146"/>
      <c r="CP76" s="146"/>
      <c r="CQ76" s="146"/>
      <c r="CR76" s="146"/>
      <c r="CS76" s="146"/>
      <c r="CT76" s="167"/>
      <c r="CU76" s="231"/>
      <c r="CV76" s="231"/>
      <c r="CW76" s="231"/>
      <c r="CX76" s="231"/>
      <c r="CY76" s="231"/>
      <c r="CZ76" s="231"/>
      <c r="DA76" s="155"/>
      <c r="DB76" s="146"/>
      <c r="DC76" s="173"/>
      <c r="DD76" s="146"/>
      <c r="DE76" s="173"/>
      <c r="DF76" s="146"/>
      <c r="DG76" s="169"/>
      <c r="DH76" s="169"/>
      <c r="DI76" s="169"/>
      <c r="DJ76" s="146"/>
      <c r="DK76" s="207"/>
      <c r="DL76" s="231"/>
      <c r="DM76" s="231"/>
      <c r="DN76" s="231"/>
      <c r="DO76" s="233"/>
    </row>
    <row r="77" spans="1:119" x14ac:dyDescent="0.25">
      <c r="A77" s="152">
        <v>73</v>
      </c>
      <c r="B77" s="146">
        <v>73</v>
      </c>
      <c r="C77" s="146"/>
      <c r="D77" s="168"/>
      <c r="E77" s="166"/>
      <c r="F77" s="166"/>
      <c r="M77" s="167"/>
      <c r="N77" s="146"/>
      <c r="O77" s="146"/>
      <c r="P77" s="146"/>
      <c r="Q77" s="146"/>
      <c r="R77" s="146"/>
      <c r="S77" s="167"/>
      <c r="T77" s="146"/>
      <c r="U77" s="146"/>
      <c r="V77" s="146"/>
      <c r="W77" s="146"/>
      <c r="X77" s="146"/>
      <c r="Y77" s="167"/>
      <c r="Z77" s="146"/>
      <c r="AA77" s="146"/>
      <c r="AB77" s="146"/>
      <c r="AC77" s="146"/>
      <c r="AD77" s="146"/>
      <c r="AE77" s="167"/>
      <c r="AF77" s="146"/>
      <c r="AG77" s="146"/>
      <c r="AH77" s="146"/>
      <c r="AI77" s="146"/>
      <c r="AJ77" s="171"/>
      <c r="AK77" s="169"/>
      <c r="AL77" s="169"/>
      <c r="AM77" s="170"/>
      <c r="AN77" s="167"/>
      <c r="AO77" s="146"/>
      <c r="AP77" s="146"/>
      <c r="AQ77" s="146"/>
      <c r="AR77" s="146"/>
      <c r="AS77" s="171"/>
      <c r="AT77" s="172" t="s">
        <v>1122</v>
      </c>
      <c r="AU77" s="359"/>
      <c r="AV77" s="173"/>
      <c r="AW77" s="173"/>
      <c r="AX77" s="173"/>
      <c r="AY77" s="173"/>
      <c r="AZ77" s="173"/>
      <c r="BA77" s="173"/>
      <c r="BB77" s="173"/>
      <c r="BC77" s="173"/>
      <c r="BD77" s="173"/>
      <c r="BE77" s="146"/>
      <c r="BF77" s="173"/>
      <c r="BG77" s="173"/>
      <c r="BH77" s="173"/>
      <c r="BI77" s="173"/>
      <c r="BJ77" s="167"/>
      <c r="BK77" s="171"/>
      <c r="BL77" s="302"/>
      <c r="BM77" s="303"/>
      <c r="BN77" s="173"/>
      <c r="BO77" s="304"/>
      <c r="BP77" s="278"/>
      <c r="BQ77" s="171"/>
      <c r="BR77" s="231"/>
      <c r="BS77" s="231"/>
      <c r="BT77" s="231"/>
      <c r="BU77" s="231"/>
      <c r="BV77" s="231"/>
      <c r="BW77" s="231"/>
      <c r="BX77" s="233"/>
      <c r="BY77" s="167"/>
      <c r="BZ77" s="231"/>
      <c r="CA77" s="231"/>
      <c r="CB77" s="231"/>
      <c r="CC77" s="231"/>
      <c r="CD77" s="231"/>
      <c r="CE77" s="233"/>
      <c r="CF77" s="167"/>
      <c r="CG77" s="231"/>
      <c r="CH77" s="231"/>
      <c r="CI77" s="231"/>
      <c r="CJ77" s="231"/>
      <c r="CK77" s="231"/>
      <c r="CL77" s="233"/>
      <c r="CM77" s="167"/>
      <c r="CN77" s="146"/>
      <c r="CO77" s="146"/>
      <c r="CP77" s="146"/>
      <c r="CQ77" s="146"/>
      <c r="CR77" s="146"/>
      <c r="CS77" s="146"/>
      <c r="CT77" s="167"/>
      <c r="CU77" s="231"/>
      <c r="CV77" s="231"/>
      <c r="CW77" s="231"/>
      <c r="CX77" s="231"/>
      <c r="CY77" s="231"/>
      <c r="CZ77" s="231"/>
      <c r="DA77" s="155"/>
      <c r="DB77" s="146"/>
      <c r="DC77" s="173"/>
      <c r="DD77" s="146"/>
      <c r="DE77" s="173"/>
      <c r="DF77" s="146"/>
      <c r="DG77" s="169"/>
      <c r="DH77" s="169"/>
      <c r="DI77" s="169"/>
      <c r="DJ77" s="146"/>
      <c r="DK77" s="207"/>
      <c r="DL77" s="231"/>
      <c r="DM77" s="231"/>
      <c r="DN77" s="231"/>
      <c r="DO77" s="233"/>
    </row>
    <row r="78" spans="1:119" x14ac:dyDescent="0.25">
      <c r="A78" s="152">
        <v>74</v>
      </c>
      <c r="B78" s="146">
        <v>74</v>
      </c>
      <c r="C78" s="146"/>
      <c r="D78" s="168"/>
      <c r="E78" s="166"/>
      <c r="F78" s="166"/>
      <c r="M78" s="167"/>
      <c r="N78" s="146"/>
      <c r="O78" s="146"/>
      <c r="P78" s="146"/>
      <c r="Q78" s="146"/>
      <c r="R78" s="146"/>
      <c r="S78" s="167"/>
      <c r="T78" s="146"/>
      <c r="U78" s="146"/>
      <c r="V78" s="146"/>
      <c r="W78" s="146"/>
      <c r="X78" s="146"/>
      <c r="Y78" s="167"/>
      <c r="Z78" s="146"/>
      <c r="AA78" s="146"/>
      <c r="AB78" s="146"/>
      <c r="AC78" s="146"/>
      <c r="AD78" s="146"/>
      <c r="AE78" s="167"/>
      <c r="AF78" s="146"/>
      <c r="AG78" s="146"/>
      <c r="AH78" s="146"/>
      <c r="AI78" s="146"/>
      <c r="AJ78" s="171"/>
      <c r="AK78" s="169"/>
      <c r="AL78" s="169"/>
      <c r="AM78" s="170"/>
      <c r="AN78" s="167"/>
      <c r="AO78" s="146"/>
      <c r="AP78" s="146"/>
      <c r="AQ78" s="146"/>
      <c r="AR78" s="146"/>
      <c r="AS78" s="171"/>
      <c r="AT78" s="172" t="s">
        <v>1122</v>
      </c>
      <c r="AU78" s="359"/>
      <c r="AV78" s="173"/>
      <c r="AW78" s="173"/>
      <c r="AX78" s="173"/>
      <c r="AY78" s="173"/>
      <c r="AZ78" s="173"/>
      <c r="BA78" s="173"/>
      <c r="BB78" s="173"/>
      <c r="BC78" s="173"/>
      <c r="BD78" s="173"/>
      <c r="BE78" s="146"/>
      <c r="BF78" s="173"/>
      <c r="BG78" s="173"/>
      <c r="BH78" s="173"/>
      <c r="BI78" s="173"/>
      <c r="BJ78" s="167"/>
      <c r="BK78" s="171"/>
      <c r="BL78" s="302"/>
      <c r="BM78" s="303"/>
      <c r="BN78" s="173"/>
      <c r="BO78" s="304"/>
      <c r="BP78" s="278"/>
      <c r="BQ78" s="171"/>
      <c r="BR78" s="231"/>
      <c r="BS78" s="231"/>
      <c r="BT78" s="231"/>
      <c r="BU78" s="231"/>
      <c r="BV78" s="231"/>
      <c r="BW78" s="231"/>
      <c r="BX78" s="233"/>
      <c r="BY78" s="167"/>
      <c r="BZ78" s="231"/>
      <c r="CA78" s="231"/>
      <c r="CB78" s="231"/>
      <c r="CC78" s="231"/>
      <c r="CD78" s="231"/>
      <c r="CE78" s="233"/>
      <c r="CF78" s="167"/>
      <c r="CG78" s="231"/>
      <c r="CH78" s="231"/>
      <c r="CI78" s="231"/>
      <c r="CJ78" s="231"/>
      <c r="CK78" s="231"/>
      <c r="CL78" s="233"/>
      <c r="CM78" s="167"/>
      <c r="CN78" s="146"/>
      <c r="CO78" s="146"/>
      <c r="CP78" s="146"/>
      <c r="CQ78" s="146"/>
      <c r="CR78" s="146"/>
      <c r="CS78" s="146"/>
      <c r="CT78" s="167"/>
      <c r="CU78" s="231"/>
      <c r="CV78" s="231"/>
      <c r="CW78" s="231"/>
      <c r="CX78" s="231"/>
      <c r="CY78" s="231"/>
      <c r="CZ78" s="231"/>
      <c r="DA78" s="155"/>
      <c r="DB78" s="146"/>
      <c r="DC78" s="173"/>
      <c r="DD78" s="146"/>
      <c r="DE78" s="173"/>
      <c r="DF78" s="146"/>
      <c r="DG78" s="169"/>
      <c r="DH78" s="169"/>
      <c r="DI78" s="169"/>
      <c r="DJ78" s="146"/>
      <c r="DK78" s="207"/>
      <c r="DL78" s="231"/>
      <c r="DM78" s="231"/>
      <c r="DN78" s="231"/>
      <c r="DO78" s="313"/>
    </row>
    <row r="79" spans="1:119" x14ac:dyDescent="0.25">
      <c r="A79" s="152">
        <v>75</v>
      </c>
      <c r="B79" s="146">
        <v>75</v>
      </c>
      <c r="C79" s="146"/>
      <c r="D79" s="168">
        <v>41754</v>
      </c>
      <c r="E79" s="166">
        <v>1</v>
      </c>
      <c r="F79" s="166">
        <v>1</v>
      </c>
      <c r="G79" s="31">
        <v>6.1</v>
      </c>
      <c r="H79" s="135">
        <v>6.5</v>
      </c>
      <c r="I79" s="125">
        <v>2</v>
      </c>
      <c r="J79">
        <v>10.4</v>
      </c>
      <c r="L79">
        <v>8</v>
      </c>
      <c r="M79" s="167">
        <v>2</v>
      </c>
      <c r="N79" s="146">
        <v>2</v>
      </c>
      <c r="O79" s="146">
        <v>2</v>
      </c>
      <c r="P79" s="146">
        <v>2</v>
      </c>
      <c r="Q79" s="146">
        <v>1</v>
      </c>
      <c r="R79" s="146">
        <v>1</v>
      </c>
      <c r="S79" s="167"/>
      <c r="T79" s="146" t="s">
        <v>1128</v>
      </c>
      <c r="U79" s="146" t="s">
        <v>1128</v>
      </c>
      <c r="V79" s="146" t="s">
        <v>1131</v>
      </c>
      <c r="W79" s="146"/>
      <c r="X79" s="146"/>
      <c r="Y79" s="167"/>
      <c r="Z79" s="146">
        <v>2</v>
      </c>
      <c r="AA79" s="146">
        <v>10</v>
      </c>
      <c r="AB79" s="146"/>
      <c r="AC79" s="146"/>
      <c r="AD79" s="146"/>
      <c r="AE79" s="167"/>
      <c r="AF79" s="146"/>
      <c r="AG79" s="146"/>
      <c r="AH79" s="146">
        <v>14</v>
      </c>
      <c r="AI79" s="146"/>
      <c r="AJ79" s="171"/>
      <c r="AK79" s="169"/>
      <c r="AL79" s="169"/>
      <c r="AM79" s="170"/>
      <c r="AN79" s="167"/>
      <c r="AO79" s="146"/>
      <c r="AP79" s="146"/>
      <c r="AQ79" s="146"/>
      <c r="AR79" s="146">
        <v>60</v>
      </c>
      <c r="AS79" s="171"/>
      <c r="AT79" s="172" t="s">
        <v>1179</v>
      </c>
      <c r="AU79" s="359"/>
      <c r="AV79" s="173"/>
      <c r="AW79" s="173"/>
      <c r="AX79" s="173"/>
      <c r="AY79" s="173"/>
      <c r="AZ79" s="173"/>
      <c r="BA79" s="173"/>
      <c r="BB79" s="173"/>
      <c r="BC79" s="173"/>
      <c r="BD79" s="173"/>
      <c r="BE79" s="146">
        <v>1</v>
      </c>
      <c r="BF79" s="173">
        <v>2.1</v>
      </c>
      <c r="BG79" s="173"/>
      <c r="BH79" s="173"/>
      <c r="BI79" s="173"/>
      <c r="BJ79" s="167"/>
      <c r="BK79" s="171"/>
      <c r="BL79" s="302"/>
      <c r="BM79" s="303"/>
      <c r="BN79" s="173"/>
      <c r="BO79" s="304"/>
      <c r="BP79" s="278"/>
      <c r="BQ79" s="171"/>
      <c r="BR79" s="231"/>
      <c r="BS79" s="231"/>
      <c r="BT79" s="231"/>
      <c r="BU79" s="231"/>
      <c r="BV79" s="231"/>
      <c r="BW79" s="231"/>
      <c r="BX79" s="233"/>
      <c r="BY79" s="167"/>
      <c r="BZ79" s="231"/>
      <c r="CA79" s="231"/>
      <c r="CB79" s="231"/>
      <c r="CC79" s="231"/>
      <c r="CD79" s="231"/>
      <c r="CE79" s="233"/>
      <c r="CF79" s="167"/>
      <c r="CG79" s="231"/>
      <c r="CH79" s="231"/>
      <c r="CI79" s="231"/>
      <c r="CJ79" s="231"/>
      <c r="CK79" s="231"/>
      <c r="CL79" s="233"/>
      <c r="CM79" s="167"/>
      <c r="CN79" s="146"/>
      <c r="CO79" s="146"/>
      <c r="CP79" s="146"/>
      <c r="CQ79" s="146"/>
      <c r="CR79" s="146"/>
      <c r="CS79" s="146"/>
      <c r="CT79" s="167"/>
      <c r="CU79" s="231"/>
      <c r="CV79" s="231"/>
      <c r="CW79" s="231"/>
      <c r="CX79" s="231"/>
      <c r="CY79" s="231"/>
      <c r="CZ79" s="231"/>
      <c r="DA79" s="155"/>
      <c r="DB79" s="146"/>
      <c r="DC79" s="173"/>
      <c r="DD79" s="146"/>
      <c r="DE79" s="173"/>
      <c r="DF79" s="146"/>
      <c r="DG79" s="169"/>
      <c r="DH79" s="169"/>
      <c r="DI79" s="169"/>
      <c r="DJ79" s="146"/>
      <c r="DK79" s="207"/>
      <c r="DL79" s="231"/>
      <c r="DM79" s="231"/>
      <c r="DN79" s="231"/>
      <c r="DO79" s="233"/>
    </row>
    <row r="80" spans="1:119" x14ac:dyDescent="0.25">
      <c r="A80" s="152">
        <v>76</v>
      </c>
      <c r="B80" s="146">
        <v>76</v>
      </c>
      <c r="C80" s="146"/>
      <c r="D80" s="168"/>
      <c r="E80" s="166"/>
      <c r="F80" s="166"/>
      <c r="M80" s="167"/>
      <c r="N80" s="146"/>
      <c r="O80" s="146"/>
      <c r="P80" s="146"/>
      <c r="Q80" s="146"/>
      <c r="R80" s="146"/>
      <c r="S80" s="167"/>
      <c r="T80" s="146"/>
      <c r="U80" s="146"/>
      <c r="V80" s="146"/>
      <c r="W80" s="146"/>
      <c r="X80" s="146"/>
      <c r="Y80" s="167"/>
      <c r="Z80" s="146"/>
      <c r="AA80" s="146"/>
      <c r="AB80" s="146"/>
      <c r="AC80" s="146"/>
      <c r="AD80" s="146"/>
      <c r="AE80" s="167"/>
      <c r="AF80" s="146"/>
      <c r="AG80" s="146"/>
      <c r="AH80" s="146"/>
      <c r="AI80" s="146"/>
      <c r="AJ80" s="171"/>
      <c r="AK80" s="169"/>
      <c r="AL80" s="169"/>
      <c r="AM80" s="170"/>
      <c r="AN80" s="167"/>
      <c r="AO80" s="146"/>
      <c r="AP80" s="146"/>
      <c r="AQ80" s="146"/>
      <c r="AR80" s="146"/>
      <c r="AS80" s="171"/>
      <c r="AT80" s="172" t="s">
        <v>1122</v>
      </c>
      <c r="AU80" s="359"/>
      <c r="AV80" s="173"/>
      <c r="AW80" s="173"/>
      <c r="AX80" s="173"/>
      <c r="AY80" s="173"/>
      <c r="AZ80" s="173"/>
      <c r="BA80" s="173"/>
      <c r="BB80" s="173"/>
      <c r="BC80" s="173"/>
      <c r="BD80" s="173"/>
      <c r="BE80" s="146"/>
      <c r="BF80" s="173"/>
      <c r="BG80" s="173"/>
      <c r="BH80" s="173"/>
      <c r="BI80" s="173"/>
      <c r="BJ80" s="167"/>
      <c r="BK80" s="171"/>
      <c r="BL80" s="302"/>
      <c r="BM80" s="303"/>
      <c r="BN80" s="173"/>
      <c r="BO80" s="304"/>
      <c r="BP80" s="278"/>
      <c r="BQ80" s="171"/>
      <c r="BR80" s="231"/>
      <c r="BS80" s="231"/>
      <c r="BT80" s="231"/>
      <c r="BU80" s="231"/>
      <c r="BV80" s="231"/>
      <c r="BW80" s="231"/>
      <c r="BX80" s="233"/>
      <c r="BY80" s="167"/>
      <c r="BZ80" s="231"/>
      <c r="CA80" s="231"/>
      <c r="CB80" s="231"/>
      <c r="CC80" s="231"/>
      <c r="CD80" s="231"/>
      <c r="CE80" s="233"/>
      <c r="CF80" s="167"/>
      <c r="CG80" s="231"/>
      <c r="CH80" s="231"/>
      <c r="CI80" s="231"/>
      <c r="CJ80" s="231"/>
      <c r="CK80" s="231"/>
      <c r="CL80" s="233"/>
      <c r="CM80" s="167"/>
      <c r="CN80" s="146"/>
      <c r="CO80" s="146"/>
      <c r="CP80" s="146"/>
      <c r="CQ80" s="146"/>
      <c r="CR80" s="146"/>
      <c r="CS80" s="146"/>
      <c r="CT80" s="167"/>
      <c r="CU80" s="231"/>
      <c r="CV80" s="231"/>
      <c r="CW80" s="231"/>
      <c r="CX80" s="231"/>
      <c r="CY80" s="231"/>
      <c r="CZ80" s="231"/>
      <c r="DA80" s="155"/>
      <c r="DB80" s="146"/>
      <c r="DC80" s="173"/>
      <c r="DD80" s="146"/>
      <c r="DE80" s="173"/>
      <c r="DF80" s="146"/>
      <c r="DG80" s="169"/>
      <c r="DH80" s="169"/>
      <c r="DI80" s="169"/>
      <c r="DJ80" s="146"/>
      <c r="DK80" s="207"/>
      <c r="DL80" s="231"/>
      <c r="DM80" s="231"/>
      <c r="DN80" s="231"/>
      <c r="DO80" s="233"/>
    </row>
    <row r="81" spans="1:119" x14ac:dyDescent="0.25">
      <c r="A81" s="152">
        <v>77</v>
      </c>
      <c r="B81" s="146">
        <v>77</v>
      </c>
      <c r="C81" s="146"/>
      <c r="D81" s="168"/>
      <c r="E81" s="166"/>
      <c r="F81" s="166"/>
      <c r="M81" s="167"/>
      <c r="N81" s="146"/>
      <c r="O81" s="146"/>
      <c r="P81" s="146"/>
      <c r="Q81" s="146"/>
      <c r="R81" s="146"/>
      <c r="S81" s="167"/>
      <c r="T81" s="146"/>
      <c r="U81" s="146"/>
      <c r="V81" s="146"/>
      <c r="W81" s="146"/>
      <c r="X81" s="146"/>
      <c r="Y81" s="167"/>
      <c r="Z81" s="146"/>
      <c r="AA81" s="146"/>
      <c r="AB81" s="146"/>
      <c r="AC81" s="146"/>
      <c r="AD81" s="146"/>
      <c r="AE81" s="167"/>
      <c r="AF81" s="146"/>
      <c r="AG81" s="146"/>
      <c r="AH81" s="146"/>
      <c r="AI81" s="146"/>
      <c r="AJ81" s="171"/>
      <c r="AK81" s="169"/>
      <c r="AL81" s="169"/>
      <c r="AM81" s="170"/>
      <c r="AN81" s="167"/>
      <c r="AO81" s="146"/>
      <c r="AP81" s="146"/>
      <c r="AQ81" s="146"/>
      <c r="AR81" s="146"/>
      <c r="AS81" s="171"/>
      <c r="AT81" s="172" t="s">
        <v>1122</v>
      </c>
      <c r="AU81" s="359"/>
      <c r="AV81" s="173"/>
      <c r="AW81" s="173"/>
      <c r="AX81" s="173"/>
      <c r="AY81" s="173"/>
      <c r="AZ81" s="173"/>
      <c r="BA81" s="173"/>
      <c r="BB81" s="173"/>
      <c r="BC81" s="173"/>
      <c r="BD81" s="173"/>
      <c r="BE81" s="146"/>
      <c r="BF81" s="173"/>
      <c r="BG81" s="173"/>
      <c r="BH81" s="173"/>
      <c r="BI81" s="173"/>
      <c r="BJ81" s="167"/>
      <c r="BK81" s="171"/>
      <c r="BL81" s="302"/>
      <c r="BM81" s="303"/>
      <c r="BN81" s="173"/>
      <c r="BO81" s="304"/>
      <c r="BP81" s="278"/>
      <c r="BQ81" s="171"/>
      <c r="BR81" s="231"/>
      <c r="BS81" s="231"/>
      <c r="BT81" s="231"/>
      <c r="BU81" s="231"/>
      <c r="BV81" s="231"/>
      <c r="BW81" s="231"/>
      <c r="BX81" s="233"/>
      <c r="BY81" s="167"/>
      <c r="BZ81" s="231"/>
      <c r="CA81" s="231"/>
      <c r="CB81" s="231"/>
      <c r="CC81" s="231"/>
      <c r="CD81" s="231"/>
      <c r="CE81" s="233"/>
      <c r="CF81" s="167"/>
      <c r="CG81" s="231"/>
      <c r="CH81" s="231"/>
      <c r="CI81" s="231"/>
      <c r="CJ81" s="231"/>
      <c r="CK81" s="231"/>
      <c r="CL81" s="233"/>
      <c r="CM81" s="167"/>
      <c r="CN81" s="146"/>
      <c r="CO81" s="146"/>
      <c r="CP81" s="146"/>
      <c r="CQ81" s="146"/>
      <c r="CR81" s="146"/>
      <c r="CS81" s="146"/>
      <c r="CT81" s="167"/>
      <c r="CU81" s="231"/>
      <c r="CV81" s="231"/>
      <c r="CW81" s="231"/>
      <c r="CX81" s="231"/>
      <c r="CY81" s="231"/>
      <c r="CZ81" s="231"/>
      <c r="DA81" s="155"/>
      <c r="DB81" s="146"/>
      <c r="DC81" s="173"/>
      <c r="DD81" s="146"/>
      <c r="DE81" s="173"/>
      <c r="DF81" s="146"/>
      <c r="DG81" s="169"/>
      <c r="DH81" s="169"/>
      <c r="DI81" s="169"/>
      <c r="DJ81" s="146"/>
      <c r="DK81" s="207"/>
      <c r="DL81" s="231"/>
      <c r="DM81" s="231"/>
      <c r="DN81" s="231"/>
      <c r="DO81" s="233"/>
    </row>
    <row r="82" spans="1:119" x14ac:dyDescent="0.25">
      <c r="A82" s="152">
        <v>78</v>
      </c>
      <c r="B82" s="146">
        <v>78</v>
      </c>
      <c r="C82" s="146"/>
      <c r="D82" s="168"/>
      <c r="E82" s="166"/>
      <c r="F82" s="166"/>
      <c r="M82" s="167"/>
      <c r="N82" s="146"/>
      <c r="O82" s="146"/>
      <c r="P82" s="146"/>
      <c r="Q82" s="146"/>
      <c r="R82" s="146"/>
      <c r="S82" s="167"/>
      <c r="T82" s="146"/>
      <c r="U82" s="146"/>
      <c r="V82" s="146"/>
      <c r="W82" s="146"/>
      <c r="X82" s="146"/>
      <c r="Y82" s="167"/>
      <c r="Z82" s="146"/>
      <c r="AA82" s="146"/>
      <c r="AB82" s="146"/>
      <c r="AC82" s="146"/>
      <c r="AD82" s="146"/>
      <c r="AE82" s="167"/>
      <c r="AF82" s="146"/>
      <c r="AG82" s="146"/>
      <c r="AH82" s="146"/>
      <c r="AI82" s="146"/>
      <c r="AJ82" s="171"/>
      <c r="AK82" s="169"/>
      <c r="AL82" s="169"/>
      <c r="AM82" s="170"/>
      <c r="AN82" s="167"/>
      <c r="AO82" s="146"/>
      <c r="AP82" s="146"/>
      <c r="AQ82" s="146"/>
      <c r="AR82" s="146"/>
      <c r="AS82" s="171"/>
      <c r="AT82" s="172" t="s">
        <v>1122</v>
      </c>
      <c r="AU82" s="359"/>
      <c r="AV82" s="173"/>
      <c r="AW82" s="173"/>
      <c r="AX82" s="173"/>
      <c r="AY82" s="173"/>
      <c r="AZ82" s="173"/>
      <c r="BA82" s="173"/>
      <c r="BB82" s="173"/>
      <c r="BC82" s="173"/>
      <c r="BD82" s="173"/>
      <c r="BE82" s="146"/>
      <c r="BF82" s="173"/>
      <c r="BG82" s="173"/>
      <c r="BH82" s="173"/>
      <c r="BI82" s="173"/>
      <c r="BJ82" s="167"/>
      <c r="BK82" s="171"/>
      <c r="BL82" s="302"/>
      <c r="BM82" s="303"/>
      <c r="BN82" s="173"/>
      <c r="BO82" s="304"/>
      <c r="BP82" s="278"/>
      <c r="BQ82" s="171"/>
      <c r="BR82" s="231"/>
      <c r="BS82" s="231"/>
      <c r="BT82" s="231"/>
      <c r="BU82" s="231"/>
      <c r="BV82" s="231"/>
      <c r="BW82" s="231"/>
      <c r="BX82" s="233"/>
      <c r="BY82" s="167"/>
      <c r="BZ82" s="231"/>
      <c r="CA82" s="231"/>
      <c r="CB82" s="231"/>
      <c r="CC82" s="231"/>
      <c r="CD82" s="231"/>
      <c r="CE82" s="233"/>
      <c r="CF82" s="167"/>
      <c r="CG82" s="231"/>
      <c r="CH82" s="231"/>
      <c r="CI82" s="231"/>
      <c r="CJ82" s="231"/>
      <c r="CK82" s="231"/>
      <c r="CL82" s="233"/>
      <c r="CM82" s="167"/>
      <c r="CN82" s="146"/>
      <c r="CO82" s="146"/>
      <c r="CP82" s="146"/>
      <c r="CQ82" s="146"/>
      <c r="CR82" s="146"/>
      <c r="CS82" s="146"/>
      <c r="CT82" s="167"/>
      <c r="CU82" s="231"/>
      <c r="CV82" s="231"/>
      <c r="CW82" s="231"/>
      <c r="CX82" s="231"/>
      <c r="CY82" s="231"/>
      <c r="CZ82" s="231"/>
      <c r="DA82" s="155"/>
      <c r="DB82" s="146"/>
      <c r="DC82" s="173"/>
      <c r="DD82" s="146"/>
      <c r="DE82" s="173"/>
      <c r="DF82" s="146"/>
      <c r="DG82" s="169"/>
      <c r="DH82" s="169"/>
      <c r="DI82" s="169"/>
      <c r="DJ82" s="146"/>
      <c r="DK82" s="207"/>
      <c r="DL82" s="231"/>
      <c r="DM82" s="231"/>
      <c r="DN82" s="231"/>
      <c r="DO82" s="233"/>
    </row>
    <row r="83" spans="1:119" x14ac:dyDescent="0.25">
      <c r="A83" s="152">
        <v>79</v>
      </c>
      <c r="B83" s="146">
        <v>79</v>
      </c>
      <c r="C83" s="146"/>
      <c r="D83" s="168"/>
      <c r="E83" s="166"/>
      <c r="F83" s="166"/>
      <c r="M83" s="167"/>
      <c r="N83" s="146"/>
      <c r="O83" s="146"/>
      <c r="P83" s="146"/>
      <c r="Q83" s="146"/>
      <c r="R83" s="146"/>
      <c r="S83" s="167"/>
      <c r="T83" s="146"/>
      <c r="U83" s="146"/>
      <c r="V83" s="146"/>
      <c r="W83" s="146"/>
      <c r="X83" s="146"/>
      <c r="Y83" s="167"/>
      <c r="Z83" s="146"/>
      <c r="AA83" s="146"/>
      <c r="AB83" s="146"/>
      <c r="AC83" s="146"/>
      <c r="AD83" s="146"/>
      <c r="AE83" s="167"/>
      <c r="AF83" s="146"/>
      <c r="AG83" s="146"/>
      <c r="AH83" s="146"/>
      <c r="AI83" s="146"/>
      <c r="AJ83" s="171"/>
      <c r="AK83" s="169"/>
      <c r="AL83" s="169"/>
      <c r="AM83" s="170"/>
      <c r="AN83" s="167"/>
      <c r="AO83" s="146"/>
      <c r="AP83" s="146"/>
      <c r="AQ83" s="146"/>
      <c r="AR83" s="146"/>
      <c r="AS83" s="171"/>
      <c r="AT83" s="172" t="s">
        <v>1122</v>
      </c>
      <c r="AU83" s="359"/>
      <c r="AV83" s="173"/>
      <c r="AW83" s="173"/>
      <c r="AX83" s="173"/>
      <c r="AY83" s="173"/>
      <c r="AZ83" s="173"/>
      <c r="BA83" s="173"/>
      <c r="BB83" s="173"/>
      <c r="BC83" s="173"/>
      <c r="BD83" s="173"/>
      <c r="BE83" s="146"/>
      <c r="BF83" s="173"/>
      <c r="BG83" s="173"/>
      <c r="BH83" s="173"/>
      <c r="BI83" s="173"/>
      <c r="BJ83" s="167"/>
      <c r="BK83" s="171"/>
      <c r="BL83" s="302"/>
      <c r="BM83" s="303"/>
      <c r="BN83" s="173"/>
      <c r="BO83" s="304"/>
      <c r="BP83" s="278"/>
      <c r="BQ83" s="171"/>
      <c r="BR83" s="231"/>
      <c r="BS83" s="231"/>
      <c r="BT83" s="231"/>
      <c r="BU83" s="231"/>
      <c r="BV83" s="231"/>
      <c r="BW83" s="231"/>
      <c r="BX83" s="233"/>
      <c r="BY83" s="167"/>
      <c r="BZ83" s="231"/>
      <c r="CA83" s="231"/>
      <c r="CB83" s="231"/>
      <c r="CC83" s="231"/>
      <c r="CD83" s="231"/>
      <c r="CE83" s="233"/>
      <c r="CF83" s="167"/>
      <c r="CG83" s="231"/>
      <c r="CH83" s="231"/>
      <c r="CI83" s="231"/>
      <c r="CJ83" s="231"/>
      <c r="CK83" s="231"/>
      <c r="CL83" s="233"/>
      <c r="CM83" s="167"/>
      <c r="CN83" s="146"/>
      <c r="CO83" s="146"/>
      <c r="CP83" s="146"/>
      <c r="CQ83" s="146"/>
      <c r="CR83" s="146"/>
      <c r="CS83" s="146"/>
      <c r="CT83" s="167"/>
      <c r="CU83" s="231"/>
      <c r="CV83" s="231"/>
      <c r="CW83" s="231"/>
      <c r="CX83" s="231"/>
      <c r="CY83" s="231"/>
      <c r="CZ83" s="231"/>
      <c r="DA83" s="155"/>
      <c r="DB83" s="146"/>
      <c r="DC83" s="173"/>
      <c r="DD83" s="146"/>
      <c r="DE83" s="173"/>
      <c r="DF83" s="146"/>
      <c r="DG83" s="169"/>
      <c r="DH83" s="169"/>
      <c r="DI83" s="169"/>
      <c r="DJ83" s="146"/>
      <c r="DK83" s="207"/>
      <c r="DL83" s="231"/>
      <c r="DM83" s="231"/>
      <c r="DN83" s="231"/>
      <c r="DO83" s="233"/>
    </row>
    <row r="84" spans="1:119" x14ac:dyDescent="0.25">
      <c r="A84" s="152">
        <v>80</v>
      </c>
      <c r="B84" s="146">
        <v>80</v>
      </c>
      <c r="C84" s="146"/>
      <c r="D84" s="168"/>
      <c r="E84" s="166"/>
      <c r="F84" s="166"/>
      <c r="M84" s="167"/>
      <c r="N84" s="146"/>
      <c r="O84" s="146"/>
      <c r="P84" s="146"/>
      <c r="Q84" s="146"/>
      <c r="R84" s="146"/>
      <c r="S84" s="167"/>
      <c r="T84" s="146"/>
      <c r="U84" s="146"/>
      <c r="V84" s="146"/>
      <c r="W84" s="146"/>
      <c r="X84" s="146"/>
      <c r="Y84" s="167"/>
      <c r="Z84" s="146"/>
      <c r="AA84" s="146"/>
      <c r="AB84" s="146"/>
      <c r="AC84" s="146"/>
      <c r="AD84" s="146"/>
      <c r="AE84" s="167"/>
      <c r="AF84" s="146"/>
      <c r="AG84" s="146"/>
      <c r="AH84" s="146"/>
      <c r="AI84" s="146"/>
      <c r="AJ84" s="171"/>
      <c r="AK84" s="169"/>
      <c r="AL84" s="169"/>
      <c r="AM84" s="170"/>
      <c r="AN84" s="167"/>
      <c r="AO84" s="146"/>
      <c r="AP84" s="146"/>
      <c r="AQ84" s="146"/>
      <c r="AR84" s="146"/>
      <c r="AS84" s="171"/>
      <c r="AT84" s="172" t="s">
        <v>1122</v>
      </c>
      <c r="AU84" s="359"/>
      <c r="AV84" s="173"/>
      <c r="AW84" s="173"/>
      <c r="AX84" s="173"/>
      <c r="AY84" s="173"/>
      <c r="AZ84" s="173"/>
      <c r="BA84" s="173"/>
      <c r="BB84" s="173"/>
      <c r="BC84" s="173"/>
      <c r="BD84" s="173"/>
      <c r="BE84" s="146"/>
      <c r="BF84" s="173"/>
      <c r="BG84" s="173"/>
      <c r="BH84" s="173"/>
      <c r="BI84" s="173"/>
      <c r="BJ84" s="167"/>
      <c r="BK84" s="171"/>
      <c r="BL84" s="302"/>
      <c r="BM84" s="303"/>
      <c r="BN84" s="173"/>
      <c r="BO84" s="304"/>
      <c r="BP84" s="278"/>
      <c r="BQ84" s="171"/>
      <c r="BR84" s="231"/>
      <c r="BS84" s="231"/>
      <c r="BT84" s="231"/>
      <c r="BU84" s="231"/>
      <c r="BV84" s="231"/>
      <c r="BW84" s="231"/>
      <c r="BX84" s="233"/>
      <c r="BY84" s="167"/>
      <c r="BZ84" s="231"/>
      <c r="CA84" s="231"/>
      <c r="CB84" s="231"/>
      <c r="CC84" s="231"/>
      <c r="CD84" s="231"/>
      <c r="CE84" s="233"/>
      <c r="CF84" s="167"/>
      <c r="CG84" s="231"/>
      <c r="CH84" s="231"/>
      <c r="CI84" s="231"/>
      <c r="CJ84" s="231"/>
      <c r="CK84" s="231"/>
      <c r="CL84" s="233"/>
      <c r="CM84" s="167"/>
      <c r="CN84" s="146"/>
      <c r="CO84" s="146"/>
      <c r="CP84" s="146"/>
      <c r="CQ84" s="146"/>
      <c r="CR84" s="146"/>
      <c r="CS84" s="146"/>
      <c r="CT84" s="167"/>
      <c r="CU84" s="231"/>
      <c r="CV84" s="231"/>
      <c r="CW84" s="231"/>
      <c r="CX84" s="231"/>
      <c r="CY84" s="231"/>
      <c r="CZ84" s="231"/>
      <c r="DA84" s="155"/>
      <c r="DB84" s="146"/>
      <c r="DC84" s="173"/>
      <c r="DD84" s="146"/>
      <c r="DE84" s="173"/>
      <c r="DF84" s="146"/>
      <c r="DG84" s="169"/>
      <c r="DH84" s="169"/>
      <c r="DI84" s="169"/>
      <c r="DJ84" s="146"/>
      <c r="DK84" s="207"/>
      <c r="DL84" s="231"/>
      <c r="DM84" s="231"/>
      <c r="DN84" s="231"/>
      <c r="DO84" s="233"/>
    </row>
    <row r="85" spans="1:119" x14ac:dyDescent="0.25">
      <c r="A85" s="152">
        <v>81</v>
      </c>
      <c r="B85" s="146">
        <v>81</v>
      </c>
      <c r="C85" s="146"/>
      <c r="D85" s="168"/>
      <c r="E85" s="166"/>
      <c r="F85" s="166"/>
      <c r="M85" s="167"/>
      <c r="N85" s="146"/>
      <c r="O85" s="146"/>
      <c r="P85" s="146"/>
      <c r="Q85" s="146"/>
      <c r="R85" s="146"/>
      <c r="S85" s="167"/>
      <c r="T85" s="146"/>
      <c r="U85" s="146"/>
      <c r="V85" s="146"/>
      <c r="W85" s="146"/>
      <c r="X85" s="146"/>
      <c r="Y85" s="167"/>
      <c r="Z85" s="146"/>
      <c r="AA85" s="146"/>
      <c r="AB85" s="146"/>
      <c r="AC85" s="146"/>
      <c r="AD85" s="146"/>
      <c r="AE85" s="167"/>
      <c r="AF85" s="146"/>
      <c r="AG85" s="146"/>
      <c r="AH85" s="146"/>
      <c r="AI85" s="146"/>
      <c r="AJ85" s="171"/>
      <c r="AK85" s="169"/>
      <c r="AL85" s="169"/>
      <c r="AM85" s="170"/>
      <c r="AN85" s="306"/>
      <c r="AO85" s="176"/>
      <c r="AP85" s="176"/>
      <c r="AQ85" s="176"/>
      <c r="AR85" s="176"/>
      <c r="AS85" s="305"/>
      <c r="AT85" s="172" t="s">
        <v>1122</v>
      </c>
      <c r="AU85" s="359"/>
      <c r="AV85" s="173"/>
      <c r="AW85" s="173"/>
      <c r="AX85" s="173"/>
      <c r="AY85" s="173"/>
      <c r="AZ85" s="173"/>
      <c r="BA85" s="173"/>
      <c r="BB85" s="173"/>
      <c r="BC85" s="173"/>
      <c r="BD85" s="173"/>
      <c r="BE85" s="146"/>
      <c r="BF85" s="173"/>
      <c r="BG85" s="173"/>
      <c r="BH85" s="173"/>
      <c r="BI85" s="173"/>
      <c r="BJ85" s="167"/>
      <c r="BK85" s="171"/>
      <c r="BL85" s="302"/>
      <c r="BM85" s="303"/>
      <c r="BN85" s="173"/>
      <c r="BO85" s="304"/>
      <c r="BP85" s="278"/>
      <c r="BQ85" s="171"/>
      <c r="BR85" s="231"/>
      <c r="BS85" s="231"/>
      <c r="BT85" s="231"/>
      <c r="BU85" s="231"/>
      <c r="BV85" s="231"/>
      <c r="BW85" s="231"/>
      <c r="BX85" s="233"/>
      <c r="BY85" s="167"/>
      <c r="BZ85" s="231"/>
      <c r="CA85" s="231"/>
      <c r="CB85" s="231"/>
      <c r="CC85" s="231"/>
      <c r="CD85" s="231"/>
      <c r="CE85" s="233"/>
      <c r="CF85" s="167"/>
      <c r="CG85" s="231"/>
      <c r="CH85" s="231"/>
      <c r="CI85" s="231"/>
      <c r="CJ85" s="231"/>
      <c r="CK85" s="231"/>
      <c r="CL85" s="233"/>
      <c r="CM85" s="167"/>
      <c r="CN85" s="146"/>
      <c r="CO85" s="146"/>
      <c r="CP85" s="146"/>
      <c r="CQ85" s="146"/>
      <c r="CR85" s="146"/>
      <c r="CS85" s="146"/>
      <c r="CT85" s="167"/>
      <c r="CU85" s="231"/>
      <c r="CV85" s="231"/>
      <c r="CW85" s="231"/>
      <c r="CX85" s="231"/>
      <c r="CY85" s="231"/>
      <c r="CZ85" s="231"/>
      <c r="DA85" s="155"/>
      <c r="DB85" s="146"/>
      <c r="DC85" s="173"/>
      <c r="DD85" s="146"/>
      <c r="DE85" s="173"/>
      <c r="DF85" s="146"/>
      <c r="DG85" s="169"/>
      <c r="DH85" s="169"/>
      <c r="DI85" s="169"/>
      <c r="DJ85" s="146"/>
      <c r="DK85" s="207"/>
      <c r="DL85" s="231"/>
      <c r="DM85" s="231"/>
      <c r="DN85" s="231"/>
      <c r="DO85" s="313"/>
    </row>
    <row r="86" spans="1:119" x14ac:dyDescent="0.25">
      <c r="A86" s="152">
        <v>82</v>
      </c>
      <c r="B86" s="146">
        <v>82</v>
      </c>
      <c r="C86" s="146"/>
      <c r="D86" s="168"/>
      <c r="E86" s="166"/>
      <c r="F86" s="166"/>
      <c r="M86" s="167"/>
      <c r="N86" s="146"/>
      <c r="O86" s="146"/>
      <c r="P86" s="146"/>
      <c r="Q86" s="146"/>
      <c r="R86" s="146"/>
      <c r="S86" s="167"/>
      <c r="T86" s="146"/>
      <c r="U86" s="146"/>
      <c r="V86" s="146"/>
      <c r="W86" s="146"/>
      <c r="X86" s="146"/>
      <c r="Y86" s="167"/>
      <c r="Z86" s="146"/>
      <c r="AA86" s="146"/>
      <c r="AB86" s="146"/>
      <c r="AC86" s="146"/>
      <c r="AD86" s="146"/>
      <c r="AE86" s="167"/>
      <c r="AF86" s="146"/>
      <c r="AG86" s="146"/>
      <c r="AH86" s="146"/>
      <c r="AI86" s="146"/>
      <c r="AJ86" s="171"/>
      <c r="AK86" s="169"/>
      <c r="AL86" s="169"/>
      <c r="AM86" s="170"/>
      <c r="AN86" s="167"/>
      <c r="AO86" s="146"/>
      <c r="AP86" s="146"/>
      <c r="AQ86" s="146"/>
      <c r="AR86" s="146"/>
      <c r="AS86" s="171"/>
      <c r="AT86" s="172" t="s">
        <v>1122</v>
      </c>
      <c r="AU86" s="359"/>
      <c r="AV86" s="173"/>
      <c r="AW86" s="173"/>
      <c r="AX86" s="173"/>
      <c r="AY86" s="173"/>
      <c r="AZ86" s="173"/>
      <c r="BA86" s="173"/>
      <c r="BB86" s="173"/>
      <c r="BC86" s="173"/>
      <c r="BD86" s="173"/>
      <c r="BE86" s="146"/>
      <c r="BF86" s="173"/>
      <c r="BG86" s="173"/>
      <c r="BH86" s="173"/>
      <c r="BI86" s="173"/>
      <c r="BJ86" s="167"/>
      <c r="BK86" s="171"/>
      <c r="BL86" s="302"/>
      <c r="BM86" s="303"/>
      <c r="BN86" s="173"/>
      <c r="BO86" s="304"/>
      <c r="BP86" s="278"/>
      <c r="BQ86" s="171"/>
      <c r="BR86" s="231"/>
      <c r="BS86" s="231"/>
      <c r="BT86" s="231"/>
      <c r="BU86" s="231"/>
      <c r="BV86" s="231"/>
      <c r="BW86" s="231"/>
      <c r="BX86" s="233"/>
      <c r="BY86" s="167"/>
      <c r="BZ86" s="231"/>
      <c r="CA86" s="231"/>
      <c r="CB86" s="231"/>
      <c r="CC86" s="231"/>
      <c r="CD86" s="231"/>
      <c r="CE86" s="233"/>
      <c r="CF86" s="167"/>
      <c r="CG86" s="231"/>
      <c r="CH86" s="231"/>
      <c r="CI86" s="231"/>
      <c r="CJ86" s="231"/>
      <c r="CK86" s="231"/>
      <c r="CL86" s="233"/>
      <c r="CM86" s="167"/>
      <c r="CN86" s="146"/>
      <c r="CO86" s="146"/>
      <c r="CP86" s="146"/>
      <c r="CQ86" s="146"/>
      <c r="CR86" s="146"/>
      <c r="CS86" s="146"/>
      <c r="CT86" s="167"/>
      <c r="CU86" s="231"/>
      <c r="CV86" s="231"/>
      <c r="CW86" s="231"/>
      <c r="CX86" s="231"/>
      <c r="CY86" s="231"/>
      <c r="CZ86" s="231"/>
      <c r="DA86" s="155"/>
      <c r="DB86" s="146"/>
      <c r="DC86" s="173"/>
      <c r="DD86" s="146"/>
      <c r="DE86" s="173"/>
      <c r="DF86" s="146"/>
      <c r="DG86" s="169"/>
      <c r="DH86" s="169"/>
      <c r="DI86" s="169"/>
      <c r="DJ86" s="146"/>
      <c r="DK86" s="207"/>
      <c r="DL86" s="231"/>
      <c r="DM86" s="231"/>
      <c r="DN86" s="231"/>
      <c r="DO86" s="313"/>
    </row>
    <row r="87" spans="1:119" x14ac:dyDescent="0.25">
      <c r="A87" s="152">
        <v>83</v>
      </c>
      <c r="B87" s="146">
        <v>83</v>
      </c>
      <c r="C87" s="146"/>
      <c r="D87" s="168"/>
      <c r="E87" s="166"/>
      <c r="F87" s="166"/>
      <c r="M87" s="167"/>
      <c r="N87" s="146"/>
      <c r="O87" s="146"/>
      <c r="P87" s="146"/>
      <c r="Q87" s="146"/>
      <c r="R87" s="146"/>
      <c r="S87" s="167"/>
      <c r="T87" s="146"/>
      <c r="U87" s="146"/>
      <c r="V87" s="146"/>
      <c r="W87" s="146"/>
      <c r="X87" s="146"/>
      <c r="Y87" s="167"/>
      <c r="Z87" s="146"/>
      <c r="AA87" s="146"/>
      <c r="AB87" s="146"/>
      <c r="AC87" s="146"/>
      <c r="AD87" s="146"/>
      <c r="AE87" s="167"/>
      <c r="AF87" s="146"/>
      <c r="AG87" s="146"/>
      <c r="AH87" s="146"/>
      <c r="AI87" s="146"/>
      <c r="AJ87" s="171"/>
      <c r="AK87" s="169"/>
      <c r="AL87" s="169"/>
      <c r="AM87" s="170"/>
      <c r="AN87" s="167"/>
      <c r="AO87" s="146"/>
      <c r="AP87" s="146"/>
      <c r="AQ87" s="146"/>
      <c r="AR87" s="146"/>
      <c r="AS87" s="171"/>
      <c r="AT87" s="172" t="s">
        <v>1122</v>
      </c>
      <c r="AU87" s="359"/>
      <c r="AV87" s="173"/>
      <c r="AW87" s="173"/>
      <c r="AX87" s="173"/>
      <c r="AY87" s="173"/>
      <c r="AZ87" s="173"/>
      <c r="BA87" s="173"/>
      <c r="BB87" s="173"/>
      <c r="BC87" s="173"/>
      <c r="BD87" s="173"/>
      <c r="BE87" s="146"/>
      <c r="BF87" s="173"/>
      <c r="BG87" s="173"/>
      <c r="BH87" s="173"/>
      <c r="BI87" s="173"/>
      <c r="BJ87" s="167"/>
      <c r="BK87" s="171"/>
      <c r="BL87" s="302"/>
      <c r="BM87" s="303"/>
      <c r="BN87" s="173"/>
      <c r="BO87" s="304"/>
      <c r="BP87" s="278"/>
      <c r="BQ87" s="171"/>
      <c r="BR87" s="231"/>
      <c r="BS87" s="231"/>
      <c r="BT87" s="231"/>
      <c r="BU87" s="231"/>
      <c r="BV87" s="231"/>
      <c r="BW87" s="231"/>
      <c r="BX87" s="233"/>
      <c r="BY87" s="167"/>
      <c r="BZ87" s="231"/>
      <c r="CA87" s="231"/>
      <c r="CB87" s="231"/>
      <c r="CC87" s="231"/>
      <c r="CD87" s="231"/>
      <c r="CE87" s="233"/>
      <c r="CF87" s="167"/>
      <c r="CG87" s="231"/>
      <c r="CH87" s="231"/>
      <c r="CI87" s="231"/>
      <c r="CJ87" s="231"/>
      <c r="CK87" s="231"/>
      <c r="CL87" s="233"/>
      <c r="CM87" s="167"/>
      <c r="CN87" s="146"/>
      <c r="CO87" s="146"/>
      <c r="CP87" s="146"/>
      <c r="CQ87" s="146"/>
      <c r="CR87" s="146"/>
      <c r="CS87" s="146"/>
      <c r="CT87" s="167"/>
      <c r="CU87" s="231"/>
      <c r="CV87" s="231"/>
      <c r="CW87" s="231"/>
      <c r="CX87" s="231"/>
      <c r="CY87" s="231"/>
      <c r="CZ87" s="231"/>
      <c r="DA87" s="155"/>
      <c r="DB87" s="146"/>
      <c r="DC87" s="173"/>
      <c r="DD87" s="146"/>
      <c r="DE87" s="173"/>
      <c r="DF87" s="146"/>
      <c r="DG87" s="169"/>
      <c r="DH87" s="169"/>
      <c r="DI87" s="169"/>
      <c r="DJ87" s="146"/>
      <c r="DK87" s="207"/>
      <c r="DL87" s="231"/>
      <c r="DM87" s="231"/>
      <c r="DN87" s="231"/>
      <c r="DO87" s="233"/>
    </row>
    <row r="88" spans="1:119" x14ac:dyDescent="0.25">
      <c r="A88" s="152">
        <v>84</v>
      </c>
      <c r="B88" s="146">
        <v>84</v>
      </c>
      <c r="C88" s="146"/>
      <c r="D88" s="168">
        <v>41754</v>
      </c>
      <c r="E88" s="166">
        <v>1</v>
      </c>
      <c r="F88" s="166">
        <v>1</v>
      </c>
      <c r="G88" s="31">
        <v>6.4</v>
      </c>
      <c r="I88" s="125">
        <v>67</v>
      </c>
      <c r="J88">
        <v>9.9</v>
      </c>
      <c r="L88">
        <v>66</v>
      </c>
      <c r="M88" s="167">
        <v>1</v>
      </c>
      <c r="N88" s="146">
        <v>1</v>
      </c>
      <c r="O88" s="146">
        <v>2</v>
      </c>
      <c r="P88" s="146">
        <v>3</v>
      </c>
      <c r="Q88" s="146">
        <v>3</v>
      </c>
      <c r="R88" s="146">
        <v>3</v>
      </c>
      <c r="S88" s="167"/>
      <c r="T88" s="146"/>
      <c r="U88" s="146" t="s">
        <v>1128</v>
      </c>
      <c r="V88" s="146" t="s">
        <v>1131</v>
      </c>
      <c r="W88" s="146"/>
      <c r="X88" s="146"/>
      <c r="Y88" s="167"/>
      <c r="Z88" s="146"/>
      <c r="AA88" s="146">
        <v>5</v>
      </c>
      <c r="AB88" s="146">
        <v>15</v>
      </c>
      <c r="AC88" s="146"/>
      <c r="AD88" s="146"/>
      <c r="AE88" s="167"/>
      <c r="AF88" s="146"/>
      <c r="AG88" s="146"/>
      <c r="AH88" s="146"/>
      <c r="AI88" s="146">
        <v>16</v>
      </c>
      <c r="AJ88" s="171"/>
      <c r="AK88" s="169">
        <v>41779</v>
      </c>
      <c r="AL88" s="169">
        <v>41779</v>
      </c>
      <c r="AM88" s="170">
        <v>41785</v>
      </c>
      <c r="AN88" s="167"/>
      <c r="AO88" s="146"/>
      <c r="AP88" s="146"/>
      <c r="AQ88" s="146"/>
      <c r="AR88" s="146"/>
      <c r="AS88" s="171"/>
      <c r="AT88" s="172" t="s">
        <v>1175</v>
      </c>
      <c r="AU88" s="359">
        <v>1</v>
      </c>
      <c r="AV88" s="173">
        <v>1.51</v>
      </c>
      <c r="AW88" s="173">
        <v>220</v>
      </c>
      <c r="AX88" s="173"/>
      <c r="AY88" s="173"/>
      <c r="AZ88" s="173"/>
      <c r="BA88" s="173"/>
      <c r="BB88" s="173"/>
      <c r="BC88" s="173"/>
      <c r="BD88" s="173"/>
      <c r="BE88" s="146"/>
      <c r="BF88" s="173"/>
      <c r="BG88" s="173"/>
      <c r="BH88" s="173"/>
      <c r="BI88" s="173"/>
      <c r="BJ88" s="167">
        <v>0</v>
      </c>
      <c r="BK88" s="171">
        <v>0</v>
      </c>
      <c r="BL88" s="302"/>
      <c r="BM88" s="303"/>
      <c r="BN88" s="173"/>
      <c r="BO88" s="304"/>
      <c r="BP88" s="278"/>
      <c r="BQ88" s="171"/>
      <c r="BR88" s="231"/>
      <c r="BS88" s="231"/>
      <c r="BT88" s="231"/>
      <c r="BU88" s="231"/>
      <c r="BV88" s="231"/>
      <c r="BW88" s="231"/>
      <c r="BX88" s="233"/>
      <c r="BY88" s="167"/>
      <c r="BZ88" s="231"/>
      <c r="CA88" s="231"/>
      <c r="CB88" s="231"/>
      <c r="CC88" s="231"/>
      <c r="CD88" s="231"/>
      <c r="CE88" s="233"/>
      <c r="CF88" s="167"/>
      <c r="CG88" s="231"/>
      <c r="CH88" s="231"/>
      <c r="CI88" s="231"/>
      <c r="CJ88" s="231"/>
      <c r="CK88" s="231"/>
      <c r="CL88" s="233"/>
      <c r="CM88" s="167"/>
      <c r="CN88" s="146"/>
      <c r="CO88" s="146"/>
      <c r="CP88" s="146"/>
      <c r="CQ88" s="146"/>
      <c r="CR88" s="146"/>
      <c r="CS88" s="146"/>
      <c r="CT88" s="167"/>
      <c r="CU88" s="231"/>
      <c r="CV88" s="231"/>
      <c r="CW88" s="231"/>
      <c r="CX88" s="231"/>
      <c r="CY88" s="231"/>
      <c r="CZ88" s="231"/>
      <c r="DA88" s="155"/>
      <c r="DB88" s="146"/>
      <c r="DC88" s="173"/>
      <c r="DD88" s="146"/>
      <c r="DE88" s="173"/>
      <c r="DF88" s="146"/>
      <c r="DG88" s="169"/>
      <c r="DH88" s="169"/>
      <c r="DI88" s="169"/>
      <c r="DJ88" s="146"/>
      <c r="DK88" s="207"/>
      <c r="DL88" s="231"/>
      <c r="DM88" s="231"/>
      <c r="DN88" s="231"/>
      <c r="DO88" s="233"/>
    </row>
    <row r="89" spans="1:119" x14ac:dyDescent="0.25">
      <c r="A89" s="152">
        <v>85</v>
      </c>
      <c r="B89" s="146">
        <v>85</v>
      </c>
      <c r="C89" s="146"/>
      <c r="D89" s="168">
        <v>41754</v>
      </c>
      <c r="E89" s="166">
        <v>1</v>
      </c>
      <c r="F89" s="166">
        <v>1</v>
      </c>
      <c r="G89" s="31">
        <v>6.4</v>
      </c>
      <c r="I89" s="125">
        <v>61</v>
      </c>
      <c r="J89">
        <v>10</v>
      </c>
      <c r="L89">
        <v>60</v>
      </c>
      <c r="M89" s="167">
        <v>1</v>
      </c>
      <c r="N89" s="146">
        <v>1</v>
      </c>
      <c r="O89" s="146">
        <v>1</v>
      </c>
      <c r="P89" s="146">
        <v>1</v>
      </c>
      <c r="Q89" s="146">
        <v>1</v>
      </c>
      <c r="R89" s="146">
        <v>1</v>
      </c>
      <c r="S89" s="167"/>
      <c r="T89" s="146" t="s">
        <v>1128</v>
      </c>
      <c r="U89" s="146" t="s">
        <v>1128</v>
      </c>
      <c r="V89" s="146"/>
      <c r="W89" s="146"/>
      <c r="X89" s="146"/>
      <c r="Y89" s="167"/>
      <c r="Z89" s="146">
        <v>1</v>
      </c>
      <c r="AA89" s="146">
        <v>8</v>
      </c>
      <c r="AB89" s="146">
        <v>6</v>
      </c>
      <c r="AC89" s="146"/>
      <c r="AD89" s="146"/>
      <c r="AE89" s="167"/>
      <c r="AF89" s="146"/>
      <c r="AG89" s="146"/>
      <c r="AH89" s="146"/>
      <c r="AI89" s="146">
        <v>7</v>
      </c>
      <c r="AJ89" s="171"/>
      <c r="AK89" s="169">
        <v>41773</v>
      </c>
      <c r="AL89" s="169">
        <v>41779</v>
      </c>
      <c r="AM89" s="170">
        <v>41779</v>
      </c>
      <c r="AN89" s="167"/>
      <c r="AO89" s="146"/>
      <c r="AP89" s="146"/>
      <c r="AQ89" s="146"/>
      <c r="AR89" s="146"/>
      <c r="AS89" s="171"/>
      <c r="AT89" s="172" t="s">
        <v>1176</v>
      </c>
      <c r="AU89" s="359">
        <v>1</v>
      </c>
      <c r="AV89" s="173">
        <v>2.04</v>
      </c>
      <c r="AW89" s="173">
        <v>300</v>
      </c>
      <c r="AX89" s="173"/>
      <c r="AY89" s="173"/>
      <c r="AZ89" s="173"/>
      <c r="BA89" s="173"/>
      <c r="BB89" s="173"/>
      <c r="BC89" s="173"/>
      <c r="BD89" s="173"/>
      <c r="BE89" s="146"/>
      <c r="BF89" s="173"/>
      <c r="BG89" s="173"/>
      <c r="BH89" s="173"/>
      <c r="BI89" s="173"/>
      <c r="BJ89" s="167">
        <v>0</v>
      </c>
      <c r="BK89" s="171">
        <v>0</v>
      </c>
      <c r="BL89" s="365" t="s">
        <v>1231</v>
      </c>
      <c r="BM89" s="303"/>
      <c r="BN89" s="173"/>
      <c r="BO89" s="304"/>
      <c r="BP89" s="278"/>
      <c r="BQ89" s="171"/>
      <c r="BR89" s="231"/>
      <c r="BS89" s="231"/>
      <c r="BT89" s="231"/>
      <c r="BU89" s="231"/>
      <c r="BV89" s="231"/>
      <c r="BW89" s="231"/>
      <c r="BX89" s="233"/>
      <c r="BY89" s="167"/>
      <c r="BZ89" s="231"/>
      <c r="CA89" s="231"/>
      <c r="CB89" s="231"/>
      <c r="CC89" s="231"/>
      <c r="CD89" s="231"/>
      <c r="CE89" s="233"/>
      <c r="CF89" s="167"/>
      <c r="CG89" s="231"/>
      <c r="CH89" s="231"/>
      <c r="CI89" s="231"/>
      <c r="CJ89" s="231"/>
      <c r="CK89" s="231"/>
      <c r="CL89" s="233"/>
      <c r="CM89" s="167"/>
      <c r="CN89" s="146"/>
      <c r="CO89" s="146"/>
      <c r="CP89" s="146"/>
      <c r="CQ89" s="146"/>
      <c r="CR89" s="146"/>
      <c r="CS89" s="146"/>
      <c r="CT89" s="167"/>
      <c r="CU89" s="231"/>
      <c r="CV89" s="231"/>
      <c r="CW89" s="231"/>
      <c r="CX89" s="231"/>
      <c r="CY89" s="231"/>
      <c r="CZ89" s="231"/>
      <c r="DA89" s="155"/>
      <c r="DB89" s="146"/>
      <c r="DC89" s="173"/>
      <c r="DD89" s="146"/>
      <c r="DE89" s="173"/>
      <c r="DF89" s="146"/>
      <c r="DG89" s="169"/>
      <c r="DH89" s="169"/>
      <c r="DI89" s="169"/>
      <c r="DJ89" s="146"/>
      <c r="DK89" s="207"/>
      <c r="DL89" s="231"/>
      <c r="DM89" s="231"/>
      <c r="DN89" s="231"/>
      <c r="DO89" s="233"/>
    </row>
    <row r="90" spans="1:119" x14ac:dyDescent="0.25">
      <c r="A90" s="152">
        <v>86</v>
      </c>
      <c r="B90" s="146"/>
      <c r="C90" s="146"/>
      <c r="D90" s="168"/>
      <c r="E90" s="166"/>
      <c r="F90" s="166"/>
      <c r="M90" s="167"/>
      <c r="N90" s="146"/>
      <c r="O90" s="146"/>
      <c r="P90" s="146"/>
      <c r="Q90" s="146"/>
      <c r="R90" s="146"/>
      <c r="S90" s="167"/>
      <c r="T90" s="146"/>
      <c r="U90" s="146"/>
      <c r="V90" s="146"/>
      <c r="W90" s="146"/>
      <c r="X90" s="146"/>
      <c r="Y90" s="167"/>
      <c r="Z90" s="146"/>
      <c r="AA90" s="146"/>
      <c r="AB90" s="146"/>
      <c r="AC90" s="146"/>
      <c r="AD90" s="146"/>
      <c r="AE90" s="167"/>
      <c r="AF90" s="146"/>
      <c r="AG90" s="146"/>
      <c r="AH90" s="146"/>
      <c r="AI90" s="146"/>
      <c r="AJ90" s="171"/>
      <c r="AK90" s="169"/>
      <c r="AL90" s="169"/>
      <c r="AM90" s="170"/>
      <c r="AN90" s="167"/>
      <c r="AO90" s="146"/>
      <c r="AP90" s="146"/>
      <c r="AQ90" s="146"/>
      <c r="AR90" s="146"/>
      <c r="AS90" s="171"/>
      <c r="AT90" s="172" t="s">
        <v>1123</v>
      </c>
      <c r="AU90" s="359"/>
      <c r="AV90" s="173"/>
      <c r="AW90" s="173"/>
      <c r="AX90" s="173"/>
      <c r="AY90" s="173"/>
      <c r="AZ90" s="173"/>
      <c r="BA90" s="173"/>
      <c r="BB90" s="173"/>
      <c r="BC90" s="173"/>
      <c r="BD90" s="173"/>
      <c r="BE90" s="146"/>
      <c r="BF90" s="173"/>
      <c r="BG90" s="173"/>
      <c r="BH90" s="173"/>
      <c r="BI90" s="173"/>
      <c r="BJ90" s="167"/>
      <c r="BK90" s="171"/>
      <c r="BL90" s="302"/>
      <c r="BM90" s="303"/>
      <c r="BN90" s="173"/>
      <c r="BO90" s="304"/>
      <c r="BP90" s="278"/>
      <c r="BQ90" s="171"/>
      <c r="BR90" s="231"/>
      <c r="BS90" s="231"/>
      <c r="BT90" s="231"/>
      <c r="BU90" s="231"/>
      <c r="BV90" s="231"/>
      <c r="BW90" s="231"/>
      <c r="BX90" s="233"/>
      <c r="BY90" s="167"/>
      <c r="BZ90" s="231"/>
      <c r="CA90" s="231"/>
      <c r="CB90" s="231"/>
      <c r="CC90" s="231"/>
      <c r="CD90" s="231"/>
      <c r="CE90" s="233"/>
      <c r="CF90" s="167"/>
      <c r="CG90" s="231"/>
      <c r="CH90" s="231"/>
      <c r="CI90" s="231"/>
      <c r="CJ90" s="231"/>
      <c r="CK90" s="231"/>
      <c r="CL90" s="233"/>
      <c r="CM90" s="167"/>
      <c r="CN90" s="146"/>
      <c r="CO90" s="146"/>
      <c r="CP90" s="146"/>
      <c r="CQ90" s="146"/>
      <c r="CR90" s="146"/>
      <c r="CS90" s="146"/>
      <c r="CT90" s="167"/>
      <c r="CU90" s="231"/>
      <c r="CV90" s="231"/>
      <c r="CW90" s="231"/>
      <c r="CX90" s="231"/>
      <c r="CY90" s="231"/>
      <c r="CZ90" s="231"/>
      <c r="DA90" s="155"/>
      <c r="DB90" s="146"/>
      <c r="DC90" s="173"/>
      <c r="DD90" s="146"/>
      <c r="DE90" s="173"/>
      <c r="DF90" s="146"/>
      <c r="DG90" s="169"/>
      <c r="DH90" s="169"/>
      <c r="DI90" s="169"/>
      <c r="DJ90" s="146"/>
      <c r="DK90" s="207"/>
      <c r="DL90" s="231"/>
      <c r="DM90" s="231"/>
      <c r="DN90" s="231"/>
      <c r="DO90" s="233"/>
    </row>
    <row r="91" spans="1:119" x14ac:dyDescent="0.25">
      <c r="A91" s="152">
        <v>87</v>
      </c>
      <c r="B91" s="146"/>
      <c r="C91" s="146"/>
      <c r="D91" s="168"/>
      <c r="E91" s="166"/>
      <c r="F91" s="166"/>
      <c r="M91" s="167"/>
      <c r="N91" s="146"/>
      <c r="O91" s="146"/>
      <c r="P91" s="146"/>
      <c r="Q91" s="146"/>
      <c r="R91" s="146"/>
      <c r="S91" s="167"/>
      <c r="T91" s="146"/>
      <c r="U91" s="146"/>
      <c r="V91" s="146"/>
      <c r="W91" s="146"/>
      <c r="X91" s="146"/>
      <c r="Y91" s="167"/>
      <c r="Z91" s="146"/>
      <c r="AA91" s="146"/>
      <c r="AB91" s="146"/>
      <c r="AC91" s="146"/>
      <c r="AD91" s="146"/>
      <c r="AE91" s="167"/>
      <c r="AF91" s="146"/>
      <c r="AG91" s="146"/>
      <c r="AH91" s="146"/>
      <c r="AI91" s="146"/>
      <c r="AJ91" s="171"/>
      <c r="AK91" s="169"/>
      <c r="AL91" s="169"/>
      <c r="AM91" s="170"/>
      <c r="AN91" s="167"/>
      <c r="AO91" s="146"/>
      <c r="AP91" s="146"/>
      <c r="AQ91" s="146"/>
      <c r="AR91" s="146"/>
      <c r="AS91" s="171"/>
      <c r="AT91" s="172" t="s">
        <v>1123</v>
      </c>
      <c r="AU91" s="359"/>
      <c r="AV91" s="173"/>
      <c r="AW91" s="173"/>
      <c r="AX91" s="173"/>
      <c r="AY91" s="173"/>
      <c r="AZ91" s="173"/>
      <c r="BA91" s="173"/>
      <c r="BB91" s="173"/>
      <c r="BC91" s="173"/>
      <c r="BD91" s="173"/>
      <c r="BE91" s="146"/>
      <c r="BF91" s="173"/>
      <c r="BG91" s="173"/>
      <c r="BH91" s="173"/>
      <c r="BI91" s="173"/>
      <c r="BJ91" s="167"/>
      <c r="BK91" s="171"/>
      <c r="BL91" s="302"/>
      <c r="BM91" s="303"/>
      <c r="BN91" s="173"/>
      <c r="BO91" s="304"/>
      <c r="BP91" s="278"/>
      <c r="BQ91" s="171"/>
      <c r="BR91" s="231"/>
      <c r="BS91" s="231"/>
      <c r="BT91" s="231"/>
      <c r="BU91" s="231"/>
      <c r="BV91" s="231"/>
      <c r="BW91" s="231"/>
      <c r="BX91" s="233"/>
      <c r="BY91" s="167"/>
      <c r="BZ91" s="231"/>
      <c r="CA91" s="231"/>
      <c r="CB91" s="231"/>
      <c r="CC91" s="231"/>
      <c r="CD91" s="231"/>
      <c r="CE91" s="233"/>
      <c r="CF91" s="167"/>
      <c r="CG91" s="231"/>
      <c r="CH91" s="231"/>
      <c r="CI91" s="231"/>
      <c r="CJ91" s="231"/>
      <c r="CK91" s="231"/>
      <c r="CL91" s="233"/>
      <c r="CM91" s="167"/>
      <c r="CN91" s="146"/>
      <c r="CO91" s="146"/>
      <c r="CP91" s="146"/>
      <c r="CQ91" s="146"/>
      <c r="CR91" s="146"/>
      <c r="CS91" s="146"/>
      <c r="CT91" s="167"/>
      <c r="CU91" s="231"/>
      <c r="CV91" s="231"/>
      <c r="CW91" s="231"/>
      <c r="CX91" s="231"/>
      <c r="CY91" s="231"/>
      <c r="CZ91" s="231"/>
      <c r="DA91" s="155"/>
      <c r="DB91" s="146"/>
      <c r="DC91" s="173"/>
      <c r="DD91" s="146"/>
      <c r="DE91" s="173"/>
      <c r="DF91" s="146"/>
      <c r="DG91" s="169"/>
      <c r="DH91" s="169"/>
      <c r="DI91" s="169"/>
      <c r="DJ91" s="146"/>
      <c r="DK91" s="207"/>
      <c r="DL91" s="231"/>
      <c r="DM91" s="231"/>
      <c r="DN91" s="231"/>
      <c r="DO91" s="313"/>
    </row>
    <row r="92" spans="1:119" x14ac:dyDescent="0.25">
      <c r="A92" s="152">
        <v>88</v>
      </c>
      <c r="B92" s="146"/>
      <c r="C92" s="146"/>
      <c r="D92" s="168"/>
      <c r="E92" s="166"/>
      <c r="F92" s="166"/>
      <c r="M92" s="167"/>
      <c r="N92" s="146"/>
      <c r="O92" s="146"/>
      <c r="P92" s="146"/>
      <c r="Q92" s="146"/>
      <c r="R92" s="146"/>
      <c r="S92" s="167"/>
      <c r="T92" s="146"/>
      <c r="U92" s="146"/>
      <c r="V92" s="146"/>
      <c r="W92" s="146"/>
      <c r="X92" s="146"/>
      <c r="Y92" s="167"/>
      <c r="Z92" s="146"/>
      <c r="AA92" s="146"/>
      <c r="AB92" s="146"/>
      <c r="AC92" s="146"/>
      <c r="AD92" s="146"/>
      <c r="AE92" s="167"/>
      <c r="AF92" s="146"/>
      <c r="AG92" s="146"/>
      <c r="AH92" s="146"/>
      <c r="AI92" s="146"/>
      <c r="AJ92" s="171"/>
      <c r="AK92" s="169"/>
      <c r="AL92" s="169"/>
      <c r="AM92" s="170"/>
      <c r="AN92" s="167"/>
      <c r="AO92" s="146"/>
      <c r="AP92" s="146"/>
      <c r="AQ92" s="146"/>
      <c r="AR92" s="146"/>
      <c r="AS92" s="171"/>
      <c r="AT92" s="172" t="s">
        <v>1123</v>
      </c>
      <c r="AU92" s="359"/>
      <c r="AV92" s="173"/>
      <c r="AW92" s="173"/>
      <c r="AX92" s="173"/>
      <c r="AY92" s="173"/>
      <c r="AZ92" s="173"/>
      <c r="BA92" s="173"/>
      <c r="BB92" s="173"/>
      <c r="BC92" s="173"/>
      <c r="BD92" s="173"/>
      <c r="BE92" s="146"/>
      <c r="BF92" s="173"/>
      <c r="BG92" s="173"/>
      <c r="BH92" s="173"/>
      <c r="BI92" s="173"/>
      <c r="BJ92" s="167"/>
      <c r="BK92" s="171"/>
      <c r="BL92" s="302"/>
      <c r="BM92" s="303"/>
      <c r="BN92" s="173"/>
      <c r="BO92" s="304"/>
      <c r="BP92" s="278"/>
      <c r="BQ92" s="171"/>
      <c r="BR92" s="231"/>
      <c r="BS92" s="231"/>
      <c r="BT92" s="231"/>
      <c r="BU92" s="231"/>
      <c r="BV92" s="231"/>
      <c r="BW92" s="231"/>
      <c r="BX92" s="233"/>
      <c r="BY92" s="167"/>
      <c r="BZ92" s="231"/>
      <c r="CA92" s="231"/>
      <c r="CB92" s="231"/>
      <c r="CC92" s="231"/>
      <c r="CD92" s="231"/>
      <c r="CE92" s="233"/>
      <c r="CF92" s="167"/>
      <c r="CG92" s="231"/>
      <c r="CH92" s="231"/>
      <c r="CI92" s="231"/>
      <c r="CJ92" s="231"/>
      <c r="CK92" s="231"/>
      <c r="CL92" s="233"/>
      <c r="CM92" s="167"/>
      <c r="CN92" s="146"/>
      <c r="CO92" s="146"/>
      <c r="CP92" s="146"/>
      <c r="CQ92" s="146"/>
      <c r="CR92" s="146"/>
      <c r="CS92" s="146"/>
      <c r="CT92" s="167"/>
      <c r="CU92" s="231"/>
      <c r="CV92" s="231"/>
      <c r="CW92" s="231"/>
      <c r="CX92" s="231"/>
      <c r="CY92" s="231"/>
      <c r="CZ92" s="231"/>
      <c r="DA92" s="155"/>
      <c r="DB92" s="146"/>
      <c r="DC92" s="173"/>
      <c r="DD92" s="146"/>
      <c r="DE92" s="173"/>
      <c r="DF92" s="146"/>
      <c r="DG92" s="169"/>
      <c r="DH92" s="169"/>
      <c r="DI92" s="169"/>
      <c r="DJ92" s="146"/>
      <c r="DK92" s="207"/>
      <c r="DL92" s="231"/>
      <c r="DM92" s="231"/>
      <c r="DN92" s="231"/>
      <c r="DO92" s="233"/>
    </row>
    <row r="93" spans="1:119" x14ac:dyDescent="0.25">
      <c r="A93" s="152">
        <v>89</v>
      </c>
      <c r="B93" s="146"/>
      <c r="C93" s="146"/>
      <c r="D93" s="168"/>
      <c r="E93" s="166"/>
      <c r="F93" s="166"/>
      <c r="M93" s="167"/>
      <c r="N93" s="146"/>
      <c r="O93" s="146"/>
      <c r="P93" s="146"/>
      <c r="Q93" s="146"/>
      <c r="R93" s="146"/>
      <c r="S93" s="167"/>
      <c r="T93" s="146"/>
      <c r="U93" s="146"/>
      <c r="V93" s="146"/>
      <c r="W93" s="146"/>
      <c r="X93" s="146"/>
      <c r="Y93" s="167"/>
      <c r="Z93" s="146"/>
      <c r="AA93" s="146"/>
      <c r="AB93" s="146"/>
      <c r="AC93" s="146"/>
      <c r="AD93" s="146"/>
      <c r="AE93" s="167"/>
      <c r="AF93" s="146"/>
      <c r="AG93" s="146"/>
      <c r="AH93" s="146"/>
      <c r="AI93" s="146"/>
      <c r="AJ93" s="171"/>
      <c r="AK93" s="169"/>
      <c r="AL93" s="169"/>
      <c r="AM93" s="170"/>
      <c r="AN93" s="167"/>
      <c r="AO93" s="146"/>
      <c r="AP93" s="146"/>
      <c r="AQ93" s="146"/>
      <c r="AR93" s="146"/>
      <c r="AS93" s="171"/>
      <c r="AT93" s="172" t="s">
        <v>1123</v>
      </c>
      <c r="AU93" s="359"/>
      <c r="AV93" s="173"/>
      <c r="AW93" s="173"/>
      <c r="AX93" s="173"/>
      <c r="AY93" s="173"/>
      <c r="AZ93" s="173"/>
      <c r="BA93" s="173"/>
      <c r="BB93" s="173"/>
      <c r="BC93" s="173"/>
      <c r="BD93" s="173"/>
      <c r="BE93" s="146"/>
      <c r="BF93" s="173"/>
      <c r="BG93" s="173"/>
      <c r="BH93" s="173"/>
      <c r="BI93" s="173"/>
      <c r="BJ93" s="167"/>
      <c r="BK93" s="171"/>
      <c r="BL93" s="302"/>
      <c r="BM93" s="303"/>
      <c r="BN93" s="173"/>
      <c r="BO93" s="304"/>
      <c r="BP93" s="278"/>
      <c r="BQ93" s="171"/>
      <c r="BR93" s="231"/>
      <c r="BS93" s="231"/>
      <c r="BT93" s="231"/>
      <c r="BU93" s="231"/>
      <c r="BV93" s="231"/>
      <c r="BW93" s="231"/>
      <c r="BX93" s="233"/>
      <c r="BY93" s="167"/>
      <c r="BZ93" s="231"/>
      <c r="CA93" s="231"/>
      <c r="CB93" s="231"/>
      <c r="CC93" s="231"/>
      <c r="CD93" s="231"/>
      <c r="CE93" s="233"/>
      <c r="CF93" s="167"/>
      <c r="CG93" s="231"/>
      <c r="CH93" s="231"/>
      <c r="CI93" s="231"/>
      <c r="CJ93" s="231"/>
      <c r="CK93" s="231"/>
      <c r="CL93" s="233"/>
      <c r="CM93" s="167"/>
      <c r="CN93" s="146"/>
      <c r="CO93" s="146"/>
      <c r="CP93" s="146"/>
      <c r="CQ93" s="146"/>
      <c r="CR93" s="146"/>
      <c r="CS93" s="146"/>
      <c r="CT93" s="167"/>
      <c r="CU93" s="231"/>
      <c r="CV93" s="231"/>
      <c r="CW93" s="231"/>
      <c r="CX93" s="231"/>
      <c r="CY93" s="231"/>
      <c r="CZ93" s="231"/>
      <c r="DA93" s="155"/>
      <c r="DB93" s="146"/>
      <c r="DC93" s="173"/>
      <c r="DD93" s="146"/>
      <c r="DE93" s="173"/>
      <c r="DF93" s="146"/>
      <c r="DG93" s="169"/>
      <c r="DH93" s="169"/>
      <c r="DI93" s="169"/>
      <c r="DJ93" s="146"/>
      <c r="DK93" s="207"/>
      <c r="DL93" s="231"/>
      <c r="DM93" s="231"/>
      <c r="DN93" s="231"/>
      <c r="DO93" s="233"/>
    </row>
    <row r="94" spans="1:119" x14ac:dyDescent="0.25">
      <c r="A94" s="152">
        <v>90</v>
      </c>
      <c r="B94" s="146">
        <v>13</v>
      </c>
      <c r="C94" s="146"/>
      <c r="D94" s="168">
        <v>41754</v>
      </c>
      <c r="E94" s="166">
        <v>1</v>
      </c>
      <c r="F94" s="166">
        <v>0</v>
      </c>
      <c r="M94" s="167">
        <v>2</v>
      </c>
      <c r="N94" s="146">
        <v>2</v>
      </c>
      <c r="O94" s="146">
        <v>2</v>
      </c>
      <c r="P94" s="146">
        <v>2</v>
      </c>
      <c r="Q94" s="146">
        <v>2</v>
      </c>
      <c r="R94" s="146">
        <v>2</v>
      </c>
      <c r="S94" s="167"/>
      <c r="T94" s="146"/>
      <c r="U94" s="146"/>
      <c r="V94" s="146"/>
      <c r="W94" s="146"/>
      <c r="X94" s="146"/>
      <c r="Y94" s="167"/>
      <c r="Z94" s="146"/>
      <c r="AA94" s="146"/>
      <c r="AB94" s="146"/>
      <c r="AC94" s="146"/>
      <c r="AD94" s="146"/>
      <c r="AE94" s="167"/>
      <c r="AF94" s="146"/>
      <c r="AG94" s="146"/>
      <c r="AH94" s="146"/>
      <c r="AI94" s="146"/>
      <c r="AJ94" s="171"/>
      <c r="AK94" s="169"/>
      <c r="AL94" s="169"/>
      <c r="AM94" s="170"/>
      <c r="AN94" s="167"/>
      <c r="AO94" s="146"/>
      <c r="AP94" s="146"/>
      <c r="AQ94" s="146"/>
      <c r="AR94" s="146"/>
      <c r="AS94" s="171"/>
      <c r="AT94" s="172"/>
      <c r="AU94" s="359"/>
      <c r="AV94" s="173"/>
      <c r="AW94" s="173"/>
      <c r="AX94" s="173"/>
      <c r="AY94" s="173"/>
      <c r="AZ94" s="173"/>
      <c r="BA94" s="173"/>
      <c r="BB94" s="173"/>
      <c r="BC94" s="173"/>
      <c r="BD94" s="173"/>
      <c r="BE94" s="146"/>
      <c r="BF94" s="173"/>
      <c r="BG94" s="173"/>
      <c r="BH94" s="173"/>
      <c r="BI94" s="173"/>
      <c r="BJ94" s="167"/>
      <c r="BK94" s="171"/>
      <c r="BL94" s="302"/>
      <c r="BM94" s="303"/>
      <c r="BN94" s="173"/>
      <c r="BO94" s="304"/>
      <c r="BP94" s="278"/>
      <c r="BQ94" s="171"/>
      <c r="BR94" s="231"/>
      <c r="BS94" s="231"/>
      <c r="BT94" s="231"/>
      <c r="BU94" s="231"/>
      <c r="BV94" s="231"/>
      <c r="BW94" s="231"/>
      <c r="BX94" s="233"/>
      <c r="BY94" s="167"/>
      <c r="BZ94" s="231"/>
      <c r="CA94" s="231"/>
      <c r="CB94" s="231"/>
      <c r="CC94" s="231"/>
      <c r="CD94" s="231"/>
      <c r="CE94" s="233"/>
      <c r="CF94" s="167"/>
      <c r="CG94" s="231"/>
      <c r="CH94" s="231"/>
      <c r="CI94" s="231"/>
      <c r="CJ94" s="231"/>
      <c r="CK94" s="231"/>
      <c r="CL94" s="233"/>
      <c r="CM94" s="167"/>
      <c r="CN94" s="146"/>
      <c r="CO94" s="146"/>
      <c r="CP94" s="146"/>
      <c r="CQ94" s="146"/>
      <c r="CR94" s="146"/>
      <c r="CS94" s="146"/>
      <c r="CT94" s="167"/>
      <c r="CU94" s="231"/>
      <c r="CV94" s="231"/>
      <c r="CW94" s="231"/>
      <c r="CX94" s="231"/>
      <c r="CY94" s="231"/>
      <c r="CZ94" s="231"/>
      <c r="DA94" s="155"/>
      <c r="DB94" s="146"/>
      <c r="DC94" s="173"/>
      <c r="DD94" s="146"/>
      <c r="DE94" s="173"/>
      <c r="DF94" s="146"/>
      <c r="DG94" s="169"/>
      <c r="DH94" s="169"/>
      <c r="DI94" s="169"/>
      <c r="DJ94" s="146"/>
      <c r="DK94" s="207"/>
      <c r="DL94" s="231"/>
      <c r="DM94" s="231"/>
      <c r="DN94" s="231"/>
      <c r="DO94" s="313"/>
    </row>
    <row r="95" spans="1:119" x14ac:dyDescent="0.25">
      <c r="A95" s="152">
        <v>91</v>
      </c>
      <c r="B95" s="146" t="s">
        <v>175</v>
      </c>
      <c r="C95" s="146"/>
      <c r="D95" s="168">
        <v>41754</v>
      </c>
      <c r="E95" s="166">
        <v>1</v>
      </c>
      <c r="F95" s="166">
        <v>0</v>
      </c>
      <c r="M95" s="167">
        <v>2</v>
      </c>
      <c r="N95" s="146">
        <v>2</v>
      </c>
      <c r="O95" s="146">
        <v>2</v>
      </c>
      <c r="P95" s="146">
        <v>2</v>
      </c>
      <c r="Q95" s="146">
        <v>2</v>
      </c>
      <c r="R95" s="146">
        <v>2</v>
      </c>
      <c r="S95" s="167"/>
      <c r="T95" s="146"/>
      <c r="U95" s="146"/>
      <c r="V95" s="146"/>
      <c r="W95" s="146"/>
      <c r="X95" s="146"/>
      <c r="Y95" s="167"/>
      <c r="Z95" s="146"/>
      <c r="AA95" s="146"/>
      <c r="AB95" s="146"/>
      <c r="AC95" s="146"/>
      <c r="AD95" s="146"/>
      <c r="AE95" s="167"/>
      <c r="AF95" s="146"/>
      <c r="AG95" s="146"/>
      <c r="AH95" s="146"/>
      <c r="AI95" s="146"/>
      <c r="AJ95" s="171"/>
      <c r="AK95" s="169"/>
      <c r="AL95" s="169"/>
      <c r="AM95" s="170"/>
      <c r="AN95" s="167"/>
      <c r="AO95" s="146"/>
      <c r="AP95" s="146"/>
      <c r="AQ95" s="146"/>
      <c r="AR95" s="146"/>
      <c r="AS95" s="171"/>
      <c r="AT95" s="172"/>
      <c r="AU95" s="359"/>
      <c r="AV95" s="173"/>
      <c r="AW95" s="173"/>
      <c r="AX95" s="173"/>
      <c r="AY95" s="173"/>
      <c r="AZ95" s="173"/>
      <c r="BA95" s="173"/>
      <c r="BB95" s="173"/>
      <c r="BC95" s="173"/>
      <c r="BD95" s="173"/>
      <c r="BE95" s="146"/>
      <c r="BF95" s="173"/>
      <c r="BG95" s="173"/>
      <c r="BH95" s="173"/>
      <c r="BI95" s="173"/>
      <c r="BJ95" s="167"/>
      <c r="BK95" s="171"/>
      <c r="BL95" s="302"/>
      <c r="BM95" s="303"/>
      <c r="BN95" s="173"/>
      <c r="BO95" s="304"/>
      <c r="BP95" s="278"/>
      <c r="BQ95" s="171"/>
      <c r="BR95" s="231"/>
      <c r="BS95" s="231"/>
      <c r="BT95" s="231"/>
      <c r="BU95" s="231"/>
      <c r="BV95" s="231"/>
      <c r="BW95" s="231"/>
      <c r="BX95" s="233"/>
      <c r="BY95" s="167"/>
      <c r="BZ95" s="231"/>
      <c r="CA95" s="231"/>
      <c r="CB95" s="231"/>
      <c r="CC95" s="231"/>
      <c r="CD95" s="231"/>
      <c r="CE95" s="233"/>
      <c r="CF95" s="167"/>
      <c r="CG95" s="231"/>
      <c r="CH95" s="231"/>
      <c r="CI95" s="231"/>
      <c r="CJ95" s="231"/>
      <c r="CK95" s="231"/>
      <c r="CL95" s="233"/>
      <c r="CM95" s="167"/>
      <c r="CN95" s="146"/>
      <c r="CO95" s="146"/>
      <c r="CP95" s="146"/>
      <c r="CQ95" s="146"/>
      <c r="CR95" s="146"/>
      <c r="CS95" s="146"/>
      <c r="CT95" s="167"/>
      <c r="CU95" s="231"/>
      <c r="CV95" s="231"/>
      <c r="CW95" s="231"/>
      <c r="CX95" s="231"/>
      <c r="CY95" s="231"/>
      <c r="CZ95" s="231"/>
      <c r="DA95" s="155"/>
      <c r="DB95" s="146"/>
      <c r="DC95" s="173"/>
      <c r="DD95" s="146"/>
      <c r="DE95" s="173"/>
      <c r="DF95" s="146"/>
      <c r="DG95" s="169"/>
      <c r="DH95" s="169"/>
      <c r="DI95" s="169"/>
      <c r="DJ95" s="146"/>
      <c r="DK95" s="207"/>
      <c r="DL95" s="231"/>
      <c r="DM95" s="231"/>
      <c r="DN95" s="231"/>
      <c r="DO95" s="313"/>
    </row>
    <row r="96" spans="1:119" x14ac:dyDescent="0.25">
      <c r="A96" s="152">
        <v>92</v>
      </c>
      <c r="B96" s="146"/>
      <c r="C96" s="146"/>
      <c r="D96" s="168">
        <v>41754</v>
      </c>
      <c r="E96" s="166">
        <v>1</v>
      </c>
      <c r="F96" s="166">
        <v>0</v>
      </c>
      <c r="M96" s="167">
        <v>1</v>
      </c>
      <c r="N96" s="146">
        <v>1</v>
      </c>
      <c r="O96" s="146">
        <v>1</v>
      </c>
      <c r="P96" s="146">
        <v>1</v>
      </c>
      <c r="Q96" s="146">
        <v>1</v>
      </c>
      <c r="R96" s="146">
        <v>1</v>
      </c>
      <c r="S96" s="167"/>
      <c r="T96" s="146"/>
      <c r="U96" s="146"/>
      <c r="V96" s="146"/>
      <c r="W96" s="146"/>
      <c r="X96" s="146"/>
      <c r="Y96" s="167"/>
      <c r="Z96" s="146"/>
      <c r="AA96" s="146"/>
      <c r="AB96" s="146"/>
      <c r="AC96" s="146"/>
      <c r="AD96" s="146"/>
      <c r="AE96" s="167"/>
      <c r="AF96" s="146"/>
      <c r="AG96" s="146"/>
      <c r="AH96" s="146"/>
      <c r="AI96" s="146"/>
      <c r="AJ96" s="171"/>
      <c r="AK96" s="169"/>
      <c r="AL96" s="169"/>
      <c r="AM96" s="170"/>
      <c r="AN96" s="167"/>
      <c r="AO96" s="146"/>
      <c r="AP96" s="146"/>
      <c r="AQ96" s="146"/>
      <c r="AR96" s="146"/>
      <c r="AS96" s="171"/>
      <c r="AT96" s="172"/>
      <c r="AU96" s="359"/>
      <c r="AV96" s="173"/>
      <c r="AW96" s="173"/>
      <c r="AX96" s="173"/>
      <c r="AY96" s="173"/>
      <c r="AZ96" s="173"/>
      <c r="BA96" s="173"/>
      <c r="BB96" s="173"/>
      <c r="BC96" s="173"/>
      <c r="BD96" s="173"/>
      <c r="BE96" s="146"/>
      <c r="BF96" s="173"/>
      <c r="BG96" s="173"/>
      <c r="BH96" s="173"/>
      <c r="BI96" s="173"/>
      <c r="BJ96" s="167"/>
      <c r="BK96" s="171"/>
      <c r="BL96" s="302"/>
      <c r="BM96" s="303"/>
      <c r="BN96" s="173"/>
      <c r="BO96" s="304"/>
      <c r="BP96" s="278"/>
      <c r="BQ96" s="171"/>
      <c r="BR96" s="231"/>
      <c r="BS96" s="231"/>
      <c r="BT96" s="231"/>
      <c r="BU96" s="231"/>
      <c r="BV96" s="231"/>
      <c r="BW96" s="231"/>
      <c r="BX96" s="233"/>
      <c r="BY96" s="167"/>
      <c r="BZ96" s="231"/>
      <c r="CA96" s="231"/>
      <c r="CB96" s="231"/>
      <c r="CC96" s="231"/>
      <c r="CD96" s="231"/>
      <c r="CE96" s="233"/>
      <c r="CF96" s="167"/>
      <c r="CG96" s="231"/>
      <c r="CH96" s="231"/>
      <c r="CI96" s="231"/>
      <c r="CJ96" s="231"/>
      <c r="CK96" s="231"/>
      <c r="CL96" s="233"/>
      <c r="CM96" s="167"/>
      <c r="CN96" s="146"/>
      <c r="CO96" s="146"/>
      <c r="CP96" s="146"/>
      <c r="CQ96" s="146"/>
      <c r="CR96" s="146"/>
      <c r="CS96" s="146"/>
      <c r="CT96" s="167"/>
      <c r="CU96" s="231"/>
      <c r="CV96" s="231"/>
      <c r="CW96" s="231"/>
      <c r="CX96" s="231"/>
      <c r="CY96" s="231"/>
      <c r="CZ96" s="231"/>
      <c r="DA96" s="155"/>
      <c r="DB96" s="146"/>
      <c r="DC96" s="173"/>
      <c r="DD96" s="146"/>
      <c r="DE96" s="173"/>
      <c r="DF96" s="146"/>
      <c r="DG96" s="169"/>
      <c r="DH96" s="169"/>
      <c r="DI96" s="169"/>
      <c r="DJ96" s="146"/>
      <c r="DK96" s="207"/>
      <c r="DL96" s="231"/>
      <c r="DM96" s="231"/>
      <c r="DN96" s="231"/>
      <c r="DO96" s="233"/>
    </row>
    <row r="97" spans="1:119" x14ac:dyDescent="0.25">
      <c r="A97" s="152">
        <v>93</v>
      </c>
      <c r="B97" s="146" t="s">
        <v>178</v>
      </c>
      <c r="C97" s="146"/>
      <c r="D97" s="168">
        <v>41754</v>
      </c>
      <c r="E97" s="166">
        <v>1</v>
      </c>
      <c r="F97" s="166">
        <v>1</v>
      </c>
      <c r="G97" s="31">
        <v>6.3</v>
      </c>
      <c r="I97" s="125">
        <v>59</v>
      </c>
      <c r="J97">
        <v>10.1</v>
      </c>
      <c r="L97">
        <v>57</v>
      </c>
      <c r="M97" s="167">
        <v>2</v>
      </c>
      <c r="N97" s="146">
        <v>2</v>
      </c>
      <c r="O97" s="146">
        <v>2</v>
      </c>
      <c r="P97" s="146">
        <v>2</v>
      </c>
      <c r="Q97" s="146">
        <v>2</v>
      </c>
      <c r="R97" s="146">
        <v>2</v>
      </c>
      <c r="S97" s="167" t="s">
        <v>1128</v>
      </c>
      <c r="T97" s="146" t="s">
        <v>1128</v>
      </c>
      <c r="U97" s="146" t="s">
        <v>1131</v>
      </c>
      <c r="V97" s="146"/>
      <c r="W97" s="146"/>
      <c r="X97" s="146"/>
      <c r="Y97" s="167">
        <v>7</v>
      </c>
      <c r="Z97" s="146">
        <v>9</v>
      </c>
      <c r="AA97" s="146">
        <v>24</v>
      </c>
      <c r="AB97" s="146">
        <v>31</v>
      </c>
      <c r="AC97" s="146"/>
      <c r="AD97" s="146"/>
      <c r="AE97" s="167"/>
      <c r="AF97" s="146"/>
      <c r="AG97" s="146"/>
      <c r="AH97" s="146"/>
      <c r="AI97" s="146">
        <v>33</v>
      </c>
      <c r="AJ97" s="171"/>
      <c r="AK97" s="169">
        <v>41773</v>
      </c>
      <c r="AL97" s="169">
        <v>41779</v>
      </c>
      <c r="AM97" s="170">
        <v>41785</v>
      </c>
      <c r="AN97" s="167"/>
      <c r="AO97" s="146"/>
      <c r="AP97" s="146"/>
      <c r="AQ97" s="146"/>
      <c r="AR97" s="146"/>
      <c r="AS97" s="171"/>
      <c r="AT97" s="347" t="s">
        <v>1177</v>
      </c>
      <c r="AU97" s="359">
        <v>2</v>
      </c>
      <c r="AV97" s="173">
        <v>2.56</v>
      </c>
      <c r="AW97" s="173">
        <v>248</v>
      </c>
      <c r="AX97" s="173">
        <v>2.58</v>
      </c>
      <c r="AY97" s="173">
        <v>240</v>
      </c>
      <c r="AZ97" s="173"/>
      <c r="BA97" s="173"/>
      <c r="BB97" s="173"/>
      <c r="BC97" s="173"/>
      <c r="BD97" s="173"/>
      <c r="BE97" s="146"/>
      <c r="BF97" s="173"/>
      <c r="BG97" s="173"/>
      <c r="BH97" s="173"/>
      <c r="BI97" s="173"/>
      <c r="BJ97" s="167">
        <v>0</v>
      </c>
      <c r="BK97" s="171">
        <v>0</v>
      </c>
      <c r="BL97" s="302"/>
      <c r="BM97" s="303"/>
      <c r="BN97" s="173"/>
      <c r="BO97" s="304"/>
      <c r="BP97" s="278"/>
      <c r="BQ97" s="171"/>
      <c r="BR97" s="231"/>
      <c r="BS97" s="231"/>
      <c r="BT97" s="231"/>
      <c r="BU97" s="231"/>
      <c r="BV97" s="231"/>
      <c r="BW97" s="231"/>
      <c r="BX97" s="233"/>
      <c r="BY97" s="167"/>
      <c r="BZ97" s="231"/>
      <c r="CA97" s="231"/>
      <c r="CB97" s="231"/>
      <c r="CC97" s="231"/>
      <c r="CD97" s="231"/>
      <c r="CE97" s="233"/>
      <c r="CF97" s="167"/>
      <c r="CG97" s="231"/>
      <c r="CH97" s="231"/>
      <c r="CI97" s="231"/>
      <c r="CJ97" s="231"/>
      <c r="CK97" s="231"/>
      <c r="CL97" s="233"/>
      <c r="CM97" s="167"/>
      <c r="CN97" s="146"/>
      <c r="CO97" s="146"/>
      <c r="CP97" s="146"/>
      <c r="CQ97" s="146"/>
      <c r="CR97" s="146"/>
      <c r="CS97" s="146"/>
      <c r="CT97" s="167"/>
      <c r="CU97" s="231"/>
      <c r="CV97" s="231"/>
      <c r="CW97" s="231"/>
      <c r="CX97" s="231"/>
      <c r="CY97" s="231"/>
      <c r="CZ97" s="231"/>
      <c r="DA97" s="155"/>
      <c r="DB97" s="146"/>
      <c r="DC97" s="173"/>
      <c r="DD97" s="146"/>
      <c r="DE97" s="173"/>
      <c r="DF97" s="146"/>
      <c r="DG97" s="169"/>
      <c r="DH97" s="169"/>
      <c r="DI97" s="169"/>
      <c r="DJ97" s="146"/>
      <c r="DK97" s="234"/>
      <c r="DL97" s="234"/>
      <c r="DM97" s="234"/>
      <c r="DN97" s="231"/>
      <c r="DO97" s="233"/>
    </row>
    <row r="98" spans="1:119" x14ac:dyDescent="0.25">
      <c r="A98" s="152">
        <v>94</v>
      </c>
      <c r="B98" s="146" t="s">
        <v>180</v>
      </c>
      <c r="C98" s="146"/>
      <c r="D98" s="168">
        <v>41754</v>
      </c>
      <c r="E98" s="166">
        <v>1</v>
      </c>
      <c r="F98" s="166">
        <v>1</v>
      </c>
      <c r="G98" s="31">
        <v>6.6</v>
      </c>
      <c r="I98" s="125">
        <v>58</v>
      </c>
      <c r="J98">
        <v>10.199999999999999</v>
      </c>
      <c r="L98">
        <v>55</v>
      </c>
      <c r="M98" s="167">
        <v>1</v>
      </c>
      <c r="N98" s="146">
        <v>1</v>
      </c>
      <c r="O98" s="146">
        <v>1</v>
      </c>
      <c r="P98" s="146">
        <v>1</v>
      </c>
      <c r="Q98" s="146">
        <v>1</v>
      </c>
      <c r="R98" s="146">
        <v>1</v>
      </c>
      <c r="S98" s="167"/>
      <c r="T98" s="146"/>
      <c r="U98" s="146" t="s">
        <v>1128</v>
      </c>
      <c r="V98" s="146" t="s">
        <v>1128</v>
      </c>
      <c r="W98" s="146"/>
      <c r="X98" s="146"/>
      <c r="Y98" s="167"/>
      <c r="Z98" s="146"/>
      <c r="AA98" s="146">
        <v>2</v>
      </c>
      <c r="AB98" s="146">
        <v>5</v>
      </c>
      <c r="AC98" s="146"/>
      <c r="AD98" s="146"/>
      <c r="AE98" s="167"/>
      <c r="AF98" s="146"/>
      <c r="AG98" s="146"/>
      <c r="AH98" s="146"/>
      <c r="AI98" s="146">
        <v>5</v>
      </c>
      <c r="AJ98" s="171"/>
      <c r="AK98" s="169">
        <v>41773</v>
      </c>
      <c r="AL98" s="169">
        <v>41779</v>
      </c>
      <c r="AM98" s="170">
        <v>41785</v>
      </c>
      <c r="AN98" s="167"/>
      <c r="AO98" s="146"/>
      <c r="AP98" s="146"/>
      <c r="AQ98" s="146"/>
      <c r="AR98" s="146"/>
      <c r="AS98" s="171"/>
      <c r="AT98" s="172" t="s">
        <v>1178</v>
      </c>
      <c r="AU98" s="359">
        <v>1</v>
      </c>
      <c r="AV98" s="173">
        <v>2.0099999999999998</v>
      </c>
      <c r="AW98" s="173">
        <v>257</v>
      </c>
      <c r="AX98" s="173"/>
      <c r="AY98" s="173"/>
      <c r="AZ98" s="173"/>
      <c r="BA98" s="173"/>
      <c r="BB98" s="173"/>
      <c r="BC98" s="173"/>
      <c r="BD98" s="173"/>
      <c r="BE98" s="146"/>
      <c r="BF98" s="173"/>
      <c r="BG98" s="173"/>
      <c r="BH98" s="173"/>
      <c r="BI98" s="173"/>
      <c r="BJ98" s="167">
        <v>1</v>
      </c>
      <c r="BK98" s="171">
        <v>1</v>
      </c>
      <c r="BL98" s="365" t="s">
        <v>1231</v>
      </c>
      <c r="BM98" s="303"/>
      <c r="BN98" s="173"/>
      <c r="BO98" s="304"/>
      <c r="BP98" s="278">
        <v>94</v>
      </c>
      <c r="BQ98" s="171">
        <v>1</v>
      </c>
      <c r="BR98" s="231">
        <v>6</v>
      </c>
      <c r="BS98" s="231">
        <v>3</v>
      </c>
      <c r="BT98" s="231">
        <v>0</v>
      </c>
      <c r="BU98" s="231">
        <f>BT98+BS98</f>
        <v>3</v>
      </c>
      <c r="BV98" s="231">
        <v>5</v>
      </c>
      <c r="BW98" s="231">
        <v>0</v>
      </c>
      <c r="BX98" s="233"/>
      <c r="BY98" s="167"/>
      <c r="BZ98" s="231"/>
      <c r="CA98" s="231"/>
      <c r="CB98" s="231"/>
      <c r="CC98" s="231"/>
      <c r="CD98" s="231"/>
      <c r="CE98" s="233"/>
      <c r="CF98" s="167"/>
      <c r="CG98" s="231"/>
      <c r="CH98" s="231"/>
      <c r="CI98" s="231"/>
      <c r="CJ98" s="231"/>
      <c r="CK98" s="231"/>
      <c r="CL98" s="233"/>
      <c r="CM98" s="167"/>
      <c r="CN98" s="146"/>
      <c r="CO98" s="146"/>
      <c r="CP98" s="146"/>
      <c r="CQ98" s="146"/>
      <c r="CR98" s="146"/>
      <c r="CS98" s="146"/>
      <c r="CT98" s="167"/>
      <c r="CU98" s="231"/>
      <c r="CV98" s="231"/>
      <c r="CW98" s="231"/>
      <c r="CX98" s="231"/>
      <c r="CY98" s="231"/>
      <c r="CZ98" s="231"/>
      <c r="DA98" s="155"/>
      <c r="DB98" s="146"/>
      <c r="DC98" s="173"/>
      <c r="DD98" s="146"/>
      <c r="DE98" s="173"/>
      <c r="DF98" s="146"/>
      <c r="DG98" s="169"/>
      <c r="DH98" s="169"/>
      <c r="DI98" s="169"/>
      <c r="DJ98" s="146"/>
      <c r="DK98" s="207"/>
      <c r="DL98" s="231"/>
      <c r="DM98" s="231"/>
      <c r="DN98" s="231"/>
      <c r="DO98" s="233"/>
    </row>
    <row r="99" spans="1:119" x14ac:dyDescent="0.25">
      <c r="A99" s="152">
        <v>95</v>
      </c>
      <c r="B99" s="146"/>
      <c r="C99" s="146"/>
      <c r="D99" s="168">
        <v>41754</v>
      </c>
      <c r="E99" s="166">
        <v>1</v>
      </c>
      <c r="F99" s="166">
        <v>1</v>
      </c>
      <c r="G99" s="31">
        <v>6.5</v>
      </c>
      <c r="I99" s="125">
        <v>57</v>
      </c>
      <c r="J99">
        <v>10.3</v>
      </c>
      <c r="L99">
        <v>56</v>
      </c>
      <c r="M99" s="167">
        <v>2</v>
      </c>
      <c r="N99" s="146">
        <v>2</v>
      </c>
      <c r="O99" s="146">
        <v>2</v>
      </c>
      <c r="P99" s="146">
        <v>2</v>
      </c>
      <c r="Q99" s="146">
        <v>2</v>
      </c>
      <c r="R99" s="146">
        <v>2</v>
      </c>
      <c r="S99" s="167"/>
      <c r="T99" s="146"/>
      <c r="U99" s="146" t="s">
        <v>1128</v>
      </c>
      <c r="V99" s="146" t="s">
        <v>1132</v>
      </c>
      <c r="W99" s="146"/>
      <c r="X99" s="146"/>
      <c r="Y99" s="167"/>
      <c r="Z99" s="146"/>
      <c r="AA99" s="146">
        <v>4</v>
      </c>
      <c r="AB99" s="146"/>
      <c r="AC99" s="146"/>
      <c r="AD99" s="146"/>
      <c r="AE99" s="167"/>
      <c r="AF99" s="146"/>
      <c r="AG99" s="146"/>
      <c r="AH99" s="146">
        <v>5</v>
      </c>
      <c r="AI99" s="146"/>
      <c r="AJ99" s="171"/>
      <c r="AK99" s="169">
        <v>41779</v>
      </c>
      <c r="AL99" s="169"/>
      <c r="AM99" s="170">
        <v>41779</v>
      </c>
      <c r="AN99" s="167"/>
      <c r="AO99" s="146"/>
      <c r="AP99" s="146"/>
      <c r="AQ99" s="146"/>
      <c r="AR99" s="146"/>
      <c r="AS99" s="171"/>
      <c r="AT99" s="172" t="s">
        <v>1180</v>
      </c>
      <c r="AU99" s="359">
        <v>2</v>
      </c>
      <c r="AV99" s="173">
        <v>1.53</v>
      </c>
      <c r="AW99" s="173">
        <v>270</v>
      </c>
      <c r="AX99" s="173">
        <v>1.48</v>
      </c>
      <c r="AY99" s="173">
        <v>239</v>
      </c>
      <c r="AZ99" s="173"/>
      <c r="BA99" s="173"/>
      <c r="BB99" s="173"/>
      <c r="BC99" s="173"/>
      <c r="BD99" s="173"/>
      <c r="BE99" s="146"/>
      <c r="BF99" s="173"/>
      <c r="BG99" s="173"/>
      <c r="BH99" s="173"/>
      <c r="BI99" s="173"/>
      <c r="BJ99" s="167">
        <v>0</v>
      </c>
      <c r="BK99" s="171">
        <v>0</v>
      </c>
      <c r="BL99" s="302"/>
      <c r="BM99" s="303"/>
      <c r="BN99" s="173"/>
      <c r="BO99" s="304"/>
      <c r="BP99" s="278"/>
      <c r="BQ99" s="171"/>
      <c r="BR99" s="231"/>
      <c r="BS99" s="231"/>
      <c r="BT99" s="231"/>
      <c r="BU99" s="231"/>
      <c r="BV99" s="231"/>
      <c r="BW99" s="231"/>
      <c r="BX99" s="233"/>
      <c r="BY99" s="167"/>
      <c r="BZ99" s="231"/>
      <c r="CA99" s="231"/>
      <c r="CB99" s="231"/>
      <c r="CC99" s="231"/>
      <c r="CD99" s="231"/>
      <c r="CE99" s="233"/>
      <c r="CF99" s="167"/>
      <c r="CG99" s="231"/>
      <c r="CH99" s="231"/>
      <c r="CI99" s="231"/>
      <c r="CJ99" s="231"/>
      <c r="CK99" s="231"/>
      <c r="CL99" s="233"/>
      <c r="CM99" s="167"/>
      <c r="CN99" s="146"/>
      <c r="CO99" s="146"/>
      <c r="CP99" s="146"/>
      <c r="CQ99" s="146"/>
      <c r="CR99" s="146"/>
      <c r="CS99" s="146"/>
      <c r="CT99" s="167"/>
      <c r="CU99" s="231"/>
      <c r="CV99" s="231"/>
      <c r="CW99" s="231"/>
      <c r="CX99" s="231"/>
      <c r="CY99" s="231"/>
      <c r="CZ99" s="231"/>
      <c r="DA99" s="155"/>
      <c r="DB99" s="146"/>
      <c r="DC99" s="173"/>
      <c r="DD99" s="146"/>
      <c r="DE99" s="173"/>
      <c r="DF99" s="146"/>
      <c r="DG99" s="169"/>
      <c r="DH99" s="169"/>
      <c r="DI99" s="169"/>
      <c r="DJ99" s="146"/>
      <c r="DK99" s="207"/>
      <c r="DL99" s="231"/>
      <c r="DM99" s="231"/>
      <c r="DN99" s="231"/>
      <c r="DO99" s="313"/>
    </row>
    <row r="100" spans="1:119" x14ac:dyDescent="0.25">
      <c r="A100" s="152">
        <v>96</v>
      </c>
      <c r="B100" s="146">
        <v>38</v>
      </c>
      <c r="C100" s="146"/>
      <c r="D100" s="168">
        <v>41754</v>
      </c>
      <c r="E100" s="166">
        <v>1</v>
      </c>
      <c r="F100" s="166">
        <v>0</v>
      </c>
      <c r="M100" s="167">
        <v>1</v>
      </c>
      <c r="N100" s="146">
        <v>1</v>
      </c>
      <c r="O100" s="146">
        <v>1</v>
      </c>
      <c r="P100" s="146">
        <v>1</v>
      </c>
      <c r="Q100" s="146">
        <v>1</v>
      </c>
      <c r="R100" s="146">
        <v>1</v>
      </c>
      <c r="S100" s="167"/>
      <c r="T100" s="146"/>
      <c r="U100" s="146"/>
      <c r="V100" s="146"/>
      <c r="W100" s="146"/>
      <c r="X100" s="146"/>
      <c r="Y100" s="167"/>
      <c r="Z100" s="146"/>
      <c r="AA100" s="146"/>
      <c r="AB100" s="146"/>
      <c r="AC100" s="146"/>
      <c r="AD100" s="146"/>
      <c r="AE100" s="167"/>
      <c r="AF100" s="146"/>
      <c r="AG100" s="146"/>
      <c r="AH100" s="146"/>
      <c r="AI100" s="146"/>
      <c r="AJ100" s="171"/>
      <c r="AK100" s="169"/>
      <c r="AL100" s="169"/>
      <c r="AM100" s="170"/>
      <c r="AN100" s="167"/>
      <c r="AO100" s="146"/>
      <c r="AP100" s="146"/>
      <c r="AQ100" s="146"/>
      <c r="AR100" s="146"/>
      <c r="AS100" s="171"/>
      <c r="AT100" s="172"/>
      <c r="AU100" s="359"/>
      <c r="AV100" s="173"/>
      <c r="AW100" s="173"/>
      <c r="AX100" s="173"/>
      <c r="AY100" s="173"/>
      <c r="AZ100" s="173"/>
      <c r="BA100" s="173"/>
      <c r="BB100" s="173"/>
      <c r="BC100" s="173"/>
      <c r="BD100" s="173"/>
      <c r="BE100" s="146"/>
      <c r="BF100" s="173"/>
      <c r="BG100" s="173"/>
      <c r="BH100" s="173"/>
      <c r="BI100" s="173"/>
      <c r="BJ100" s="167"/>
      <c r="BK100" s="171"/>
      <c r="BL100" s="302"/>
      <c r="BM100" s="303"/>
      <c r="BN100" s="173"/>
      <c r="BO100" s="304"/>
      <c r="BP100" s="278"/>
      <c r="BQ100" s="171"/>
      <c r="BR100" s="231"/>
      <c r="BS100" s="231"/>
      <c r="BT100" s="231"/>
      <c r="BU100" s="231"/>
      <c r="BV100" s="231"/>
      <c r="BW100" s="231"/>
      <c r="BX100" s="233"/>
      <c r="BY100" s="167"/>
      <c r="BZ100" s="231"/>
      <c r="CA100" s="231"/>
      <c r="CB100" s="231"/>
      <c r="CC100" s="231"/>
      <c r="CD100" s="231"/>
      <c r="CE100" s="233"/>
      <c r="CF100" s="167"/>
      <c r="CG100" s="231"/>
      <c r="CH100" s="231"/>
      <c r="CI100" s="231"/>
      <c r="CJ100" s="231"/>
      <c r="CK100" s="231"/>
      <c r="CL100" s="233"/>
      <c r="CM100" s="167"/>
      <c r="CN100" s="146"/>
      <c r="CO100" s="146"/>
      <c r="CP100" s="146"/>
      <c r="CQ100" s="146"/>
      <c r="CR100" s="146"/>
      <c r="CS100" s="146"/>
      <c r="CT100" s="167"/>
      <c r="CU100" s="231"/>
      <c r="CV100" s="231"/>
      <c r="CW100" s="231"/>
      <c r="CX100" s="231"/>
      <c r="CY100" s="231"/>
      <c r="CZ100" s="231"/>
      <c r="DA100" s="155"/>
      <c r="DB100" s="146"/>
      <c r="DC100" s="173"/>
      <c r="DD100" s="146"/>
      <c r="DE100" s="173"/>
      <c r="DF100" s="146"/>
      <c r="DG100" s="169"/>
      <c r="DH100" s="169"/>
      <c r="DI100" s="169"/>
      <c r="DJ100" s="146"/>
      <c r="DK100" s="207"/>
      <c r="DL100" s="231"/>
      <c r="DM100" s="231"/>
      <c r="DN100" s="231"/>
      <c r="DO100" s="313"/>
    </row>
    <row r="101" spans="1:119" x14ac:dyDescent="0.25">
      <c r="A101" s="152">
        <v>97</v>
      </c>
      <c r="B101" s="146">
        <v>39</v>
      </c>
      <c r="C101" s="146"/>
      <c r="D101" s="168">
        <v>41754</v>
      </c>
      <c r="E101" s="166">
        <v>0</v>
      </c>
      <c r="F101" s="166"/>
      <c r="M101" s="167"/>
      <c r="N101" s="146"/>
      <c r="O101" s="146"/>
      <c r="P101" s="146"/>
      <c r="Q101" s="146"/>
      <c r="R101" s="146"/>
      <c r="S101" s="167"/>
      <c r="T101" s="146"/>
      <c r="U101" s="146"/>
      <c r="V101" s="146"/>
      <c r="W101" s="146"/>
      <c r="X101" s="146"/>
      <c r="Y101" s="167"/>
      <c r="Z101" s="146"/>
      <c r="AA101" s="146"/>
      <c r="AB101" s="146"/>
      <c r="AC101" s="146"/>
      <c r="AD101" s="146"/>
      <c r="AE101" s="167"/>
      <c r="AF101" s="146"/>
      <c r="AG101" s="146"/>
      <c r="AH101" s="146"/>
      <c r="AI101" s="146"/>
      <c r="AJ101" s="171"/>
      <c r="AK101" s="169"/>
      <c r="AL101" s="169"/>
      <c r="AM101" s="170"/>
      <c r="AN101" s="167"/>
      <c r="AO101" s="146"/>
      <c r="AP101" s="146"/>
      <c r="AQ101" s="146"/>
      <c r="AR101" s="146"/>
      <c r="AS101" s="171"/>
      <c r="AT101" s="172"/>
      <c r="AU101" s="359"/>
      <c r="AV101" s="173"/>
      <c r="AW101" s="173"/>
      <c r="AX101" s="173"/>
      <c r="AY101" s="173"/>
      <c r="AZ101" s="173"/>
      <c r="BA101" s="173"/>
      <c r="BB101" s="173"/>
      <c r="BC101" s="173"/>
      <c r="BD101" s="173"/>
      <c r="BE101" s="146"/>
      <c r="BF101" s="173"/>
      <c r="BG101" s="173"/>
      <c r="BH101" s="173"/>
      <c r="BI101" s="173"/>
      <c r="BJ101" s="167"/>
      <c r="BK101" s="171"/>
      <c r="BL101" s="302"/>
      <c r="BM101" s="303"/>
      <c r="BN101" s="173"/>
      <c r="BO101" s="304"/>
      <c r="BP101" s="278"/>
      <c r="BQ101" s="171"/>
      <c r="BR101" s="231"/>
      <c r="BS101" s="231"/>
      <c r="BT101" s="231"/>
      <c r="BU101" s="231"/>
      <c r="BV101" s="231"/>
      <c r="BW101" s="231"/>
      <c r="BX101" s="233"/>
      <c r="BY101" s="167"/>
      <c r="BZ101" s="231"/>
      <c r="CA101" s="231"/>
      <c r="CB101" s="231"/>
      <c r="CC101" s="231"/>
      <c r="CD101" s="231"/>
      <c r="CE101" s="233"/>
      <c r="CF101" s="167"/>
      <c r="CG101" s="231"/>
      <c r="CH101" s="231"/>
      <c r="CI101" s="231"/>
      <c r="CJ101" s="231"/>
      <c r="CK101" s="231"/>
      <c r="CL101" s="233"/>
      <c r="CM101" s="167"/>
      <c r="CN101" s="146"/>
      <c r="CO101" s="146"/>
      <c r="CP101" s="146"/>
      <c r="CQ101" s="146"/>
      <c r="CR101" s="146"/>
      <c r="CS101" s="146"/>
      <c r="CT101" s="167"/>
      <c r="CU101" s="231"/>
      <c r="CV101" s="231"/>
      <c r="CW101" s="231"/>
      <c r="CX101" s="231"/>
      <c r="CY101" s="231"/>
      <c r="CZ101" s="231"/>
      <c r="DA101" s="155"/>
      <c r="DB101" s="146"/>
      <c r="DC101" s="173"/>
      <c r="DD101" s="146"/>
      <c r="DE101" s="173"/>
      <c r="DF101" s="146"/>
      <c r="DG101" s="169"/>
      <c r="DH101" s="169"/>
      <c r="DI101" s="169"/>
      <c r="DJ101" s="146"/>
      <c r="DK101" s="207"/>
      <c r="DL101" s="231"/>
      <c r="DM101" s="231"/>
      <c r="DN101" s="231"/>
      <c r="DO101" s="313"/>
    </row>
    <row r="102" spans="1:119" x14ac:dyDescent="0.25">
      <c r="A102" s="152">
        <v>98</v>
      </c>
      <c r="B102" s="146">
        <v>11</v>
      </c>
      <c r="C102" s="146"/>
      <c r="D102" s="168">
        <v>41757</v>
      </c>
      <c r="E102" s="166">
        <v>1</v>
      </c>
      <c r="F102" s="166">
        <v>0</v>
      </c>
      <c r="G102" s="31">
        <v>6.3</v>
      </c>
      <c r="I102" s="125">
        <v>53</v>
      </c>
      <c r="M102" s="167"/>
      <c r="N102" s="146"/>
      <c r="O102" s="146">
        <v>2</v>
      </c>
      <c r="P102" s="146">
        <v>2</v>
      </c>
      <c r="Q102" s="146">
        <v>2</v>
      </c>
      <c r="R102" s="146">
        <v>2</v>
      </c>
      <c r="S102" s="167"/>
      <c r="T102" s="146"/>
      <c r="U102" s="146"/>
      <c r="V102" s="146"/>
      <c r="W102" s="146"/>
      <c r="X102" s="146"/>
      <c r="Y102" s="167"/>
      <c r="Z102" s="146"/>
      <c r="AA102" s="146"/>
      <c r="AB102" s="146"/>
      <c r="AC102" s="146"/>
      <c r="AD102" s="146"/>
      <c r="AE102" s="167"/>
      <c r="AF102" s="146"/>
      <c r="AG102" s="146"/>
      <c r="AH102" s="146"/>
      <c r="AI102" s="146"/>
      <c r="AJ102" s="171"/>
      <c r="AK102" s="169"/>
      <c r="AL102" s="169"/>
      <c r="AM102" s="170"/>
      <c r="AN102" s="167"/>
      <c r="AO102" s="146"/>
      <c r="AP102" s="146"/>
      <c r="AQ102" s="146"/>
      <c r="AR102" s="146"/>
      <c r="AS102" s="171"/>
      <c r="AT102" s="172"/>
      <c r="AU102" s="359"/>
      <c r="AV102" s="173"/>
      <c r="AW102" s="173"/>
      <c r="AX102" s="173"/>
      <c r="AY102" s="173"/>
      <c r="AZ102" s="173"/>
      <c r="BA102" s="173"/>
      <c r="BB102" s="173"/>
      <c r="BC102" s="173"/>
      <c r="BD102" s="173"/>
      <c r="BE102" s="146"/>
      <c r="BF102" s="173"/>
      <c r="BG102" s="173"/>
      <c r="BH102" s="173"/>
      <c r="BI102" s="173"/>
      <c r="BJ102" s="167"/>
      <c r="BK102" s="171"/>
      <c r="BL102" s="302"/>
      <c r="BM102" s="303"/>
      <c r="BN102" s="173"/>
      <c r="BO102" s="304"/>
      <c r="BP102" s="278"/>
      <c r="BQ102" s="171"/>
      <c r="BR102" s="231"/>
      <c r="BS102" s="231"/>
      <c r="BT102" s="231"/>
      <c r="BU102" s="231"/>
      <c r="BV102" s="231"/>
      <c r="BW102" s="231"/>
      <c r="BX102" s="233"/>
      <c r="BY102" s="167"/>
      <c r="BZ102" s="231"/>
      <c r="CA102" s="231"/>
      <c r="CB102" s="231"/>
      <c r="CC102" s="231"/>
      <c r="CD102" s="231"/>
      <c r="CE102" s="233"/>
      <c r="CF102" s="167"/>
      <c r="CG102" s="231"/>
      <c r="CH102" s="231"/>
      <c r="CI102" s="231"/>
      <c r="CJ102" s="231"/>
      <c r="CK102" s="231"/>
      <c r="CL102" s="233"/>
      <c r="CM102" s="167"/>
      <c r="CN102" s="146"/>
      <c r="CO102" s="146"/>
      <c r="CP102" s="146"/>
      <c r="CQ102" s="146"/>
      <c r="CR102" s="146"/>
      <c r="CS102" s="146"/>
      <c r="CT102" s="167"/>
      <c r="CU102" s="231"/>
      <c r="CV102" s="231"/>
      <c r="CW102" s="231"/>
      <c r="CX102" s="231"/>
      <c r="CY102" s="231"/>
      <c r="CZ102" s="231"/>
      <c r="DA102" s="155"/>
      <c r="DB102" s="146"/>
      <c r="DC102" s="173"/>
      <c r="DD102" s="146"/>
      <c r="DE102" s="173"/>
      <c r="DF102" s="146"/>
      <c r="DG102" s="169"/>
      <c r="DH102" s="169"/>
      <c r="DI102" s="169"/>
      <c r="DJ102" s="146"/>
      <c r="DK102" s="207"/>
      <c r="DL102" s="231"/>
      <c r="DM102" s="231"/>
      <c r="DN102" s="231"/>
      <c r="DO102" s="233"/>
    </row>
    <row r="103" spans="1:119" x14ac:dyDescent="0.25">
      <c r="A103" s="152">
        <v>99</v>
      </c>
      <c r="B103" s="146">
        <v>12</v>
      </c>
      <c r="C103" s="146"/>
      <c r="D103" s="168"/>
      <c r="E103" s="166"/>
      <c r="F103" s="166"/>
      <c r="M103" s="167"/>
      <c r="N103" s="146"/>
      <c r="O103" s="146"/>
      <c r="P103" s="146"/>
      <c r="Q103" s="146"/>
      <c r="R103" s="146"/>
      <c r="S103" s="167"/>
      <c r="T103" s="146"/>
      <c r="U103" s="146"/>
      <c r="V103" s="146"/>
      <c r="W103" s="146"/>
      <c r="X103" s="146"/>
      <c r="Y103" s="167"/>
      <c r="Z103" s="146"/>
      <c r="AA103" s="146"/>
      <c r="AB103" s="146"/>
      <c r="AC103" s="146"/>
      <c r="AD103" s="146"/>
      <c r="AE103" s="167"/>
      <c r="AF103" s="146"/>
      <c r="AG103" s="146"/>
      <c r="AH103" s="146"/>
      <c r="AI103" s="146"/>
      <c r="AJ103" s="171"/>
      <c r="AK103" s="169"/>
      <c r="AL103" s="169"/>
      <c r="AM103" s="170"/>
      <c r="AN103" s="167"/>
      <c r="AO103" s="146"/>
      <c r="AP103" s="146"/>
      <c r="AQ103" s="146"/>
      <c r="AR103" s="146"/>
      <c r="AS103" s="171"/>
      <c r="AT103" s="172" t="s">
        <v>1127</v>
      </c>
      <c r="AU103" s="359"/>
      <c r="AV103" s="173"/>
      <c r="AW103" s="173"/>
      <c r="AX103" s="173"/>
      <c r="AY103" s="173"/>
      <c r="AZ103" s="173"/>
      <c r="BA103" s="173"/>
      <c r="BB103" s="173"/>
      <c r="BC103" s="173"/>
      <c r="BD103" s="173"/>
      <c r="BE103" s="146"/>
      <c r="BF103" s="173"/>
      <c r="BG103" s="173"/>
      <c r="BH103" s="173"/>
      <c r="BI103" s="173"/>
      <c r="BJ103" s="167"/>
      <c r="BK103" s="171"/>
      <c r="BL103" s="302"/>
      <c r="BM103" s="303"/>
      <c r="BN103" s="173"/>
      <c r="BO103" s="304"/>
      <c r="BP103" s="278"/>
      <c r="BQ103" s="171"/>
      <c r="BR103" s="231"/>
      <c r="BS103" s="231"/>
      <c r="BT103" s="231"/>
      <c r="BU103" s="231"/>
      <c r="BV103" s="231"/>
      <c r="BW103" s="231"/>
      <c r="BX103" s="233"/>
      <c r="BY103" s="167"/>
      <c r="BZ103" s="231"/>
      <c r="CA103" s="231"/>
      <c r="CB103" s="231"/>
      <c r="CC103" s="231"/>
      <c r="CD103" s="231"/>
      <c r="CE103" s="233"/>
      <c r="CF103" s="167"/>
      <c r="CG103" s="231"/>
      <c r="CH103" s="231"/>
      <c r="CI103" s="231"/>
      <c r="CJ103" s="231"/>
      <c r="CK103" s="231"/>
      <c r="CL103" s="233"/>
      <c r="CM103" s="167"/>
      <c r="CN103" s="146"/>
      <c r="CO103" s="146"/>
      <c r="CP103" s="146"/>
      <c r="CQ103" s="146"/>
      <c r="CR103" s="146"/>
      <c r="CS103" s="146"/>
      <c r="CT103" s="167"/>
      <c r="CU103" s="231"/>
      <c r="CV103" s="231"/>
      <c r="CW103" s="231"/>
      <c r="CX103" s="231"/>
      <c r="CY103" s="231"/>
      <c r="CZ103" s="231"/>
      <c r="DA103" s="155"/>
      <c r="DB103" s="146"/>
      <c r="DC103" s="173"/>
      <c r="DD103" s="146"/>
      <c r="DE103" s="173"/>
      <c r="DF103" s="146"/>
      <c r="DG103" s="169"/>
      <c r="DH103" s="169"/>
      <c r="DI103" s="169"/>
      <c r="DJ103" s="146"/>
      <c r="DK103" s="207"/>
      <c r="DL103" s="231"/>
      <c r="DM103" s="231"/>
      <c r="DN103" s="231"/>
      <c r="DO103" s="233"/>
    </row>
    <row r="104" spans="1:119" x14ac:dyDescent="0.25">
      <c r="A104" s="152">
        <v>100</v>
      </c>
      <c r="B104" s="146"/>
      <c r="C104" s="146"/>
      <c r="D104" s="168">
        <v>41754</v>
      </c>
      <c r="E104" s="166">
        <v>1</v>
      </c>
      <c r="F104" s="166">
        <v>1</v>
      </c>
      <c r="G104" s="31">
        <v>6.4</v>
      </c>
      <c r="I104" s="125">
        <v>63</v>
      </c>
      <c r="J104">
        <v>10</v>
      </c>
      <c r="L104">
        <v>62</v>
      </c>
      <c r="M104" s="167">
        <v>2</v>
      </c>
      <c r="N104" s="146">
        <v>2</v>
      </c>
      <c r="O104" s="146">
        <v>2</v>
      </c>
      <c r="P104" s="146">
        <v>2</v>
      </c>
      <c r="Q104" s="146">
        <v>2</v>
      </c>
      <c r="R104" s="146">
        <v>2</v>
      </c>
      <c r="S104" s="167"/>
      <c r="T104" s="146" t="s">
        <v>1128</v>
      </c>
      <c r="U104" s="146" t="s">
        <v>1132</v>
      </c>
      <c r="V104" s="146"/>
      <c r="W104" s="146"/>
      <c r="X104" s="146"/>
      <c r="Y104" s="167"/>
      <c r="Z104" s="146">
        <v>2</v>
      </c>
      <c r="AA104" s="146">
        <v>12</v>
      </c>
      <c r="AB104" s="146"/>
      <c r="AC104" s="146"/>
      <c r="AD104" s="146"/>
      <c r="AE104" s="167"/>
      <c r="AF104" s="146"/>
      <c r="AG104" s="146"/>
      <c r="AH104" s="146">
        <v>13</v>
      </c>
      <c r="AI104" s="146"/>
      <c r="AJ104" s="171"/>
      <c r="AK104" s="169">
        <v>41773</v>
      </c>
      <c r="AL104" s="169">
        <v>41779</v>
      </c>
      <c r="AM104" s="170">
        <v>41785</v>
      </c>
      <c r="AN104" s="167"/>
      <c r="AO104" s="146"/>
      <c r="AP104" s="146"/>
      <c r="AQ104" s="146"/>
      <c r="AR104" s="146"/>
      <c r="AS104" s="171"/>
      <c r="AT104" s="172" t="s">
        <v>1176</v>
      </c>
      <c r="AU104" s="359">
        <v>2</v>
      </c>
      <c r="AV104" s="173">
        <v>1.82</v>
      </c>
      <c r="AW104" s="173">
        <v>275</v>
      </c>
      <c r="AX104" s="173"/>
      <c r="AY104" s="173"/>
      <c r="AZ104" s="173"/>
      <c r="BA104" s="173"/>
      <c r="BB104" s="173"/>
      <c r="BC104" s="173"/>
      <c r="BD104" s="173"/>
      <c r="BE104" s="146"/>
      <c r="BF104" s="173"/>
      <c r="BG104" s="173"/>
      <c r="BH104" s="173"/>
      <c r="BI104" s="173"/>
      <c r="BJ104" s="167">
        <v>3</v>
      </c>
      <c r="BK104" s="171">
        <v>3</v>
      </c>
      <c r="BL104" s="302"/>
      <c r="BM104" s="303"/>
      <c r="BN104" s="173"/>
      <c r="BO104" s="304"/>
      <c r="BP104" s="278">
        <v>100</v>
      </c>
      <c r="BQ104" s="171">
        <v>3</v>
      </c>
      <c r="BR104" s="231">
        <v>10</v>
      </c>
      <c r="BS104" s="231">
        <v>2</v>
      </c>
      <c r="BT104" s="231">
        <v>0</v>
      </c>
      <c r="BU104" s="231">
        <f t="shared" ref="BU104:BU106" si="5">BT104+BS104</f>
        <v>2</v>
      </c>
      <c r="BV104" s="231">
        <v>0</v>
      </c>
      <c r="BW104" s="231">
        <v>0</v>
      </c>
      <c r="BX104" s="233"/>
      <c r="BY104" s="167">
        <v>8</v>
      </c>
      <c r="BZ104" s="231">
        <v>3</v>
      </c>
      <c r="CA104" s="231">
        <v>0</v>
      </c>
      <c r="CB104" s="231">
        <f>CA104+BZ104</f>
        <v>3</v>
      </c>
      <c r="CC104" s="231">
        <v>0</v>
      </c>
      <c r="CD104" s="231">
        <v>0</v>
      </c>
      <c r="CE104" s="233"/>
      <c r="CF104" s="167">
        <v>8</v>
      </c>
      <c r="CG104" s="231">
        <v>3</v>
      </c>
      <c r="CH104" s="231">
        <v>0</v>
      </c>
      <c r="CI104" s="231">
        <f>CH104+CG104</f>
        <v>3</v>
      </c>
      <c r="CJ104" s="231">
        <v>0</v>
      </c>
      <c r="CK104" s="231">
        <v>0</v>
      </c>
      <c r="CL104" s="233"/>
      <c r="CM104" s="167"/>
      <c r="CN104" s="146"/>
      <c r="CO104" s="146"/>
      <c r="CP104" s="146"/>
      <c r="CQ104" s="146"/>
      <c r="CR104" s="146"/>
      <c r="CS104" s="146"/>
      <c r="CT104" s="167"/>
      <c r="CU104" s="231"/>
      <c r="CV104" s="231"/>
      <c r="CW104" s="231"/>
      <c r="CX104" s="231"/>
      <c r="CY104" s="231"/>
      <c r="CZ104" s="231"/>
      <c r="DA104" s="155"/>
      <c r="DB104" s="146"/>
      <c r="DC104" s="173"/>
      <c r="DD104" s="146"/>
      <c r="DE104" s="173"/>
      <c r="DF104" s="146"/>
      <c r="DG104" s="169"/>
      <c r="DH104" s="169"/>
      <c r="DI104" s="169"/>
      <c r="DJ104" s="146"/>
      <c r="DK104" s="234"/>
      <c r="DL104" s="234"/>
      <c r="DM104" s="234"/>
      <c r="DN104" s="231"/>
      <c r="DO104" s="313"/>
    </row>
    <row r="105" spans="1:119" x14ac:dyDescent="0.25">
      <c r="A105" s="152">
        <v>101</v>
      </c>
      <c r="B105" s="146"/>
      <c r="C105" s="146">
        <v>1</v>
      </c>
      <c r="D105" s="168">
        <v>41754</v>
      </c>
      <c r="E105" s="166">
        <v>1</v>
      </c>
      <c r="F105" s="166">
        <v>1</v>
      </c>
      <c r="G105" s="31">
        <v>6.4</v>
      </c>
      <c r="I105" s="125">
        <v>25</v>
      </c>
      <c r="J105">
        <v>10.1</v>
      </c>
      <c r="L105">
        <v>25</v>
      </c>
      <c r="M105" s="167">
        <v>2</v>
      </c>
      <c r="N105" s="146">
        <v>2</v>
      </c>
      <c r="O105" s="146">
        <v>2</v>
      </c>
      <c r="P105" s="146">
        <v>2</v>
      </c>
      <c r="Q105" s="146">
        <v>2</v>
      </c>
      <c r="R105" s="146">
        <v>2</v>
      </c>
      <c r="S105" s="167" t="s">
        <v>1128</v>
      </c>
      <c r="T105" s="146" t="s">
        <v>1128</v>
      </c>
      <c r="U105" s="146" t="s">
        <v>1128</v>
      </c>
      <c r="V105" s="146" t="s">
        <v>1131</v>
      </c>
      <c r="W105" s="146"/>
      <c r="X105" s="146"/>
      <c r="Y105" s="167">
        <v>1</v>
      </c>
      <c r="Z105" s="146">
        <v>1</v>
      </c>
      <c r="AA105" s="146">
        <v>9</v>
      </c>
      <c r="AB105" s="146">
        <v>9</v>
      </c>
      <c r="AC105" s="146"/>
      <c r="AD105" s="146"/>
      <c r="AE105" s="167"/>
      <c r="AF105" s="146"/>
      <c r="AG105" s="146"/>
      <c r="AH105" s="146"/>
      <c r="AI105" s="146">
        <v>10</v>
      </c>
      <c r="AJ105" s="171"/>
      <c r="AK105" s="169">
        <v>41779</v>
      </c>
      <c r="AL105" s="169">
        <v>41779</v>
      </c>
      <c r="AM105" s="170">
        <v>41785</v>
      </c>
      <c r="AN105" s="167"/>
      <c r="AO105" s="146"/>
      <c r="AP105" s="146">
        <v>10</v>
      </c>
      <c r="AQ105" s="146"/>
      <c r="AR105" s="146"/>
      <c r="AS105" s="171"/>
      <c r="AT105" s="172" t="s">
        <v>1181</v>
      </c>
      <c r="AU105" s="359">
        <v>2</v>
      </c>
      <c r="AV105" s="173">
        <v>1.94</v>
      </c>
      <c r="AW105" s="173">
        <v>150</v>
      </c>
      <c r="AX105" s="173"/>
      <c r="AY105" s="173"/>
      <c r="AZ105" s="173"/>
      <c r="BA105" s="173"/>
      <c r="BB105" s="173"/>
      <c r="BC105" s="173"/>
      <c r="BD105" s="173"/>
      <c r="BE105" s="146">
        <v>1</v>
      </c>
      <c r="BF105" s="173">
        <v>1.92</v>
      </c>
      <c r="BG105" s="173"/>
      <c r="BH105" s="173"/>
      <c r="BI105" s="173"/>
      <c r="BJ105" s="167">
        <v>1</v>
      </c>
      <c r="BK105" s="171">
        <v>1</v>
      </c>
      <c r="BL105" s="302" t="s">
        <v>1232</v>
      </c>
      <c r="BM105" s="303"/>
      <c r="BN105" s="173"/>
      <c r="BO105" s="304"/>
      <c r="BP105" s="278">
        <v>101</v>
      </c>
      <c r="BQ105" s="171">
        <v>2</v>
      </c>
      <c r="BR105" s="231">
        <v>4</v>
      </c>
      <c r="BS105" s="231">
        <v>5</v>
      </c>
      <c r="BT105" s="231">
        <v>0</v>
      </c>
      <c r="BU105" s="231">
        <f t="shared" si="5"/>
        <v>5</v>
      </c>
      <c r="BV105" s="231">
        <v>0</v>
      </c>
      <c r="BW105" s="231">
        <v>0</v>
      </c>
      <c r="BX105" s="233" t="s">
        <v>1216</v>
      </c>
      <c r="BY105" s="167"/>
      <c r="BZ105" s="231"/>
      <c r="CA105" s="231"/>
      <c r="CB105" s="231"/>
      <c r="CC105" s="231"/>
      <c r="CD105" s="231"/>
      <c r="CF105" s="167"/>
      <c r="CG105" s="231"/>
      <c r="CH105" s="231"/>
      <c r="CI105" s="231"/>
      <c r="CJ105" s="231"/>
      <c r="CK105" s="231"/>
      <c r="CL105" s="233"/>
      <c r="CM105" s="167"/>
      <c r="CN105" s="146"/>
      <c r="CO105" s="146"/>
      <c r="CP105" s="146"/>
      <c r="CQ105" s="146"/>
      <c r="CR105" s="146"/>
      <c r="CS105" s="146"/>
      <c r="CT105" s="167"/>
      <c r="CU105" s="231"/>
      <c r="CV105" s="231"/>
      <c r="CW105" s="231"/>
      <c r="CX105" s="231"/>
      <c r="CY105" s="231"/>
      <c r="CZ105" s="231"/>
      <c r="DA105" s="155"/>
      <c r="DB105" s="146"/>
      <c r="DC105" s="173"/>
      <c r="DD105" s="146"/>
      <c r="DE105" s="173"/>
      <c r="DF105" s="308"/>
      <c r="DG105" s="228"/>
      <c r="DH105" s="169"/>
      <c r="DI105" s="169"/>
      <c r="DJ105" s="146"/>
      <c r="DK105" s="207"/>
      <c r="DL105" s="231"/>
      <c r="DM105" s="231"/>
      <c r="DN105" s="231"/>
      <c r="DO105" s="233"/>
    </row>
    <row r="106" spans="1:119" x14ac:dyDescent="0.25">
      <c r="A106" s="152">
        <v>102</v>
      </c>
      <c r="B106" s="146"/>
      <c r="C106" s="146"/>
      <c r="D106" s="168">
        <v>41754</v>
      </c>
      <c r="E106" s="166">
        <v>1</v>
      </c>
      <c r="F106" s="166">
        <v>1</v>
      </c>
      <c r="G106" s="31">
        <v>6.7</v>
      </c>
      <c r="I106" s="125">
        <v>49</v>
      </c>
      <c r="J106">
        <v>10.4</v>
      </c>
      <c r="L106">
        <v>48</v>
      </c>
      <c r="M106" s="167">
        <v>1</v>
      </c>
      <c r="N106" s="146">
        <v>1</v>
      </c>
      <c r="O106" s="146">
        <v>1</v>
      </c>
      <c r="P106" s="146">
        <v>1</v>
      </c>
      <c r="Q106" s="146">
        <v>1</v>
      </c>
      <c r="R106" s="146">
        <v>1</v>
      </c>
      <c r="S106" s="167" t="s">
        <v>1132</v>
      </c>
      <c r="T106" s="146" t="s">
        <v>1131</v>
      </c>
      <c r="U106" s="146"/>
      <c r="V106" s="146"/>
      <c r="W106" s="146"/>
      <c r="X106" s="146"/>
      <c r="Y106" s="167">
        <v>9</v>
      </c>
      <c r="Z106" s="146">
        <v>10</v>
      </c>
      <c r="AA106" s="146">
        <v>14</v>
      </c>
      <c r="AB106" s="146"/>
      <c r="AC106" s="146"/>
      <c r="AD106" s="146"/>
      <c r="AE106" s="167"/>
      <c r="AF106" s="146"/>
      <c r="AG106" s="146"/>
      <c r="AH106" s="146">
        <v>15</v>
      </c>
      <c r="AI106" s="146"/>
      <c r="AJ106" s="171"/>
      <c r="AK106" s="169">
        <v>41765</v>
      </c>
      <c r="AL106" s="169">
        <v>41773</v>
      </c>
      <c r="AM106" s="170">
        <v>41779</v>
      </c>
      <c r="AN106" s="167"/>
      <c r="AO106" s="146"/>
      <c r="AP106" s="146"/>
      <c r="AQ106" s="146"/>
      <c r="AR106" s="146"/>
      <c r="AS106" s="171"/>
      <c r="AT106" s="172" t="s">
        <v>1141</v>
      </c>
      <c r="AU106" s="359">
        <v>1</v>
      </c>
      <c r="AV106" s="173"/>
      <c r="AW106" s="173"/>
      <c r="AX106" s="173"/>
      <c r="AY106" s="173"/>
      <c r="AZ106" s="173"/>
      <c r="BA106" s="173"/>
      <c r="BB106" s="173"/>
      <c r="BC106" s="173"/>
      <c r="BD106" s="173">
        <v>50</v>
      </c>
      <c r="BE106" s="146">
        <v>1</v>
      </c>
      <c r="BF106" s="173">
        <v>2.33</v>
      </c>
      <c r="BG106" s="173"/>
      <c r="BH106" s="173"/>
      <c r="BI106" s="173"/>
      <c r="BJ106" s="167">
        <v>1</v>
      </c>
      <c r="BK106" s="171">
        <v>1</v>
      </c>
      <c r="BL106" s="365" t="s">
        <v>1231</v>
      </c>
      <c r="BM106" s="303"/>
      <c r="BN106" s="173"/>
      <c r="BO106" s="304"/>
      <c r="BP106" s="278">
        <v>102</v>
      </c>
      <c r="BQ106" s="171">
        <v>1</v>
      </c>
      <c r="BR106" s="231">
        <v>10</v>
      </c>
      <c r="BS106" s="231">
        <v>2</v>
      </c>
      <c r="BT106" s="231">
        <v>0</v>
      </c>
      <c r="BU106" s="231">
        <f t="shared" si="5"/>
        <v>2</v>
      </c>
      <c r="BV106" s="231">
        <v>0</v>
      </c>
      <c r="BW106" s="231">
        <v>0</v>
      </c>
      <c r="BX106" s="366" t="s">
        <v>1234</v>
      </c>
      <c r="BY106" s="167"/>
      <c r="BZ106" s="231"/>
      <c r="CA106" s="231"/>
      <c r="CB106" s="231"/>
      <c r="CC106" s="231"/>
      <c r="CD106" s="231"/>
      <c r="CE106" s="233"/>
      <c r="CF106" s="167"/>
      <c r="CG106" s="231"/>
      <c r="CH106" s="231"/>
      <c r="CI106" s="231"/>
      <c r="CJ106" s="231"/>
      <c r="CK106" s="231"/>
      <c r="CL106" s="233"/>
      <c r="CM106" s="167"/>
      <c r="CN106" s="146"/>
      <c r="CO106" s="146"/>
      <c r="CP106" s="146"/>
      <c r="CQ106" s="146"/>
      <c r="CR106" s="146"/>
      <c r="CS106" s="146"/>
      <c r="CT106" s="167"/>
      <c r="CU106" s="231"/>
      <c r="CV106" s="231"/>
      <c r="CW106" s="231"/>
      <c r="CX106" s="231"/>
      <c r="CY106" s="231"/>
      <c r="CZ106" s="231"/>
      <c r="DA106" s="155"/>
      <c r="DB106" s="146"/>
      <c r="DC106" s="173"/>
      <c r="DD106" s="146"/>
      <c r="DE106" s="173"/>
      <c r="DF106" s="146"/>
      <c r="DG106" s="169"/>
      <c r="DH106" s="169"/>
      <c r="DI106" s="169"/>
      <c r="DJ106" s="146"/>
      <c r="DK106" s="234"/>
      <c r="DL106" s="234"/>
      <c r="DM106" s="234"/>
      <c r="DN106" s="231"/>
      <c r="DO106" s="233"/>
    </row>
    <row r="107" spans="1:119" x14ac:dyDescent="0.25">
      <c r="A107" s="152">
        <v>103</v>
      </c>
      <c r="B107" s="146"/>
      <c r="C107" s="146"/>
      <c r="D107" s="168">
        <v>41754</v>
      </c>
      <c r="E107" s="166">
        <v>1</v>
      </c>
      <c r="F107" s="166">
        <v>1</v>
      </c>
      <c r="G107" s="31">
        <v>6.6</v>
      </c>
      <c r="I107" s="125">
        <v>50</v>
      </c>
      <c r="J107">
        <v>10.3</v>
      </c>
      <c r="L107">
        <v>49</v>
      </c>
      <c r="M107" s="167">
        <v>1</v>
      </c>
      <c r="N107" s="146">
        <v>1</v>
      </c>
      <c r="O107" s="146">
        <v>1</v>
      </c>
      <c r="P107" s="146">
        <v>1</v>
      </c>
      <c r="Q107" s="146">
        <v>1</v>
      </c>
      <c r="R107" s="146">
        <v>1</v>
      </c>
      <c r="S107" s="167"/>
      <c r="T107" s="146"/>
      <c r="U107" s="146" t="s">
        <v>1128</v>
      </c>
      <c r="V107" s="146" t="s">
        <v>1131</v>
      </c>
      <c r="W107" s="146"/>
      <c r="X107" s="146"/>
      <c r="Y107" s="167"/>
      <c r="Z107" s="146"/>
      <c r="AA107" s="146">
        <v>4</v>
      </c>
      <c r="AB107" s="146"/>
      <c r="AC107" s="146"/>
      <c r="AD107" s="146"/>
      <c r="AE107" s="167"/>
      <c r="AF107" s="146"/>
      <c r="AG107" s="146"/>
      <c r="AH107" s="146">
        <v>4</v>
      </c>
      <c r="AI107" s="146"/>
      <c r="AJ107" s="171"/>
      <c r="AK107" s="169">
        <v>41779</v>
      </c>
      <c r="AL107" s="169"/>
      <c r="AM107" s="170">
        <v>41779</v>
      </c>
      <c r="AN107" s="167"/>
      <c r="AO107" s="146"/>
      <c r="AP107" s="146"/>
      <c r="AQ107" s="146"/>
      <c r="AR107" s="146"/>
      <c r="AS107" s="171"/>
      <c r="AT107" s="172" t="s">
        <v>1182</v>
      </c>
      <c r="AU107" s="359">
        <v>1</v>
      </c>
      <c r="AV107" s="173"/>
      <c r="AW107" s="173"/>
      <c r="AX107" s="173"/>
      <c r="AY107" s="173"/>
      <c r="AZ107" s="173"/>
      <c r="BA107" s="173"/>
      <c r="BB107" s="173"/>
      <c r="BC107" s="173"/>
      <c r="BD107" s="173"/>
      <c r="BE107" s="146">
        <v>1</v>
      </c>
      <c r="BF107" s="173">
        <v>2.2799999999999998</v>
      </c>
      <c r="BG107" s="173"/>
      <c r="BH107" s="173"/>
      <c r="BI107" s="173"/>
      <c r="BJ107" s="167">
        <v>0</v>
      </c>
      <c r="BK107" s="171">
        <v>0</v>
      </c>
      <c r="BL107" s="302"/>
      <c r="BM107" s="303"/>
      <c r="BN107" s="173"/>
      <c r="BO107" s="304"/>
      <c r="BP107" s="278"/>
      <c r="BQ107" s="171"/>
      <c r="BR107" s="231"/>
      <c r="BS107" s="231"/>
      <c r="BT107" s="231"/>
      <c r="BU107" s="231"/>
      <c r="BV107" s="231"/>
      <c r="BW107" s="231"/>
      <c r="BX107" s="233"/>
      <c r="BY107" s="167"/>
      <c r="BZ107" s="231"/>
      <c r="CA107" s="231"/>
      <c r="CB107" s="231"/>
      <c r="CC107" s="231"/>
      <c r="CD107" s="231"/>
      <c r="CE107" s="233"/>
      <c r="CF107" s="167"/>
      <c r="CG107" s="231"/>
      <c r="CH107" s="231"/>
      <c r="CI107" s="231"/>
      <c r="CJ107" s="231"/>
      <c r="CK107" s="231"/>
      <c r="CL107" s="233"/>
      <c r="CM107" s="167"/>
      <c r="CN107" s="146"/>
      <c r="CO107" s="146"/>
      <c r="CP107" s="146"/>
      <c r="CQ107" s="146"/>
      <c r="CR107" s="146"/>
      <c r="CS107" s="146"/>
      <c r="CT107" s="167"/>
      <c r="CU107" s="231"/>
      <c r="CV107" s="231"/>
      <c r="CW107" s="231"/>
      <c r="CX107" s="231"/>
      <c r="CY107" s="231"/>
      <c r="CZ107" s="231"/>
      <c r="DA107" s="155"/>
      <c r="DB107" s="146"/>
      <c r="DC107" s="173"/>
      <c r="DD107" s="146"/>
      <c r="DE107" s="173"/>
      <c r="DF107" s="146"/>
      <c r="DG107" s="169"/>
      <c r="DH107" s="169"/>
      <c r="DI107" s="169"/>
      <c r="DJ107" s="146"/>
      <c r="DK107" s="207"/>
      <c r="DL107" s="231"/>
      <c r="DM107" s="231"/>
      <c r="DN107" s="231"/>
      <c r="DO107" s="233"/>
    </row>
    <row r="108" spans="1:119" x14ac:dyDescent="0.25">
      <c r="A108" s="152">
        <v>104</v>
      </c>
      <c r="B108" s="146"/>
      <c r="C108" s="146"/>
      <c r="D108" s="168">
        <v>41754</v>
      </c>
      <c r="E108" s="166">
        <v>1</v>
      </c>
      <c r="F108" s="166">
        <v>1</v>
      </c>
      <c r="G108" s="31">
        <v>6.4</v>
      </c>
      <c r="H108" s="135">
        <v>6.5</v>
      </c>
      <c r="I108" s="125">
        <v>1</v>
      </c>
      <c r="J108">
        <v>10.199999999999999</v>
      </c>
      <c r="K108" s="135">
        <v>10.199999999999999</v>
      </c>
      <c r="L108">
        <v>2</v>
      </c>
      <c r="M108" s="167">
        <v>1</v>
      </c>
      <c r="N108" s="146">
        <v>1</v>
      </c>
      <c r="O108" s="146">
        <v>1</v>
      </c>
      <c r="P108" s="146">
        <v>1</v>
      </c>
      <c r="Q108" s="146">
        <v>1</v>
      </c>
      <c r="R108" s="146">
        <v>1</v>
      </c>
      <c r="S108" s="167"/>
      <c r="T108" s="146"/>
      <c r="U108" s="146" t="s">
        <v>1128</v>
      </c>
      <c r="V108" s="146" t="s">
        <v>1128</v>
      </c>
      <c r="W108" s="146" t="s">
        <v>1131</v>
      </c>
      <c r="X108" s="146"/>
      <c r="Y108" s="167"/>
      <c r="Z108" s="146"/>
      <c r="AA108" s="146">
        <v>1</v>
      </c>
      <c r="AB108" s="146"/>
      <c r="AC108" s="146"/>
      <c r="AD108" s="146"/>
      <c r="AE108" s="167"/>
      <c r="AF108" s="146"/>
      <c r="AG108" s="146"/>
      <c r="AH108" s="146">
        <v>1</v>
      </c>
      <c r="AI108" s="146"/>
      <c r="AJ108" s="171"/>
      <c r="AK108" s="169">
        <v>41785</v>
      </c>
      <c r="AL108" s="169"/>
      <c r="AM108" s="170">
        <v>41785</v>
      </c>
      <c r="AN108" s="167"/>
      <c r="AO108" s="146"/>
      <c r="AP108" s="146"/>
      <c r="AQ108" s="146"/>
      <c r="AR108" s="146"/>
      <c r="AS108" s="171"/>
      <c r="AT108" s="172" t="s">
        <v>1183</v>
      </c>
      <c r="AU108" s="359">
        <v>1</v>
      </c>
      <c r="AV108" s="173">
        <v>1.41</v>
      </c>
      <c r="AW108" s="173">
        <v>180</v>
      </c>
      <c r="AX108" s="173"/>
      <c r="AY108" s="173"/>
      <c r="AZ108" s="173"/>
      <c r="BA108" s="173"/>
      <c r="BB108" s="173"/>
      <c r="BC108" s="173"/>
      <c r="BD108" s="173"/>
      <c r="BE108" s="146"/>
      <c r="BF108" s="173"/>
      <c r="BG108" s="173"/>
      <c r="BH108" s="173"/>
      <c r="BI108" s="173"/>
      <c r="BJ108" s="167">
        <v>0</v>
      </c>
      <c r="BK108" s="171">
        <v>0</v>
      </c>
      <c r="BL108" s="302"/>
      <c r="BM108" s="303"/>
      <c r="BN108" s="173"/>
      <c r="BO108" s="304"/>
      <c r="BP108" s="278"/>
      <c r="BQ108" s="171"/>
      <c r="BR108" s="231"/>
      <c r="BS108" s="231"/>
      <c r="BT108" s="231"/>
      <c r="BU108" s="231"/>
      <c r="BV108" s="231"/>
      <c r="BW108" s="231"/>
      <c r="BX108" s="233"/>
      <c r="BY108" s="167"/>
      <c r="BZ108" s="231"/>
      <c r="CA108" s="231"/>
      <c r="CB108" s="231"/>
      <c r="CC108" s="231"/>
      <c r="CD108" s="231"/>
      <c r="CE108" s="233"/>
      <c r="CF108" s="167"/>
      <c r="CG108" s="231"/>
      <c r="CH108" s="231"/>
      <c r="CI108" s="231"/>
      <c r="CJ108" s="231"/>
      <c r="CK108" s="231"/>
      <c r="CL108" s="233"/>
      <c r="CM108" s="167"/>
      <c r="CN108" s="146"/>
      <c r="CO108" s="146"/>
      <c r="CP108" s="146"/>
      <c r="CQ108" s="146"/>
      <c r="CR108" s="146"/>
      <c r="CS108" s="146"/>
      <c r="CT108" s="167"/>
      <c r="CU108" s="231"/>
      <c r="CV108" s="231"/>
      <c r="CW108" s="231"/>
      <c r="CX108" s="231"/>
      <c r="CY108" s="231"/>
      <c r="CZ108" s="231"/>
      <c r="DA108" s="155"/>
      <c r="DB108" s="146"/>
      <c r="DC108" s="173"/>
      <c r="DD108" s="146"/>
      <c r="DE108" s="173"/>
      <c r="DF108" s="146"/>
      <c r="DG108" s="169"/>
      <c r="DH108" s="169"/>
      <c r="DI108" s="169"/>
      <c r="DJ108" s="146"/>
      <c r="DK108" s="207"/>
      <c r="DL108" s="231"/>
      <c r="DM108" s="231"/>
      <c r="DN108" s="231"/>
      <c r="DO108" s="233"/>
    </row>
    <row r="109" spans="1:119" x14ac:dyDescent="0.25">
      <c r="A109" s="152">
        <v>105</v>
      </c>
      <c r="B109" s="146"/>
      <c r="C109" s="146"/>
      <c r="D109" s="168"/>
      <c r="E109" s="166"/>
      <c r="F109" s="166"/>
      <c r="M109" s="167"/>
      <c r="N109" s="146"/>
      <c r="O109" s="146"/>
      <c r="P109" s="146"/>
      <c r="Q109" s="146"/>
      <c r="R109" s="146"/>
      <c r="S109" s="167"/>
      <c r="T109" s="146"/>
      <c r="U109" s="146"/>
      <c r="V109" s="146"/>
      <c r="W109" s="146"/>
      <c r="X109" s="146"/>
      <c r="Y109" s="167"/>
      <c r="Z109" s="146"/>
      <c r="AA109" s="146"/>
      <c r="AB109" s="146"/>
      <c r="AC109" s="146"/>
      <c r="AD109" s="146"/>
      <c r="AE109" s="167"/>
      <c r="AF109" s="146"/>
      <c r="AG109" s="146"/>
      <c r="AH109" s="146"/>
      <c r="AI109" s="146"/>
      <c r="AJ109" s="171"/>
      <c r="AK109" s="169"/>
      <c r="AL109" s="169"/>
      <c r="AM109" s="170"/>
      <c r="AN109" s="167"/>
      <c r="AO109" s="146"/>
      <c r="AP109" s="146"/>
      <c r="AQ109" s="146"/>
      <c r="AR109" s="146"/>
      <c r="AS109" s="171"/>
      <c r="AT109" s="172" t="s">
        <v>1121</v>
      </c>
      <c r="AU109" s="359"/>
      <c r="AV109" s="173"/>
      <c r="AW109" s="173"/>
      <c r="AX109" s="173"/>
      <c r="AY109" s="173"/>
      <c r="AZ109" s="173"/>
      <c r="BA109" s="173"/>
      <c r="BB109" s="173"/>
      <c r="BC109" s="173"/>
      <c r="BD109" s="173"/>
      <c r="BE109" s="146"/>
      <c r="BF109" s="173"/>
      <c r="BG109" s="173"/>
      <c r="BH109" s="173"/>
      <c r="BI109" s="173"/>
      <c r="BJ109" s="167"/>
      <c r="BK109" s="171"/>
      <c r="BL109" s="302"/>
      <c r="BM109" s="303"/>
      <c r="BN109" s="173"/>
      <c r="BO109" s="304"/>
      <c r="BP109" s="278"/>
      <c r="BQ109" s="171"/>
      <c r="BR109" s="231"/>
      <c r="BS109" s="231"/>
      <c r="BT109" s="231"/>
      <c r="BU109" s="231"/>
      <c r="BV109" s="231"/>
      <c r="BW109" s="231"/>
      <c r="BX109" s="233"/>
      <c r="BY109" s="167"/>
      <c r="BZ109" s="231"/>
      <c r="CA109" s="231"/>
      <c r="CB109" s="231"/>
      <c r="CC109" s="231"/>
      <c r="CD109" s="231"/>
      <c r="CE109" s="233"/>
      <c r="CF109" s="167"/>
      <c r="CG109" s="231"/>
      <c r="CH109" s="231"/>
      <c r="CI109" s="231"/>
      <c r="CJ109" s="231"/>
      <c r="CK109" s="231"/>
      <c r="CL109" s="233"/>
      <c r="CM109" s="167"/>
      <c r="CN109" s="146"/>
      <c r="CO109" s="146"/>
      <c r="CP109" s="146"/>
      <c r="CQ109" s="146"/>
      <c r="CR109" s="146"/>
      <c r="CS109" s="146"/>
      <c r="CT109" s="167"/>
      <c r="CU109" s="231"/>
      <c r="CV109" s="231"/>
      <c r="CW109" s="231"/>
      <c r="CX109" s="231"/>
      <c r="CY109" s="231"/>
      <c r="CZ109" s="231"/>
      <c r="DA109" s="155"/>
      <c r="DB109" s="146"/>
      <c r="DC109" s="173"/>
      <c r="DD109" s="146"/>
      <c r="DE109" s="173"/>
      <c r="DF109" s="146"/>
      <c r="DG109" s="169"/>
      <c r="DH109" s="169"/>
      <c r="DI109" s="169"/>
      <c r="DJ109" s="146"/>
      <c r="DK109" s="207"/>
      <c r="DL109" s="231"/>
      <c r="DM109" s="231"/>
      <c r="DN109" s="231"/>
      <c r="DO109" s="233"/>
    </row>
    <row r="110" spans="1:119" x14ac:dyDescent="0.25">
      <c r="A110" s="152">
        <v>106</v>
      </c>
      <c r="B110" s="146"/>
      <c r="C110" s="146"/>
      <c r="D110" s="168">
        <v>41754</v>
      </c>
      <c r="E110" s="166">
        <v>1</v>
      </c>
      <c r="F110" s="166">
        <v>0</v>
      </c>
      <c r="M110" s="167">
        <v>2</v>
      </c>
      <c r="N110" s="146">
        <v>3</v>
      </c>
      <c r="O110" s="146">
        <v>3</v>
      </c>
      <c r="P110" s="146">
        <v>3</v>
      </c>
      <c r="Q110" s="146">
        <v>3</v>
      </c>
      <c r="R110" s="146">
        <v>3</v>
      </c>
      <c r="S110" s="167"/>
      <c r="T110" s="146"/>
      <c r="U110" s="146"/>
      <c r="V110" s="146"/>
      <c r="W110" s="146"/>
      <c r="X110" s="146"/>
      <c r="Y110" s="167"/>
      <c r="Z110" s="146"/>
      <c r="AA110" s="146"/>
      <c r="AB110" s="146"/>
      <c r="AC110" s="146"/>
      <c r="AD110" s="146"/>
      <c r="AE110" s="167"/>
      <c r="AF110" s="146"/>
      <c r="AG110" s="146"/>
      <c r="AH110" s="146"/>
      <c r="AI110" s="146"/>
      <c r="AJ110" s="171"/>
      <c r="AK110" s="169"/>
      <c r="AL110" s="169"/>
      <c r="AM110" s="170"/>
      <c r="AN110" s="167"/>
      <c r="AO110" s="146"/>
      <c r="AP110" s="146"/>
      <c r="AQ110" s="146"/>
      <c r="AR110" s="146"/>
      <c r="AS110" s="171"/>
      <c r="AT110" s="172"/>
      <c r="AU110" s="359"/>
      <c r="AV110" s="173"/>
      <c r="AW110" s="173"/>
      <c r="AX110" s="173"/>
      <c r="AY110" s="173"/>
      <c r="AZ110" s="173"/>
      <c r="BA110" s="173"/>
      <c r="BB110" s="173"/>
      <c r="BC110" s="173"/>
      <c r="BD110" s="173"/>
      <c r="BE110" s="146"/>
      <c r="BF110" s="173"/>
      <c r="BG110" s="173"/>
      <c r="BH110" s="173"/>
      <c r="BI110" s="173"/>
      <c r="BJ110" s="167"/>
      <c r="BK110" s="171"/>
      <c r="BL110" s="302"/>
      <c r="BM110" s="303"/>
      <c r="BN110" s="173"/>
      <c r="BO110" s="304"/>
      <c r="BP110" s="278"/>
      <c r="BQ110" s="171"/>
      <c r="BR110" s="231"/>
      <c r="BS110" s="231"/>
      <c r="BT110" s="231"/>
      <c r="BU110" s="231"/>
      <c r="BV110" s="231"/>
      <c r="BW110" s="231"/>
      <c r="BX110" s="233"/>
      <c r="BY110" s="167"/>
      <c r="BZ110" s="231"/>
      <c r="CA110" s="231"/>
      <c r="CB110" s="231"/>
      <c r="CC110" s="231"/>
      <c r="CD110" s="231"/>
      <c r="CE110" s="233"/>
      <c r="CF110" s="167"/>
      <c r="CG110" s="231"/>
      <c r="CH110" s="231"/>
      <c r="CI110" s="231"/>
      <c r="CJ110" s="231"/>
      <c r="CK110" s="231"/>
      <c r="CL110" s="233"/>
      <c r="CM110" s="167"/>
      <c r="CN110" s="146"/>
      <c r="CO110" s="146"/>
      <c r="CP110" s="146"/>
      <c r="CQ110" s="146"/>
      <c r="CR110" s="146"/>
      <c r="CS110" s="146"/>
      <c r="CT110" s="167"/>
      <c r="CU110" s="231"/>
      <c r="CV110" s="231"/>
      <c r="CW110" s="231"/>
      <c r="CX110" s="231"/>
      <c r="CY110" s="231"/>
      <c r="CZ110" s="231"/>
      <c r="DA110" s="155"/>
      <c r="DB110" s="146"/>
      <c r="DC110" s="173"/>
      <c r="DD110" s="146"/>
      <c r="DE110" s="173"/>
      <c r="DF110" s="146"/>
      <c r="DG110" s="169"/>
      <c r="DH110" s="169"/>
      <c r="DI110" s="169"/>
      <c r="DJ110" s="146"/>
      <c r="DK110" s="207"/>
      <c r="DL110" s="231"/>
      <c r="DM110" s="231"/>
      <c r="DN110" s="231"/>
      <c r="DO110" s="233"/>
    </row>
    <row r="111" spans="1:119" x14ac:dyDescent="0.25">
      <c r="A111" s="152">
        <v>107</v>
      </c>
      <c r="B111" s="146"/>
      <c r="C111" s="146"/>
      <c r="D111" s="168">
        <v>41765</v>
      </c>
      <c r="E111" s="166">
        <v>1</v>
      </c>
      <c r="F111" s="166">
        <v>1</v>
      </c>
      <c r="G111" s="31">
        <v>6.2</v>
      </c>
      <c r="I111" s="125">
        <v>10</v>
      </c>
      <c r="J111">
        <v>10</v>
      </c>
      <c r="L111">
        <v>11</v>
      </c>
      <c r="M111" s="167"/>
      <c r="N111" s="146"/>
      <c r="O111" s="146">
        <v>1</v>
      </c>
      <c r="P111" s="146">
        <v>1</v>
      </c>
      <c r="Q111" s="146">
        <v>1</v>
      </c>
      <c r="R111" s="146">
        <v>1</v>
      </c>
      <c r="S111" s="167"/>
      <c r="T111" s="146"/>
      <c r="U111" s="146" t="s">
        <v>1128</v>
      </c>
      <c r="V111" s="146" t="s">
        <v>1131</v>
      </c>
      <c r="W111" s="146"/>
      <c r="X111" s="146"/>
      <c r="Y111" s="167"/>
      <c r="Z111" s="146"/>
      <c r="AA111" s="146">
        <v>6</v>
      </c>
      <c r="AB111" s="146">
        <v>8</v>
      </c>
      <c r="AC111" s="146">
        <v>9</v>
      </c>
      <c r="AD111" s="146"/>
      <c r="AE111" s="167"/>
      <c r="AF111" s="146"/>
      <c r="AG111" s="146"/>
      <c r="AH111" s="146"/>
      <c r="AI111" s="146"/>
      <c r="AJ111" s="171">
        <v>10</v>
      </c>
      <c r="AK111" s="169">
        <v>41779</v>
      </c>
      <c r="AL111" s="169">
        <v>41779</v>
      </c>
      <c r="AM111" s="170">
        <v>41785</v>
      </c>
      <c r="AN111" s="167"/>
      <c r="AO111" s="146"/>
      <c r="AP111" s="146">
        <v>10</v>
      </c>
      <c r="AQ111" s="146"/>
      <c r="AR111" s="146"/>
      <c r="AS111" s="171"/>
      <c r="AT111" s="172" t="s">
        <v>1184</v>
      </c>
      <c r="AU111" s="359">
        <v>1</v>
      </c>
      <c r="AV111" s="173"/>
      <c r="AW111" s="173"/>
      <c r="AX111" s="173"/>
      <c r="AY111" s="173"/>
      <c r="AZ111" s="173"/>
      <c r="BA111" s="173"/>
      <c r="BB111" s="173"/>
      <c r="BC111" s="173"/>
      <c r="BD111" s="173"/>
      <c r="BE111" s="337">
        <v>1</v>
      </c>
      <c r="BF111" s="146">
        <v>2.2799999999999998</v>
      </c>
      <c r="BG111" s="173"/>
      <c r="BH111" s="173"/>
      <c r="BI111" s="173"/>
      <c r="BJ111" s="167">
        <v>0</v>
      </c>
      <c r="BK111" s="171">
        <v>0</v>
      </c>
      <c r="BL111" s="302"/>
      <c r="BM111" s="303"/>
      <c r="BN111" s="173"/>
      <c r="BO111" s="304"/>
      <c r="BP111" s="278"/>
      <c r="BQ111" s="171"/>
      <c r="BR111" s="231"/>
      <c r="BS111" s="231"/>
      <c r="BT111" s="231"/>
      <c r="BU111" s="231"/>
      <c r="BV111" s="231"/>
      <c r="BW111" s="231"/>
      <c r="BX111" s="233"/>
      <c r="BY111" s="167"/>
      <c r="BZ111" s="231"/>
      <c r="CA111" s="231"/>
      <c r="CB111" s="231"/>
      <c r="CC111" s="231"/>
      <c r="CD111" s="231"/>
      <c r="CE111" s="233"/>
      <c r="CF111" s="167"/>
      <c r="CG111" s="231"/>
      <c r="CH111" s="231"/>
      <c r="CI111" s="231"/>
      <c r="CJ111" s="231"/>
      <c r="CK111" s="231"/>
      <c r="CL111" s="233"/>
      <c r="CM111" s="167"/>
      <c r="CN111" s="146"/>
      <c r="CO111" s="146"/>
      <c r="CP111" s="146"/>
      <c r="CQ111" s="146"/>
      <c r="CR111" s="146"/>
      <c r="CS111" s="146"/>
      <c r="CT111" s="167"/>
      <c r="CU111" s="231"/>
      <c r="CV111" s="231"/>
      <c r="CW111" s="231"/>
      <c r="CX111" s="231"/>
      <c r="CY111" s="231"/>
      <c r="CZ111" s="231"/>
      <c r="DA111" s="155"/>
      <c r="DB111" s="146"/>
      <c r="DC111" s="173"/>
      <c r="DD111" s="146"/>
      <c r="DE111" s="173"/>
      <c r="DF111" s="146"/>
      <c r="DG111" s="169"/>
      <c r="DH111" s="169"/>
      <c r="DI111" s="169"/>
      <c r="DJ111" s="146"/>
      <c r="DK111" s="207"/>
      <c r="DL111" s="231"/>
      <c r="DM111" s="231"/>
      <c r="DN111" s="231"/>
      <c r="DO111" s="233"/>
    </row>
    <row r="112" spans="1:119" x14ac:dyDescent="0.25">
      <c r="A112" s="152">
        <v>108</v>
      </c>
      <c r="B112" s="146"/>
      <c r="C112" s="146"/>
      <c r="D112" s="168">
        <v>41754</v>
      </c>
      <c r="E112" s="166">
        <v>1</v>
      </c>
      <c r="F112" s="166">
        <v>1</v>
      </c>
      <c r="G112" s="31">
        <v>6.5</v>
      </c>
      <c r="I112" s="125">
        <v>69</v>
      </c>
      <c r="J112">
        <v>10.5</v>
      </c>
      <c r="K112" s="135">
        <v>10.3</v>
      </c>
      <c r="L112">
        <v>1</v>
      </c>
      <c r="M112" s="167">
        <v>1</v>
      </c>
      <c r="N112" s="146">
        <v>1</v>
      </c>
      <c r="O112" s="146">
        <v>1</v>
      </c>
      <c r="P112" s="146">
        <v>1</v>
      </c>
      <c r="Q112" s="146">
        <v>1</v>
      </c>
      <c r="R112" s="146">
        <v>1</v>
      </c>
      <c r="S112" s="167"/>
      <c r="T112" s="146"/>
      <c r="U112" s="146" t="s">
        <v>1128</v>
      </c>
      <c r="V112" s="146" t="s">
        <v>1132</v>
      </c>
      <c r="W112" s="146"/>
      <c r="X112" s="146"/>
      <c r="Y112" s="167"/>
      <c r="Z112" s="146"/>
      <c r="AA112" s="146">
        <v>3</v>
      </c>
      <c r="AB112" s="146"/>
      <c r="AC112" s="146"/>
      <c r="AD112" s="146"/>
      <c r="AE112" s="167"/>
      <c r="AF112" s="146"/>
      <c r="AG112" s="146"/>
      <c r="AH112" s="146">
        <v>3</v>
      </c>
      <c r="AI112" s="146"/>
      <c r="AJ112" s="171"/>
      <c r="AK112" s="169">
        <v>41779</v>
      </c>
      <c r="AL112" s="169">
        <v>41785</v>
      </c>
      <c r="AM112" s="170">
        <v>41785</v>
      </c>
      <c r="AN112" s="167"/>
      <c r="AO112" s="146"/>
      <c r="AP112" s="146"/>
      <c r="AQ112" s="146"/>
      <c r="AR112" s="146"/>
      <c r="AS112" s="171"/>
      <c r="AT112" s="172" t="s">
        <v>1185</v>
      </c>
      <c r="AU112" s="359">
        <v>1</v>
      </c>
      <c r="AV112" s="173"/>
      <c r="AW112" s="173"/>
      <c r="AX112" s="173"/>
      <c r="AY112" s="173"/>
      <c r="AZ112" s="173"/>
      <c r="BA112" s="173"/>
      <c r="BB112" s="173"/>
      <c r="BC112" s="173"/>
      <c r="BD112" s="173"/>
      <c r="BE112" s="146">
        <v>1</v>
      </c>
      <c r="BF112" s="173">
        <v>1.73</v>
      </c>
      <c r="BG112" s="173"/>
      <c r="BH112" s="173"/>
      <c r="BI112" s="173"/>
      <c r="BJ112" s="167">
        <v>0</v>
      </c>
      <c r="BK112" s="171">
        <v>0</v>
      </c>
      <c r="BL112" s="302"/>
      <c r="BM112" s="303"/>
      <c r="BN112" s="173"/>
      <c r="BO112" s="304"/>
      <c r="BP112" s="278"/>
      <c r="BQ112" s="171"/>
      <c r="BR112" s="231"/>
      <c r="BS112" s="231"/>
      <c r="BT112" s="231"/>
      <c r="BU112" s="231"/>
      <c r="BV112" s="231"/>
      <c r="BW112" s="231"/>
      <c r="BX112" s="233"/>
      <c r="BY112" s="167"/>
      <c r="BZ112" s="231"/>
      <c r="CA112" s="231"/>
      <c r="CB112" s="231"/>
      <c r="CC112" s="231"/>
      <c r="CD112" s="231"/>
      <c r="CE112" s="233"/>
      <c r="CF112" s="167"/>
      <c r="CG112" s="231"/>
      <c r="CH112" s="231"/>
      <c r="CI112" s="231"/>
      <c r="CJ112" s="231"/>
      <c r="CK112" s="231"/>
      <c r="CL112" s="233"/>
      <c r="CM112" s="167"/>
      <c r="CN112" s="146"/>
      <c r="CO112" s="146"/>
      <c r="CP112" s="146"/>
      <c r="CQ112" s="146"/>
      <c r="CR112" s="146"/>
      <c r="CS112" s="146"/>
      <c r="CT112" s="167"/>
      <c r="CU112" s="231"/>
      <c r="CV112" s="231"/>
      <c r="CW112" s="231"/>
      <c r="CX112" s="231"/>
      <c r="CY112" s="231"/>
      <c r="CZ112" s="231"/>
      <c r="DA112" s="155"/>
      <c r="DB112" s="146"/>
      <c r="DC112" s="173"/>
      <c r="DD112" s="146"/>
      <c r="DE112" s="173"/>
      <c r="DF112" s="146"/>
      <c r="DG112" s="169"/>
      <c r="DH112" s="169"/>
      <c r="DI112" s="169"/>
      <c r="DJ112" s="146"/>
      <c r="DK112" s="234"/>
      <c r="DL112" s="234"/>
      <c r="DM112" s="234"/>
      <c r="DN112" s="231"/>
      <c r="DO112" s="233"/>
    </row>
    <row r="113" spans="1:119" x14ac:dyDescent="0.25">
      <c r="A113" s="152">
        <v>109</v>
      </c>
      <c r="B113" s="146"/>
      <c r="C113" s="146"/>
      <c r="D113" s="168">
        <v>41754</v>
      </c>
      <c r="E113" s="166">
        <v>1</v>
      </c>
      <c r="F113" s="166">
        <v>1</v>
      </c>
      <c r="G113" s="31">
        <v>6.5</v>
      </c>
      <c r="I113" s="125">
        <v>20</v>
      </c>
      <c r="J113">
        <v>10.1</v>
      </c>
      <c r="L113">
        <v>20</v>
      </c>
      <c r="M113" s="167">
        <v>1</v>
      </c>
      <c r="N113" s="146">
        <v>1</v>
      </c>
      <c r="O113" s="146">
        <v>1</v>
      </c>
      <c r="P113" s="146">
        <v>2</v>
      </c>
      <c r="Q113" s="146">
        <v>2</v>
      </c>
      <c r="R113" s="146">
        <v>2</v>
      </c>
      <c r="S113" s="167"/>
      <c r="T113" s="146"/>
      <c r="U113" s="146" t="s">
        <v>1128</v>
      </c>
      <c r="V113" s="146" t="s">
        <v>1131</v>
      </c>
      <c r="W113" s="146"/>
      <c r="X113" s="146"/>
      <c r="Y113" s="167"/>
      <c r="Z113" s="146"/>
      <c r="AA113" s="146">
        <v>3</v>
      </c>
      <c r="AB113" s="146">
        <v>8</v>
      </c>
      <c r="AC113" s="146"/>
      <c r="AD113" s="146"/>
      <c r="AE113" s="167"/>
      <c r="AF113" s="146"/>
      <c r="AG113" s="146"/>
      <c r="AH113" s="146"/>
      <c r="AI113" s="146">
        <v>14</v>
      </c>
      <c r="AJ113" s="171"/>
      <c r="AK113" s="169">
        <v>41779</v>
      </c>
      <c r="AL113" s="169">
        <v>41779</v>
      </c>
      <c r="AM113" s="170"/>
      <c r="AN113" s="167"/>
      <c r="AO113" s="146"/>
      <c r="AP113" s="146"/>
      <c r="AQ113" s="146"/>
      <c r="AR113" s="146"/>
      <c r="AS113" s="171"/>
      <c r="AT113" s="172" t="s">
        <v>1186</v>
      </c>
      <c r="AU113" s="359">
        <v>2</v>
      </c>
      <c r="AV113" s="173"/>
      <c r="AW113" s="173"/>
      <c r="AX113" s="173"/>
      <c r="AY113" s="173"/>
      <c r="AZ113" s="173"/>
      <c r="BA113" s="173"/>
      <c r="BB113" s="173"/>
      <c r="BC113" s="173"/>
      <c r="BD113" s="173"/>
      <c r="BE113" s="146">
        <v>2</v>
      </c>
      <c r="BF113" s="173">
        <v>2.2400000000000002</v>
      </c>
      <c r="BG113" s="173">
        <v>1.611</v>
      </c>
      <c r="BH113" s="173"/>
      <c r="BI113" s="173"/>
      <c r="BJ113" s="167">
        <v>0</v>
      </c>
      <c r="BK113" s="171">
        <v>0</v>
      </c>
      <c r="BL113" s="302"/>
      <c r="BM113" s="303"/>
      <c r="BN113" s="173"/>
      <c r="BO113" s="304"/>
      <c r="BP113" s="278"/>
      <c r="BQ113" s="171"/>
      <c r="BR113" s="231"/>
      <c r="BS113" s="231"/>
      <c r="BT113" s="231"/>
      <c r="BU113" s="231"/>
      <c r="BV113" s="231"/>
      <c r="BW113" s="231"/>
      <c r="BX113" s="233"/>
      <c r="BY113" s="167"/>
      <c r="BZ113" s="231"/>
      <c r="CA113" s="231"/>
      <c r="CB113" s="231"/>
      <c r="CC113" s="231"/>
      <c r="CD113" s="231"/>
      <c r="CE113" s="233"/>
      <c r="CF113" s="167"/>
      <c r="CG113" s="231"/>
      <c r="CH113" s="231"/>
      <c r="CI113" s="231"/>
      <c r="CJ113" s="231"/>
      <c r="CK113" s="231"/>
      <c r="CL113" s="233"/>
      <c r="CM113" s="167"/>
      <c r="CN113" s="146"/>
      <c r="CO113" s="146"/>
      <c r="CP113" s="146"/>
      <c r="CQ113" s="146"/>
      <c r="CR113" s="146"/>
      <c r="CS113" s="146"/>
      <c r="CT113" s="167"/>
      <c r="CU113" s="231"/>
      <c r="CV113" s="231"/>
      <c r="CW113" s="231"/>
      <c r="CX113" s="231"/>
      <c r="CY113" s="231"/>
      <c r="CZ113" s="231"/>
      <c r="DA113" s="155"/>
      <c r="DB113" s="146"/>
      <c r="DC113" s="173"/>
      <c r="DD113" s="146"/>
      <c r="DE113" s="173"/>
      <c r="DF113" s="146"/>
      <c r="DG113" s="169"/>
      <c r="DH113" s="169"/>
      <c r="DI113" s="169"/>
      <c r="DJ113" s="146"/>
      <c r="DK113" s="207"/>
      <c r="DL113" s="231"/>
      <c r="DM113" s="231"/>
      <c r="DN113" s="231"/>
      <c r="DO113" s="233"/>
    </row>
    <row r="114" spans="1:119" x14ac:dyDescent="0.25">
      <c r="A114" s="152">
        <v>110</v>
      </c>
      <c r="B114" s="146"/>
      <c r="C114" s="146"/>
      <c r="D114" s="168">
        <v>41754</v>
      </c>
      <c r="E114" s="166">
        <v>1</v>
      </c>
      <c r="F114" s="166">
        <v>1</v>
      </c>
      <c r="G114" s="31">
        <v>6.4</v>
      </c>
      <c r="I114" s="125">
        <v>26</v>
      </c>
      <c r="J114">
        <v>10.1</v>
      </c>
      <c r="L114">
        <v>26</v>
      </c>
      <c r="M114" s="167">
        <v>1</v>
      </c>
      <c r="N114" s="146">
        <v>1</v>
      </c>
      <c r="O114" s="146">
        <v>1</v>
      </c>
      <c r="P114" s="146">
        <v>1</v>
      </c>
      <c r="Q114" s="146">
        <v>1</v>
      </c>
      <c r="R114" s="146">
        <v>1</v>
      </c>
      <c r="S114" s="167" t="s">
        <v>1128</v>
      </c>
      <c r="T114" s="146" t="s">
        <v>1132</v>
      </c>
      <c r="U114" s="146"/>
      <c r="V114" s="146"/>
      <c r="W114" s="146"/>
      <c r="X114" s="146"/>
      <c r="Y114" s="167">
        <v>5</v>
      </c>
      <c r="Z114" s="146">
        <v>5</v>
      </c>
      <c r="AA114" s="146">
        <v>10</v>
      </c>
      <c r="AB114" s="146">
        <v>9</v>
      </c>
      <c r="AC114" s="146"/>
      <c r="AD114" s="146"/>
      <c r="AE114" s="167"/>
      <c r="AF114" s="146"/>
      <c r="AG114" s="146"/>
      <c r="AH114" s="146"/>
      <c r="AI114" s="146">
        <v>10</v>
      </c>
      <c r="AJ114" s="171"/>
      <c r="AK114" s="169">
        <v>41795</v>
      </c>
      <c r="AL114" s="169">
        <v>41779</v>
      </c>
      <c r="AM114" s="170">
        <v>41779</v>
      </c>
      <c r="AN114" s="167"/>
      <c r="AO114" s="146"/>
      <c r="AP114" s="146"/>
      <c r="AQ114" s="146"/>
      <c r="AR114" s="146"/>
      <c r="AS114" s="171"/>
      <c r="AT114" s="172" t="s">
        <v>1139</v>
      </c>
      <c r="AU114" s="359">
        <v>1</v>
      </c>
      <c r="AV114" s="173">
        <v>1.99</v>
      </c>
      <c r="AW114" s="173">
        <v>225</v>
      </c>
      <c r="AX114" s="173"/>
      <c r="AY114" s="173"/>
      <c r="AZ114" s="173"/>
      <c r="BA114" s="173"/>
      <c r="BB114" s="173"/>
      <c r="BC114" s="173"/>
      <c r="BD114" s="173"/>
      <c r="BE114" s="146"/>
      <c r="BF114" s="173"/>
      <c r="BG114" s="173"/>
      <c r="BH114" s="173"/>
      <c r="BI114" s="173"/>
      <c r="BJ114" s="167">
        <v>3</v>
      </c>
      <c r="BK114" s="171">
        <v>3</v>
      </c>
      <c r="BL114" s="302" t="s">
        <v>1215</v>
      </c>
      <c r="BM114" s="303"/>
      <c r="BN114" s="173"/>
      <c r="BO114" s="304"/>
      <c r="BP114" s="278">
        <v>110</v>
      </c>
      <c r="BQ114" s="171">
        <v>3</v>
      </c>
      <c r="BR114" s="231">
        <v>11</v>
      </c>
      <c r="BS114" s="231">
        <v>2</v>
      </c>
      <c r="BT114" s="231">
        <v>0</v>
      </c>
      <c r="BU114" s="231">
        <f t="shared" ref="BU114:BU115" si="6">BT114+BS114</f>
        <v>2</v>
      </c>
      <c r="BV114" s="231">
        <v>0</v>
      </c>
      <c r="BW114" s="231">
        <v>0</v>
      </c>
      <c r="BX114" s="233"/>
      <c r="BY114" s="167">
        <v>8</v>
      </c>
      <c r="BZ114" s="231">
        <v>4</v>
      </c>
      <c r="CA114" s="231">
        <v>0</v>
      </c>
      <c r="CB114" s="231">
        <f>CA114+BZ114</f>
        <v>4</v>
      </c>
      <c r="CC114" s="231">
        <v>0</v>
      </c>
      <c r="CD114" s="231">
        <v>0</v>
      </c>
      <c r="CE114" s="233"/>
      <c r="CF114" s="167">
        <v>10</v>
      </c>
      <c r="CG114" s="231">
        <v>4</v>
      </c>
      <c r="CH114" s="231">
        <v>0</v>
      </c>
      <c r="CI114" s="231">
        <f>CH114+CG114</f>
        <v>4</v>
      </c>
      <c r="CJ114" s="231">
        <v>0</v>
      </c>
      <c r="CK114" s="231">
        <v>0</v>
      </c>
      <c r="CL114" s="233" t="s">
        <v>1216</v>
      </c>
      <c r="CM114" s="167"/>
      <c r="CN114" s="146"/>
      <c r="CO114" s="146"/>
      <c r="CP114" s="146"/>
      <c r="CQ114" s="146"/>
      <c r="CR114" s="146"/>
      <c r="CS114" s="146"/>
      <c r="CT114" s="167"/>
      <c r="CU114" s="231"/>
      <c r="CV114" s="231"/>
      <c r="CW114" s="231"/>
      <c r="CX114" s="231"/>
      <c r="CY114" s="231"/>
      <c r="CZ114" s="231"/>
      <c r="DA114" s="155"/>
      <c r="DB114" s="146"/>
      <c r="DC114" s="173"/>
      <c r="DD114" s="146"/>
      <c r="DE114" s="173"/>
      <c r="DF114" s="146"/>
      <c r="DG114" s="169"/>
      <c r="DH114" s="169"/>
      <c r="DI114" s="169"/>
      <c r="DJ114" s="146"/>
      <c r="DK114" s="207"/>
      <c r="DL114" s="231"/>
      <c r="DM114" s="231"/>
      <c r="DN114" s="231"/>
      <c r="DO114" s="313"/>
    </row>
    <row r="115" spans="1:119" x14ac:dyDescent="0.25">
      <c r="A115" s="152">
        <v>111</v>
      </c>
      <c r="B115" s="146"/>
      <c r="C115" s="146"/>
      <c r="D115" s="168">
        <v>41754</v>
      </c>
      <c r="E115" s="166">
        <v>1</v>
      </c>
      <c r="F115" s="166">
        <v>1</v>
      </c>
      <c r="G115" s="31">
        <v>6.3</v>
      </c>
      <c r="I115" s="125">
        <v>28</v>
      </c>
      <c r="J115">
        <v>10.3</v>
      </c>
      <c r="L115">
        <v>28</v>
      </c>
      <c r="M115" s="167">
        <v>1</v>
      </c>
      <c r="N115" s="146">
        <v>1</v>
      </c>
      <c r="O115" s="146">
        <v>1</v>
      </c>
      <c r="P115" s="146">
        <v>1</v>
      </c>
      <c r="Q115" s="146">
        <v>1</v>
      </c>
      <c r="R115" s="146">
        <v>1</v>
      </c>
      <c r="S115" s="167"/>
      <c r="T115" s="146"/>
      <c r="U115" s="146"/>
      <c r="V115" s="146" t="s">
        <v>1128</v>
      </c>
      <c r="W115" s="146"/>
      <c r="X115" s="146"/>
      <c r="Y115" s="167"/>
      <c r="Z115" s="146"/>
      <c r="AA115" s="146"/>
      <c r="AB115" s="146"/>
      <c r="AC115" s="146"/>
      <c r="AD115" s="146"/>
      <c r="AE115" s="167"/>
      <c r="AF115" s="146"/>
      <c r="AG115" s="146"/>
      <c r="AH115" s="146">
        <v>8</v>
      </c>
      <c r="AI115" s="146"/>
      <c r="AJ115" s="171"/>
      <c r="AK115" s="169">
        <v>41779</v>
      </c>
      <c r="AL115" s="169">
        <v>41785</v>
      </c>
      <c r="AM115" s="170">
        <v>41785</v>
      </c>
      <c r="AN115" s="167"/>
      <c r="AO115" s="146"/>
      <c r="AP115" s="146"/>
      <c r="AQ115" s="146"/>
      <c r="AR115" s="146"/>
      <c r="AS115" s="171"/>
      <c r="AT115" s="172" t="s">
        <v>1187</v>
      </c>
      <c r="AU115" s="359">
        <v>1</v>
      </c>
      <c r="AV115" s="173">
        <v>2.3199999999999998</v>
      </c>
      <c r="AW115" s="173">
        <v>287</v>
      </c>
      <c r="AX115" s="173"/>
      <c r="AY115" s="173"/>
      <c r="AZ115" s="173"/>
      <c r="BA115" s="173"/>
      <c r="BB115" s="173"/>
      <c r="BC115" s="173"/>
      <c r="BD115" s="173">
        <v>10</v>
      </c>
      <c r="BE115" s="146"/>
      <c r="BF115" s="173"/>
      <c r="BG115" s="173"/>
      <c r="BH115" s="173"/>
      <c r="BI115" s="173"/>
      <c r="BJ115" s="167">
        <v>1</v>
      </c>
      <c r="BK115" s="171">
        <v>1</v>
      </c>
      <c r="BL115" s="302"/>
      <c r="BM115" s="303"/>
      <c r="BN115" s="173"/>
      <c r="BO115" s="304"/>
      <c r="BP115" s="278">
        <v>111</v>
      </c>
      <c r="BQ115" s="171">
        <v>1</v>
      </c>
      <c r="BR115" s="231">
        <v>7</v>
      </c>
      <c r="BS115" s="231">
        <v>3</v>
      </c>
      <c r="BT115" s="231">
        <v>0</v>
      </c>
      <c r="BU115" s="231">
        <f t="shared" si="6"/>
        <v>3</v>
      </c>
      <c r="BV115" s="231">
        <v>3</v>
      </c>
      <c r="BW115" s="231">
        <v>0</v>
      </c>
      <c r="BX115" s="233"/>
      <c r="BY115" s="167"/>
      <c r="BZ115" s="231"/>
      <c r="CA115" s="231"/>
      <c r="CB115" s="231"/>
      <c r="CC115" s="231"/>
      <c r="CD115" s="231"/>
      <c r="CE115" s="233"/>
      <c r="CF115" s="167"/>
      <c r="CG115" s="231"/>
      <c r="CH115" s="231"/>
      <c r="CI115" s="231"/>
      <c r="CJ115" s="231"/>
      <c r="CK115" s="231"/>
      <c r="CL115" s="233"/>
      <c r="CM115" s="167"/>
      <c r="CN115" s="146"/>
      <c r="CO115" s="146"/>
      <c r="CP115" s="146"/>
      <c r="CQ115" s="146"/>
      <c r="CR115" s="146"/>
      <c r="CS115" s="146"/>
      <c r="CT115" s="167"/>
      <c r="CU115" s="231"/>
      <c r="CV115" s="231"/>
      <c r="CW115" s="231"/>
      <c r="CX115" s="231"/>
      <c r="CY115" s="231"/>
      <c r="CZ115" s="231"/>
      <c r="DA115" s="155"/>
      <c r="DB115" s="146"/>
      <c r="DC115" s="173"/>
      <c r="DD115" s="146"/>
      <c r="DE115" s="173"/>
      <c r="DF115" s="146"/>
      <c r="DG115" s="169"/>
      <c r="DH115" s="169"/>
      <c r="DI115" s="169"/>
      <c r="DJ115" s="146"/>
      <c r="DK115" s="234"/>
      <c r="DL115" s="234"/>
      <c r="DM115" s="234"/>
      <c r="DN115" s="231"/>
      <c r="DO115" s="313"/>
    </row>
    <row r="116" spans="1:119" x14ac:dyDescent="0.25">
      <c r="A116" s="152">
        <v>112</v>
      </c>
      <c r="B116" s="146"/>
      <c r="C116" s="146"/>
      <c r="D116" s="168">
        <v>41754</v>
      </c>
      <c r="E116" s="166">
        <v>1</v>
      </c>
      <c r="F116" s="166">
        <v>0</v>
      </c>
      <c r="M116" s="167">
        <v>2</v>
      </c>
      <c r="N116" s="146">
        <v>2</v>
      </c>
      <c r="O116" s="146">
        <v>2</v>
      </c>
      <c r="P116" s="146">
        <v>2</v>
      </c>
      <c r="Q116" s="146">
        <v>2</v>
      </c>
      <c r="R116" s="146">
        <v>2</v>
      </c>
      <c r="S116" s="167"/>
      <c r="T116" s="146"/>
      <c r="U116" s="146"/>
      <c r="V116" s="146"/>
      <c r="W116" s="146"/>
      <c r="X116" s="146"/>
      <c r="Y116" s="167"/>
      <c r="Z116" s="146"/>
      <c r="AA116" s="146"/>
      <c r="AB116" s="146"/>
      <c r="AC116" s="146"/>
      <c r="AD116" s="146"/>
      <c r="AE116" s="167"/>
      <c r="AF116" s="146"/>
      <c r="AG116" s="146"/>
      <c r="AH116" s="146"/>
      <c r="AI116" s="146"/>
      <c r="AJ116" s="171"/>
      <c r="AK116" s="169"/>
      <c r="AL116" s="169"/>
      <c r="AM116" s="170"/>
      <c r="AN116" s="167"/>
      <c r="AO116" s="146"/>
      <c r="AP116" s="146"/>
      <c r="AQ116" s="146"/>
      <c r="AR116" s="146"/>
      <c r="AS116" s="171"/>
      <c r="AT116" s="172"/>
      <c r="AU116" s="359"/>
      <c r="AV116" s="173"/>
      <c r="AW116" s="173"/>
      <c r="AX116" s="173"/>
      <c r="AY116" s="173"/>
      <c r="AZ116" s="173"/>
      <c r="BA116" s="173"/>
      <c r="BB116" s="173"/>
      <c r="BC116" s="173"/>
      <c r="BD116" s="173"/>
      <c r="BE116" s="146"/>
      <c r="BF116" s="173"/>
      <c r="BG116" s="173"/>
      <c r="BH116" s="173"/>
      <c r="BI116" s="173"/>
      <c r="BJ116" s="167"/>
      <c r="BK116" s="171"/>
      <c r="BL116" s="302"/>
      <c r="BM116" s="303"/>
      <c r="BN116" s="173"/>
      <c r="BO116" s="304"/>
      <c r="BP116" s="278"/>
      <c r="BQ116" s="171"/>
      <c r="BR116" s="231"/>
      <c r="BS116" s="231"/>
      <c r="BT116" s="231"/>
      <c r="BU116" s="231"/>
      <c r="BV116" s="231"/>
      <c r="BW116" s="231"/>
      <c r="BX116" s="233"/>
      <c r="BY116" s="167"/>
      <c r="BZ116" s="231"/>
      <c r="CA116" s="231"/>
      <c r="CB116" s="231"/>
      <c r="CC116" s="231"/>
      <c r="CD116" s="231"/>
      <c r="CE116" s="233"/>
      <c r="CF116" s="167"/>
      <c r="CG116" s="231"/>
      <c r="CH116" s="231"/>
      <c r="CI116" s="231"/>
      <c r="CJ116" s="231"/>
      <c r="CK116" s="231"/>
      <c r="CL116" s="233"/>
      <c r="CM116" s="167"/>
      <c r="CN116" s="146"/>
      <c r="CO116" s="146"/>
      <c r="CP116" s="146"/>
      <c r="CQ116" s="146"/>
      <c r="CR116" s="146"/>
      <c r="CS116" s="146"/>
      <c r="CT116" s="167"/>
      <c r="CU116" s="231"/>
      <c r="CV116" s="231"/>
      <c r="CW116" s="231"/>
      <c r="CX116" s="231"/>
      <c r="CY116" s="231"/>
      <c r="CZ116" s="231"/>
      <c r="DA116" s="155"/>
      <c r="DB116" s="146"/>
      <c r="DC116" s="173"/>
      <c r="DD116" s="146"/>
      <c r="DE116" s="173"/>
      <c r="DF116" s="146"/>
      <c r="DG116" s="169"/>
      <c r="DH116" s="169"/>
      <c r="DI116" s="169"/>
      <c r="DJ116" s="146"/>
      <c r="DK116" s="207"/>
      <c r="DL116" s="231"/>
      <c r="DM116" s="231"/>
      <c r="DN116" s="231"/>
      <c r="DO116" s="313"/>
    </row>
    <row r="117" spans="1:119" x14ac:dyDescent="0.25">
      <c r="A117" s="152">
        <v>113</v>
      </c>
      <c r="B117" s="146"/>
      <c r="C117" s="146"/>
      <c r="D117" s="168"/>
      <c r="E117" s="166"/>
      <c r="F117" s="166"/>
      <c r="M117" s="167"/>
      <c r="N117" s="146"/>
      <c r="O117" s="146"/>
      <c r="P117" s="146"/>
      <c r="Q117" s="146"/>
      <c r="R117" s="146"/>
      <c r="S117" s="167"/>
      <c r="T117" s="146"/>
      <c r="U117" s="146"/>
      <c r="V117" s="146"/>
      <c r="W117" s="146"/>
      <c r="X117" s="146"/>
      <c r="Y117" s="167"/>
      <c r="Z117" s="146"/>
      <c r="AA117" s="146"/>
      <c r="AB117" s="146"/>
      <c r="AC117" s="146"/>
      <c r="AD117" s="146"/>
      <c r="AE117" s="167"/>
      <c r="AF117" s="146"/>
      <c r="AG117" s="146"/>
      <c r="AH117" s="146"/>
      <c r="AI117" s="146"/>
      <c r="AJ117" s="171"/>
      <c r="AK117" s="169"/>
      <c r="AL117" s="169"/>
      <c r="AM117" s="170"/>
      <c r="AN117" s="167"/>
      <c r="AO117" s="146"/>
      <c r="AP117" s="146"/>
      <c r="AQ117" s="146"/>
      <c r="AR117" s="146"/>
      <c r="AS117" s="171"/>
      <c r="AT117" s="172" t="s">
        <v>1127</v>
      </c>
      <c r="AU117" s="359"/>
      <c r="AV117" s="173"/>
      <c r="AW117" s="173"/>
      <c r="AX117" s="173"/>
      <c r="AY117" s="173"/>
      <c r="AZ117" s="173"/>
      <c r="BA117" s="173"/>
      <c r="BB117" s="173"/>
      <c r="BC117" s="173"/>
      <c r="BD117" s="173"/>
      <c r="BE117" s="146"/>
      <c r="BF117" s="173"/>
      <c r="BG117" s="173"/>
      <c r="BH117" s="173"/>
      <c r="BI117" s="173"/>
      <c r="BJ117" s="167"/>
      <c r="BK117" s="171"/>
      <c r="BL117" s="302"/>
      <c r="BM117" s="303"/>
      <c r="BN117" s="173"/>
      <c r="BO117" s="304"/>
      <c r="BP117" s="278"/>
      <c r="BQ117" s="171"/>
      <c r="BR117" s="231"/>
      <c r="BS117" s="231"/>
      <c r="BT117" s="231"/>
      <c r="BU117" s="231"/>
      <c r="BV117" s="231"/>
      <c r="BW117" s="231"/>
      <c r="BX117" s="233"/>
      <c r="BY117" s="167"/>
      <c r="BZ117" s="231"/>
      <c r="CA117" s="231"/>
      <c r="CB117" s="231"/>
      <c r="CC117" s="231"/>
      <c r="CD117" s="231"/>
      <c r="CE117" s="233"/>
      <c r="CF117" s="167"/>
      <c r="CG117" s="231"/>
      <c r="CH117" s="231"/>
      <c r="CI117" s="231"/>
      <c r="CJ117" s="231"/>
      <c r="CK117" s="231"/>
      <c r="CL117" s="233"/>
      <c r="CM117" s="167"/>
      <c r="CN117" s="146"/>
      <c r="CO117" s="146"/>
      <c r="CP117" s="146"/>
      <c r="CQ117" s="146"/>
      <c r="CR117" s="146"/>
      <c r="CS117" s="146"/>
      <c r="CT117" s="167"/>
      <c r="CU117" s="231"/>
      <c r="CV117" s="231"/>
      <c r="CW117" s="231"/>
      <c r="CX117" s="231"/>
      <c r="CY117" s="231"/>
      <c r="CZ117" s="231"/>
      <c r="DA117" s="155"/>
      <c r="DB117" s="146"/>
      <c r="DC117" s="173"/>
      <c r="DD117" s="146"/>
      <c r="DE117" s="173"/>
      <c r="DF117" s="146"/>
      <c r="DG117" s="169"/>
      <c r="DH117" s="169"/>
      <c r="DI117" s="169"/>
      <c r="DJ117" s="146"/>
      <c r="DK117" s="207"/>
      <c r="DL117" s="231"/>
      <c r="DM117" s="231"/>
      <c r="DN117" s="231"/>
      <c r="DO117" s="233"/>
    </row>
    <row r="118" spans="1:119" x14ac:dyDescent="0.25">
      <c r="A118" s="152">
        <v>114</v>
      </c>
      <c r="B118" s="146">
        <v>6</v>
      </c>
      <c r="C118" s="146"/>
      <c r="D118" s="168"/>
      <c r="E118" s="166"/>
      <c r="F118" s="166"/>
      <c r="M118" s="167"/>
      <c r="N118" s="146"/>
      <c r="O118" s="146"/>
      <c r="P118" s="146"/>
      <c r="Q118" s="146"/>
      <c r="R118" s="146"/>
      <c r="S118" s="167"/>
      <c r="T118" s="146"/>
      <c r="U118" s="146"/>
      <c r="V118" s="146"/>
      <c r="W118" s="146"/>
      <c r="X118" s="146"/>
      <c r="Y118" s="167"/>
      <c r="Z118" s="146"/>
      <c r="AA118" s="146"/>
      <c r="AB118" s="146"/>
      <c r="AC118" s="146"/>
      <c r="AD118" s="146"/>
      <c r="AE118" s="167"/>
      <c r="AF118" s="146"/>
      <c r="AG118" s="146"/>
      <c r="AH118" s="146"/>
      <c r="AI118" s="146"/>
      <c r="AJ118" s="171"/>
      <c r="AK118" s="169"/>
      <c r="AL118" s="169"/>
      <c r="AM118" s="170"/>
      <c r="AN118" s="167"/>
      <c r="AO118" s="146"/>
      <c r="AP118" s="146"/>
      <c r="AQ118" s="146"/>
      <c r="AR118" s="146"/>
      <c r="AS118" s="171"/>
      <c r="AT118" s="172" t="s">
        <v>1127</v>
      </c>
      <c r="AU118" s="359"/>
      <c r="AV118" s="173"/>
      <c r="AW118" s="173"/>
      <c r="AX118" s="173"/>
      <c r="AY118" s="173"/>
      <c r="AZ118" s="173"/>
      <c r="BA118" s="173"/>
      <c r="BB118" s="173"/>
      <c r="BC118" s="173"/>
      <c r="BD118" s="173"/>
      <c r="BE118" s="146"/>
      <c r="BF118" s="173"/>
      <c r="BG118" s="173"/>
      <c r="BH118" s="173"/>
      <c r="BI118" s="173"/>
      <c r="BJ118" s="167"/>
      <c r="BK118" s="171"/>
      <c r="BL118" s="302"/>
      <c r="BM118" s="303"/>
      <c r="BN118" s="173"/>
      <c r="BO118" s="304"/>
      <c r="BP118" s="278"/>
      <c r="BQ118" s="171"/>
      <c r="BR118" s="231"/>
      <c r="BS118" s="231"/>
      <c r="BT118" s="231"/>
      <c r="BU118" s="231"/>
      <c r="BV118" s="231"/>
      <c r="BW118" s="231"/>
      <c r="BX118" s="233"/>
      <c r="BY118" s="167"/>
      <c r="BZ118" s="231"/>
      <c r="CA118" s="231"/>
      <c r="CB118" s="231"/>
      <c r="CC118" s="231"/>
      <c r="CD118" s="231"/>
      <c r="CE118" s="233"/>
      <c r="CF118" s="167"/>
      <c r="CG118" s="231"/>
      <c r="CH118" s="231"/>
      <c r="CI118" s="231"/>
      <c r="CJ118" s="231"/>
      <c r="CK118" s="231"/>
      <c r="CL118" s="233"/>
      <c r="CM118" s="167"/>
      <c r="CN118" s="146"/>
      <c r="CO118" s="146"/>
      <c r="CP118" s="146"/>
      <c r="CQ118" s="146"/>
      <c r="CR118" s="146"/>
      <c r="CS118" s="146"/>
      <c r="CT118" s="167"/>
      <c r="CU118" s="231"/>
      <c r="CV118" s="231"/>
      <c r="CW118" s="231"/>
      <c r="CX118" s="231"/>
      <c r="CY118" s="231"/>
      <c r="CZ118" s="231"/>
      <c r="DA118" s="155"/>
      <c r="DB118" s="146"/>
      <c r="DC118" s="173"/>
      <c r="DD118" s="146"/>
      <c r="DE118" s="173"/>
      <c r="DF118" s="146"/>
      <c r="DG118" s="169"/>
      <c r="DH118" s="169"/>
      <c r="DI118" s="169"/>
      <c r="DJ118" s="146"/>
      <c r="DK118" s="207"/>
      <c r="DL118" s="231"/>
      <c r="DM118" s="231"/>
      <c r="DN118" s="231"/>
      <c r="DO118" s="233"/>
    </row>
    <row r="119" spans="1:119" x14ac:dyDescent="0.25">
      <c r="A119" s="152">
        <v>115</v>
      </c>
      <c r="B119" s="146"/>
      <c r="C119" s="146"/>
      <c r="D119" s="168"/>
      <c r="E119" s="166"/>
      <c r="F119" s="166"/>
      <c r="M119" s="167"/>
      <c r="N119" s="146"/>
      <c r="O119" s="146"/>
      <c r="P119" s="146"/>
      <c r="Q119" s="146"/>
      <c r="R119" s="146"/>
      <c r="S119" s="167"/>
      <c r="T119" s="146"/>
      <c r="U119" s="146"/>
      <c r="V119" s="146"/>
      <c r="W119" s="146"/>
      <c r="X119" s="146"/>
      <c r="Y119" s="167"/>
      <c r="Z119" s="146"/>
      <c r="AA119" s="146"/>
      <c r="AB119" s="146"/>
      <c r="AC119" s="146"/>
      <c r="AD119" s="146"/>
      <c r="AE119" s="167"/>
      <c r="AF119" s="146"/>
      <c r="AG119" s="146"/>
      <c r="AH119" s="146"/>
      <c r="AI119" s="146"/>
      <c r="AJ119" s="171"/>
      <c r="AK119" s="169"/>
      <c r="AL119" s="169"/>
      <c r="AM119" s="170"/>
      <c r="AN119" s="167"/>
      <c r="AO119" s="146"/>
      <c r="AP119" s="146"/>
      <c r="AQ119" s="146"/>
      <c r="AR119" s="146"/>
      <c r="AS119" s="171"/>
      <c r="AT119" s="172" t="s">
        <v>1127</v>
      </c>
      <c r="AU119" s="359"/>
      <c r="AV119" s="173"/>
      <c r="AW119" s="173"/>
      <c r="AX119" s="173"/>
      <c r="AY119" s="173"/>
      <c r="AZ119" s="173"/>
      <c r="BA119" s="173"/>
      <c r="BB119" s="173"/>
      <c r="BC119" s="173"/>
      <c r="BD119" s="173"/>
      <c r="BE119" s="146"/>
      <c r="BF119" s="173"/>
      <c r="BG119" s="173"/>
      <c r="BH119" s="173"/>
      <c r="BI119" s="173"/>
      <c r="BJ119" s="167"/>
      <c r="BK119" s="171"/>
      <c r="BL119" s="302"/>
      <c r="BM119" s="303"/>
      <c r="BN119" s="173"/>
      <c r="BO119" s="304"/>
      <c r="BP119" s="278"/>
      <c r="BQ119" s="171"/>
      <c r="BR119" s="231"/>
      <c r="BS119" s="231"/>
      <c r="BT119" s="231"/>
      <c r="BU119" s="231"/>
      <c r="BV119" s="231"/>
      <c r="BW119" s="231"/>
      <c r="BX119" s="233"/>
      <c r="BY119" s="167"/>
      <c r="BZ119" s="231"/>
      <c r="CA119" s="231"/>
      <c r="CB119" s="231"/>
      <c r="CC119" s="231"/>
      <c r="CD119" s="231"/>
      <c r="CE119" s="233"/>
      <c r="CF119" s="167"/>
      <c r="CG119" s="231"/>
      <c r="CH119" s="231"/>
      <c r="CI119" s="231"/>
      <c r="CJ119" s="231"/>
      <c r="CK119" s="231"/>
      <c r="CL119" s="233"/>
      <c r="CM119" s="167"/>
      <c r="CN119" s="146"/>
      <c r="CO119" s="146"/>
      <c r="CP119" s="146"/>
      <c r="CQ119" s="146"/>
      <c r="CR119" s="146"/>
      <c r="CS119" s="146"/>
      <c r="CT119" s="167"/>
      <c r="CU119" s="231"/>
      <c r="CV119" s="231"/>
      <c r="CW119" s="231"/>
      <c r="CX119" s="231"/>
      <c r="CY119" s="231"/>
      <c r="CZ119" s="231"/>
      <c r="DA119" s="155"/>
      <c r="DB119" s="146"/>
      <c r="DC119" s="173"/>
      <c r="DD119" s="146"/>
      <c r="DE119" s="173"/>
      <c r="DF119" s="146"/>
      <c r="DG119" s="169"/>
      <c r="DH119" s="169"/>
      <c r="DI119" s="169"/>
      <c r="DJ119" s="146"/>
      <c r="DK119" s="207"/>
      <c r="DL119" s="231"/>
      <c r="DM119" s="231"/>
      <c r="DN119" s="231"/>
      <c r="DO119" s="233"/>
    </row>
    <row r="120" spans="1:119" x14ac:dyDescent="0.25">
      <c r="A120" s="152">
        <v>116</v>
      </c>
      <c r="B120" s="146"/>
      <c r="C120" s="146"/>
      <c r="D120" s="168"/>
      <c r="E120" s="166"/>
      <c r="F120" s="166"/>
      <c r="M120" s="167"/>
      <c r="N120" s="146"/>
      <c r="O120" s="146"/>
      <c r="P120" s="146"/>
      <c r="Q120" s="146"/>
      <c r="R120" s="146"/>
      <c r="S120" s="167"/>
      <c r="T120" s="146"/>
      <c r="U120" s="146"/>
      <c r="V120" s="146"/>
      <c r="W120" s="146"/>
      <c r="X120" s="146"/>
      <c r="Y120" s="167"/>
      <c r="Z120" s="146"/>
      <c r="AA120" s="146"/>
      <c r="AB120" s="146"/>
      <c r="AC120" s="146"/>
      <c r="AD120" s="146"/>
      <c r="AE120" s="167"/>
      <c r="AF120" s="146"/>
      <c r="AG120" s="146"/>
      <c r="AH120" s="146"/>
      <c r="AI120" s="146"/>
      <c r="AJ120" s="171"/>
      <c r="AK120" s="169"/>
      <c r="AL120" s="169"/>
      <c r="AM120" s="170"/>
      <c r="AN120" s="167"/>
      <c r="AO120" s="146"/>
      <c r="AP120" s="146"/>
      <c r="AQ120" s="146"/>
      <c r="AR120" s="146"/>
      <c r="AS120" s="171"/>
      <c r="AT120" s="172" t="s">
        <v>1127</v>
      </c>
      <c r="AU120" s="359"/>
      <c r="AV120" s="173"/>
      <c r="AW120" s="173"/>
      <c r="AX120" s="173"/>
      <c r="AY120" s="173"/>
      <c r="AZ120" s="173"/>
      <c r="BA120" s="173"/>
      <c r="BB120" s="173"/>
      <c r="BC120" s="173"/>
      <c r="BD120" s="173"/>
      <c r="BE120" s="146"/>
      <c r="BF120" s="173"/>
      <c r="BG120" s="173"/>
      <c r="BH120" s="173"/>
      <c r="BI120" s="173"/>
      <c r="BJ120" s="167"/>
      <c r="BK120" s="171"/>
      <c r="BL120" s="302"/>
      <c r="BM120" s="303"/>
      <c r="BN120" s="173"/>
      <c r="BO120" s="304"/>
      <c r="BP120" s="278"/>
      <c r="BQ120" s="171"/>
      <c r="BR120" s="231"/>
      <c r="BS120" s="231"/>
      <c r="BT120" s="231"/>
      <c r="BU120" s="231"/>
      <c r="BV120" s="231"/>
      <c r="BW120" s="231"/>
      <c r="BX120" s="233"/>
      <c r="BY120" s="167"/>
      <c r="BZ120" s="231"/>
      <c r="CA120" s="231"/>
      <c r="CB120" s="231"/>
      <c r="CC120" s="231"/>
      <c r="CD120" s="231"/>
      <c r="CE120" s="233"/>
      <c r="CF120" s="167"/>
      <c r="CG120" s="231"/>
      <c r="CH120" s="231"/>
      <c r="CI120" s="231"/>
      <c r="CJ120" s="231"/>
      <c r="CK120" s="231"/>
      <c r="CL120" s="233"/>
      <c r="CM120" s="167"/>
      <c r="CN120" s="146"/>
      <c r="CO120" s="146"/>
      <c r="CP120" s="146"/>
      <c r="CQ120" s="146"/>
      <c r="CR120" s="146"/>
      <c r="CS120" s="146"/>
      <c r="CT120" s="167"/>
      <c r="CU120" s="231"/>
      <c r="CV120" s="231"/>
      <c r="CW120" s="231"/>
      <c r="CX120" s="231"/>
      <c r="CY120" s="231"/>
      <c r="CZ120" s="231"/>
      <c r="DA120" s="155"/>
      <c r="DB120" s="146"/>
      <c r="DC120" s="173"/>
      <c r="DD120" s="146"/>
      <c r="DE120" s="173"/>
      <c r="DF120" s="146"/>
      <c r="DG120" s="169"/>
      <c r="DH120" s="169"/>
      <c r="DI120" s="169"/>
      <c r="DJ120" s="146"/>
      <c r="DK120" s="207"/>
      <c r="DL120" s="231"/>
      <c r="DM120" s="231"/>
      <c r="DN120" s="231"/>
      <c r="DO120" s="233"/>
    </row>
    <row r="121" spans="1:119" x14ac:dyDescent="0.25">
      <c r="A121" s="152">
        <v>117</v>
      </c>
      <c r="B121" s="146"/>
      <c r="C121" s="146"/>
      <c r="D121" s="168">
        <v>41754</v>
      </c>
      <c r="E121" s="166">
        <v>1</v>
      </c>
      <c r="F121" s="166">
        <v>1</v>
      </c>
      <c r="G121" s="31">
        <v>6.5</v>
      </c>
      <c r="I121" s="125">
        <v>51</v>
      </c>
      <c r="J121">
        <v>9.8000000000000007</v>
      </c>
      <c r="L121">
        <v>50</v>
      </c>
      <c r="M121" s="167">
        <v>1</v>
      </c>
      <c r="N121" s="146">
        <v>1</v>
      </c>
      <c r="O121" s="146">
        <v>1</v>
      </c>
      <c r="P121" s="146">
        <v>1</v>
      </c>
      <c r="Q121" s="146">
        <v>1</v>
      </c>
      <c r="R121" s="146">
        <v>1</v>
      </c>
      <c r="S121" s="167"/>
      <c r="T121" s="146"/>
      <c r="U121" s="146" t="s">
        <v>1128</v>
      </c>
      <c r="V121" s="146" t="s">
        <v>1131</v>
      </c>
      <c r="W121" s="146"/>
      <c r="X121" s="146"/>
      <c r="Y121" s="167"/>
      <c r="Z121" s="146"/>
      <c r="AA121" s="146">
        <v>3</v>
      </c>
      <c r="AB121" s="146">
        <v>3</v>
      </c>
      <c r="AC121" s="146"/>
      <c r="AD121" s="146"/>
      <c r="AE121" s="167"/>
      <c r="AF121" s="146"/>
      <c r="AG121" s="146"/>
      <c r="AH121" s="146"/>
      <c r="AI121" s="146">
        <v>4</v>
      </c>
      <c r="AJ121" s="171"/>
      <c r="AK121" s="169">
        <v>41779</v>
      </c>
      <c r="AL121" s="169"/>
      <c r="AM121" s="170">
        <v>41779</v>
      </c>
      <c r="AN121" s="167">
        <v>10</v>
      </c>
      <c r="AO121" s="146">
        <v>10</v>
      </c>
      <c r="AP121" s="146">
        <v>5</v>
      </c>
      <c r="AQ121" s="146"/>
      <c r="AR121" s="146"/>
      <c r="AS121" s="171"/>
      <c r="AT121" s="172" t="s">
        <v>1188</v>
      </c>
      <c r="AU121" s="359">
        <v>1</v>
      </c>
      <c r="AV121" s="173">
        <v>2.06</v>
      </c>
      <c r="AW121" s="173">
        <v>184</v>
      </c>
      <c r="AX121" s="173"/>
      <c r="AY121" s="173"/>
      <c r="AZ121" s="173"/>
      <c r="BA121" s="173"/>
      <c r="BB121" s="173"/>
      <c r="BC121" s="173"/>
      <c r="BD121" s="173"/>
      <c r="BE121" s="146"/>
      <c r="BF121" s="173"/>
      <c r="BG121" s="173"/>
      <c r="BH121" s="173"/>
      <c r="BI121" s="173"/>
      <c r="BJ121" s="167">
        <v>0</v>
      </c>
      <c r="BK121" s="171">
        <v>0</v>
      </c>
      <c r="BL121" s="302"/>
      <c r="BM121" s="303"/>
      <c r="BN121" s="173"/>
      <c r="BO121" s="304"/>
      <c r="BP121" s="278"/>
      <c r="BQ121" s="171"/>
      <c r="BR121" s="231"/>
      <c r="BS121" s="231"/>
      <c r="BT121" s="231"/>
      <c r="BU121" s="231"/>
      <c r="BV121" s="231"/>
      <c r="BW121" s="231"/>
      <c r="BX121" s="233"/>
      <c r="BY121" s="167"/>
      <c r="BZ121" s="231"/>
      <c r="CA121" s="231"/>
      <c r="CB121" s="231"/>
      <c r="CC121" s="231"/>
      <c r="CD121" s="231"/>
      <c r="CE121" s="233"/>
      <c r="CF121" s="167"/>
      <c r="CG121" s="231"/>
      <c r="CH121" s="231"/>
      <c r="CI121" s="231"/>
      <c r="CJ121" s="231"/>
      <c r="CK121" s="231"/>
      <c r="CL121" s="233"/>
      <c r="CM121" s="167"/>
      <c r="CN121" s="146"/>
      <c r="CO121" s="146"/>
      <c r="CP121" s="146"/>
      <c r="CQ121" s="146"/>
      <c r="CR121" s="146"/>
      <c r="CS121" s="146"/>
      <c r="CT121" s="167"/>
      <c r="CU121" s="231"/>
      <c r="CV121" s="231"/>
      <c r="CW121" s="231"/>
      <c r="CX121" s="231"/>
      <c r="CY121" s="231"/>
      <c r="CZ121" s="231"/>
      <c r="DA121" s="155"/>
      <c r="DB121" s="146"/>
      <c r="DC121" s="173"/>
      <c r="DD121" s="146"/>
      <c r="DE121" s="173"/>
      <c r="DF121" s="146"/>
      <c r="DG121" s="169"/>
      <c r="DH121" s="169"/>
      <c r="DI121" s="169"/>
      <c r="DJ121" s="146"/>
      <c r="DK121" s="207"/>
      <c r="DL121" s="231"/>
      <c r="DM121" s="231"/>
      <c r="DN121" s="231"/>
      <c r="DO121" s="233"/>
    </row>
    <row r="122" spans="1:119" x14ac:dyDescent="0.25">
      <c r="A122" s="152">
        <v>118</v>
      </c>
      <c r="B122" s="146"/>
      <c r="C122" s="146"/>
      <c r="D122" s="168">
        <v>41754</v>
      </c>
      <c r="E122" s="166">
        <v>1</v>
      </c>
      <c r="F122" s="166">
        <v>1</v>
      </c>
      <c r="G122" s="31">
        <v>6.4</v>
      </c>
      <c r="I122" s="125">
        <v>52</v>
      </c>
      <c r="J122">
        <v>10.1</v>
      </c>
      <c r="L122">
        <v>51</v>
      </c>
      <c r="M122" s="167">
        <v>2</v>
      </c>
      <c r="N122" s="146">
        <v>2</v>
      </c>
      <c r="O122" s="146">
        <v>2</v>
      </c>
      <c r="P122" s="146">
        <v>2</v>
      </c>
      <c r="Q122" s="146">
        <v>2</v>
      </c>
      <c r="R122" s="146">
        <v>2</v>
      </c>
      <c r="S122" s="167"/>
      <c r="T122" s="146"/>
      <c r="U122" s="146" t="s">
        <v>1128</v>
      </c>
      <c r="V122" s="146" t="s">
        <v>1132</v>
      </c>
      <c r="W122" s="146"/>
      <c r="X122" s="146"/>
      <c r="Y122" s="167"/>
      <c r="Z122" s="146"/>
      <c r="AA122" s="146">
        <v>3</v>
      </c>
      <c r="AB122" s="146"/>
      <c r="AC122" s="146"/>
      <c r="AD122" s="146"/>
      <c r="AE122" s="167"/>
      <c r="AF122" s="146"/>
      <c r="AG122" s="146"/>
      <c r="AH122" s="146">
        <v>3</v>
      </c>
      <c r="AI122" s="146"/>
      <c r="AJ122" s="171"/>
      <c r="AK122" s="169">
        <v>41779</v>
      </c>
      <c r="AL122" s="169"/>
      <c r="AM122" s="170">
        <v>41779</v>
      </c>
      <c r="AN122" s="167"/>
      <c r="AO122" s="146"/>
      <c r="AP122" s="146"/>
      <c r="AQ122" s="146"/>
      <c r="AR122" s="146"/>
      <c r="AS122" s="171"/>
      <c r="AT122" s="172" t="s">
        <v>1189</v>
      </c>
      <c r="AU122" s="359">
        <v>2</v>
      </c>
      <c r="AV122" s="173">
        <v>1.65</v>
      </c>
      <c r="AW122" s="173">
        <v>194</v>
      </c>
      <c r="AX122" s="173">
        <v>1.06</v>
      </c>
      <c r="AY122" s="173">
        <v>125</v>
      </c>
      <c r="AZ122" s="173"/>
      <c r="BA122" s="173"/>
      <c r="BB122" s="173"/>
      <c r="BC122" s="173"/>
      <c r="BD122" s="173"/>
      <c r="BE122" s="146"/>
      <c r="BF122" s="173"/>
      <c r="BG122" s="173"/>
      <c r="BH122" s="173"/>
      <c r="BI122" s="173"/>
      <c r="BJ122" s="167">
        <v>0</v>
      </c>
      <c r="BK122" s="171">
        <v>0</v>
      </c>
      <c r="BL122" s="302"/>
      <c r="BM122" s="303"/>
      <c r="BN122" s="173"/>
      <c r="BO122" s="304"/>
      <c r="BP122" s="278"/>
      <c r="BQ122" s="171"/>
      <c r="BR122" s="231"/>
      <c r="BS122" s="231"/>
      <c r="BT122" s="231"/>
      <c r="BU122" s="231"/>
      <c r="BV122" s="231"/>
      <c r="BW122" s="231"/>
      <c r="BX122" s="233"/>
      <c r="BY122" s="167"/>
      <c r="BZ122" s="231"/>
      <c r="CA122" s="231"/>
      <c r="CB122" s="231"/>
      <c r="CC122" s="231"/>
      <c r="CD122" s="231"/>
      <c r="CE122" s="233"/>
      <c r="CF122" s="167"/>
      <c r="CG122" s="231"/>
      <c r="CH122" s="231"/>
      <c r="CI122" s="231"/>
      <c r="CJ122" s="231"/>
      <c r="CK122" s="231"/>
      <c r="CL122" s="233"/>
      <c r="CM122" s="167"/>
      <c r="CN122" s="146"/>
      <c r="CO122" s="146"/>
      <c r="CP122" s="146"/>
      <c r="CQ122" s="146"/>
      <c r="CR122" s="146"/>
      <c r="CS122" s="146"/>
      <c r="CT122" s="167"/>
      <c r="CU122" s="231"/>
      <c r="CV122" s="231"/>
      <c r="CW122" s="231"/>
      <c r="CX122" s="231"/>
      <c r="CY122" s="231"/>
      <c r="CZ122" s="231"/>
      <c r="DA122" s="155"/>
      <c r="DB122" s="146"/>
      <c r="DC122" s="173"/>
      <c r="DD122" s="146"/>
      <c r="DE122" s="173"/>
      <c r="DF122" s="146"/>
      <c r="DG122" s="169"/>
      <c r="DH122" s="169"/>
      <c r="DI122" s="169"/>
      <c r="DJ122" s="146"/>
      <c r="DK122" s="207"/>
      <c r="DL122" s="231"/>
      <c r="DM122" s="231"/>
      <c r="DN122" s="231"/>
      <c r="DO122" s="233"/>
    </row>
    <row r="123" spans="1:119" x14ac:dyDescent="0.25">
      <c r="A123" s="152">
        <v>119</v>
      </c>
      <c r="B123" s="146"/>
      <c r="C123" s="146"/>
      <c r="D123" s="168"/>
      <c r="E123" s="166"/>
      <c r="F123" s="166"/>
      <c r="M123" s="167"/>
      <c r="N123" s="146"/>
      <c r="O123" s="146"/>
      <c r="P123" s="146"/>
      <c r="Q123" s="146"/>
      <c r="R123" s="146"/>
      <c r="S123" s="167"/>
      <c r="T123" s="146"/>
      <c r="U123" s="146"/>
      <c r="V123" s="146"/>
      <c r="W123" s="146"/>
      <c r="X123" s="146"/>
      <c r="Y123" s="167"/>
      <c r="Z123" s="146"/>
      <c r="AA123" s="146"/>
      <c r="AB123" s="146"/>
      <c r="AC123" s="146"/>
      <c r="AD123" s="146"/>
      <c r="AE123" s="167"/>
      <c r="AF123" s="146"/>
      <c r="AG123" s="146"/>
      <c r="AH123" s="146"/>
      <c r="AI123" s="146"/>
      <c r="AJ123" s="171"/>
      <c r="AK123" s="169"/>
      <c r="AL123" s="169"/>
      <c r="AM123" s="170"/>
      <c r="AN123" s="167"/>
      <c r="AO123" s="146"/>
      <c r="AP123" s="146"/>
      <c r="AQ123" s="146"/>
      <c r="AR123" s="146"/>
      <c r="AS123" s="171"/>
      <c r="AT123" s="172" t="s">
        <v>1127</v>
      </c>
      <c r="AU123" s="359"/>
      <c r="AV123" s="173"/>
      <c r="AW123" s="173"/>
      <c r="AX123" s="173"/>
      <c r="AY123" s="173"/>
      <c r="AZ123" s="173"/>
      <c r="BA123" s="173"/>
      <c r="BB123" s="173"/>
      <c r="BC123" s="173"/>
      <c r="BD123" s="173"/>
      <c r="BE123" s="146"/>
      <c r="BF123" s="173"/>
      <c r="BG123" s="173"/>
      <c r="BH123" s="173"/>
      <c r="BI123" s="173"/>
      <c r="BJ123" s="167"/>
      <c r="BK123" s="171"/>
      <c r="BL123" s="302"/>
      <c r="BM123" s="303"/>
      <c r="BN123" s="173"/>
      <c r="BO123" s="304"/>
      <c r="BP123" s="278"/>
      <c r="BQ123" s="171"/>
      <c r="BR123" s="231"/>
      <c r="BS123" s="231"/>
      <c r="BT123" s="231"/>
      <c r="BU123" s="231"/>
      <c r="BV123" s="231"/>
      <c r="BW123" s="231"/>
      <c r="BX123" s="233"/>
      <c r="BY123" s="167"/>
      <c r="BZ123" s="231"/>
      <c r="CA123" s="231"/>
      <c r="CB123" s="231"/>
      <c r="CC123" s="231"/>
      <c r="CD123" s="231"/>
      <c r="CE123" s="233"/>
      <c r="CF123" s="167"/>
      <c r="CG123" s="231"/>
      <c r="CH123" s="231"/>
      <c r="CI123" s="231"/>
      <c r="CJ123" s="231"/>
      <c r="CK123" s="231"/>
      <c r="CL123" s="233"/>
      <c r="CM123" s="167"/>
      <c r="CN123" s="146"/>
      <c r="CO123" s="146"/>
      <c r="CP123" s="146"/>
      <c r="CQ123" s="146"/>
      <c r="CR123" s="146"/>
      <c r="CS123" s="146"/>
      <c r="CT123" s="167"/>
      <c r="CU123" s="231"/>
      <c r="CV123" s="231"/>
      <c r="CW123" s="231"/>
      <c r="CX123" s="231"/>
      <c r="CY123" s="231"/>
      <c r="CZ123" s="231"/>
      <c r="DA123" s="155"/>
      <c r="DB123" s="146"/>
      <c r="DC123" s="173"/>
      <c r="DD123" s="146"/>
      <c r="DE123" s="173"/>
      <c r="DF123" s="146"/>
      <c r="DG123" s="169"/>
      <c r="DH123" s="169"/>
      <c r="DI123" s="169"/>
      <c r="DJ123" s="146"/>
      <c r="DK123" s="207"/>
      <c r="DL123" s="231"/>
      <c r="DM123" s="231"/>
      <c r="DN123" s="231"/>
      <c r="DO123" s="233"/>
    </row>
    <row r="124" spans="1:119" x14ac:dyDescent="0.25">
      <c r="A124" s="152">
        <v>120</v>
      </c>
      <c r="B124" s="146"/>
      <c r="C124" s="146"/>
      <c r="D124" s="168">
        <v>41754</v>
      </c>
      <c r="E124" s="166">
        <v>1</v>
      </c>
      <c r="F124" s="166">
        <v>0</v>
      </c>
      <c r="M124" s="354" t="s">
        <v>1129</v>
      </c>
      <c r="N124" s="343" t="s">
        <v>1129</v>
      </c>
      <c r="O124" s="343" t="s">
        <v>1129</v>
      </c>
      <c r="P124" s="343" t="s">
        <v>1129</v>
      </c>
      <c r="Q124" s="343" t="s">
        <v>1129</v>
      </c>
      <c r="R124" s="343" t="s">
        <v>1129</v>
      </c>
      <c r="S124" s="167"/>
      <c r="T124" s="146"/>
      <c r="U124" s="146"/>
      <c r="V124" s="146"/>
      <c r="W124" s="146"/>
      <c r="X124" s="146"/>
      <c r="Y124" s="167"/>
      <c r="Z124" s="146"/>
      <c r="AA124" s="146"/>
      <c r="AB124" s="146"/>
      <c r="AC124" s="146"/>
      <c r="AD124" s="146"/>
      <c r="AE124" s="167"/>
      <c r="AF124" s="146"/>
      <c r="AG124" s="146"/>
      <c r="AH124" s="146"/>
      <c r="AI124" s="146"/>
      <c r="AJ124" s="171"/>
      <c r="AK124" s="169"/>
      <c r="AL124" s="169"/>
      <c r="AM124" s="170"/>
      <c r="AN124" s="167"/>
      <c r="AO124" s="146"/>
      <c r="AP124" s="146">
        <v>5</v>
      </c>
      <c r="AQ124" s="146"/>
      <c r="AR124" s="146"/>
      <c r="AS124" s="171"/>
      <c r="AT124" s="172" t="s">
        <v>1130</v>
      </c>
      <c r="AU124" s="359"/>
      <c r="AV124" s="173"/>
      <c r="AW124" s="173"/>
      <c r="AX124" s="173"/>
      <c r="AY124" s="173"/>
      <c r="AZ124" s="173"/>
      <c r="BA124" s="173"/>
      <c r="BB124" s="173"/>
      <c r="BC124" s="173"/>
      <c r="BD124" s="173"/>
      <c r="BE124" s="146"/>
      <c r="BF124" s="173"/>
      <c r="BG124" s="173"/>
      <c r="BH124" s="173"/>
      <c r="BI124" s="173"/>
      <c r="BJ124" s="167"/>
      <c r="BK124" s="171"/>
      <c r="BL124" s="302"/>
      <c r="BM124" s="303"/>
      <c r="BN124" s="173"/>
      <c r="BO124" s="304"/>
      <c r="BP124" s="278"/>
      <c r="BQ124" s="171"/>
      <c r="BR124" s="231"/>
      <c r="BS124" s="231"/>
      <c r="BT124" s="231"/>
      <c r="BU124" s="231"/>
      <c r="BV124" s="231"/>
      <c r="BW124" s="231"/>
      <c r="BX124" s="233"/>
      <c r="BY124" s="167"/>
      <c r="BZ124" s="231"/>
      <c r="CA124" s="231"/>
      <c r="CB124" s="231"/>
      <c r="CC124" s="231"/>
      <c r="CD124" s="231"/>
      <c r="CE124" s="233"/>
      <c r="CF124" s="167"/>
      <c r="CG124" s="231"/>
      <c r="CH124" s="231"/>
      <c r="CI124" s="231"/>
      <c r="CJ124" s="231"/>
      <c r="CK124" s="231"/>
      <c r="CL124" s="233"/>
      <c r="CM124" s="167"/>
      <c r="CN124" s="146"/>
      <c r="CO124" s="146"/>
      <c r="CP124" s="146"/>
      <c r="CQ124" s="146"/>
      <c r="CR124" s="146"/>
      <c r="CS124" s="146"/>
      <c r="CT124" s="167"/>
      <c r="CU124" s="231"/>
      <c r="CV124" s="231"/>
      <c r="CW124" s="231"/>
      <c r="CX124" s="231"/>
      <c r="CY124" s="231"/>
      <c r="CZ124" s="231"/>
      <c r="DA124" s="155"/>
      <c r="DB124" s="146"/>
      <c r="DC124" s="173"/>
      <c r="DD124" s="146"/>
      <c r="DE124" s="173"/>
      <c r="DF124" s="146"/>
      <c r="DG124" s="169"/>
      <c r="DH124" s="169"/>
      <c r="DI124" s="169"/>
      <c r="DJ124" s="146"/>
      <c r="DK124" s="207"/>
      <c r="DL124" s="231"/>
      <c r="DM124" s="231"/>
      <c r="DN124" s="231"/>
      <c r="DO124" s="233"/>
    </row>
    <row r="125" spans="1:119" x14ac:dyDescent="0.25">
      <c r="A125" s="152">
        <v>121</v>
      </c>
      <c r="B125" s="146" t="s">
        <v>200</v>
      </c>
      <c r="C125" s="146"/>
      <c r="D125" s="168">
        <v>41765</v>
      </c>
      <c r="E125" s="166">
        <v>1</v>
      </c>
      <c r="F125" s="166">
        <v>0</v>
      </c>
      <c r="M125" s="167"/>
      <c r="N125" s="146"/>
      <c r="O125" s="146">
        <v>1</v>
      </c>
      <c r="P125" s="146">
        <v>1</v>
      </c>
      <c r="Q125" s="146">
        <v>1</v>
      </c>
      <c r="R125" s="146">
        <v>1</v>
      </c>
      <c r="S125" s="167"/>
      <c r="T125" s="146"/>
      <c r="U125" s="146"/>
      <c r="V125" s="146"/>
      <c r="W125" s="146"/>
      <c r="X125" s="146"/>
      <c r="Y125" s="167"/>
      <c r="Z125" s="146"/>
      <c r="AA125" s="146"/>
      <c r="AB125" s="146"/>
      <c r="AC125" s="146"/>
      <c r="AD125" s="146"/>
      <c r="AE125" s="167"/>
      <c r="AF125" s="146"/>
      <c r="AG125" s="146"/>
      <c r="AH125" s="146"/>
      <c r="AI125" s="146"/>
      <c r="AJ125" s="171"/>
      <c r="AK125" s="169"/>
      <c r="AL125" s="169"/>
      <c r="AM125" s="170"/>
      <c r="AN125" s="167"/>
      <c r="AO125" s="146"/>
      <c r="AP125" s="146"/>
      <c r="AQ125" s="146"/>
      <c r="AR125" s="146"/>
      <c r="AS125" s="171"/>
      <c r="AT125" s="172" t="s">
        <v>1138</v>
      </c>
      <c r="AU125" s="359"/>
      <c r="AV125" s="173"/>
      <c r="AW125" s="173"/>
      <c r="AX125" s="173"/>
      <c r="AY125" s="173"/>
      <c r="AZ125" s="173"/>
      <c r="BA125" s="173"/>
      <c r="BB125" s="173"/>
      <c r="BC125" s="173"/>
      <c r="BD125" s="173"/>
      <c r="BE125" s="146"/>
      <c r="BF125" s="173"/>
      <c r="BG125" s="173"/>
      <c r="BH125" s="173"/>
      <c r="BI125" s="173"/>
      <c r="BJ125" s="167"/>
      <c r="BK125" s="171"/>
      <c r="BL125" s="302"/>
      <c r="BM125" s="303"/>
      <c r="BN125" s="173"/>
      <c r="BO125" s="304"/>
      <c r="BP125" s="278"/>
      <c r="BQ125" s="171"/>
      <c r="BR125" s="231"/>
      <c r="BS125" s="231"/>
      <c r="BT125" s="231"/>
      <c r="BU125" s="231"/>
      <c r="BV125" s="231"/>
      <c r="BW125" s="231"/>
      <c r="BX125" s="233"/>
      <c r="BY125" s="167"/>
      <c r="BZ125" s="231"/>
      <c r="CA125" s="231"/>
      <c r="CB125" s="231"/>
      <c r="CC125" s="231"/>
      <c r="CD125" s="231"/>
      <c r="CE125" s="233"/>
      <c r="CF125" s="167"/>
      <c r="CG125" s="231"/>
      <c r="CH125" s="231"/>
      <c r="CI125" s="231"/>
      <c r="CJ125" s="231"/>
      <c r="CK125" s="231"/>
      <c r="CL125" s="233"/>
      <c r="CM125" s="167"/>
      <c r="CN125" s="146"/>
      <c r="CO125" s="146"/>
      <c r="CP125" s="146"/>
      <c r="CQ125" s="146"/>
      <c r="CR125" s="146"/>
      <c r="CS125" s="146"/>
      <c r="CT125" s="167"/>
      <c r="CU125" s="231"/>
      <c r="CV125" s="231"/>
      <c r="CW125" s="231"/>
      <c r="CX125" s="231"/>
      <c r="CY125" s="231"/>
      <c r="CZ125" s="231"/>
      <c r="DA125" s="155"/>
      <c r="DB125" s="146"/>
      <c r="DC125" s="173"/>
      <c r="DD125" s="146"/>
      <c r="DE125" s="173"/>
      <c r="DF125" s="146"/>
      <c r="DG125" s="169"/>
      <c r="DH125" s="169"/>
      <c r="DI125" s="169"/>
      <c r="DJ125" s="146"/>
      <c r="DK125" s="207"/>
      <c r="DL125" s="231"/>
      <c r="DM125" s="231"/>
      <c r="DN125" s="231"/>
      <c r="DO125" s="313"/>
    </row>
    <row r="126" spans="1:119" x14ac:dyDescent="0.25">
      <c r="A126" s="152">
        <v>122</v>
      </c>
      <c r="B126" s="146" t="s">
        <v>202</v>
      </c>
      <c r="C126" s="146"/>
      <c r="D126" s="168">
        <v>41754</v>
      </c>
      <c r="E126" s="166">
        <v>1</v>
      </c>
      <c r="F126" s="166">
        <v>0</v>
      </c>
      <c r="M126" s="167">
        <v>1</v>
      </c>
      <c r="N126" s="146">
        <v>1</v>
      </c>
      <c r="O126" s="146">
        <v>1</v>
      </c>
      <c r="P126" s="146">
        <v>1</v>
      </c>
      <c r="Q126" s="146">
        <v>1</v>
      </c>
      <c r="R126" s="146">
        <v>1</v>
      </c>
      <c r="S126" s="167"/>
      <c r="T126" s="146"/>
      <c r="U126" s="146"/>
      <c r="V126" s="146"/>
      <c r="W126" s="146"/>
      <c r="X126" s="146"/>
      <c r="Y126" s="167"/>
      <c r="Z126" s="146"/>
      <c r="AA126" s="146"/>
      <c r="AB126" s="146"/>
      <c r="AC126" s="146"/>
      <c r="AD126" s="146"/>
      <c r="AE126" s="167"/>
      <c r="AF126" s="146"/>
      <c r="AG126" s="146"/>
      <c r="AH126" s="146"/>
      <c r="AI126" s="146"/>
      <c r="AJ126" s="171"/>
      <c r="AK126" s="169"/>
      <c r="AL126" s="169"/>
      <c r="AM126" s="170"/>
      <c r="AN126" s="167"/>
      <c r="AO126" s="146"/>
      <c r="AP126" s="146">
        <v>30</v>
      </c>
      <c r="AQ126" s="146"/>
      <c r="AR126" s="146">
        <v>10</v>
      </c>
      <c r="AS126" s="171"/>
      <c r="AT126" s="172"/>
      <c r="AU126" s="359"/>
      <c r="AV126" s="173"/>
      <c r="AW126" s="173"/>
      <c r="AX126" s="173"/>
      <c r="AY126" s="173"/>
      <c r="AZ126" s="173"/>
      <c r="BA126" s="173"/>
      <c r="BB126" s="173"/>
      <c r="BC126" s="173"/>
      <c r="BD126" s="173"/>
      <c r="BE126" s="146"/>
      <c r="BF126" s="173"/>
      <c r="BG126" s="173"/>
      <c r="BH126" s="173"/>
      <c r="BI126" s="173"/>
      <c r="BJ126" s="167"/>
      <c r="BK126" s="171"/>
      <c r="BL126" s="302"/>
      <c r="BM126" s="303"/>
      <c r="BN126" s="173"/>
      <c r="BO126" s="304"/>
      <c r="BP126" s="278"/>
      <c r="BQ126" s="171"/>
      <c r="BR126" s="231"/>
      <c r="BS126" s="231"/>
      <c r="BT126" s="231"/>
      <c r="BU126" s="231"/>
      <c r="BV126" s="231"/>
      <c r="BW126" s="231"/>
      <c r="BX126" s="233"/>
      <c r="BY126" s="167"/>
      <c r="BZ126" s="231"/>
      <c r="CA126" s="231"/>
      <c r="CB126" s="231"/>
      <c r="CC126" s="231"/>
      <c r="CD126" s="231"/>
      <c r="CE126" s="233"/>
      <c r="CF126" s="167"/>
      <c r="CG126" s="231"/>
      <c r="CH126" s="231"/>
      <c r="CI126" s="231"/>
      <c r="CJ126" s="231"/>
      <c r="CK126" s="231"/>
      <c r="CL126" s="233"/>
      <c r="CM126" s="167"/>
      <c r="CN126" s="146"/>
      <c r="CO126" s="146"/>
      <c r="CP126" s="146"/>
      <c r="CQ126" s="146"/>
      <c r="CR126" s="146"/>
      <c r="CS126" s="146"/>
      <c r="CT126" s="167"/>
      <c r="CU126" s="231"/>
      <c r="CV126" s="231"/>
      <c r="CW126" s="231"/>
      <c r="CX126" s="231"/>
      <c r="CY126" s="231"/>
      <c r="CZ126" s="231"/>
      <c r="DA126" s="155"/>
      <c r="DB126" s="146"/>
      <c r="DC126" s="173"/>
      <c r="DD126" s="146"/>
      <c r="DE126" s="173"/>
      <c r="DF126" s="146"/>
      <c r="DG126" s="169"/>
      <c r="DH126" s="169"/>
      <c r="DI126" s="169"/>
      <c r="DJ126" s="146"/>
      <c r="DK126" s="207"/>
      <c r="DL126" s="231"/>
      <c r="DM126" s="231"/>
      <c r="DN126" s="231"/>
      <c r="DO126" s="233"/>
    </row>
    <row r="127" spans="1:119" x14ac:dyDescent="0.25">
      <c r="A127" s="152">
        <v>123</v>
      </c>
      <c r="B127" s="146"/>
      <c r="C127" s="146"/>
      <c r="D127" s="168"/>
      <c r="E127" s="166"/>
      <c r="F127" s="166"/>
      <c r="M127" s="167"/>
      <c r="N127" s="146"/>
      <c r="O127" s="146"/>
      <c r="P127" s="146"/>
      <c r="Q127" s="146"/>
      <c r="R127" s="146"/>
      <c r="S127" s="167"/>
      <c r="T127" s="146"/>
      <c r="U127" s="146"/>
      <c r="V127" s="146"/>
      <c r="W127" s="146"/>
      <c r="X127" s="146"/>
      <c r="Y127" s="167"/>
      <c r="Z127" s="146"/>
      <c r="AA127" s="146"/>
      <c r="AB127" s="146"/>
      <c r="AC127" s="146"/>
      <c r="AD127" s="146"/>
      <c r="AE127" s="167"/>
      <c r="AF127" s="146"/>
      <c r="AG127" s="146"/>
      <c r="AH127" s="146"/>
      <c r="AI127" s="146"/>
      <c r="AJ127" s="171"/>
      <c r="AK127" s="169"/>
      <c r="AL127" s="169"/>
      <c r="AM127" s="170"/>
      <c r="AN127" s="167"/>
      <c r="AO127" s="146"/>
      <c r="AP127" s="146"/>
      <c r="AQ127" s="146"/>
      <c r="AR127" s="146"/>
      <c r="AS127" s="171"/>
      <c r="AT127" s="172" t="s">
        <v>1127</v>
      </c>
      <c r="AU127" s="359"/>
      <c r="AV127" s="173"/>
      <c r="AW127" s="173"/>
      <c r="AX127" s="173"/>
      <c r="AY127" s="173"/>
      <c r="AZ127" s="173"/>
      <c r="BA127" s="173"/>
      <c r="BB127" s="173"/>
      <c r="BC127" s="173"/>
      <c r="BD127" s="173"/>
      <c r="BE127" s="146"/>
      <c r="BF127" s="173"/>
      <c r="BG127" s="173"/>
      <c r="BH127" s="173"/>
      <c r="BI127" s="173"/>
      <c r="BJ127" s="167"/>
      <c r="BK127" s="171"/>
      <c r="BL127" s="302"/>
      <c r="BM127" s="303"/>
      <c r="BN127" s="173"/>
      <c r="BO127" s="304"/>
      <c r="BP127" s="278"/>
      <c r="BQ127" s="171"/>
      <c r="BR127" s="231"/>
      <c r="BS127" s="231"/>
      <c r="BT127" s="231"/>
      <c r="BU127" s="231"/>
      <c r="BV127" s="231"/>
      <c r="BW127" s="231"/>
      <c r="BX127" s="233"/>
      <c r="BY127" s="167"/>
      <c r="BZ127" s="231"/>
      <c r="CA127" s="231"/>
      <c r="CB127" s="231"/>
      <c r="CC127" s="231"/>
      <c r="CD127" s="231"/>
      <c r="CE127" s="233"/>
      <c r="CF127" s="167"/>
      <c r="CG127" s="231"/>
      <c r="CH127" s="231"/>
      <c r="CI127" s="231"/>
      <c r="CJ127" s="231"/>
      <c r="CK127" s="231"/>
      <c r="CL127" s="233"/>
      <c r="CM127" s="167"/>
      <c r="CN127" s="146"/>
      <c r="CO127" s="146"/>
      <c r="CP127" s="146"/>
      <c r="CQ127" s="146"/>
      <c r="CR127" s="146"/>
      <c r="CS127" s="146"/>
      <c r="CT127" s="167"/>
      <c r="CU127" s="231"/>
      <c r="CV127" s="231"/>
      <c r="CW127" s="231"/>
      <c r="CX127" s="231"/>
      <c r="CY127" s="231"/>
      <c r="CZ127" s="231"/>
      <c r="DA127" s="155"/>
      <c r="DB127" s="146"/>
      <c r="DC127" s="173"/>
      <c r="DD127" s="146"/>
      <c r="DE127" s="173"/>
      <c r="DF127" s="146"/>
      <c r="DG127" s="169"/>
      <c r="DH127" s="169"/>
      <c r="DI127" s="169"/>
      <c r="DJ127" s="146"/>
      <c r="DK127" s="207"/>
      <c r="DL127" s="231"/>
      <c r="DM127" s="231"/>
      <c r="DN127" s="231"/>
      <c r="DO127" s="233"/>
    </row>
    <row r="128" spans="1:119" x14ac:dyDescent="0.25">
      <c r="A128" s="152">
        <v>124</v>
      </c>
      <c r="B128" s="146"/>
      <c r="C128" s="146"/>
      <c r="D128" s="168"/>
      <c r="E128" s="166"/>
      <c r="F128" s="166"/>
      <c r="M128" s="167"/>
      <c r="N128" s="146"/>
      <c r="O128" s="146"/>
      <c r="P128" s="146"/>
      <c r="Q128" s="146"/>
      <c r="R128" s="146"/>
      <c r="S128" s="167"/>
      <c r="T128" s="146"/>
      <c r="U128" s="146"/>
      <c r="V128" s="146"/>
      <c r="W128" s="146"/>
      <c r="X128" s="146"/>
      <c r="Y128" s="167"/>
      <c r="Z128" s="146"/>
      <c r="AA128" s="146"/>
      <c r="AB128" s="146"/>
      <c r="AC128" s="146"/>
      <c r="AD128" s="146"/>
      <c r="AE128" s="167"/>
      <c r="AF128" s="146"/>
      <c r="AG128" s="146"/>
      <c r="AH128" s="146"/>
      <c r="AI128" s="146"/>
      <c r="AJ128" s="171"/>
      <c r="AK128" s="169"/>
      <c r="AL128" s="169"/>
      <c r="AM128" s="170"/>
      <c r="AN128" s="167"/>
      <c r="AO128" s="146"/>
      <c r="AP128" s="146"/>
      <c r="AQ128" s="146"/>
      <c r="AR128" s="146"/>
      <c r="AS128" s="171"/>
      <c r="AT128" s="172" t="s">
        <v>1137</v>
      </c>
      <c r="AU128" s="359"/>
      <c r="AV128" s="173"/>
      <c r="AW128" s="173"/>
      <c r="AX128" s="173"/>
      <c r="AY128" s="173"/>
      <c r="AZ128" s="173"/>
      <c r="BA128" s="173"/>
      <c r="BB128" s="173"/>
      <c r="BC128" s="173"/>
      <c r="BD128" s="173"/>
      <c r="BE128" s="146"/>
      <c r="BF128" s="173"/>
      <c r="BG128" s="173"/>
      <c r="BH128" s="173"/>
      <c r="BI128" s="173"/>
      <c r="BJ128" s="167"/>
      <c r="BK128" s="171"/>
      <c r="BL128" s="302"/>
      <c r="BM128" s="303"/>
      <c r="BN128" s="173"/>
      <c r="BO128" s="304"/>
      <c r="BP128" s="278"/>
      <c r="BQ128" s="171"/>
      <c r="BR128" s="231"/>
      <c r="BS128" s="231"/>
      <c r="BT128" s="231"/>
      <c r="BU128" s="231"/>
      <c r="BV128" s="231"/>
      <c r="BW128" s="231"/>
      <c r="BX128" s="233"/>
      <c r="BY128" s="167"/>
      <c r="BZ128" s="231"/>
      <c r="CA128" s="231"/>
      <c r="CB128" s="231"/>
      <c r="CC128" s="231"/>
      <c r="CD128" s="231"/>
      <c r="CE128" s="233"/>
      <c r="CF128" s="167"/>
      <c r="CG128" s="231"/>
      <c r="CH128" s="231"/>
      <c r="CI128" s="231"/>
      <c r="CJ128" s="231"/>
      <c r="CK128" s="231"/>
      <c r="CL128" s="233"/>
      <c r="CM128" s="167"/>
      <c r="CN128" s="146"/>
      <c r="CO128" s="146"/>
      <c r="CP128" s="146"/>
      <c r="CQ128" s="146"/>
      <c r="CR128" s="146"/>
      <c r="CS128" s="146"/>
      <c r="CT128" s="167"/>
      <c r="CU128" s="231"/>
      <c r="CV128" s="231"/>
      <c r="CW128" s="231"/>
      <c r="CX128" s="231"/>
      <c r="CY128" s="231"/>
      <c r="CZ128" s="231"/>
      <c r="DA128" s="155"/>
      <c r="DB128" s="146"/>
      <c r="DC128" s="173"/>
      <c r="DD128" s="146"/>
      <c r="DE128" s="173"/>
      <c r="DF128" s="146"/>
      <c r="DG128" s="169"/>
      <c r="DH128" s="169"/>
      <c r="DI128" s="169"/>
      <c r="DJ128" s="146"/>
      <c r="DK128" s="207"/>
      <c r="DL128" s="231"/>
      <c r="DM128" s="231"/>
      <c r="DN128" s="231"/>
      <c r="DO128" s="233"/>
    </row>
    <row r="129" spans="1:119" x14ac:dyDescent="0.25">
      <c r="A129" s="152">
        <v>125</v>
      </c>
      <c r="B129" s="146"/>
      <c r="C129" s="146"/>
      <c r="D129" s="168">
        <v>41754</v>
      </c>
      <c r="E129" s="166">
        <v>1</v>
      </c>
      <c r="F129" s="166">
        <v>1</v>
      </c>
      <c r="G129" s="31">
        <v>6.3</v>
      </c>
      <c r="I129" s="125">
        <v>68</v>
      </c>
      <c r="J129">
        <v>10.1</v>
      </c>
      <c r="L129">
        <v>67</v>
      </c>
      <c r="M129" s="167">
        <v>2</v>
      </c>
      <c r="N129" s="146">
        <v>2</v>
      </c>
      <c r="O129" s="146">
        <v>2</v>
      </c>
      <c r="P129" s="146">
        <v>2</v>
      </c>
      <c r="Q129" s="146">
        <v>2</v>
      </c>
      <c r="R129" s="146">
        <v>2</v>
      </c>
      <c r="S129" s="167"/>
      <c r="T129" s="146"/>
      <c r="U129" s="146" t="s">
        <v>1128</v>
      </c>
      <c r="V129" s="146" t="s">
        <v>1128</v>
      </c>
      <c r="W129" s="146"/>
      <c r="X129" s="146"/>
      <c r="Y129" s="167"/>
      <c r="Z129" s="146"/>
      <c r="AA129" s="146">
        <v>2</v>
      </c>
      <c r="AB129" s="146">
        <v>2</v>
      </c>
      <c r="AC129" s="146"/>
      <c r="AD129" s="146"/>
      <c r="AE129" s="167"/>
      <c r="AF129" s="146"/>
      <c r="AG129" s="146"/>
      <c r="AH129" s="146"/>
      <c r="AI129" s="146">
        <v>3</v>
      </c>
      <c r="AJ129" s="171"/>
      <c r="AK129" s="169">
        <v>41779</v>
      </c>
      <c r="AL129" s="169">
        <v>41785</v>
      </c>
      <c r="AM129" s="170">
        <v>41785</v>
      </c>
      <c r="AN129" s="167"/>
      <c r="AO129" s="146"/>
      <c r="AP129" s="146"/>
      <c r="AQ129" s="146"/>
      <c r="AR129" s="146"/>
      <c r="AS129" s="171"/>
      <c r="AT129" s="172" t="s">
        <v>1190</v>
      </c>
      <c r="AU129" s="359">
        <v>1</v>
      </c>
      <c r="AV129" s="173">
        <v>2.3199999999999998</v>
      </c>
      <c r="AW129" s="173">
        <v>340</v>
      </c>
      <c r="AX129" s="173"/>
      <c r="AY129" s="173"/>
      <c r="AZ129" s="173"/>
      <c r="BA129" s="173"/>
      <c r="BB129" s="173"/>
      <c r="BC129" s="173"/>
      <c r="BD129" s="173"/>
      <c r="BE129" s="146"/>
      <c r="BF129" s="173"/>
      <c r="BG129" s="173"/>
      <c r="BH129" s="173"/>
      <c r="BI129" s="173"/>
      <c r="BJ129" s="167">
        <v>0</v>
      </c>
      <c r="BK129" s="171">
        <v>0</v>
      </c>
      <c r="BL129" s="302"/>
      <c r="BM129" s="303"/>
      <c r="BN129" s="173"/>
      <c r="BO129" s="304"/>
      <c r="BP129" s="278"/>
      <c r="BQ129" s="171"/>
      <c r="BR129" s="231"/>
      <c r="BS129" s="231"/>
      <c r="BT129" s="231"/>
      <c r="BU129" s="231"/>
      <c r="BV129" s="231"/>
      <c r="BW129" s="231"/>
      <c r="BX129" s="233"/>
      <c r="BY129" s="167"/>
      <c r="BZ129" s="231"/>
      <c r="CA129" s="231"/>
      <c r="CB129" s="231"/>
      <c r="CC129" s="231"/>
      <c r="CD129" s="231"/>
      <c r="CE129" s="233"/>
      <c r="CF129" s="167"/>
      <c r="CG129" s="231"/>
      <c r="CH129" s="231"/>
      <c r="CI129" s="231"/>
      <c r="CJ129" s="231"/>
      <c r="CK129" s="231"/>
      <c r="CL129" s="233"/>
      <c r="CM129" s="167"/>
      <c r="CN129" s="146"/>
      <c r="CO129" s="146"/>
      <c r="CP129" s="146"/>
      <c r="CQ129" s="146"/>
      <c r="CR129" s="146"/>
      <c r="CS129" s="146"/>
      <c r="CT129" s="167"/>
      <c r="CU129" s="231"/>
      <c r="CV129" s="231"/>
      <c r="CW129" s="231"/>
      <c r="CX129" s="231"/>
      <c r="CY129" s="231"/>
      <c r="CZ129" s="231"/>
      <c r="DA129" s="155"/>
      <c r="DB129" s="146"/>
      <c r="DC129" s="173"/>
      <c r="DD129" s="146"/>
      <c r="DE129" s="173"/>
      <c r="DF129" s="146"/>
      <c r="DG129" s="169"/>
      <c r="DH129" s="169"/>
      <c r="DI129" s="169"/>
      <c r="DJ129" s="146"/>
      <c r="DK129" s="207"/>
      <c r="DL129" s="231"/>
      <c r="DM129" s="231"/>
      <c r="DN129" s="231"/>
      <c r="DO129" s="233"/>
    </row>
    <row r="130" spans="1:119" x14ac:dyDescent="0.25">
      <c r="A130" s="152">
        <v>126</v>
      </c>
      <c r="B130" s="146"/>
      <c r="C130" s="146"/>
      <c r="D130" s="168">
        <v>41754</v>
      </c>
      <c r="E130" s="166">
        <v>1</v>
      </c>
      <c r="F130" s="166">
        <v>0</v>
      </c>
      <c r="M130" s="167">
        <v>1</v>
      </c>
      <c r="N130" s="146">
        <v>1</v>
      </c>
      <c r="O130" s="146">
        <v>1</v>
      </c>
      <c r="P130" s="146">
        <v>1</v>
      </c>
      <c r="Q130" s="146">
        <v>1</v>
      </c>
      <c r="R130" s="146">
        <v>1</v>
      </c>
      <c r="S130" s="167"/>
      <c r="T130" s="146"/>
      <c r="U130" s="146"/>
      <c r="V130" s="146"/>
      <c r="W130" s="146"/>
      <c r="X130" s="146"/>
      <c r="Y130" s="167"/>
      <c r="Z130" s="146"/>
      <c r="AA130" s="146"/>
      <c r="AB130" s="146"/>
      <c r="AC130" s="146"/>
      <c r="AD130" s="146"/>
      <c r="AE130" s="167"/>
      <c r="AF130" s="146"/>
      <c r="AG130" s="146"/>
      <c r="AH130" s="146"/>
      <c r="AI130" s="146"/>
      <c r="AJ130" s="171"/>
      <c r="AK130" s="169"/>
      <c r="AL130" s="169"/>
      <c r="AM130" s="170"/>
      <c r="AN130" s="167"/>
      <c r="AO130" s="146"/>
      <c r="AP130" s="146"/>
      <c r="AQ130" s="146"/>
      <c r="AR130" s="146"/>
      <c r="AS130" s="171"/>
      <c r="AT130" s="172"/>
      <c r="AU130" s="359"/>
      <c r="AV130" s="173"/>
      <c r="AW130" s="173"/>
      <c r="AX130" s="173"/>
      <c r="AY130" s="173"/>
      <c r="AZ130" s="173"/>
      <c r="BA130" s="173"/>
      <c r="BB130" s="173"/>
      <c r="BC130" s="173"/>
      <c r="BD130" s="173"/>
      <c r="BE130" s="146"/>
      <c r="BF130" s="173"/>
      <c r="BG130" s="173"/>
      <c r="BH130" s="173"/>
      <c r="BI130" s="173"/>
      <c r="BJ130" s="167"/>
      <c r="BK130" s="171"/>
      <c r="BL130" s="302"/>
      <c r="BM130" s="303"/>
      <c r="BN130" s="173"/>
      <c r="BO130" s="304"/>
      <c r="BP130" s="278"/>
      <c r="BQ130" s="171"/>
      <c r="BR130" s="231"/>
      <c r="BS130" s="231"/>
      <c r="BT130" s="231"/>
      <c r="BU130" s="231"/>
      <c r="BV130" s="231"/>
      <c r="BW130" s="231"/>
      <c r="BX130" s="233"/>
      <c r="BY130" s="167"/>
      <c r="BZ130" s="231"/>
      <c r="CA130" s="231"/>
      <c r="CB130" s="231"/>
      <c r="CC130" s="231"/>
      <c r="CD130" s="231"/>
      <c r="CE130" s="233"/>
      <c r="CF130" s="167"/>
      <c r="CG130" s="231"/>
      <c r="CH130" s="231"/>
      <c r="CI130" s="231"/>
      <c r="CJ130" s="231"/>
      <c r="CK130" s="231"/>
      <c r="CL130" s="233"/>
      <c r="CM130" s="167"/>
      <c r="CN130" s="146"/>
      <c r="CO130" s="146"/>
      <c r="CP130" s="146"/>
      <c r="CQ130" s="146"/>
      <c r="CR130" s="146"/>
      <c r="CS130" s="146"/>
      <c r="CT130" s="167"/>
      <c r="CU130" s="231"/>
      <c r="CV130" s="231"/>
      <c r="CW130" s="231"/>
      <c r="CX130" s="231"/>
      <c r="CY130" s="231"/>
      <c r="CZ130" s="231"/>
      <c r="DA130" s="155"/>
      <c r="DB130" s="146"/>
      <c r="DC130" s="173"/>
      <c r="DD130" s="146"/>
      <c r="DE130" s="173"/>
      <c r="DF130" s="146"/>
      <c r="DG130" s="169"/>
      <c r="DH130" s="169"/>
      <c r="DI130" s="169"/>
      <c r="DJ130" s="146"/>
      <c r="DK130" s="207"/>
      <c r="DL130" s="231"/>
      <c r="DM130" s="231"/>
      <c r="DN130" s="231"/>
      <c r="DO130" s="233"/>
    </row>
    <row r="131" spans="1:119" x14ac:dyDescent="0.25">
      <c r="A131" s="152">
        <v>127</v>
      </c>
      <c r="B131" s="146"/>
      <c r="C131" s="146"/>
      <c r="D131" s="168">
        <v>41754</v>
      </c>
      <c r="E131" s="166">
        <v>1</v>
      </c>
      <c r="F131" s="166">
        <v>0</v>
      </c>
      <c r="M131" s="167"/>
      <c r="N131" s="146"/>
      <c r="O131" s="146"/>
      <c r="P131" s="146"/>
      <c r="Q131" s="146"/>
      <c r="R131" s="146"/>
      <c r="S131" s="167"/>
      <c r="T131" s="146"/>
      <c r="U131" s="146"/>
      <c r="V131" s="146"/>
      <c r="W131" s="146"/>
      <c r="X131" s="146"/>
      <c r="Y131" s="167"/>
      <c r="Z131" s="146"/>
      <c r="AA131" s="146"/>
      <c r="AB131" s="146"/>
      <c r="AC131" s="146"/>
      <c r="AD131" s="146"/>
      <c r="AE131" s="167"/>
      <c r="AF131" s="146"/>
      <c r="AG131" s="146"/>
      <c r="AH131" s="146"/>
      <c r="AI131" s="146"/>
      <c r="AJ131" s="171"/>
      <c r="AK131" s="169"/>
      <c r="AL131" s="169"/>
      <c r="AM131" s="170"/>
      <c r="AN131" s="167"/>
      <c r="AO131" s="146">
        <v>60</v>
      </c>
      <c r="AP131" s="146"/>
      <c r="AQ131" s="146"/>
      <c r="AR131" s="146"/>
      <c r="AS131" s="171"/>
      <c r="AT131" s="172" t="s">
        <v>1143</v>
      </c>
      <c r="AU131" s="359"/>
      <c r="AV131" s="173"/>
      <c r="AW131" s="173"/>
      <c r="AX131" s="173"/>
      <c r="AY131" s="173"/>
      <c r="AZ131" s="173"/>
      <c r="BA131" s="173"/>
      <c r="BB131" s="173"/>
      <c r="BC131" s="173"/>
      <c r="BD131" s="173"/>
      <c r="BE131" s="146">
        <v>1</v>
      </c>
      <c r="BF131" s="173">
        <v>0.57999999999999996</v>
      </c>
      <c r="BG131" s="173"/>
      <c r="BH131" s="173"/>
      <c r="BI131" s="173"/>
      <c r="BJ131" s="167"/>
      <c r="BK131" s="171"/>
      <c r="BL131" s="302"/>
      <c r="BM131" s="303"/>
      <c r="BN131" s="173"/>
      <c r="BO131" s="304"/>
      <c r="BP131" s="278"/>
      <c r="BQ131" s="171"/>
      <c r="BR131" s="231"/>
      <c r="BS131" s="231"/>
      <c r="BT131" s="231"/>
      <c r="BU131" s="231"/>
      <c r="BV131" s="231"/>
      <c r="BW131" s="231"/>
      <c r="BX131" s="233"/>
      <c r="BY131" s="167"/>
      <c r="BZ131" s="231"/>
      <c r="CA131" s="231"/>
      <c r="CB131" s="231"/>
      <c r="CC131" s="231"/>
      <c r="CD131" s="231"/>
      <c r="CE131" s="233"/>
      <c r="CF131" s="167"/>
      <c r="CG131" s="231"/>
      <c r="CH131" s="231"/>
      <c r="CI131" s="231"/>
      <c r="CJ131" s="231"/>
      <c r="CK131" s="231"/>
      <c r="CL131" s="233"/>
      <c r="CM131" s="167"/>
      <c r="CN131" s="146"/>
      <c r="CO131" s="146"/>
      <c r="CP131" s="146"/>
      <c r="CQ131" s="146"/>
      <c r="CR131" s="146"/>
      <c r="CS131" s="146"/>
      <c r="CT131" s="167"/>
      <c r="CU131" s="231"/>
      <c r="CV131" s="231"/>
      <c r="CW131" s="231"/>
      <c r="CX131" s="231"/>
      <c r="CY131" s="231"/>
      <c r="CZ131" s="231"/>
      <c r="DA131" s="155"/>
      <c r="DB131" s="146"/>
      <c r="DC131" s="173"/>
      <c r="DD131" s="146"/>
      <c r="DE131" s="173"/>
      <c r="DF131" s="146"/>
      <c r="DG131" s="169"/>
      <c r="DH131" s="169"/>
      <c r="DI131" s="169"/>
      <c r="DJ131" s="146"/>
      <c r="DK131" s="207"/>
      <c r="DL131" s="231"/>
      <c r="DM131" s="231"/>
      <c r="DN131" s="231"/>
      <c r="DO131" s="233"/>
    </row>
    <row r="132" spans="1:119" x14ac:dyDescent="0.25">
      <c r="A132" s="152">
        <v>128</v>
      </c>
      <c r="B132" s="146"/>
      <c r="C132" s="146"/>
      <c r="D132" s="168">
        <v>41754</v>
      </c>
      <c r="E132" s="166">
        <v>1</v>
      </c>
      <c r="F132" s="166">
        <v>1</v>
      </c>
      <c r="G132" s="31">
        <v>6.5</v>
      </c>
      <c r="I132" s="125">
        <v>47</v>
      </c>
      <c r="J132">
        <v>10.3</v>
      </c>
      <c r="L132">
        <v>45</v>
      </c>
      <c r="M132" s="354" t="s">
        <v>1200</v>
      </c>
      <c r="N132" s="343" t="s">
        <v>1200</v>
      </c>
      <c r="O132" s="343" t="s">
        <v>1200</v>
      </c>
      <c r="P132" s="343" t="s">
        <v>1200</v>
      </c>
      <c r="Q132" s="343" t="s">
        <v>1200</v>
      </c>
      <c r="R132" s="343" t="s">
        <v>1200</v>
      </c>
      <c r="S132" s="167" t="s">
        <v>1132</v>
      </c>
      <c r="T132" s="146" t="s">
        <v>1131</v>
      </c>
      <c r="U132" s="146"/>
      <c r="V132" s="146"/>
      <c r="W132" s="146"/>
      <c r="X132" s="146"/>
      <c r="Y132" s="167">
        <v>6</v>
      </c>
      <c r="Z132" s="146">
        <v>6</v>
      </c>
      <c r="AA132" s="146">
        <v>22</v>
      </c>
      <c r="AB132" s="146">
        <v>34</v>
      </c>
      <c r="AC132" s="146">
        <v>36</v>
      </c>
      <c r="AD132" s="146"/>
      <c r="AE132" s="167"/>
      <c r="AF132" s="146"/>
      <c r="AG132" s="146"/>
      <c r="AH132" s="146"/>
      <c r="AI132" s="146"/>
      <c r="AJ132" s="171">
        <v>36</v>
      </c>
      <c r="AK132" s="169">
        <v>41765</v>
      </c>
      <c r="AL132" s="169">
        <v>41779</v>
      </c>
      <c r="AM132" s="170">
        <v>41785</v>
      </c>
      <c r="AN132" s="167"/>
      <c r="AO132" s="146"/>
      <c r="AP132" s="146"/>
      <c r="AQ132" s="146"/>
      <c r="AR132" s="146"/>
      <c r="AS132" s="171"/>
      <c r="AT132" s="172" t="s">
        <v>1201</v>
      </c>
      <c r="AU132" s="362" t="s">
        <v>1200</v>
      </c>
      <c r="AV132" s="173">
        <v>2.29</v>
      </c>
      <c r="AW132" s="173">
        <v>292</v>
      </c>
      <c r="AX132" s="173">
        <v>2.36</v>
      </c>
      <c r="AY132" s="173">
        <v>223</v>
      </c>
      <c r="AZ132" s="173"/>
      <c r="BA132" s="173"/>
      <c r="BB132" s="173"/>
      <c r="BC132" s="173"/>
      <c r="BD132" s="173"/>
      <c r="BE132" s="146"/>
      <c r="BF132" s="173"/>
      <c r="BG132" s="173"/>
      <c r="BH132" s="173"/>
      <c r="BI132" s="173"/>
      <c r="BJ132" s="167">
        <v>3</v>
      </c>
      <c r="BK132" s="171">
        <v>3</v>
      </c>
      <c r="BL132" s="302" t="s">
        <v>1233</v>
      </c>
      <c r="BM132" s="303"/>
      <c r="BN132" s="173"/>
      <c r="BO132" s="304"/>
      <c r="BP132" s="278">
        <v>128</v>
      </c>
      <c r="BQ132" s="171">
        <v>3</v>
      </c>
      <c r="BR132" s="231">
        <v>9</v>
      </c>
      <c r="BS132" s="231">
        <v>3</v>
      </c>
      <c r="BT132" s="231">
        <v>0</v>
      </c>
      <c r="BU132" s="231">
        <f>BT132+BS132</f>
        <v>3</v>
      </c>
      <c r="BV132" s="231">
        <v>1</v>
      </c>
      <c r="BW132" s="231">
        <v>0</v>
      </c>
      <c r="BX132" s="233"/>
      <c r="BY132" s="167">
        <v>6</v>
      </c>
      <c r="BZ132" s="231">
        <v>3</v>
      </c>
      <c r="CA132" s="231">
        <v>1</v>
      </c>
      <c r="CB132" s="231">
        <f>CA132+BZ132</f>
        <v>4</v>
      </c>
      <c r="CC132" s="231">
        <v>1</v>
      </c>
      <c r="CD132" s="231">
        <v>0</v>
      </c>
      <c r="CE132" s="233"/>
      <c r="CF132" s="167">
        <v>6</v>
      </c>
      <c r="CG132" s="231">
        <v>3</v>
      </c>
      <c r="CH132" s="231">
        <v>0</v>
      </c>
      <c r="CI132" s="231">
        <f>CH132+CG132</f>
        <v>3</v>
      </c>
      <c r="CJ132" s="231">
        <v>0</v>
      </c>
      <c r="CK132" s="231">
        <v>0</v>
      </c>
      <c r="CL132" s="233" t="s">
        <v>1216</v>
      </c>
      <c r="CM132" s="167"/>
      <c r="CN132" s="146"/>
      <c r="CO132" s="146"/>
      <c r="CP132" s="146"/>
      <c r="CQ132" s="146"/>
      <c r="CR132" s="146"/>
      <c r="CS132" s="233"/>
      <c r="CT132" s="167"/>
      <c r="CU132" s="231"/>
      <c r="CV132" s="231"/>
      <c r="CW132" s="231"/>
      <c r="CX132" s="231"/>
      <c r="CY132" s="231"/>
      <c r="CZ132" s="233"/>
      <c r="DA132" s="155"/>
      <c r="DB132" s="146"/>
      <c r="DC132" s="173"/>
      <c r="DD132" s="146"/>
      <c r="DE132" s="173"/>
      <c r="DF132" s="146"/>
      <c r="DG132" s="169"/>
      <c r="DH132" s="169"/>
      <c r="DI132" s="169"/>
      <c r="DJ132" s="146"/>
      <c r="DK132" s="207"/>
      <c r="DL132" s="231"/>
      <c r="DM132" s="231"/>
      <c r="DN132" s="231"/>
      <c r="DO132" s="233"/>
    </row>
    <row r="133" spans="1:119" x14ac:dyDescent="0.25">
      <c r="A133" s="152">
        <v>129</v>
      </c>
      <c r="B133" s="146"/>
      <c r="C133" s="146"/>
      <c r="D133" s="168">
        <v>41754</v>
      </c>
      <c r="E133" s="166">
        <v>1</v>
      </c>
      <c r="F133" s="166">
        <v>0</v>
      </c>
      <c r="M133" s="167">
        <v>1</v>
      </c>
      <c r="N133" s="146">
        <v>1</v>
      </c>
      <c r="O133" s="146">
        <v>1</v>
      </c>
      <c r="P133" s="146">
        <v>2</v>
      </c>
      <c r="Q133" s="146">
        <v>2</v>
      </c>
      <c r="R133" s="146">
        <v>2</v>
      </c>
      <c r="S133" s="167"/>
      <c r="T133" s="146"/>
      <c r="U133" s="146"/>
      <c r="V133" s="146"/>
      <c r="W133" s="146"/>
      <c r="X133" s="146"/>
      <c r="Y133" s="167"/>
      <c r="Z133" s="146"/>
      <c r="AA133" s="146"/>
      <c r="AB133" s="146"/>
      <c r="AC133" s="146"/>
      <c r="AD133" s="146"/>
      <c r="AE133" s="167"/>
      <c r="AF133" s="146"/>
      <c r="AG133" s="146"/>
      <c r="AH133" s="146"/>
      <c r="AI133" s="146"/>
      <c r="AJ133" s="171"/>
      <c r="AK133" s="169"/>
      <c r="AL133" s="169"/>
      <c r="AM133" s="170"/>
      <c r="AN133" s="167"/>
      <c r="AO133" s="146"/>
      <c r="AP133" s="146"/>
      <c r="AQ133" s="146"/>
      <c r="AR133" s="146"/>
      <c r="AS133" s="171"/>
      <c r="AT133" s="172"/>
      <c r="AU133" s="359"/>
      <c r="AV133" s="173"/>
      <c r="AW133" s="173"/>
      <c r="AX133" s="173"/>
      <c r="AY133" s="173"/>
      <c r="AZ133" s="173"/>
      <c r="BA133" s="173"/>
      <c r="BB133" s="173"/>
      <c r="BC133" s="173"/>
      <c r="BD133" s="173"/>
      <c r="BE133" s="146"/>
      <c r="BF133" s="173"/>
      <c r="BG133" s="173"/>
      <c r="BH133" s="173"/>
      <c r="BI133" s="173"/>
      <c r="BJ133" s="167"/>
      <c r="BK133" s="171"/>
      <c r="BL133" s="302"/>
      <c r="BM133" s="303"/>
      <c r="BN133" s="173"/>
      <c r="BO133" s="304"/>
      <c r="BP133" s="278"/>
      <c r="BQ133" s="171"/>
      <c r="BR133" s="231"/>
      <c r="BS133" s="231"/>
      <c r="BT133" s="231"/>
      <c r="BU133" s="231"/>
      <c r="BV133" s="231"/>
      <c r="BW133" s="231"/>
      <c r="BX133" s="233"/>
      <c r="BY133" s="167"/>
      <c r="BZ133" s="231"/>
      <c r="CA133" s="231"/>
      <c r="CB133" s="231"/>
      <c r="CC133" s="231"/>
      <c r="CD133" s="231"/>
      <c r="CE133" s="233"/>
      <c r="CF133" s="167"/>
      <c r="CG133" s="231"/>
      <c r="CH133" s="231"/>
      <c r="CI133" s="231"/>
      <c r="CJ133" s="231"/>
      <c r="CK133" s="231"/>
      <c r="CL133" s="233"/>
      <c r="CM133" s="167"/>
      <c r="CN133" s="146"/>
      <c r="CO133" s="146"/>
      <c r="CP133" s="146"/>
      <c r="CQ133" s="146"/>
      <c r="CR133" s="146"/>
      <c r="CS133" s="146"/>
      <c r="CT133" s="167"/>
      <c r="CU133" s="231"/>
      <c r="CV133" s="231"/>
      <c r="CW133" s="231"/>
      <c r="CX133" s="231"/>
      <c r="CY133" s="231"/>
      <c r="CZ133" s="231"/>
      <c r="DA133" s="155"/>
      <c r="DB133" s="146"/>
      <c r="DC133" s="173"/>
      <c r="DD133" s="146"/>
      <c r="DE133" s="173"/>
      <c r="DF133" s="146"/>
      <c r="DG133" s="169"/>
      <c r="DH133" s="169"/>
      <c r="DI133" s="169"/>
      <c r="DJ133" s="146"/>
      <c r="DK133" s="207"/>
      <c r="DL133" s="231"/>
      <c r="DM133" s="231"/>
      <c r="DN133" s="231"/>
      <c r="DO133" s="233"/>
    </row>
    <row r="134" spans="1:119" x14ac:dyDescent="0.25">
      <c r="A134" s="152">
        <v>130</v>
      </c>
      <c r="B134" s="146"/>
      <c r="C134" s="146"/>
      <c r="D134" s="168"/>
      <c r="E134" s="166"/>
      <c r="F134" s="166"/>
      <c r="M134" s="167"/>
      <c r="N134" s="146"/>
      <c r="O134" s="146"/>
      <c r="P134" s="146"/>
      <c r="Q134" s="146"/>
      <c r="R134" s="146"/>
      <c r="S134" s="167"/>
      <c r="T134" s="146"/>
      <c r="U134" s="146"/>
      <c r="V134" s="146"/>
      <c r="W134" s="146"/>
      <c r="X134" s="146"/>
      <c r="Y134" s="167"/>
      <c r="Z134" s="146"/>
      <c r="AA134" s="146"/>
      <c r="AB134" s="146"/>
      <c r="AC134" s="146"/>
      <c r="AD134" s="146"/>
      <c r="AE134" s="167"/>
      <c r="AF134" s="146"/>
      <c r="AG134" s="146"/>
      <c r="AH134" s="146"/>
      <c r="AI134" s="146"/>
      <c r="AJ134" s="171"/>
      <c r="AK134" s="169"/>
      <c r="AL134" s="169"/>
      <c r="AM134" s="170"/>
      <c r="AN134" s="167"/>
      <c r="AO134" s="146"/>
      <c r="AP134" s="146"/>
      <c r="AQ134" s="146"/>
      <c r="AR134" s="146"/>
      <c r="AS134" s="171"/>
      <c r="AT134" s="172" t="s">
        <v>1144</v>
      </c>
      <c r="AU134" s="359"/>
      <c r="AV134" s="173"/>
      <c r="AW134" s="173"/>
      <c r="AX134" s="173"/>
      <c r="AY134" s="173"/>
      <c r="AZ134" s="173"/>
      <c r="BA134" s="173"/>
      <c r="BB134" s="173"/>
      <c r="BC134" s="173"/>
      <c r="BD134" s="173"/>
      <c r="BE134" s="146"/>
      <c r="BF134" s="173"/>
      <c r="BG134" s="173"/>
      <c r="BH134" s="173"/>
      <c r="BI134" s="173"/>
      <c r="BJ134" s="167"/>
      <c r="BK134" s="171"/>
      <c r="BL134" s="302"/>
      <c r="BM134" s="303"/>
      <c r="BN134" s="173"/>
      <c r="BO134" s="304"/>
      <c r="BP134" s="278"/>
      <c r="BQ134" s="171"/>
      <c r="BR134" s="231"/>
      <c r="BS134" s="231"/>
      <c r="BT134" s="231"/>
      <c r="BU134" s="231"/>
      <c r="BV134" s="231"/>
      <c r="BW134" s="231"/>
      <c r="BX134" s="233"/>
      <c r="BY134" s="167"/>
      <c r="BZ134" s="231"/>
      <c r="CA134" s="231"/>
      <c r="CB134" s="231"/>
      <c r="CC134" s="231"/>
      <c r="CD134" s="231"/>
      <c r="CE134" s="233"/>
      <c r="CF134" s="167"/>
      <c r="CG134" s="231"/>
      <c r="CH134" s="231"/>
      <c r="CI134" s="231"/>
      <c r="CJ134" s="231"/>
      <c r="CK134" s="231"/>
      <c r="CL134" s="233"/>
      <c r="CM134" s="167"/>
      <c r="CN134" s="146"/>
      <c r="CO134" s="146"/>
      <c r="CP134" s="146"/>
      <c r="CQ134" s="146"/>
      <c r="CR134" s="146"/>
      <c r="CS134" s="146"/>
      <c r="CT134" s="167"/>
      <c r="CU134" s="231"/>
      <c r="CV134" s="231"/>
      <c r="CW134" s="231"/>
      <c r="CX134" s="231"/>
      <c r="CY134" s="231"/>
      <c r="CZ134" s="231"/>
      <c r="DA134" s="155"/>
      <c r="DB134" s="146"/>
      <c r="DC134" s="173"/>
      <c r="DD134" s="146"/>
      <c r="DE134" s="173"/>
      <c r="DF134" s="146"/>
      <c r="DG134" s="169"/>
      <c r="DH134" s="169"/>
      <c r="DI134" s="169"/>
      <c r="DJ134" s="146"/>
      <c r="DK134" s="207"/>
      <c r="DL134" s="231"/>
      <c r="DM134" s="231"/>
      <c r="DN134" s="231"/>
      <c r="DO134" s="233"/>
    </row>
    <row r="135" spans="1:119" x14ac:dyDescent="0.25">
      <c r="A135" s="152">
        <v>131</v>
      </c>
      <c r="B135" s="146"/>
      <c r="C135" s="146">
        <v>1</v>
      </c>
      <c r="D135" s="168"/>
      <c r="E135" s="166"/>
      <c r="F135" s="166"/>
      <c r="M135" s="167"/>
      <c r="N135" s="146"/>
      <c r="O135" s="146"/>
      <c r="P135" s="146"/>
      <c r="Q135" s="146"/>
      <c r="R135" s="146"/>
      <c r="S135" s="167"/>
      <c r="T135" s="146"/>
      <c r="U135" s="146"/>
      <c r="V135" s="146"/>
      <c r="W135" s="146"/>
      <c r="X135" s="146"/>
      <c r="Y135" s="167"/>
      <c r="Z135" s="146"/>
      <c r="AA135" s="146"/>
      <c r="AB135" s="146"/>
      <c r="AC135" s="146"/>
      <c r="AD135" s="146"/>
      <c r="AE135" s="167"/>
      <c r="AF135" s="146"/>
      <c r="AG135" s="146"/>
      <c r="AH135" s="146"/>
      <c r="AI135" s="146"/>
      <c r="AJ135" s="171"/>
      <c r="AK135" s="169"/>
      <c r="AL135" s="169"/>
      <c r="AM135" s="170"/>
      <c r="AN135" s="167"/>
      <c r="AO135" s="146"/>
      <c r="AP135" s="146"/>
      <c r="AQ135" s="146"/>
      <c r="AR135" s="146"/>
      <c r="AS135" s="171"/>
      <c r="AT135" s="172" t="s">
        <v>1145</v>
      </c>
      <c r="AU135" s="359"/>
      <c r="AV135" s="173"/>
      <c r="AW135" s="173"/>
      <c r="AX135" s="173"/>
      <c r="AY135" s="173"/>
      <c r="AZ135" s="173"/>
      <c r="BA135" s="173"/>
      <c r="BB135" s="173"/>
      <c r="BC135" s="173"/>
      <c r="BD135" s="173"/>
      <c r="BE135" s="146"/>
      <c r="BF135" s="173"/>
      <c r="BG135" s="173"/>
      <c r="BH135" s="173"/>
      <c r="BI135" s="173"/>
      <c r="BJ135" s="167"/>
      <c r="BK135" s="171"/>
      <c r="BL135" s="302"/>
      <c r="BM135" s="303"/>
      <c r="BN135" s="173"/>
      <c r="BO135" s="304"/>
      <c r="BP135" s="278"/>
      <c r="BQ135" s="171"/>
      <c r="BR135" s="231"/>
      <c r="BS135" s="231"/>
      <c r="BT135" s="231"/>
      <c r="BU135" s="231"/>
      <c r="BV135" s="231"/>
      <c r="BW135" s="231"/>
      <c r="BX135" s="233"/>
      <c r="BY135" s="167"/>
      <c r="BZ135" s="231"/>
      <c r="CA135" s="231"/>
      <c r="CB135" s="231"/>
      <c r="CC135" s="231"/>
      <c r="CD135" s="231"/>
      <c r="CE135" s="233"/>
      <c r="CF135" s="167"/>
      <c r="CG135" s="231"/>
      <c r="CH135" s="231"/>
      <c r="CI135" s="231"/>
      <c r="CJ135" s="231"/>
      <c r="CK135" s="231"/>
      <c r="CL135" s="233"/>
      <c r="CM135" s="167"/>
      <c r="CN135" s="146"/>
      <c r="CO135" s="146"/>
      <c r="CP135" s="146"/>
      <c r="CQ135" s="146"/>
      <c r="CR135" s="146"/>
      <c r="CS135" s="146"/>
      <c r="CT135" s="167"/>
      <c r="CU135" s="231"/>
      <c r="CV135" s="231"/>
      <c r="CW135" s="231"/>
      <c r="CX135" s="231"/>
      <c r="CY135" s="231"/>
      <c r="CZ135" s="231"/>
      <c r="DA135" s="155"/>
      <c r="DB135" s="146"/>
      <c r="DC135" s="173"/>
      <c r="DD135" s="146"/>
      <c r="DE135" s="173"/>
      <c r="DF135" s="308"/>
      <c r="DG135" s="228"/>
      <c r="DH135" s="169"/>
      <c r="DI135" s="169"/>
      <c r="DJ135" s="146"/>
      <c r="DK135" s="207"/>
      <c r="DL135" s="231"/>
      <c r="DM135" s="231"/>
      <c r="DN135" s="231"/>
      <c r="DO135" s="233"/>
    </row>
    <row r="136" spans="1:119" x14ac:dyDescent="0.25">
      <c r="A136" s="152">
        <v>132</v>
      </c>
      <c r="B136" s="146"/>
      <c r="C136" s="146"/>
      <c r="D136" s="168">
        <v>41785</v>
      </c>
      <c r="E136" s="135">
        <v>1</v>
      </c>
      <c r="F136" s="135">
        <v>0</v>
      </c>
      <c r="M136" s="167"/>
      <c r="N136" s="146"/>
      <c r="O136" s="146"/>
      <c r="P136" s="146"/>
      <c r="Q136" s="146"/>
      <c r="R136" s="146">
        <v>1</v>
      </c>
      <c r="S136" s="167"/>
      <c r="T136" s="146"/>
      <c r="U136" s="146"/>
      <c r="V136" s="146"/>
      <c r="W136" s="146"/>
      <c r="X136" s="146"/>
      <c r="Y136" s="167"/>
      <c r="Z136" s="146"/>
      <c r="AA136" s="146"/>
      <c r="AB136" s="146"/>
      <c r="AC136" s="146"/>
      <c r="AD136" s="146"/>
      <c r="AE136" s="167"/>
      <c r="AF136" s="146"/>
      <c r="AG136" s="146"/>
      <c r="AH136" s="146"/>
      <c r="AI136" s="146"/>
      <c r="AJ136" s="171"/>
      <c r="AK136" s="169"/>
      <c r="AL136" s="169"/>
      <c r="AM136" s="170"/>
      <c r="AN136" s="167"/>
      <c r="AO136" s="146"/>
      <c r="AP136" s="146"/>
      <c r="AQ136" s="146"/>
      <c r="AR136" s="146"/>
      <c r="AS136" s="171"/>
      <c r="AT136" s="172" t="s">
        <v>1202</v>
      </c>
      <c r="AU136" s="359"/>
      <c r="AV136" s="173"/>
      <c r="AW136" s="173"/>
      <c r="AX136" s="173"/>
      <c r="AY136" s="173"/>
      <c r="AZ136" s="173"/>
      <c r="BA136" s="173"/>
      <c r="BB136" s="173"/>
      <c r="BC136" s="173"/>
      <c r="BD136" s="173"/>
      <c r="BE136" s="146"/>
      <c r="BF136" s="173"/>
      <c r="BG136" s="173"/>
      <c r="BH136" s="173"/>
      <c r="BI136" s="173"/>
      <c r="BJ136" s="167"/>
      <c r="BK136" s="171"/>
      <c r="BL136" s="302"/>
      <c r="BM136" s="303"/>
      <c r="BN136" s="173"/>
      <c r="BO136" s="304"/>
      <c r="BP136" s="278"/>
      <c r="BQ136" s="171"/>
      <c r="BR136" s="231"/>
      <c r="BS136" s="231"/>
      <c r="BT136" s="231"/>
      <c r="BU136" s="231"/>
      <c r="BV136" s="231"/>
      <c r="BW136" s="231"/>
      <c r="BX136" s="233"/>
      <c r="BY136" s="167"/>
      <c r="BZ136" s="231"/>
      <c r="CA136" s="231"/>
      <c r="CB136" s="231"/>
      <c r="CC136" s="231"/>
      <c r="CD136" s="231"/>
      <c r="CE136" s="233"/>
      <c r="CF136" s="167"/>
      <c r="CG136" s="231"/>
      <c r="CH136" s="231"/>
      <c r="CI136" s="231"/>
      <c r="CJ136" s="231"/>
      <c r="CK136" s="231"/>
      <c r="CL136" s="233"/>
      <c r="CM136" s="167"/>
      <c r="CN136" s="146"/>
      <c r="CO136" s="146"/>
      <c r="CP136" s="146"/>
      <c r="CQ136" s="146"/>
      <c r="CR136" s="146"/>
      <c r="CS136" s="146"/>
      <c r="CT136" s="167"/>
      <c r="CU136" s="231"/>
      <c r="CV136" s="231"/>
      <c r="CW136" s="231"/>
      <c r="CX136" s="231"/>
      <c r="CY136" s="231"/>
      <c r="CZ136" s="231"/>
      <c r="DA136" s="155"/>
      <c r="DB136" s="146"/>
      <c r="DC136" s="173"/>
      <c r="DD136" s="146"/>
      <c r="DE136" s="173"/>
      <c r="DF136" s="146"/>
      <c r="DG136" s="169"/>
      <c r="DH136" s="169"/>
      <c r="DI136" s="169"/>
      <c r="DJ136" s="146"/>
      <c r="DK136" s="207"/>
      <c r="DL136" s="231"/>
      <c r="DM136" s="231"/>
      <c r="DN136" s="231"/>
      <c r="DO136" s="233"/>
    </row>
    <row r="137" spans="1:119" x14ac:dyDescent="0.25">
      <c r="A137" s="152">
        <v>133</v>
      </c>
      <c r="B137" s="146"/>
      <c r="C137" s="146"/>
      <c r="D137" s="168">
        <v>41754</v>
      </c>
      <c r="E137" s="166">
        <v>1</v>
      </c>
      <c r="F137" s="166">
        <v>1</v>
      </c>
      <c r="G137" s="31">
        <v>6.3</v>
      </c>
      <c r="I137" s="125">
        <v>40</v>
      </c>
      <c r="J137">
        <v>9.5</v>
      </c>
      <c r="L137">
        <v>39</v>
      </c>
      <c r="M137" s="167">
        <v>1</v>
      </c>
      <c r="N137" s="146">
        <v>1</v>
      </c>
      <c r="O137" s="146">
        <v>1</v>
      </c>
      <c r="P137" s="146">
        <v>2</v>
      </c>
      <c r="Q137" s="146">
        <v>2</v>
      </c>
      <c r="R137" s="146">
        <v>2</v>
      </c>
      <c r="S137" s="167"/>
      <c r="T137" s="146"/>
      <c r="U137" s="146"/>
      <c r="V137" s="146" t="s">
        <v>1128</v>
      </c>
      <c r="W137" s="146" t="s">
        <v>1131</v>
      </c>
      <c r="X137" s="146"/>
      <c r="Y137" s="167"/>
      <c r="Z137" s="146"/>
      <c r="AA137" s="146"/>
      <c r="AB137" s="146"/>
      <c r="AC137" s="146"/>
      <c r="AD137" s="146"/>
      <c r="AE137" s="167"/>
      <c r="AF137" s="146"/>
      <c r="AG137" s="146"/>
      <c r="AH137" s="146">
        <v>3</v>
      </c>
      <c r="AI137" s="146"/>
      <c r="AJ137" s="171"/>
      <c r="AK137" s="169">
        <v>41785</v>
      </c>
      <c r="AL137" s="169"/>
      <c r="AM137" s="170">
        <v>41785</v>
      </c>
      <c r="AN137" s="167"/>
      <c r="AO137" s="146"/>
      <c r="AP137" s="146"/>
      <c r="AQ137" s="146"/>
      <c r="AR137" s="146"/>
      <c r="AS137" s="171"/>
      <c r="AT137" s="172" t="s">
        <v>1192</v>
      </c>
      <c r="AU137" s="359">
        <v>1</v>
      </c>
      <c r="AV137" s="173"/>
      <c r="AW137" s="173"/>
      <c r="AX137" s="173"/>
      <c r="AY137" s="173"/>
      <c r="AZ137" s="173"/>
      <c r="BA137" s="173"/>
      <c r="BB137" s="173"/>
      <c r="BC137" s="173"/>
      <c r="BD137" s="173"/>
      <c r="BE137" s="146">
        <v>1</v>
      </c>
      <c r="BF137" s="173">
        <v>1.57</v>
      </c>
      <c r="BG137" s="173"/>
      <c r="BH137" s="173"/>
      <c r="BI137" s="173"/>
      <c r="BJ137" s="167">
        <v>0</v>
      </c>
      <c r="BK137" s="171">
        <v>0</v>
      </c>
      <c r="BL137" s="302"/>
      <c r="BM137" s="303"/>
      <c r="BN137" s="173"/>
      <c r="BO137" s="304"/>
      <c r="BP137" s="278"/>
      <c r="BQ137" s="171"/>
      <c r="BR137" s="231"/>
      <c r="BS137" s="231"/>
      <c r="BT137" s="231"/>
      <c r="BU137" s="231"/>
      <c r="BV137" s="231"/>
      <c r="BW137" s="231"/>
      <c r="BX137" s="233"/>
      <c r="BY137" s="167"/>
      <c r="BZ137" s="231"/>
      <c r="CA137" s="231"/>
      <c r="CB137" s="231"/>
      <c r="CC137" s="231"/>
      <c r="CD137" s="231"/>
      <c r="CE137" s="233"/>
      <c r="CF137" s="167"/>
      <c r="CG137" s="231"/>
      <c r="CH137" s="231"/>
      <c r="CI137" s="231"/>
      <c r="CJ137" s="231"/>
      <c r="CK137" s="231"/>
      <c r="CL137" s="233"/>
      <c r="CM137" s="167"/>
      <c r="CN137" s="146"/>
      <c r="CO137" s="146"/>
      <c r="CP137" s="146"/>
      <c r="CQ137" s="146"/>
      <c r="CR137" s="146"/>
      <c r="CS137" s="146"/>
      <c r="CT137" s="167"/>
      <c r="CU137" s="231"/>
      <c r="CV137" s="231"/>
      <c r="CW137" s="231"/>
      <c r="CX137" s="231"/>
      <c r="CY137" s="231"/>
      <c r="CZ137" s="231"/>
      <c r="DA137" s="155"/>
      <c r="DB137" s="146"/>
      <c r="DC137" s="173"/>
      <c r="DD137" s="146"/>
      <c r="DE137" s="173"/>
      <c r="DF137" s="146"/>
      <c r="DG137" s="169"/>
      <c r="DH137" s="169"/>
      <c r="DI137" s="169"/>
      <c r="DJ137" s="146"/>
      <c r="DK137" s="234"/>
      <c r="DL137" s="234"/>
      <c r="DM137" s="234"/>
      <c r="DN137" s="231"/>
      <c r="DO137" s="313"/>
    </row>
    <row r="138" spans="1:119" x14ac:dyDescent="0.25">
      <c r="A138" s="152">
        <v>134</v>
      </c>
      <c r="B138" s="146"/>
      <c r="C138" s="146"/>
      <c r="D138" s="168">
        <v>41754</v>
      </c>
      <c r="E138" s="166">
        <v>1</v>
      </c>
      <c r="F138" s="166">
        <v>0</v>
      </c>
      <c r="M138" s="167">
        <v>1</v>
      </c>
      <c r="N138" s="146">
        <v>1</v>
      </c>
      <c r="O138" s="146">
        <v>1</v>
      </c>
      <c r="P138" s="146">
        <v>1</v>
      </c>
      <c r="Q138" s="146">
        <v>1</v>
      </c>
      <c r="R138" s="146">
        <v>1</v>
      </c>
      <c r="S138" s="167"/>
      <c r="T138" s="146"/>
      <c r="U138" s="146"/>
      <c r="V138" s="146"/>
      <c r="W138" s="146"/>
      <c r="X138" s="146"/>
      <c r="Y138" s="167"/>
      <c r="Z138" s="146"/>
      <c r="AA138" s="146"/>
      <c r="AB138" s="146"/>
      <c r="AC138" s="146"/>
      <c r="AD138" s="146"/>
      <c r="AE138" s="167"/>
      <c r="AF138" s="146"/>
      <c r="AG138" s="146"/>
      <c r="AH138" s="146"/>
      <c r="AI138" s="146"/>
      <c r="AJ138" s="171"/>
      <c r="AK138" s="169"/>
      <c r="AL138" s="169"/>
      <c r="AM138" s="170"/>
      <c r="AN138" s="167"/>
      <c r="AO138" s="146"/>
      <c r="AP138" s="146"/>
      <c r="AQ138" s="146"/>
      <c r="AR138" s="146"/>
      <c r="AS138" s="171"/>
      <c r="AT138" s="172"/>
      <c r="AU138" s="359"/>
      <c r="AV138" s="173"/>
      <c r="AW138" s="173"/>
      <c r="AX138" s="173"/>
      <c r="AY138" s="173"/>
      <c r="AZ138" s="173"/>
      <c r="BA138" s="173"/>
      <c r="BB138" s="173"/>
      <c r="BC138" s="173"/>
      <c r="BD138" s="173"/>
      <c r="BE138" s="146"/>
      <c r="BF138" s="173"/>
      <c r="BG138" s="173"/>
      <c r="BH138" s="173"/>
      <c r="BI138" s="173"/>
      <c r="BJ138" s="167"/>
      <c r="BK138" s="171"/>
      <c r="BL138" s="302"/>
      <c r="BM138" s="303"/>
      <c r="BN138" s="173"/>
      <c r="BO138" s="304"/>
      <c r="BP138" s="278"/>
      <c r="BQ138" s="171"/>
      <c r="BR138" s="231"/>
      <c r="BS138" s="231"/>
      <c r="BT138" s="231"/>
      <c r="BU138" s="231"/>
      <c r="BV138" s="231"/>
      <c r="BW138" s="231"/>
      <c r="BX138" s="233"/>
      <c r="BY138" s="167"/>
      <c r="BZ138" s="231"/>
      <c r="CA138" s="231"/>
      <c r="CB138" s="231"/>
      <c r="CC138" s="231"/>
      <c r="CD138" s="231"/>
      <c r="CE138" s="233"/>
      <c r="CF138" s="167"/>
      <c r="CG138" s="231"/>
      <c r="CH138" s="231"/>
      <c r="CI138" s="231"/>
      <c r="CJ138" s="231"/>
      <c r="CK138" s="231"/>
      <c r="CL138" s="233"/>
      <c r="CM138" s="167"/>
      <c r="CN138" s="146"/>
      <c r="CO138" s="146"/>
      <c r="CP138" s="146"/>
      <c r="CQ138" s="146"/>
      <c r="CR138" s="146"/>
      <c r="CS138" s="146"/>
      <c r="CT138" s="167"/>
      <c r="CU138" s="231"/>
      <c r="CV138" s="231"/>
      <c r="CW138" s="231"/>
      <c r="CX138" s="231"/>
      <c r="CY138" s="231"/>
      <c r="CZ138" s="231"/>
      <c r="DA138" s="155"/>
      <c r="DB138" s="146"/>
      <c r="DC138" s="173"/>
      <c r="DD138" s="146"/>
      <c r="DE138" s="173"/>
      <c r="DF138" s="146"/>
      <c r="DG138" s="169"/>
      <c r="DH138" s="169"/>
      <c r="DI138" s="169"/>
      <c r="DJ138" s="146"/>
      <c r="DK138" s="207"/>
      <c r="DL138" s="231"/>
      <c r="DM138" s="231"/>
      <c r="DN138" s="231"/>
      <c r="DO138" s="233"/>
    </row>
    <row r="139" spans="1:119" x14ac:dyDescent="0.25">
      <c r="A139" s="152">
        <v>135</v>
      </c>
      <c r="B139" s="146"/>
      <c r="C139" s="146"/>
      <c r="D139" s="168">
        <v>41754</v>
      </c>
      <c r="E139" s="166">
        <v>1</v>
      </c>
      <c r="F139" s="166">
        <v>1</v>
      </c>
      <c r="G139" s="31">
        <v>6.4</v>
      </c>
      <c r="I139" s="125">
        <v>62</v>
      </c>
      <c r="J139">
        <v>9.9</v>
      </c>
      <c r="L139">
        <v>61</v>
      </c>
      <c r="M139" s="167">
        <v>1</v>
      </c>
      <c r="N139" s="146">
        <v>1</v>
      </c>
      <c r="O139" s="146">
        <v>1</v>
      </c>
      <c r="P139" s="146">
        <v>1</v>
      </c>
      <c r="Q139" s="146">
        <v>1</v>
      </c>
      <c r="R139" s="146">
        <v>1</v>
      </c>
      <c r="S139" s="167"/>
      <c r="T139" s="146"/>
      <c r="U139" s="146"/>
      <c r="V139" s="146" t="s">
        <v>1128</v>
      </c>
      <c r="W139" s="146"/>
      <c r="X139" s="146"/>
      <c r="Y139" s="167"/>
      <c r="Z139" s="146"/>
      <c r="AA139" s="146"/>
      <c r="AB139" s="146"/>
      <c r="AC139" s="146"/>
      <c r="AD139" s="146"/>
      <c r="AE139" s="167"/>
      <c r="AF139" s="146"/>
      <c r="AG139" s="146"/>
      <c r="AH139" s="146">
        <v>3</v>
      </c>
      <c r="AI139" s="146"/>
      <c r="AJ139" s="171"/>
      <c r="AK139" s="169">
        <v>41779</v>
      </c>
      <c r="AL139" s="169">
        <v>41779</v>
      </c>
      <c r="AM139" s="170">
        <v>41785</v>
      </c>
      <c r="AN139" s="167"/>
      <c r="AO139" s="146"/>
      <c r="AP139" s="146"/>
      <c r="AQ139" s="146"/>
      <c r="AR139" s="146"/>
      <c r="AS139" s="171"/>
      <c r="AT139" s="172" t="s">
        <v>1193</v>
      </c>
      <c r="AU139" s="359">
        <v>1</v>
      </c>
      <c r="AV139" s="173">
        <v>1.63</v>
      </c>
      <c r="AW139" s="173">
        <v>265</v>
      </c>
      <c r="AX139" s="173"/>
      <c r="AY139" s="173"/>
      <c r="AZ139" s="173"/>
      <c r="BA139" s="173"/>
      <c r="BB139" s="173"/>
      <c r="BC139" s="173"/>
      <c r="BD139" s="173"/>
      <c r="BE139" s="146"/>
      <c r="BF139" s="173"/>
      <c r="BG139" s="173"/>
      <c r="BH139" s="173"/>
      <c r="BI139" s="173"/>
      <c r="BJ139" s="167">
        <v>0</v>
      </c>
      <c r="BK139" s="171">
        <v>0</v>
      </c>
      <c r="BL139" s="302"/>
      <c r="BM139" s="303"/>
      <c r="BN139" s="173"/>
      <c r="BO139" s="304"/>
      <c r="BP139" s="278"/>
      <c r="BQ139" s="171"/>
      <c r="BR139" s="231"/>
      <c r="BS139" s="231"/>
      <c r="BT139" s="231"/>
      <c r="BU139" s="231"/>
      <c r="BV139" s="231"/>
      <c r="BW139" s="231"/>
      <c r="BX139" s="233"/>
      <c r="BY139" s="167"/>
      <c r="BZ139" s="231"/>
      <c r="CA139" s="231"/>
      <c r="CB139" s="231"/>
      <c r="CC139" s="231"/>
      <c r="CD139" s="231"/>
      <c r="CE139" s="233"/>
      <c r="CF139" s="167"/>
      <c r="CG139" s="231"/>
      <c r="CH139" s="231"/>
      <c r="CI139" s="231"/>
      <c r="CJ139" s="231"/>
      <c r="CK139" s="231"/>
      <c r="CL139" s="233"/>
      <c r="CM139" s="167"/>
      <c r="CN139" s="146"/>
      <c r="CO139" s="146"/>
      <c r="CP139" s="146"/>
      <c r="CQ139" s="146"/>
      <c r="CR139" s="146"/>
      <c r="CS139" s="146"/>
      <c r="CT139" s="167"/>
      <c r="CU139" s="231"/>
      <c r="CV139" s="231"/>
      <c r="CW139" s="231"/>
      <c r="CX139" s="231"/>
      <c r="CY139" s="231"/>
      <c r="CZ139" s="231"/>
      <c r="DA139" s="155"/>
      <c r="DB139" s="146"/>
      <c r="DC139" s="173"/>
      <c r="DD139" s="146"/>
      <c r="DE139" s="173"/>
      <c r="DF139" s="146"/>
      <c r="DG139" s="169"/>
      <c r="DH139" s="169"/>
      <c r="DI139" s="169"/>
      <c r="DJ139" s="146"/>
      <c r="DK139" s="207"/>
      <c r="DL139" s="231"/>
      <c r="DM139" s="231"/>
      <c r="DN139" s="231"/>
      <c r="DO139" s="233"/>
    </row>
    <row r="140" spans="1:119" x14ac:dyDescent="0.25">
      <c r="A140" s="152">
        <v>136</v>
      </c>
      <c r="B140" s="146"/>
      <c r="C140" s="146"/>
      <c r="D140" s="168">
        <v>41773</v>
      </c>
      <c r="E140" s="166">
        <v>1</v>
      </c>
      <c r="F140" s="166">
        <v>0</v>
      </c>
      <c r="M140" s="167"/>
      <c r="N140" s="146"/>
      <c r="O140" s="146"/>
      <c r="P140" s="146"/>
      <c r="Q140" s="146"/>
      <c r="R140" s="146"/>
      <c r="S140" s="167"/>
      <c r="T140" s="146"/>
      <c r="U140" s="146"/>
      <c r="V140" s="146"/>
      <c r="W140" s="146"/>
      <c r="X140" s="146"/>
      <c r="Y140" s="167"/>
      <c r="Z140" s="146"/>
      <c r="AA140" s="146"/>
      <c r="AB140" s="146"/>
      <c r="AC140" s="146"/>
      <c r="AD140" s="146"/>
      <c r="AE140" s="167"/>
      <c r="AF140" s="146"/>
      <c r="AG140" s="146"/>
      <c r="AH140" s="146"/>
      <c r="AI140" s="146"/>
      <c r="AJ140" s="171"/>
      <c r="AK140" s="169"/>
      <c r="AL140" s="169"/>
      <c r="AM140" s="170"/>
      <c r="AN140" s="167"/>
      <c r="AO140" s="146"/>
      <c r="AP140" s="146"/>
      <c r="AQ140" s="146"/>
      <c r="AR140" s="146"/>
      <c r="AS140" s="171"/>
      <c r="AT140" s="172" t="s">
        <v>1191</v>
      </c>
      <c r="AU140" s="359"/>
      <c r="AV140" s="173"/>
      <c r="AW140" s="173"/>
      <c r="AX140" s="173"/>
      <c r="AY140" s="173"/>
      <c r="AZ140" s="173"/>
      <c r="BA140" s="173"/>
      <c r="BB140" s="173"/>
      <c r="BC140" s="173"/>
      <c r="BD140" s="173"/>
      <c r="BE140" s="146"/>
      <c r="BF140" s="173"/>
      <c r="BG140" s="173"/>
      <c r="BH140" s="173"/>
      <c r="BI140" s="173"/>
      <c r="BJ140" s="167"/>
      <c r="BK140" s="171"/>
      <c r="BL140" s="302"/>
      <c r="BM140" s="303"/>
      <c r="BN140" s="173"/>
      <c r="BO140" s="304"/>
      <c r="BP140" s="278"/>
      <c r="BQ140" s="171"/>
      <c r="BR140" s="231"/>
      <c r="BS140" s="231"/>
      <c r="BT140" s="231"/>
      <c r="BU140" s="231"/>
      <c r="BV140" s="231"/>
      <c r="BW140" s="231"/>
      <c r="BX140" s="233"/>
      <c r="BY140" s="167"/>
      <c r="BZ140" s="231"/>
      <c r="CA140" s="231"/>
      <c r="CB140" s="231"/>
      <c r="CC140" s="231"/>
      <c r="CD140" s="231"/>
      <c r="CE140" s="233"/>
      <c r="CF140" s="167"/>
      <c r="CG140" s="231"/>
      <c r="CH140" s="231"/>
      <c r="CI140" s="231"/>
      <c r="CJ140" s="231"/>
      <c r="CK140" s="231"/>
      <c r="CL140" s="233"/>
      <c r="CM140" s="167"/>
      <c r="CN140" s="146"/>
      <c r="CO140" s="146"/>
      <c r="CP140" s="146"/>
      <c r="CQ140" s="146"/>
      <c r="CR140" s="146"/>
      <c r="CS140" s="146"/>
      <c r="CT140" s="167"/>
      <c r="CU140" s="231"/>
      <c r="CV140" s="231"/>
      <c r="CW140" s="231"/>
      <c r="CX140" s="231"/>
      <c r="CY140" s="231"/>
      <c r="CZ140" s="231"/>
      <c r="DA140" s="155"/>
      <c r="DB140" s="146"/>
      <c r="DC140" s="173"/>
      <c r="DD140" s="146"/>
      <c r="DE140" s="173"/>
      <c r="DF140" s="146"/>
      <c r="DG140" s="169"/>
      <c r="DH140" s="169"/>
      <c r="DI140" s="169"/>
      <c r="DJ140" s="146"/>
      <c r="DK140" s="207"/>
      <c r="DL140" s="231"/>
      <c r="DM140" s="231"/>
      <c r="DN140" s="231"/>
      <c r="DO140" s="233"/>
    </row>
    <row r="141" spans="1:119" x14ac:dyDescent="0.25">
      <c r="A141" s="152">
        <v>137</v>
      </c>
      <c r="B141" s="146"/>
      <c r="C141" s="146"/>
      <c r="D141" s="168"/>
      <c r="E141" s="166"/>
      <c r="F141" s="166"/>
      <c r="M141" s="167"/>
      <c r="N141" s="146"/>
      <c r="O141" s="146"/>
      <c r="P141" s="146"/>
      <c r="Q141" s="146"/>
      <c r="R141" s="146"/>
      <c r="S141" s="167"/>
      <c r="T141" s="146"/>
      <c r="U141" s="146"/>
      <c r="V141" s="146"/>
      <c r="W141" s="146"/>
      <c r="X141" s="146"/>
      <c r="Y141" s="167"/>
      <c r="Z141" s="146"/>
      <c r="AA141" s="146"/>
      <c r="AB141" s="146"/>
      <c r="AC141" s="146"/>
      <c r="AD141" s="146"/>
      <c r="AE141" s="167"/>
      <c r="AF141" s="146"/>
      <c r="AG141" s="146"/>
      <c r="AH141" s="146"/>
      <c r="AI141" s="146"/>
      <c r="AJ141" s="171"/>
      <c r="AK141" s="169"/>
      <c r="AL141" s="169"/>
      <c r="AM141" s="170"/>
      <c r="AN141" s="167"/>
      <c r="AO141" s="146"/>
      <c r="AP141" s="146"/>
      <c r="AQ141" s="146"/>
      <c r="AR141" s="146"/>
      <c r="AS141" s="171"/>
      <c r="AT141" s="172" t="s">
        <v>1144</v>
      </c>
      <c r="AU141" s="359"/>
      <c r="AV141" s="173"/>
      <c r="AW141" s="173"/>
      <c r="AX141" s="173"/>
      <c r="AY141" s="173"/>
      <c r="AZ141" s="173"/>
      <c r="BA141" s="173"/>
      <c r="BB141" s="173"/>
      <c r="BC141" s="173"/>
      <c r="BD141" s="173"/>
      <c r="BE141" s="146"/>
      <c r="BF141" s="173"/>
      <c r="BG141" s="173"/>
      <c r="BH141" s="173"/>
      <c r="BI141" s="173"/>
      <c r="BJ141" s="167"/>
      <c r="BK141" s="171"/>
      <c r="BL141" s="302"/>
      <c r="BM141" s="303"/>
      <c r="BN141" s="173"/>
      <c r="BO141" s="304"/>
      <c r="BP141" s="278"/>
      <c r="BQ141" s="171"/>
      <c r="BR141" s="231"/>
      <c r="BS141" s="231"/>
      <c r="BT141" s="231"/>
      <c r="BU141" s="231"/>
      <c r="BV141" s="231"/>
      <c r="BW141" s="231"/>
      <c r="BX141" s="233"/>
      <c r="BY141" s="167"/>
      <c r="BZ141" s="231"/>
      <c r="CA141" s="231"/>
      <c r="CB141" s="231"/>
      <c r="CC141" s="231"/>
      <c r="CD141" s="231"/>
      <c r="CE141" s="233"/>
      <c r="CF141" s="167"/>
      <c r="CG141" s="231"/>
      <c r="CH141" s="231"/>
      <c r="CI141" s="231"/>
      <c r="CJ141" s="231"/>
      <c r="CK141" s="231"/>
      <c r="CL141" s="233"/>
      <c r="CM141" s="167"/>
      <c r="CN141" s="146"/>
      <c r="CO141" s="146"/>
      <c r="CP141" s="146"/>
      <c r="CQ141" s="146"/>
      <c r="CR141" s="146"/>
      <c r="CS141" s="146"/>
      <c r="CT141" s="167"/>
      <c r="CU141" s="231"/>
      <c r="CV141" s="231"/>
      <c r="CW141" s="231"/>
      <c r="CX141" s="231"/>
      <c r="CY141" s="231"/>
      <c r="CZ141" s="231"/>
      <c r="DA141" s="155"/>
      <c r="DB141" s="146"/>
      <c r="DC141" s="173"/>
      <c r="DD141" s="146"/>
      <c r="DE141" s="173"/>
      <c r="DF141" s="146"/>
      <c r="DG141" s="169"/>
      <c r="DH141" s="169"/>
      <c r="DI141" s="169"/>
      <c r="DJ141" s="146"/>
      <c r="DK141" s="207"/>
      <c r="DL141" s="231"/>
      <c r="DM141" s="231"/>
      <c r="DN141" s="231"/>
      <c r="DO141" s="233"/>
    </row>
    <row r="142" spans="1:119" x14ac:dyDescent="0.25">
      <c r="A142" s="152">
        <v>138</v>
      </c>
      <c r="B142" s="146"/>
      <c r="C142" s="146"/>
      <c r="D142" s="168">
        <v>41754</v>
      </c>
      <c r="E142" s="166">
        <v>1</v>
      </c>
      <c r="F142" s="166">
        <v>0</v>
      </c>
      <c r="M142" s="167">
        <v>1</v>
      </c>
      <c r="N142" s="146">
        <v>1</v>
      </c>
      <c r="O142" s="146">
        <v>1</v>
      </c>
      <c r="P142" s="146">
        <v>1</v>
      </c>
      <c r="Q142" s="146">
        <v>1</v>
      </c>
      <c r="R142" s="146">
        <v>1</v>
      </c>
      <c r="S142" s="167"/>
      <c r="T142" s="146"/>
      <c r="U142" s="146"/>
      <c r="V142" s="146"/>
      <c r="W142" s="146"/>
      <c r="X142" s="146"/>
      <c r="Y142" s="167"/>
      <c r="Z142" s="146"/>
      <c r="AA142" s="146"/>
      <c r="AB142" s="146"/>
      <c r="AC142" s="146"/>
      <c r="AD142" s="146"/>
      <c r="AE142" s="167"/>
      <c r="AF142" s="146"/>
      <c r="AG142" s="146"/>
      <c r="AH142" s="146"/>
      <c r="AI142" s="146"/>
      <c r="AJ142" s="171"/>
      <c r="AK142" s="169"/>
      <c r="AL142" s="169"/>
      <c r="AM142" s="170"/>
      <c r="AN142" s="167"/>
      <c r="AO142" s="146"/>
      <c r="AP142" s="146"/>
      <c r="AQ142" s="146"/>
      <c r="AR142" s="146"/>
      <c r="AS142" s="171"/>
      <c r="AT142" s="172"/>
      <c r="AU142" s="359"/>
      <c r="AV142" s="173"/>
      <c r="AW142" s="173"/>
      <c r="AX142" s="173"/>
      <c r="AY142" s="173"/>
      <c r="AZ142" s="173"/>
      <c r="BA142" s="173"/>
      <c r="BB142" s="173"/>
      <c r="BC142" s="173"/>
      <c r="BD142" s="173"/>
      <c r="BE142" s="146"/>
      <c r="BF142" s="173"/>
      <c r="BG142" s="173"/>
      <c r="BH142" s="173"/>
      <c r="BI142" s="173"/>
      <c r="BJ142" s="167"/>
      <c r="BK142" s="171"/>
      <c r="BL142" s="302"/>
      <c r="BM142" s="303"/>
      <c r="BN142" s="173"/>
      <c r="BO142" s="304"/>
      <c r="BP142" s="278"/>
      <c r="BQ142" s="171"/>
      <c r="BR142" s="231"/>
      <c r="BS142" s="231"/>
      <c r="BT142" s="231"/>
      <c r="BU142" s="231"/>
      <c r="BV142" s="231"/>
      <c r="BW142" s="231"/>
      <c r="BX142" s="233"/>
      <c r="BY142" s="167"/>
      <c r="BZ142" s="231"/>
      <c r="CA142" s="231"/>
      <c r="CB142" s="231"/>
      <c r="CC142" s="231"/>
      <c r="CD142" s="231"/>
      <c r="CE142" s="233"/>
      <c r="CF142" s="167"/>
      <c r="CG142" s="231"/>
      <c r="CH142" s="231"/>
      <c r="CI142" s="231"/>
      <c r="CJ142" s="231"/>
      <c r="CK142" s="231"/>
      <c r="CL142" s="233"/>
      <c r="CM142" s="167"/>
      <c r="CN142" s="146"/>
      <c r="CO142" s="146"/>
      <c r="CP142" s="146"/>
      <c r="CQ142" s="146"/>
      <c r="CR142" s="146"/>
      <c r="CS142" s="146"/>
      <c r="CT142" s="167"/>
      <c r="CU142" s="231"/>
      <c r="CV142" s="231"/>
      <c r="CW142" s="231"/>
      <c r="CX142" s="231"/>
      <c r="CY142" s="231"/>
      <c r="CZ142" s="231"/>
      <c r="DA142" s="155"/>
      <c r="DB142" s="146"/>
      <c r="DC142" s="173"/>
      <c r="DD142" s="146"/>
      <c r="DE142" s="173"/>
      <c r="DF142" s="146"/>
      <c r="DG142" s="169"/>
      <c r="DH142" s="169"/>
      <c r="DI142" s="169"/>
      <c r="DJ142" s="146"/>
      <c r="DK142" s="207"/>
      <c r="DL142" s="231"/>
      <c r="DM142" s="231"/>
      <c r="DN142" s="231"/>
      <c r="DO142" s="233"/>
    </row>
    <row r="143" spans="1:119" x14ac:dyDescent="0.25">
      <c r="A143" s="152">
        <v>139</v>
      </c>
      <c r="B143" s="146" t="s">
        <v>542</v>
      </c>
      <c r="C143" s="146"/>
      <c r="D143" s="168"/>
      <c r="E143" s="166"/>
      <c r="F143" s="166"/>
      <c r="M143" s="167"/>
      <c r="N143" s="146"/>
      <c r="O143" s="146"/>
      <c r="P143" s="146"/>
      <c r="Q143" s="146"/>
      <c r="R143" s="146"/>
      <c r="S143" s="167"/>
      <c r="T143" s="146"/>
      <c r="U143" s="146"/>
      <c r="V143" s="146"/>
      <c r="W143" s="146"/>
      <c r="X143" s="146"/>
      <c r="Y143" s="167"/>
      <c r="Z143" s="146"/>
      <c r="AA143" s="146"/>
      <c r="AB143" s="146"/>
      <c r="AC143" s="146"/>
      <c r="AD143" s="146"/>
      <c r="AE143" s="167"/>
      <c r="AF143" s="146"/>
      <c r="AG143" s="146"/>
      <c r="AH143" s="146"/>
      <c r="AI143" s="146"/>
      <c r="AJ143" s="171"/>
      <c r="AK143" s="169"/>
      <c r="AL143" s="169"/>
      <c r="AM143" s="170"/>
      <c r="AN143" s="167"/>
      <c r="AO143" s="146"/>
      <c r="AP143" s="146"/>
      <c r="AQ143" s="146"/>
      <c r="AR143" s="146"/>
      <c r="AS143" s="171"/>
      <c r="AT143" s="172" t="s">
        <v>1125</v>
      </c>
      <c r="AU143" s="359"/>
      <c r="AV143" s="173"/>
      <c r="AW143" s="173"/>
      <c r="AX143" s="173"/>
      <c r="AY143" s="173"/>
      <c r="AZ143" s="173"/>
      <c r="BA143" s="173"/>
      <c r="BB143" s="173"/>
      <c r="BC143" s="173"/>
      <c r="BD143" s="173"/>
      <c r="BE143" s="146"/>
      <c r="BF143" s="173"/>
      <c r="BG143" s="173"/>
      <c r="BH143" s="173"/>
      <c r="BI143" s="173"/>
      <c r="BJ143" s="167"/>
      <c r="BK143" s="171"/>
      <c r="BL143" s="302"/>
      <c r="BM143" s="303"/>
      <c r="BN143" s="173"/>
      <c r="BO143" s="304"/>
      <c r="BP143" s="278"/>
      <c r="BQ143" s="171"/>
      <c r="BR143" s="231"/>
      <c r="BS143" s="231"/>
      <c r="BT143" s="231"/>
      <c r="BU143" s="231"/>
      <c r="BV143" s="231"/>
      <c r="BW143" s="231"/>
      <c r="BX143" s="233"/>
      <c r="BY143" s="167"/>
      <c r="BZ143" s="231"/>
      <c r="CA143" s="231"/>
      <c r="CB143" s="231"/>
      <c r="CC143" s="231"/>
      <c r="CD143" s="231"/>
      <c r="CE143" s="233"/>
      <c r="CF143" s="167"/>
      <c r="CG143" s="231"/>
      <c r="CH143" s="231"/>
      <c r="CI143" s="231"/>
      <c r="CJ143" s="231"/>
      <c r="CK143" s="231"/>
      <c r="CL143" s="233"/>
      <c r="CM143" s="167"/>
      <c r="CN143" s="146"/>
      <c r="CO143" s="146"/>
      <c r="CP143" s="146"/>
      <c r="CQ143" s="146"/>
      <c r="CR143" s="146"/>
      <c r="CS143" s="146"/>
      <c r="CT143" s="167"/>
      <c r="CU143" s="231"/>
      <c r="CV143" s="231"/>
      <c r="CW143" s="231"/>
      <c r="CX143" s="231"/>
      <c r="CY143" s="231"/>
      <c r="CZ143" s="231"/>
      <c r="DA143" s="155"/>
      <c r="DB143" s="146"/>
      <c r="DC143" s="173"/>
      <c r="DD143" s="146"/>
      <c r="DE143" s="173"/>
      <c r="DF143" s="146"/>
      <c r="DG143" s="169"/>
      <c r="DH143" s="169"/>
      <c r="DI143" s="169"/>
      <c r="DJ143" s="146"/>
      <c r="DK143" s="207"/>
      <c r="DL143" s="231"/>
      <c r="DM143" s="231"/>
      <c r="DN143" s="231"/>
      <c r="DO143" s="233"/>
    </row>
    <row r="144" spans="1:119" x14ac:dyDescent="0.25">
      <c r="A144" s="152">
        <v>140</v>
      </c>
      <c r="B144" s="146" t="s">
        <v>543</v>
      </c>
      <c r="C144" s="146"/>
      <c r="D144" s="168"/>
      <c r="E144" s="166"/>
      <c r="F144" s="166"/>
      <c r="M144" s="167"/>
      <c r="N144" s="146"/>
      <c r="O144" s="146"/>
      <c r="P144" s="146"/>
      <c r="Q144" s="146"/>
      <c r="R144" s="146"/>
      <c r="S144" s="167"/>
      <c r="T144" s="146"/>
      <c r="U144" s="146"/>
      <c r="V144" s="146"/>
      <c r="W144" s="146"/>
      <c r="X144" s="146"/>
      <c r="Y144" s="167"/>
      <c r="Z144" s="146"/>
      <c r="AA144" s="146"/>
      <c r="AB144" s="146"/>
      <c r="AC144" s="146"/>
      <c r="AD144" s="146"/>
      <c r="AE144" s="167"/>
      <c r="AF144" s="146"/>
      <c r="AG144" s="146"/>
      <c r="AH144" s="146"/>
      <c r="AI144" s="146"/>
      <c r="AJ144" s="171"/>
      <c r="AK144" s="169"/>
      <c r="AL144" s="169"/>
      <c r="AM144" s="170"/>
      <c r="AN144" s="167"/>
      <c r="AO144" s="146"/>
      <c r="AP144" s="146"/>
      <c r="AQ144" s="146"/>
      <c r="AR144" s="146"/>
      <c r="AS144" s="171"/>
      <c r="AT144" s="172" t="s">
        <v>1125</v>
      </c>
      <c r="AU144" s="359"/>
      <c r="AV144" s="173"/>
      <c r="AW144" s="173"/>
      <c r="AX144" s="173"/>
      <c r="AY144" s="173"/>
      <c r="AZ144" s="173"/>
      <c r="BA144" s="173"/>
      <c r="BB144" s="173"/>
      <c r="BC144" s="173"/>
      <c r="BD144" s="173"/>
      <c r="BE144" s="146"/>
      <c r="BF144" s="173"/>
      <c r="BG144" s="173"/>
      <c r="BH144" s="173"/>
      <c r="BI144" s="173"/>
      <c r="BJ144" s="167"/>
      <c r="BK144" s="171"/>
      <c r="BL144" s="302"/>
      <c r="BM144" s="303"/>
      <c r="BN144" s="173"/>
      <c r="BO144" s="304"/>
      <c r="BP144" s="278"/>
      <c r="BQ144" s="171"/>
      <c r="BR144" s="231"/>
      <c r="BS144" s="231"/>
      <c r="BT144" s="231"/>
      <c r="BU144" s="231"/>
      <c r="BV144" s="231"/>
      <c r="BW144" s="231"/>
      <c r="BX144" s="233"/>
      <c r="BY144" s="167"/>
      <c r="BZ144" s="231"/>
      <c r="CA144" s="231"/>
      <c r="CB144" s="231"/>
      <c r="CC144" s="231"/>
      <c r="CD144" s="231"/>
      <c r="CE144" s="233"/>
      <c r="CF144" s="167"/>
      <c r="CG144" s="231"/>
      <c r="CH144" s="231"/>
      <c r="CI144" s="231"/>
      <c r="CJ144" s="231"/>
      <c r="CK144" s="231"/>
      <c r="CL144" s="233"/>
      <c r="CM144" s="167"/>
      <c r="CN144" s="146"/>
      <c r="CO144" s="146"/>
      <c r="CP144" s="146"/>
      <c r="CQ144" s="146"/>
      <c r="CR144" s="146"/>
      <c r="CS144" s="146"/>
      <c r="CT144" s="167"/>
      <c r="CU144" s="231"/>
      <c r="CV144" s="231"/>
      <c r="CW144" s="231"/>
      <c r="CX144" s="231"/>
      <c r="CY144" s="231"/>
      <c r="CZ144" s="231"/>
      <c r="DA144" s="155"/>
      <c r="DB144" s="146"/>
      <c r="DC144" s="173"/>
      <c r="DD144" s="146"/>
      <c r="DE144" s="173"/>
      <c r="DF144" s="146"/>
      <c r="DG144" s="169"/>
      <c r="DH144" s="169"/>
      <c r="DI144" s="169"/>
      <c r="DJ144" s="146"/>
      <c r="DK144" s="207"/>
      <c r="DL144" s="231"/>
      <c r="DM144" s="231"/>
      <c r="DN144" s="231"/>
      <c r="DO144" s="313"/>
    </row>
    <row r="145" spans="1:119" x14ac:dyDescent="0.25">
      <c r="A145" s="152">
        <v>141</v>
      </c>
      <c r="B145" s="146" t="s">
        <v>544</v>
      </c>
      <c r="C145" s="146"/>
      <c r="D145" s="168"/>
      <c r="E145" s="166"/>
      <c r="F145" s="166"/>
      <c r="M145" s="167"/>
      <c r="N145" s="146"/>
      <c r="O145" s="146"/>
      <c r="P145" s="146"/>
      <c r="Q145" s="146"/>
      <c r="R145" s="146"/>
      <c r="S145" s="167"/>
      <c r="T145" s="146"/>
      <c r="U145" s="146"/>
      <c r="V145" s="146"/>
      <c r="W145" s="146"/>
      <c r="X145" s="146"/>
      <c r="Y145" s="167"/>
      <c r="Z145" s="146"/>
      <c r="AA145" s="146"/>
      <c r="AB145" s="146"/>
      <c r="AC145" s="146"/>
      <c r="AD145" s="146"/>
      <c r="AE145" s="167"/>
      <c r="AF145" s="146"/>
      <c r="AG145" s="146"/>
      <c r="AH145" s="146"/>
      <c r="AI145" s="146"/>
      <c r="AJ145" s="171"/>
      <c r="AK145" s="169"/>
      <c r="AL145" s="169"/>
      <c r="AM145" s="170"/>
      <c r="AN145" s="167"/>
      <c r="AO145" s="146"/>
      <c r="AP145" s="146"/>
      <c r="AQ145" s="146"/>
      <c r="AR145" s="146"/>
      <c r="AS145" s="171"/>
      <c r="AT145" s="172" t="s">
        <v>1125</v>
      </c>
      <c r="AU145" s="359"/>
      <c r="AV145" s="173"/>
      <c r="AW145" s="173"/>
      <c r="AX145" s="173"/>
      <c r="AY145" s="173"/>
      <c r="AZ145" s="173"/>
      <c r="BA145" s="173"/>
      <c r="BB145" s="173"/>
      <c r="BC145" s="173"/>
      <c r="BD145" s="173"/>
      <c r="BE145" s="146"/>
      <c r="BF145" s="173"/>
      <c r="BG145" s="173"/>
      <c r="BH145" s="173"/>
      <c r="BI145" s="173"/>
      <c r="BJ145" s="167"/>
      <c r="BK145" s="171"/>
      <c r="BL145" s="302"/>
      <c r="BM145" s="303"/>
      <c r="BN145" s="173"/>
      <c r="BO145" s="304"/>
      <c r="BP145" s="278"/>
      <c r="BQ145" s="171"/>
      <c r="BR145" s="231"/>
      <c r="BS145" s="231"/>
      <c r="BT145" s="231"/>
      <c r="BU145" s="231"/>
      <c r="BV145" s="231"/>
      <c r="BW145" s="231"/>
      <c r="BX145" s="233"/>
      <c r="BY145" s="167"/>
      <c r="BZ145" s="231"/>
      <c r="CA145" s="231"/>
      <c r="CB145" s="231"/>
      <c r="CC145" s="231"/>
      <c r="CD145" s="231"/>
      <c r="CE145" s="233"/>
      <c r="CF145" s="167"/>
      <c r="CG145" s="231"/>
      <c r="CH145" s="231"/>
      <c r="CI145" s="231"/>
      <c r="CJ145" s="231"/>
      <c r="CK145" s="231"/>
      <c r="CL145" s="233"/>
      <c r="CM145" s="167"/>
      <c r="CN145" s="146"/>
      <c r="CO145" s="146"/>
      <c r="CP145" s="146"/>
      <c r="CQ145" s="146"/>
      <c r="CR145" s="146"/>
      <c r="CS145" s="146"/>
      <c r="CT145" s="167"/>
      <c r="CU145" s="231"/>
      <c r="CV145" s="231"/>
      <c r="CW145" s="231"/>
      <c r="CX145" s="231"/>
      <c r="CY145" s="231"/>
      <c r="CZ145" s="231"/>
      <c r="DA145" s="155"/>
      <c r="DB145" s="146"/>
      <c r="DC145" s="173"/>
      <c r="DD145" s="146"/>
      <c r="DE145" s="173"/>
      <c r="DF145" s="146"/>
      <c r="DG145" s="169"/>
      <c r="DH145" s="169"/>
      <c r="DI145" s="169"/>
      <c r="DJ145" s="146"/>
      <c r="DK145" s="207"/>
      <c r="DL145" s="231"/>
      <c r="DM145" s="231"/>
      <c r="DN145" s="231"/>
      <c r="DO145" s="233"/>
    </row>
    <row r="146" spans="1:119" x14ac:dyDescent="0.25">
      <c r="A146" s="152">
        <v>142</v>
      </c>
      <c r="B146" s="146" t="s">
        <v>545</v>
      </c>
      <c r="C146" s="146"/>
      <c r="D146" s="168"/>
      <c r="E146" s="166"/>
      <c r="F146" s="166"/>
      <c r="M146" s="167"/>
      <c r="N146" s="146"/>
      <c r="O146" s="146"/>
      <c r="P146" s="146"/>
      <c r="Q146" s="146"/>
      <c r="R146" s="146"/>
      <c r="S146" s="167"/>
      <c r="T146" s="146"/>
      <c r="U146" s="146"/>
      <c r="V146" s="146"/>
      <c r="W146" s="146"/>
      <c r="X146" s="146"/>
      <c r="Y146" s="167"/>
      <c r="Z146" s="146"/>
      <c r="AA146" s="146"/>
      <c r="AB146" s="146"/>
      <c r="AC146" s="146"/>
      <c r="AD146" s="146"/>
      <c r="AE146" s="167"/>
      <c r="AF146" s="146"/>
      <c r="AG146" s="146"/>
      <c r="AH146" s="146"/>
      <c r="AI146" s="146"/>
      <c r="AJ146" s="171"/>
      <c r="AK146" s="169"/>
      <c r="AL146" s="169"/>
      <c r="AM146" s="170"/>
      <c r="AN146" s="167"/>
      <c r="AO146" s="146"/>
      <c r="AP146" s="146"/>
      <c r="AQ146" s="146"/>
      <c r="AR146" s="146"/>
      <c r="AS146" s="171"/>
      <c r="AT146" s="172" t="s">
        <v>1125</v>
      </c>
      <c r="AU146" s="359"/>
      <c r="AV146" s="173"/>
      <c r="AW146" s="173"/>
      <c r="AX146" s="173"/>
      <c r="AY146" s="173"/>
      <c r="AZ146" s="173"/>
      <c r="BA146" s="173"/>
      <c r="BB146" s="173"/>
      <c r="BC146" s="173"/>
      <c r="BD146" s="173"/>
      <c r="BE146" s="146"/>
      <c r="BF146" s="173"/>
      <c r="BG146" s="173"/>
      <c r="BH146" s="173"/>
      <c r="BI146" s="173"/>
      <c r="BJ146" s="167"/>
      <c r="BK146" s="171"/>
      <c r="BL146" s="302"/>
      <c r="BM146" s="303"/>
      <c r="BN146" s="173"/>
      <c r="BO146" s="304"/>
      <c r="BP146" s="278"/>
      <c r="BQ146" s="171"/>
      <c r="BR146" s="231"/>
      <c r="BS146" s="231"/>
      <c r="BT146" s="231"/>
      <c r="BU146" s="231"/>
      <c r="BV146" s="231"/>
      <c r="BW146" s="231"/>
      <c r="BX146" s="233"/>
      <c r="BY146" s="167"/>
      <c r="BZ146" s="231"/>
      <c r="CA146" s="231"/>
      <c r="CB146" s="231"/>
      <c r="CC146" s="231"/>
      <c r="CD146" s="231"/>
      <c r="CE146" s="233"/>
      <c r="CF146" s="167"/>
      <c r="CG146" s="231"/>
      <c r="CH146" s="231"/>
      <c r="CI146" s="231"/>
      <c r="CJ146" s="231"/>
      <c r="CK146" s="231"/>
      <c r="CL146" s="233"/>
      <c r="CM146" s="167"/>
      <c r="CN146" s="146"/>
      <c r="CO146" s="146"/>
      <c r="CP146" s="146"/>
      <c r="CQ146" s="146"/>
      <c r="CR146" s="146"/>
      <c r="CS146" s="146"/>
      <c r="CT146" s="167"/>
      <c r="CU146" s="231"/>
      <c r="CV146" s="231"/>
      <c r="CW146" s="231"/>
      <c r="CX146" s="231"/>
      <c r="CY146" s="231"/>
      <c r="CZ146" s="231"/>
      <c r="DA146" s="155"/>
      <c r="DB146" s="146"/>
      <c r="DC146" s="173"/>
      <c r="DD146" s="146"/>
      <c r="DE146" s="173"/>
      <c r="DF146" s="146"/>
      <c r="DG146" s="169"/>
      <c r="DH146" s="169"/>
      <c r="DI146" s="169"/>
      <c r="DJ146" s="146"/>
      <c r="DK146" s="207"/>
      <c r="DL146" s="231"/>
      <c r="DM146" s="231"/>
      <c r="DN146" s="231"/>
      <c r="DO146" s="233"/>
    </row>
    <row r="147" spans="1:119" x14ac:dyDescent="0.25">
      <c r="A147" s="152">
        <v>143</v>
      </c>
      <c r="B147" s="146" t="s">
        <v>546</v>
      </c>
      <c r="C147" s="146"/>
      <c r="D147" s="168"/>
      <c r="E147" s="166"/>
      <c r="F147" s="166"/>
      <c r="M147" s="167"/>
      <c r="N147" s="146"/>
      <c r="O147" s="146"/>
      <c r="P147" s="146"/>
      <c r="Q147" s="146"/>
      <c r="R147" s="146"/>
      <c r="S147" s="167"/>
      <c r="T147" s="146"/>
      <c r="U147" s="146"/>
      <c r="V147" s="146"/>
      <c r="W147" s="146"/>
      <c r="X147" s="146"/>
      <c r="Y147" s="167"/>
      <c r="Z147" s="146"/>
      <c r="AA147" s="146"/>
      <c r="AB147" s="146"/>
      <c r="AC147" s="146"/>
      <c r="AD147" s="146"/>
      <c r="AE147" s="167"/>
      <c r="AF147" s="146"/>
      <c r="AG147" s="146"/>
      <c r="AH147" s="146"/>
      <c r="AI147" s="146"/>
      <c r="AJ147" s="171"/>
      <c r="AK147" s="169"/>
      <c r="AL147" s="169"/>
      <c r="AM147" s="170"/>
      <c r="AN147" s="167"/>
      <c r="AO147" s="146"/>
      <c r="AP147" s="146"/>
      <c r="AQ147" s="146"/>
      <c r="AR147" s="146"/>
      <c r="AS147" s="171"/>
      <c r="AT147" s="172" t="s">
        <v>1125</v>
      </c>
      <c r="AU147" s="359"/>
      <c r="AV147" s="173"/>
      <c r="AW147" s="173"/>
      <c r="AX147" s="173"/>
      <c r="AY147" s="173"/>
      <c r="AZ147" s="173"/>
      <c r="BA147" s="173"/>
      <c r="BB147" s="173"/>
      <c r="BC147" s="173"/>
      <c r="BD147" s="173"/>
      <c r="BE147" s="146"/>
      <c r="BF147" s="173"/>
      <c r="BG147" s="173"/>
      <c r="BH147" s="173"/>
      <c r="BI147" s="173"/>
      <c r="BJ147" s="167"/>
      <c r="BK147" s="171"/>
      <c r="BL147" s="302"/>
      <c r="BM147" s="303"/>
      <c r="BN147" s="173"/>
      <c r="BO147" s="304"/>
      <c r="BP147" s="278"/>
      <c r="BQ147" s="171"/>
      <c r="BR147" s="231"/>
      <c r="BS147" s="231"/>
      <c r="BT147" s="231"/>
      <c r="BU147" s="231"/>
      <c r="BV147" s="231"/>
      <c r="BW147" s="231"/>
      <c r="BX147" s="233"/>
      <c r="BY147" s="167"/>
      <c r="BZ147" s="231"/>
      <c r="CA147" s="231"/>
      <c r="CB147" s="231"/>
      <c r="CC147" s="231"/>
      <c r="CD147" s="231"/>
      <c r="CE147" s="233"/>
      <c r="CF147" s="167"/>
      <c r="CG147" s="231"/>
      <c r="CH147" s="231"/>
      <c r="CI147" s="231"/>
      <c r="CJ147" s="231"/>
      <c r="CK147" s="231"/>
      <c r="CL147" s="233"/>
      <c r="CM147" s="167"/>
      <c r="CN147" s="146"/>
      <c r="CO147" s="146"/>
      <c r="CP147" s="146"/>
      <c r="CQ147" s="146"/>
      <c r="CR147" s="146"/>
      <c r="CS147" s="146"/>
      <c r="CT147" s="167"/>
      <c r="CU147" s="231"/>
      <c r="CV147" s="231"/>
      <c r="CW147" s="231"/>
      <c r="CX147" s="231"/>
      <c r="CY147" s="231"/>
      <c r="CZ147" s="231"/>
      <c r="DA147" s="155"/>
      <c r="DB147" s="146"/>
      <c r="DC147" s="173"/>
      <c r="DD147" s="146"/>
      <c r="DE147" s="173"/>
      <c r="DF147" s="146"/>
      <c r="DG147" s="169"/>
      <c r="DH147" s="169"/>
      <c r="DI147" s="169"/>
      <c r="DJ147" s="146"/>
      <c r="DK147" s="207"/>
      <c r="DL147" s="231"/>
      <c r="DM147" s="231"/>
      <c r="DN147" s="231"/>
      <c r="DO147" s="233"/>
    </row>
    <row r="148" spans="1:119" x14ac:dyDescent="0.25">
      <c r="A148" s="152">
        <v>144</v>
      </c>
      <c r="B148" s="146" t="s">
        <v>547</v>
      </c>
      <c r="C148" s="146"/>
      <c r="D148" s="168"/>
      <c r="E148" s="166"/>
      <c r="F148" s="166"/>
      <c r="M148" s="167"/>
      <c r="N148" s="146"/>
      <c r="O148" s="146"/>
      <c r="P148" s="146"/>
      <c r="Q148" s="146"/>
      <c r="R148" s="146"/>
      <c r="S148" s="167"/>
      <c r="T148" s="146"/>
      <c r="U148" s="146"/>
      <c r="V148" s="146"/>
      <c r="W148" s="146"/>
      <c r="X148" s="146"/>
      <c r="Y148" s="167"/>
      <c r="Z148" s="146"/>
      <c r="AA148" s="146"/>
      <c r="AB148" s="146"/>
      <c r="AC148" s="146"/>
      <c r="AD148" s="146"/>
      <c r="AE148" s="167"/>
      <c r="AF148" s="146"/>
      <c r="AG148" s="146"/>
      <c r="AH148" s="146"/>
      <c r="AI148" s="146"/>
      <c r="AJ148" s="171"/>
      <c r="AK148" s="169"/>
      <c r="AL148" s="169"/>
      <c r="AM148" s="170"/>
      <c r="AN148" s="167"/>
      <c r="AO148" s="146"/>
      <c r="AP148" s="146"/>
      <c r="AQ148" s="146"/>
      <c r="AR148" s="146"/>
      <c r="AS148" s="171"/>
      <c r="AT148" s="172" t="s">
        <v>1125</v>
      </c>
      <c r="AU148" s="359"/>
      <c r="AV148" s="173"/>
      <c r="AW148" s="173"/>
      <c r="AX148" s="173"/>
      <c r="AY148" s="173"/>
      <c r="AZ148" s="173"/>
      <c r="BA148" s="173"/>
      <c r="BB148" s="173"/>
      <c r="BC148" s="173"/>
      <c r="BD148" s="173"/>
      <c r="BE148" s="146"/>
      <c r="BF148" s="173"/>
      <c r="BG148" s="173"/>
      <c r="BH148" s="173"/>
      <c r="BI148" s="173"/>
      <c r="BJ148" s="167"/>
      <c r="BK148" s="171"/>
      <c r="BL148" s="302"/>
      <c r="BM148" s="303"/>
      <c r="BN148" s="173"/>
      <c r="BO148" s="304"/>
      <c r="BP148" s="278"/>
      <c r="BQ148" s="171"/>
      <c r="BR148" s="231"/>
      <c r="BS148" s="231"/>
      <c r="BT148" s="231"/>
      <c r="BU148" s="231"/>
      <c r="BV148" s="231"/>
      <c r="BW148" s="231"/>
      <c r="BX148" s="233"/>
      <c r="BY148" s="167"/>
      <c r="BZ148" s="231"/>
      <c r="CA148" s="231"/>
      <c r="CB148" s="231"/>
      <c r="CC148" s="231"/>
      <c r="CD148" s="231"/>
      <c r="CE148" s="233"/>
      <c r="CF148" s="167"/>
      <c r="CG148" s="231"/>
      <c r="CH148" s="231"/>
      <c r="CI148" s="231"/>
      <c r="CJ148" s="231"/>
      <c r="CK148" s="231"/>
      <c r="CL148" s="233"/>
      <c r="CM148" s="167"/>
      <c r="CN148" s="146"/>
      <c r="CO148" s="146"/>
      <c r="CP148" s="146"/>
      <c r="CQ148" s="146"/>
      <c r="CR148" s="146"/>
      <c r="CS148" s="146"/>
      <c r="CT148" s="167"/>
      <c r="CU148" s="231"/>
      <c r="CV148" s="231"/>
      <c r="CW148" s="231"/>
      <c r="CX148" s="231"/>
      <c r="CY148" s="231"/>
      <c r="CZ148" s="231"/>
      <c r="DA148" s="155"/>
      <c r="DB148" s="146"/>
      <c r="DC148" s="173"/>
      <c r="DD148" s="146"/>
      <c r="DE148" s="173"/>
      <c r="DF148" s="146"/>
      <c r="DG148" s="169"/>
      <c r="DH148" s="169"/>
      <c r="DI148" s="169"/>
      <c r="DJ148" s="146"/>
      <c r="DK148" s="207"/>
      <c r="DL148" s="231"/>
      <c r="DM148" s="231"/>
      <c r="DN148" s="231"/>
      <c r="DO148" s="233"/>
    </row>
    <row r="149" spans="1:119" x14ac:dyDescent="0.25">
      <c r="A149" s="152">
        <v>145</v>
      </c>
      <c r="B149" s="146" t="s">
        <v>548</v>
      </c>
      <c r="C149" s="146"/>
      <c r="D149" s="168"/>
      <c r="E149" s="166"/>
      <c r="F149" s="166"/>
      <c r="M149" s="167"/>
      <c r="N149" s="146"/>
      <c r="O149" s="146"/>
      <c r="P149" s="146"/>
      <c r="Q149" s="146"/>
      <c r="R149" s="146"/>
      <c r="S149" s="167"/>
      <c r="T149" s="146"/>
      <c r="U149" s="146"/>
      <c r="V149" s="146"/>
      <c r="W149" s="146"/>
      <c r="X149" s="146"/>
      <c r="Y149" s="167"/>
      <c r="Z149" s="146"/>
      <c r="AA149" s="146"/>
      <c r="AB149" s="146"/>
      <c r="AC149" s="146"/>
      <c r="AD149" s="146"/>
      <c r="AE149" s="167"/>
      <c r="AF149" s="146"/>
      <c r="AG149" s="146"/>
      <c r="AH149" s="146"/>
      <c r="AI149" s="146"/>
      <c r="AJ149" s="171"/>
      <c r="AK149" s="169"/>
      <c r="AL149" s="169"/>
      <c r="AM149" s="170"/>
      <c r="AN149" s="167"/>
      <c r="AO149" s="146"/>
      <c r="AP149" s="146"/>
      <c r="AQ149" s="146"/>
      <c r="AR149" s="146"/>
      <c r="AS149" s="171"/>
      <c r="AT149" s="172" t="s">
        <v>1125</v>
      </c>
      <c r="AU149" s="359"/>
      <c r="AV149" s="173"/>
      <c r="AW149" s="173"/>
      <c r="AX149" s="173"/>
      <c r="AY149" s="173"/>
      <c r="AZ149" s="173"/>
      <c r="BA149" s="173"/>
      <c r="BB149" s="173"/>
      <c r="BC149" s="173"/>
      <c r="BD149" s="173"/>
      <c r="BE149" s="146"/>
      <c r="BF149" s="173"/>
      <c r="BG149" s="173"/>
      <c r="BH149" s="173"/>
      <c r="BI149" s="173"/>
      <c r="BJ149" s="167"/>
      <c r="BK149" s="171"/>
      <c r="BL149" s="302"/>
      <c r="BM149" s="303"/>
      <c r="BN149" s="173"/>
      <c r="BO149" s="304"/>
      <c r="BP149" s="278"/>
      <c r="BQ149" s="171"/>
      <c r="BR149" s="231"/>
      <c r="BS149" s="231"/>
      <c r="BT149" s="231"/>
      <c r="BU149" s="231"/>
      <c r="BV149" s="231"/>
      <c r="BW149" s="231"/>
      <c r="BX149" s="233"/>
      <c r="BY149" s="167"/>
      <c r="BZ149" s="231"/>
      <c r="CA149" s="231"/>
      <c r="CB149" s="231"/>
      <c r="CC149" s="231"/>
      <c r="CD149" s="231"/>
      <c r="CE149" s="233"/>
      <c r="CF149" s="167"/>
      <c r="CG149" s="231"/>
      <c r="CH149" s="231"/>
      <c r="CI149" s="231"/>
      <c r="CJ149" s="231"/>
      <c r="CK149" s="231"/>
      <c r="CL149" s="233"/>
      <c r="CM149" s="167"/>
      <c r="CN149" s="146"/>
      <c r="CO149" s="146"/>
      <c r="CP149" s="146"/>
      <c r="CQ149" s="146"/>
      <c r="CR149" s="146"/>
      <c r="CS149" s="146"/>
      <c r="CT149" s="167"/>
      <c r="CU149" s="231"/>
      <c r="CV149" s="231"/>
      <c r="CW149" s="231"/>
      <c r="CX149" s="231"/>
      <c r="CY149" s="231"/>
      <c r="CZ149" s="231"/>
      <c r="DA149" s="155"/>
      <c r="DB149" s="146"/>
      <c r="DC149" s="173"/>
      <c r="DD149" s="146"/>
      <c r="DE149" s="173"/>
      <c r="DF149" s="146"/>
      <c r="DG149" s="169"/>
      <c r="DH149" s="169"/>
      <c r="DI149" s="169"/>
      <c r="DJ149" s="146"/>
      <c r="DK149" s="207"/>
      <c r="DL149" s="231"/>
      <c r="DM149" s="231"/>
      <c r="DN149" s="231"/>
      <c r="DO149" s="233"/>
    </row>
    <row r="150" spans="1:119" x14ac:dyDescent="0.25">
      <c r="A150" s="152">
        <v>146</v>
      </c>
      <c r="B150" s="146" t="s">
        <v>549</v>
      </c>
      <c r="C150" s="146"/>
      <c r="D150" s="168"/>
      <c r="E150" s="166"/>
      <c r="F150" s="166"/>
      <c r="M150" s="167"/>
      <c r="N150" s="146"/>
      <c r="O150" s="146"/>
      <c r="P150" s="146"/>
      <c r="Q150" s="146"/>
      <c r="R150" s="146"/>
      <c r="S150" s="167"/>
      <c r="T150" s="146"/>
      <c r="U150" s="146"/>
      <c r="V150" s="146"/>
      <c r="W150" s="146"/>
      <c r="X150" s="146"/>
      <c r="Y150" s="167"/>
      <c r="Z150" s="146"/>
      <c r="AA150" s="146"/>
      <c r="AB150" s="146"/>
      <c r="AC150" s="146"/>
      <c r="AD150" s="146"/>
      <c r="AE150" s="167"/>
      <c r="AF150" s="146"/>
      <c r="AG150" s="146"/>
      <c r="AH150" s="146"/>
      <c r="AI150" s="146"/>
      <c r="AJ150" s="171"/>
      <c r="AK150" s="169"/>
      <c r="AL150" s="169"/>
      <c r="AM150" s="170"/>
      <c r="AN150" s="167"/>
      <c r="AO150" s="146"/>
      <c r="AP150" s="146"/>
      <c r="AQ150" s="146"/>
      <c r="AR150" s="146"/>
      <c r="AS150" s="171"/>
      <c r="AT150" s="172" t="s">
        <v>1125</v>
      </c>
      <c r="AU150" s="359"/>
      <c r="AV150" s="173"/>
      <c r="AW150" s="173"/>
      <c r="AX150" s="173"/>
      <c r="AY150" s="173"/>
      <c r="AZ150" s="173"/>
      <c r="BA150" s="173"/>
      <c r="BB150" s="173"/>
      <c r="BC150" s="173"/>
      <c r="BD150" s="173"/>
      <c r="BE150" s="146"/>
      <c r="BF150" s="173"/>
      <c r="BG150" s="173"/>
      <c r="BH150" s="173"/>
      <c r="BI150" s="173"/>
      <c r="BJ150" s="167"/>
      <c r="BK150" s="171"/>
      <c r="BL150" s="302"/>
      <c r="BM150" s="303"/>
      <c r="BN150" s="173"/>
      <c r="BO150" s="304"/>
      <c r="BP150" s="278"/>
      <c r="BQ150" s="171"/>
      <c r="BR150" s="231"/>
      <c r="BS150" s="231"/>
      <c r="BT150" s="231"/>
      <c r="BU150" s="231"/>
      <c r="BV150" s="231"/>
      <c r="BW150" s="231"/>
      <c r="BX150" s="233"/>
      <c r="BY150" s="167"/>
      <c r="BZ150" s="231"/>
      <c r="CA150" s="231"/>
      <c r="CB150" s="231"/>
      <c r="CC150" s="231"/>
      <c r="CD150" s="231"/>
      <c r="CE150" s="233"/>
      <c r="CF150" s="167"/>
      <c r="CG150" s="231"/>
      <c r="CH150" s="231"/>
      <c r="CI150" s="231"/>
      <c r="CJ150" s="231"/>
      <c r="CK150" s="231"/>
      <c r="CL150" s="233"/>
      <c r="CM150" s="167"/>
      <c r="CN150" s="146"/>
      <c r="CO150" s="146"/>
      <c r="CP150" s="146"/>
      <c r="CQ150" s="146"/>
      <c r="CR150" s="146"/>
      <c r="CS150" s="146"/>
      <c r="CT150" s="167"/>
      <c r="CU150" s="231"/>
      <c r="CV150" s="231"/>
      <c r="CW150" s="231"/>
      <c r="CX150" s="231"/>
      <c r="CY150" s="231"/>
      <c r="CZ150" s="231"/>
      <c r="DA150" s="155"/>
      <c r="DB150" s="146"/>
      <c r="DC150" s="173"/>
      <c r="DD150" s="146"/>
      <c r="DE150" s="173"/>
      <c r="DF150" s="146"/>
      <c r="DG150" s="169"/>
      <c r="DH150" s="169"/>
      <c r="DI150" s="169"/>
      <c r="DJ150" s="146"/>
      <c r="DK150" s="207"/>
      <c r="DL150" s="231"/>
      <c r="DM150" s="231"/>
      <c r="DN150" s="231"/>
      <c r="DO150" s="233"/>
    </row>
    <row r="151" spans="1:119" x14ac:dyDescent="0.25">
      <c r="A151" s="152">
        <v>147</v>
      </c>
      <c r="B151" s="146" t="s">
        <v>550</v>
      </c>
      <c r="C151" s="146"/>
      <c r="D151" s="168"/>
      <c r="E151" s="166"/>
      <c r="F151" s="166"/>
      <c r="M151" s="167"/>
      <c r="N151" s="146"/>
      <c r="O151" s="146"/>
      <c r="P151" s="146"/>
      <c r="Q151" s="146"/>
      <c r="R151" s="146"/>
      <c r="S151" s="167"/>
      <c r="T151" s="146"/>
      <c r="U151" s="146"/>
      <c r="V151" s="146"/>
      <c r="W151" s="146"/>
      <c r="X151" s="146"/>
      <c r="Y151" s="167"/>
      <c r="Z151" s="146"/>
      <c r="AA151" s="146"/>
      <c r="AB151" s="146"/>
      <c r="AC151" s="146"/>
      <c r="AD151" s="146"/>
      <c r="AE151" s="167"/>
      <c r="AF151" s="146"/>
      <c r="AG151" s="146"/>
      <c r="AH151" s="146"/>
      <c r="AI151" s="146"/>
      <c r="AJ151" s="171"/>
      <c r="AK151" s="169"/>
      <c r="AL151" s="169"/>
      <c r="AM151" s="170"/>
      <c r="AN151" s="167"/>
      <c r="AO151" s="146"/>
      <c r="AP151" s="146"/>
      <c r="AQ151" s="146"/>
      <c r="AR151" s="146"/>
      <c r="AS151" s="171"/>
      <c r="AT151" s="172" t="s">
        <v>1125</v>
      </c>
      <c r="AU151" s="359"/>
      <c r="AV151" s="173"/>
      <c r="AW151" s="173"/>
      <c r="AX151" s="173"/>
      <c r="AY151" s="173"/>
      <c r="AZ151" s="173"/>
      <c r="BA151" s="173"/>
      <c r="BB151" s="173"/>
      <c r="BC151" s="173"/>
      <c r="BD151" s="173"/>
      <c r="BE151" s="146"/>
      <c r="BF151" s="173"/>
      <c r="BG151" s="173"/>
      <c r="BH151" s="173"/>
      <c r="BI151" s="173"/>
      <c r="BJ151" s="167"/>
      <c r="BK151" s="171"/>
      <c r="BL151" s="302"/>
      <c r="BM151" s="303"/>
      <c r="BN151" s="173"/>
      <c r="BO151" s="304"/>
      <c r="BP151" s="278"/>
      <c r="BQ151" s="171"/>
      <c r="BR151" s="231"/>
      <c r="BS151" s="231"/>
      <c r="BT151" s="231"/>
      <c r="BU151" s="231"/>
      <c r="BV151" s="231"/>
      <c r="BW151" s="231"/>
      <c r="BX151" s="233"/>
      <c r="BY151" s="167"/>
      <c r="BZ151" s="231"/>
      <c r="CA151" s="231"/>
      <c r="CB151" s="231"/>
      <c r="CC151" s="231"/>
      <c r="CD151" s="231"/>
      <c r="CE151" s="233"/>
      <c r="CF151" s="167"/>
      <c r="CG151" s="231"/>
      <c r="CH151" s="231"/>
      <c r="CI151" s="231"/>
      <c r="CJ151" s="231"/>
      <c r="CK151" s="231"/>
      <c r="CL151" s="233"/>
      <c r="CM151" s="167"/>
      <c r="CN151" s="146"/>
      <c r="CO151" s="146"/>
      <c r="CP151" s="146"/>
      <c r="CQ151" s="146"/>
      <c r="CR151" s="146"/>
      <c r="CS151" s="146"/>
      <c r="CT151" s="167"/>
      <c r="CU151" s="231"/>
      <c r="CV151" s="231"/>
      <c r="CW151" s="231"/>
      <c r="CX151" s="231"/>
      <c r="CY151" s="231"/>
      <c r="CZ151" s="231"/>
      <c r="DA151" s="155"/>
      <c r="DB151" s="146"/>
      <c r="DC151" s="173"/>
      <c r="DD151" s="146"/>
      <c r="DE151" s="173"/>
      <c r="DF151" s="146"/>
      <c r="DG151" s="169"/>
      <c r="DH151" s="169"/>
      <c r="DI151" s="169"/>
      <c r="DJ151" s="146"/>
      <c r="DK151" s="207"/>
      <c r="DL151" s="231"/>
      <c r="DM151" s="231"/>
      <c r="DN151" s="231"/>
      <c r="DO151" s="233"/>
    </row>
    <row r="152" spans="1:119" x14ac:dyDescent="0.25">
      <c r="A152" s="152">
        <v>148</v>
      </c>
      <c r="B152" s="146" t="s">
        <v>551</v>
      </c>
      <c r="C152" s="146"/>
      <c r="D152" s="168"/>
      <c r="E152" s="166"/>
      <c r="F152" s="166"/>
      <c r="M152" s="167"/>
      <c r="N152" s="146"/>
      <c r="O152" s="146"/>
      <c r="P152" s="146"/>
      <c r="Q152" s="146"/>
      <c r="R152" s="146"/>
      <c r="S152" s="167"/>
      <c r="T152" s="146"/>
      <c r="U152" s="146"/>
      <c r="V152" s="146"/>
      <c r="W152" s="146"/>
      <c r="X152" s="146"/>
      <c r="Y152" s="167"/>
      <c r="Z152" s="146"/>
      <c r="AA152" s="146"/>
      <c r="AB152" s="146"/>
      <c r="AC152" s="146"/>
      <c r="AD152" s="146"/>
      <c r="AE152" s="167"/>
      <c r="AF152" s="146"/>
      <c r="AG152" s="146"/>
      <c r="AH152" s="146"/>
      <c r="AI152" s="146"/>
      <c r="AJ152" s="171"/>
      <c r="AK152" s="169"/>
      <c r="AL152" s="169"/>
      <c r="AM152" s="170"/>
      <c r="AN152" s="167"/>
      <c r="AO152" s="146"/>
      <c r="AP152" s="146"/>
      <c r="AQ152" s="146"/>
      <c r="AR152" s="146"/>
      <c r="AS152" s="171"/>
      <c r="AT152" s="172" t="s">
        <v>1125</v>
      </c>
      <c r="AU152" s="359"/>
      <c r="AV152" s="173"/>
      <c r="AW152" s="173"/>
      <c r="AX152" s="173"/>
      <c r="AY152" s="173"/>
      <c r="AZ152" s="173"/>
      <c r="BA152" s="173"/>
      <c r="BB152" s="173"/>
      <c r="BC152" s="173"/>
      <c r="BD152" s="173"/>
      <c r="BE152" s="146"/>
      <c r="BF152" s="173"/>
      <c r="BG152" s="173"/>
      <c r="BH152" s="173"/>
      <c r="BI152" s="173"/>
      <c r="BJ152" s="167"/>
      <c r="BK152" s="171"/>
      <c r="BL152" s="302"/>
      <c r="BM152" s="303"/>
      <c r="BN152" s="173"/>
      <c r="BO152" s="304"/>
      <c r="BP152" s="278"/>
      <c r="BQ152" s="171"/>
      <c r="BR152" s="231"/>
      <c r="BS152" s="231"/>
      <c r="BT152" s="231"/>
      <c r="BU152" s="231"/>
      <c r="BV152" s="231"/>
      <c r="BW152" s="231"/>
      <c r="BX152" s="233"/>
      <c r="BY152" s="167"/>
      <c r="BZ152" s="231"/>
      <c r="CA152" s="231"/>
      <c r="CB152" s="231"/>
      <c r="CC152" s="231"/>
      <c r="CD152" s="231"/>
      <c r="CE152" s="233"/>
      <c r="CF152" s="167"/>
      <c r="CG152" s="231"/>
      <c r="CH152" s="231"/>
      <c r="CI152" s="231"/>
      <c r="CJ152" s="231"/>
      <c r="CK152" s="231"/>
      <c r="CL152" s="233"/>
      <c r="CM152" s="167"/>
      <c r="CN152" s="146"/>
      <c r="CO152" s="146"/>
      <c r="CP152" s="146"/>
      <c r="CQ152" s="146"/>
      <c r="CR152" s="146"/>
      <c r="CS152" s="146"/>
      <c r="CT152" s="167"/>
      <c r="CU152" s="231"/>
      <c r="CV152" s="231"/>
      <c r="CW152" s="231"/>
      <c r="CX152" s="231"/>
      <c r="CY152" s="231"/>
      <c r="CZ152" s="231"/>
      <c r="DA152" s="155"/>
      <c r="DB152" s="146"/>
      <c r="DC152" s="173"/>
      <c r="DD152" s="146"/>
      <c r="DE152" s="173"/>
      <c r="DF152" s="146"/>
      <c r="DG152" s="169"/>
      <c r="DH152" s="169"/>
      <c r="DI152" s="169"/>
      <c r="DJ152" s="146"/>
      <c r="DK152" s="207"/>
      <c r="DL152" s="231"/>
      <c r="DM152" s="231"/>
      <c r="DN152" s="231"/>
      <c r="DO152" s="233"/>
    </row>
    <row r="153" spans="1:119" x14ac:dyDescent="0.25">
      <c r="A153" s="152">
        <v>149</v>
      </c>
      <c r="B153" s="146" t="s">
        <v>552</v>
      </c>
      <c r="C153" s="146"/>
      <c r="D153" s="168"/>
      <c r="E153" s="166"/>
      <c r="F153" s="166"/>
      <c r="M153" s="167"/>
      <c r="N153" s="146"/>
      <c r="O153" s="146"/>
      <c r="P153" s="146"/>
      <c r="Q153" s="146"/>
      <c r="R153" s="146"/>
      <c r="S153" s="167"/>
      <c r="T153" s="146"/>
      <c r="U153" s="146"/>
      <c r="V153" s="146"/>
      <c r="W153" s="146"/>
      <c r="X153" s="146"/>
      <c r="Y153" s="167"/>
      <c r="Z153" s="146"/>
      <c r="AA153" s="146"/>
      <c r="AB153" s="146"/>
      <c r="AC153" s="146"/>
      <c r="AD153" s="146"/>
      <c r="AE153" s="167"/>
      <c r="AF153" s="146"/>
      <c r="AG153" s="146"/>
      <c r="AH153" s="146"/>
      <c r="AI153" s="146"/>
      <c r="AJ153" s="171"/>
      <c r="AK153" s="169"/>
      <c r="AL153" s="169"/>
      <c r="AM153" s="170"/>
      <c r="AN153" s="167"/>
      <c r="AO153" s="146"/>
      <c r="AP153" s="146"/>
      <c r="AQ153" s="146"/>
      <c r="AR153" s="146"/>
      <c r="AS153" s="171"/>
      <c r="AT153" s="172" t="s">
        <v>1125</v>
      </c>
      <c r="AU153" s="359"/>
      <c r="AV153" s="173"/>
      <c r="AW153" s="173"/>
      <c r="AX153" s="173"/>
      <c r="AY153" s="173"/>
      <c r="AZ153" s="173"/>
      <c r="BA153" s="173"/>
      <c r="BB153" s="173"/>
      <c r="BC153" s="173"/>
      <c r="BD153" s="173"/>
      <c r="BE153" s="146"/>
      <c r="BF153" s="173"/>
      <c r="BG153" s="173"/>
      <c r="BH153" s="173"/>
      <c r="BI153" s="173"/>
      <c r="BJ153" s="167"/>
      <c r="BK153" s="171"/>
      <c r="BL153" s="302"/>
      <c r="BM153" s="303"/>
      <c r="BN153" s="173"/>
      <c r="BO153" s="304"/>
      <c r="BP153" s="278"/>
      <c r="BQ153" s="171"/>
      <c r="BR153" s="231"/>
      <c r="BS153" s="231"/>
      <c r="BT153" s="231"/>
      <c r="BU153" s="231"/>
      <c r="BV153" s="231"/>
      <c r="BW153" s="231"/>
      <c r="BX153" s="233"/>
      <c r="BY153" s="167"/>
      <c r="BZ153" s="231"/>
      <c r="CA153" s="231"/>
      <c r="CB153" s="231"/>
      <c r="CC153" s="231"/>
      <c r="CD153" s="231"/>
      <c r="CE153" s="233"/>
      <c r="CF153" s="167"/>
      <c r="CG153" s="231"/>
      <c r="CH153" s="231"/>
      <c r="CI153" s="231"/>
      <c r="CJ153" s="231"/>
      <c r="CK153" s="231"/>
      <c r="CL153" s="233"/>
      <c r="CM153" s="167"/>
      <c r="CN153" s="146"/>
      <c r="CO153" s="146"/>
      <c r="CP153" s="146"/>
      <c r="CQ153" s="146"/>
      <c r="CR153" s="146"/>
      <c r="CS153" s="146"/>
      <c r="CT153" s="167"/>
      <c r="CU153" s="231"/>
      <c r="CV153" s="231"/>
      <c r="CW153" s="231"/>
      <c r="CX153" s="231"/>
      <c r="CY153" s="231"/>
      <c r="CZ153" s="231"/>
      <c r="DA153" s="155"/>
      <c r="DB153" s="146"/>
      <c r="DC153" s="173"/>
      <c r="DD153" s="146"/>
      <c r="DE153" s="173"/>
      <c r="DF153" s="146"/>
      <c r="DG153" s="169"/>
      <c r="DH153" s="169"/>
      <c r="DI153" s="169"/>
      <c r="DJ153" s="146"/>
      <c r="DK153" s="207"/>
      <c r="DL153" s="231"/>
      <c r="DM153" s="231"/>
      <c r="DN153" s="231"/>
      <c r="DO153" s="233"/>
    </row>
    <row r="154" spans="1:119" x14ac:dyDescent="0.25">
      <c r="A154" s="152">
        <v>150</v>
      </c>
      <c r="B154" s="146" t="s">
        <v>553</v>
      </c>
      <c r="C154" s="146"/>
      <c r="D154" s="168"/>
      <c r="E154" s="166"/>
      <c r="F154" s="166"/>
      <c r="M154" s="167"/>
      <c r="N154" s="146"/>
      <c r="O154" s="146"/>
      <c r="P154" s="146"/>
      <c r="Q154" s="146"/>
      <c r="R154" s="146"/>
      <c r="S154" s="167"/>
      <c r="T154" s="146"/>
      <c r="U154" s="146"/>
      <c r="V154" s="146"/>
      <c r="W154" s="146"/>
      <c r="X154" s="146"/>
      <c r="Y154" s="167"/>
      <c r="Z154" s="146"/>
      <c r="AA154" s="146"/>
      <c r="AB154" s="146"/>
      <c r="AC154" s="146"/>
      <c r="AD154" s="146"/>
      <c r="AE154" s="167"/>
      <c r="AF154" s="146"/>
      <c r="AG154" s="146"/>
      <c r="AH154" s="146"/>
      <c r="AI154" s="146"/>
      <c r="AJ154" s="171"/>
      <c r="AK154" s="169"/>
      <c r="AL154" s="169"/>
      <c r="AM154" s="170"/>
      <c r="AN154" s="167"/>
      <c r="AO154" s="146"/>
      <c r="AP154" s="146"/>
      <c r="AQ154" s="146"/>
      <c r="AR154" s="146"/>
      <c r="AS154" s="171"/>
      <c r="AT154" s="172" t="s">
        <v>1125</v>
      </c>
      <c r="AU154" s="359"/>
      <c r="AV154" s="173"/>
      <c r="AW154" s="173"/>
      <c r="AX154" s="173"/>
      <c r="AY154" s="173"/>
      <c r="AZ154" s="173"/>
      <c r="BA154" s="173"/>
      <c r="BB154" s="173"/>
      <c r="BC154" s="173"/>
      <c r="BD154" s="173"/>
      <c r="BE154" s="146"/>
      <c r="BF154" s="173"/>
      <c r="BG154" s="173"/>
      <c r="BH154" s="173"/>
      <c r="BI154" s="173"/>
      <c r="BJ154" s="167"/>
      <c r="BK154" s="171"/>
      <c r="BL154" s="302"/>
      <c r="BM154" s="303"/>
      <c r="BN154" s="173"/>
      <c r="BO154" s="304"/>
      <c r="BP154" s="278"/>
      <c r="BQ154" s="171"/>
      <c r="BR154" s="231"/>
      <c r="BS154" s="231"/>
      <c r="BT154" s="231"/>
      <c r="BU154" s="231"/>
      <c r="BV154" s="231"/>
      <c r="BW154" s="231"/>
      <c r="BX154" s="233"/>
      <c r="BY154" s="167"/>
      <c r="BZ154" s="231"/>
      <c r="CA154" s="231"/>
      <c r="CB154" s="231"/>
      <c r="CC154" s="231"/>
      <c r="CD154" s="231"/>
      <c r="CE154" s="233"/>
      <c r="CF154" s="167"/>
      <c r="CG154" s="231"/>
      <c r="CH154" s="231"/>
      <c r="CI154" s="231"/>
      <c r="CJ154" s="231"/>
      <c r="CK154" s="231"/>
      <c r="CL154" s="233"/>
      <c r="CM154" s="167"/>
      <c r="CN154" s="146"/>
      <c r="CO154" s="146"/>
      <c r="CP154" s="146"/>
      <c r="CQ154" s="146"/>
      <c r="CR154" s="146"/>
      <c r="CS154" s="146"/>
      <c r="CT154" s="167"/>
      <c r="CU154" s="231"/>
      <c r="CV154" s="231"/>
      <c r="CW154" s="231"/>
      <c r="CX154" s="231"/>
      <c r="CY154" s="231"/>
      <c r="CZ154" s="231"/>
      <c r="DA154" s="155"/>
      <c r="DB154" s="146"/>
      <c r="DC154" s="173"/>
      <c r="DD154" s="146"/>
      <c r="DE154" s="173"/>
      <c r="DF154" s="146"/>
      <c r="DG154" s="169"/>
      <c r="DH154" s="169"/>
      <c r="DI154" s="169"/>
      <c r="DJ154" s="146"/>
      <c r="DK154" s="207"/>
      <c r="DL154" s="231"/>
      <c r="DM154" s="231"/>
      <c r="DN154" s="231"/>
      <c r="DO154" s="233"/>
    </row>
    <row r="155" spans="1:119" x14ac:dyDescent="0.25">
      <c r="A155" s="152">
        <v>151</v>
      </c>
      <c r="B155" s="146" t="s">
        <v>554</v>
      </c>
      <c r="C155" s="146"/>
      <c r="D155" s="168"/>
      <c r="E155" s="166"/>
      <c r="F155" s="166"/>
      <c r="M155" s="167"/>
      <c r="N155" s="146"/>
      <c r="O155" s="146"/>
      <c r="P155" s="146"/>
      <c r="Q155" s="146"/>
      <c r="R155" s="146"/>
      <c r="S155" s="167"/>
      <c r="T155" s="146"/>
      <c r="U155" s="146"/>
      <c r="V155" s="146"/>
      <c r="W155" s="146"/>
      <c r="X155" s="146"/>
      <c r="Y155" s="167"/>
      <c r="Z155" s="146"/>
      <c r="AA155" s="146"/>
      <c r="AB155" s="146"/>
      <c r="AC155" s="146"/>
      <c r="AD155" s="146"/>
      <c r="AE155" s="167"/>
      <c r="AF155" s="146"/>
      <c r="AG155" s="146"/>
      <c r="AH155" s="146"/>
      <c r="AI155" s="146"/>
      <c r="AJ155" s="171"/>
      <c r="AK155" s="169"/>
      <c r="AL155" s="169"/>
      <c r="AM155" s="170"/>
      <c r="AN155" s="167"/>
      <c r="AO155" s="146"/>
      <c r="AP155" s="146"/>
      <c r="AQ155" s="146"/>
      <c r="AR155" s="146"/>
      <c r="AS155" s="171"/>
      <c r="AT155" s="172" t="s">
        <v>1125</v>
      </c>
      <c r="AU155" s="359"/>
      <c r="AV155" s="173"/>
      <c r="AW155" s="173"/>
      <c r="AX155" s="173"/>
      <c r="AY155" s="173"/>
      <c r="AZ155" s="173"/>
      <c r="BA155" s="173"/>
      <c r="BB155" s="173"/>
      <c r="BC155" s="173"/>
      <c r="BD155" s="173"/>
      <c r="BE155" s="146"/>
      <c r="BF155" s="173"/>
      <c r="BG155" s="173"/>
      <c r="BH155" s="173"/>
      <c r="BI155" s="173"/>
      <c r="BJ155" s="167"/>
      <c r="BK155" s="171"/>
      <c r="BL155" s="302"/>
      <c r="BM155" s="303"/>
      <c r="BN155" s="173"/>
      <c r="BO155" s="304"/>
      <c r="BP155" s="278"/>
      <c r="BQ155" s="171"/>
      <c r="BR155" s="231"/>
      <c r="BS155" s="231"/>
      <c r="BT155" s="231"/>
      <c r="BU155" s="231"/>
      <c r="BV155" s="231"/>
      <c r="BW155" s="231"/>
      <c r="BX155" s="233"/>
      <c r="BY155" s="167"/>
      <c r="BZ155" s="231"/>
      <c r="CA155" s="231"/>
      <c r="CB155" s="231"/>
      <c r="CC155" s="231"/>
      <c r="CD155" s="231"/>
      <c r="CE155" s="233"/>
      <c r="CF155" s="167"/>
      <c r="CG155" s="231"/>
      <c r="CH155" s="231"/>
      <c r="CI155" s="231"/>
      <c r="CJ155" s="231"/>
      <c r="CK155" s="231"/>
      <c r="CL155" s="233"/>
      <c r="CM155" s="167"/>
      <c r="CN155" s="146"/>
      <c r="CO155" s="146"/>
      <c r="CP155" s="146"/>
      <c r="CQ155" s="146"/>
      <c r="CR155" s="146"/>
      <c r="CS155" s="146"/>
      <c r="CT155" s="167"/>
      <c r="CU155" s="231"/>
      <c r="CV155" s="231"/>
      <c r="CW155" s="231"/>
      <c r="CX155" s="231"/>
      <c r="CY155" s="231"/>
      <c r="CZ155" s="231"/>
      <c r="DA155" s="155"/>
      <c r="DB155" s="146"/>
      <c r="DC155" s="173"/>
      <c r="DD155" s="146"/>
      <c r="DE155" s="173"/>
      <c r="DF155" s="146"/>
      <c r="DG155" s="169"/>
      <c r="DH155" s="169"/>
      <c r="DI155" s="169"/>
      <c r="DJ155" s="146"/>
      <c r="DK155" s="207"/>
      <c r="DL155" s="231"/>
      <c r="DM155" s="231"/>
      <c r="DN155" s="231"/>
      <c r="DO155" s="233"/>
    </row>
    <row r="156" spans="1:119" x14ac:dyDescent="0.25">
      <c r="A156" s="152">
        <v>152</v>
      </c>
      <c r="B156" s="146" t="s">
        <v>555</v>
      </c>
      <c r="C156" s="146"/>
      <c r="D156" s="168"/>
      <c r="E156" s="166"/>
      <c r="F156" s="166"/>
      <c r="M156" s="167"/>
      <c r="N156" s="146"/>
      <c r="O156" s="146"/>
      <c r="P156" s="146"/>
      <c r="Q156" s="146"/>
      <c r="R156" s="146"/>
      <c r="S156" s="167"/>
      <c r="T156" s="146"/>
      <c r="U156" s="146"/>
      <c r="V156" s="146"/>
      <c r="W156" s="146"/>
      <c r="X156" s="146"/>
      <c r="Y156" s="167"/>
      <c r="Z156" s="146"/>
      <c r="AA156" s="146"/>
      <c r="AB156" s="146"/>
      <c r="AC156" s="146"/>
      <c r="AD156" s="146"/>
      <c r="AE156" s="167"/>
      <c r="AF156" s="146"/>
      <c r="AG156" s="146"/>
      <c r="AH156" s="146"/>
      <c r="AI156" s="146"/>
      <c r="AJ156" s="171"/>
      <c r="AK156" s="169"/>
      <c r="AL156" s="169"/>
      <c r="AM156" s="170"/>
      <c r="AN156" s="167"/>
      <c r="AO156" s="146"/>
      <c r="AP156" s="146"/>
      <c r="AQ156" s="146"/>
      <c r="AR156" s="146"/>
      <c r="AS156" s="171"/>
      <c r="AT156" s="172" t="s">
        <v>1125</v>
      </c>
      <c r="AU156" s="359"/>
      <c r="AV156" s="173"/>
      <c r="AW156" s="173"/>
      <c r="AX156" s="173"/>
      <c r="AY156" s="173"/>
      <c r="AZ156" s="173"/>
      <c r="BA156" s="173"/>
      <c r="BB156" s="173"/>
      <c r="BC156" s="173"/>
      <c r="BD156" s="173"/>
      <c r="BE156" s="146"/>
      <c r="BF156" s="173"/>
      <c r="BG156" s="173"/>
      <c r="BH156" s="173"/>
      <c r="BI156" s="173"/>
      <c r="BJ156" s="167"/>
      <c r="BK156" s="171"/>
      <c r="BL156" s="302"/>
      <c r="BM156" s="303"/>
      <c r="BN156" s="173"/>
      <c r="BO156" s="304"/>
      <c r="BP156" s="278"/>
      <c r="BQ156" s="171"/>
      <c r="BR156" s="231"/>
      <c r="BS156" s="231"/>
      <c r="BT156" s="231"/>
      <c r="BU156" s="231"/>
      <c r="BV156" s="231"/>
      <c r="BW156" s="231"/>
      <c r="BX156" s="233"/>
      <c r="BY156" s="167"/>
      <c r="BZ156" s="231"/>
      <c r="CA156" s="231"/>
      <c r="CB156" s="231"/>
      <c r="CC156" s="231"/>
      <c r="CD156" s="231"/>
      <c r="CE156" s="233"/>
      <c r="CF156" s="167"/>
      <c r="CG156" s="231"/>
      <c r="CH156" s="231"/>
      <c r="CI156" s="231"/>
      <c r="CJ156" s="231"/>
      <c r="CK156" s="231"/>
      <c r="CL156" s="233"/>
      <c r="CM156" s="167"/>
      <c r="CN156" s="146"/>
      <c r="CO156" s="146"/>
      <c r="CP156" s="146"/>
      <c r="CQ156" s="146"/>
      <c r="CR156" s="146"/>
      <c r="CS156" s="146"/>
      <c r="CT156" s="167"/>
      <c r="CU156" s="231"/>
      <c r="CV156" s="231"/>
      <c r="CW156" s="231"/>
      <c r="CX156" s="231"/>
      <c r="CY156" s="231"/>
      <c r="CZ156" s="231"/>
      <c r="DA156" s="155"/>
      <c r="DB156" s="146"/>
      <c r="DC156" s="173"/>
      <c r="DD156" s="146"/>
      <c r="DE156" s="173"/>
      <c r="DF156" s="146"/>
      <c r="DG156" s="169"/>
      <c r="DH156" s="169"/>
      <c r="DI156" s="169"/>
      <c r="DJ156" s="146"/>
      <c r="DK156" s="207"/>
      <c r="DL156" s="231"/>
      <c r="DM156" s="231"/>
      <c r="DN156" s="231"/>
      <c r="DO156" s="233"/>
    </row>
    <row r="157" spans="1:119" x14ac:dyDescent="0.25">
      <c r="A157" s="152">
        <v>153</v>
      </c>
      <c r="B157" s="146" t="s">
        <v>556</v>
      </c>
      <c r="C157" s="146"/>
      <c r="D157" s="168"/>
      <c r="E157" s="166"/>
      <c r="F157" s="166"/>
      <c r="M157" s="167"/>
      <c r="N157" s="146"/>
      <c r="O157" s="146"/>
      <c r="P157" s="146"/>
      <c r="Q157" s="146"/>
      <c r="R157" s="146"/>
      <c r="S157" s="167"/>
      <c r="T157" s="146"/>
      <c r="U157" s="146"/>
      <c r="V157" s="146"/>
      <c r="W157" s="146"/>
      <c r="X157" s="146"/>
      <c r="Y157" s="167"/>
      <c r="Z157" s="146"/>
      <c r="AA157" s="146"/>
      <c r="AB157" s="146"/>
      <c r="AC157" s="146"/>
      <c r="AD157" s="146"/>
      <c r="AE157" s="167"/>
      <c r="AF157" s="146"/>
      <c r="AG157" s="146"/>
      <c r="AH157" s="146"/>
      <c r="AI157" s="146"/>
      <c r="AJ157" s="171"/>
      <c r="AK157" s="169"/>
      <c r="AL157" s="169"/>
      <c r="AM157" s="170"/>
      <c r="AN157" s="167"/>
      <c r="AO157" s="146"/>
      <c r="AP157" s="146"/>
      <c r="AQ157" s="146"/>
      <c r="AR157" s="146"/>
      <c r="AS157" s="171"/>
      <c r="AT157" s="172" t="s">
        <v>1125</v>
      </c>
      <c r="AU157" s="359"/>
      <c r="AV157" s="173"/>
      <c r="AW157" s="173"/>
      <c r="AX157" s="173"/>
      <c r="AY157" s="173"/>
      <c r="AZ157" s="173"/>
      <c r="BA157" s="173"/>
      <c r="BB157" s="173"/>
      <c r="BC157" s="173"/>
      <c r="BD157" s="173"/>
      <c r="BE157" s="146"/>
      <c r="BF157" s="173"/>
      <c r="BG157" s="173"/>
      <c r="BH157" s="173"/>
      <c r="BI157" s="173"/>
      <c r="BJ157" s="167"/>
      <c r="BK157" s="171"/>
      <c r="BL157" s="302"/>
      <c r="BM157" s="303"/>
      <c r="BN157" s="173"/>
      <c r="BO157" s="304"/>
      <c r="BP157" s="278"/>
      <c r="BQ157" s="171"/>
      <c r="BR157" s="231"/>
      <c r="BS157" s="231"/>
      <c r="BT157" s="231"/>
      <c r="BU157" s="231"/>
      <c r="BV157" s="231"/>
      <c r="BW157" s="231"/>
      <c r="BX157" s="233"/>
      <c r="BY157" s="167"/>
      <c r="BZ157" s="231"/>
      <c r="CA157" s="231"/>
      <c r="CB157" s="231"/>
      <c r="CC157" s="231"/>
      <c r="CD157" s="231"/>
      <c r="CE157" s="233"/>
      <c r="CF157" s="167"/>
      <c r="CG157" s="231"/>
      <c r="CH157" s="231"/>
      <c r="CI157" s="231"/>
      <c r="CJ157" s="231"/>
      <c r="CK157" s="231"/>
      <c r="CL157" s="233"/>
      <c r="CM157" s="167"/>
      <c r="CN157" s="146"/>
      <c r="CO157" s="146"/>
      <c r="CP157" s="146"/>
      <c r="CQ157" s="146"/>
      <c r="CR157" s="146"/>
      <c r="CS157" s="146"/>
      <c r="CT157" s="167"/>
      <c r="CU157" s="231"/>
      <c r="CV157" s="231"/>
      <c r="CW157" s="231"/>
      <c r="CX157" s="231"/>
      <c r="CY157" s="231"/>
      <c r="CZ157" s="231"/>
      <c r="DA157" s="155"/>
      <c r="DB157" s="146"/>
      <c r="DC157" s="173"/>
      <c r="DD157" s="146"/>
      <c r="DE157" s="173"/>
      <c r="DF157" s="146"/>
      <c r="DG157" s="169"/>
      <c r="DH157" s="169"/>
      <c r="DI157" s="169"/>
      <c r="DJ157" s="146"/>
      <c r="DK157" s="207"/>
      <c r="DL157" s="231"/>
      <c r="DM157" s="231"/>
      <c r="DN157" s="231"/>
      <c r="DO157" s="233"/>
    </row>
    <row r="158" spans="1:119" x14ac:dyDescent="0.25">
      <c r="A158" s="152">
        <v>154</v>
      </c>
      <c r="B158" s="146" t="s">
        <v>557</v>
      </c>
      <c r="C158" s="146"/>
      <c r="D158" s="168"/>
      <c r="E158" s="166"/>
      <c r="F158" s="166"/>
      <c r="G158" s="175"/>
      <c r="I158" s="356"/>
      <c r="J158" s="203"/>
      <c r="L158" s="146"/>
      <c r="M158" s="167"/>
      <c r="N158" s="146"/>
      <c r="O158" s="146"/>
      <c r="P158" s="146"/>
      <c r="Q158" s="146"/>
      <c r="R158" s="146"/>
      <c r="S158" s="167"/>
      <c r="T158" s="146"/>
      <c r="U158" s="146"/>
      <c r="V158" s="146"/>
      <c r="W158" s="146"/>
      <c r="X158" s="146"/>
      <c r="Y158" s="167"/>
      <c r="Z158" s="146"/>
      <c r="AA158" s="146"/>
      <c r="AB158" s="146"/>
      <c r="AC158" s="146"/>
      <c r="AD158" s="146"/>
      <c r="AE158" s="167"/>
      <c r="AF158" s="146"/>
      <c r="AG158" s="146"/>
      <c r="AH158" s="146"/>
      <c r="AI158" s="146"/>
      <c r="AJ158" s="171"/>
      <c r="AK158" s="169"/>
      <c r="AL158" s="169"/>
      <c r="AM158" s="170"/>
      <c r="AN158" s="167"/>
      <c r="AO158" s="146"/>
      <c r="AP158" s="146"/>
      <c r="AQ158" s="146"/>
      <c r="AR158" s="146"/>
      <c r="AS158" s="171"/>
      <c r="AT158" s="172" t="s">
        <v>1125</v>
      </c>
      <c r="AU158" s="359"/>
      <c r="AV158" s="173"/>
      <c r="AW158" s="173"/>
      <c r="AX158" s="173"/>
      <c r="AY158" s="173"/>
      <c r="AZ158" s="173"/>
      <c r="BA158" s="173"/>
      <c r="BB158" s="173"/>
      <c r="BC158" s="173"/>
      <c r="BD158" s="173"/>
      <c r="BE158" s="146"/>
      <c r="BF158" s="173"/>
      <c r="BG158" s="173"/>
      <c r="BH158" s="173"/>
      <c r="BI158" s="173"/>
      <c r="BJ158" s="167"/>
      <c r="BK158" s="171"/>
      <c r="BL158" s="302"/>
      <c r="BM158" s="303"/>
      <c r="BN158" s="173"/>
      <c r="BO158" s="304"/>
      <c r="BP158" s="278"/>
      <c r="BQ158" s="171"/>
      <c r="BR158" s="231"/>
      <c r="BS158" s="231"/>
      <c r="BT158" s="231"/>
      <c r="BU158" s="231"/>
      <c r="BV158" s="231"/>
      <c r="BW158" s="231"/>
      <c r="BX158" s="233"/>
      <c r="BY158" s="167"/>
      <c r="BZ158" s="231"/>
      <c r="CA158" s="231"/>
      <c r="CB158" s="231"/>
      <c r="CC158" s="231"/>
      <c r="CD158" s="231"/>
      <c r="CE158" s="233"/>
      <c r="CF158" s="167"/>
      <c r="CG158" s="231"/>
      <c r="CH158" s="231"/>
      <c r="CI158" s="231"/>
      <c r="CJ158" s="231"/>
      <c r="CK158" s="231"/>
      <c r="CL158" s="233"/>
      <c r="CM158" s="167"/>
      <c r="CN158" s="146"/>
      <c r="CO158" s="146"/>
      <c r="CP158" s="146"/>
      <c r="CQ158" s="146"/>
      <c r="CR158" s="146"/>
      <c r="CS158" s="146"/>
      <c r="CT158" s="167"/>
      <c r="CU158" s="231"/>
      <c r="CV158" s="231"/>
      <c r="CW158" s="231"/>
      <c r="CX158" s="231"/>
      <c r="CY158" s="231"/>
      <c r="CZ158" s="231"/>
      <c r="DA158" s="155"/>
      <c r="DB158" s="146"/>
      <c r="DC158" s="173"/>
      <c r="DD158" s="146"/>
      <c r="DE158" s="173"/>
      <c r="DF158" s="146"/>
      <c r="DG158" s="169"/>
      <c r="DH158" s="169"/>
      <c r="DI158" s="169"/>
      <c r="DJ158" s="146"/>
      <c r="DK158" s="207"/>
      <c r="DL158" s="231"/>
      <c r="DM158" s="231"/>
      <c r="DN158" s="231"/>
      <c r="DO158" s="233"/>
    </row>
    <row r="159" spans="1:119" x14ac:dyDescent="0.25">
      <c r="A159" s="152">
        <v>155</v>
      </c>
      <c r="B159" s="146" t="s">
        <v>558</v>
      </c>
      <c r="C159" s="146"/>
      <c r="D159" s="168"/>
      <c r="E159" s="166"/>
      <c r="F159" s="166"/>
      <c r="G159" s="175"/>
      <c r="I159" s="356"/>
      <c r="J159" s="203"/>
      <c r="L159" s="146"/>
      <c r="M159" s="167"/>
      <c r="N159" s="146"/>
      <c r="O159" s="146"/>
      <c r="P159" s="146"/>
      <c r="Q159" s="146"/>
      <c r="R159" s="146"/>
      <c r="S159" s="167"/>
      <c r="T159" s="146"/>
      <c r="U159" s="146"/>
      <c r="V159" s="146"/>
      <c r="W159" s="146"/>
      <c r="X159" s="146"/>
      <c r="Y159" s="167"/>
      <c r="Z159" s="146"/>
      <c r="AA159" s="146"/>
      <c r="AB159" s="146"/>
      <c r="AC159" s="146"/>
      <c r="AD159" s="146"/>
      <c r="AE159" s="167"/>
      <c r="AF159" s="146"/>
      <c r="AG159" s="146"/>
      <c r="AH159" s="146"/>
      <c r="AI159" s="146"/>
      <c r="AJ159" s="171"/>
      <c r="AK159" s="169"/>
      <c r="AL159" s="169"/>
      <c r="AM159" s="170"/>
      <c r="AN159" s="167"/>
      <c r="AO159" s="146"/>
      <c r="AP159" s="146"/>
      <c r="AQ159" s="146"/>
      <c r="AR159" s="146"/>
      <c r="AS159" s="171"/>
      <c r="AT159" s="172" t="s">
        <v>1125</v>
      </c>
      <c r="AU159" s="359"/>
      <c r="AV159" s="173"/>
      <c r="AW159" s="173"/>
      <c r="AX159" s="173"/>
      <c r="AY159" s="173"/>
      <c r="AZ159" s="173"/>
      <c r="BA159" s="173"/>
      <c r="BB159" s="173"/>
      <c r="BC159" s="173"/>
      <c r="BD159" s="173"/>
      <c r="BE159" s="146"/>
      <c r="BF159" s="173"/>
      <c r="BG159" s="173"/>
      <c r="BH159" s="173"/>
      <c r="BI159" s="173"/>
      <c r="BJ159" s="167"/>
      <c r="BK159" s="171"/>
      <c r="BL159" s="302"/>
      <c r="BM159" s="303"/>
      <c r="BN159" s="173"/>
      <c r="BO159" s="304"/>
      <c r="BP159" s="278"/>
      <c r="BQ159" s="171"/>
      <c r="BR159" s="231"/>
      <c r="BS159" s="231"/>
      <c r="BT159" s="231"/>
      <c r="BU159" s="231"/>
      <c r="BV159" s="231"/>
      <c r="BW159" s="231"/>
      <c r="BX159" s="233"/>
      <c r="BY159" s="167"/>
      <c r="BZ159" s="231"/>
      <c r="CA159" s="231"/>
      <c r="CB159" s="231"/>
      <c r="CC159" s="231"/>
      <c r="CD159" s="231"/>
      <c r="CE159" s="233"/>
      <c r="CF159" s="167"/>
      <c r="CG159" s="231"/>
      <c r="CH159" s="231"/>
      <c r="CI159" s="231"/>
      <c r="CJ159" s="231"/>
      <c r="CK159" s="231"/>
      <c r="CL159" s="233"/>
      <c r="CM159" s="167"/>
      <c r="CN159" s="146"/>
      <c r="CO159" s="146"/>
      <c r="CP159" s="146"/>
      <c r="CQ159" s="146"/>
      <c r="CR159" s="146"/>
      <c r="CS159" s="146"/>
      <c r="CT159" s="167"/>
      <c r="CU159" s="231"/>
      <c r="CV159" s="231"/>
      <c r="CW159" s="231"/>
      <c r="CX159" s="231"/>
      <c r="CY159" s="231"/>
      <c r="CZ159" s="231"/>
      <c r="DA159" s="155"/>
      <c r="DB159" s="146"/>
      <c r="DC159" s="173"/>
      <c r="DD159" s="146"/>
      <c r="DE159" s="173"/>
      <c r="DF159" s="146"/>
      <c r="DG159" s="169"/>
      <c r="DH159" s="169"/>
      <c r="DI159" s="169"/>
      <c r="DJ159" s="146"/>
      <c r="DK159" s="207"/>
      <c r="DL159" s="231"/>
      <c r="DM159" s="231"/>
      <c r="DN159" s="231"/>
      <c r="DO159" s="233"/>
    </row>
    <row r="160" spans="1:119" x14ac:dyDescent="0.25">
      <c r="A160" s="152">
        <v>156</v>
      </c>
      <c r="B160" s="146" t="s">
        <v>559</v>
      </c>
      <c r="C160" s="146"/>
      <c r="D160" s="168"/>
      <c r="E160" s="166"/>
      <c r="F160" s="166"/>
      <c r="G160" s="175"/>
      <c r="I160" s="356"/>
      <c r="J160" s="203"/>
      <c r="L160" s="146"/>
      <c r="M160" s="167"/>
      <c r="N160" s="146"/>
      <c r="O160" s="146"/>
      <c r="P160" s="146"/>
      <c r="Q160" s="146"/>
      <c r="R160" s="146"/>
      <c r="S160" s="167"/>
      <c r="T160" s="146"/>
      <c r="U160" s="146"/>
      <c r="V160" s="146"/>
      <c r="W160" s="146"/>
      <c r="X160" s="146"/>
      <c r="Y160" s="167"/>
      <c r="Z160" s="146"/>
      <c r="AA160" s="146"/>
      <c r="AB160" s="146"/>
      <c r="AC160" s="146"/>
      <c r="AD160" s="146"/>
      <c r="AE160" s="167"/>
      <c r="AF160" s="146"/>
      <c r="AG160" s="146"/>
      <c r="AH160" s="146"/>
      <c r="AI160" s="146"/>
      <c r="AJ160" s="171"/>
      <c r="AK160" s="169"/>
      <c r="AL160" s="169"/>
      <c r="AM160" s="170"/>
      <c r="AN160" s="167"/>
      <c r="AO160" s="146"/>
      <c r="AP160" s="146"/>
      <c r="AQ160" s="146"/>
      <c r="AR160" s="146"/>
      <c r="AS160" s="171"/>
      <c r="AT160" s="172" t="s">
        <v>1125</v>
      </c>
      <c r="AU160" s="359"/>
      <c r="AV160" s="173"/>
      <c r="AW160" s="173"/>
      <c r="AX160" s="173"/>
      <c r="AY160" s="173"/>
      <c r="AZ160" s="173"/>
      <c r="BA160" s="173"/>
      <c r="BB160" s="173"/>
      <c r="BC160" s="173"/>
      <c r="BD160" s="173"/>
      <c r="BE160" s="146"/>
      <c r="BF160" s="173"/>
      <c r="BG160" s="173"/>
      <c r="BH160" s="173"/>
      <c r="BI160" s="173"/>
      <c r="BJ160" s="167"/>
      <c r="BK160" s="171"/>
      <c r="BL160" s="302"/>
      <c r="BM160" s="303"/>
      <c r="BN160" s="173"/>
      <c r="BO160" s="304"/>
      <c r="BP160" s="278"/>
      <c r="BQ160" s="171"/>
      <c r="BR160" s="231"/>
      <c r="BS160" s="231"/>
      <c r="BT160" s="231"/>
      <c r="BU160" s="231"/>
      <c r="BV160" s="231"/>
      <c r="BW160" s="231"/>
      <c r="BX160" s="233"/>
      <c r="BY160" s="167"/>
      <c r="BZ160" s="231"/>
      <c r="CA160" s="231"/>
      <c r="CB160" s="231"/>
      <c r="CC160" s="231"/>
      <c r="CD160" s="231"/>
      <c r="CE160" s="233"/>
      <c r="CF160" s="167"/>
      <c r="CG160" s="231"/>
      <c r="CH160" s="231"/>
      <c r="CI160" s="231"/>
      <c r="CJ160" s="231"/>
      <c r="CK160" s="231"/>
      <c r="CL160" s="233"/>
      <c r="CM160" s="167"/>
      <c r="CN160" s="146"/>
      <c r="CO160" s="146"/>
      <c r="CP160" s="146"/>
      <c r="CQ160" s="146"/>
      <c r="CR160" s="146"/>
      <c r="CS160" s="146"/>
      <c r="CT160" s="167"/>
      <c r="CU160" s="231"/>
      <c r="CV160" s="231"/>
      <c r="CW160" s="231"/>
      <c r="CX160" s="231"/>
      <c r="CY160" s="231"/>
      <c r="CZ160" s="231"/>
      <c r="DA160" s="155"/>
      <c r="DB160" s="146"/>
      <c r="DC160" s="173"/>
      <c r="DD160" s="146"/>
      <c r="DE160" s="173"/>
      <c r="DF160" s="146"/>
      <c r="DG160" s="169"/>
      <c r="DH160" s="169"/>
      <c r="DI160" s="169"/>
      <c r="DJ160" s="146"/>
      <c r="DK160" s="207"/>
      <c r="DL160" s="231"/>
      <c r="DM160" s="231"/>
      <c r="DN160" s="231"/>
      <c r="DO160" s="233"/>
    </row>
    <row r="161" spans="1:119" x14ac:dyDescent="0.25">
      <c r="A161" s="152">
        <v>157</v>
      </c>
      <c r="B161" s="146"/>
      <c r="C161" s="146"/>
      <c r="D161" s="168"/>
      <c r="E161" s="166"/>
      <c r="F161" s="166"/>
      <c r="G161" s="175"/>
      <c r="I161" s="356"/>
      <c r="J161" s="203"/>
      <c r="L161" s="146"/>
      <c r="M161" s="167"/>
      <c r="N161" s="146"/>
      <c r="O161" s="146"/>
      <c r="P161" s="146"/>
      <c r="Q161" s="146"/>
      <c r="R161" s="146"/>
      <c r="S161" s="167"/>
      <c r="T161" s="146"/>
      <c r="U161" s="146"/>
      <c r="V161" s="146"/>
      <c r="W161" s="146"/>
      <c r="X161" s="146"/>
      <c r="Y161" s="167"/>
      <c r="Z161" s="146"/>
      <c r="AA161" s="146"/>
      <c r="AB161" s="146"/>
      <c r="AC161" s="146"/>
      <c r="AD161" s="146"/>
      <c r="AE161" s="167"/>
      <c r="AF161" s="146"/>
      <c r="AG161" s="146"/>
      <c r="AH161" s="146"/>
      <c r="AI161" s="146"/>
      <c r="AJ161" s="171"/>
      <c r="AK161" s="169"/>
      <c r="AL161" s="169"/>
      <c r="AM161" s="170"/>
      <c r="AN161" s="167"/>
      <c r="AO161" s="146"/>
      <c r="AP161" s="146"/>
      <c r="AQ161" s="146"/>
      <c r="AR161" s="146"/>
      <c r="AS161" s="171"/>
      <c r="AT161" s="172" t="s">
        <v>1125</v>
      </c>
      <c r="AU161" s="359"/>
      <c r="AV161" s="173"/>
      <c r="AW161" s="173"/>
      <c r="AX161" s="173"/>
      <c r="AY161" s="173"/>
      <c r="AZ161" s="173"/>
      <c r="BA161" s="173"/>
      <c r="BB161" s="173"/>
      <c r="BC161" s="173"/>
      <c r="BD161" s="173"/>
      <c r="BE161" s="146"/>
      <c r="BF161" s="173"/>
      <c r="BG161" s="173"/>
      <c r="BH161" s="173"/>
      <c r="BI161" s="173"/>
      <c r="BJ161" s="167"/>
      <c r="BK161" s="171"/>
      <c r="BL161" s="302"/>
      <c r="BM161" s="303"/>
      <c r="BN161" s="173"/>
      <c r="BO161" s="304"/>
      <c r="BP161" s="278"/>
      <c r="BQ161" s="171"/>
      <c r="BR161" s="231"/>
      <c r="BS161" s="231"/>
      <c r="BT161" s="231"/>
      <c r="BU161" s="231"/>
      <c r="BV161" s="231"/>
      <c r="BW161" s="231"/>
      <c r="BX161" s="233"/>
      <c r="BY161" s="167"/>
      <c r="BZ161" s="231"/>
      <c r="CA161" s="231"/>
      <c r="CB161" s="231"/>
      <c r="CC161" s="231"/>
      <c r="CD161" s="231"/>
      <c r="CE161" s="233"/>
      <c r="CF161" s="167"/>
      <c r="CG161" s="231"/>
      <c r="CH161" s="231"/>
      <c r="CI161" s="231"/>
      <c r="CJ161" s="231"/>
      <c r="CK161" s="231"/>
      <c r="CL161" s="233"/>
      <c r="CM161" s="167"/>
      <c r="CN161" s="146"/>
      <c r="CO161" s="146"/>
      <c r="CP161" s="146"/>
      <c r="CQ161" s="146"/>
      <c r="CR161" s="146"/>
      <c r="CS161" s="146"/>
      <c r="CT161" s="167"/>
      <c r="CU161" s="231"/>
      <c r="CV161" s="231"/>
      <c r="CW161" s="231"/>
      <c r="CX161" s="231"/>
      <c r="CY161" s="231"/>
      <c r="CZ161" s="231"/>
      <c r="DA161" s="155"/>
      <c r="DB161" s="146"/>
      <c r="DC161" s="173"/>
      <c r="DD161" s="146"/>
      <c r="DE161" s="173"/>
      <c r="DF161" s="146"/>
      <c r="DG161" s="169"/>
      <c r="DH161" s="169"/>
      <c r="DI161" s="169"/>
      <c r="DJ161" s="146"/>
      <c r="DK161" s="207"/>
      <c r="DL161" s="231"/>
      <c r="DM161" s="231"/>
      <c r="DN161" s="231"/>
      <c r="DO161" s="233"/>
    </row>
    <row r="162" spans="1:119" x14ac:dyDescent="0.25">
      <c r="A162" s="152">
        <v>158</v>
      </c>
      <c r="B162" s="146"/>
      <c r="C162" s="146"/>
      <c r="D162" s="168"/>
      <c r="E162" s="166"/>
      <c r="F162" s="166"/>
      <c r="G162" s="175"/>
      <c r="I162" s="356"/>
      <c r="J162" s="203"/>
      <c r="L162" s="146"/>
      <c r="M162" s="167"/>
      <c r="N162" s="146"/>
      <c r="O162" s="146"/>
      <c r="P162" s="146"/>
      <c r="Q162" s="146"/>
      <c r="R162" s="146"/>
      <c r="S162" s="167"/>
      <c r="T162" s="146"/>
      <c r="U162" s="146"/>
      <c r="V162" s="146"/>
      <c r="W162" s="146"/>
      <c r="X162" s="146"/>
      <c r="Y162" s="167"/>
      <c r="Z162" s="146"/>
      <c r="AA162" s="146"/>
      <c r="AB162" s="146"/>
      <c r="AC162" s="146"/>
      <c r="AD162" s="146"/>
      <c r="AE162" s="167"/>
      <c r="AF162" s="146"/>
      <c r="AG162" s="146"/>
      <c r="AH162" s="146"/>
      <c r="AI162" s="146"/>
      <c r="AJ162" s="171"/>
      <c r="AK162" s="169"/>
      <c r="AL162" s="169"/>
      <c r="AM162" s="170"/>
      <c r="AN162" s="167"/>
      <c r="AO162" s="146"/>
      <c r="AP162" s="146"/>
      <c r="AQ162" s="146"/>
      <c r="AR162" s="146"/>
      <c r="AS162" s="171"/>
      <c r="AT162" s="172" t="s">
        <v>1125</v>
      </c>
      <c r="AU162" s="359"/>
      <c r="AV162" s="173"/>
      <c r="AW162" s="173"/>
      <c r="AX162" s="173"/>
      <c r="AY162" s="173"/>
      <c r="AZ162" s="173"/>
      <c r="BA162" s="173"/>
      <c r="BB162" s="173"/>
      <c r="BC162" s="173"/>
      <c r="BD162" s="173"/>
      <c r="BE162" s="146"/>
      <c r="BF162" s="173"/>
      <c r="BG162" s="173"/>
      <c r="BH162" s="173"/>
      <c r="BI162" s="173"/>
      <c r="BJ162" s="167"/>
      <c r="BK162" s="171"/>
      <c r="BL162" s="302"/>
      <c r="BM162" s="303"/>
      <c r="BN162" s="173"/>
      <c r="BO162" s="304"/>
      <c r="BP162" s="278"/>
      <c r="BQ162" s="171"/>
      <c r="BR162" s="231"/>
      <c r="BS162" s="231"/>
      <c r="BT162" s="231"/>
      <c r="BU162" s="231"/>
      <c r="BV162" s="231"/>
      <c r="BW162" s="231"/>
      <c r="BX162" s="233"/>
      <c r="BY162" s="167"/>
      <c r="BZ162" s="231"/>
      <c r="CA162" s="231"/>
      <c r="CB162" s="231"/>
      <c r="CC162" s="231"/>
      <c r="CD162" s="231"/>
      <c r="CE162" s="233"/>
      <c r="CF162" s="167"/>
      <c r="CG162" s="231"/>
      <c r="CH162" s="231"/>
      <c r="CI162" s="231"/>
      <c r="CJ162" s="231"/>
      <c r="CK162" s="231"/>
      <c r="CL162" s="233"/>
      <c r="CM162" s="167"/>
      <c r="CN162" s="146"/>
      <c r="CO162" s="146"/>
      <c r="CP162" s="146"/>
      <c r="CQ162" s="146"/>
      <c r="CR162" s="146"/>
      <c r="CS162" s="146"/>
      <c r="CT162" s="167"/>
      <c r="CU162" s="231"/>
      <c r="CV162" s="231"/>
      <c r="CW162" s="231"/>
      <c r="CX162" s="231"/>
      <c r="CY162" s="231"/>
      <c r="CZ162" s="231"/>
      <c r="DA162" s="155"/>
      <c r="DB162" s="146"/>
      <c r="DC162" s="173"/>
      <c r="DD162" s="146"/>
      <c r="DE162" s="173"/>
      <c r="DF162" s="146"/>
      <c r="DG162" s="169"/>
      <c r="DH162" s="169"/>
      <c r="DI162" s="169"/>
      <c r="DJ162" s="146"/>
      <c r="DK162" s="207"/>
      <c r="DL162" s="231"/>
      <c r="DM162" s="231"/>
      <c r="DN162" s="231"/>
      <c r="DO162" s="233"/>
    </row>
    <row r="163" spans="1:119" x14ac:dyDescent="0.25">
      <c r="A163" s="152">
        <v>159</v>
      </c>
      <c r="B163" s="146"/>
      <c r="C163" s="146"/>
      <c r="D163" s="168"/>
      <c r="E163" s="166"/>
      <c r="F163" s="166"/>
      <c r="G163" s="175"/>
      <c r="I163" s="356"/>
      <c r="J163" s="203"/>
      <c r="L163" s="146"/>
      <c r="M163" s="167"/>
      <c r="N163" s="146"/>
      <c r="O163" s="146"/>
      <c r="P163" s="146"/>
      <c r="Q163" s="146"/>
      <c r="R163" s="146"/>
      <c r="S163" s="167"/>
      <c r="T163" s="146"/>
      <c r="U163" s="146"/>
      <c r="V163" s="146"/>
      <c r="W163" s="146"/>
      <c r="X163" s="146"/>
      <c r="Y163" s="167"/>
      <c r="Z163" s="146"/>
      <c r="AA163" s="146"/>
      <c r="AB163" s="146"/>
      <c r="AC163" s="146"/>
      <c r="AD163" s="146"/>
      <c r="AE163" s="167"/>
      <c r="AF163" s="146"/>
      <c r="AG163" s="146"/>
      <c r="AH163" s="146"/>
      <c r="AI163" s="146"/>
      <c r="AJ163" s="171"/>
      <c r="AK163" s="169"/>
      <c r="AL163" s="169"/>
      <c r="AM163" s="170"/>
      <c r="AN163" s="167"/>
      <c r="AO163" s="146"/>
      <c r="AP163" s="146"/>
      <c r="AQ163" s="146"/>
      <c r="AR163" s="146"/>
      <c r="AS163" s="171"/>
      <c r="AT163" s="172" t="s">
        <v>1125</v>
      </c>
      <c r="AU163" s="359"/>
      <c r="AV163" s="173"/>
      <c r="AW163" s="173"/>
      <c r="AX163" s="173"/>
      <c r="AY163" s="173"/>
      <c r="AZ163" s="173"/>
      <c r="BA163" s="173"/>
      <c r="BB163" s="173"/>
      <c r="BC163" s="173"/>
      <c r="BD163" s="173"/>
      <c r="BE163" s="146"/>
      <c r="BF163" s="173"/>
      <c r="BG163" s="173"/>
      <c r="BH163" s="173"/>
      <c r="BI163" s="173"/>
      <c r="BJ163" s="167"/>
      <c r="BK163" s="171"/>
      <c r="BL163" s="302"/>
      <c r="BM163" s="303"/>
      <c r="BN163" s="173"/>
      <c r="BO163" s="304"/>
      <c r="BP163" s="278"/>
      <c r="BQ163" s="171"/>
      <c r="BR163" s="231"/>
      <c r="BS163" s="231"/>
      <c r="BT163" s="231"/>
      <c r="BU163" s="231"/>
      <c r="BV163" s="231"/>
      <c r="BW163" s="231"/>
      <c r="BX163" s="233"/>
      <c r="BY163" s="167"/>
      <c r="BZ163" s="231"/>
      <c r="CA163" s="231"/>
      <c r="CB163" s="231"/>
      <c r="CC163" s="231"/>
      <c r="CD163" s="231"/>
      <c r="CE163" s="233"/>
      <c r="CF163" s="167"/>
      <c r="CG163" s="231"/>
      <c r="CH163" s="231"/>
      <c r="CI163" s="231"/>
      <c r="CJ163" s="231"/>
      <c r="CK163" s="231"/>
      <c r="CL163" s="233"/>
      <c r="CM163" s="167"/>
      <c r="CN163" s="146"/>
      <c r="CO163" s="146"/>
      <c r="CP163" s="146"/>
      <c r="CQ163" s="146"/>
      <c r="CR163" s="146"/>
      <c r="CS163" s="146"/>
      <c r="CT163" s="167"/>
      <c r="CU163" s="231"/>
      <c r="CV163" s="231"/>
      <c r="CW163" s="231"/>
      <c r="CX163" s="231"/>
      <c r="CY163" s="231"/>
      <c r="CZ163" s="231"/>
      <c r="DA163" s="155"/>
      <c r="DB163" s="146"/>
      <c r="DC163" s="173"/>
      <c r="DD163" s="146"/>
      <c r="DE163" s="173"/>
      <c r="DF163" s="146"/>
      <c r="DG163" s="169"/>
      <c r="DH163" s="169"/>
      <c r="DI163" s="169"/>
      <c r="DJ163" s="146"/>
      <c r="DK163" s="207"/>
      <c r="DL163" s="231"/>
      <c r="DM163" s="231"/>
      <c r="DN163" s="231"/>
      <c r="DO163" s="233"/>
    </row>
    <row r="164" spans="1:119" x14ac:dyDescent="0.25">
      <c r="A164" s="152">
        <v>160</v>
      </c>
      <c r="B164" s="146"/>
      <c r="C164" s="146"/>
      <c r="D164" s="168"/>
      <c r="E164" s="166"/>
      <c r="F164" s="166"/>
      <c r="G164" s="175"/>
      <c r="I164" s="356"/>
      <c r="J164" s="203"/>
      <c r="L164" s="146"/>
      <c r="M164" s="167"/>
      <c r="N164" s="146"/>
      <c r="O164" s="146"/>
      <c r="P164" s="146"/>
      <c r="Q164" s="146"/>
      <c r="R164" s="146"/>
      <c r="S164" s="167"/>
      <c r="T164" s="146"/>
      <c r="U164" s="146"/>
      <c r="V164" s="146"/>
      <c r="W164" s="146"/>
      <c r="X164" s="146"/>
      <c r="Y164" s="167"/>
      <c r="Z164" s="146"/>
      <c r="AA164" s="146"/>
      <c r="AB164" s="146"/>
      <c r="AC164" s="146"/>
      <c r="AD164" s="146"/>
      <c r="AE164" s="167"/>
      <c r="AF164" s="146"/>
      <c r="AG164" s="146"/>
      <c r="AH164" s="146"/>
      <c r="AI164" s="146"/>
      <c r="AJ164" s="171"/>
      <c r="AK164" s="169"/>
      <c r="AL164" s="169"/>
      <c r="AM164" s="170"/>
      <c r="AN164" s="167"/>
      <c r="AO164" s="146"/>
      <c r="AP164" s="146"/>
      <c r="AQ164" s="146"/>
      <c r="AR164" s="146"/>
      <c r="AS164" s="171"/>
      <c r="AT164" s="172" t="s">
        <v>1125</v>
      </c>
      <c r="AU164" s="359"/>
      <c r="AV164" s="173"/>
      <c r="AW164" s="173"/>
      <c r="AX164" s="173"/>
      <c r="AY164" s="173"/>
      <c r="AZ164" s="173"/>
      <c r="BA164" s="173"/>
      <c r="BB164" s="173"/>
      <c r="BC164" s="173"/>
      <c r="BD164" s="173"/>
      <c r="BE164" s="146"/>
      <c r="BF164" s="173"/>
      <c r="BG164" s="173"/>
      <c r="BH164" s="173"/>
      <c r="BI164" s="173"/>
      <c r="BJ164" s="167"/>
      <c r="BK164" s="171"/>
      <c r="BL164" s="302"/>
      <c r="BM164" s="303"/>
      <c r="BN164" s="173"/>
      <c r="BO164" s="304"/>
      <c r="BP164" s="278"/>
      <c r="BQ164" s="171"/>
      <c r="BR164" s="231"/>
      <c r="BS164" s="231"/>
      <c r="BT164" s="231"/>
      <c r="BU164" s="231"/>
      <c r="BV164" s="231"/>
      <c r="BW164" s="231"/>
      <c r="BX164" s="233"/>
      <c r="BY164" s="167"/>
      <c r="BZ164" s="231"/>
      <c r="CA164" s="231"/>
      <c r="CB164" s="231"/>
      <c r="CC164" s="231"/>
      <c r="CD164" s="231"/>
      <c r="CE164" s="233"/>
      <c r="CF164" s="167"/>
      <c r="CG164" s="231"/>
      <c r="CH164" s="231"/>
      <c r="CI164" s="231"/>
      <c r="CJ164" s="231"/>
      <c r="CK164" s="231"/>
      <c r="CL164" s="233"/>
      <c r="CM164" s="167"/>
      <c r="CN164" s="146"/>
      <c r="CO164" s="146"/>
      <c r="CP164" s="146"/>
      <c r="CQ164" s="146"/>
      <c r="CR164" s="146"/>
      <c r="CS164" s="146"/>
      <c r="CT164" s="167"/>
      <c r="CU164" s="231"/>
      <c r="CV164" s="231"/>
      <c r="CW164" s="231"/>
      <c r="CX164" s="231"/>
      <c r="CY164" s="231"/>
      <c r="CZ164" s="231"/>
      <c r="DA164" s="155"/>
      <c r="DB164" s="146"/>
      <c r="DC164" s="173"/>
      <c r="DD164" s="146"/>
      <c r="DE164" s="173"/>
      <c r="DF164" s="146"/>
      <c r="DG164" s="169"/>
      <c r="DH164" s="169"/>
      <c r="DI164" s="169"/>
      <c r="DJ164" s="146"/>
      <c r="DK164" s="207"/>
      <c r="DL164" s="231"/>
      <c r="DM164" s="231"/>
      <c r="DN164" s="231"/>
      <c r="DO164" s="233"/>
    </row>
    <row r="165" spans="1:119" x14ac:dyDescent="0.25">
      <c r="A165" s="152">
        <v>161</v>
      </c>
      <c r="B165" s="146"/>
      <c r="C165" s="146"/>
      <c r="D165" s="168"/>
      <c r="E165" s="166"/>
      <c r="F165" s="166"/>
      <c r="G165" s="175"/>
      <c r="I165" s="356"/>
      <c r="J165" s="203"/>
      <c r="L165" s="146"/>
      <c r="M165" s="167"/>
      <c r="N165" s="146"/>
      <c r="O165" s="146"/>
      <c r="P165" s="146"/>
      <c r="Q165" s="146"/>
      <c r="R165" s="146"/>
      <c r="S165" s="167"/>
      <c r="T165" s="146"/>
      <c r="U165" s="146"/>
      <c r="V165" s="146"/>
      <c r="W165" s="146"/>
      <c r="X165" s="146"/>
      <c r="Y165" s="167"/>
      <c r="Z165" s="146"/>
      <c r="AA165" s="146"/>
      <c r="AB165" s="146"/>
      <c r="AC165" s="146"/>
      <c r="AD165" s="146"/>
      <c r="AE165" s="167"/>
      <c r="AF165" s="146"/>
      <c r="AG165" s="146"/>
      <c r="AH165" s="146"/>
      <c r="AI165" s="146"/>
      <c r="AJ165" s="171"/>
      <c r="AK165" s="169"/>
      <c r="AL165" s="169"/>
      <c r="AM165" s="170"/>
      <c r="AN165" s="167"/>
      <c r="AO165" s="146"/>
      <c r="AP165" s="146"/>
      <c r="AQ165" s="146"/>
      <c r="AR165" s="146"/>
      <c r="AS165" s="171"/>
      <c r="AT165" s="172" t="s">
        <v>1125</v>
      </c>
      <c r="AU165" s="359"/>
      <c r="AV165" s="173"/>
      <c r="AW165" s="173"/>
      <c r="AX165" s="173"/>
      <c r="AY165" s="173"/>
      <c r="AZ165" s="173"/>
      <c r="BA165" s="173"/>
      <c r="BB165" s="173"/>
      <c r="BC165" s="173"/>
      <c r="BD165" s="173"/>
      <c r="BE165" s="146"/>
      <c r="BF165" s="173"/>
      <c r="BG165" s="173"/>
      <c r="BH165" s="173"/>
      <c r="BI165" s="173"/>
      <c r="BJ165" s="167"/>
      <c r="BK165" s="171"/>
      <c r="BL165" s="302"/>
      <c r="BM165" s="303"/>
      <c r="BN165" s="173"/>
      <c r="BO165" s="304"/>
      <c r="BP165" s="278"/>
      <c r="BQ165" s="171"/>
      <c r="BR165" s="231"/>
      <c r="BS165" s="231"/>
      <c r="BT165" s="231"/>
      <c r="BU165" s="231"/>
      <c r="BV165" s="231"/>
      <c r="BW165" s="231"/>
      <c r="BX165" s="233"/>
      <c r="BY165" s="167"/>
      <c r="BZ165" s="231"/>
      <c r="CA165" s="231"/>
      <c r="CB165" s="231"/>
      <c r="CC165" s="231"/>
      <c r="CD165" s="231"/>
      <c r="CE165" s="233"/>
      <c r="CF165" s="167"/>
      <c r="CG165" s="231"/>
      <c r="CH165" s="231"/>
      <c r="CI165" s="231"/>
      <c r="CJ165" s="231"/>
      <c r="CK165" s="231"/>
      <c r="CL165" s="233"/>
      <c r="CM165" s="167"/>
      <c r="CN165" s="146"/>
      <c r="CO165" s="146"/>
      <c r="CP165" s="146"/>
      <c r="CQ165" s="146"/>
      <c r="CR165" s="146"/>
      <c r="CS165" s="146"/>
      <c r="CT165" s="167"/>
      <c r="CU165" s="231"/>
      <c r="CV165" s="231"/>
      <c r="CW165" s="231"/>
      <c r="CX165" s="231"/>
      <c r="CY165" s="231"/>
      <c r="CZ165" s="231"/>
      <c r="DA165" s="155"/>
      <c r="DB165" s="146"/>
      <c r="DC165" s="173"/>
      <c r="DD165" s="146"/>
      <c r="DE165" s="173"/>
      <c r="DF165" s="146"/>
      <c r="DG165" s="169"/>
      <c r="DH165" s="169"/>
      <c r="DI165" s="169"/>
      <c r="DJ165" s="146"/>
      <c r="DK165" s="207"/>
      <c r="DL165" s="231"/>
      <c r="DM165" s="231"/>
      <c r="DN165" s="231"/>
      <c r="DO165" s="233"/>
    </row>
    <row r="166" spans="1:119" x14ac:dyDescent="0.25">
      <c r="A166" s="152">
        <v>162</v>
      </c>
      <c r="B166" s="146"/>
      <c r="C166" s="146"/>
      <c r="D166" s="168"/>
      <c r="E166" s="166"/>
      <c r="F166" s="166"/>
      <c r="G166" s="175"/>
      <c r="I166" s="356"/>
      <c r="J166" s="203"/>
      <c r="L166" s="146"/>
      <c r="M166" s="167"/>
      <c r="N166" s="146"/>
      <c r="O166" s="146"/>
      <c r="P166" s="146"/>
      <c r="Q166" s="146"/>
      <c r="R166" s="146"/>
      <c r="S166" s="167"/>
      <c r="T166" s="146"/>
      <c r="U166" s="146"/>
      <c r="V166" s="146"/>
      <c r="W166" s="146"/>
      <c r="X166" s="146"/>
      <c r="Y166" s="167"/>
      <c r="Z166" s="146"/>
      <c r="AA166" s="146"/>
      <c r="AB166" s="146"/>
      <c r="AC166" s="146"/>
      <c r="AD166" s="146"/>
      <c r="AE166" s="167"/>
      <c r="AF166" s="146"/>
      <c r="AG166" s="146"/>
      <c r="AH166" s="146"/>
      <c r="AI166" s="146"/>
      <c r="AJ166" s="171"/>
      <c r="AK166" s="169"/>
      <c r="AL166" s="169"/>
      <c r="AM166" s="170"/>
      <c r="AN166" s="167"/>
      <c r="AO166" s="146"/>
      <c r="AP166" s="146"/>
      <c r="AQ166" s="146"/>
      <c r="AR166" s="146"/>
      <c r="AS166" s="171"/>
      <c r="AT166" s="172" t="s">
        <v>1125</v>
      </c>
      <c r="AU166" s="359"/>
      <c r="AV166" s="173"/>
      <c r="AW166" s="173"/>
      <c r="AX166" s="173"/>
      <c r="AY166" s="173"/>
      <c r="AZ166" s="173"/>
      <c r="BA166" s="173"/>
      <c r="BB166" s="173"/>
      <c r="BC166" s="173"/>
      <c r="BD166" s="173"/>
      <c r="BE166" s="146"/>
      <c r="BF166" s="173"/>
      <c r="BG166" s="173"/>
      <c r="BH166" s="173"/>
      <c r="BI166" s="173"/>
      <c r="BJ166" s="167"/>
      <c r="BK166" s="171"/>
      <c r="BL166" s="302"/>
      <c r="BM166" s="303"/>
      <c r="BN166" s="173"/>
      <c r="BO166" s="304"/>
      <c r="BP166" s="278"/>
      <c r="BQ166" s="171"/>
      <c r="BR166" s="231"/>
      <c r="BS166" s="231"/>
      <c r="BT166" s="231"/>
      <c r="BU166" s="231"/>
      <c r="BV166" s="231"/>
      <c r="BW166" s="231"/>
      <c r="BX166" s="233"/>
      <c r="BY166" s="167"/>
      <c r="BZ166" s="231"/>
      <c r="CA166" s="231"/>
      <c r="CB166" s="231"/>
      <c r="CC166" s="231"/>
      <c r="CD166" s="231"/>
      <c r="CE166" s="233"/>
      <c r="CF166" s="167"/>
      <c r="CG166" s="231"/>
      <c r="CH166" s="231"/>
      <c r="CI166" s="231"/>
      <c r="CJ166" s="231"/>
      <c r="CK166" s="231"/>
      <c r="CL166" s="233"/>
      <c r="CM166" s="167"/>
      <c r="CN166" s="146"/>
      <c r="CO166" s="146"/>
      <c r="CP166" s="146"/>
      <c r="CQ166" s="146"/>
      <c r="CR166" s="146"/>
      <c r="CS166" s="146"/>
      <c r="CT166" s="167"/>
      <c r="CU166" s="231"/>
      <c r="CV166" s="231"/>
      <c r="CW166" s="231"/>
      <c r="CX166" s="231"/>
      <c r="CY166" s="231"/>
      <c r="CZ166" s="231"/>
      <c r="DA166" s="155"/>
      <c r="DB166" s="146"/>
      <c r="DC166" s="173"/>
      <c r="DD166" s="146"/>
      <c r="DE166" s="173"/>
      <c r="DF166" s="146"/>
      <c r="DG166" s="169"/>
      <c r="DH166" s="169"/>
      <c r="DI166" s="169"/>
      <c r="DJ166" s="146"/>
      <c r="DK166" s="207"/>
      <c r="DL166" s="231"/>
      <c r="DM166" s="231"/>
      <c r="DN166" s="231"/>
      <c r="DO166" s="233"/>
    </row>
    <row r="167" spans="1:119" x14ac:dyDescent="0.25">
      <c r="A167" s="152">
        <v>163</v>
      </c>
      <c r="B167" s="146"/>
      <c r="C167" s="146"/>
      <c r="D167" s="168"/>
      <c r="E167" s="166"/>
      <c r="F167" s="166"/>
      <c r="G167" s="175"/>
      <c r="I167" s="356"/>
      <c r="J167" s="203"/>
      <c r="L167" s="146"/>
      <c r="M167" s="167"/>
      <c r="N167" s="146"/>
      <c r="O167" s="146"/>
      <c r="P167" s="146"/>
      <c r="Q167" s="146"/>
      <c r="R167" s="146"/>
      <c r="S167" s="167"/>
      <c r="T167" s="146"/>
      <c r="U167" s="146"/>
      <c r="V167" s="146"/>
      <c r="W167" s="146"/>
      <c r="X167" s="146"/>
      <c r="Y167" s="167"/>
      <c r="Z167" s="146"/>
      <c r="AA167" s="146"/>
      <c r="AB167" s="146"/>
      <c r="AC167" s="146"/>
      <c r="AD167" s="146"/>
      <c r="AE167" s="167"/>
      <c r="AF167" s="146"/>
      <c r="AG167" s="146"/>
      <c r="AH167" s="146"/>
      <c r="AI167" s="146"/>
      <c r="AJ167" s="171"/>
      <c r="AK167" s="169"/>
      <c r="AL167" s="169"/>
      <c r="AM167" s="170"/>
      <c r="AN167" s="167"/>
      <c r="AO167" s="146"/>
      <c r="AP167" s="146"/>
      <c r="AQ167" s="146"/>
      <c r="AR167" s="146"/>
      <c r="AS167" s="171"/>
      <c r="AT167" s="172" t="s">
        <v>1125</v>
      </c>
      <c r="AU167" s="359"/>
      <c r="AV167" s="173"/>
      <c r="AW167" s="173"/>
      <c r="AX167" s="173"/>
      <c r="AY167" s="173"/>
      <c r="AZ167" s="173"/>
      <c r="BA167" s="173"/>
      <c r="BB167" s="173"/>
      <c r="BC167" s="173"/>
      <c r="BD167" s="173"/>
      <c r="BE167" s="146"/>
      <c r="BF167" s="173"/>
      <c r="BG167" s="173"/>
      <c r="BH167" s="173"/>
      <c r="BI167" s="173"/>
      <c r="BJ167" s="167"/>
      <c r="BK167" s="171"/>
      <c r="BL167" s="302"/>
      <c r="BM167" s="303"/>
      <c r="BN167" s="173"/>
      <c r="BO167" s="304"/>
      <c r="BP167" s="278"/>
      <c r="BQ167" s="171"/>
      <c r="BR167" s="231"/>
      <c r="BS167" s="231"/>
      <c r="BT167" s="231"/>
      <c r="BU167" s="231"/>
      <c r="BV167" s="231"/>
      <c r="BW167" s="231"/>
      <c r="BX167" s="233"/>
      <c r="BY167" s="167"/>
      <c r="BZ167" s="231"/>
      <c r="CA167" s="231"/>
      <c r="CB167" s="231"/>
      <c r="CC167" s="231"/>
      <c r="CD167" s="231"/>
      <c r="CE167" s="233"/>
      <c r="CF167" s="167"/>
      <c r="CG167" s="231"/>
      <c r="CH167" s="231"/>
      <c r="CI167" s="231"/>
      <c r="CJ167" s="231"/>
      <c r="CK167" s="231"/>
      <c r="CL167" s="233"/>
      <c r="CM167" s="167"/>
      <c r="CN167" s="146"/>
      <c r="CO167" s="146"/>
      <c r="CP167" s="146"/>
      <c r="CQ167" s="146"/>
      <c r="CR167" s="146"/>
      <c r="CS167" s="146"/>
      <c r="CT167" s="167"/>
      <c r="CU167" s="231"/>
      <c r="CV167" s="231"/>
      <c r="CW167" s="231"/>
      <c r="CX167" s="231"/>
      <c r="CY167" s="231"/>
      <c r="CZ167" s="231"/>
      <c r="DA167" s="155"/>
      <c r="DB167" s="146"/>
      <c r="DC167" s="173"/>
      <c r="DD167" s="146"/>
      <c r="DE167" s="173"/>
      <c r="DF167" s="146"/>
      <c r="DG167" s="169"/>
      <c r="DH167" s="169"/>
      <c r="DI167" s="169"/>
      <c r="DJ167" s="146"/>
      <c r="DK167" s="207"/>
      <c r="DL167" s="231"/>
      <c r="DM167" s="231"/>
      <c r="DN167" s="231"/>
      <c r="DO167" s="233"/>
    </row>
    <row r="168" spans="1:119" x14ac:dyDescent="0.25">
      <c r="A168" s="152">
        <v>164</v>
      </c>
      <c r="B168" s="146"/>
      <c r="C168" s="146"/>
      <c r="D168" s="168"/>
      <c r="E168" s="166"/>
      <c r="F168" s="166"/>
      <c r="G168" s="175"/>
      <c r="I168" s="356"/>
      <c r="J168" s="203"/>
      <c r="L168" s="146"/>
      <c r="M168" s="167"/>
      <c r="N168" s="146"/>
      <c r="O168" s="146"/>
      <c r="P168" s="146"/>
      <c r="Q168" s="146"/>
      <c r="R168" s="146"/>
      <c r="S168" s="167"/>
      <c r="T168" s="146"/>
      <c r="U168" s="146"/>
      <c r="V168" s="146"/>
      <c r="W168" s="146"/>
      <c r="X168" s="146"/>
      <c r="Y168" s="167"/>
      <c r="Z168" s="146"/>
      <c r="AA168" s="146"/>
      <c r="AB168" s="146"/>
      <c r="AC168" s="146"/>
      <c r="AD168" s="146"/>
      <c r="AE168" s="167"/>
      <c r="AF168" s="146"/>
      <c r="AG168" s="146"/>
      <c r="AH168" s="146"/>
      <c r="AI168" s="146"/>
      <c r="AJ168" s="171"/>
      <c r="AK168" s="169"/>
      <c r="AL168" s="169"/>
      <c r="AM168" s="170"/>
      <c r="AN168" s="167"/>
      <c r="AO168" s="146"/>
      <c r="AP168" s="146"/>
      <c r="AQ168" s="146"/>
      <c r="AR168" s="146"/>
      <c r="AS168" s="171"/>
      <c r="AT168" s="172" t="s">
        <v>1125</v>
      </c>
      <c r="AU168" s="359"/>
      <c r="AV168" s="173"/>
      <c r="AW168" s="173"/>
      <c r="AX168" s="173"/>
      <c r="AY168" s="173"/>
      <c r="AZ168" s="173"/>
      <c r="BA168" s="173"/>
      <c r="BB168" s="173"/>
      <c r="BC168" s="173"/>
      <c r="BD168" s="173"/>
      <c r="BE168" s="146"/>
      <c r="BF168" s="173"/>
      <c r="BG168" s="173"/>
      <c r="BH168" s="173"/>
      <c r="BI168" s="173"/>
      <c r="BJ168" s="167"/>
      <c r="BK168" s="171"/>
      <c r="BL168" s="302"/>
      <c r="BM168" s="303"/>
      <c r="BN168" s="173"/>
      <c r="BO168" s="304"/>
      <c r="BP168" s="278"/>
      <c r="BQ168" s="171"/>
      <c r="BR168" s="231"/>
      <c r="BS168" s="231"/>
      <c r="BT168" s="231"/>
      <c r="BU168" s="231"/>
      <c r="BV168" s="231"/>
      <c r="BW168" s="231"/>
      <c r="BX168" s="233"/>
      <c r="BY168" s="167"/>
      <c r="BZ168" s="231"/>
      <c r="CA168" s="231"/>
      <c r="CB168" s="231"/>
      <c r="CC168" s="231"/>
      <c r="CD168" s="231"/>
      <c r="CE168" s="233"/>
      <c r="CF168" s="167"/>
      <c r="CG168" s="231"/>
      <c r="CH168" s="231"/>
      <c r="CI168" s="231"/>
      <c r="CJ168" s="231"/>
      <c r="CK168" s="231"/>
      <c r="CL168" s="233"/>
      <c r="CM168" s="167"/>
      <c r="CN168" s="146"/>
      <c r="CO168" s="146"/>
      <c r="CP168" s="146"/>
      <c r="CQ168" s="146"/>
      <c r="CR168" s="146"/>
      <c r="CS168" s="146"/>
      <c r="CT168" s="167"/>
      <c r="CU168" s="231"/>
      <c r="CV168" s="231"/>
      <c r="CW168" s="231"/>
      <c r="CX168" s="231"/>
      <c r="CY168" s="231"/>
      <c r="CZ168" s="231"/>
      <c r="DA168" s="155"/>
      <c r="DB168" s="146"/>
      <c r="DC168" s="173"/>
      <c r="DD168" s="146"/>
      <c r="DE168" s="173"/>
      <c r="DF168" s="146"/>
      <c r="DG168" s="169"/>
      <c r="DH168" s="169"/>
      <c r="DI168" s="169"/>
      <c r="DJ168" s="146"/>
      <c r="DK168" s="207"/>
      <c r="DL168" s="231"/>
      <c r="DM168" s="231"/>
      <c r="DN168" s="231"/>
      <c r="DO168" s="233"/>
    </row>
    <row r="169" spans="1:119" x14ac:dyDescent="0.25">
      <c r="A169" s="152">
        <v>165</v>
      </c>
      <c r="B169" s="146"/>
      <c r="C169" s="146"/>
      <c r="D169" s="168"/>
      <c r="E169" s="166"/>
      <c r="F169" s="166"/>
      <c r="G169" s="175"/>
      <c r="I169" s="356"/>
      <c r="J169" s="203"/>
      <c r="L169" s="146"/>
      <c r="M169" s="167"/>
      <c r="N169" s="146"/>
      <c r="O169" s="146"/>
      <c r="P169" s="146"/>
      <c r="Q169" s="146"/>
      <c r="R169" s="146"/>
      <c r="S169" s="167"/>
      <c r="T169" s="146"/>
      <c r="U169" s="146"/>
      <c r="V169" s="146"/>
      <c r="W169" s="146"/>
      <c r="X169" s="146"/>
      <c r="Y169" s="167"/>
      <c r="Z169" s="146"/>
      <c r="AA169" s="146"/>
      <c r="AB169" s="146"/>
      <c r="AC169" s="146"/>
      <c r="AD169" s="146"/>
      <c r="AE169" s="167"/>
      <c r="AF169" s="146"/>
      <c r="AG169" s="146"/>
      <c r="AH169" s="146"/>
      <c r="AI169" s="146"/>
      <c r="AJ169" s="171"/>
      <c r="AK169" s="169"/>
      <c r="AL169" s="169"/>
      <c r="AM169" s="170"/>
      <c r="AN169" s="167"/>
      <c r="AO169" s="146"/>
      <c r="AP169" s="146"/>
      <c r="AQ169" s="146"/>
      <c r="AR169" s="146"/>
      <c r="AS169" s="171"/>
      <c r="AT169" s="172" t="s">
        <v>1125</v>
      </c>
      <c r="AU169" s="359"/>
      <c r="AV169" s="173"/>
      <c r="AW169" s="173"/>
      <c r="AX169" s="173"/>
      <c r="AY169" s="173"/>
      <c r="AZ169" s="173"/>
      <c r="BA169" s="173"/>
      <c r="BB169" s="173"/>
      <c r="BC169" s="173"/>
      <c r="BD169" s="173"/>
      <c r="BE169" s="146"/>
      <c r="BF169" s="173"/>
      <c r="BG169" s="173"/>
      <c r="BH169" s="173"/>
      <c r="BI169" s="173"/>
      <c r="BJ169" s="167"/>
      <c r="BK169" s="171"/>
      <c r="BL169" s="302"/>
      <c r="BM169" s="303"/>
      <c r="BN169" s="173"/>
      <c r="BO169" s="304"/>
      <c r="BP169" s="278"/>
      <c r="BQ169" s="171"/>
      <c r="BR169" s="231"/>
      <c r="BS169" s="231"/>
      <c r="BT169" s="231"/>
      <c r="BU169" s="231"/>
      <c r="BV169" s="231"/>
      <c r="BW169" s="231"/>
      <c r="BX169" s="233"/>
      <c r="BY169" s="167"/>
      <c r="BZ169" s="231"/>
      <c r="CA169" s="231"/>
      <c r="CB169" s="231"/>
      <c r="CC169" s="231"/>
      <c r="CD169" s="231"/>
      <c r="CE169" s="233"/>
      <c r="CF169" s="167"/>
      <c r="CG169" s="231"/>
      <c r="CH169" s="231"/>
      <c r="CI169" s="231"/>
      <c r="CJ169" s="231"/>
      <c r="CK169" s="231"/>
      <c r="CL169" s="233"/>
      <c r="CM169" s="167"/>
      <c r="CN169" s="146"/>
      <c r="CO169" s="146"/>
      <c r="CP169" s="146"/>
      <c r="CQ169" s="146"/>
      <c r="CR169" s="146"/>
      <c r="CS169" s="146"/>
      <c r="CT169" s="167"/>
      <c r="CU169" s="231"/>
      <c r="CV169" s="231"/>
      <c r="CW169" s="231"/>
      <c r="CX169" s="231"/>
      <c r="CY169" s="231"/>
      <c r="CZ169" s="231"/>
      <c r="DA169" s="155"/>
      <c r="DB169" s="146"/>
      <c r="DC169" s="173"/>
      <c r="DD169" s="146"/>
      <c r="DE169" s="173"/>
      <c r="DF169" s="146"/>
      <c r="DG169" s="169"/>
      <c r="DH169" s="169"/>
      <c r="DI169" s="169"/>
      <c r="DJ169" s="146"/>
      <c r="DK169" s="207"/>
      <c r="DL169" s="231"/>
      <c r="DM169" s="231"/>
      <c r="DN169" s="231"/>
      <c r="DO169" s="233"/>
    </row>
    <row r="170" spans="1:119" x14ac:dyDescent="0.25">
      <c r="A170" s="152">
        <v>166</v>
      </c>
      <c r="B170" s="146"/>
      <c r="C170" s="146"/>
      <c r="D170" s="168"/>
      <c r="E170" s="166"/>
      <c r="F170" s="166"/>
      <c r="G170" s="175"/>
      <c r="I170" s="356"/>
      <c r="J170" s="203"/>
      <c r="L170" s="146"/>
      <c r="M170" s="167"/>
      <c r="N170" s="146"/>
      <c r="O170" s="146"/>
      <c r="P170" s="146"/>
      <c r="Q170" s="146"/>
      <c r="R170" s="146"/>
      <c r="S170" s="167"/>
      <c r="T170" s="146"/>
      <c r="U170" s="146"/>
      <c r="V170" s="146"/>
      <c r="W170" s="146"/>
      <c r="X170" s="146"/>
      <c r="Y170" s="167"/>
      <c r="Z170" s="146"/>
      <c r="AA170" s="146"/>
      <c r="AB170" s="146"/>
      <c r="AC170" s="146"/>
      <c r="AD170" s="146"/>
      <c r="AE170" s="167"/>
      <c r="AF170" s="146"/>
      <c r="AG170" s="146"/>
      <c r="AH170" s="146"/>
      <c r="AI170" s="146"/>
      <c r="AJ170" s="171"/>
      <c r="AK170" s="169"/>
      <c r="AL170" s="169"/>
      <c r="AM170" s="170"/>
      <c r="AN170" s="167"/>
      <c r="AO170" s="146"/>
      <c r="AP170" s="146"/>
      <c r="AQ170" s="146"/>
      <c r="AR170" s="146"/>
      <c r="AS170" s="171"/>
      <c r="AT170" s="172" t="s">
        <v>1125</v>
      </c>
      <c r="AU170" s="359"/>
      <c r="AV170" s="173"/>
      <c r="AW170" s="173"/>
      <c r="AX170" s="173"/>
      <c r="AY170" s="173"/>
      <c r="AZ170" s="173"/>
      <c r="BA170" s="173"/>
      <c r="BB170" s="173"/>
      <c r="BC170" s="173"/>
      <c r="BD170" s="173"/>
      <c r="BE170" s="146"/>
      <c r="BF170" s="173"/>
      <c r="BG170" s="173"/>
      <c r="BH170" s="173"/>
      <c r="BI170" s="173"/>
      <c r="BJ170" s="167"/>
      <c r="BK170" s="171"/>
      <c r="BL170" s="302"/>
      <c r="BM170" s="303"/>
      <c r="BN170" s="173"/>
      <c r="BO170" s="304"/>
      <c r="BP170" s="278"/>
      <c r="BQ170" s="171"/>
      <c r="BR170" s="231"/>
      <c r="BS170" s="231"/>
      <c r="BT170" s="231"/>
      <c r="BU170" s="231"/>
      <c r="BV170" s="231"/>
      <c r="BW170" s="231"/>
      <c r="BX170" s="233"/>
      <c r="BY170" s="167"/>
      <c r="BZ170" s="231"/>
      <c r="CA170" s="231"/>
      <c r="CB170" s="231"/>
      <c r="CC170" s="231"/>
      <c r="CD170" s="231"/>
      <c r="CE170" s="233"/>
      <c r="CF170" s="167"/>
      <c r="CG170" s="231"/>
      <c r="CH170" s="231"/>
      <c r="CI170" s="231"/>
      <c r="CJ170" s="231"/>
      <c r="CK170" s="231"/>
      <c r="CL170" s="233"/>
      <c r="CM170" s="167"/>
      <c r="CN170" s="146"/>
      <c r="CO170" s="146"/>
      <c r="CP170" s="146"/>
      <c r="CQ170" s="146"/>
      <c r="CR170" s="146"/>
      <c r="CS170" s="146"/>
      <c r="CT170" s="167"/>
      <c r="CU170" s="231"/>
      <c r="CV170" s="231"/>
      <c r="CW170" s="231"/>
      <c r="CX170" s="231"/>
      <c r="CY170" s="231"/>
      <c r="CZ170" s="231"/>
      <c r="DA170" s="155"/>
      <c r="DB170" s="146"/>
      <c r="DC170" s="173"/>
      <c r="DD170" s="146"/>
      <c r="DE170" s="173"/>
      <c r="DF170" s="146"/>
      <c r="DG170" s="169"/>
      <c r="DH170" s="169"/>
      <c r="DI170" s="169"/>
      <c r="DJ170" s="146"/>
      <c r="DK170" s="207"/>
      <c r="DL170" s="231"/>
      <c r="DM170" s="231"/>
      <c r="DN170" s="231"/>
      <c r="DO170" s="233"/>
    </row>
    <row r="171" spans="1:119" x14ac:dyDescent="0.25">
      <c r="A171" s="152">
        <v>167</v>
      </c>
      <c r="B171" s="146"/>
      <c r="C171" s="146"/>
      <c r="D171" s="168"/>
      <c r="E171" s="166"/>
      <c r="F171" s="166"/>
      <c r="G171" s="175"/>
      <c r="I171" s="356"/>
      <c r="J171" s="203"/>
      <c r="L171" s="146"/>
      <c r="M171" s="167"/>
      <c r="N171" s="146"/>
      <c r="O171" s="146"/>
      <c r="P171" s="146"/>
      <c r="Q171" s="146"/>
      <c r="R171" s="146"/>
      <c r="S171" s="167"/>
      <c r="T171" s="146"/>
      <c r="U171" s="146"/>
      <c r="V171" s="146"/>
      <c r="W171" s="146"/>
      <c r="X171" s="146"/>
      <c r="Y171" s="167"/>
      <c r="Z171" s="146"/>
      <c r="AA171" s="146"/>
      <c r="AB171" s="146"/>
      <c r="AC171" s="146"/>
      <c r="AD171" s="146"/>
      <c r="AE171" s="167"/>
      <c r="AF171" s="146"/>
      <c r="AG171" s="146"/>
      <c r="AH171" s="146"/>
      <c r="AI171" s="146"/>
      <c r="AJ171" s="171"/>
      <c r="AK171" s="169"/>
      <c r="AL171" s="169"/>
      <c r="AM171" s="170"/>
      <c r="AN171" s="167"/>
      <c r="AO171" s="146"/>
      <c r="AP171" s="146"/>
      <c r="AQ171" s="146"/>
      <c r="AR171" s="146"/>
      <c r="AS171" s="171"/>
      <c r="AT171" s="172" t="s">
        <v>1125</v>
      </c>
      <c r="AU171" s="359"/>
      <c r="AV171" s="173"/>
      <c r="AW171" s="173"/>
      <c r="AX171" s="173"/>
      <c r="AY171" s="173"/>
      <c r="AZ171" s="173"/>
      <c r="BA171" s="173"/>
      <c r="BB171" s="173"/>
      <c r="BC171" s="173"/>
      <c r="BD171" s="173"/>
      <c r="BE171" s="146"/>
      <c r="BF171" s="173"/>
      <c r="BG171" s="173"/>
      <c r="BH171" s="173"/>
      <c r="BI171" s="173"/>
      <c r="BJ171" s="167"/>
      <c r="BK171" s="171"/>
      <c r="BL171" s="302"/>
      <c r="BM171" s="303"/>
      <c r="BN171" s="173"/>
      <c r="BO171" s="304"/>
      <c r="BP171" s="278"/>
      <c r="BQ171" s="171"/>
      <c r="BR171" s="231"/>
      <c r="BS171" s="231"/>
      <c r="BT171" s="231"/>
      <c r="BU171" s="231"/>
      <c r="BV171" s="231"/>
      <c r="BW171" s="231"/>
      <c r="BX171" s="233"/>
      <c r="BY171" s="167"/>
      <c r="BZ171" s="231"/>
      <c r="CA171" s="231"/>
      <c r="CB171" s="231"/>
      <c r="CC171" s="231"/>
      <c r="CD171" s="231"/>
      <c r="CE171" s="233"/>
      <c r="CF171" s="167"/>
      <c r="CG171" s="231"/>
      <c r="CH171" s="231"/>
      <c r="CI171" s="231"/>
      <c r="CJ171" s="231"/>
      <c r="CK171" s="231"/>
      <c r="CL171" s="233"/>
      <c r="CM171" s="167"/>
      <c r="CN171" s="146"/>
      <c r="CO171" s="146"/>
      <c r="CP171" s="146"/>
      <c r="CQ171" s="146"/>
      <c r="CR171" s="146"/>
      <c r="CS171" s="146"/>
      <c r="CT171" s="167"/>
      <c r="CU171" s="231"/>
      <c r="CV171" s="231"/>
      <c r="CW171" s="231"/>
      <c r="CX171" s="231"/>
      <c r="CY171" s="231"/>
      <c r="CZ171" s="231"/>
      <c r="DA171" s="155"/>
      <c r="DB171" s="146"/>
      <c r="DC171" s="173"/>
      <c r="DD171" s="146"/>
      <c r="DE171" s="173"/>
      <c r="DF171" s="146"/>
      <c r="DG171" s="169"/>
      <c r="DH171" s="169"/>
      <c r="DI171" s="169"/>
      <c r="DJ171" s="146"/>
      <c r="DK171" s="207"/>
      <c r="DL171" s="231"/>
      <c r="DM171" s="231"/>
      <c r="DN171" s="231"/>
      <c r="DO171" s="233"/>
    </row>
    <row r="172" spans="1:119" x14ac:dyDescent="0.25">
      <c r="A172" s="152">
        <v>168</v>
      </c>
      <c r="B172" s="146"/>
      <c r="C172" s="146"/>
      <c r="D172" s="168"/>
      <c r="E172" s="166"/>
      <c r="F172" s="166"/>
      <c r="G172" s="175"/>
      <c r="I172" s="356"/>
      <c r="J172" s="203"/>
      <c r="L172" s="146"/>
      <c r="M172" s="167"/>
      <c r="N172" s="146"/>
      <c r="O172" s="146"/>
      <c r="P172" s="146"/>
      <c r="Q172" s="146"/>
      <c r="R172" s="146"/>
      <c r="S172" s="167"/>
      <c r="T172" s="146"/>
      <c r="U172" s="146"/>
      <c r="V172" s="146"/>
      <c r="W172" s="146"/>
      <c r="X172" s="146"/>
      <c r="Y172" s="167"/>
      <c r="Z172" s="146"/>
      <c r="AA172" s="146"/>
      <c r="AB172" s="146"/>
      <c r="AC172" s="146"/>
      <c r="AD172" s="146"/>
      <c r="AE172" s="167"/>
      <c r="AF172" s="146"/>
      <c r="AG172" s="146"/>
      <c r="AH172" s="146"/>
      <c r="AI172" s="146"/>
      <c r="AJ172" s="171"/>
      <c r="AK172" s="169"/>
      <c r="AL172" s="169"/>
      <c r="AM172" s="170"/>
      <c r="AN172" s="167"/>
      <c r="AO172" s="146"/>
      <c r="AP172" s="146"/>
      <c r="AQ172" s="146"/>
      <c r="AR172" s="146"/>
      <c r="AS172" s="171"/>
      <c r="AT172" s="172" t="s">
        <v>1125</v>
      </c>
      <c r="AU172" s="359"/>
      <c r="AV172" s="173"/>
      <c r="AW172" s="173"/>
      <c r="AX172" s="173"/>
      <c r="AY172" s="173"/>
      <c r="AZ172" s="173"/>
      <c r="BA172" s="173"/>
      <c r="BB172" s="173"/>
      <c r="BC172" s="173"/>
      <c r="BD172" s="173"/>
      <c r="BE172" s="146"/>
      <c r="BF172" s="173"/>
      <c r="BG172" s="173"/>
      <c r="BH172" s="173"/>
      <c r="BI172" s="173"/>
      <c r="BJ172" s="167"/>
      <c r="BK172" s="171"/>
      <c r="BL172" s="302"/>
      <c r="BM172" s="303"/>
      <c r="BN172" s="173"/>
      <c r="BO172" s="304"/>
      <c r="BP172" s="278"/>
      <c r="BQ172" s="171"/>
      <c r="BR172" s="231"/>
      <c r="BS172" s="231"/>
      <c r="BT172" s="231"/>
      <c r="BU172" s="231"/>
      <c r="BV172" s="231"/>
      <c r="BW172" s="231"/>
      <c r="BX172" s="233"/>
      <c r="BY172" s="167"/>
      <c r="BZ172" s="231"/>
      <c r="CA172" s="231"/>
      <c r="CB172" s="231"/>
      <c r="CC172" s="231"/>
      <c r="CD172" s="231"/>
      <c r="CE172" s="233"/>
      <c r="CF172" s="167"/>
      <c r="CG172" s="231"/>
      <c r="CH172" s="231"/>
      <c r="CI172" s="231"/>
      <c r="CJ172" s="231"/>
      <c r="CK172" s="231"/>
      <c r="CL172" s="233"/>
      <c r="CM172" s="167"/>
      <c r="CN172" s="146"/>
      <c r="CO172" s="146"/>
      <c r="CP172" s="146"/>
      <c r="CQ172" s="146"/>
      <c r="CR172" s="146"/>
      <c r="CS172" s="146"/>
      <c r="CT172" s="167"/>
      <c r="CU172" s="231"/>
      <c r="CV172" s="231"/>
      <c r="CW172" s="231"/>
      <c r="CX172" s="231"/>
      <c r="CY172" s="231"/>
      <c r="CZ172" s="231"/>
      <c r="DA172" s="155"/>
      <c r="DB172" s="146"/>
      <c r="DC172" s="173"/>
      <c r="DD172" s="146"/>
      <c r="DE172" s="173"/>
      <c r="DF172" s="146"/>
      <c r="DG172" s="169"/>
      <c r="DH172" s="169"/>
      <c r="DI172" s="169"/>
      <c r="DJ172" s="146"/>
      <c r="DK172" s="207"/>
      <c r="DL172" s="231"/>
      <c r="DM172" s="231"/>
      <c r="DN172" s="231"/>
      <c r="DO172" s="233"/>
    </row>
    <row r="173" spans="1:119" x14ac:dyDescent="0.25">
      <c r="A173" s="152">
        <v>169</v>
      </c>
      <c r="B173" s="146"/>
      <c r="C173" s="146"/>
      <c r="D173" s="168"/>
      <c r="E173" s="166"/>
      <c r="F173" s="166"/>
      <c r="G173" s="175"/>
      <c r="I173" s="356"/>
      <c r="J173" s="203"/>
      <c r="L173" s="146"/>
      <c r="M173" s="167"/>
      <c r="N173" s="146"/>
      <c r="O173" s="146"/>
      <c r="P173" s="146"/>
      <c r="Q173" s="146"/>
      <c r="R173" s="146"/>
      <c r="S173" s="167"/>
      <c r="T173" s="146"/>
      <c r="U173" s="146"/>
      <c r="V173" s="146"/>
      <c r="W173" s="146"/>
      <c r="X173" s="146"/>
      <c r="Y173" s="167"/>
      <c r="Z173" s="146"/>
      <c r="AA173" s="146"/>
      <c r="AB173" s="146"/>
      <c r="AC173" s="146"/>
      <c r="AD173" s="146"/>
      <c r="AE173" s="167"/>
      <c r="AF173" s="146"/>
      <c r="AG173" s="146"/>
      <c r="AH173" s="146"/>
      <c r="AI173" s="146"/>
      <c r="AJ173" s="171"/>
      <c r="AK173" s="169"/>
      <c r="AL173" s="169"/>
      <c r="AM173" s="170"/>
      <c r="AN173" s="167"/>
      <c r="AO173" s="146"/>
      <c r="AP173" s="146"/>
      <c r="AQ173" s="146"/>
      <c r="AR173" s="146"/>
      <c r="AS173" s="171"/>
      <c r="AT173" s="172" t="s">
        <v>1125</v>
      </c>
      <c r="AU173" s="359"/>
      <c r="AV173" s="173"/>
      <c r="AW173" s="173"/>
      <c r="AX173" s="173"/>
      <c r="AY173" s="173"/>
      <c r="AZ173" s="173"/>
      <c r="BA173" s="173"/>
      <c r="BB173" s="173"/>
      <c r="BC173" s="173"/>
      <c r="BD173" s="173"/>
      <c r="BE173" s="146"/>
      <c r="BF173" s="173"/>
      <c r="BG173" s="173"/>
      <c r="BH173" s="173"/>
      <c r="BI173" s="173"/>
      <c r="BJ173" s="167"/>
      <c r="BK173" s="171"/>
      <c r="BL173" s="302"/>
      <c r="BM173" s="303"/>
      <c r="BN173" s="173"/>
      <c r="BO173" s="304"/>
      <c r="BP173" s="278"/>
      <c r="BQ173" s="171"/>
      <c r="BR173" s="231"/>
      <c r="BS173" s="231"/>
      <c r="BT173" s="231"/>
      <c r="BU173" s="231"/>
      <c r="BV173" s="231"/>
      <c r="BW173" s="231"/>
      <c r="BX173" s="233"/>
      <c r="BY173" s="167"/>
      <c r="BZ173" s="231"/>
      <c r="CA173" s="231"/>
      <c r="CB173" s="231"/>
      <c r="CC173" s="231"/>
      <c r="CD173" s="231"/>
      <c r="CE173" s="233"/>
      <c r="CF173" s="167"/>
      <c r="CG173" s="231"/>
      <c r="CH173" s="231"/>
      <c r="CI173" s="231"/>
      <c r="CJ173" s="231"/>
      <c r="CK173" s="231"/>
      <c r="CL173" s="233"/>
      <c r="CM173" s="167"/>
      <c r="CN173" s="146"/>
      <c r="CO173" s="146"/>
      <c r="CP173" s="146"/>
      <c r="CQ173" s="146"/>
      <c r="CR173" s="146"/>
      <c r="CS173" s="146"/>
      <c r="CT173" s="167"/>
      <c r="CU173" s="231"/>
      <c r="CV173" s="231"/>
      <c r="CW173" s="231"/>
      <c r="CX173" s="231"/>
      <c r="CY173" s="231"/>
      <c r="CZ173" s="231"/>
      <c r="DA173" s="155"/>
      <c r="DB173" s="146"/>
      <c r="DC173" s="173"/>
      <c r="DD173" s="146"/>
      <c r="DE173" s="173"/>
      <c r="DF173" s="146"/>
      <c r="DG173" s="169"/>
      <c r="DH173" s="169"/>
      <c r="DI173" s="169"/>
      <c r="DJ173" s="146"/>
      <c r="DK173" s="207"/>
      <c r="DL173" s="231"/>
      <c r="DM173" s="231"/>
      <c r="DN173" s="231"/>
      <c r="DO173" s="233"/>
    </row>
    <row r="174" spans="1:119" x14ac:dyDescent="0.25">
      <c r="A174" s="152">
        <v>170</v>
      </c>
      <c r="B174" s="146"/>
      <c r="C174" s="146"/>
      <c r="D174" s="168"/>
      <c r="E174" s="166"/>
      <c r="F174" s="166"/>
      <c r="G174" s="175"/>
      <c r="I174" s="356"/>
      <c r="J174" s="203"/>
      <c r="L174" s="146"/>
      <c r="M174" s="167"/>
      <c r="N174" s="146"/>
      <c r="O174" s="146"/>
      <c r="P174" s="146"/>
      <c r="Q174" s="146"/>
      <c r="R174" s="146"/>
      <c r="S174" s="167"/>
      <c r="T174" s="146"/>
      <c r="U174" s="146"/>
      <c r="V174" s="146"/>
      <c r="W174" s="146"/>
      <c r="X174" s="146"/>
      <c r="Y174" s="167"/>
      <c r="Z174" s="146"/>
      <c r="AA174" s="146"/>
      <c r="AB174" s="146"/>
      <c r="AC174" s="146"/>
      <c r="AD174" s="146"/>
      <c r="AE174" s="167"/>
      <c r="AF174" s="146"/>
      <c r="AG174" s="146"/>
      <c r="AH174" s="146"/>
      <c r="AI174" s="146"/>
      <c r="AJ174" s="171"/>
      <c r="AK174" s="169"/>
      <c r="AL174" s="169"/>
      <c r="AM174" s="170"/>
      <c r="AN174" s="167"/>
      <c r="AO174" s="146"/>
      <c r="AP174" s="146"/>
      <c r="AQ174" s="146"/>
      <c r="AR174" s="146"/>
      <c r="AS174" s="171"/>
      <c r="AT174" s="172" t="s">
        <v>1125</v>
      </c>
      <c r="AU174" s="359"/>
      <c r="AV174" s="173"/>
      <c r="AW174" s="173"/>
      <c r="AX174" s="173"/>
      <c r="AY174" s="173"/>
      <c r="AZ174" s="173"/>
      <c r="BA174" s="173"/>
      <c r="BB174" s="173"/>
      <c r="BC174" s="173"/>
      <c r="BD174" s="173"/>
      <c r="BE174" s="146"/>
      <c r="BF174" s="173"/>
      <c r="BG174" s="173"/>
      <c r="BH174" s="173"/>
      <c r="BI174" s="173"/>
      <c r="BJ174" s="167"/>
      <c r="BK174" s="171"/>
      <c r="BL174" s="302"/>
      <c r="BM174" s="303"/>
      <c r="BN174" s="173"/>
      <c r="BO174" s="304"/>
      <c r="BP174" s="278"/>
      <c r="BQ174" s="171"/>
      <c r="BR174" s="231"/>
      <c r="BS174" s="231"/>
      <c r="BT174" s="231"/>
      <c r="BU174" s="231"/>
      <c r="BV174" s="231"/>
      <c r="BW174" s="231"/>
      <c r="BX174" s="233"/>
      <c r="BY174" s="167"/>
      <c r="BZ174" s="231"/>
      <c r="CA174" s="231"/>
      <c r="CB174" s="231"/>
      <c r="CC174" s="231"/>
      <c r="CD174" s="231"/>
      <c r="CE174" s="233"/>
      <c r="CF174" s="167"/>
      <c r="CG174" s="231"/>
      <c r="CH174" s="231"/>
      <c r="CI174" s="231"/>
      <c r="CJ174" s="231"/>
      <c r="CK174" s="231"/>
      <c r="CL174" s="233"/>
      <c r="CM174" s="167"/>
      <c r="CN174" s="146"/>
      <c r="CO174" s="146"/>
      <c r="CP174" s="146"/>
      <c r="CQ174" s="146"/>
      <c r="CR174" s="146"/>
      <c r="CS174" s="146"/>
      <c r="CT174" s="167"/>
      <c r="CU174" s="231"/>
      <c r="CV174" s="231"/>
      <c r="CW174" s="231"/>
      <c r="CX174" s="231"/>
      <c r="CY174" s="231"/>
      <c r="CZ174" s="231"/>
      <c r="DA174" s="155"/>
      <c r="DB174" s="146"/>
      <c r="DC174" s="173"/>
      <c r="DD174" s="146"/>
      <c r="DE174" s="173"/>
      <c r="DF174" s="146"/>
      <c r="DG174" s="169"/>
      <c r="DH174" s="169"/>
      <c r="DI174" s="169"/>
      <c r="DJ174" s="146"/>
      <c r="DK174" s="207"/>
      <c r="DL174" s="231"/>
      <c r="DM174" s="231"/>
      <c r="DN174" s="231"/>
      <c r="DO174" s="233"/>
    </row>
    <row r="175" spans="1:119" x14ac:dyDescent="0.25">
      <c r="A175" s="152">
        <v>171</v>
      </c>
      <c r="B175" s="146"/>
      <c r="C175" s="146"/>
      <c r="D175" s="168"/>
      <c r="E175" s="166"/>
      <c r="F175" s="166"/>
      <c r="G175" s="175"/>
      <c r="I175" s="356"/>
      <c r="J175" s="203"/>
      <c r="L175" s="146"/>
      <c r="M175" s="167"/>
      <c r="N175" s="146"/>
      <c r="O175" s="146"/>
      <c r="P175" s="146"/>
      <c r="Q175" s="146"/>
      <c r="R175" s="146"/>
      <c r="S175" s="167"/>
      <c r="T175" s="146"/>
      <c r="U175" s="146"/>
      <c r="V175" s="146"/>
      <c r="W175" s="146"/>
      <c r="X175" s="146"/>
      <c r="Y175" s="167"/>
      <c r="Z175" s="146"/>
      <c r="AA175" s="146"/>
      <c r="AB175" s="146"/>
      <c r="AC175" s="146"/>
      <c r="AD175" s="146"/>
      <c r="AE175" s="167"/>
      <c r="AF175" s="146"/>
      <c r="AG175" s="146"/>
      <c r="AH175" s="146"/>
      <c r="AI175" s="146"/>
      <c r="AJ175" s="171"/>
      <c r="AK175" s="169"/>
      <c r="AL175" s="169"/>
      <c r="AM175" s="170"/>
      <c r="AN175" s="167"/>
      <c r="AO175" s="146"/>
      <c r="AP175" s="146"/>
      <c r="AQ175" s="146"/>
      <c r="AR175" s="146"/>
      <c r="AS175" s="171"/>
      <c r="AT175" s="172" t="s">
        <v>1125</v>
      </c>
      <c r="AU175" s="359"/>
      <c r="AV175" s="173"/>
      <c r="AW175" s="173"/>
      <c r="AX175" s="173"/>
      <c r="AY175" s="173"/>
      <c r="AZ175" s="173"/>
      <c r="BA175" s="173"/>
      <c r="BB175" s="173"/>
      <c r="BC175" s="173"/>
      <c r="BD175" s="173"/>
      <c r="BE175" s="146"/>
      <c r="BF175" s="173"/>
      <c r="BG175" s="173"/>
      <c r="BH175" s="173"/>
      <c r="BI175" s="173"/>
      <c r="BJ175" s="167"/>
      <c r="BK175" s="171"/>
      <c r="BL175" s="302"/>
      <c r="BM175" s="303"/>
      <c r="BN175" s="173"/>
      <c r="BO175" s="304"/>
      <c r="BP175" s="278"/>
      <c r="BQ175" s="171"/>
      <c r="BR175" s="231"/>
      <c r="BS175" s="231"/>
      <c r="BT175" s="231"/>
      <c r="BU175" s="231"/>
      <c r="BV175" s="231"/>
      <c r="BW175" s="231"/>
      <c r="BX175" s="233"/>
      <c r="BY175" s="167"/>
      <c r="BZ175" s="231"/>
      <c r="CA175" s="231"/>
      <c r="CB175" s="231"/>
      <c r="CC175" s="231"/>
      <c r="CD175" s="231"/>
      <c r="CE175" s="233"/>
      <c r="CF175" s="167"/>
      <c r="CG175" s="231"/>
      <c r="CH175" s="231"/>
      <c r="CI175" s="231"/>
      <c r="CJ175" s="231"/>
      <c r="CK175" s="231"/>
      <c r="CL175" s="233"/>
      <c r="CM175" s="167"/>
      <c r="CN175" s="146"/>
      <c r="CO175" s="146"/>
      <c r="CP175" s="146"/>
      <c r="CQ175" s="146"/>
      <c r="CR175" s="146"/>
      <c r="CS175" s="146"/>
      <c r="CT175" s="167"/>
      <c r="CU175" s="231"/>
      <c r="CV175" s="231"/>
      <c r="CW175" s="231"/>
      <c r="CX175" s="231"/>
      <c r="CY175" s="231"/>
      <c r="CZ175" s="231"/>
      <c r="DA175" s="155"/>
      <c r="DB175" s="146"/>
      <c r="DC175" s="173"/>
      <c r="DD175" s="146"/>
      <c r="DE175" s="173"/>
      <c r="DF175" s="146"/>
      <c r="DG175" s="169"/>
      <c r="DH175" s="169"/>
      <c r="DI175" s="169"/>
      <c r="DJ175" s="146"/>
      <c r="DK175" s="207"/>
      <c r="DL175" s="231"/>
      <c r="DM175" s="231"/>
      <c r="DN175" s="231"/>
      <c r="DO175" s="233"/>
    </row>
    <row r="176" spans="1:119" x14ac:dyDescent="0.25">
      <c r="A176" s="152">
        <v>172</v>
      </c>
      <c r="B176" s="146"/>
      <c r="C176" s="146"/>
      <c r="D176" s="168"/>
      <c r="E176" s="166"/>
      <c r="F176" s="166"/>
      <c r="G176" s="175"/>
      <c r="I176" s="356"/>
      <c r="J176" s="203"/>
      <c r="L176" s="146"/>
      <c r="M176" s="167"/>
      <c r="N176" s="146"/>
      <c r="O176" s="146"/>
      <c r="P176" s="146"/>
      <c r="Q176" s="146"/>
      <c r="R176" s="146"/>
      <c r="S176" s="167"/>
      <c r="T176" s="146"/>
      <c r="U176" s="146"/>
      <c r="V176" s="146"/>
      <c r="W176" s="146"/>
      <c r="X176" s="146"/>
      <c r="Y176" s="167"/>
      <c r="Z176" s="146"/>
      <c r="AA176" s="146"/>
      <c r="AB176" s="146"/>
      <c r="AC176" s="146"/>
      <c r="AD176" s="146"/>
      <c r="AE176" s="167"/>
      <c r="AF176" s="146"/>
      <c r="AG176" s="146"/>
      <c r="AH176" s="146"/>
      <c r="AI176" s="146"/>
      <c r="AJ176" s="171"/>
      <c r="AK176" s="169"/>
      <c r="AL176" s="169"/>
      <c r="AM176" s="170"/>
      <c r="AN176" s="167"/>
      <c r="AO176" s="146"/>
      <c r="AP176" s="146"/>
      <c r="AQ176" s="146"/>
      <c r="AR176" s="146"/>
      <c r="AS176" s="171"/>
      <c r="AT176" s="172" t="s">
        <v>1125</v>
      </c>
      <c r="AU176" s="359"/>
      <c r="AV176" s="173"/>
      <c r="AW176" s="173"/>
      <c r="AX176" s="173"/>
      <c r="AY176" s="173"/>
      <c r="AZ176" s="173"/>
      <c r="BA176" s="173"/>
      <c r="BB176" s="173"/>
      <c r="BC176" s="173"/>
      <c r="BD176" s="173"/>
      <c r="BE176" s="146"/>
      <c r="BF176" s="173"/>
      <c r="BG176" s="173"/>
      <c r="BH176" s="173"/>
      <c r="BI176" s="173"/>
      <c r="BJ176" s="167"/>
      <c r="BK176" s="171"/>
      <c r="BL176" s="302"/>
      <c r="BM176" s="303"/>
      <c r="BN176" s="173"/>
      <c r="BO176" s="304"/>
      <c r="BP176" s="278"/>
      <c r="BQ176" s="171"/>
      <c r="BR176" s="231"/>
      <c r="BS176" s="231"/>
      <c r="BT176" s="231"/>
      <c r="BU176" s="231"/>
      <c r="BV176" s="231"/>
      <c r="BW176" s="231"/>
      <c r="BX176" s="233"/>
      <c r="BY176" s="167"/>
      <c r="BZ176" s="231"/>
      <c r="CA176" s="231"/>
      <c r="CB176" s="231"/>
      <c r="CC176" s="231"/>
      <c r="CD176" s="231"/>
      <c r="CE176" s="233"/>
      <c r="CF176" s="167"/>
      <c r="CG176" s="231"/>
      <c r="CH176" s="231"/>
      <c r="CI176" s="231"/>
      <c r="CJ176" s="231"/>
      <c r="CK176" s="231"/>
      <c r="CL176" s="233"/>
      <c r="CM176" s="167"/>
      <c r="CN176" s="146"/>
      <c r="CO176" s="146"/>
      <c r="CP176" s="146"/>
      <c r="CQ176" s="146"/>
      <c r="CR176" s="146"/>
      <c r="CS176" s="146"/>
      <c r="CT176" s="167"/>
      <c r="CU176" s="231"/>
      <c r="CV176" s="231"/>
      <c r="CW176" s="231"/>
      <c r="CX176" s="231"/>
      <c r="CY176" s="231"/>
      <c r="CZ176" s="231"/>
      <c r="DA176" s="155"/>
      <c r="DB176" s="146"/>
      <c r="DC176" s="173"/>
      <c r="DD176" s="146"/>
      <c r="DE176" s="173"/>
      <c r="DF176" s="146"/>
      <c r="DG176" s="169"/>
      <c r="DH176" s="169"/>
      <c r="DI176" s="169"/>
      <c r="DJ176" s="146"/>
      <c r="DK176" s="207"/>
      <c r="DL176" s="231"/>
      <c r="DM176" s="231"/>
      <c r="DN176" s="231"/>
      <c r="DO176" s="233"/>
    </row>
    <row r="177" spans="1:119" x14ac:dyDescent="0.25">
      <c r="A177" s="152">
        <v>173</v>
      </c>
      <c r="B177" s="146"/>
      <c r="C177" s="146"/>
      <c r="D177" s="168"/>
      <c r="E177" s="166"/>
      <c r="F177" s="166"/>
      <c r="G177" s="175"/>
      <c r="I177" s="356"/>
      <c r="J177" s="203"/>
      <c r="L177" s="146"/>
      <c r="M177" s="167"/>
      <c r="N177" s="146"/>
      <c r="O177" s="146"/>
      <c r="P177" s="146"/>
      <c r="Q177" s="146"/>
      <c r="R177" s="146"/>
      <c r="S177" s="167"/>
      <c r="T177" s="146"/>
      <c r="U177" s="146"/>
      <c r="V177" s="146"/>
      <c r="W177" s="146"/>
      <c r="X177" s="146"/>
      <c r="Y177" s="167"/>
      <c r="Z177" s="146"/>
      <c r="AA177" s="146"/>
      <c r="AB177" s="146"/>
      <c r="AC177" s="146"/>
      <c r="AD177" s="146"/>
      <c r="AE177" s="167"/>
      <c r="AF177" s="146"/>
      <c r="AG177" s="146"/>
      <c r="AH177" s="146"/>
      <c r="AI177" s="146"/>
      <c r="AJ177" s="171"/>
      <c r="AK177" s="169"/>
      <c r="AL177" s="169"/>
      <c r="AM177" s="170"/>
      <c r="AN177" s="167"/>
      <c r="AO177" s="146"/>
      <c r="AP177" s="146"/>
      <c r="AQ177" s="146"/>
      <c r="AR177" s="146"/>
      <c r="AS177" s="171"/>
      <c r="AT177" s="172" t="s">
        <v>1125</v>
      </c>
      <c r="AU177" s="359"/>
      <c r="AV177" s="173"/>
      <c r="AW177" s="173"/>
      <c r="AX177" s="173"/>
      <c r="AY177" s="173"/>
      <c r="AZ177" s="173"/>
      <c r="BA177" s="173"/>
      <c r="BB177" s="173"/>
      <c r="BC177" s="173"/>
      <c r="BD177" s="173"/>
      <c r="BE177" s="146"/>
      <c r="BF177" s="173"/>
      <c r="BG177" s="173"/>
      <c r="BH177" s="173"/>
      <c r="BI177" s="173"/>
      <c r="BJ177" s="167"/>
      <c r="BK177" s="171"/>
      <c r="BL177" s="302"/>
      <c r="BM177" s="303"/>
      <c r="BN177" s="173"/>
      <c r="BO177" s="304"/>
      <c r="BP177" s="278"/>
      <c r="BQ177" s="171"/>
      <c r="BR177" s="231"/>
      <c r="BS177" s="231"/>
      <c r="BT177" s="231"/>
      <c r="BU177" s="231"/>
      <c r="BV177" s="231"/>
      <c r="BW177" s="231"/>
      <c r="BX177" s="233"/>
      <c r="BY177" s="167"/>
      <c r="BZ177" s="231"/>
      <c r="CA177" s="231"/>
      <c r="CB177" s="231"/>
      <c r="CC177" s="231"/>
      <c r="CD177" s="231"/>
      <c r="CE177" s="233"/>
      <c r="CF177" s="167"/>
      <c r="CG177" s="231"/>
      <c r="CH177" s="231"/>
      <c r="CI177" s="231"/>
      <c r="CJ177" s="231"/>
      <c r="CK177" s="231"/>
      <c r="CL177" s="233"/>
      <c r="CM177" s="167"/>
      <c r="CN177" s="146"/>
      <c r="CO177" s="146"/>
      <c r="CP177" s="146"/>
      <c r="CQ177" s="146"/>
      <c r="CR177" s="146"/>
      <c r="CS177" s="146"/>
      <c r="CT177" s="167"/>
      <c r="CU177" s="231"/>
      <c r="CV177" s="231"/>
      <c r="CW177" s="231"/>
      <c r="CX177" s="231"/>
      <c r="CY177" s="231"/>
      <c r="CZ177" s="231"/>
      <c r="DA177" s="155"/>
      <c r="DB177" s="146"/>
      <c r="DC177" s="173"/>
      <c r="DD177" s="146"/>
      <c r="DE177" s="173"/>
      <c r="DF177" s="146"/>
      <c r="DG177" s="169"/>
      <c r="DH177" s="169"/>
      <c r="DI177" s="169"/>
      <c r="DJ177" s="146"/>
      <c r="DK177" s="207"/>
      <c r="DL177" s="231"/>
      <c r="DM177" s="231"/>
      <c r="DN177" s="231"/>
      <c r="DO177" s="233"/>
    </row>
    <row r="178" spans="1:119" x14ac:dyDescent="0.25">
      <c r="A178" s="152">
        <v>174</v>
      </c>
      <c r="B178" s="146"/>
      <c r="C178" s="146"/>
      <c r="D178" s="168"/>
      <c r="E178" s="166"/>
      <c r="F178" s="166"/>
      <c r="G178" s="175"/>
      <c r="I178" s="356"/>
      <c r="J178" s="203"/>
      <c r="L178" s="146"/>
      <c r="M178" s="167"/>
      <c r="N178" s="146"/>
      <c r="O178" s="146"/>
      <c r="P178" s="146"/>
      <c r="Q178" s="146"/>
      <c r="R178" s="146"/>
      <c r="S178" s="167"/>
      <c r="T178" s="146"/>
      <c r="U178" s="146"/>
      <c r="V178" s="146"/>
      <c r="W178" s="146"/>
      <c r="X178" s="146"/>
      <c r="Y178" s="167"/>
      <c r="Z178" s="146"/>
      <c r="AA178" s="146"/>
      <c r="AB178" s="146"/>
      <c r="AC178" s="146"/>
      <c r="AD178" s="146"/>
      <c r="AE178" s="167"/>
      <c r="AF178" s="146"/>
      <c r="AG178" s="146"/>
      <c r="AH178" s="146"/>
      <c r="AI178" s="146"/>
      <c r="AJ178" s="171"/>
      <c r="AK178" s="169"/>
      <c r="AL178" s="169"/>
      <c r="AM178" s="170"/>
      <c r="AN178" s="167"/>
      <c r="AO178" s="146"/>
      <c r="AP178" s="146"/>
      <c r="AQ178" s="146"/>
      <c r="AR178" s="146"/>
      <c r="AS178" s="171"/>
      <c r="AT178" s="172" t="s">
        <v>1125</v>
      </c>
      <c r="AU178" s="359"/>
      <c r="AV178" s="173"/>
      <c r="AW178" s="173"/>
      <c r="AX178" s="173"/>
      <c r="AY178" s="173"/>
      <c r="AZ178" s="173"/>
      <c r="BA178" s="173"/>
      <c r="BB178" s="173"/>
      <c r="BC178" s="173"/>
      <c r="BD178" s="173"/>
      <c r="BE178" s="146"/>
      <c r="BF178" s="173"/>
      <c r="BG178" s="173"/>
      <c r="BH178" s="173"/>
      <c r="BI178" s="173"/>
      <c r="BJ178" s="167"/>
      <c r="BK178" s="171"/>
      <c r="BL178" s="302"/>
      <c r="BM178" s="303"/>
      <c r="BN178" s="173"/>
      <c r="BO178" s="304"/>
      <c r="BP178" s="278"/>
      <c r="BQ178" s="171"/>
      <c r="BR178" s="231"/>
      <c r="BS178" s="231"/>
      <c r="BT178" s="231"/>
      <c r="BU178" s="231"/>
      <c r="BV178" s="231"/>
      <c r="BW178" s="231"/>
      <c r="BX178" s="233"/>
      <c r="BY178" s="167"/>
      <c r="BZ178" s="231"/>
      <c r="CA178" s="231"/>
      <c r="CB178" s="231"/>
      <c r="CC178" s="231"/>
      <c r="CD178" s="231"/>
      <c r="CE178" s="233"/>
      <c r="CF178" s="167"/>
      <c r="CG178" s="231"/>
      <c r="CH178" s="231"/>
      <c r="CI178" s="231"/>
      <c r="CJ178" s="231"/>
      <c r="CK178" s="231"/>
      <c r="CL178" s="233"/>
      <c r="CM178" s="167"/>
      <c r="CN178" s="146"/>
      <c r="CO178" s="146"/>
      <c r="CP178" s="146"/>
      <c r="CQ178" s="146"/>
      <c r="CR178" s="146"/>
      <c r="CS178" s="146"/>
      <c r="CT178" s="167"/>
      <c r="CU178" s="231"/>
      <c r="CV178" s="231"/>
      <c r="CW178" s="231"/>
      <c r="CX178" s="231"/>
      <c r="CY178" s="231"/>
      <c r="CZ178" s="231"/>
      <c r="DA178" s="155"/>
      <c r="DB178" s="146"/>
      <c r="DC178" s="173"/>
      <c r="DD178" s="146"/>
      <c r="DE178" s="173"/>
      <c r="DF178" s="146"/>
      <c r="DG178" s="169"/>
      <c r="DH178" s="169"/>
      <c r="DI178" s="169"/>
      <c r="DJ178" s="146"/>
      <c r="DK178" s="207"/>
      <c r="DL178" s="231"/>
      <c r="DM178" s="231"/>
      <c r="DN178" s="231"/>
      <c r="DO178" s="233"/>
    </row>
    <row r="179" spans="1:119" x14ac:dyDescent="0.25">
      <c r="A179" s="152">
        <v>175</v>
      </c>
      <c r="B179" s="146"/>
      <c r="C179" s="146"/>
      <c r="D179" s="168"/>
      <c r="E179" s="166"/>
      <c r="F179" s="166"/>
      <c r="G179" s="175"/>
      <c r="I179" s="356"/>
      <c r="J179" s="203"/>
      <c r="L179" s="146"/>
      <c r="M179" s="167"/>
      <c r="N179" s="146"/>
      <c r="O179" s="146"/>
      <c r="P179" s="146"/>
      <c r="Q179" s="146"/>
      <c r="R179" s="146"/>
      <c r="S179" s="167"/>
      <c r="T179" s="146"/>
      <c r="U179" s="146"/>
      <c r="V179" s="146"/>
      <c r="W179" s="146"/>
      <c r="X179" s="146"/>
      <c r="Y179" s="167"/>
      <c r="Z179" s="146"/>
      <c r="AA179" s="146"/>
      <c r="AB179" s="146"/>
      <c r="AC179" s="146"/>
      <c r="AD179" s="146"/>
      <c r="AE179" s="167"/>
      <c r="AF179" s="146"/>
      <c r="AG179" s="146"/>
      <c r="AH179" s="146"/>
      <c r="AI179" s="146"/>
      <c r="AJ179" s="171"/>
      <c r="AK179" s="169"/>
      <c r="AL179" s="169"/>
      <c r="AM179" s="170"/>
      <c r="AN179" s="167"/>
      <c r="AO179" s="146"/>
      <c r="AP179" s="146"/>
      <c r="AQ179" s="146"/>
      <c r="AR179" s="146"/>
      <c r="AS179" s="171"/>
      <c r="AT179" s="172" t="s">
        <v>1125</v>
      </c>
      <c r="AU179" s="359"/>
      <c r="AV179" s="173"/>
      <c r="AW179" s="173"/>
      <c r="AX179" s="173"/>
      <c r="AY179" s="173"/>
      <c r="AZ179" s="173"/>
      <c r="BA179" s="173"/>
      <c r="BB179" s="173"/>
      <c r="BC179" s="173"/>
      <c r="BD179" s="173"/>
      <c r="BE179" s="146"/>
      <c r="BF179" s="173"/>
      <c r="BG179" s="173"/>
      <c r="BH179" s="173"/>
      <c r="BI179" s="173"/>
      <c r="BJ179" s="167"/>
      <c r="BK179" s="171"/>
      <c r="BL179" s="302"/>
      <c r="BM179" s="303"/>
      <c r="BN179" s="173"/>
      <c r="BO179" s="304"/>
      <c r="BP179" s="278"/>
      <c r="BQ179" s="171"/>
      <c r="BR179" s="231"/>
      <c r="BS179" s="231"/>
      <c r="BT179" s="231"/>
      <c r="BU179" s="231"/>
      <c r="BV179" s="231"/>
      <c r="BW179" s="231"/>
      <c r="BX179" s="233"/>
      <c r="BY179" s="167"/>
      <c r="BZ179" s="231"/>
      <c r="CA179" s="231"/>
      <c r="CB179" s="231"/>
      <c r="CC179" s="231"/>
      <c r="CD179" s="231"/>
      <c r="CE179" s="233"/>
      <c r="CF179" s="167"/>
      <c r="CG179" s="231"/>
      <c r="CH179" s="231"/>
      <c r="CI179" s="231"/>
      <c r="CJ179" s="231"/>
      <c r="CK179" s="231"/>
      <c r="CL179" s="233"/>
      <c r="CM179" s="167"/>
      <c r="CN179" s="146"/>
      <c r="CO179" s="146"/>
      <c r="CP179" s="146"/>
      <c r="CQ179" s="146"/>
      <c r="CR179" s="146"/>
      <c r="CS179" s="146"/>
      <c r="CT179" s="167"/>
      <c r="CU179" s="231"/>
      <c r="CV179" s="231"/>
      <c r="CW179" s="231"/>
      <c r="CX179" s="231"/>
      <c r="CY179" s="231"/>
      <c r="CZ179" s="231"/>
      <c r="DA179" s="155"/>
      <c r="DB179" s="146"/>
      <c r="DC179" s="173"/>
      <c r="DD179" s="146"/>
      <c r="DE179" s="173"/>
      <c r="DF179" s="146"/>
      <c r="DG179" s="169"/>
      <c r="DH179" s="169"/>
      <c r="DI179" s="169"/>
      <c r="DJ179" s="146"/>
      <c r="DK179" s="207"/>
      <c r="DL179" s="231"/>
      <c r="DM179" s="231"/>
      <c r="DN179" s="231"/>
      <c r="DO179" s="233"/>
    </row>
    <row r="180" spans="1:119" x14ac:dyDescent="0.25">
      <c r="A180" s="152">
        <v>176</v>
      </c>
      <c r="B180" s="146"/>
      <c r="C180" s="146"/>
      <c r="D180" s="168"/>
      <c r="E180" s="166"/>
      <c r="F180" s="166"/>
      <c r="G180" s="175"/>
      <c r="I180" s="356"/>
      <c r="J180" s="203"/>
      <c r="L180" s="146"/>
      <c r="M180" s="167"/>
      <c r="N180" s="146"/>
      <c r="O180" s="146"/>
      <c r="P180" s="146"/>
      <c r="Q180" s="146"/>
      <c r="R180" s="146"/>
      <c r="S180" s="167"/>
      <c r="T180" s="146"/>
      <c r="U180" s="146"/>
      <c r="V180" s="146"/>
      <c r="W180" s="146"/>
      <c r="X180" s="146"/>
      <c r="Y180" s="167"/>
      <c r="Z180" s="146"/>
      <c r="AA180" s="146"/>
      <c r="AB180" s="146"/>
      <c r="AC180" s="146"/>
      <c r="AD180" s="146"/>
      <c r="AE180" s="167"/>
      <c r="AF180" s="146"/>
      <c r="AG180" s="146"/>
      <c r="AH180" s="146"/>
      <c r="AI180" s="146"/>
      <c r="AJ180" s="171"/>
      <c r="AK180" s="169"/>
      <c r="AL180" s="169"/>
      <c r="AM180" s="170"/>
      <c r="AN180" s="167"/>
      <c r="AO180" s="146"/>
      <c r="AP180" s="146"/>
      <c r="AQ180" s="146"/>
      <c r="AR180" s="146"/>
      <c r="AS180" s="171"/>
      <c r="AT180" s="172" t="s">
        <v>1125</v>
      </c>
      <c r="AU180" s="359"/>
      <c r="AV180" s="173"/>
      <c r="AW180" s="173"/>
      <c r="AX180" s="173"/>
      <c r="AY180" s="173"/>
      <c r="AZ180" s="173"/>
      <c r="BA180" s="173"/>
      <c r="BB180" s="173"/>
      <c r="BC180" s="173"/>
      <c r="BD180" s="173"/>
      <c r="BE180" s="146"/>
      <c r="BF180" s="173"/>
      <c r="BG180" s="173"/>
      <c r="BH180" s="173"/>
      <c r="BI180" s="173"/>
      <c r="BJ180" s="167"/>
      <c r="BK180" s="171"/>
      <c r="BL180" s="302"/>
      <c r="BM180" s="303"/>
      <c r="BN180" s="173"/>
      <c r="BO180" s="304"/>
      <c r="BP180" s="278"/>
      <c r="BQ180" s="171"/>
      <c r="BR180" s="231"/>
      <c r="BS180" s="231"/>
      <c r="BT180" s="231"/>
      <c r="BU180" s="231"/>
      <c r="BV180" s="231"/>
      <c r="BW180" s="231"/>
      <c r="BX180" s="233"/>
      <c r="BY180" s="167"/>
      <c r="BZ180" s="231"/>
      <c r="CA180" s="231"/>
      <c r="CB180" s="231"/>
      <c r="CC180" s="231"/>
      <c r="CD180" s="231"/>
      <c r="CE180" s="233"/>
      <c r="CF180" s="167"/>
      <c r="CG180" s="231"/>
      <c r="CH180" s="231"/>
      <c r="CI180" s="231"/>
      <c r="CJ180" s="231"/>
      <c r="CK180" s="231"/>
      <c r="CL180" s="233"/>
      <c r="CM180" s="167"/>
      <c r="CN180" s="146"/>
      <c r="CO180" s="146"/>
      <c r="CP180" s="146"/>
      <c r="CQ180" s="146"/>
      <c r="CR180" s="146"/>
      <c r="CS180" s="146"/>
      <c r="CT180" s="167"/>
      <c r="CU180" s="231"/>
      <c r="CV180" s="231"/>
      <c r="CW180" s="231"/>
      <c r="CX180" s="231"/>
      <c r="CY180" s="231"/>
      <c r="CZ180" s="231"/>
      <c r="DA180" s="155"/>
      <c r="DB180" s="146"/>
      <c r="DC180" s="173"/>
      <c r="DD180" s="146"/>
      <c r="DE180" s="173"/>
      <c r="DF180" s="146"/>
      <c r="DG180" s="169"/>
      <c r="DH180" s="169"/>
      <c r="DI180" s="169"/>
      <c r="DJ180" s="146"/>
      <c r="DK180" s="207"/>
      <c r="DL180" s="231"/>
      <c r="DM180" s="231"/>
      <c r="DN180" s="231"/>
      <c r="DO180" s="233"/>
    </row>
    <row r="181" spans="1:119" x14ac:dyDescent="0.25">
      <c r="A181" s="152">
        <v>177</v>
      </c>
      <c r="B181" s="146"/>
      <c r="C181" s="146"/>
      <c r="D181" s="168"/>
      <c r="E181" s="166"/>
      <c r="F181" s="166"/>
      <c r="G181" s="175"/>
      <c r="I181" s="356"/>
      <c r="J181" s="203"/>
      <c r="L181" s="146"/>
      <c r="M181" s="167"/>
      <c r="N181" s="146"/>
      <c r="O181" s="146"/>
      <c r="P181" s="146"/>
      <c r="Q181" s="146"/>
      <c r="R181" s="146"/>
      <c r="S181" s="167"/>
      <c r="T181" s="146"/>
      <c r="U181" s="146"/>
      <c r="V181" s="146"/>
      <c r="W181" s="146"/>
      <c r="X181" s="146"/>
      <c r="Y181" s="167"/>
      <c r="Z181" s="146"/>
      <c r="AA181" s="146"/>
      <c r="AB181" s="146"/>
      <c r="AC181" s="146"/>
      <c r="AD181" s="146"/>
      <c r="AE181" s="167"/>
      <c r="AF181" s="146"/>
      <c r="AG181" s="146"/>
      <c r="AH181" s="146"/>
      <c r="AI181" s="146"/>
      <c r="AJ181" s="171"/>
      <c r="AK181" s="169"/>
      <c r="AL181" s="169"/>
      <c r="AM181" s="170"/>
      <c r="AN181" s="167"/>
      <c r="AO181" s="146"/>
      <c r="AP181" s="146"/>
      <c r="AQ181" s="146"/>
      <c r="AR181" s="146"/>
      <c r="AS181" s="171"/>
      <c r="AT181" s="172" t="s">
        <v>1125</v>
      </c>
      <c r="AU181" s="359"/>
      <c r="AV181" s="173"/>
      <c r="AW181" s="173"/>
      <c r="AX181" s="173"/>
      <c r="AY181" s="173"/>
      <c r="AZ181" s="173"/>
      <c r="BA181" s="173"/>
      <c r="BB181" s="173"/>
      <c r="BC181" s="173"/>
      <c r="BD181" s="173"/>
      <c r="BE181" s="146"/>
      <c r="BF181" s="173"/>
      <c r="BG181" s="173"/>
      <c r="BH181" s="173"/>
      <c r="BI181" s="173"/>
      <c r="BJ181" s="167"/>
      <c r="BK181" s="171"/>
      <c r="BL181" s="302"/>
      <c r="BM181" s="303"/>
      <c r="BN181" s="173"/>
      <c r="BO181" s="304"/>
      <c r="BP181" s="278"/>
      <c r="BQ181" s="171"/>
      <c r="BR181" s="231"/>
      <c r="BS181" s="231"/>
      <c r="BT181" s="231"/>
      <c r="BU181" s="231"/>
      <c r="BV181" s="231"/>
      <c r="BW181" s="231"/>
      <c r="BX181" s="233"/>
      <c r="BY181" s="167"/>
      <c r="BZ181" s="231"/>
      <c r="CA181" s="231"/>
      <c r="CB181" s="231"/>
      <c r="CC181" s="231"/>
      <c r="CD181" s="231"/>
      <c r="CE181" s="233"/>
      <c r="CF181" s="167"/>
      <c r="CG181" s="231"/>
      <c r="CH181" s="231"/>
      <c r="CI181" s="231"/>
      <c r="CJ181" s="231"/>
      <c r="CK181" s="231"/>
      <c r="CL181" s="233"/>
      <c r="CM181" s="167"/>
      <c r="CN181" s="146"/>
      <c r="CO181" s="146"/>
      <c r="CP181" s="146"/>
      <c r="CQ181" s="146"/>
      <c r="CR181" s="146"/>
      <c r="CS181" s="146"/>
      <c r="CT181" s="167"/>
      <c r="CU181" s="231"/>
      <c r="CV181" s="231"/>
      <c r="CW181" s="231"/>
      <c r="CX181" s="231"/>
      <c r="CY181" s="231"/>
      <c r="CZ181" s="231"/>
      <c r="DA181" s="155"/>
      <c r="DB181" s="146"/>
      <c r="DC181" s="173"/>
      <c r="DD181" s="146"/>
      <c r="DE181" s="173"/>
      <c r="DF181" s="146"/>
      <c r="DG181" s="169"/>
      <c r="DH181" s="169"/>
      <c r="DI181" s="169"/>
      <c r="DJ181" s="146"/>
      <c r="DK181" s="207"/>
      <c r="DL181" s="231"/>
      <c r="DM181" s="231"/>
      <c r="DN181" s="231"/>
      <c r="DO181" s="233"/>
    </row>
    <row r="182" spans="1:119" x14ac:dyDescent="0.25">
      <c r="A182" s="152">
        <v>178</v>
      </c>
      <c r="B182" s="146"/>
      <c r="C182" s="146"/>
      <c r="D182" s="168"/>
      <c r="E182" s="166"/>
      <c r="F182" s="166"/>
      <c r="G182" s="175"/>
      <c r="I182" s="356"/>
      <c r="J182" s="203"/>
      <c r="L182" s="146"/>
      <c r="M182" s="167"/>
      <c r="N182" s="146"/>
      <c r="O182" s="146"/>
      <c r="P182" s="146"/>
      <c r="Q182" s="146"/>
      <c r="R182" s="146"/>
      <c r="S182" s="167"/>
      <c r="T182" s="146"/>
      <c r="U182" s="146"/>
      <c r="V182" s="146"/>
      <c r="W182" s="146"/>
      <c r="X182" s="146"/>
      <c r="Y182" s="167"/>
      <c r="Z182" s="146"/>
      <c r="AA182" s="146"/>
      <c r="AB182" s="146"/>
      <c r="AC182" s="146"/>
      <c r="AD182" s="146"/>
      <c r="AE182" s="167"/>
      <c r="AF182" s="146"/>
      <c r="AG182" s="146"/>
      <c r="AH182" s="146"/>
      <c r="AI182" s="146"/>
      <c r="AJ182" s="171"/>
      <c r="AK182" s="169"/>
      <c r="AL182" s="169"/>
      <c r="AM182" s="170"/>
      <c r="AN182" s="167"/>
      <c r="AO182" s="146"/>
      <c r="AP182" s="146"/>
      <c r="AQ182" s="146"/>
      <c r="AR182" s="146"/>
      <c r="AS182" s="171"/>
      <c r="AT182" s="172" t="s">
        <v>1125</v>
      </c>
      <c r="AU182" s="359"/>
      <c r="AV182" s="173"/>
      <c r="AW182" s="173"/>
      <c r="AX182" s="173"/>
      <c r="AY182" s="173"/>
      <c r="AZ182" s="173"/>
      <c r="BA182" s="173"/>
      <c r="BB182" s="173"/>
      <c r="BC182" s="173"/>
      <c r="BD182" s="173"/>
      <c r="BE182" s="146"/>
      <c r="BF182" s="173"/>
      <c r="BG182" s="173"/>
      <c r="BH182" s="173"/>
      <c r="BI182" s="173"/>
      <c r="BJ182" s="167"/>
      <c r="BK182" s="171"/>
      <c r="BL182" s="302"/>
      <c r="BM182" s="303"/>
      <c r="BN182" s="173"/>
      <c r="BO182" s="304"/>
      <c r="BP182" s="278"/>
      <c r="BQ182" s="171"/>
      <c r="BR182" s="231"/>
      <c r="BS182" s="231"/>
      <c r="BT182" s="231"/>
      <c r="BU182" s="231"/>
      <c r="BV182" s="231"/>
      <c r="BW182" s="231"/>
      <c r="BX182" s="233"/>
      <c r="BY182" s="167"/>
      <c r="BZ182" s="231"/>
      <c r="CA182" s="231"/>
      <c r="CB182" s="231"/>
      <c r="CC182" s="231"/>
      <c r="CD182" s="231"/>
      <c r="CE182" s="233"/>
      <c r="CF182" s="167"/>
      <c r="CG182" s="231"/>
      <c r="CH182" s="231"/>
      <c r="CI182" s="231"/>
      <c r="CJ182" s="231"/>
      <c r="CK182" s="231"/>
      <c r="CL182" s="233"/>
      <c r="CM182" s="167"/>
      <c r="CN182" s="146"/>
      <c r="CO182" s="146"/>
      <c r="CP182" s="146"/>
      <c r="CQ182" s="146"/>
      <c r="CR182" s="146"/>
      <c r="CS182" s="146"/>
      <c r="CT182" s="167"/>
      <c r="CU182" s="231"/>
      <c r="CV182" s="231"/>
      <c r="CW182" s="231"/>
      <c r="CX182" s="231"/>
      <c r="CY182" s="231"/>
      <c r="CZ182" s="231"/>
      <c r="DA182" s="155"/>
      <c r="DB182" s="146"/>
      <c r="DC182" s="173"/>
      <c r="DD182" s="146"/>
      <c r="DE182" s="173"/>
      <c r="DF182" s="146"/>
      <c r="DG182" s="169"/>
      <c r="DH182" s="169"/>
      <c r="DI182" s="169"/>
      <c r="DJ182" s="146"/>
      <c r="DK182" s="207"/>
      <c r="DL182" s="231"/>
      <c r="DM182" s="231"/>
      <c r="DN182" s="231"/>
      <c r="DO182" s="233"/>
    </row>
    <row r="183" spans="1:119" x14ac:dyDescent="0.25">
      <c r="A183" s="152">
        <v>179</v>
      </c>
      <c r="B183" s="146"/>
      <c r="C183" s="146"/>
      <c r="D183" s="168"/>
      <c r="E183" s="166"/>
      <c r="F183" s="166"/>
      <c r="G183" s="175"/>
      <c r="I183" s="356"/>
      <c r="J183" s="203"/>
      <c r="L183" s="146"/>
      <c r="M183" s="167"/>
      <c r="N183" s="146"/>
      <c r="O183" s="146"/>
      <c r="P183" s="146"/>
      <c r="Q183" s="146"/>
      <c r="R183" s="146"/>
      <c r="S183" s="167"/>
      <c r="T183" s="146"/>
      <c r="U183" s="146"/>
      <c r="V183" s="146"/>
      <c r="W183" s="146"/>
      <c r="X183" s="146"/>
      <c r="Y183" s="167"/>
      <c r="Z183" s="146"/>
      <c r="AA183" s="146"/>
      <c r="AB183" s="146"/>
      <c r="AC183" s="146"/>
      <c r="AD183" s="146"/>
      <c r="AE183" s="167"/>
      <c r="AF183" s="146"/>
      <c r="AG183" s="146"/>
      <c r="AH183" s="146"/>
      <c r="AI183" s="146"/>
      <c r="AJ183" s="171"/>
      <c r="AK183" s="169"/>
      <c r="AL183" s="169"/>
      <c r="AM183" s="170"/>
      <c r="AN183" s="167"/>
      <c r="AO183" s="146"/>
      <c r="AP183" s="146"/>
      <c r="AQ183" s="146"/>
      <c r="AR183" s="146"/>
      <c r="AS183" s="171"/>
      <c r="AT183" s="172" t="s">
        <v>1125</v>
      </c>
      <c r="AU183" s="359"/>
      <c r="AV183" s="173"/>
      <c r="AW183" s="173"/>
      <c r="AX183" s="173"/>
      <c r="AY183" s="173"/>
      <c r="AZ183" s="173"/>
      <c r="BA183" s="173"/>
      <c r="BB183" s="173"/>
      <c r="BC183" s="173"/>
      <c r="BD183" s="173"/>
      <c r="BE183" s="146"/>
      <c r="BF183" s="173"/>
      <c r="BG183" s="173"/>
      <c r="BH183" s="173"/>
      <c r="BI183" s="173"/>
      <c r="BJ183" s="167"/>
      <c r="BK183" s="171"/>
      <c r="BL183" s="302"/>
      <c r="BM183" s="303"/>
      <c r="BN183" s="173"/>
      <c r="BO183" s="304"/>
      <c r="BP183" s="278"/>
      <c r="BQ183" s="171"/>
      <c r="BR183" s="231"/>
      <c r="BS183" s="231"/>
      <c r="BT183" s="231"/>
      <c r="BU183" s="231"/>
      <c r="BV183" s="231"/>
      <c r="BW183" s="231"/>
      <c r="BX183" s="233"/>
      <c r="BY183" s="167"/>
      <c r="BZ183" s="231"/>
      <c r="CA183" s="231"/>
      <c r="CB183" s="231"/>
      <c r="CC183" s="231"/>
      <c r="CD183" s="231"/>
      <c r="CE183" s="233"/>
      <c r="CF183" s="167"/>
      <c r="CG183" s="231"/>
      <c r="CH183" s="231"/>
      <c r="CI183" s="231"/>
      <c r="CJ183" s="231"/>
      <c r="CK183" s="231"/>
      <c r="CL183" s="233"/>
      <c r="CM183" s="167"/>
      <c r="CN183" s="146"/>
      <c r="CO183" s="146"/>
      <c r="CP183" s="146"/>
      <c r="CQ183" s="146"/>
      <c r="CR183" s="146"/>
      <c r="CS183" s="146"/>
      <c r="CT183" s="167"/>
      <c r="CU183" s="231"/>
      <c r="CV183" s="231"/>
      <c r="CW183" s="231"/>
      <c r="CX183" s="231"/>
      <c r="CY183" s="231"/>
      <c r="CZ183" s="231"/>
      <c r="DA183" s="155"/>
      <c r="DB183" s="146"/>
      <c r="DC183" s="173"/>
      <c r="DD183" s="146"/>
      <c r="DE183" s="173"/>
      <c r="DF183" s="146"/>
      <c r="DG183" s="169"/>
      <c r="DH183" s="169"/>
      <c r="DI183" s="169"/>
      <c r="DJ183" s="146"/>
      <c r="DK183" s="207"/>
      <c r="DL183" s="231"/>
      <c r="DM183" s="231"/>
      <c r="DN183" s="231"/>
      <c r="DO183" s="233"/>
    </row>
    <row r="184" spans="1:119" x14ac:dyDescent="0.25">
      <c r="A184" s="152">
        <v>180</v>
      </c>
      <c r="B184" s="146"/>
      <c r="C184" s="146"/>
      <c r="D184" s="168"/>
      <c r="E184" s="166"/>
      <c r="F184" s="166"/>
      <c r="G184" s="175"/>
      <c r="I184" s="356"/>
      <c r="J184" s="203"/>
      <c r="L184" s="146"/>
      <c r="M184" s="167"/>
      <c r="N184" s="146"/>
      <c r="O184" s="146"/>
      <c r="P184" s="146"/>
      <c r="Q184" s="146"/>
      <c r="R184" s="146"/>
      <c r="S184" s="167"/>
      <c r="T184" s="146"/>
      <c r="U184" s="146"/>
      <c r="V184" s="146"/>
      <c r="W184" s="146"/>
      <c r="X184" s="146"/>
      <c r="Y184" s="167"/>
      <c r="Z184" s="146"/>
      <c r="AA184" s="146"/>
      <c r="AB184" s="146"/>
      <c r="AC184" s="146"/>
      <c r="AD184" s="146"/>
      <c r="AE184" s="167"/>
      <c r="AF184" s="146"/>
      <c r="AG184" s="146"/>
      <c r="AH184" s="146"/>
      <c r="AI184" s="146"/>
      <c r="AJ184" s="171"/>
      <c r="AK184" s="169"/>
      <c r="AL184" s="169"/>
      <c r="AM184" s="170"/>
      <c r="AN184" s="167"/>
      <c r="AO184" s="146"/>
      <c r="AP184" s="146"/>
      <c r="AQ184" s="146"/>
      <c r="AR184" s="146"/>
      <c r="AS184" s="171"/>
      <c r="AT184" s="172" t="s">
        <v>1125</v>
      </c>
      <c r="AU184" s="359"/>
      <c r="AV184" s="173"/>
      <c r="AW184" s="173"/>
      <c r="AX184" s="173"/>
      <c r="AY184" s="173"/>
      <c r="AZ184" s="173"/>
      <c r="BA184" s="173"/>
      <c r="BB184" s="173"/>
      <c r="BC184" s="173"/>
      <c r="BD184" s="173"/>
      <c r="BE184" s="146"/>
      <c r="BF184" s="173"/>
      <c r="BG184" s="173"/>
      <c r="BH184" s="173"/>
      <c r="BI184" s="173"/>
      <c r="BJ184" s="167"/>
      <c r="BK184" s="171"/>
      <c r="BL184" s="302"/>
      <c r="BM184" s="303"/>
      <c r="BN184" s="173"/>
      <c r="BO184" s="304"/>
      <c r="BP184" s="278"/>
      <c r="BQ184" s="171"/>
      <c r="BR184" s="231"/>
      <c r="BS184" s="231"/>
      <c r="BT184" s="231"/>
      <c r="BU184" s="231"/>
      <c r="BV184" s="231"/>
      <c r="BW184" s="231"/>
      <c r="BX184" s="233"/>
      <c r="BY184" s="167"/>
      <c r="BZ184" s="231"/>
      <c r="CA184" s="231"/>
      <c r="CB184" s="231"/>
      <c r="CC184" s="231"/>
      <c r="CD184" s="231"/>
      <c r="CE184" s="233"/>
      <c r="CF184" s="167"/>
      <c r="CG184" s="231"/>
      <c r="CH184" s="231"/>
      <c r="CI184" s="231"/>
      <c r="CJ184" s="231"/>
      <c r="CK184" s="231"/>
      <c r="CL184" s="233"/>
      <c r="CM184" s="167"/>
      <c r="CN184" s="146"/>
      <c r="CO184" s="146"/>
      <c r="CP184" s="146"/>
      <c r="CQ184" s="146"/>
      <c r="CR184" s="146"/>
      <c r="CS184" s="146"/>
      <c r="CT184" s="167"/>
      <c r="CU184" s="231"/>
      <c r="CV184" s="231"/>
      <c r="CW184" s="231"/>
      <c r="CX184" s="231"/>
      <c r="CY184" s="231"/>
      <c r="CZ184" s="231"/>
      <c r="DA184" s="155"/>
      <c r="DB184" s="146"/>
      <c r="DC184" s="173"/>
      <c r="DD184" s="146"/>
      <c r="DE184" s="173"/>
      <c r="DF184" s="146"/>
      <c r="DG184" s="169"/>
      <c r="DH184" s="169"/>
      <c r="DI184" s="169"/>
      <c r="DJ184" s="146"/>
      <c r="DK184" s="207"/>
      <c r="DL184" s="231"/>
      <c r="DM184" s="231"/>
      <c r="DN184" s="231"/>
      <c r="DO184" s="233"/>
    </row>
    <row r="185" spans="1:119" x14ac:dyDescent="0.25">
      <c r="A185" s="152">
        <v>181</v>
      </c>
      <c r="B185" s="146"/>
      <c r="C185" s="146"/>
      <c r="D185" s="168"/>
      <c r="E185" s="166"/>
      <c r="F185" s="166"/>
      <c r="G185" s="175"/>
      <c r="I185" s="356"/>
      <c r="J185" s="203"/>
      <c r="L185" s="146"/>
      <c r="M185" s="167"/>
      <c r="N185" s="146"/>
      <c r="O185" s="146"/>
      <c r="P185" s="146"/>
      <c r="Q185" s="146"/>
      <c r="R185" s="146"/>
      <c r="S185" s="167"/>
      <c r="T185" s="146"/>
      <c r="U185" s="146"/>
      <c r="V185" s="146"/>
      <c r="W185" s="146"/>
      <c r="X185" s="146"/>
      <c r="Y185" s="167"/>
      <c r="Z185" s="146"/>
      <c r="AA185" s="146"/>
      <c r="AB185" s="146"/>
      <c r="AC185" s="146"/>
      <c r="AD185" s="146"/>
      <c r="AE185" s="167"/>
      <c r="AF185" s="146"/>
      <c r="AG185" s="146"/>
      <c r="AH185" s="146"/>
      <c r="AI185" s="146"/>
      <c r="AJ185" s="171"/>
      <c r="AK185" s="169"/>
      <c r="AL185" s="169"/>
      <c r="AM185" s="170"/>
      <c r="AN185" s="167"/>
      <c r="AO185" s="146"/>
      <c r="AP185" s="146"/>
      <c r="AQ185" s="146"/>
      <c r="AR185" s="146"/>
      <c r="AS185" s="171"/>
      <c r="AT185" s="172" t="s">
        <v>1125</v>
      </c>
      <c r="AU185" s="359"/>
      <c r="AV185" s="173"/>
      <c r="AW185" s="173"/>
      <c r="AX185" s="173"/>
      <c r="AY185" s="173"/>
      <c r="AZ185" s="173"/>
      <c r="BA185" s="173"/>
      <c r="BB185" s="173"/>
      <c r="BC185" s="173"/>
      <c r="BD185" s="173"/>
      <c r="BE185" s="146"/>
      <c r="BF185" s="173"/>
      <c r="BG185" s="173"/>
      <c r="BH185" s="173"/>
      <c r="BI185" s="173"/>
      <c r="BJ185" s="167"/>
      <c r="BK185" s="171"/>
      <c r="BL185" s="302"/>
      <c r="BM185" s="303"/>
      <c r="BN185" s="173"/>
      <c r="BO185" s="304"/>
      <c r="BP185" s="278"/>
      <c r="BQ185" s="171"/>
      <c r="BR185" s="231"/>
      <c r="BS185" s="231"/>
      <c r="BT185" s="231"/>
      <c r="BU185" s="231"/>
      <c r="BV185" s="231"/>
      <c r="BW185" s="231"/>
      <c r="BX185" s="233"/>
      <c r="BY185" s="167"/>
      <c r="BZ185" s="231"/>
      <c r="CA185" s="231"/>
      <c r="CB185" s="231"/>
      <c r="CC185" s="231"/>
      <c r="CD185" s="231"/>
      <c r="CE185" s="233"/>
      <c r="CF185" s="167"/>
      <c r="CG185" s="231"/>
      <c r="CH185" s="231"/>
      <c r="CI185" s="231"/>
      <c r="CJ185" s="231"/>
      <c r="CK185" s="231"/>
      <c r="CL185" s="233"/>
      <c r="CM185" s="167"/>
      <c r="CN185" s="146"/>
      <c r="CO185" s="146"/>
      <c r="CP185" s="146"/>
      <c r="CQ185" s="146"/>
      <c r="CR185" s="146"/>
      <c r="CS185" s="146"/>
      <c r="CT185" s="167"/>
      <c r="CU185" s="231"/>
      <c r="CV185" s="231"/>
      <c r="CW185" s="231"/>
      <c r="CX185" s="231"/>
      <c r="CY185" s="231"/>
      <c r="CZ185" s="231"/>
      <c r="DA185" s="155"/>
      <c r="DB185" s="146"/>
      <c r="DC185" s="173"/>
      <c r="DD185" s="146"/>
      <c r="DE185" s="173"/>
      <c r="DF185" s="146"/>
      <c r="DG185" s="169"/>
      <c r="DH185" s="169"/>
      <c r="DI185" s="169"/>
      <c r="DJ185" s="146"/>
      <c r="DK185" s="207"/>
      <c r="DL185" s="231"/>
      <c r="DM185" s="231"/>
      <c r="DN185" s="231"/>
      <c r="DO185" s="233"/>
    </row>
    <row r="186" spans="1:119" x14ac:dyDescent="0.25">
      <c r="A186" s="152">
        <v>182</v>
      </c>
      <c r="B186" s="146"/>
      <c r="C186" s="146"/>
      <c r="D186" s="168"/>
      <c r="E186" s="166"/>
      <c r="F186" s="166"/>
      <c r="G186" s="175"/>
      <c r="I186" s="356"/>
      <c r="J186" s="203"/>
      <c r="L186" s="146"/>
      <c r="M186" s="167"/>
      <c r="N186" s="146"/>
      <c r="O186" s="146"/>
      <c r="P186" s="146"/>
      <c r="Q186" s="146"/>
      <c r="R186" s="146"/>
      <c r="S186" s="167"/>
      <c r="T186" s="146"/>
      <c r="U186" s="146"/>
      <c r="V186" s="146"/>
      <c r="W186" s="146"/>
      <c r="X186" s="146"/>
      <c r="Y186" s="167"/>
      <c r="Z186" s="146"/>
      <c r="AA186" s="146"/>
      <c r="AB186" s="146"/>
      <c r="AC186" s="146"/>
      <c r="AD186" s="146"/>
      <c r="AE186" s="167"/>
      <c r="AF186" s="146"/>
      <c r="AG186" s="146"/>
      <c r="AH186" s="146"/>
      <c r="AI186" s="146"/>
      <c r="AJ186" s="171"/>
      <c r="AK186" s="169"/>
      <c r="AL186" s="169"/>
      <c r="AM186" s="170"/>
      <c r="AN186" s="167"/>
      <c r="AO186" s="146"/>
      <c r="AP186" s="146"/>
      <c r="AQ186" s="146"/>
      <c r="AR186" s="146"/>
      <c r="AS186" s="171"/>
      <c r="AT186" s="172" t="s">
        <v>1125</v>
      </c>
      <c r="AU186" s="359"/>
      <c r="AV186" s="173"/>
      <c r="AW186" s="173"/>
      <c r="AX186" s="173"/>
      <c r="AY186" s="173"/>
      <c r="AZ186" s="173"/>
      <c r="BA186" s="173"/>
      <c r="BB186" s="173"/>
      <c r="BC186" s="173"/>
      <c r="BD186" s="173"/>
      <c r="BE186" s="146"/>
      <c r="BF186" s="173"/>
      <c r="BG186" s="173"/>
      <c r="BH186" s="173"/>
      <c r="BI186" s="173"/>
      <c r="BJ186" s="167"/>
      <c r="BK186" s="171"/>
      <c r="BL186" s="302"/>
      <c r="BM186" s="303"/>
      <c r="BN186" s="173"/>
      <c r="BO186" s="304"/>
      <c r="BP186" s="278"/>
      <c r="BQ186" s="171"/>
      <c r="BR186" s="231"/>
      <c r="BS186" s="231"/>
      <c r="BT186" s="231"/>
      <c r="BU186" s="231"/>
      <c r="BV186" s="231"/>
      <c r="BW186" s="231"/>
      <c r="BX186" s="233"/>
      <c r="BY186" s="167"/>
      <c r="BZ186" s="231"/>
      <c r="CA186" s="231"/>
      <c r="CB186" s="231"/>
      <c r="CC186" s="231"/>
      <c r="CD186" s="231"/>
      <c r="CE186" s="233"/>
      <c r="CF186" s="167"/>
      <c r="CG186" s="231"/>
      <c r="CH186" s="231"/>
      <c r="CI186" s="231"/>
      <c r="CJ186" s="231"/>
      <c r="CK186" s="231"/>
      <c r="CL186" s="233"/>
      <c r="CM186" s="167"/>
      <c r="CN186" s="146"/>
      <c r="CO186" s="146"/>
      <c r="CP186" s="146"/>
      <c r="CQ186" s="146"/>
      <c r="CR186" s="146"/>
      <c r="CS186" s="146"/>
      <c r="CT186" s="167"/>
      <c r="CU186" s="231"/>
      <c r="CV186" s="231"/>
      <c r="CW186" s="231"/>
      <c r="CX186" s="231"/>
      <c r="CY186" s="231"/>
      <c r="CZ186" s="231"/>
      <c r="DA186" s="155"/>
      <c r="DB186" s="146"/>
      <c r="DC186" s="173"/>
      <c r="DD186" s="146"/>
      <c r="DE186" s="173"/>
      <c r="DF186" s="146"/>
      <c r="DG186" s="169"/>
      <c r="DH186" s="169"/>
      <c r="DI186" s="169"/>
      <c r="DJ186" s="146"/>
      <c r="DK186" s="207"/>
      <c r="DL186" s="231"/>
      <c r="DM186" s="231"/>
      <c r="DN186" s="231"/>
      <c r="DO186" s="233"/>
    </row>
    <row r="187" spans="1:119" x14ac:dyDescent="0.25">
      <c r="A187" s="152">
        <v>183</v>
      </c>
      <c r="B187" s="146"/>
      <c r="C187" s="146"/>
      <c r="D187" s="168"/>
      <c r="E187" s="166"/>
      <c r="F187" s="166"/>
      <c r="G187" s="175"/>
      <c r="I187" s="356"/>
      <c r="J187" s="203"/>
      <c r="L187" s="146"/>
      <c r="M187" s="167"/>
      <c r="N187" s="146"/>
      <c r="O187" s="146"/>
      <c r="P187" s="146"/>
      <c r="Q187" s="146"/>
      <c r="R187" s="146"/>
      <c r="S187" s="167"/>
      <c r="T187" s="146"/>
      <c r="U187" s="146"/>
      <c r="V187" s="146"/>
      <c r="W187" s="146"/>
      <c r="X187" s="146"/>
      <c r="Y187" s="167"/>
      <c r="Z187" s="146"/>
      <c r="AA187" s="146"/>
      <c r="AB187" s="146"/>
      <c r="AC187" s="146"/>
      <c r="AD187" s="146"/>
      <c r="AE187" s="167"/>
      <c r="AF187" s="146"/>
      <c r="AG187" s="146"/>
      <c r="AH187" s="146"/>
      <c r="AI187" s="146"/>
      <c r="AJ187" s="171"/>
      <c r="AK187" s="169"/>
      <c r="AL187" s="169"/>
      <c r="AM187" s="170"/>
      <c r="AN187" s="167"/>
      <c r="AO187" s="146"/>
      <c r="AP187" s="146"/>
      <c r="AQ187" s="146"/>
      <c r="AR187" s="146"/>
      <c r="AS187" s="171"/>
      <c r="AT187" s="172" t="s">
        <v>1125</v>
      </c>
      <c r="AU187" s="359"/>
      <c r="AV187" s="173"/>
      <c r="AW187" s="173"/>
      <c r="AX187" s="173"/>
      <c r="AY187" s="173"/>
      <c r="AZ187" s="173"/>
      <c r="BA187" s="173"/>
      <c r="BB187" s="173"/>
      <c r="BC187" s="173"/>
      <c r="BD187" s="173"/>
      <c r="BE187" s="146"/>
      <c r="BF187" s="173"/>
      <c r="BG187" s="173"/>
      <c r="BH187" s="173"/>
      <c r="BI187" s="173"/>
      <c r="BJ187" s="167"/>
      <c r="BK187" s="171"/>
      <c r="BL187" s="302"/>
      <c r="BM187" s="303"/>
      <c r="BN187" s="173"/>
      <c r="BO187" s="304"/>
      <c r="BP187" s="278"/>
      <c r="BQ187" s="171"/>
      <c r="BR187" s="231"/>
      <c r="BS187" s="231"/>
      <c r="BT187" s="231"/>
      <c r="BU187" s="231"/>
      <c r="BV187" s="231"/>
      <c r="BW187" s="231"/>
      <c r="BX187" s="233"/>
      <c r="BY187" s="167"/>
      <c r="BZ187" s="231"/>
      <c r="CA187" s="231"/>
      <c r="CB187" s="231"/>
      <c r="CC187" s="231"/>
      <c r="CD187" s="231"/>
      <c r="CE187" s="233"/>
      <c r="CF187" s="167"/>
      <c r="CG187" s="231"/>
      <c r="CH187" s="231"/>
      <c r="CI187" s="231"/>
      <c r="CJ187" s="231"/>
      <c r="CK187" s="231"/>
      <c r="CL187" s="233"/>
      <c r="CM187" s="167"/>
      <c r="CN187" s="146"/>
      <c r="CO187" s="146"/>
      <c r="CP187" s="146"/>
      <c r="CQ187" s="146"/>
      <c r="CR187" s="146"/>
      <c r="CS187" s="146"/>
      <c r="CT187" s="167"/>
      <c r="CU187" s="231"/>
      <c r="CV187" s="231"/>
      <c r="CW187" s="231"/>
      <c r="CX187" s="231"/>
      <c r="CY187" s="231"/>
      <c r="CZ187" s="231"/>
      <c r="DA187" s="155"/>
      <c r="DB187" s="146"/>
      <c r="DC187" s="173"/>
      <c r="DD187" s="146"/>
      <c r="DE187" s="173"/>
      <c r="DF187" s="146"/>
      <c r="DG187" s="169"/>
      <c r="DH187" s="169"/>
      <c r="DI187" s="169"/>
      <c r="DJ187" s="146"/>
      <c r="DK187" s="207"/>
      <c r="DL187" s="231"/>
      <c r="DM187" s="231"/>
      <c r="DN187" s="231"/>
      <c r="DO187" s="233"/>
    </row>
    <row r="188" spans="1:119" x14ac:dyDescent="0.25">
      <c r="A188" s="152">
        <v>184</v>
      </c>
      <c r="B188" s="146"/>
      <c r="C188" s="146"/>
      <c r="D188" s="168"/>
      <c r="E188" s="166"/>
      <c r="F188" s="166"/>
      <c r="G188" s="175"/>
      <c r="I188" s="356"/>
      <c r="J188" s="203"/>
      <c r="L188" s="146"/>
      <c r="M188" s="167"/>
      <c r="N188" s="146"/>
      <c r="O188" s="146"/>
      <c r="P188" s="146"/>
      <c r="Q188" s="146"/>
      <c r="R188" s="146"/>
      <c r="S188" s="167"/>
      <c r="T188" s="146"/>
      <c r="U188" s="146"/>
      <c r="V188" s="146"/>
      <c r="W188" s="146"/>
      <c r="X188" s="146"/>
      <c r="Y188" s="167"/>
      <c r="Z188" s="146"/>
      <c r="AA188" s="146"/>
      <c r="AB188" s="146"/>
      <c r="AC188" s="146"/>
      <c r="AD188" s="146"/>
      <c r="AE188" s="167"/>
      <c r="AF188" s="146"/>
      <c r="AG188" s="146"/>
      <c r="AH188" s="146"/>
      <c r="AI188" s="146"/>
      <c r="AJ188" s="171"/>
      <c r="AK188" s="169"/>
      <c r="AL188" s="169"/>
      <c r="AM188" s="170"/>
      <c r="AN188" s="167"/>
      <c r="AO188" s="146"/>
      <c r="AP188" s="146"/>
      <c r="AQ188" s="146"/>
      <c r="AR188" s="146"/>
      <c r="AS188" s="171"/>
      <c r="AT188" s="172" t="s">
        <v>1125</v>
      </c>
      <c r="AU188" s="359"/>
      <c r="AV188" s="173"/>
      <c r="AW188" s="173"/>
      <c r="AX188" s="173"/>
      <c r="AY188" s="173"/>
      <c r="AZ188" s="173"/>
      <c r="BA188" s="173"/>
      <c r="BB188" s="173"/>
      <c r="BC188" s="173"/>
      <c r="BD188" s="173"/>
      <c r="BE188" s="146"/>
      <c r="BF188" s="173"/>
      <c r="BG188" s="173"/>
      <c r="BH188" s="173"/>
      <c r="BI188" s="173"/>
      <c r="BJ188" s="167"/>
      <c r="BK188" s="171"/>
      <c r="BL188" s="302"/>
      <c r="BM188" s="303"/>
      <c r="BN188" s="173"/>
      <c r="BO188" s="304"/>
      <c r="BP188" s="278"/>
      <c r="BQ188" s="171"/>
      <c r="BR188" s="231"/>
      <c r="BS188" s="231"/>
      <c r="BT188" s="231"/>
      <c r="BU188" s="231"/>
      <c r="BV188" s="231"/>
      <c r="BW188" s="231"/>
      <c r="BX188" s="233"/>
      <c r="BY188" s="167"/>
      <c r="BZ188" s="231"/>
      <c r="CA188" s="231"/>
      <c r="CB188" s="231"/>
      <c r="CC188" s="231"/>
      <c r="CD188" s="231"/>
      <c r="CE188" s="233"/>
      <c r="CF188" s="167"/>
      <c r="CG188" s="231"/>
      <c r="CH188" s="231"/>
      <c r="CI188" s="231"/>
      <c r="CJ188" s="231"/>
      <c r="CK188" s="231"/>
      <c r="CL188" s="233"/>
      <c r="CM188" s="167"/>
      <c r="CN188" s="146"/>
      <c r="CO188" s="146"/>
      <c r="CP188" s="146"/>
      <c r="CQ188" s="146"/>
      <c r="CR188" s="146"/>
      <c r="CS188" s="146"/>
      <c r="CT188" s="167"/>
      <c r="CU188" s="231"/>
      <c r="CV188" s="231"/>
      <c r="CW188" s="231"/>
      <c r="CX188" s="231"/>
      <c r="CY188" s="231"/>
      <c r="CZ188" s="231"/>
      <c r="DA188" s="155"/>
      <c r="DB188" s="146"/>
      <c r="DC188" s="173"/>
      <c r="DD188" s="146"/>
      <c r="DE188" s="173"/>
      <c r="DF188" s="146"/>
      <c r="DG188" s="169"/>
      <c r="DH188" s="169"/>
      <c r="DI188" s="169"/>
      <c r="DJ188" s="146"/>
      <c r="DK188" s="207"/>
      <c r="DL188" s="231"/>
      <c r="DM188" s="231"/>
      <c r="DN188" s="231"/>
      <c r="DO188" s="233"/>
    </row>
    <row r="189" spans="1:119" x14ac:dyDescent="0.25">
      <c r="A189" s="152">
        <v>185</v>
      </c>
      <c r="B189" s="146"/>
      <c r="C189" s="146"/>
      <c r="D189" s="168"/>
      <c r="E189" s="166"/>
      <c r="F189" s="166"/>
      <c r="G189" s="175"/>
      <c r="I189" s="356"/>
      <c r="J189" s="203"/>
      <c r="L189" s="146"/>
      <c r="M189" s="167"/>
      <c r="N189" s="146"/>
      <c r="O189" s="146"/>
      <c r="P189" s="146"/>
      <c r="Q189" s="146"/>
      <c r="R189" s="146"/>
      <c r="S189" s="167"/>
      <c r="T189" s="146"/>
      <c r="U189" s="146"/>
      <c r="V189" s="146"/>
      <c r="W189" s="146"/>
      <c r="X189" s="146"/>
      <c r="Y189" s="167"/>
      <c r="Z189" s="146"/>
      <c r="AA189" s="146"/>
      <c r="AB189" s="146"/>
      <c r="AC189" s="146"/>
      <c r="AD189" s="146"/>
      <c r="AE189" s="167"/>
      <c r="AF189" s="146"/>
      <c r="AG189" s="146"/>
      <c r="AH189" s="146"/>
      <c r="AI189" s="146"/>
      <c r="AJ189" s="171"/>
      <c r="AK189" s="169"/>
      <c r="AL189" s="169"/>
      <c r="AM189" s="170"/>
      <c r="AN189" s="167"/>
      <c r="AO189" s="146"/>
      <c r="AP189" s="146"/>
      <c r="AQ189" s="146"/>
      <c r="AR189" s="146"/>
      <c r="AS189" s="171"/>
      <c r="AT189" s="172" t="s">
        <v>1125</v>
      </c>
      <c r="AU189" s="359"/>
      <c r="AV189" s="173"/>
      <c r="AW189" s="173"/>
      <c r="AX189" s="173"/>
      <c r="AY189" s="173"/>
      <c r="AZ189" s="173"/>
      <c r="BA189" s="173"/>
      <c r="BB189" s="173"/>
      <c r="BC189" s="173"/>
      <c r="BD189" s="173"/>
      <c r="BE189" s="146"/>
      <c r="BF189" s="173"/>
      <c r="BG189" s="173"/>
      <c r="BH189" s="173"/>
      <c r="BI189" s="173"/>
      <c r="BJ189" s="167"/>
      <c r="BK189" s="171"/>
      <c r="BL189" s="302"/>
      <c r="BM189" s="303"/>
      <c r="BN189" s="173"/>
      <c r="BO189" s="304"/>
      <c r="BP189" s="278"/>
      <c r="BQ189" s="171"/>
      <c r="BR189" s="231"/>
      <c r="BS189" s="231"/>
      <c r="BT189" s="231"/>
      <c r="BU189" s="231"/>
      <c r="BV189" s="231"/>
      <c r="BW189" s="231"/>
      <c r="BX189" s="233"/>
      <c r="BY189" s="167"/>
      <c r="BZ189" s="231"/>
      <c r="CA189" s="231"/>
      <c r="CB189" s="231"/>
      <c r="CC189" s="231"/>
      <c r="CD189" s="231"/>
      <c r="CE189" s="233"/>
      <c r="CF189" s="167"/>
      <c r="CG189" s="231"/>
      <c r="CH189" s="231"/>
      <c r="CI189" s="231"/>
      <c r="CJ189" s="231"/>
      <c r="CK189" s="231"/>
      <c r="CL189" s="233"/>
      <c r="CM189" s="167"/>
      <c r="CN189" s="146"/>
      <c r="CO189" s="146"/>
      <c r="CP189" s="146"/>
      <c r="CQ189" s="146"/>
      <c r="CR189" s="146"/>
      <c r="CS189" s="146"/>
      <c r="CT189" s="167"/>
      <c r="CU189" s="231"/>
      <c r="CV189" s="231"/>
      <c r="CW189" s="231"/>
      <c r="CX189" s="231"/>
      <c r="CY189" s="231"/>
      <c r="CZ189" s="231"/>
      <c r="DA189" s="155"/>
      <c r="DB189" s="146"/>
      <c r="DC189" s="173"/>
      <c r="DD189" s="146"/>
      <c r="DE189" s="173"/>
      <c r="DF189" s="146"/>
      <c r="DG189" s="169"/>
      <c r="DH189" s="169"/>
      <c r="DI189" s="169"/>
      <c r="DJ189" s="146"/>
      <c r="DK189" s="207"/>
      <c r="DL189" s="231"/>
      <c r="DM189" s="231"/>
      <c r="DN189" s="231"/>
      <c r="DO189" s="233"/>
    </row>
    <row r="190" spans="1:119" x14ac:dyDescent="0.25">
      <c r="A190" s="152">
        <v>186</v>
      </c>
      <c r="B190" s="146"/>
      <c r="C190" s="146"/>
      <c r="D190" s="168"/>
      <c r="E190" s="166"/>
      <c r="F190" s="166"/>
      <c r="G190" s="175"/>
      <c r="I190" s="356"/>
      <c r="J190" s="203"/>
      <c r="L190" s="146"/>
      <c r="M190" s="167"/>
      <c r="N190" s="146"/>
      <c r="O190" s="146"/>
      <c r="P190" s="146"/>
      <c r="Q190" s="146"/>
      <c r="R190" s="146"/>
      <c r="S190" s="167"/>
      <c r="T190" s="146"/>
      <c r="U190" s="146"/>
      <c r="V190" s="146"/>
      <c r="W190" s="146"/>
      <c r="X190" s="146"/>
      <c r="Y190" s="167"/>
      <c r="Z190" s="146"/>
      <c r="AA190" s="146"/>
      <c r="AB190" s="146"/>
      <c r="AC190" s="146"/>
      <c r="AD190" s="146"/>
      <c r="AE190" s="167"/>
      <c r="AF190" s="146"/>
      <c r="AG190" s="146"/>
      <c r="AH190" s="146"/>
      <c r="AI190" s="146"/>
      <c r="AJ190" s="171"/>
      <c r="AK190" s="169"/>
      <c r="AL190" s="169"/>
      <c r="AM190" s="170"/>
      <c r="AN190" s="167"/>
      <c r="AO190" s="146"/>
      <c r="AP190" s="146"/>
      <c r="AQ190" s="146"/>
      <c r="AR190" s="146"/>
      <c r="AS190" s="171"/>
      <c r="AT190" s="172" t="s">
        <v>1125</v>
      </c>
      <c r="AU190" s="359"/>
      <c r="AV190" s="173"/>
      <c r="AW190" s="173"/>
      <c r="AX190" s="173"/>
      <c r="AY190" s="173"/>
      <c r="AZ190" s="173"/>
      <c r="BA190" s="173"/>
      <c r="BB190" s="173"/>
      <c r="BC190" s="173"/>
      <c r="BD190" s="173"/>
      <c r="BE190" s="146"/>
      <c r="BF190" s="173"/>
      <c r="BG190" s="173"/>
      <c r="BH190" s="173"/>
      <c r="BI190" s="173"/>
      <c r="BJ190" s="167"/>
      <c r="BK190" s="171"/>
      <c r="BL190" s="302"/>
      <c r="BM190" s="303"/>
      <c r="BN190" s="173"/>
      <c r="BO190" s="304"/>
      <c r="BP190" s="278"/>
      <c r="BQ190" s="171"/>
      <c r="BR190" s="231"/>
      <c r="BS190" s="231"/>
      <c r="BT190" s="231"/>
      <c r="BU190" s="231"/>
      <c r="BV190" s="231"/>
      <c r="BW190" s="231"/>
      <c r="BX190" s="233"/>
      <c r="BY190" s="167"/>
      <c r="BZ190" s="231"/>
      <c r="CA190" s="231"/>
      <c r="CB190" s="231"/>
      <c r="CC190" s="231"/>
      <c r="CD190" s="231"/>
      <c r="CE190" s="233"/>
      <c r="CF190" s="167"/>
      <c r="CG190" s="231"/>
      <c r="CH190" s="231"/>
      <c r="CI190" s="231"/>
      <c r="CJ190" s="231"/>
      <c r="CK190" s="231"/>
      <c r="CL190" s="233"/>
      <c r="CM190" s="167"/>
      <c r="CN190" s="146"/>
      <c r="CO190" s="146"/>
      <c r="CP190" s="146"/>
      <c r="CQ190" s="146"/>
      <c r="CR190" s="146"/>
      <c r="CS190" s="146"/>
      <c r="CT190" s="167"/>
      <c r="CU190" s="231"/>
      <c r="CV190" s="231"/>
      <c r="CW190" s="231"/>
      <c r="CX190" s="231"/>
      <c r="CY190" s="231"/>
      <c r="CZ190" s="231"/>
      <c r="DA190" s="155"/>
      <c r="DB190" s="146"/>
      <c r="DC190" s="173"/>
      <c r="DD190" s="146"/>
      <c r="DE190" s="173"/>
      <c r="DF190" s="146"/>
      <c r="DG190" s="169"/>
      <c r="DH190" s="169"/>
      <c r="DI190" s="169"/>
      <c r="DJ190" s="146"/>
      <c r="DK190" s="207"/>
      <c r="DL190" s="231"/>
      <c r="DM190" s="231"/>
      <c r="DN190" s="231"/>
      <c r="DO190" s="233"/>
    </row>
    <row r="191" spans="1:119" x14ac:dyDescent="0.25">
      <c r="A191" s="152">
        <v>187</v>
      </c>
      <c r="B191" s="146"/>
      <c r="C191" s="146"/>
      <c r="D191" s="168"/>
      <c r="E191" s="166"/>
      <c r="F191" s="166"/>
      <c r="G191" s="175"/>
      <c r="I191" s="356"/>
      <c r="J191" s="203"/>
      <c r="L191" s="146"/>
      <c r="M191" s="167"/>
      <c r="N191" s="146"/>
      <c r="O191" s="146"/>
      <c r="P191" s="146"/>
      <c r="Q191" s="146"/>
      <c r="R191" s="146"/>
      <c r="S191" s="167"/>
      <c r="T191" s="146"/>
      <c r="U191" s="146"/>
      <c r="V191" s="146"/>
      <c r="W191" s="146"/>
      <c r="X191" s="146"/>
      <c r="Y191" s="167"/>
      <c r="Z191" s="146"/>
      <c r="AA191" s="146"/>
      <c r="AB191" s="146"/>
      <c r="AC191" s="146"/>
      <c r="AD191" s="146"/>
      <c r="AE191" s="167"/>
      <c r="AF191" s="146"/>
      <c r="AG191" s="146"/>
      <c r="AH191" s="146"/>
      <c r="AI191" s="146"/>
      <c r="AJ191" s="171"/>
      <c r="AK191" s="169"/>
      <c r="AL191" s="169"/>
      <c r="AM191" s="170"/>
      <c r="AN191" s="167"/>
      <c r="AO191" s="146"/>
      <c r="AP191" s="146"/>
      <c r="AQ191" s="146"/>
      <c r="AR191" s="146"/>
      <c r="AS191" s="171"/>
      <c r="AT191" s="172" t="s">
        <v>1125</v>
      </c>
      <c r="AU191" s="359"/>
      <c r="AV191" s="173"/>
      <c r="AW191" s="173"/>
      <c r="AX191" s="173"/>
      <c r="AY191" s="173"/>
      <c r="AZ191" s="173"/>
      <c r="BA191" s="173"/>
      <c r="BB191" s="173"/>
      <c r="BC191" s="173"/>
      <c r="BD191" s="173"/>
      <c r="BE191" s="146"/>
      <c r="BF191" s="173"/>
      <c r="BG191" s="173"/>
      <c r="BH191" s="173"/>
      <c r="BI191" s="173"/>
      <c r="BJ191" s="167"/>
      <c r="BK191" s="171"/>
      <c r="BL191" s="302"/>
      <c r="BM191" s="303"/>
      <c r="BN191" s="173"/>
      <c r="BO191" s="304"/>
      <c r="BP191" s="278"/>
      <c r="BQ191" s="171"/>
      <c r="BR191" s="231"/>
      <c r="BS191" s="231"/>
      <c r="BT191" s="231"/>
      <c r="BU191" s="231"/>
      <c r="BV191" s="231"/>
      <c r="BW191" s="231"/>
      <c r="BX191" s="233"/>
      <c r="BY191" s="167"/>
      <c r="BZ191" s="231"/>
      <c r="CA191" s="231"/>
      <c r="CB191" s="231"/>
      <c r="CC191" s="231"/>
      <c r="CD191" s="231"/>
      <c r="CE191" s="233"/>
      <c r="CF191" s="167"/>
      <c r="CG191" s="231"/>
      <c r="CH191" s="231"/>
      <c r="CI191" s="231"/>
      <c r="CJ191" s="231"/>
      <c r="CK191" s="231"/>
      <c r="CL191" s="233"/>
      <c r="CM191" s="167"/>
      <c r="CN191" s="146"/>
      <c r="CO191" s="146"/>
      <c r="CP191" s="146"/>
      <c r="CQ191" s="146"/>
      <c r="CR191" s="146"/>
      <c r="CS191" s="146"/>
      <c r="CT191" s="167"/>
      <c r="CU191" s="231"/>
      <c r="CV191" s="231"/>
      <c r="CW191" s="231"/>
      <c r="CX191" s="231"/>
      <c r="CY191" s="231"/>
      <c r="CZ191" s="231"/>
      <c r="DA191" s="155"/>
      <c r="DB191" s="146"/>
      <c r="DC191" s="173"/>
      <c r="DD191" s="146"/>
      <c r="DE191" s="173"/>
      <c r="DF191" s="146"/>
      <c r="DG191" s="169"/>
      <c r="DH191" s="169"/>
      <c r="DI191" s="169"/>
      <c r="DJ191" s="146"/>
      <c r="DK191" s="207"/>
      <c r="DL191" s="231"/>
      <c r="DM191" s="231"/>
      <c r="DN191" s="231"/>
      <c r="DO191" s="313"/>
    </row>
    <row r="192" spans="1:119" x14ac:dyDescent="0.25">
      <c r="A192" s="152">
        <v>188</v>
      </c>
      <c r="B192" s="146"/>
      <c r="C192" s="146"/>
      <c r="D192" s="168"/>
      <c r="E192" s="166"/>
      <c r="F192" s="166"/>
      <c r="G192" s="175"/>
      <c r="I192" s="356"/>
      <c r="J192" s="203"/>
      <c r="L192" s="146"/>
      <c r="M192" s="167"/>
      <c r="N192" s="146"/>
      <c r="O192" s="146"/>
      <c r="P192" s="146"/>
      <c r="Q192" s="146"/>
      <c r="R192" s="146"/>
      <c r="S192" s="167"/>
      <c r="T192" s="146"/>
      <c r="U192" s="146"/>
      <c r="V192" s="146"/>
      <c r="W192" s="146"/>
      <c r="X192" s="146"/>
      <c r="Y192" s="167"/>
      <c r="Z192" s="146"/>
      <c r="AA192" s="146"/>
      <c r="AB192" s="146"/>
      <c r="AC192" s="146"/>
      <c r="AD192" s="146"/>
      <c r="AE192" s="167"/>
      <c r="AF192" s="146"/>
      <c r="AG192" s="146"/>
      <c r="AH192" s="146"/>
      <c r="AI192" s="146"/>
      <c r="AJ192" s="171"/>
      <c r="AK192" s="169"/>
      <c r="AL192" s="169"/>
      <c r="AM192" s="170"/>
      <c r="AN192" s="167"/>
      <c r="AO192" s="146"/>
      <c r="AP192" s="146"/>
      <c r="AQ192" s="146"/>
      <c r="AR192" s="146"/>
      <c r="AS192" s="171"/>
      <c r="AT192" s="172" t="s">
        <v>1125</v>
      </c>
      <c r="AU192" s="359"/>
      <c r="AV192" s="173"/>
      <c r="AW192" s="173"/>
      <c r="AX192" s="173"/>
      <c r="AY192" s="173"/>
      <c r="AZ192" s="173"/>
      <c r="BA192" s="173"/>
      <c r="BB192" s="173"/>
      <c r="BC192" s="173"/>
      <c r="BD192" s="173"/>
      <c r="BE192" s="146"/>
      <c r="BF192" s="173"/>
      <c r="BG192" s="173"/>
      <c r="BH192" s="173"/>
      <c r="BI192" s="173"/>
      <c r="BJ192" s="167"/>
      <c r="BK192" s="171"/>
      <c r="BL192" s="302"/>
      <c r="BM192" s="303"/>
      <c r="BN192" s="173"/>
      <c r="BO192" s="304"/>
      <c r="BP192" s="278"/>
      <c r="BQ192" s="171"/>
      <c r="BR192" s="231"/>
      <c r="BS192" s="231"/>
      <c r="BT192" s="231"/>
      <c r="BU192" s="231"/>
      <c r="BV192" s="231"/>
      <c r="BW192" s="231"/>
      <c r="BX192" s="233"/>
      <c r="BY192" s="167"/>
      <c r="BZ192" s="231"/>
      <c r="CA192" s="231"/>
      <c r="CB192" s="231"/>
      <c r="CC192" s="231"/>
      <c r="CD192" s="231"/>
      <c r="CE192" s="233"/>
      <c r="CF192" s="167"/>
      <c r="CG192" s="231"/>
      <c r="CH192" s="231"/>
      <c r="CI192" s="231"/>
      <c r="CJ192" s="231"/>
      <c r="CK192" s="231"/>
      <c r="CL192" s="233"/>
      <c r="CM192" s="167"/>
      <c r="CN192" s="146"/>
      <c r="CO192" s="146"/>
      <c r="CP192" s="146"/>
      <c r="CQ192" s="146"/>
      <c r="CR192" s="146"/>
      <c r="CS192" s="146"/>
      <c r="CT192" s="167"/>
      <c r="CU192" s="231"/>
      <c r="CV192" s="231"/>
      <c r="CW192" s="231"/>
      <c r="CX192" s="231"/>
      <c r="CY192" s="231"/>
      <c r="CZ192" s="231"/>
      <c r="DA192" s="155"/>
      <c r="DB192" s="146"/>
      <c r="DC192" s="173"/>
      <c r="DD192" s="146"/>
      <c r="DE192" s="173"/>
      <c r="DF192" s="146"/>
      <c r="DG192" s="169"/>
      <c r="DH192" s="169"/>
      <c r="DI192" s="169"/>
      <c r="DJ192" s="146"/>
      <c r="DK192" s="207"/>
      <c r="DL192" s="231"/>
      <c r="DM192" s="231"/>
      <c r="DN192" s="231"/>
      <c r="DO192" s="233"/>
    </row>
    <row r="193" spans="1:119" x14ac:dyDescent="0.25">
      <c r="A193" s="152">
        <v>189</v>
      </c>
      <c r="B193" s="146"/>
      <c r="C193" s="146"/>
      <c r="D193" s="168"/>
      <c r="E193" s="166"/>
      <c r="F193" s="166"/>
      <c r="G193" s="175"/>
      <c r="I193" s="356"/>
      <c r="J193" s="203"/>
      <c r="L193" s="146"/>
      <c r="M193" s="167"/>
      <c r="N193" s="146"/>
      <c r="O193" s="146"/>
      <c r="P193" s="146"/>
      <c r="Q193" s="146"/>
      <c r="R193" s="146"/>
      <c r="S193" s="167"/>
      <c r="T193" s="146"/>
      <c r="U193" s="146"/>
      <c r="V193" s="146"/>
      <c r="W193" s="146"/>
      <c r="X193" s="146"/>
      <c r="Y193" s="167"/>
      <c r="Z193" s="146"/>
      <c r="AA193" s="146"/>
      <c r="AB193" s="146"/>
      <c r="AC193" s="146"/>
      <c r="AD193" s="146"/>
      <c r="AE193" s="167"/>
      <c r="AF193" s="146"/>
      <c r="AG193" s="146"/>
      <c r="AH193" s="146"/>
      <c r="AI193" s="146"/>
      <c r="AJ193" s="171"/>
      <c r="AK193" s="169"/>
      <c r="AL193" s="169"/>
      <c r="AM193" s="170"/>
      <c r="AN193" s="167"/>
      <c r="AO193" s="146"/>
      <c r="AP193" s="146"/>
      <c r="AQ193" s="146"/>
      <c r="AR193" s="146"/>
      <c r="AS193" s="171"/>
      <c r="AT193" s="172" t="s">
        <v>1125</v>
      </c>
      <c r="AU193" s="359"/>
      <c r="AV193" s="173"/>
      <c r="AW193" s="173"/>
      <c r="AX193" s="173"/>
      <c r="AY193" s="173"/>
      <c r="AZ193" s="173"/>
      <c r="BA193" s="173"/>
      <c r="BB193" s="173"/>
      <c r="BC193" s="173"/>
      <c r="BD193" s="173"/>
      <c r="BE193" s="146"/>
      <c r="BF193" s="173"/>
      <c r="BG193" s="173"/>
      <c r="BH193" s="173"/>
      <c r="BI193" s="173"/>
      <c r="BJ193" s="167"/>
      <c r="BK193" s="171"/>
      <c r="BL193" s="302"/>
      <c r="BM193" s="303"/>
      <c r="BN193" s="173"/>
      <c r="BO193" s="304"/>
      <c r="BP193" s="278"/>
      <c r="BQ193" s="171"/>
      <c r="BR193" s="231"/>
      <c r="BS193" s="231"/>
      <c r="BT193" s="231"/>
      <c r="BU193" s="231"/>
      <c r="BV193" s="231"/>
      <c r="BW193" s="231"/>
      <c r="BX193" s="233"/>
      <c r="BY193" s="167"/>
      <c r="BZ193" s="231"/>
      <c r="CA193" s="231"/>
      <c r="CB193" s="231"/>
      <c r="CC193" s="231"/>
      <c r="CD193" s="231"/>
      <c r="CE193" s="233"/>
      <c r="CF193" s="167"/>
      <c r="CG193" s="231"/>
      <c r="CH193" s="231"/>
      <c r="CI193" s="231"/>
      <c r="CJ193" s="231"/>
      <c r="CK193" s="231"/>
      <c r="CL193" s="233"/>
      <c r="CM193" s="167"/>
      <c r="CN193" s="146"/>
      <c r="CO193" s="146"/>
      <c r="CP193" s="146"/>
      <c r="CQ193" s="146"/>
      <c r="CR193" s="146"/>
      <c r="CS193" s="146"/>
      <c r="CT193" s="167"/>
      <c r="CU193" s="231"/>
      <c r="CV193" s="231"/>
      <c r="CW193" s="231"/>
      <c r="CX193" s="231"/>
      <c r="CY193" s="231"/>
      <c r="CZ193" s="231"/>
      <c r="DA193" s="155"/>
      <c r="DB193" s="146"/>
      <c r="DC193" s="173"/>
      <c r="DD193" s="146"/>
      <c r="DE193" s="173"/>
      <c r="DF193" s="146"/>
      <c r="DG193" s="169"/>
      <c r="DH193" s="169"/>
      <c r="DI193" s="169"/>
      <c r="DJ193" s="146"/>
      <c r="DK193" s="207"/>
      <c r="DL193" s="231"/>
      <c r="DM193" s="231"/>
      <c r="DN193" s="231"/>
      <c r="DO193" s="233"/>
    </row>
    <row r="194" spans="1:119" x14ac:dyDescent="0.25">
      <c r="A194" s="152">
        <v>190</v>
      </c>
      <c r="B194" s="146"/>
      <c r="C194" s="146"/>
      <c r="D194" s="168"/>
      <c r="E194" s="166"/>
      <c r="F194" s="166"/>
      <c r="G194" s="175"/>
      <c r="I194" s="356"/>
      <c r="J194" s="203"/>
      <c r="L194" s="146"/>
      <c r="M194" s="167"/>
      <c r="N194" s="146"/>
      <c r="O194" s="146"/>
      <c r="P194" s="146"/>
      <c r="Q194" s="146"/>
      <c r="R194" s="146"/>
      <c r="S194" s="167"/>
      <c r="T194" s="146"/>
      <c r="U194" s="146"/>
      <c r="V194" s="146"/>
      <c r="W194" s="146"/>
      <c r="X194" s="146"/>
      <c r="Y194" s="167"/>
      <c r="Z194" s="146"/>
      <c r="AA194" s="146"/>
      <c r="AB194" s="146"/>
      <c r="AC194" s="146"/>
      <c r="AD194" s="146"/>
      <c r="AE194" s="167"/>
      <c r="AF194" s="146"/>
      <c r="AG194" s="146"/>
      <c r="AH194" s="146"/>
      <c r="AI194" s="146"/>
      <c r="AJ194" s="171"/>
      <c r="AK194" s="169"/>
      <c r="AL194" s="169"/>
      <c r="AM194" s="170"/>
      <c r="AN194" s="167"/>
      <c r="AO194" s="146"/>
      <c r="AP194" s="146"/>
      <c r="AQ194" s="146"/>
      <c r="AR194" s="146"/>
      <c r="AS194" s="171"/>
      <c r="AT194" s="172" t="s">
        <v>1125</v>
      </c>
      <c r="AU194" s="359"/>
      <c r="AV194" s="173"/>
      <c r="AW194" s="173"/>
      <c r="AX194" s="173"/>
      <c r="AY194" s="173"/>
      <c r="AZ194" s="173"/>
      <c r="BA194" s="173"/>
      <c r="BB194" s="173"/>
      <c r="BC194" s="173"/>
      <c r="BD194" s="173"/>
      <c r="BE194" s="146"/>
      <c r="BF194" s="173"/>
      <c r="BG194" s="173"/>
      <c r="BH194" s="173"/>
      <c r="BI194" s="173"/>
      <c r="BJ194" s="167"/>
      <c r="BK194" s="171"/>
      <c r="BL194" s="302"/>
      <c r="BM194" s="303"/>
      <c r="BN194" s="173"/>
      <c r="BO194" s="304"/>
      <c r="BP194" s="278"/>
      <c r="BQ194" s="171"/>
      <c r="BR194" s="231"/>
      <c r="BS194" s="231"/>
      <c r="BT194" s="231"/>
      <c r="BU194" s="231"/>
      <c r="BV194" s="231"/>
      <c r="BW194" s="231"/>
      <c r="BX194" s="233"/>
      <c r="BY194" s="167"/>
      <c r="BZ194" s="231"/>
      <c r="CA194" s="231"/>
      <c r="CB194" s="231"/>
      <c r="CC194" s="231"/>
      <c r="CD194" s="231"/>
      <c r="CE194" s="233"/>
      <c r="CF194" s="167"/>
      <c r="CG194" s="231"/>
      <c r="CH194" s="231"/>
      <c r="CI194" s="231"/>
      <c r="CJ194" s="231"/>
      <c r="CK194" s="231"/>
      <c r="CL194" s="233"/>
      <c r="CM194" s="167"/>
      <c r="CN194" s="146"/>
      <c r="CO194" s="146"/>
      <c r="CP194" s="146"/>
      <c r="CQ194" s="146"/>
      <c r="CR194" s="146"/>
      <c r="CS194" s="146"/>
      <c r="CT194" s="167"/>
      <c r="CU194" s="231"/>
      <c r="CV194" s="231"/>
      <c r="CW194" s="231"/>
      <c r="CX194" s="231"/>
      <c r="CY194" s="231"/>
      <c r="CZ194" s="231"/>
      <c r="DA194" s="155"/>
      <c r="DB194" s="146"/>
      <c r="DC194" s="173"/>
      <c r="DD194" s="146"/>
      <c r="DE194" s="173"/>
      <c r="DF194" s="146"/>
      <c r="DG194" s="169"/>
      <c r="DH194" s="169"/>
      <c r="DI194" s="169"/>
      <c r="DJ194" s="146"/>
      <c r="DK194" s="207"/>
      <c r="DL194" s="231"/>
      <c r="DM194" s="231"/>
      <c r="DN194" s="231"/>
      <c r="DO194" s="233"/>
    </row>
    <row r="195" spans="1:119" x14ac:dyDescent="0.25">
      <c r="A195" s="152">
        <v>191</v>
      </c>
      <c r="B195" s="146"/>
      <c r="C195" s="146"/>
      <c r="D195" s="168"/>
      <c r="E195" s="166"/>
      <c r="F195" s="166"/>
      <c r="G195" s="175"/>
      <c r="I195" s="356"/>
      <c r="J195" s="203"/>
      <c r="L195" s="146"/>
      <c r="M195" s="167"/>
      <c r="N195" s="146"/>
      <c r="O195" s="146"/>
      <c r="P195" s="146"/>
      <c r="Q195" s="146"/>
      <c r="R195" s="146"/>
      <c r="S195" s="167"/>
      <c r="T195" s="146"/>
      <c r="U195" s="146"/>
      <c r="V195" s="146"/>
      <c r="W195" s="146"/>
      <c r="X195" s="146"/>
      <c r="Y195" s="167"/>
      <c r="Z195" s="146"/>
      <c r="AA195" s="146"/>
      <c r="AB195" s="146"/>
      <c r="AC195" s="146"/>
      <c r="AD195" s="146"/>
      <c r="AE195" s="167"/>
      <c r="AF195" s="146"/>
      <c r="AG195" s="146"/>
      <c r="AH195" s="146"/>
      <c r="AI195" s="146"/>
      <c r="AJ195" s="171"/>
      <c r="AK195" s="169"/>
      <c r="AL195" s="169"/>
      <c r="AM195" s="170"/>
      <c r="AN195" s="167"/>
      <c r="AO195" s="146"/>
      <c r="AP195" s="146"/>
      <c r="AQ195" s="146"/>
      <c r="AR195" s="146"/>
      <c r="AS195" s="171"/>
      <c r="AT195" s="172" t="s">
        <v>1125</v>
      </c>
      <c r="AU195" s="359"/>
      <c r="AV195" s="173"/>
      <c r="AW195" s="173"/>
      <c r="AX195" s="173"/>
      <c r="AY195" s="173"/>
      <c r="AZ195" s="173"/>
      <c r="BA195" s="173"/>
      <c r="BB195" s="173"/>
      <c r="BC195" s="173"/>
      <c r="BD195" s="173"/>
      <c r="BE195" s="146"/>
      <c r="BF195" s="173"/>
      <c r="BG195" s="173"/>
      <c r="BH195" s="173"/>
      <c r="BI195" s="173"/>
      <c r="BJ195" s="167"/>
      <c r="BK195" s="171"/>
      <c r="BL195" s="302"/>
      <c r="BM195" s="303"/>
      <c r="BN195" s="173"/>
      <c r="BO195" s="304"/>
      <c r="BP195" s="278"/>
      <c r="BQ195" s="171"/>
      <c r="BR195" s="231"/>
      <c r="BS195" s="231"/>
      <c r="BT195" s="231"/>
      <c r="BU195" s="231"/>
      <c r="BV195" s="231"/>
      <c r="BW195" s="231"/>
      <c r="BX195" s="233"/>
      <c r="BY195" s="167"/>
      <c r="BZ195" s="231"/>
      <c r="CA195" s="231"/>
      <c r="CB195" s="231"/>
      <c r="CC195" s="231"/>
      <c r="CD195" s="231"/>
      <c r="CE195" s="233"/>
      <c r="CF195" s="167"/>
      <c r="CG195" s="231"/>
      <c r="CH195" s="231"/>
      <c r="CI195" s="231"/>
      <c r="CJ195" s="231"/>
      <c r="CK195" s="231"/>
      <c r="CL195" s="233"/>
      <c r="CM195" s="167"/>
      <c r="CN195" s="146"/>
      <c r="CO195" s="146"/>
      <c r="CP195" s="146"/>
      <c r="CQ195" s="146"/>
      <c r="CR195" s="146"/>
      <c r="CS195" s="146"/>
      <c r="CT195" s="167"/>
      <c r="CU195" s="231"/>
      <c r="CV195" s="231"/>
      <c r="CW195" s="231"/>
      <c r="CX195" s="231"/>
      <c r="CY195" s="231"/>
      <c r="CZ195" s="231"/>
      <c r="DA195" s="155"/>
      <c r="DB195" s="146"/>
      <c r="DC195" s="173"/>
      <c r="DD195" s="146"/>
      <c r="DE195" s="173"/>
      <c r="DF195" s="146"/>
      <c r="DG195" s="169"/>
      <c r="DH195" s="169"/>
      <c r="DI195" s="169"/>
      <c r="DJ195" s="146"/>
      <c r="DK195" s="207"/>
      <c r="DL195" s="231"/>
      <c r="DM195" s="231"/>
      <c r="DN195" s="231"/>
      <c r="DO195" s="233"/>
    </row>
    <row r="196" spans="1:119" x14ac:dyDescent="0.25">
      <c r="A196" s="152">
        <v>192</v>
      </c>
      <c r="B196" s="146"/>
      <c r="C196" s="146"/>
      <c r="D196" s="168"/>
      <c r="E196" s="166"/>
      <c r="F196" s="166"/>
      <c r="G196" s="175"/>
      <c r="I196" s="356"/>
      <c r="J196" s="203"/>
      <c r="L196" s="146"/>
      <c r="M196" s="167"/>
      <c r="N196" s="146"/>
      <c r="O196" s="146"/>
      <c r="P196" s="146"/>
      <c r="Q196" s="146"/>
      <c r="R196" s="146"/>
      <c r="S196" s="167"/>
      <c r="T196" s="146"/>
      <c r="U196" s="146"/>
      <c r="V196" s="146"/>
      <c r="W196" s="146"/>
      <c r="X196" s="146"/>
      <c r="Y196" s="167"/>
      <c r="Z196" s="146"/>
      <c r="AA196" s="146"/>
      <c r="AB196" s="146"/>
      <c r="AC196" s="146"/>
      <c r="AD196" s="146"/>
      <c r="AE196" s="167"/>
      <c r="AF196" s="146"/>
      <c r="AG196" s="146"/>
      <c r="AH196" s="146"/>
      <c r="AI196" s="146"/>
      <c r="AJ196" s="171"/>
      <c r="AK196" s="169"/>
      <c r="AL196" s="169"/>
      <c r="AM196" s="170"/>
      <c r="AN196" s="167"/>
      <c r="AO196" s="146"/>
      <c r="AP196" s="146"/>
      <c r="AQ196" s="146"/>
      <c r="AR196" s="146"/>
      <c r="AS196" s="171"/>
      <c r="AT196" s="172" t="s">
        <v>1125</v>
      </c>
      <c r="AU196" s="359"/>
      <c r="AV196" s="173"/>
      <c r="AW196" s="173"/>
      <c r="AX196" s="173"/>
      <c r="AY196" s="173"/>
      <c r="AZ196" s="173"/>
      <c r="BA196" s="173"/>
      <c r="BB196" s="173"/>
      <c r="BC196" s="173"/>
      <c r="BD196" s="173"/>
      <c r="BE196" s="146"/>
      <c r="BF196" s="173"/>
      <c r="BG196" s="173"/>
      <c r="BH196" s="173"/>
      <c r="BI196" s="173"/>
      <c r="BJ196" s="167"/>
      <c r="BK196" s="171"/>
      <c r="BL196" s="302"/>
      <c r="BM196" s="303"/>
      <c r="BN196" s="173"/>
      <c r="BO196" s="304"/>
      <c r="BP196" s="278"/>
      <c r="BQ196" s="171"/>
      <c r="BR196" s="231"/>
      <c r="BS196" s="231"/>
      <c r="BT196" s="231"/>
      <c r="BU196" s="231"/>
      <c r="BV196" s="231"/>
      <c r="BW196" s="231"/>
      <c r="BX196" s="233"/>
      <c r="BY196" s="167"/>
      <c r="BZ196" s="231"/>
      <c r="CA196" s="231"/>
      <c r="CB196" s="231"/>
      <c r="CC196" s="231"/>
      <c r="CD196" s="231"/>
      <c r="CE196" s="233"/>
      <c r="CF196" s="167"/>
      <c r="CG196" s="231"/>
      <c r="CH196" s="231"/>
      <c r="CI196" s="231"/>
      <c r="CJ196" s="231"/>
      <c r="CK196" s="231"/>
      <c r="CL196" s="233"/>
      <c r="CM196" s="167"/>
      <c r="CN196" s="146"/>
      <c r="CO196" s="146"/>
      <c r="CP196" s="146"/>
      <c r="CQ196" s="146"/>
      <c r="CR196" s="146"/>
      <c r="CS196" s="146"/>
      <c r="CT196" s="167"/>
      <c r="CU196" s="231"/>
      <c r="CV196" s="231"/>
      <c r="CW196" s="231"/>
      <c r="CX196" s="231"/>
      <c r="CY196" s="231"/>
      <c r="CZ196" s="231"/>
      <c r="DA196" s="155"/>
      <c r="DB196" s="146"/>
      <c r="DC196" s="173"/>
      <c r="DD196" s="146"/>
      <c r="DE196" s="173"/>
      <c r="DF196" s="146"/>
      <c r="DG196" s="169"/>
      <c r="DH196" s="169"/>
      <c r="DI196" s="169"/>
      <c r="DJ196" s="146"/>
      <c r="DK196" s="207"/>
      <c r="DL196" s="231"/>
      <c r="DM196" s="231"/>
      <c r="DN196" s="231"/>
      <c r="DO196" s="233"/>
    </row>
    <row r="197" spans="1:119" x14ac:dyDescent="0.25">
      <c r="A197" s="152">
        <v>193</v>
      </c>
      <c r="B197" s="146"/>
      <c r="C197" s="146"/>
      <c r="D197" s="168"/>
      <c r="E197" s="166"/>
      <c r="F197" s="166"/>
      <c r="G197" s="175"/>
      <c r="I197" s="356"/>
      <c r="J197" s="203"/>
      <c r="L197" s="146"/>
      <c r="M197" s="167"/>
      <c r="N197" s="146"/>
      <c r="O197" s="146"/>
      <c r="P197" s="146"/>
      <c r="Q197" s="146"/>
      <c r="R197" s="146"/>
      <c r="S197" s="167"/>
      <c r="T197" s="146"/>
      <c r="U197" s="146"/>
      <c r="V197" s="146"/>
      <c r="W197" s="146"/>
      <c r="X197" s="146"/>
      <c r="Y197" s="167"/>
      <c r="Z197" s="146"/>
      <c r="AA197" s="146"/>
      <c r="AB197" s="146"/>
      <c r="AC197" s="146"/>
      <c r="AD197" s="146"/>
      <c r="AE197" s="167"/>
      <c r="AF197" s="146"/>
      <c r="AG197" s="146"/>
      <c r="AH197" s="146"/>
      <c r="AI197" s="146"/>
      <c r="AJ197" s="171"/>
      <c r="AK197" s="169"/>
      <c r="AL197" s="169"/>
      <c r="AM197" s="170"/>
      <c r="AN197" s="167"/>
      <c r="AO197" s="146"/>
      <c r="AP197" s="146"/>
      <c r="AQ197" s="146"/>
      <c r="AR197" s="146"/>
      <c r="AS197" s="171"/>
      <c r="AT197" s="172" t="s">
        <v>1125</v>
      </c>
      <c r="AU197" s="359"/>
      <c r="AV197" s="173"/>
      <c r="AW197" s="173"/>
      <c r="AX197" s="173"/>
      <c r="AY197" s="173"/>
      <c r="AZ197" s="173"/>
      <c r="BA197" s="173"/>
      <c r="BB197" s="173"/>
      <c r="BC197" s="173"/>
      <c r="BD197" s="173"/>
      <c r="BE197" s="146"/>
      <c r="BF197" s="173"/>
      <c r="BG197" s="173"/>
      <c r="BH197" s="173"/>
      <c r="BI197" s="173"/>
      <c r="BJ197" s="167"/>
      <c r="BK197" s="171"/>
      <c r="BL197" s="302"/>
      <c r="BM197" s="303"/>
      <c r="BN197" s="173"/>
      <c r="BO197" s="304"/>
      <c r="BP197" s="278"/>
      <c r="BQ197" s="171"/>
      <c r="BR197" s="231"/>
      <c r="BS197" s="231"/>
      <c r="BT197" s="231"/>
      <c r="BU197" s="231"/>
      <c r="BV197" s="231"/>
      <c r="BW197" s="231"/>
      <c r="BX197" s="233"/>
      <c r="BY197" s="167"/>
      <c r="BZ197" s="231"/>
      <c r="CA197" s="231"/>
      <c r="CB197" s="231"/>
      <c r="CC197" s="231"/>
      <c r="CD197" s="231"/>
      <c r="CE197" s="233"/>
      <c r="CF197" s="167"/>
      <c r="CG197" s="231"/>
      <c r="CH197" s="231"/>
      <c r="CI197" s="231"/>
      <c r="CJ197" s="231"/>
      <c r="CK197" s="231"/>
      <c r="CL197" s="233"/>
      <c r="CM197" s="167"/>
      <c r="CN197" s="146"/>
      <c r="CO197" s="146"/>
      <c r="CP197" s="146"/>
      <c r="CQ197" s="146"/>
      <c r="CR197" s="146"/>
      <c r="CS197" s="146"/>
      <c r="CT197" s="167"/>
      <c r="CU197" s="231"/>
      <c r="CV197" s="231"/>
      <c r="CW197" s="231"/>
      <c r="CX197" s="231"/>
      <c r="CY197" s="231"/>
      <c r="CZ197" s="231"/>
      <c r="DA197" s="155"/>
      <c r="DB197" s="146"/>
      <c r="DC197" s="173"/>
      <c r="DD197" s="146"/>
      <c r="DE197" s="173"/>
      <c r="DF197" s="146"/>
      <c r="DG197" s="169"/>
      <c r="DH197" s="169"/>
      <c r="DI197" s="169"/>
      <c r="DJ197" s="146"/>
      <c r="DK197" s="207"/>
      <c r="DL197" s="231"/>
      <c r="DM197" s="231"/>
      <c r="DN197" s="231"/>
      <c r="DO197" s="233"/>
    </row>
    <row r="198" spans="1:119" x14ac:dyDescent="0.25">
      <c r="A198" s="152">
        <v>194</v>
      </c>
      <c r="B198" s="146"/>
      <c r="C198" s="146"/>
      <c r="D198" s="168"/>
      <c r="E198" s="166"/>
      <c r="F198" s="166"/>
      <c r="G198" s="175"/>
      <c r="I198" s="356"/>
      <c r="J198" s="203"/>
      <c r="L198" s="146"/>
      <c r="M198" s="167"/>
      <c r="N198" s="146"/>
      <c r="O198" s="146"/>
      <c r="P198" s="146"/>
      <c r="Q198" s="146"/>
      <c r="R198" s="146"/>
      <c r="S198" s="167"/>
      <c r="T198" s="146"/>
      <c r="U198" s="146"/>
      <c r="V198" s="146"/>
      <c r="W198" s="146"/>
      <c r="X198" s="146"/>
      <c r="Y198" s="167"/>
      <c r="Z198" s="146"/>
      <c r="AA198" s="146"/>
      <c r="AB198" s="146"/>
      <c r="AC198" s="146"/>
      <c r="AD198" s="146"/>
      <c r="AE198" s="167"/>
      <c r="AF198" s="146"/>
      <c r="AG198" s="146"/>
      <c r="AH198" s="146"/>
      <c r="AI198" s="146"/>
      <c r="AJ198" s="171"/>
      <c r="AK198" s="169"/>
      <c r="AL198" s="169"/>
      <c r="AM198" s="170"/>
      <c r="AN198" s="167"/>
      <c r="AO198" s="146"/>
      <c r="AP198" s="146"/>
      <c r="AQ198" s="146"/>
      <c r="AR198" s="146"/>
      <c r="AS198" s="171"/>
      <c r="AT198" s="172" t="s">
        <v>1125</v>
      </c>
      <c r="AU198" s="359"/>
      <c r="AV198" s="173"/>
      <c r="AW198" s="173"/>
      <c r="AX198" s="173"/>
      <c r="AY198" s="173"/>
      <c r="AZ198" s="173"/>
      <c r="BA198" s="173"/>
      <c r="BB198" s="173"/>
      <c r="BC198" s="173"/>
      <c r="BD198" s="173"/>
      <c r="BE198" s="146"/>
      <c r="BF198" s="173"/>
      <c r="BG198" s="173"/>
      <c r="BH198" s="173"/>
      <c r="BI198" s="173"/>
      <c r="BJ198" s="167"/>
      <c r="BK198" s="171"/>
      <c r="BL198" s="302"/>
      <c r="BM198" s="303"/>
      <c r="BN198" s="173"/>
      <c r="BO198" s="304"/>
      <c r="BP198" s="278"/>
      <c r="BQ198" s="171"/>
      <c r="BR198" s="231"/>
      <c r="BS198" s="231"/>
      <c r="BT198" s="231"/>
      <c r="BU198" s="231"/>
      <c r="BV198" s="231"/>
      <c r="BW198" s="231"/>
      <c r="BX198" s="233"/>
      <c r="BY198" s="167"/>
      <c r="BZ198" s="231"/>
      <c r="CA198" s="231"/>
      <c r="CB198" s="231"/>
      <c r="CC198" s="231"/>
      <c r="CD198" s="231"/>
      <c r="CE198" s="233"/>
      <c r="CF198" s="167"/>
      <c r="CG198" s="231"/>
      <c r="CH198" s="231"/>
      <c r="CI198" s="231"/>
      <c r="CJ198" s="231"/>
      <c r="CK198" s="231"/>
      <c r="CL198" s="233"/>
      <c r="CM198" s="167"/>
      <c r="CN198" s="146"/>
      <c r="CO198" s="146"/>
      <c r="CP198" s="146"/>
      <c r="CQ198" s="146"/>
      <c r="CR198" s="146"/>
      <c r="CS198" s="146"/>
      <c r="CT198" s="167"/>
      <c r="CU198" s="231"/>
      <c r="CV198" s="231"/>
      <c r="CW198" s="231"/>
      <c r="CX198" s="231"/>
      <c r="CY198" s="231"/>
      <c r="CZ198" s="231"/>
      <c r="DA198" s="155"/>
      <c r="DB198" s="146"/>
      <c r="DC198" s="173"/>
      <c r="DD198" s="146"/>
      <c r="DE198" s="173"/>
      <c r="DF198" s="146"/>
      <c r="DG198" s="169"/>
      <c r="DH198" s="169"/>
      <c r="DI198" s="169"/>
      <c r="DJ198" s="146"/>
      <c r="DK198" s="207"/>
      <c r="DL198" s="231"/>
      <c r="DM198" s="231"/>
      <c r="DN198" s="231"/>
      <c r="DO198" s="233"/>
    </row>
    <row r="199" spans="1:119" x14ac:dyDescent="0.25">
      <c r="A199" s="152">
        <v>195</v>
      </c>
      <c r="B199" s="146"/>
      <c r="C199" s="146"/>
      <c r="D199" s="168"/>
      <c r="E199" s="166"/>
      <c r="F199" s="166"/>
      <c r="G199" s="175"/>
      <c r="I199" s="356"/>
      <c r="J199" s="203"/>
      <c r="L199" s="146"/>
      <c r="M199" s="167"/>
      <c r="N199" s="146"/>
      <c r="O199" s="146"/>
      <c r="P199" s="146"/>
      <c r="Q199" s="146"/>
      <c r="R199" s="146"/>
      <c r="S199" s="167"/>
      <c r="T199" s="146"/>
      <c r="U199" s="146"/>
      <c r="V199" s="146"/>
      <c r="W199" s="146"/>
      <c r="X199" s="146"/>
      <c r="Y199" s="167"/>
      <c r="Z199" s="146"/>
      <c r="AA199" s="146"/>
      <c r="AB199" s="146"/>
      <c r="AC199" s="146"/>
      <c r="AD199" s="146"/>
      <c r="AE199" s="167"/>
      <c r="AF199" s="146"/>
      <c r="AG199" s="146"/>
      <c r="AH199" s="146"/>
      <c r="AI199" s="146"/>
      <c r="AJ199" s="171"/>
      <c r="AK199" s="169"/>
      <c r="AL199" s="169"/>
      <c r="AM199" s="170"/>
      <c r="AN199" s="167"/>
      <c r="AO199" s="146"/>
      <c r="AP199" s="146"/>
      <c r="AQ199" s="146"/>
      <c r="AR199" s="146"/>
      <c r="AS199" s="171"/>
      <c r="AT199" s="172" t="s">
        <v>1125</v>
      </c>
      <c r="AU199" s="359"/>
      <c r="AV199" s="173"/>
      <c r="AW199" s="173"/>
      <c r="AX199" s="173"/>
      <c r="AY199" s="173"/>
      <c r="AZ199" s="173"/>
      <c r="BA199" s="173"/>
      <c r="BB199" s="173"/>
      <c r="BC199" s="173"/>
      <c r="BD199" s="173"/>
      <c r="BE199" s="146"/>
      <c r="BF199" s="173"/>
      <c r="BG199" s="173"/>
      <c r="BH199" s="173"/>
      <c r="BI199" s="173"/>
      <c r="BJ199" s="167"/>
      <c r="BK199" s="171"/>
      <c r="BL199" s="302"/>
      <c r="BM199" s="303"/>
      <c r="BN199" s="173"/>
      <c r="BO199" s="304"/>
      <c r="BP199" s="278"/>
      <c r="BQ199" s="171"/>
      <c r="BR199" s="231"/>
      <c r="BS199" s="231"/>
      <c r="BT199" s="231"/>
      <c r="BU199" s="231"/>
      <c r="BV199" s="231"/>
      <c r="BW199" s="231"/>
      <c r="BX199" s="233"/>
      <c r="BY199" s="167"/>
      <c r="BZ199" s="231"/>
      <c r="CA199" s="231"/>
      <c r="CB199" s="231"/>
      <c r="CC199" s="231"/>
      <c r="CD199" s="231"/>
      <c r="CE199" s="233"/>
      <c r="CF199" s="167"/>
      <c r="CG199" s="231"/>
      <c r="CH199" s="231"/>
      <c r="CI199" s="231"/>
      <c r="CJ199" s="231"/>
      <c r="CK199" s="231"/>
      <c r="CL199" s="233"/>
      <c r="CM199" s="167"/>
      <c r="CN199" s="146"/>
      <c r="CO199" s="146"/>
      <c r="CP199" s="146"/>
      <c r="CQ199" s="146"/>
      <c r="CR199" s="146"/>
      <c r="CS199" s="146"/>
      <c r="CT199" s="167"/>
      <c r="CU199" s="231"/>
      <c r="CV199" s="231"/>
      <c r="CW199" s="231"/>
      <c r="CX199" s="231"/>
      <c r="CY199" s="231"/>
      <c r="CZ199" s="231"/>
      <c r="DA199" s="155"/>
      <c r="DB199" s="146"/>
      <c r="DC199" s="173"/>
      <c r="DD199" s="146"/>
      <c r="DE199" s="173"/>
      <c r="DF199" s="146"/>
      <c r="DG199" s="169"/>
      <c r="DH199" s="169"/>
      <c r="DI199" s="169"/>
      <c r="DJ199" s="146"/>
      <c r="DK199" s="207"/>
      <c r="DL199" s="231"/>
      <c r="DM199" s="231"/>
      <c r="DN199" s="231"/>
      <c r="DO199" s="233"/>
    </row>
    <row r="200" spans="1:119" x14ac:dyDescent="0.25">
      <c r="A200" s="152">
        <v>196</v>
      </c>
      <c r="B200" s="146"/>
      <c r="C200" s="146"/>
      <c r="D200" s="168"/>
      <c r="E200" s="166"/>
      <c r="F200" s="166"/>
      <c r="G200" s="175"/>
      <c r="I200" s="356"/>
      <c r="J200" s="203"/>
      <c r="L200" s="146"/>
      <c r="M200" s="167"/>
      <c r="N200" s="146"/>
      <c r="O200" s="146"/>
      <c r="P200" s="146"/>
      <c r="Q200" s="146"/>
      <c r="R200" s="146"/>
      <c r="S200" s="167"/>
      <c r="T200" s="146"/>
      <c r="U200" s="146"/>
      <c r="V200" s="146"/>
      <c r="W200" s="146"/>
      <c r="X200" s="146"/>
      <c r="Y200" s="167"/>
      <c r="Z200" s="146"/>
      <c r="AA200" s="146"/>
      <c r="AB200" s="146"/>
      <c r="AC200" s="146"/>
      <c r="AD200" s="146"/>
      <c r="AE200" s="167"/>
      <c r="AF200" s="146"/>
      <c r="AG200" s="146"/>
      <c r="AH200" s="146"/>
      <c r="AI200" s="146"/>
      <c r="AJ200" s="171"/>
      <c r="AK200" s="169"/>
      <c r="AL200" s="169"/>
      <c r="AM200" s="170"/>
      <c r="AN200" s="167"/>
      <c r="AO200" s="146"/>
      <c r="AP200" s="146"/>
      <c r="AQ200" s="146"/>
      <c r="AR200" s="146"/>
      <c r="AS200" s="171"/>
      <c r="AT200" s="172" t="s">
        <v>1125</v>
      </c>
      <c r="AU200" s="359"/>
      <c r="AV200" s="173"/>
      <c r="AW200" s="173"/>
      <c r="AX200" s="173"/>
      <c r="AY200" s="173"/>
      <c r="AZ200" s="173"/>
      <c r="BA200" s="173"/>
      <c r="BB200" s="173"/>
      <c r="BC200" s="173"/>
      <c r="BD200" s="173"/>
      <c r="BE200" s="146"/>
      <c r="BF200" s="173"/>
      <c r="BG200" s="173"/>
      <c r="BH200" s="173"/>
      <c r="BI200" s="173"/>
      <c r="BJ200" s="167"/>
      <c r="BK200" s="171"/>
      <c r="BL200" s="302"/>
      <c r="BM200" s="303"/>
      <c r="BN200" s="173"/>
      <c r="BO200" s="304"/>
      <c r="BP200" s="278"/>
      <c r="BQ200" s="171"/>
      <c r="BR200" s="231"/>
      <c r="BS200" s="231"/>
      <c r="BT200" s="231"/>
      <c r="BU200" s="231"/>
      <c r="BV200" s="231"/>
      <c r="BW200" s="231"/>
      <c r="BX200" s="233"/>
      <c r="BY200" s="167"/>
      <c r="BZ200" s="231"/>
      <c r="CA200" s="231"/>
      <c r="CB200" s="231"/>
      <c r="CC200" s="231"/>
      <c r="CD200" s="231"/>
      <c r="CE200" s="233"/>
      <c r="CF200" s="167"/>
      <c r="CG200" s="231"/>
      <c r="CH200" s="231"/>
      <c r="CI200" s="231"/>
      <c r="CJ200" s="231"/>
      <c r="CK200" s="231"/>
      <c r="CL200" s="233"/>
      <c r="CM200" s="167"/>
      <c r="CN200" s="146"/>
      <c r="CO200" s="146"/>
      <c r="CP200" s="146"/>
      <c r="CQ200" s="146"/>
      <c r="CR200" s="146"/>
      <c r="CS200" s="146"/>
      <c r="CT200" s="167"/>
      <c r="CU200" s="231"/>
      <c r="CV200" s="231"/>
      <c r="CW200" s="231"/>
      <c r="CX200" s="231"/>
      <c r="CY200" s="231"/>
      <c r="CZ200" s="231"/>
      <c r="DA200" s="155"/>
      <c r="DB200" s="146"/>
      <c r="DC200" s="173"/>
      <c r="DD200" s="146"/>
      <c r="DE200" s="173"/>
      <c r="DF200" s="146"/>
      <c r="DG200" s="169"/>
      <c r="DH200" s="169"/>
      <c r="DI200" s="169"/>
      <c r="DJ200" s="146"/>
      <c r="DK200" s="207"/>
      <c r="DL200" s="231"/>
      <c r="DM200" s="231"/>
      <c r="DN200" s="231"/>
      <c r="DO200" s="233"/>
    </row>
    <row r="201" spans="1:119" x14ac:dyDescent="0.25">
      <c r="A201" s="152">
        <v>197</v>
      </c>
      <c r="B201" s="146"/>
      <c r="C201" s="146"/>
      <c r="D201" s="168"/>
      <c r="E201" s="166"/>
      <c r="F201" s="166"/>
      <c r="G201" s="175"/>
      <c r="I201" s="356"/>
      <c r="J201" s="203"/>
      <c r="L201" s="146"/>
      <c r="M201" s="167"/>
      <c r="N201" s="146"/>
      <c r="O201" s="146"/>
      <c r="P201" s="146"/>
      <c r="Q201" s="146"/>
      <c r="R201" s="146"/>
      <c r="S201" s="167"/>
      <c r="T201" s="146"/>
      <c r="U201" s="146"/>
      <c r="V201" s="146"/>
      <c r="W201" s="146"/>
      <c r="X201" s="146"/>
      <c r="Y201" s="167"/>
      <c r="Z201" s="146"/>
      <c r="AA201" s="146"/>
      <c r="AB201" s="146"/>
      <c r="AC201" s="146"/>
      <c r="AD201" s="146"/>
      <c r="AE201" s="167"/>
      <c r="AF201" s="146"/>
      <c r="AG201" s="146"/>
      <c r="AH201" s="146"/>
      <c r="AI201" s="146"/>
      <c r="AJ201" s="171"/>
      <c r="AK201" s="169"/>
      <c r="AL201" s="169"/>
      <c r="AM201" s="170"/>
      <c r="AN201" s="167"/>
      <c r="AO201" s="146"/>
      <c r="AP201" s="146"/>
      <c r="AQ201" s="146"/>
      <c r="AR201" s="146"/>
      <c r="AS201" s="171"/>
      <c r="AT201" s="172" t="s">
        <v>1125</v>
      </c>
      <c r="AU201" s="359"/>
      <c r="AV201" s="173"/>
      <c r="AW201" s="173"/>
      <c r="AX201" s="173"/>
      <c r="AY201" s="173"/>
      <c r="AZ201" s="173"/>
      <c r="BA201" s="173"/>
      <c r="BB201" s="173"/>
      <c r="BC201" s="173"/>
      <c r="BD201" s="173"/>
      <c r="BE201" s="146"/>
      <c r="BF201" s="173"/>
      <c r="BG201" s="173"/>
      <c r="BH201" s="173"/>
      <c r="BI201" s="173"/>
      <c r="BJ201" s="167"/>
      <c r="BK201" s="171"/>
      <c r="BL201" s="302"/>
      <c r="BM201" s="303"/>
      <c r="BN201" s="173"/>
      <c r="BO201" s="304"/>
      <c r="BP201" s="278"/>
      <c r="BQ201" s="171"/>
      <c r="BR201" s="231"/>
      <c r="BS201" s="231"/>
      <c r="BT201" s="231"/>
      <c r="BU201" s="231"/>
      <c r="BV201" s="231"/>
      <c r="BW201" s="231"/>
      <c r="BX201" s="233"/>
      <c r="BY201" s="167"/>
      <c r="BZ201" s="231"/>
      <c r="CA201" s="231"/>
      <c r="CB201" s="231"/>
      <c r="CC201" s="231"/>
      <c r="CD201" s="231"/>
      <c r="CE201" s="233"/>
      <c r="CF201" s="167"/>
      <c r="CG201" s="231"/>
      <c r="CH201" s="231"/>
      <c r="CI201" s="231"/>
      <c r="CJ201" s="231"/>
      <c r="CK201" s="231"/>
      <c r="CL201" s="233"/>
      <c r="CM201" s="167"/>
      <c r="CN201" s="146"/>
      <c r="CO201" s="146"/>
      <c r="CP201" s="146"/>
      <c r="CQ201" s="146"/>
      <c r="CR201" s="146"/>
      <c r="CS201" s="146"/>
      <c r="CT201" s="167"/>
      <c r="CU201" s="231"/>
      <c r="CV201" s="231"/>
      <c r="CW201" s="231"/>
      <c r="CX201" s="231"/>
      <c r="CY201" s="231"/>
      <c r="CZ201" s="231"/>
      <c r="DA201" s="155"/>
      <c r="DB201" s="146"/>
      <c r="DC201" s="173"/>
      <c r="DD201" s="146"/>
      <c r="DE201" s="173"/>
      <c r="DF201" s="146"/>
      <c r="DG201" s="169"/>
      <c r="DH201" s="169"/>
      <c r="DI201" s="169"/>
      <c r="DJ201" s="146"/>
      <c r="DK201" s="207"/>
      <c r="DL201" s="231"/>
      <c r="DM201" s="231"/>
      <c r="DN201" s="231"/>
      <c r="DO201" s="233"/>
    </row>
    <row r="202" spans="1:119" x14ac:dyDescent="0.25">
      <c r="A202" s="152">
        <v>198</v>
      </c>
      <c r="B202" s="146"/>
      <c r="C202" s="146"/>
      <c r="D202" s="168"/>
      <c r="E202" s="166"/>
      <c r="F202" s="166"/>
      <c r="G202" s="175"/>
      <c r="I202" s="356"/>
      <c r="J202" s="203"/>
      <c r="L202" s="146"/>
      <c r="M202" s="167"/>
      <c r="N202" s="146"/>
      <c r="O202" s="146"/>
      <c r="P202" s="146"/>
      <c r="Q202" s="146"/>
      <c r="R202" s="146"/>
      <c r="S202" s="146"/>
      <c r="T202" s="146"/>
      <c r="U202" s="146"/>
      <c r="V202" s="146"/>
      <c r="W202" s="146"/>
      <c r="X202" s="146"/>
      <c r="Y202" s="146"/>
      <c r="Z202" s="146"/>
      <c r="AA202" s="146"/>
      <c r="AB202" s="146"/>
      <c r="AC202" s="146"/>
      <c r="AD202" s="146"/>
      <c r="AE202" s="167"/>
      <c r="AF202" s="146"/>
      <c r="AG202" s="146"/>
      <c r="AH202" s="146"/>
      <c r="AI202" s="146"/>
      <c r="AJ202" s="171"/>
      <c r="AK202" s="315"/>
      <c r="AL202" s="315"/>
      <c r="AM202" s="316"/>
      <c r="AN202" s="167"/>
      <c r="AO202" s="146"/>
      <c r="AP202" s="146"/>
      <c r="AQ202" s="146"/>
      <c r="AR202" s="146"/>
      <c r="AS202" s="171"/>
      <c r="AT202" s="172" t="s">
        <v>1125</v>
      </c>
      <c r="AU202" s="207"/>
      <c r="AV202" s="173"/>
      <c r="AW202" s="173"/>
      <c r="AX202" s="173"/>
      <c r="AY202" s="173"/>
      <c r="AZ202" s="173"/>
      <c r="BA202" s="173"/>
      <c r="BB202" s="173"/>
      <c r="BC202" s="173"/>
      <c r="BD202" s="173"/>
      <c r="BE202" s="146"/>
      <c r="BF202" s="173"/>
      <c r="BG202" s="173"/>
      <c r="BH202" s="173"/>
      <c r="BI202" s="173"/>
      <c r="BJ202" s="167"/>
      <c r="BK202" s="171"/>
      <c r="BL202" s="302"/>
      <c r="BM202" s="303"/>
      <c r="BN202" s="173"/>
      <c r="BO202" s="304"/>
      <c r="BP202" s="278"/>
      <c r="BQ202" s="171"/>
      <c r="BR202" s="231"/>
      <c r="BS202" s="231"/>
      <c r="BT202" s="231"/>
      <c r="BU202" s="231"/>
      <c r="BV202" s="231"/>
      <c r="BW202" s="231"/>
      <c r="BX202" s="277"/>
      <c r="BY202" s="231"/>
      <c r="BZ202" s="231"/>
      <c r="CA202" s="231"/>
      <c r="CB202" s="231"/>
      <c r="CC202" s="231"/>
      <c r="CD202" s="231"/>
      <c r="CE202" s="233"/>
      <c r="CF202" s="231"/>
      <c r="CG202" s="231"/>
      <c r="CH202" s="231"/>
      <c r="CI202" s="231"/>
      <c r="CJ202" s="231"/>
      <c r="CK202" s="231"/>
      <c r="CL202" s="233"/>
      <c r="CM202" s="167"/>
      <c r="CN202" s="146"/>
      <c r="CO202" s="146"/>
      <c r="CP202" s="146"/>
      <c r="CQ202" s="146"/>
      <c r="CR202" s="146"/>
      <c r="CS202" s="146"/>
      <c r="CT202" s="167"/>
      <c r="CU202" s="231"/>
      <c r="CV202" s="231"/>
      <c r="CW202" s="231"/>
      <c r="CX202" s="231"/>
      <c r="CY202" s="231"/>
      <c r="CZ202" s="231"/>
      <c r="DA202" s="155"/>
      <c r="DB202" s="146"/>
      <c r="DC202" s="173"/>
      <c r="DD202" s="146"/>
      <c r="DE202" s="173"/>
      <c r="DF202" s="146"/>
      <c r="DG202" s="315"/>
      <c r="DH202" s="315"/>
      <c r="DI202" s="315"/>
      <c r="DJ202" s="146"/>
      <c r="DK202" s="207"/>
      <c r="DL202" s="231"/>
      <c r="DM202" s="231"/>
      <c r="DN202" s="231"/>
      <c r="DO202" s="233"/>
    </row>
    <row r="203" spans="1:119" x14ac:dyDescent="0.25">
      <c r="A203" s="152">
        <v>199</v>
      </c>
      <c r="B203" s="146"/>
      <c r="C203" s="146"/>
      <c r="D203" s="168"/>
      <c r="E203" s="166"/>
      <c r="F203" s="166"/>
      <c r="G203" s="175"/>
      <c r="I203" s="356"/>
      <c r="J203" s="203"/>
      <c r="L203" s="146"/>
      <c r="M203" s="167"/>
      <c r="N203" s="146"/>
      <c r="O203" s="146"/>
      <c r="P203" s="146"/>
      <c r="Q203" s="146"/>
      <c r="R203" s="146"/>
      <c r="S203" s="167"/>
      <c r="T203" s="146"/>
      <c r="U203" s="146"/>
      <c r="V203" s="146"/>
      <c r="W203" s="146"/>
      <c r="X203" s="146"/>
      <c r="Y203" s="167"/>
      <c r="Z203" s="146"/>
      <c r="AA203" s="146"/>
      <c r="AB203" s="146"/>
      <c r="AC203" s="146"/>
      <c r="AD203" s="146"/>
      <c r="AE203" s="167"/>
      <c r="AF203" s="146"/>
      <c r="AG203" s="146"/>
      <c r="AH203" s="146"/>
      <c r="AI203" s="146"/>
      <c r="AJ203" s="171"/>
      <c r="AK203" s="315"/>
      <c r="AL203" s="315"/>
      <c r="AM203" s="315"/>
      <c r="AN203" s="167"/>
      <c r="AO203" s="146"/>
      <c r="AP203" s="146"/>
      <c r="AQ203" s="146"/>
      <c r="AR203" s="146"/>
      <c r="AS203" s="171"/>
      <c r="AT203" s="172" t="s">
        <v>1125</v>
      </c>
      <c r="AU203" s="359"/>
      <c r="AV203" s="173"/>
      <c r="AW203" s="173"/>
      <c r="AX203" s="173"/>
      <c r="AY203" s="173"/>
      <c r="AZ203" s="173"/>
      <c r="BA203" s="173"/>
      <c r="BB203" s="173"/>
      <c r="BC203" s="173"/>
      <c r="BD203" s="173"/>
      <c r="BE203" s="146"/>
      <c r="BF203" s="173"/>
      <c r="BG203" s="173"/>
      <c r="BH203" s="173"/>
      <c r="BI203" s="173"/>
      <c r="BJ203" s="167"/>
      <c r="BK203" s="171"/>
      <c r="BL203" s="302"/>
      <c r="BM203" s="303"/>
      <c r="BN203" s="173"/>
      <c r="BO203" s="304"/>
      <c r="BP203" s="278"/>
      <c r="BQ203" s="171"/>
      <c r="BR203" s="231"/>
      <c r="BS203" s="231"/>
      <c r="BT203" s="231"/>
      <c r="BU203" s="231"/>
      <c r="BV203" s="231"/>
      <c r="BW203" s="231"/>
      <c r="BX203" s="233"/>
      <c r="BY203" s="167"/>
      <c r="BZ203" s="231"/>
      <c r="CA203" s="231"/>
      <c r="CB203" s="231"/>
      <c r="CC203" s="231"/>
      <c r="CD203" s="231"/>
      <c r="CE203" s="233"/>
      <c r="CF203" s="167"/>
      <c r="CG203" s="231"/>
      <c r="CH203" s="231"/>
      <c r="CI203" s="231"/>
      <c r="CJ203" s="231"/>
      <c r="CK203" s="231"/>
      <c r="CL203" s="233"/>
      <c r="CM203" s="167"/>
      <c r="CN203" s="146"/>
      <c r="CO203" s="146"/>
      <c r="CP203" s="146"/>
      <c r="CQ203" s="146"/>
      <c r="CR203" s="146"/>
      <c r="CS203" s="146"/>
      <c r="CT203" s="167"/>
      <c r="CU203" s="231"/>
      <c r="CV203" s="231"/>
      <c r="CW203" s="231"/>
      <c r="CX203" s="231"/>
      <c r="CY203" s="231"/>
      <c r="CZ203" s="231"/>
      <c r="DA203" s="155"/>
      <c r="DB203" s="146"/>
      <c r="DC203" s="173"/>
      <c r="DD203" s="146"/>
      <c r="DE203" s="173"/>
      <c r="DF203" s="146"/>
      <c r="DG203" s="315"/>
      <c r="DH203" s="315"/>
      <c r="DI203" s="315"/>
      <c r="DJ203" s="146"/>
      <c r="DK203" s="207"/>
      <c r="DL203" s="231"/>
      <c r="DM203" s="231"/>
      <c r="DN203" s="231"/>
      <c r="DO203" s="233"/>
    </row>
    <row r="204" spans="1:119" x14ac:dyDescent="0.25">
      <c r="A204" s="152">
        <v>200</v>
      </c>
      <c r="B204" s="146"/>
      <c r="C204" s="146"/>
      <c r="D204" s="168"/>
      <c r="E204" s="166"/>
      <c r="F204" s="166"/>
      <c r="G204" s="175"/>
      <c r="I204" s="356"/>
      <c r="J204" s="203"/>
      <c r="L204" s="146"/>
      <c r="M204" s="167"/>
      <c r="N204" s="146"/>
      <c r="O204" s="146"/>
      <c r="P204" s="146"/>
      <c r="Q204" s="146"/>
      <c r="R204" s="146"/>
      <c r="S204" s="167"/>
      <c r="T204" s="146"/>
      <c r="U204" s="146"/>
      <c r="V204" s="146"/>
      <c r="W204" s="146"/>
      <c r="X204" s="146"/>
      <c r="Y204" s="167"/>
      <c r="Z204" s="146"/>
      <c r="AA204" s="146"/>
      <c r="AB204" s="146"/>
      <c r="AC204" s="146"/>
      <c r="AD204" s="146"/>
      <c r="AE204" s="167"/>
      <c r="AF204" s="146"/>
      <c r="AG204" s="146"/>
      <c r="AH204" s="146"/>
      <c r="AI204" s="146"/>
      <c r="AJ204" s="171"/>
      <c r="AK204" s="315"/>
      <c r="AL204" s="315"/>
      <c r="AM204" s="315"/>
      <c r="AN204" s="167"/>
      <c r="AO204" s="146"/>
      <c r="AP204" s="146"/>
      <c r="AQ204" s="146"/>
      <c r="AR204" s="146"/>
      <c r="AS204" s="171"/>
      <c r="AT204" s="172" t="s">
        <v>1125</v>
      </c>
      <c r="AU204" s="359"/>
      <c r="AV204" s="173"/>
      <c r="AW204" s="173"/>
      <c r="AX204" s="173"/>
      <c r="AY204" s="173"/>
      <c r="AZ204" s="173"/>
      <c r="BA204" s="173"/>
      <c r="BB204" s="173"/>
      <c r="BC204" s="173"/>
      <c r="BD204" s="173"/>
      <c r="BE204" s="146"/>
      <c r="BF204" s="173"/>
      <c r="BG204" s="173"/>
      <c r="BH204" s="173"/>
      <c r="BI204" s="173"/>
      <c r="BJ204" s="167"/>
      <c r="BK204" s="171"/>
      <c r="BL204" s="302"/>
      <c r="BM204" s="303"/>
      <c r="BN204" s="173"/>
      <c r="BO204" s="304"/>
      <c r="BP204" s="278"/>
      <c r="BQ204" s="171"/>
      <c r="BR204" s="231"/>
      <c r="BS204" s="231"/>
      <c r="BT204" s="231"/>
      <c r="BU204" s="231"/>
      <c r="BV204" s="231"/>
      <c r="BW204" s="231"/>
      <c r="BX204" s="233"/>
      <c r="BY204" s="167"/>
      <c r="BZ204" s="231"/>
      <c r="CA204" s="231"/>
      <c r="CB204" s="231"/>
      <c r="CC204" s="231"/>
      <c r="CD204" s="231"/>
      <c r="CE204" s="233"/>
      <c r="CF204" s="167"/>
      <c r="CG204" s="231"/>
      <c r="CH204" s="231"/>
      <c r="CI204" s="231"/>
      <c r="CJ204" s="231"/>
      <c r="CK204" s="231"/>
      <c r="CL204" s="233"/>
      <c r="CM204" s="167"/>
      <c r="CN204" s="146"/>
      <c r="CO204" s="146"/>
      <c r="CP204" s="146"/>
      <c r="CQ204" s="146"/>
      <c r="CR204" s="146"/>
      <c r="CS204" s="146"/>
      <c r="CT204" s="167"/>
      <c r="CU204" s="231"/>
      <c r="CV204" s="231"/>
      <c r="CW204" s="231"/>
      <c r="CX204" s="231"/>
      <c r="CY204" s="231"/>
      <c r="CZ204" s="231"/>
      <c r="DA204" s="155"/>
      <c r="DB204" s="146"/>
      <c r="DC204" s="173"/>
      <c r="DD204" s="146"/>
      <c r="DE204" s="173"/>
      <c r="DF204" s="146"/>
      <c r="DG204" s="315"/>
      <c r="DH204" s="315"/>
      <c r="DI204" s="315"/>
      <c r="DJ204" s="146"/>
      <c r="DK204" s="207"/>
      <c r="DL204" s="231"/>
      <c r="DM204" s="231"/>
      <c r="DN204" s="231"/>
      <c r="DO204" s="233"/>
    </row>
    <row r="205" spans="1:119" x14ac:dyDescent="0.25">
      <c r="A205" s="152">
        <v>201</v>
      </c>
      <c r="B205" s="146"/>
      <c r="C205" s="146"/>
      <c r="D205" s="168"/>
      <c r="E205" s="166"/>
      <c r="F205" s="166"/>
      <c r="G205" s="175"/>
      <c r="I205" s="356"/>
      <c r="J205" s="203"/>
      <c r="L205" s="146"/>
      <c r="M205" s="167"/>
      <c r="N205" s="146"/>
      <c r="O205" s="146"/>
      <c r="P205" s="146"/>
      <c r="Q205" s="146"/>
      <c r="R205" s="146"/>
      <c r="S205" s="167"/>
      <c r="T205" s="146"/>
      <c r="U205" s="146"/>
      <c r="V205" s="146"/>
      <c r="W205" s="146"/>
      <c r="X205" s="146"/>
      <c r="Y205" s="167"/>
      <c r="Z205" s="146"/>
      <c r="AA205" s="146"/>
      <c r="AB205" s="146"/>
      <c r="AC205" s="146"/>
      <c r="AD205" s="146"/>
      <c r="AE205" s="167"/>
      <c r="AF205" s="146"/>
      <c r="AG205" s="146"/>
      <c r="AH205" s="146"/>
      <c r="AI205" s="146"/>
      <c r="AJ205" s="171"/>
      <c r="AK205" s="315"/>
      <c r="AL205" s="315"/>
      <c r="AM205" s="315"/>
      <c r="AN205" s="167"/>
      <c r="AO205" s="146"/>
      <c r="AP205" s="146"/>
      <c r="AQ205" s="146"/>
      <c r="AR205" s="146"/>
      <c r="AS205" s="171"/>
      <c r="AT205" s="172" t="s">
        <v>1125</v>
      </c>
      <c r="AU205" s="359"/>
      <c r="AV205" s="173"/>
      <c r="AW205" s="173"/>
      <c r="AX205" s="173"/>
      <c r="AY205" s="173"/>
      <c r="AZ205" s="173"/>
      <c r="BA205" s="173"/>
      <c r="BB205" s="173"/>
      <c r="BC205" s="173"/>
      <c r="BD205" s="173"/>
      <c r="BE205" s="146"/>
      <c r="BF205" s="173"/>
      <c r="BG205" s="173"/>
      <c r="BH205" s="173"/>
      <c r="BI205" s="173"/>
      <c r="BJ205" s="167"/>
      <c r="BK205" s="171"/>
      <c r="BL205" s="302"/>
      <c r="BM205" s="303"/>
      <c r="BN205" s="173"/>
      <c r="BO205" s="304"/>
      <c r="BP205" s="278"/>
      <c r="BQ205" s="171"/>
      <c r="BR205" s="231"/>
      <c r="BS205" s="231"/>
      <c r="BT205" s="231"/>
      <c r="BU205" s="231"/>
      <c r="BV205" s="231"/>
      <c r="BW205" s="231"/>
      <c r="BX205" s="233"/>
      <c r="BY205" s="167"/>
      <c r="BZ205" s="231"/>
      <c r="CA205" s="231"/>
      <c r="CB205" s="231"/>
      <c r="CC205" s="231"/>
      <c r="CD205" s="231"/>
      <c r="CE205" s="233"/>
      <c r="CF205" s="167"/>
      <c r="CG205" s="231"/>
      <c r="CH205" s="231"/>
      <c r="CI205" s="231"/>
      <c r="CJ205" s="231"/>
      <c r="CK205" s="231"/>
      <c r="CL205" s="233"/>
      <c r="CM205" s="167"/>
      <c r="CN205" s="146"/>
      <c r="CO205" s="146"/>
      <c r="CP205" s="146"/>
      <c r="CQ205" s="146"/>
      <c r="CR205" s="146"/>
      <c r="CS205" s="146"/>
      <c r="CT205" s="167"/>
      <c r="CU205" s="231"/>
      <c r="CV205" s="231"/>
      <c r="CW205" s="231"/>
      <c r="CX205" s="231"/>
      <c r="CY205" s="231"/>
      <c r="CZ205" s="231"/>
      <c r="DA205" s="155"/>
      <c r="DB205" s="146"/>
      <c r="DC205" s="173"/>
      <c r="DD205" s="146"/>
      <c r="DE205" s="173"/>
      <c r="DF205" s="146"/>
      <c r="DG205" s="315"/>
      <c r="DH205" s="315"/>
      <c r="DI205" s="315"/>
      <c r="DJ205" s="146"/>
      <c r="DK205" s="207"/>
      <c r="DL205" s="231"/>
      <c r="DM205" s="231"/>
      <c r="DN205" s="231"/>
      <c r="DO205" s="233"/>
    </row>
    <row r="206" spans="1:119" x14ac:dyDescent="0.25">
      <c r="A206" s="152">
        <v>202</v>
      </c>
      <c r="B206" s="146"/>
      <c r="C206" s="146"/>
      <c r="D206" s="168"/>
      <c r="E206" s="166"/>
      <c r="F206" s="166"/>
      <c r="G206" s="175"/>
      <c r="I206" s="356"/>
      <c r="J206" s="203"/>
      <c r="L206" s="146"/>
      <c r="M206" s="167"/>
      <c r="N206" s="146"/>
      <c r="O206" s="146"/>
      <c r="P206" s="146"/>
      <c r="Q206" s="146"/>
      <c r="R206" s="146"/>
      <c r="S206" s="167"/>
      <c r="T206" s="146"/>
      <c r="U206" s="146"/>
      <c r="V206" s="146"/>
      <c r="W206" s="146"/>
      <c r="X206" s="146"/>
      <c r="Y206" s="167"/>
      <c r="Z206" s="146"/>
      <c r="AA206" s="146"/>
      <c r="AB206" s="146"/>
      <c r="AC206" s="146"/>
      <c r="AD206" s="146"/>
      <c r="AE206" s="167"/>
      <c r="AF206" s="146"/>
      <c r="AG206" s="146"/>
      <c r="AH206" s="146"/>
      <c r="AI206" s="146"/>
      <c r="AJ206" s="171"/>
      <c r="AK206" s="315"/>
      <c r="AL206" s="315"/>
      <c r="AM206" s="315"/>
      <c r="AN206" s="167"/>
      <c r="AO206" s="146"/>
      <c r="AP206" s="146"/>
      <c r="AQ206" s="146"/>
      <c r="AR206" s="146"/>
      <c r="AS206" s="171"/>
      <c r="AT206" s="172" t="s">
        <v>1125</v>
      </c>
      <c r="AU206" s="359"/>
      <c r="AV206" s="173"/>
      <c r="AW206" s="173"/>
      <c r="AX206" s="173"/>
      <c r="AY206" s="173"/>
      <c r="AZ206" s="173"/>
      <c r="BA206" s="173"/>
      <c r="BB206" s="173"/>
      <c r="BC206" s="173"/>
      <c r="BD206" s="173"/>
      <c r="BE206" s="146"/>
      <c r="BF206" s="173"/>
      <c r="BG206" s="173"/>
      <c r="BH206" s="173"/>
      <c r="BI206" s="173"/>
      <c r="BJ206" s="167"/>
      <c r="BK206" s="171"/>
      <c r="BL206" s="302"/>
      <c r="BM206" s="303"/>
      <c r="BN206" s="173"/>
      <c r="BO206" s="304"/>
      <c r="BP206" s="278"/>
      <c r="BQ206" s="171"/>
      <c r="BR206" s="231"/>
      <c r="BS206" s="231"/>
      <c r="BT206" s="231"/>
      <c r="BU206" s="231"/>
      <c r="BV206" s="231"/>
      <c r="BW206" s="231"/>
      <c r="BX206" s="233"/>
      <c r="BY206" s="167"/>
      <c r="BZ206" s="231"/>
      <c r="CA206" s="231"/>
      <c r="CB206" s="231"/>
      <c r="CC206" s="231"/>
      <c r="CD206" s="231"/>
      <c r="CE206" s="233"/>
      <c r="CF206" s="167"/>
      <c r="CG206" s="231"/>
      <c r="CH206" s="231"/>
      <c r="CI206" s="231"/>
      <c r="CJ206" s="231"/>
      <c r="CK206" s="231"/>
      <c r="CL206" s="233"/>
      <c r="CM206" s="167"/>
      <c r="CN206" s="146"/>
      <c r="CO206" s="146"/>
      <c r="CP206" s="146"/>
      <c r="CQ206" s="146"/>
      <c r="CR206" s="146"/>
      <c r="CS206" s="146"/>
      <c r="CT206" s="167"/>
      <c r="CU206" s="231"/>
      <c r="CV206" s="231"/>
      <c r="CW206" s="231"/>
      <c r="CX206" s="231"/>
      <c r="CY206" s="231"/>
      <c r="CZ206" s="231"/>
      <c r="DA206" s="155"/>
      <c r="DB206" s="146"/>
      <c r="DC206" s="173"/>
      <c r="DD206" s="146"/>
      <c r="DE206" s="173"/>
      <c r="DF206" s="146"/>
      <c r="DG206" s="315"/>
      <c r="DH206" s="315"/>
      <c r="DI206" s="315"/>
      <c r="DJ206" s="146"/>
      <c r="DK206" s="207"/>
      <c r="DL206" s="231"/>
      <c r="DM206" s="231"/>
      <c r="DN206" s="231"/>
      <c r="DO206" s="233"/>
    </row>
    <row r="207" spans="1:119" x14ac:dyDescent="0.25">
      <c r="A207" s="152">
        <v>203</v>
      </c>
      <c r="B207" s="146"/>
      <c r="C207" s="146"/>
      <c r="D207" s="168"/>
      <c r="E207" s="166"/>
      <c r="F207" s="166"/>
      <c r="G207" s="175"/>
      <c r="I207" s="356"/>
      <c r="J207" s="203"/>
      <c r="L207" s="146"/>
      <c r="M207" s="167"/>
      <c r="N207" s="146"/>
      <c r="O207" s="146"/>
      <c r="P207" s="146"/>
      <c r="Q207" s="146"/>
      <c r="R207" s="146"/>
      <c r="S207" s="167"/>
      <c r="T207" s="146"/>
      <c r="U207" s="146"/>
      <c r="V207" s="146"/>
      <c r="W207" s="146"/>
      <c r="X207" s="146"/>
      <c r="Y207" s="167"/>
      <c r="Z207" s="146"/>
      <c r="AA207" s="146"/>
      <c r="AB207" s="146"/>
      <c r="AC207" s="146"/>
      <c r="AD207" s="146"/>
      <c r="AE207" s="167"/>
      <c r="AF207" s="146"/>
      <c r="AG207" s="146"/>
      <c r="AH207" s="146"/>
      <c r="AI207" s="146"/>
      <c r="AJ207" s="171"/>
      <c r="AK207" s="315"/>
      <c r="AL207" s="315"/>
      <c r="AM207" s="315"/>
      <c r="AN207" s="167"/>
      <c r="AO207" s="146"/>
      <c r="AP207" s="146"/>
      <c r="AQ207" s="146"/>
      <c r="AR207" s="146"/>
      <c r="AS207" s="171"/>
      <c r="AT207" s="172" t="s">
        <v>1125</v>
      </c>
      <c r="AU207" s="359"/>
      <c r="AV207" s="173"/>
      <c r="AW207" s="173"/>
      <c r="AX207" s="173"/>
      <c r="AY207" s="173"/>
      <c r="AZ207" s="173"/>
      <c r="BA207" s="173"/>
      <c r="BB207" s="173"/>
      <c r="BC207" s="173"/>
      <c r="BD207" s="173"/>
      <c r="BE207" s="146"/>
      <c r="BF207" s="173"/>
      <c r="BG207" s="173"/>
      <c r="BH207" s="173"/>
      <c r="BI207" s="173"/>
      <c r="BJ207" s="167"/>
      <c r="BK207" s="171"/>
      <c r="BL207" s="302"/>
      <c r="BM207" s="303"/>
      <c r="BN207" s="173"/>
      <c r="BO207" s="304"/>
      <c r="BP207" s="278"/>
      <c r="BQ207" s="171"/>
      <c r="BR207" s="231"/>
      <c r="BS207" s="231"/>
      <c r="BT207" s="231"/>
      <c r="BU207" s="231"/>
      <c r="BV207" s="231"/>
      <c r="BW207" s="231"/>
      <c r="BX207" s="233"/>
      <c r="BY207" s="167"/>
      <c r="BZ207" s="231"/>
      <c r="CA207" s="231"/>
      <c r="CB207" s="231"/>
      <c r="CC207" s="231"/>
      <c r="CD207" s="231"/>
      <c r="CE207" s="233"/>
      <c r="CF207" s="167"/>
      <c r="CG207" s="231"/>
      <c r="CH207" s="231"/>
      <c r="CI207" s="231"/>
      <c r="CJ207" s="231"/>
      <c r="CK207" s="231"/>
      <c r="CL207" s="233"/>
      <c r="CM207" s="167"/>
      <c r="CN207" s="146"/>
      <c r="CO207" s="146"/>
      <c r="CP207" s="146"/>
      <c r="CQ207" s="146"/>
      <c r="CR207" s="146"/>
      <c r="CS207" s="146"/>
      <c r="CT207" s="167"/>
      <c r="CU207" s="231"/>
      <c r="CV207" s="231"/>
      <c r="CW207" s="231"/>
      <c r="CX207" s="231"/>
      <c r="CY207" s="231"/>
      <c r="CZ207" s="231"/>
      <c r="DA207" s="155"/>
      <c r="DB207" s="146"/>
      <c r="DC207" s="173"/>
      <c r="DD207" s="146"/>
      <c r="DE207" s="173"/>
      <c r="DF207" s="146"/>
      <c r="DG207" s="315"/>
      <c r="DH207" s="315"/>
      <c r="DI207" s="315"/>
      <c r="DJ207" s="146"/>
      <c r="DK207" s="207"/>
      <c r="DL207" s="231"/>
      <c r="DM207" s="231"/>
      <c r="DN207" s="231"/>
      <c r="DO207" s="233"/>
    </row>
    <row r="208" spans="1:119" x14ac:dyDescent="0.25">
      <c r="A208" s="152">
        <v>204</v>
      </c>
      <c r="B208" s="146"/>
      <c r="C208" s="146"/>
      <c r="D208" s="168"/>
      <c r="E208" s="166"/>
      <c r="F208" s="166"/>
      <c r="G208" s="175"/>
      <c r="I208" s="356"/>
      <c r="J208" s="203"/>
      <c r="L208" s="146"/>
      <c r="M208" s="167"/>
      <c r="N208" s="146"/>
      <c r="O208" s="146"/>
      <c r="P208" s="146"/>
      <c r="Q208" s="146"/>
      <c r="R208" s="146"/>
      <c r="S208" s="167"/>
      <c r="T208" s="146"/>
      <c r="U208" s="146"/>
      <c r="V208" s="146"/>
      <c r="W208" s="146"/>
      <c r="X208" s="146"/>
      <c r="Y208" s="167"/>
      <c r="Z208" s="146"/>
      <c r="AA208" s="146"/>
      <c r="AB208" s="146"/>
      <c r="AC208" s="146"/>
      <c r="AD208" s="146"/>
      <c r="AE208" s="167"/>
      <c r="AF208" s="146"/>
      <c r="AG208" s="146"/>
      <c r="AH208" s="146"/>
      <c r="AI208" s="146"/>
      <c r="AJ208" s="171"/>
      <c r="AK208" s="315"/>
      <c r="AL208" s="315"/>
      <c r="AM208" s="315"/>
      <c r="AN208" s="167"/>
      <c r="AO208" s="146"/>
      <c r="AP208" s="146"/>
      <c r="AQ208" s="146"/>
      <c r="AR208" s="146"/>
      <c r="AS208" s="171"/>
      <c r="AT208" s="172" t="s">
        <v>1125</v>
      </c>
      <c r="AU208" s="359"/>
      <c r="AV208" s="173"/>
      <c r="AW208" s="173"/>
      <c r="AX208" s="173"/>
      <c r="AY208" s="173"/>
      <c r="AZ208" s="173"/>
      <c r="BA208" s="173"/>
      <c r="BB208" s="173"/>
      <c r="BC208" s="173"/>
      <c r="BD208" s="173"/>
      <c r="BE208" s="146"/>
      <c r="BF208" s="173"/>
      <c r="BG208" s="173"/>
      <c r="BH208" s="173"/>
      <c r="BI208" s="173"/>
      <c r="BJ208" s="167"/>
      <c r="BK208" s="171"/>
      <c r="BL208" s="302"/>
      <c r="BM208" s="303"/>
      <c r="BN208" s="173"/>
      <c r="BO208" s="304"/>
      <c r="BP208" s="278"/>
      <c r="BQ208" s="171"/>
      <c r="BR208" s="231"/>
      <c r="BS208" s="231"/>
      <c r="BT208" s="231"/>
      <c r="BU208" s="231"/>
      <c r="BV208" s="231"/>
      <c r="BW208" s="231"/>
      <c r="BX208" s="233"/>
      <c r="BY208" s="167"/>
      <c r="BZ208" s="231"/>
      <c r="CA208" s="231"/>
      <c r="CB208" s="231"/>
      <c r="CC208" s="231"/>
      <c r="CD208" s="231"/>
      <c r="CE208" s="233"/>
      <c r="CF208" s="167"/>
      <c r="CG208" s="231"/>
      <c r="CH208" s="231"/>
      <c r="CI208" s="231"/>
      <c r="CJ208" s="231"/>
      <c r="CK208" s="231"/>
      <c r="CL208" s="233"/>
      <c r="CM208" s="167"/>
      <c r="CN208" s="146"/>
      <c r="CO208" s="146"/>
      <c r="CP208" s="146"/>
      <c r="CQ208" s="146"/>
      <c r="CR208" s="146"/>
      <c r="CS208" s="146"/>
      <c r="CT208" s="167"/>
      <c r="CU208" s="231"/>
      <c r="CV208" s="231"/>
      <c r="CW208" s="231"/>
      <c r="CX208" s="231"/>
      <c r="CY208" s="231"/>
      <c r="CZ208" s="231"/>
      <c r="DA208" s="155"/>
      <c r="DB208" s="146"/>
      <c r="DC208" s="173"/>
      <c r="DD208" s="146"/>
      <c r="DE208" s="173"/>
      <c r="DF208" s="146"/>
      <c r="DG208" s="315"/>
      <c r="DH208" s="315"/>
      <c r="DI208" s="315"/>
      <c r="DJ208" s="146"/>
      <c r="DK208" s="207"/>
      <c r="DL208" s="231"/>
      <c r="DM208" s="231"/>
      <c r="DN208" s="231"/>
      <c r="DO208" s="233"/>
    </row>
    <row r="209" spans="1:119" x14ac:dyDescent="0.25">
      <c r="A209" s="152">
        <v>205</v>
      </c>
      <c r="B209" s="146"/>
      <c r="C209" s="146"/>
      <c r="D209" s="168"/>
      <c r="E209" s="166"/>
      <c r="F209" s="166"/>
      <c r="G209" s="175"/>
      <c r="I209" s="356"/>
      <c r="J209" s="203"/>
      <c r="L209" s="146"/>
      <c r="M209" s="167"/>
      <c r="N209" s="146"/>
      <c r="O209" s="146"/>
      <c r="P209" s="146"/>
      <c r="Q209" s="146"/>
      <c r="R209" s="146"/>
      <c r="S209" s="167"/>
      <c r="T209" s="146"/>
      <c r="U209" s="146"/>
      <c r="V209" s="146"/>
      <c r="W209" s="146"/>
      <c r="X209" s="146"/>
      <c r="Y209" s="167"/>
      <c r="Z209" s="146"/>
      <c r="AA209" s="146"/>
      <c r="AB209" s="146"/>
      <c r="AC209" s="146"/>
      <c r="AD209" s="146"/>
      <c r="AE209" s="167"/>
      <c r="AF209" s="146"/>
      <c r="AG209" s="146"/>
      <c r="AH209" s="146"/>
      <c r="AI209" s="146"/>
      <c r="AJ209" s="171"/>
      <c r="AK209" s="315"/>
      <c r="AL209" s="315"/>
      <c r="AM209" s="315"/>
      <c r="AN209" s="167"/>
      <c r="AO209" s="146"/>
      <c r="AP209" s="146"/>
      <c r="AQ209" s="146"/>
      <c r="AR209" s="146"/>
      <c r="AS209" s="171"/>
      <c r="AT209" s="172" t="s">
        <v>1125</v>
      </c>
      <c r="AU209" s="359"/>
      <c r="AV209" s="173"/>
      <c r="AW209" s="173"/>
      <c r="AX209" s="173"/>
      <c r="AY209" s="173"/>
      <c r="AZ209" s="173"/>
      <c r="BA209" s="173"/>
      <c r="BB209" s="173"/>
      <c r="BC209" s="173"/>
      <c r="BD209" s="173"/>
      <c r="BE209" s="146"/>
      <c r="BF209" s="173"/>
      <c r="BG209" s="173"/>
      <c r="BH209" s="173"/>
      <c r="BI209" s="173"/>
      <c r="BJ209" s="167"/>
      <c r="BK209" s="171"/>
      <c r="BL209" s="302"/>
      <c r="BM209" s="303"/>
      <c r="BN209" s="173"/>
      <c r="BO209" s="304"/>
      <c r="BP209" s="278"/>
      <c r="BQ209" s="171"/>
      <c r="BR209" s="231"/>
      <c r="BS209" s="231"/>
      <c r="BT209" s="231"/>
      <c r="BU209" s="231"/>
      <c r="BV209" s="231"/>
      <c r="BW209" s="231"/>
      <c r="BX209" s="233"/>
      <c r="BY209" s="167"/>
      <c r="BZ209" s="231"/>
      <c r="CA209" s="231"/>
      <c r="CB209" s="231"/>
      <c r="CC209" s="231"/>
      <c r="CD209" s="231"/>
      <c r="CE209" s="233"/>
      <c r="CF209" s="167"/>
      <c r="CG209" s="231"/>
      <c r="CH209" s="231"/>
      <c r="CI209" s="231"/>
      <c r="CJ209" s="231"/>
      <c r="CK209" s="231"/>
      <c r="CL209" s="233"/>
      <c r="CM209" s="167"/>
      <c r="CN209" s="146"/>
      <c r="CO209" s="146"/>
      <c r="CP209" s="146"/>
      <c r="CQ209" s="146"/>
      <c r="CR209" s="146"/>
      <c r="CS209" s="146"/>
      <c r="CT209" s="167"/>
      <c r="CU209" s="231"/>
      <c r="CV209" s="231"/>
      <c r="CW209" s="231"/>
      <c r="CX209" s="231"/>
      <c r="CY209" s="231"/>
      <c r="CZ209" s="231"/>
      <c r="DA209" s="155"/>
      <c r="DB209" s="146"/>
      <c r="DC209" s="173"/>
      <c r="DD209" s="146"/>
      <c r="DE209" s="173"/>
      <c r="DF209" s="146"/>
      <c r="DG209" s="315"/>
      <c r="DH209" s="315"/>
      <c r="DI209" s="315"/>
      <c r="DJ209" s="146"/>
      <c r="DK209" s="207"/>
      <c r="DL209" s="231"/>
      <c r="DM209" s="231"/>
      <c r="DN209" s="231"/>
      <c r="DO209" s="233"/>
    </row>
    <row r="210" spans="1:119" x14ac:dyDescent="0.25">
      <c r="A210" s="152">
        <v>206</v>
      </c>
      <c r="B210" s="146"/>
      <c r="C210" s="146"/>
      <c r="D210" s="168"/>
      <c r="E210" s="166"/>
      <c r="F210" s="166"/>
      <c r="G210" s="175"/>
      <c r="I210" s="356"/>
      <c r="J210" s="203"/>
      <c r="L210" s="146"/>
      <c r="M210" s="167"/>
      <c r="N210" s="146"/>
      <c r="O210" s="146"/>
      <c r="P210" s="146"/>
      <c r="Q210" s="146"/>
      <c r="R210" s="146"/>
      <c r="S210" s="167"/>
      <c r="T210" s="146"/>
      <c r="U210" s="146"/>
      <c r="V210" s="146"/>
      <c r="W210" s="146"/>
      <c r="X210" s="146"/>
      <c r="Y210" s="167"/>
      <c r="Z210" s="146"/>
      <c r="AA210" s="146"/>
      <c r="AB210" s="146"/>
      <c r="AC210" s="146"/>
      <c r="AD210" s="146"/>
      <c r="AE210" s="167"/>
      <c r="AF210" s="146"/>
      <c r="AG210" s="146"/>
      <c r="AH210" s="146"/>
      <c r="AI210" s="146"/>
      <c r="AJ210" s="171"/>
      <c r="AK210" s="315"/>
      <c r="AL210" s="315"/>
      <c r="AM210" s="315"/>
      <c r="AN210" s="167"/>
      <c r="AO210" s="146"/>
      <c r="AP210" s="146"/>
      <c r="AQ210" s="146"/>
      <c r="AR210" s="146"/>
      <c r="AS210" s="171"/>
      <c r="AT210" s="172" t="s">
        <v>1125</v>
      </c>
      <c r="AU210" s="359"/>
      <c r="AV210" s="173"/>
      <c r="AW210" s="173"/>
      <c r="AX210" s="173"/>
      <c r="AY210" s="173"/>
      <c r="AZ210" s="173"/>
      <c r="BA210" s="173"/>
      <c r="BB210" s="173"/>
      <c r="BC210" s="173"/>
      <c r="BD210" s="173"/>
      <c r="BE210" s="146"/>
      <c r="BF210" s="173"/>
      <c r="BG210" s="173"/>
      <c r="BH210" s="173"/>
      <c r="BI210" s="173"/>
      <c r="BJ210" s="167"/>
      <c r="BK210" s="171"/>
      <c r="BL210" s="302"/>
      <c r="BM210" s="303"/>
      <c r="BN210" s="173"/>
      <c r="BO210" s="304"/>
      <c r="BP210" s="278"/>
      <c r="BQ210" s="171"/>
      <c r="BR210" s="231"/>
      <c r="BS210" s="231"/>
      <c r="BT210" s="231"/>
      <c r="BU210" s="231"/>
      <c r="BV210" s="231"/>
      <c r="BW210" s="231"/>
      <c r="BX210" s="233"/>
      <c r="BY210" s="167"/>
      <c r="BZ210" s="231"/>
      <c r="CA210" s="231"/>
      <c r="CB210" s="231"/>
      <c r="CC210" s="231"/>
      <c r="CD210" s="231"/>
      <c r="CE210" s="233"/>
      <c r="CF210" s="167"/>
      <c r="CG210" s="231"/>
      <c r="CH210" s="231"/>
      <c r="CI210" s="231"/>
      <c r="CJ210" s="231"/>
      <c r="CK210" s="231"/>
      <c r="CL210" s="233"/>
      <c r="CM210" s="167"/>
      <c r="CN210" s="146"/>
      <c r="CO210" s="146"/>
      <c r="CP210" s="146"/>
      <c r="CQ210" s="146"/>
      <c r="CR210" s="146"/>
      <c r="CS210" s="146"/>
      <c r="CT210" s="167"/>
      <c r="CU210" s="231"/>
      <c r="CV210" s="231"/>
      <c r="CW210" s="231"/>
      <c r="CX210" s="231"/>
      <c r="CY210" s="231"/>
      <c r="CZ210" s="231"/>
      <c r="DA210" s="155"/>
      <c r="DB210" s="146"/>
      <c r="DC210" s="173"/>
      <c r="DD210" s="146"/>
      <c r="DE210" s="173"/>
      <c r="DF210" s="146"/>
      <c r="DG210" s="315"/>
      <c r="DH210" s="315"/>
      <c r="DI210" s="315"/>
      <c r="DJ210" s="146"/>
      <c r="DK210" s="207"/>
      <c r="DL210" s="231"/>
      <c r="DM210" s="231"/>
      <c r="DN210" s="231"/>
      <c r="DO210" s="233"/>
    </row>
    <row r="211" spans="1:119" x14ac:dyDescent="0.25">
      <c r="A211" s="152">
        <v>207</v>
      </c>
      <c r="B211" s="146"/>
      <c r="C211" s="146"/>
      <c r="D211" s="168"/>
      <c r="E211" s="166"/>
      <c r="F211" s="166"/>
      <c r="G211" s="175"/>
      <c r="I211" s="356"/>
      <c r="J211" s="203"/>
      <c r="L211" s="146"/>
      <c r="M211" s="167"/>
      <c r="N211" s="146"/>
      <c r="O211" s="146"/>
      <c r="P211" s="146"/>
      <c r="Q211" s="146"/>
      <c r="R211" s="146"/>
      <c r="S211" s="167"/>
      <c r="T211" s="146"/>
      <c r="U211" s="146"/>
      <c r="V211" s="146"/>
      <c r="W211" s="146"/>
      <c r="X211" s="146"/>
      <c r="Y211" s="167"/>
      <c r="Z211" s="146"/>
      <c r="AA211" s="146"/>
      <c r="AB211" s="146"/>
      <c r="AC211" s="146"/>
      <c r="AD211" s="146"/>
      <c r="AE211" s="167"/>
      <c r="AF211" s="146"/>
      <c r="AG211" s="146"/>
      <c r="AH211" s="146"/>
      <c r="AI211" s="146"/>
      <c r="AJ211" s="171"/>
      <c r="AK211" s="315"/>
      <c r="AL211" s="315"/>
      <c r="AM211" s="315"/>
      <c r="AN211" s="167"/>
      <c r="AO211" s="146"/>
      <c r="AP211" s="146"/>
      <c r="AQ211" s="146"/>
      <c r="AR211" s="146"/>
      <c r="AS211" s="171"/>
      <c r="AT211" s="172" t="s">
        <v>1125</v>
      </c>
      <c r="AU211" s="359"/>
      <c r="AV211" s="173"/>
      <c r="AW211" s="173"/>
      <c r="AX211" s="173"/>
      <c r="AY211" s="173"/>
      <c r="AZ211" s="173"/>
      <c r="BA211" s="173"/>
      <c r="BB211" s="173"/>
      <c r="BC211" s="173"/>
      <c r="BD211" s="173"/>
      <c r="BE211" s="146"/>
      <c r="BF211" s="173"/>
      <c r="BG211" s="173"/>
      <c r="BH211" s="173"/>
      <c r="BI211" s="173"/>
      <c r="BJ211" s="167"/>
      <c r="BK211" s="171"/>
      <c r="BL211" s="302"/>
      <c r="BM211" s="303"/>
      <c r="BN211" s="173"/>
      <c r="BO211" s="304"/>
      <c r="BP211" s="278"/>
      <c r="BQ211" s="171"/>
      <c r="BR211" s="231"/>
      <c r="BS211" s="231"/>
      <c r="BT211" s="231"/>
      <c r="BU211" s="231"/>
      <c r="BV211" s="231"/>
      <c r="BW211" s="231"/>
      <c r="BX211" s="233"/>
      <c r="BY211" s="167"/>
      <c r="BZ211" s="231"/>
      <c r="CA211" s="231"/>
      <c r="CB211" s="231"/>
      <c r="CC211" s="231"/>
      <c r="CD211" s="231"/>
      <c r="CE211" s="233"/>
      <c r="CF211" s="167"/>
      <c r="CG211" s="231"/>
      <c r="CH211" s="231"/>
      <c r="CI211" s="231"/>
      <c r="CJ211" s="231"/>
      <c r="CK211" s="231"/>
      <c r="CL211" s="233"/>
      <c r="CM211" s="167"/>
      <c r="CN211" s="146"/>
      <c r="CO211" s="146"/>
      <c r="CP211" s="146"/>
      <c r="CQ211" s="146"/>
      <c r="CR211" s="146"/>
      <c r="CS211" s="146"/>
      <c r="CT211" s="167"/>
      <c r="CU211" s="231"/>
      <c r="CV211" s="231"/>
      <c r="CW211" s="231"/>
      <c r="CX211" s="231"/>
      <c r="CY211" s="231"/>
      <c r="CZ211" s="231"/>
      <c r="DA211" s="155"/>
      <c r="DB211" s="146"/>
      <c r="DC211" s="173"/>
      <c r="DD211" s="146"/>
      <c r="DE211" s="173"/>
      <c r="DF211" s="146"/>
      <c r="DG211" s="315"/>
      <c r="DH211" s="315"/>
      <c r="DI211" s="315"/>
      <c r="DJ211" s="146"/>
      <c r="DK211" s="207"/>
      <c r="DL211" s="231"/>
      <c r="DM211" s="231"/>
      <c r="DN211" s="231"/>
      <c r="DO211" s="233"/>
    </row>
    <row r="212" spans="1:119" x14ac:dyDescent="0.25">
      <c r="A212" s="152">
        <v>208</v>
      </c>
      <c r="B212" s="146"/>
      <c r="C212" s="146"/>
      <c r="D212" s="168"/>
      <c r="E212" s="166"/>
      <c r="F212" s="166"/>
      <c r="G212" s="175"/>
      <c r="I212" s="356"/>
      <c r="J212" s="203"/>
      <c r="L212" s="146"/>
      <c r="M212" s="167"/>
      <c r="N212" s="146"/>
      <c r="O212" s="146"/>
      <c r="P212" s="146"/>
      <c r="Q212" s="146"/>
      <c r="R212" s="146"/>
      <c r="S212" s="167"/>
      <c r="T212" s="146"/>
      <c r="U212" s="146"/>
      <c r="V212" s="146"/>
      <c r="W212" s="146"/>
      <c r="X212" s="146"/>
      <c r="Y212" s="167"/>
      <c r="Z212" s="146"/>
      <c r="AA212" s="146"/>
      <c r="AB212" s="146"/>
      <c r="AC212" s="146"/>
      <c r="AD212" s="146"/>
      <c r="AE212" s="167"/>
      <c r="AF212" s="146"/>
      <c r="AG212" s="146"/>
      <c r="AH212" s="146"/>
      <c r="AI212" s="146"/>
      <c r="AJ212" s="171"/>
      <c r="AK212" s="315"/>
      <c r="AL212" s="315"/>
      <c r="AM212" s="315"/>
      <c r="AN212" s="167"/>
      <c r="AO212" s="146"/>
      <c r="AP212" s="146"/>
      <c r="AQ212" s="146"/>
      <c r="AR212" s="146"/>
      <c r="AS212" s="171"/>
      <c r="AT212" s="172" t="s">
        <v>1125</v>
      </c>
      <c r="AU212" s="359"/>
      <c r="AV212" s="173"/>
      <c r="AW212" s="173"/>
      <c r="AX212" s="173"/>
      <c r="AY212" s="173"/>
      <c r="AZ212" s="173"/>
      <c r="BA212" s="173"/>
      <c r="BB212" s="173"/>
      <c r="BC212" s="173"/>
      <c r="BD212" s="173"/>
      <c r="BE212" s="146"/>
      <c r="BF212" s="173"/>
      <c r="BG212" s="173"/>
      <c r="BH212" s="173"/>
      <c r="BI212" s="173"/>
      <c r="BJ212" s="167"/>
      <c r="BK212" s="171"/>
      <c r="BL212" s="302"/>
      <c r="BM212" s="303"/>
      <c r="BN212" s="173"/>
      <c r="BO212" s="304"/>
      <c r="BP212" s="278"/>
      <c r="BQ212" s="171"/>
      <c r="BR212" s="231"/>
      <c r="BS212" s="231"/>
      <c r="BT212" s="231"/>
      <c r="BU212" s="231"/>
      <c r="BV212" s="231"/>
      <c r="BW212" s="231"/>
      <c r="BX212" s="233"/>
      <c r="BY212" s="167"/>
      <c r="BZ212" s="231"/>
      <c r="CA212" s="231"/>
      <c r="CB212" s="231"/>
      <c r="CC212" s="231"/>
      <c r="CD212" s="231"/>
      <c r="CE212" s="233"/>
      <c r="CF212" s="167"/>
      <c r="CG212" s="231"/>
      <c r="CH212" s="231"/>
      <c r="CI212" s="231"/>
      <c r="CJ212" s="231"/>
      <c r="CK212" s="231"/>
      <c r="CL212" s="233"/>
      <c r="CM212" s="167"/>
      <c r="CN212" s="146"/>
      <c r="CO212" s="146"/>
      <c r="CP212" s="146"/>
      <c r="CQ212" s="146"/>
      <c r="CR212" s="146"/>
      <c r="CS212" s="146"/>
      <c r="CT212" s="167"/>
      <c r="CU212" s="231"/>
      <c r="CV212" s="231"/>
      <c r="CW212" s="231"/>
      <c r="CX212" s="231"/>
      <c r="CY212" s="231"/>
      <c r="CZ212" s="231"/>
      <c r="DA212" s="155"/>
      <c r="DB212" s="146"/>
      <c r="DC212" s="173"/>
      <c r="DD212" s="146"/>
      <c r="DE212" s="173"/>
      <c r="DF212" s="146"/>
      <c r="DG212" s="315"/>
      <c r="DH212" s="315"/>
      <c r="DI212" s="315"/>
      <c r="DJ212" s="146"/>
      <c r="DK212" s="207"/>
      <c r="DL212" s="231"/>
      <c r="DM212" s="231"/>
      <c r="DN212" s="231"/>
      <c r="DO212" s="233"/>
    </row>
    <row r="213" spans="1:119" x14ac:dyDescent="0.25">
      <c r="A213" s="152">
        <v>209</v>
      </c>
      <c r="B213" s="146"/>
      <c r="C213" s="146"/>
      <c r="D213" s="168"/>
      <c r="E213" s="166"/>
      <c r="F213" s="166"/>
      <c r="G213" s="175"/>
      <c r="I213" s="356"/>
      <c r="J213" s="203"/>
      <c r="L213" s="146"/>
      <c r="M213" s="167"/>
      <c r="N213" s="146"/>
      <c r="O213" s="146"/>
      <c r="P213" s="146"/>
      <c r="Q213" s="146"/>
      <c r="R213" s="146"/>
      <c r="S213" s="167"/>
      <c r="T213" s="146"/>
      <c r="U213" s="146"/>
      <c r="V213" s="146"/>
      <c r="W213" s="146"/>
      <c r="X213" s="146"/>
      <c r="Y213" s="167"/>
      <c r="Z213" s="146"/>
      <c r="AA213" s="146"/>
      <c r="AB213" s="146"/>
      <c r="AC213" s="146"/>
      <c r="AD213" s="146"/>
      <c r="AE213" s="167"/>
      <c r="AF213" s="146"/>
      <c r="AG213" s="146"/>
      <c r="AH213" s="146"/>
      <c r="AI213" s="146"/>
      <c r="AJ213" s="171"/>
      <c r="AK213" s="315"/>
      <c r="AL213" s="315"/>
      <c r="AM213" s="315"/>
      <c r="AN213" s="167"/>
      <c r="AO213" s="146"/>
      <c r="AP213" s="146"/>
      <c r="AQ213" s="146"/>
      <c r="AR213" s="146"/>
      <c r="AS213" s="171"/>
      <c r="AT213" s="172" t="s">
        <v>1125</v>
      </c>
      <c r="AU213" s="359"/>
      <c r="AV213" s="173"/>
      <c r="AW213" s="173"/>
      <c r="AX213" s="173"/>
      <c r="AY213" s="173"/>
      <c r="AZ213" s="173"/>
      <c r="BA213" s="173"/>
      <c r="BB213" s="173"/>
      <c r="BC213" s="173"/>
      <c r="BD213" s="173"/>
      <c r="BE213" s="146"/>
      <c r="BF213" s="173"/>
      <c r="BG213" s="173"/>
      <c r="BH213" s="173"/>
      <c r="BI213" s="173"/>
      <c r="BJ213" s="167"/>
      <c r="BK213" s="171"/>
      <c r="BL213" s="302"/>
      <c r="BM213" s="303"/>
      <c r="BN213" s="173"/>
      <c r="BO213" s="304"/>
      <c r="BP213" s="278"/>
      <c r="BQ213" s="171"/>
      <c r="BR213" s="231"/>
      <c r="BS213" s="231"/>
      <c r="BT213" s="231"/>
      <c r="BU213" s="231"/>
      <c r="BV213" s="231"/>
      <c r="BW213" s="231"/>
      <c r="BX213" s="233"/>
      <c r="BY213" s="167"/>
      <c r="BZ213" s="231"/>
      <c r="CA213" s="231"/>
      <c r="CB213" s="231"/>
      <c r="CC213" s="231"/>
      <c r="CD213" s="231"/>
      <c r="CE213" s="233"/>
      <c r="CF213" s="167"/>
      <c r="CG213" s="231"/>
      <c r="CH213" s="231"/>
      <c r="CI213" s="231"/>
      <c r="CJ213" s="231"/>
      <c r="CK213" s="231"/>
      <c r="CL213" s="233"/>
      <c r="CM213" s="167"/>
      <c r="CN213" s="146"/>
      <c r="CO213" s="146"/>
      <c r="CP213" s="146"/>
      <c r="CQ213" s="146"/>
      <c r="CR213" s="146"/>
      <c r="CS213" s="146"/>
      <c r="CT213" s="167"/>
      <c r="CU213" s="231"/>
      <c r="CV213" s="231"/>
      <c r="CW213" s="231"/>
      <c r="CX213" s="231"/>
      <c r="CY213" s="231"/>
      <c r="CZ213" s="231"/>
      <c r="DA213" s="155"/>
      <c r="DB213" s="146"/>
      <c r="DC213" s="173"/>
      <c r="DD213" s="146"/>
      <c r="DE213" s="173"/>
      <c r="DF213" s="146"/>
      <c r="DG213" s="315"/>
      <c r="DH213" s="315"/>
      <c r="DI213" s="315"/>
      <c r="DJ213" s="146"/>
      <c r="DK213" s="207"/>
      <c r="DL213" s="231"/>
      <c r="DM213" s="231"/>
      <c r="DN213" s="231"/>
      <c r="DO213" s="233"/>
    </row>
    <row r="214" spans="1:119" x14ac:dyDescent="0.25">
      <c r="A214" s="152">
        <v>210</v>
      </c>
      <c r="B214" s="146"/>
      <c r="C214" s="146"/>
      <c r="D214" s="168"/>
      <c r="E214" s="166"/>
      <c r="F214" s="166"/>
      <c r="G214" s="175"/>
      <c r="I214" s="356"/>
      <c r="J214" s="203"/>
      <c r="L214" s="146"/>
      <c r="M214" s="167"/>
      <c r="N214" s="146"/>
      <c r="O214" s="146"/>
      <c r="P214" s="146"/>
      <c r="Q214" s="146"/>
      <c r="R214" s="146"/>
      <c r="S214" s="167"/>
      <c r="T214" s="146"/>
      <c r="U214" s="146"/>
      <c r="V214" s="146"/>
      <c r="W214" s="146"/>
      <c r="X214" s="146"/>
      <c r="Y214" s="167"/>
      <c r="Z214" s="146"/>
      <c r="AA214" s="146"/>
      <c r="AB214" s="146"/>
      <c r="AC214" s="146"/>
      <c r="AD214" s="146"/>
      <c r="AE214" s="167"/>
      <c r="AF214" s="146"/>
      <c r="AG214" s="146"/>
      <c r="AH214" s="146"/>
      <c r="AI214" s="146"/>
      <c r="AJ214" s="171"/>
      <c r="AK214" s="315"/>
      <c r="AL214" s="315"/>
      <c r="AM214" s="315"/>
      <c r="AN214" s="167"/>
      <c r="AO214" s="146"/>
      <c r="AP214" s="146"/>
      <c r="AQ214" s="146"/>
      <c r="AR214" s="146"/>
      <c r="AS214" s="171"/>
      <c r="AT214" s="172" t="s">
        <v>1125</v>
      </c>
      <c r="AU214" s="359"/>
      <c r="AV214" s="173"/>
      <c r="AW214" s="173"/>
      <c r="AX214" s="173"/>
      <c r="AY214" s="173"/>
      <c r="AZ214" s="173"/>
      <c r="BA214" s="173"/>
      <c r="BB214" s="173"/>
      <c r="BC214" s="173"/>
      <c r="BD214" s="173"/>
      <c r="BE214" s="146"/>
      <c r="BF214" s="173"/>
      <c r="BG214" s="173"/>
      <c r="BH214" s="173"/>
      <c r="BI214" s="173"/>
      <c r="BJ214" s="167"/>
      <c r="BK214" s="171"/>
      <c r="BL214" s="302"/>
      <c r="BM214" s="303"/>
      <c r="BN214" s="173"/>
      <c r="BO214" s="304"/>
      <c r="BP214" s="278"/>
      <c r="BQ214" s="171"/>
      <c r="BR214" s="231"/>
      <c r="BS214" s="231"/>
      <c r="BT214" s="231"/>
      <c r="BU214" s="231"/>
      <c r="BV214" s="231"/>
      <c r="BW214" s="231"/>
      <c r="BX214" s="233"/>
      <c r="BY214" s="167"/>
      <c r="BZ214" s="231"/>
      <c r="CA214" s="231"/>
      <c r="CB214" s="231"/>
      <c r="CC214" s="231"/>
      <c r="CD214" s="231"/>
      <c r="CE214" s="233"/>
      <c r="CF214" s="167"/>
      <c r="CG214" s="231"/>
      <c r="CH214" s="231"/>
      <c r="CI214" s="231"/>
      <c r="CJ214" s="231"/>
      <c r="CK214" s="231"/>
      <c r="CL214" s="233"/>
      <c r="CM214" s="167"/>
      <c r="CN214" s="146"/>
      <c r="CO214" s="146"/>
      <c r="CP214" s="146"/>
      <c r="CQ214" s="146"/>
      <c r="CR214" s="146"/>
      <c r="CS214" s="146"/>
      <c r="CT214" s="167"/>
      <c r="CU214" s="231"/>
      <c r="CV214" s="231"/>
      <c r="CW214" s="231"/>
      <c r="CX214" s="231"/>
      <c r="CY214" s="231"/>
      <c r="CZ214" s="231"/>
      <c r="DA214" s="155"/>
      <c r="DB214" s="146"/>
      <c r="DC214" s="173"/>
      <c r="DD214" s="146"/>
      <c r="DE214" s="173"/>
      <c r="DF214" s="146"/>
      <c r="DG214" s="315"/>
      <c r="DH214" s="315"/>
      <c r="DI214" s="315"/>
      <c r="DJ214" s="146"/>
      <c r="DK214" s="207"/>
      <c r="DL214" s="231"/>
      <c r="DM214" s="231"/>
      <c r="DN214" s="231"/>
      <c r="DO214" s="233"/>
    </row>
    <row r="215" spans="1:119" x14ac:dyDescent="0.25">
      <c r="A215" s="152">
        <v>211</v>
      </c>
      <c r="B215" s="146"/>
      <c r="C215" s="146"/>
      <c r="D215" s="168">
        <v>41754</v>
      </c>
      <c r="E215" s="166">
        <v>1</v>
      </c>
      <c r="F215" s="166">
        <v>1</v>
      </c>
      <c r="G215" s="31">
        <v>6.3</v>
      </c>
      <c r="I215" s="125">
        <v>38</v>
      </c>
      <c r="J215">
        <v>10.199999999999999</v>
      </c>
      <c r="L215">
        <v>36</v>
      </c>
      <c r="M215" s="167">
        <v>2</v>
      </c>
      <c r="N215" s="146">
        <v>2</v>
      </c>
      <c r="O215" s="146">
        <v>2</v>
      </c>
      <c r="P215" s="146">
        <v>2</v>
      </c>
      <c r="Q215" s="146">
        <v>2</v>
      </c>
      <c r="R215" s="146">
        <v>2</v>
      </c>
      <c r="S215" s="167" t="s">
        <v>1128</v>
      </c>
      <c r="T215" s="146" t="s">
        <v>1128</v>
      </c>
      <c r="U215" s="146"/>
      <c r="V215" s="146"/>
      <c r="W215" s="146"/>
      <c r="X215" s="146"/>
      <c r="Y215" s="167">
        <v>8</v>
      </c>
      <c r="Z215" s="146">
        <v>11</v>
      </c>
      <c r="AA215" s="146">
        <v>13</v>
      </c>
      <c r="AB215" s="146">
        <v>21</v>
      </c>
      <c r="AC215" s="146"/>
      <c r="AD215" s="146"/>
      <c r="AE215" s="167"/>
      <c r="AF215" s="146"/>
      <c r="AG215" s="146"/>
      <c r="AH215" s="146"/>
      <c r="AI215" s="146">
        <v>21</v>
      </c>
      <c r="AJ215" s="171"/>
      <c r="AK215" s="315">
        <v>41765</v>
      </c>
      <c r="AL215" s="315">
        <v>41773</v>
      </c>
      <c r="AM215" s="315">
        <v>41785</v>
      </c>
      <c r="AN215" s="167"/>
      <c r="AO215" s="146" t="s">
        <v>1148</v>
      </c>
      <c r="AP215" s="146"/>
      <c r="AQ215" s="146"/>
      <c r="AR215" s="146"/>
      <c r="AS215" s="171"/>
      <c r="AT215" s="172" t="s">
        <v>1146</v>
      </c>
      <c r="AU215" s="359">
        <v>2</v>
      </c>
      <c r="AV215" s="173">
        <v>2.4</v>
      </c>
      <c r="AW215" s="173">
        <v>274</v>
      </c>
      <c r="AX215" s="173">
        <v>2.77</v>
      </c>
      <c r="AY215" s="173">
        <v>245</v>
      </c>
      <c r="AZ215" s="173"/>
      <c r="BA215" s="173"/>
      <c r="BB215" s="173"/>
      <c r="BC215" s="173"/>
      <c r="BD215" s="173">
        <v>10</v>
      </c>
      <c r="BE215" s="146"/>
      <c r="BF215" s="173"/>
      <c r="BG215" s="173"/>
      <c r="BH215" s="173"/>
      <c r="BI215" s="173"/>
      <c r="BJ215" s="167">
        <v>3</v>
      </c>
      <c r="BK215" s="171">
        <v>3</v>
      </c>
      <c r="BL215" s="302" t="s">
        <v>1221</v>
      </c>
      <c r="BM215" s="303"/>
      <c r="BN215" s="173"/>
      <c r="BO215" s="304"/>
      <c r="BP215" s="278">
        <v>211</v>
      </c>
      <c r="BQ215" s="171">
        <v>3</v>
      </c>
      <c r="BR215" s="231">
        <v>10</v>
      </c>
      <c r="BS215" s="231">
        <v>5</v>
      </c>
      <c r="BT215" s="231">
        <v>0</v>
      </c>
      <c r="BU215" s="231">
        <f>BT215+BS215</f>
        <v>5</v>
      </c>
      <c r="BV215" s="231">
        <v>4</v>
      </c>
      <c r="BW215" s="231">
        <v>0</v>
      </c>
      <c r="BY215" s="167">
        <v>7</v>
      </c>
      <c r="BZ215" s="231">
        <v>3</v>
      </c>
      <c r="CA215" s="231">
        <v>0</v>
      </c>
      <c r="CB215" s="231">
        <f>CA215+BZ215</f>
        <v>3</v>
      </c>
      <c r="CC215" s="231">
        <v>0</v>
      </c>
      <c r="CD215" s="231">
        <v>0</v>
      </c>
      <c r="CE215" s="233" t="s">
        <v>1216</v>
      </c>
      <c r="CF215" s="167">
        <v>9</v>
      </c>
      <c r="CG215" s="231">
        <v>4</v>
      </c>
      <c r="CH215" s="231">
        <v>0</v>
      </c>
      <c r="CI215" s="231">
        <f>CH215+CG215</f>
        <v>4</v>
      </c>
      <c r="CJ215" s="231">
        <v>0</v>
      </c>
      <c r="CK215" s="231">
        <v>0</v>
      </c>
      <c r="CL215" s="233" t="s">
        <v>1216</v>
      </c>
      <c r="CM215" s="167"/>
      <c r="CN215" s="146"/>
      <c r="CO215" s="146"/>
      <c r="CP215" s="146"/>
      <c r="CQ215" s="146"/>
      <c r="CR215" s="146"/>
      <c r="CS215" s="146"/>
      <c r="CT215" s="167"/>
      <c r="CU215" s="231"/>
      <c r="CV215" s="231"/>
      <c r="CW215" s="231"/>
      <c r="CX215" s="231"/>
      <c r="CY215" s="231"/>
      <c r="CZ215" s="231"/>
      <c r="DA215" s="155"/>
      <c r="DB215" s="146"/>
      <c r="DC215" s="173"/>
      <c r="DD215" s="146"/>
      <c r="DE215" s="173"/>
      <c r="DF215" s="146"/>
      <c r="DG215" s="315"/>
      <c r="DH215" s="315"/>
      <c r="DI215" s="315"/>
      <c r="DJ215" s="146"/>
      <c r="DK215" s="234"/>
      <c r="DL215" s="234"/>
      <c r="DM215" s="234"/>
      <c r="DN215" s="231"/>
      <c r="DO215" s="233"/>
    </row>
    <row r="216" spans="1:119" x14ac:dyDescent="0.25">
      <c r="A216" s="152">
        <v>212</v>
      </c>
      <c r="B216" s="146"/>
      <c r="C216" s="146"/>
      <c r="D216" s="168">
        <v>41754</v>
      </c>
      <c r="E216" s="166">
        <v>1</v>
      </c>
      <c r="F216" s="166">
        <v>1</v>
      </c>
      <c r="G216" s="31">
        <v>6.3</v>
      </c>
      <c r="I216" s="125">
        <v>15</v>
      </c>
      <c r="J216">
        <v>9.9</v>
      </c>
      <c r="L216">
        <v>15</v>
      </c>
      <c r="M216" s="167">
        <v>1</v>
      </c>
      <c r="N216" s="146">
        <v>1</v>
      </c>
      <c r="O216" s="146">
        <v>1</v>
      </c>
      <c r="P216" s="146">
        <v>1</v>
      </c>
      <c r="Q216" s="146">
        <v>1</v>
      </c>
      <c r="R216" s="146">
        <v>1</v>
      </c>
      <c r="S216" s="167"/>
      <c r="T216" s="146"/>
      <c r="U216" s="146" t="s">
        <v>1128</v>
      </c>
      <c r="V216" s="146" t="s">
        <v>1131</v>
      </c>
      <c r="W216" s="146"/>
      <c r="X216" s="146"/>
      <c r="Y216" s="167"/>
      <c r="Z216" s="146"/>
      <c r="AA216" s="146">
        <v>3</v>
      </c>
      <c r="AB216" s="146"/>
      <c r="AC216" s="146"/>
      <c r="AD216" s="146"/>
      <c r="AE216" s="167"/>
      <c r="AF216" s="146"/>
      <c r="AG216" s="146"/>
      <c r="AH216" s="146">
        <v>3</v>
      </c>
      <c r="AI216" s="146"/>
      <c r="AJ216" s="171"/>
      <c r="AK216" s="315">
        <v>41779</v>
      </c>
      <c r="AL216" s="315"/>
      <c r="AM216" s="315">
        <v>41779</v>
      </c>
      <c r="AN216" s="167"/>
      <c r="AO216" s="146">
        <v>5</v>
      </c>
      <c r="AP216" s="146"/>
      <c r="AQ216" s="146"/>
      <c r="AR216" s="146"/>
      <c r="AS216" s="171"/>
      <c r="AT216" s="172" t="s">
        <v>1194</v>
      </c>
      <c r="AU216" s="359">
        <v>1</v>
      </c>
      <c r="AV216" s="173">
        <v>2.06</v>
      </c>
      <c r="AW216" s="173">
        <v>245</v>
      </c>
      <c r="AX216" s="173"/>
      <c r="AY216" s="173"/>
      <c r="AZ216" s="173"/>
      <c r="BA216" s="173"/>
      <c r="BB216" s="173"/>
      <c r="BC216" s="173"/>
      <c r="BD216" s="173"/>
      <c r="BE216" s="146"/>
      <c r="BF216" s="173"/>
      <c r="BG216" s="173"/>
      <c r="BH216" s="173"/>
      <c r="BI216" s="173"/>
      <c r="BJ216" s="167">
        <v>0</v>
      </c>
      <c r="BK216" s="171">
        <v>0</v>
      </c>
      <c r="BL216" s="302"/>
      <c r="BM216" s="303"/>
      <c r="BN216" s="173"/>
      <c r="BO216" s="304"/>
      <c r="BP216" s="278"/>
      <c r="BQ216" s="171"/>
      <c r="BR216" s="231"/>
      <c r="BS216" s="231"/>
      <c r="BT216" s="231"/>
      <c r="BU216" s="231"/>
      <c r="BV216" s="231"/>
      <c r="BW216" s="231"/>
      <c r="BX216" s="233"/>
      <c r="BY216" s="167"/>
      <c r="BZ216" s="231"/>
      <c r="CA216" s="231"/>
      <c r="CB216" s="231"/>
      <c r="CC216" s="231"/>
      <c r="CD216" s="231"/>
      <c r="CE216" s="233"/>
      <c r="CF216" s="167"/>
      <c r="CG216" s="231"/>
      <c r="CH216" s="231"/>
      <c r="CI216" s="231"/>
      <c r="CJ216" s="231"/>
      <c r="CK216" s="231"/>
      <c r="CL216" s="233"/>
      <c r="CM216" s="167"/>
      <c r="CN216" s="146"/>
      <c r="CO216" s="146"/>
      <c r="CP216" s="146"/>
      <c r="CQ216" s="146"/>
      <c r="CR216" s="146"/>
      <c r="CS216" s="146"/>
      <c r="CT216" s="167"/>
      <c r="CU216" s="231"/>
      <c r="CV216" s="231"/>
      <c r="CW216" s="231"/>
      <c r="CX216" s="231"/>
      <c r="CY216" s="231"/>
      <c r="CZ216" s="231"/>
      <c r="DA216" s="155"/>
      <c r="DB216" s="146"/>
      <c r="DC216" s="173"/>
      <c r="DD216" s="146"/>
      <c r="DE216" s="173"/>
      <c r="DF216" s="146"/>
      <c r="DG216" s="315"/>
      <c r="DH216" s="315"/>
      <c r="DI216" s="315"/>
      <c r="DJ216" s="146"/>
      <c r="DK216" s="234"/>
      <c r="DL216" s="234"/>
      <c r="DM216" s="234"/>
      <c r="DN216" s="231"/>
      <c r="DO216" s="233"/>
    </row>
    <row r="217" spans="1:119" x14ac:dyDescent="0.25">
      <c r="A217" s="152">
        <v>213</v>
      </c>
      <c r="B217" s="146"/>
      <c r="C217" s="146"/>
      <c r="D217" s="168">
        <v>41754</v>
      </c>
      <c r="E217" s="166">
        <v>1</v>
      </c>
      <c r="F217" s="166">
        <v>0</v>
      </c>
      <c r="M217" s="167">
        <v>2</v>
      </c>
      <c r="N217" s="146">
        <v>2</v>
      </c>
      <c r="O217" s="146">
        <v>2</v>
      </c>
      <c r="P217" s="146">
        <v>2</v>
      </c>
      <c r="Q217" s="146">
        <v>2</v>
      </c>
      <c r="R217" s="146">
        <v>2</v>
      </c>
      <c r="S217" s="167"/>
      <c r="T217" s="146"/>
      <c r="U217" s="146"/>
      <c r="V217" s="146"/>
      <c r="W217" s="146"/>
      <c r="X217" s="146"/>
      <c r="Y217" s="167"/>
      <c r="Z217" s="146"/>
      <c r="AA217" s="146"/>
      <c r="AB217" s="146"/>
      <c r="AC217" s="146"/>
      <c r="AD217" s="146"/>
      <c r="AE217" s="167"/>
      <c r="AF217" s="146"/>
      <c r="AG217" s="146"/>
      <c r="AH217" s="146"/>
      <c r="AI217" s="146"/>
      <c r="AJ217" s="171"/>
      <c r="AK217" s="315"/>
      <c r="AL217" s="315"/>
      <c r="AM217" s="315"/>
      <c r="AN217" s="167"/>
      <c r="AO217" s="146"/>
      <c r="AP217" s="146"/>
      <c r="AQ217" s="146"/>
      <c r="AR217" s="146"/>
      <c r="AS217" s="171"/>
      <c r="AT217" s="172" t="s">
        <v>1147</v>
      </c>
      <c r="AU217" s="359"/>
      <c r="AV217" s="173"/>
      <c r="AW217" s="173"/>
      <c r="AX217" s="173"/>
      <c r="AY217" s="173"/>
      <c r="AZ217" s="173"/>
      <c r="BA217" s="173"/>
      <c r="BB217" s="173"/>
      <c r="BC217" s="173"/>
      <c r="BD217" s="173"/>
      <c r="BE217" s="146"/>
      <c r="BF217" s="173"/>
      <c r="BG217" s="173"/>
      <c r="BH217" s="173"/>
      <c r="BI217" s="173"/>
      <c r="BJ217" s="167"/>
      <c r="BK217" s="171"/>
      <c r="BL217" s="302"/>
      <c r="BM217" s="303"/>
      <c r="BN217" s="173"/>
      <c r="BO217" s="304"/>
      <c r="BP217" s="278"/>
      <c r="BQ217" s="171"/>
      <c r="BR217" s="231"/>
      <c r="BS217" s="231"/>
      <c r="BT217" s="231"/>
      <c r="BU217" s="231"/>
      <c r="BV217" s="231"/>
      <c r="BW217" s="231"/>
      <c r="BX217" s="233"/>
      <c r="BY217" s="167"/>
      <c r="BZ217" s="231"/>
      <c r="CA217" s="231"/>
      <c r="CB217" s="231"/>
      <c r="CC217" s="231"/>
      <c r="CD217" s="231"/>
      <c r="CE217" s="233"/>
      <c r="CF217" s="167"/>
      <c r="CG217" s="231"/>
      <c r="CH217" s="231"/>
      <c r="CI217" s="231"/>
      <c r="CJ217" s="231"/>
      <c r="CK217" s="231"/>
      <c r="CL217" s="233"/>
      <c r="CM217" s="167"/>
      <c r="CN217" s="146"/>
      <c r="CO217" s="146"/>
      <c r="CP217" s="146"/>
      <c r="CQ217" s="146"/>
      <c r="CR217" s="146"/>
      <c r="CS217" s="146"/>
      <c r="CT217" s="167"/>
      <c r="CU217" s="231"/>
      <c r="CV217" s="231"/>
      <c r="CW217" s="231"/>
      <c r="CX217" s="231"/>
      <c r="CY217" s="231"/>
      <c r="CZ217" s="231"/>
      <c r="DA217" s="155"/>
      <c r="DB217" s="146"/>
      <c r="DC217" s="173"/>
      <c r="DD217" s="146"/>
      <c r="DE217" s="173"/>
      <c r="DF217" s="146"/>
      <c r="DG217" s="315"/>
      <c r="DH217" s="315"/>
      <c r="DI217" s="315"/>
      <c r="DJ217" s="146"/>
      <c r="DK217" s="207"/>
      <c r="DL217" s="231"/>
      <c r="DM217" s="231"/>
      <c r="DN217" s="231"/>
      <c r="DO217" s="233"/>
    </row>
    <row r="218" spans="1:119" x14ac:dyDescent="0.25">
      <c r="A218" s="152">
        <v>214</v>
      </c>
      <c r="B218" s="146"/>
      <c r="C218" s="146"/>
      <c r="D218" s="168">
        <v>41754</v>
      </c>
      <c r="E218" s="166">
        <v>1</v>
      </c>
      <c r="F218" s="166">
        <v>1</v>
      </c>
      <c r="G218" s="31">
        <v>6.3</v>
      </c>
      <c r="I218" s="125">
        <v>14</v>
      </c>
      <c r="J218">
        <v>9</v>
      </c>
      <c r="L218">
        <v>14</v>
      </c>
      <c r="M218" s="167">
        <v>1</v>
      </c>
      <c r="N218" s="146">
        <v>1</v>
      </c>
      <c r="O218" s="146">
        <v>1</v>
      </c>
      <c r="P218" s="146">
        <v>1</v>
      </c>
      <c r="Q218" s="146">
        <v>1</v>
      </c>
      <c r="R218" s="146">
        <v>1</v>
      </c>
      <c r="S218" s="167" t="s">
        <v>1128</v>
      </c>
      <c r="T218" s="146" t="s">
        <v>1128</v>
      </c>
      <c r="U218" s="146" t="s">
        <v>1132</v>
      </c>
      <c r="V218" s="146"/>
      <c r="W218" s="146"/>
      <c r="X218" s="146"/>
      <c r="Y218" s="167">
        <v>4</v>
      </c>
      <c r="Z218" s="146">
        <v>4</v>
      </c>
      <c r="AA218" s="146">
        <v>11</v>
      </c>
      <c r="AB218" s="146">
        <v>13</v>
      </c>
      <c r="AC218" s="146"/>
      <c r="AD218" s="146"/>
      <c r="AE218" s="167"/>
      <c r="AF218" s="146"/>
      <c r="AG218" s="146"/>
      <c r="AH218" s="146"/>
      <c r="AI218" s="146">
        <v>17</v>
      </c>
      <c r="AJ218" s="171"/>
      <c r="AK218" s="315">
        <v>41773</v>
      </c>
      <c r="AL218" s="315">
        <v>41779</v>
      </c>
      <c r="AM218" s="315">
        <v>41785</v>
      </c>
      <c r="AN218" s="167"/>
      <c r="AO218" s="146"/>
      <c r="AP218" s="146"/>
      <c r="AQ218" s="146"/>
      <c r="AR218" s="146"/>
      <c r="AS218" s="171"/>
      <c r="AT218" s="172" t="s">
        <v>1195</v>
      </c>
      <c r="AU218" s="359">
        <v>1</v>
      </c>
      <c r="AV218" s="173">
        <v>2.5299999999999998</v>
      </c>
      <c r="AW218" s="173">
        <v>430</v>
      </c>
      <c r="AX218" s="173"/>
      <c r="AY218" s="173"/>
      <c r="AZ218" s="173"/>
      <c r="BA218" s="173"/>
      <c r="BB218" s="173"/>
      <c r="BC218" s="173"/>
      <c r="BD218" s="173"/>
      <c r="BE218" s="146"/>
      <c r="BF218" s="173"/>
      <c r="BG218" s="173"/>
      <c r="BH218" s="173"/>
      <c r="BI218" s="173"/>
      <c r="BJ218" s="167">
        <v>0</v>
      </c>
      <c r="BK218" s="171">
        <v>0</v>
      </c>
      <c r="BL218" s="365" t="s">
        <v>1231</v>
      </c>
      <c r="BM218" s="303"/>
      <c r="BN218" s="173"/>
      <c r="BO218" s="304"/>
      <c r="BP218" s="278"/>
      <c r="BQ218" s="171"/>
      <c r="BR218" s="231"/>
      <c r="BS218" s="231"/>
      <c r="BT218" s="231"/>
      <c r="BU218" s="231"/>
      <c r="BV218" s="231"/>
      <c r="BW218" s="231"/>
      <c r="BX218" s="233"/>
      <c r="BY218" s="167"/>
      <c r="BZ218" s="231"/>
      <c r="CA218" s="231"/>
      <c r="CB218" s="231"/>
      <c r="CC218" s="231"/>
      <c r="CD218" s="231"/>
      <c r="CE218" s="233"/>
      <c r="CF218" s="167"/>
      <c r="CG218" s="231"/>
      <c r="CH218" s="231"/>
      <c r="CI218" s="231"/>
      <c r="CJ218" s="231"/>
      <c r="CK218" s="231"/>
      <c r="CL218" s="233"/>
      <c r="CM218" s="167"/>
      <c r="CN218" s="146"/>
      <c r="CO218" s="146"/>
      <c r="CP218" s="146"/>
      <c r="CQ218" s="146"/>
      <c r="CR218" s="146"/>
      <c r="CS218" s="146"/>
      <c r="CT218" s="167"/>
      <c r="CU218" s="231"/>
      <c r="CV218" s="231"/>
      <c r="CW218" s="231"/>
      <c r="CX218" s="231"/>
      <c r="CY218" s="231"/>
      <c r="CZ218" s="231"/>
      <c r="DA218" s="155"/>
      <c r="DB218" s="146"/>
      <c r="DC218" s="173"/>
      <c r="DD218" s="146"/>
      <c r="DE218" s="173"/>
      <c r="DF218" s="146"/>
      <c r="DG218" s="315"/>
      <c r="DH218" s="315"/>
      <c r="DI218" s="315"/>
      <c r="DJ218" s="146"/>
      <c r="DK218" s="207"/>
      <c r="DL218" s="231"/>
      <c r="DM218" s="231"/>
      <c r="DN218" s="231"/>
      <c r="DO218" s="233"/>
    </row>
    <row r="219" spans="1:119" x14ac:dyDescent="0.25">
      <c r="A219" s="152">
        <v>215</v>
      </c>
      <c r="B219" s="146"/>
      <c r="C219" s="146"/>
      <c r="D219" s="168">
        <v>41754</v>
      </c>
      <c r="E219" s="166">
        <v>1</v>
      </c>
      <c r="F219" s="166">
        <v>1</v>
      </c>
      <c r="G219" s="31">
        <v>6.4</v>
      </c>
      <c r="I219" s="125">
        <v>16</v>
      </c>
      <c r="J219">
        <v>9.9</v>
      </c>
      <c r="L219">
        <v>16</v>
      </c>
      <c r="M219" s="167">
        <v>1</v>
      </c>
      <c r="N219" s="146">
        <v>1</v>
      </c>
      <c r="O219" s="146">
        <v>1</v>
      </c>
      <c r="P219" s="146">
        <v>1</v>
      </c>
      <c r="Q219" s="146">
        <v>1</v>
      </c>
      <c r="R219" s="146">
        <v>1</v>
      </c>
      <c r="S219" s="167"/>
      <c r="T219" s="146"/>
      <c r="U219" s="146" t="s">
        <v>1128</v>
      </c>
      <c r="V219" s="146" t="s">
        <v>1131</v>
      </c>
      <c r="W219" s="146"/>
      <c r="X219" s="146"/>
      <c r="Y219" s="167"/>
      <c r="Z219" s="146"/>
      <c r="AA219" s="146">
        <v>3</v>
      </c>
      <c r="AB219" s="146"/>
      <c r="AC219" s="146"/>
      <c r="AD219" s="146"/>
      <c r="AE219" s="167"/>
      <c r="AF219" s="146"/>
      <c r="AG219" s="146"/>
      <c r="AH219" s="146">
        <v>3</v>
      </c>
      <c r="AI219" s="146"/>
      <c r="AJ219" s="171"/>
      <c r="AK219" s="315">
        <v>41779</v>
      </c>
      <c r="AL219" s="315"/>
      <c r="AM219" s="315">
        <v>41779</v>
      </c>
      <c r="AN219" s="167"/>
      <c r="AO219" s="146">
        <v>5</v>
      </c>
      <c r="AP219" s="146"/>
      <c r="AQ219" s="146"/>
      <c r="AR219" s="146"/>
      <c r="AS219" s="171"/>
      <c r="AT219" s="172" t="s">
        <v>1196</v>
      </c>
      <c r="AU219" s="359">
        <v>1</v>
      </c>
      <c r="AV219" s="173">
        <v>1.71</v>
      </c>
      <c r="AW219" s="173">
        <v>220</v>
      </c>
      <c r="AX219" s="173"/>
      <c r="AY219" s="173"/>
      <c r="AZ219" s="173"/>
      <c r="BA219" s="173"/>
      <c r="BB219" s="173"/>
      <c r="BC219" s="173"/>
      <c r="BD219" s="173"/>
      <c r="BE219" s="146"/>
      <c r="BF219" s="173"/>
      <c r="BG219" s="173"/>
      <c r="BH219" s="173"/>
      <c r="BI219" s="173"/>
      <c r="BJ219" s="167">
        <v>1</v>
      </c>
      <c r="BK219" s="171">
        <v>1</v>
      </c>
      <c r="BL219" s="302"/>
      <c r="BM219" s="303"/>
      <c r="BN219" s="173"/>
      <c r="BO219" s="304"/>
      <c r="BP219" s="278">
        <v>215</v>
      </c>
      <c r="BQ219" s="171">
        <v>1</v>
      </c>
      <c r="BR219" s="231">
        <v>8</v>
      </c>
      <c r="BS219" s="231">
        <v>8</v>
      </c>
      <c r="BT219" s="231">
        <v>0</v>
      </c>
      <c r="BU219" s="231">
        <f>BT219+BS219</f>
        <v>8</v>
      </c>
      <c r="BV219" s="231">
        <v>0</v>
      </c>
      <c r="BW219" s="231">
        <v>0</v>
      </c>
      <c r="BX219" s="233"/>
      <c r="BY219" s="167"/>
      <c r="BZ219" s="231"/>
      <c r="CA219" s="231"/>
      <c r="CB219" s="231"/>
      <c r="CC219" s="231"/>
      <c r="CD219" s="231"/>
      <c r="CE219" s="233"/>
      <c r="CF219" s="167"/>
      <c r="CG219" s="231"/>
      <c r="CH219" s="231"/>
      <c r="CI219" s="231"/>
      <c r="CJ219" s="231"/>
      <c r="CK219" s="231"/>
      <c r="CL219" s="233"/>
      <c r="CM219" s="167"/>
      <c r="CN219" s="146"/>
      <c r="CO219" s="146"/>
      <c r="CP219" s="146"/>
      <c r="CQ219" s="146"/>
      <c r="CR219" s="146"/>
      <c r="CS219" s="146"/>
      <c r="CT219" s="167"/>
      <c r="CU219" s="231"/>
      <c r="CV219" s="231"/>
      <c r="CW219" s="231"/>
      <c r="CX219" s="231"/>
      <c r="CY219" s="231"/>
      <c r="CZ219" s="231"/>
      <c r="DA219" s="155"/>
      <c r="DB219" s="146"/>
      <c r="DC219" s="173"/>
      <c r="DD219" s="146"/>
      <c r="DE219" s="173"/>
      <c r="DF219" s="146"/>
      <c r="DG219" s="315"/>
      <c r="DH219" s="315"/>
      <c r="DI219" s="315"/>
      <c r="DJ219" s="146"/>
      <c r="DK219" s="207"/>
      <c r="DL219" s="231"/>
      <c r="DM219" s="231"/>
      <c r="DN219" s="231"/>
      <c r="DO219" s="233"/>
    </row>
    <row r="220" spans="1:119" x14ac:dyDescent="0.25">
      <c r="A220" s="152">
        <v>216</v>
      </c>
      <c r="B220" s="146"/>
      <c r="C220" s="146"/>
      <c r="D220" s="168">
        <v>41757</v>
      </c>
      <c r="E220" s="166">
        <v>1</v>
      </c>
      <c r="F220" s="166">
        <v>0</v>
      </c>
      <c r="G220" s="31">
        <v>6.6</v>
      </c>
      <c r="I220" s="125">
        <v>21</v>
      </c>
      <c r="M220" s="167"/>
      <c r="N220" s="146">
        <v>1</v>
      </c>
      <c r="O220" s="146">
        <v>1</v>
      </c>
      <c r="P220" s="146">
        <v>1</v>
      </c>
      <c r="Q220" s="146">
        <v>1</v>
      </c>
      <c r="R220" s="146">
        <v>1</v>
      </c>
      <c r="S220" s="167"/>
      <c r="T220" s="146"/>
      <c r="U220" s="146"/>
      <c r="V220" s="146"/>
      <c r="W220" s="146"/>
      <c r="X220" s="146"/>
      <c r="Y220" s="167"/>
      <c r="Z220" s="146"/>
      <c r="AA220" s="146"/>
      <c r="AB220" s="146"/>
      <c r="AC220" s="146"/>
      <c r="AD220" s="146"/>
      <c r="AE220" s="167"/>
      <c r="AF220" s="146"/>
      <c r="AG220" s="146"/>
      <c r="AH220" s="146"/>
      <c r="AI220" s="146"/>
      <c r="AJ220" s="171"/>
      <c r="AK220" s="315"/>
      <c r="AL220" s="315"/>
      <c r="AM220" s="315"/>
      <c r="AN220" s="167"/>
      <c r="AO220" s="146"/>
      <c r="AP220" s="146"/>
      <c r="AQ220" s="146"/>
      <c r="AR220" s="146"/>
      <c r="AS220" s="171"/>
      <c r="AT220" s="172"/>
      <c r="AU220" s="359"/>
      <c r="AV220" s="173"/>
      <c r="AW220" s="173"/>
      <c r="AX220" s="173"/>
      <c r="AY220" s="173"/>
      <c r="AZ220" s="173"/>
      <c r="BA220" s="173"/>
      <c r="BB220" s="173"/>
      <c r="BC220" s="173"/>
      <c r="BD220" s="173"/>
      <c r="BE220" s="146"/>
      <c r="BF220" s="173"/>
      <c r="BG220" s="173"/>
      <c r="BH220" s="173"/>
      <c r="BI220" s="173"/>
      <c r="BJ220" s="167"/>
      <c r="BK220" s="171"/>
      <c r="BL220" s="302"/>
      <c r="BM220" s="303"/>
      <c r="BN220" s="173"/>
      <c r="BO220" s="304"/>
      <c r="BP220" s="278"/>
      <c r="BQ220" s="171"/>
      <c r="BR220" s="231"/>
      <c r="BS220" s="231"/>
      <c r="BT220" s="231"/>
      <c r="BU220" s="231"/>
      <c r="BV220" s="231"/>
      <c r="BW220" s="231"/>
      <c r="BX220" s="233"/>
      <c r="BY220" s="167"/>
      <c r="BZ220" s="231"/>
      <c r="CA220" s="231"/>
      <c r="CB220" s="231"/>
      <c r="CC220" s="231"/>
      <c r="CD220" s="231"/>
      <c r="CE220" s="233"/>
      <c r="CF220" s="167"/>
      <c r="CG220" s="231"/>
      <c r="CH220" s="231"/>
      <c r="CI220" s="231"/>
      <c r="CJ220" s="231"/>
      <c r="CK220" s="231"/>
      <c r="CL220" s="233"/>
      <c r="CM220" s="167"/>
      <c r="CN220" s="146"/>
      <c r="CO220" s="146"/>
      <c r="CP220" s="146"/>
      <c r="CQ220" s="146"/>
      <c r="CR220" s="146"/>
      <c r="CS220" s="146"/>
      <c r="CT220" s="167"/>
      <c r="CU220" s="231"/>
      <c r="CV220" s="231"/>
      <c r="CW220" s="231"/>
      <c r="CX220" s="231"/>
      <c r="CY220" s="231"/>
      <c r="CZ220" s="231"/>
      <c r="DA220" s="155"/>
      <c r="DB220" s="146"/>
      <c r="DC220" s="173"/>
      <c r="DD220" s="146"/>
      <c r="DE220" s="173"/>
      <c r="DF220" s="146"/>
      <c r="DG220" s="315"/>
      <c r="DH220" s="315"/>
      <c r="DI220" s="315"/>
      <c r="DJ220" s="146"/>
      <c r="DK220" s="207"/>
      <c r="DL220" s="231"/>
      <c r="DM220" s="231"/>
      <c r="DN220" s="231"/>
      <c r="DO220" s="233"/>
    </row>
    <row r="221" spans="1:119" x14ac:dyDescent="0.25">
      <c r="A221" s="152">
        <v>217</v>
      </c>
      <c r="B221" s="146"/>
      <c r="C221" s="146"/>
      <c r="D221" s="168">
        <v>41834</v>
      </c>
      <c r="E221" s="166">
        <v>1</v>
      </c>
      <c r="F221" s="166">
        <v>0</v>
      </c>
      <c r="M221" s="167"/>
      <c r="N221" s="146"/>
      <c r="O221" s="146"/>
      <c r="P221" s="146"/>
      <c r="Q221" s="146"/>
      <c r="R221" s="146"/>
      <c r="S221" s="167"/>
      <c r="T221" s="146"/>
      <c r="U221" s="146"/>
      <c r="V221" s="146"/>
      <c r="W221" s="146"/>
      <c r="X221" s="146"/>
      <c r="Y221" s="167"/>
      <c r="Z221" s="146"/>
      <c r="AA221" s="146"/>
      <c r="AB221" s="146"/>
      <c r="AC221" s="146"/>
      <c r="AD221" s="146"/>
      <c r="AE221" s="167"/>
      <c r="AF221" s="146"/>
      <c r="AG221" s="146"/>
      <c r="AH221" s="146"/>
      <c r="AI221" s="146"/>
      <c r="AJ221" s="171"/>
      <c r="AK221" s="315"/>
      <c r="AL221" s="315"/>
      <c r="AM221" s="315"/>
      <c r="AN221" s="167"/>
      <c r="AO221" s="146"/>
      <c r="AP221" s="146"/>
      <c r="AQ221" s="146"/>
      <c r="AR221" s="146"/>
      <c r="AS221" s="171"/>
      <c r="AT221" s="172" t="s">
        <v>1222</v>
      </c>
      <c r="AU221" s="359"/>
      <c r="AV221" s="173"/>
      <c r="AW221" s="173"/>
      <c r="AX221" s="173"/>
      <c r="AY221" s="173"/>
      <c r="AZ221" s="173"/>
      <c r="BA221" s="173"/>
      <c r="BB221" s="173"/>
      <c r="BC221" s="173"/>
      <c r="BD221" s="173"/>
      <c r="BE221" s="146"/>
      <c r="BF221" s="173"/>
      <c r="BG221" s="173"/>
      <c r="BH221" s="173"/>
      <c r="BI221" s="173"/>
      <c r="BJ221" s="167"/>
      <c r="BK221" s="171"/>
      <c r="BL221" s="302"/>
      <c r="BM221" s="303"/>
      <c r="BN221" s="173"/>
      <c r="BO221" s="304"/>
      <c r="BP221" s="278"/>
      <c r="BQ221" s="171"/>
      <c r="BR221" s="231"/>
      <c r="BS221" s="231"/>
      <c r="BT221" s="231"/>
      <c r="BU221" s="231"/>
      <c r="BV221" s="231"/>
      <c r="BW221" s="231"/>
      <c r="BX221" s="233"/>
      <c r="BY221" s="167"/>
      <c r="BZ221" s="231"/>
      <c r="CA221" s="231"/>
      <c r="CB221" s="231"/>
      <c r="CC221" s="231"/>
      <c r="CD221" s="231"/>
      <c r="CE221" s="233"/>
      <c r="CF221" s="167"/>
      <c r="CG221" s="231"/>
      <c r="CH221" s="231"/>
      <c r="CI221" s="231"/>
      <c r="CJ221" s="231"/>
      <c r="CK221" s="231"/>
      <c r="CL221" s="233"/>
      <c r="CM221" s="167"/>
      <c r="CN221" s="146"/>
      <c r="CO221" s="146"/>
      <c r="CP221" s="146"/>
      <c r="CQ221" s="146"/>
      <c r="CR221" s="146"/>
      <c r="CS221" s="146"/>
      <c r="CT221" s="167"/>
      <c r="CU221" s="231"/>
      <c r="CV221" s="231"/>
      <c r="CW221" s="231"/>
      <c r="CX221" s="231"/>
      <c r="CY221" s="231"/>
      <c r="CZ221" s="231"/>
      <c r="DA221" s="155"/>
      <c r="DB221" s="146"/>
      <c r="DC221" s="173"/>
      <c r="DD221" s="146"/>
      <c r="DE221" s="173"/>
      <c r="DF221" s="146"/>
      <c r="DG221" s="315"/>
      <c r="DH221" s="315"/>
      <c r="DI221" s="315"/>
      <c r="DJ221" s="146"/>
      <c r="DK221" s="207"/>
      <c r="DL221" s="231"/>
      <c r="DM221" s="231"/>
      <c r="DN221" s="231"/>
      <c r="DO221" s="233"/>
    </row>
    <row r="222" spans="1:119" x14ac:dyDescent="0.25">
      <c r="A222" s="152">
        <v>219</v>
      </c>
      <c r="B222" s="146"/>
      <c r="C222" s="146"/>
      <c r="D222" s="168">
        <v>41754</v>
      </c>
      <c r="E222" s="166">
        <v>1</v>
      </c>
      <c r="F222" s="166">
        <v>0</v>
      </c>
      <c r="M222" s="167">
        <v>1</v>
      </c>
      <c r="N222" s="146">
        <v>1</v>
      </c>
      <c r="O222" s="146">
        <v>1</v>
      </c>
      <c r="P222" s="146">
        <v>1</v>
      </c>
      <c r="Q222" s="146">
        <v>1</v>
      </c>
      <c r="R222" s="146">
        <v>1</v>
      </c>
      <c r="S222" s="167"/>
      <c r="T222" s="146"/>
      <c r="U222" s="146"/>
      <c r="V222" s="146"/>
      <c r="W222" s="146"/>
      <c r="X222" s="146"/>
      <c r="Y222" s="167"/>
      <c r="Z222" s="146"/>
      <c r="AA222" s="146"/>
      <c r="AB222" s="146"/>
      <c r="AC222" s="146"/>
      <c r="AD222" s="146"/>
      <c r="AE222" s="167"/>
      <c r="AF222" s="146"/>
      <c r="AG222" s="146"/>
      <c r="AH222" s="146"/>
      <c r="AI222" s="146"/>
      <c r="AJ222" s="171"/>
      <c r="AK222" s="315"/>
      <c r="AL222" s="315"/>
      <c r="AM222" s="315"/>
      <c r="AN222" s="167"/>
      <c r="AO222" s="146"/>
      <c r="AP222" s="146"/>
      <c r="AQ222" s="146"/>
      <c r="AR222" s="146"/>
      <c r="AS222" s="171"/>
      <c r="AT222" s="172"/>
      <c r="AU222" s="359"/>
      <c r="AV222" s="173"/>
      <c r="AW222" s="173"/>
      <c r="AX222" s="173"/>
      <c r="AY222" s="173"/>
      <c r="AZ222" s="173"/>
      <c r="BA222" s="173"/>
      <c r="BB222" s="173"/>
      <c r="BC222" s="173"/>
      <c r="BD222" s="173"/>
      <c r="BE222" s="146"/>
      <c r="BF222" s="173"/>
      <c r="BG222" s="173"/>
      <c r="BH222" s="173"/>
      <c r="BI222" s="173"/>
      <c r="BJ222" s="167"/>
      <c r="BK222" s="171"/>
      <c r="BL222" s="302"/>
      <c r="BM222" s="303"/>
      <c r="BN222" s="173"/>
      <c r="BO222" s="304"/>
      <c r="BP222" s="278"/>
      <c r="BQ222" s="171"/>
      <c r="BR222" s="231"/>
      <c r="BS222" s="231"/>
      <c r="BT222" s="231"/>
      <c r="BU222" s="231"/>
      <c r="BV222" s="231"/>
      <c r="BW222" s="231"/>
      <c r="BX222" s="233"/>
      <c r="BY222" s="167"/>
      <c r="BZ222" s="231"/>
      <c r="CA222" s="231"/>
      <c r="CB222" s="231"/>
      <c r="CC222" s="231"/>
      <c r="CD222" s="231"/>
      <c r="CE222" s="233"/>
      <c r="CF222" s="167"/>
      <c r="CG222" s="231"/>
      <c r="CH222" s="231"/>
      <c r="CI222" s="231"/>
      <c r="CJ222" s="231"/>
      <c r="CK222" s="231"/>
      <c r="CL222" s="233"/>
      <c r="CM222" s="167"/>
      <c r="CN222" s="146"/>
      <c r="CO222" s="146"/>
      <c r="CP222" s="146"/>
      <c r="CQ222" s="146"/>
      <c r="CR222" s="146"/>
      <c r="CS222" s="146"/>
      <c r="CT222" s="167"/>
      <c r="CU222" s="231"/>
      <c r="CV222" s="231"/>
      <c r="CW222" s="231"/>
      <c r="CX222" s="231"/>
      <c r="CY222" s="231"/>
      <c r="CZ222" s="231"/>
      <c r="DA222" s="155"/>
      <c r="DB222" s="146"/>
      <c r="DC222" s="173"/>
      <c r="DD222" s="146"/>
      <c r="DE222" s="173"/>
      <c r="DF222" s="146"/>
      <c r="DG222" s="315"/>
      <c r="DH222" s="315"/>
      <c r="DI222" s="315"/>
      <c r="DJ222" s="146"/>
      <c r="DK222" s="207"/>
      <c r="DL222" s="231"/>
      <c r="DM222" s="231"/>
      <c r="DN222" s="231"/>
      <c r="DO222" s="233"/>
    </row>
    <row r="223" spans="1:119" x14ac:dyDescent="0.25">
      <c r="A223" s="152">
        <v>220</v>
      </c>
      <c r="B223" s="146"/>
      <c r="C223" s="171"/>
      <c r="D223" s="168">
        <v>41834</v>
      </c>
      <c r="E223" s="135">
        <v>1</v>
      </c>
      <c r="F223" s="135">
        <v>0</v>
      </c>
      <c r="G223" s="31"/>
      <c r="I223" s="125"/>
      <c r="J223"/>
      <c r="L223"/>
      <c r="M223" s="167"/>
      <c r="N223" s="146"/>
      <c r="O223" s="146"/>
      <c r="P223" s="146"/>
      <c r="Q223" s="146"/>
      <c r="R223" s="146"/>
      <c r="S223" s="167"/>
      <c r="T223" s="146"/>
      <c r="U223" s="146"/>
      <c r="V223" s="146"/>
      <c r="W223" s="146"/>
      <c r="X223" s="146"/>
      <c r="Y223" s="167"/>
      <c r="Z223" s="146"/>
      <c r="AA223" s="146"/>
      <c r="AB223" s="146"/>
      <c r="AC223" s="146"/>
      <c r="AD223" s="146"/>
      <c r="AE223" s="167"/>
      <c r="AF223" s="146"/>
      <c r="AG223" s="146"/>
      <c r="AH223" s="146"/>
      <c r="AI223" s="146"/>
      <c r="AJ223" s="171"/>
      <c r="AK223" s="315"/>
      <c r="AL223" s="315"/>
      <c r="AM223" s="315"/>
      <c r="AN223" s="167"/>
      <c r="AO223" s="146"/>
      <c r="AP223" s="146"/>
      <c r="AQ223" s="146"/>
      <c r="AR223" s="146"/>
      <c r="AS223" s="171"/>
      <c r="AT223" s="172" t="s">
        <v>1222</v>
      </c>
      <c r="AU223" s="359"/>
      <c r="AV223" s="173"/>
      <c r="AW223" s="173"/>
      <c r="AX223" s="173"/>
      <c r="AY223" s="173"/>
      <c r="AZ223" s="173"/>
      <c r="BA223" s="173"/>
      <c r="BB223" s="173"/>
      <c r="BC223" s="173"/>
      <c r="BD223" s="173"/>
      <c r="BE223" s="146"/>
      <c r="BF223" s="173"/>
      <c r="BG223" s="173"/>
      <c r="BH223" s="173"/>
      <c r="BI223" s="173"/>
      <c r="BJ223" s="167"/>
      <c r="BK223" s="171"/>
      <c r="BL223" s="302"/>
      <c r="BM223" s="303"/>
      <c r="BN223" s="173"/>
      <c r="BO223" s="304"/>
      <c r="BP223" s="278"/>
      <c r="BQ223" s="171"/>
      <c r="BR223" s="231"/>
      <c r="BS223" s="231"/>
      <c r="BT223" s="231"/>
      <c r="BU223" s="231"/>
      <c r="BV223" s="231"/>
      <c r="BW223" s="231"/>
      <c r="BX223" s="233"/>
      <c r="BY223" s="167"/>
      <c r="BZ223" s="231"/>
      <c r="CA223" s="231"/>
      <c r="CB223" s="231"/>
      <c r="CC223" s="231"/>
      <c r="CD223" s="231"/>
      <c r="CE223" s="233"/>
      <c r="CF223" s="167"/>
      <c r="CG223" s="231"/>
      <c r="CH223" s="231"/>
      <c r="CI223" s="231"/>
      <c r="CJ223" s="231"/>
      <c r="CK223" s="231"/>
      <c r="CL223" s="233"/>
      <c r="CM223" s="167"/>
      <c r="CN223" s="146"/>
      <c r="CO223" s="146"/>
      <c r="CP223" s="146"/>
      <c r="CQ223" s="146"/>
      <c r="CR223" s="146"/>
      <c r="CS223" s="146"/>
      <c r="CT223" s="167"/>
      <c r="CU223" s="231"/>
      <c r="CV223" s="231"/>
      <c r="CW223" s="231"/>
      <c r="CX223" s="231"/>
      <c r="CY223" s="231"/>
      <c r="CZ223" s="231"/>
      <c r="DA223" s="155"/>
      <c r="DB223" s="146"/>
      <c r="DC223" s="173"/>
      <c r="DD223" s="146"/>
      <c r="DE223" s="173"/>
      <c r="DF223" s="146"/>
      <c r="DG223" s="315"/>
      <c r="DH223" s="315"/>
      <c r="DI223" s="315"/>
      <c r="DJ223" s="146"/>
      <c r="DK223" s="207"/>
      <c r="DL223" s="231"/>
      <c r="DM223" s="231"/>
      <c r="DN223" s="231"/>
      <c r="DO223" s="233"/>
    </row>
    <row r="224" spans="1:119" x14ac:dyDescent="0.25">
      <c r="A224" s="152">
        <v>221</v>
      </c>
      <c r="B224" s="146"/>
      <c r="C224" s="146"/>
      <c r="D224" s="168">
        <v>41754</v>
      </c>
      <c r="E224" s="166">
        <v>1</v>
      </c>
      <c r="F224" s="166">
        <v>1</v>
      </c>
      <c r="G224" s="31">
        <v>6.2</v>
      </c>
      <c r="I224" s="125">
        <v>33</v>
      </c>
      <c r="J224">
        <v>10</v>
      </c>
      <c r="L224">
        <v>31</v>
      </c>
      <c r="M224" s="167">
        <v>1</v>
      </c>
      <c r="N224" s="146">
        <v>1</v>
      </c>
      <c r="O224" s="146">
        <v>1</v>
      </c>
      <c r="P224" s="146">
        <v>1</v>
      </c>
      <c r="Q224" s="146">
        <v>1</v>
      </c>
      <c r="R224" s="146">
        <v>1</v>
      </c>
      <c r="S224" s="167"/>
      <c r="T224" s="146"/>
      <c r="U224" s="146" t="s">
        <v>1128</v>
      </c>
      <c r="V224" s="146" t="s">
        <v>1128</v>
      </c>
      <c r="W224" s="146"/>
      <c r="X224" s="146"/>
      <c r="Y224" s="167"/>
      <c r="Z224" s="146"/>
      <c r="AA224" s="146">
        <v>3</v>
      </c>
      <c r="AB224" s="146">
        <v>3</v>
      </c>
      <c r="AC224" s="146">
        <v>4</v>
      </c>
      <c r="AD224" s="146"/>
      <c r="AE224" s="167"/>
      <c r="AF224" s="146"/>
      <c r="AG224" s="146"/>
      <c r="AH224" s="146"/>
      <c r="AI224" s="146"/>
      <c r="AJ224" s="171">
        <v>4</v>
      </c>
      <c r="AK224" s="315">
        <v>41779</v>
      </c>
      <c r="AL224" s="315">
        <v>41779</v>
      </c>
      <c r="AM224" s="315">
        <v>41785</v>
      </c>
      <c r="AN224" s="167"/>
      <c r="AO224" s="146"/>
      <c r="AP224" s="146"/>
      <c r="AQ224" s="146"/>
      <c r="AR224" s="146"/>
      <c r="AS224" s="171"/>
      <c r="AT224" s="172" t="s">
        <v>1198</v>
      </c>
      <c r="AU224" s="359">
        <v>1</v>
      </c>
      <c r="AV224" s="173">
        <v>2.2999999999999998</v>
      </c>
      <c r="AW224" s="173">
        <v>255</v>
      </c>
      <c r="AX224" s="173"/>
      <c r="AY224" s="173"/>
      <c r="AZ224" s="173"/>
      <c r="BA224" s="173"/>
      <c r="BB224" s="173"/>
      <c r="BC224" s="173"/>
      <c r="BD224" s="173"/>
      <c r="BE224" s="146"/>
      <c r="BF224" s="173"/>
      <c r="BG224" s="173"/>
      <c r="BH224" s="173"/>
      <c r="BI224" s="173"/>
      <c r="BJ224" s="167">
        <v>2</v>
      </c>
      <c r="BK224" s="171">
        <v>2</v>
      </c>
      <c r="BL224" s="302"/>
      <c r="BM224" s="303"/>
      <c r="BN224" s="173"/>
      <c r="BO224" s="304"/>
      <c r="BP224" s="278">
        <v>221</v>
      </c>
      <c r="BQ224" s="171">
        <v>2</v>
      </c>
      <c r="BR224" s="231">
        <v>6</v>
      </c>
      <c r="BS224" s="231">
        <v>7</v>
      </c>
      <c r="BT224" s="231">
        <v>0</v>
      </c>
      <c r="BU224" s="231">
        <f>BT224+BS224</f>
        <v>7</v>
      </c>
      <c r="BV224" s="231">
        <v>0</v>
      </c>
      <c r="BW224" s="231">
        <v>0</v>
      </c>
      <c r="BX224" s="233"/>
      <c r="BY224" s="167">
        <v>4</v>
      </c>
      <c r="BZ224" s="231">
        <v>5</v>
      </c>
      <c r="CA224" s="231">
        <v>0</v>
      </c>
      <c r="CB224" s="231">
        <f>CA224+BZ224</f>
        <v>5</v>
      </c>
      <c r="CC224" s="231">
        <v>0</v>
      </c>
      <c r="CD224" s="231">
        <v>0</v>
      </c>
      <c r="CE224" s="233"/>
      <c r="CF224" s="167"/>
      <c r="CG224" s="231"/>
      <c r="CH224" s="231"/>
      <c r="CI224" s="231"/>
      <c r="CJ224" s="231"/>
      <c r="CK224" s="231"/>
      <c r="CL224" s="233"/>
      <c r="CM224" s="167"/>
      <c r="CN224" s="146"/>
      <c r="CO224" s="146"/>
      <c r="CP224" s="146"/>
      <c r="CQ224" s="146"/>
      <c r="CR224" s="146"/>
      <c r="CS224" s="146"/>
      <c r="CT224" s="167"/>
      <c r="CU224" s="231"/>
      <c r="CV224" s="231"/>
      <c r="CW224" s="231"/>
      <c r="CX224" s="231"/>
      <c r="CY224" s="231"/>
      <c r="CZ224" s="231"/>
      <c r="DA224" s="155"/>
      <c r="DB224" s="146"/>
      <c r="DC224" s="173"/>
      <c r="DD224" s="146"/>
      <c r="DE224" s="173"/>
      <c r="DF224" s="146"/>
      <c r="DG224" s="315"/>
      <c r="DH224" s="315"/>
      <c r="DI224" s="315"/>
      <c r="DJ224" s="146"/>
      <c r="DK224" s="207"/>
      <c r="DL224" s="231"/>
      <c r="DM224" s="231"/>
      <c r="DN224" s="231"/>
      <c r="DO224" s="233"/>
    </row>
    <row r="225" spans="1:119" x14ac:dyDescent="0.25">
      <c r="A225" s="152">
        <v>222</v>
      </c>
      <c r="B225" s="146"/>
      <c r="C225" s="146"/>
      <c r="D225" s="168">
        <v>41754</v>
      </c>
      <c r="E225" s="166">
        <v>1</v>
      </c>
      <c r="F225" s="166">
        <v>0</v>
      </c>
      <c r="M225" s="167"/>
      <c r="N225" s="146"/>
      <c r="O225" s="146">
        <v>1</v>
      </c>
      <c r="P225" s="146">
        <v>1</v>
      </c>
      <c r="Q225" s="146">
        <v>1</v>
      </c>
      <c r="R225" s="146">
        <v>1</v>
      </c>
      <c r="S225" s="167"/>
      <c r="T225" s="146"/>
      <c r="U225" s="146"/>
      <c r="V225" s="146"/>
      <c r="W225" s="146"/>
      <c r="X225" s="146"/>
      <c r="Y225" s="167"/>
      <c r="Z225" s="146"/>
      <c r="AA225" s="146"/>
      <c r="AB225" s="146"/>
      <c r="AC225" s="146"/>
      <c r="AD225" s="146"/>
      <c r="AE225" s="167"/>
      <c r="AF225" s="146"/>
      <c r="AG225" s="146"/>
      <c r="AH225" s="146"/>
      <c r="AI225" s="146"/>
      <c r="AJ225" s="171"/>
      <c r="AK225" s="315"/>
      <c r="AL225" s="315"/>
      <c r="AM225" s="315"/>
      <c r="AN225" s="167"/>
      <c r="AO225" s="146"/>
      <c r="AP225" s="146"/>
      <c r="AQ225" s="146"/>
      <c r="AR225" s="146"/>
      <c r="AS225" s="171"/>
      <c r="AT225" s="172" t="s">
        <v>1140</v>
      </c>
      <c r="AU225" s="359"/>
      <c r="AV225" s="173"/>
      <c r="AW225" s="173"/>
      <c r="AX225" s="173"/>
      <c r="AY225" s="173"/>
      <c r="AZ225" s="173"/>
      <c r="BA225" s="173"/>
      <c r="BB225" s="173"/>
      <c r="BC225" s="173"/>
      <c r="BD225" s="173"/>
      <c r="BE225" s="146"/>
      <c r="BF225" s="173"/>
      <c r="BG225" s="173"/>
      <c r="BH225" s="173"/>
      <c r="BI225" s="173"/>
      <c r="BJ225" s="167"/>
      <c r="BK225" s="171"/>
      <c r="BL225" s="302"/>
      <c r="BM225" s="303"/>
      <c r="BN225" s="173"/>
      <c r="BO225" s="304"/>
      <c r="BP225" s="278"/>
      <c r="BQ225" s="171"/>
      <c r="BR225" s="231"/>
      <c r="BS225" s="231"/>
      <c r="BT225" s="231"/>
      <c r="BU225" s="231"/>
      <c r="BV225" s="231"/>
      <c r="BW225" s="231"/>
      <c r="BX225" s="233"/>
      <c r="BY225" s="167"/>
      <c r="BZ225" s="231"/>
      <c r="CA225" s="231"/>
      <c r="CB225" s="231"/>
      <c r="CC225" s="231"/>
      <c r="CD225" s="231"/>
      <c r="CE225" s="233"/>
      <c r="CF225" s="167"/>
      <c r="CG225" s="231"/>
      <c r="CH225" s="231"/>
      <c r="CI225" s="231"/>
      <c r="CJ225" s="231"/>
      <c r="CK225" s="231"/>
      <c r="CL225" s="233"/>
      <c r="CM225" s="167"/>
      <c r="CN225" s="146"/>
      <c r="CO225" s="146"/>
      <c r="CP225" s="146"/>
      <c r="CQ225" s="146"/>
      <c r="CR225" s="146"/>
      <c r="CS225" s="146"/>
      <c r="CT225" s="167"/>
      <c r="CU225" s="231"/>
      <c r="CV225" s="231"/>
      <c r="CW225" s="231"/>
      <c r="CX225" s="231"/>
      <c r="CY225" s="231"/>
      <c r="CZ225" s="231"/>
      <c r="DA225" s="155"/>
      <c r="DB225" s="146"/>
      <c r="DC225" s="173"/>
      <c r="DD225" s="146"/>
      <c r="DE225" s="173"/>
      <c r="DF225" s="146"/>
      <c r="DG225" s="315"/>
      <c r="DH225" s="315"/>
      <c r="DI225" s="315"/>
      <c r="DJ225" s="146"/>
      <c r="DK225" s="207"/>
      <c r="DL225" s="231"/>
      <c r="DM225" s="231"/>
      <c r="DN225" s="231"/>
      <c r="DO225" s="233"/>
    </row>
    <row r="226" spans="1:119" x14ac:dyDescent="0.25">
      <c r="A226" s="152">
        <v>223</v>
      </c>
      <c r="B226" s="146"/>
      <c r="C226" s="146"/>
      <c r="D226" s="168">
        <v>41773</v>
      </c>
      <c r="E226" s="166">
        <v>1</v>
      </c>
      <c r="F226" s="166" t="s">
        <v>1142</v>
      </c>
      <c r="M226" s="167"/>
      <c r="N226" s="146"/>
      <c r="O226" s="146"/>
      <c r="P226" s="146"/>
      <c r="Q226" s="146"/>
      <c r="R226" s="146"/>
      <c r="S226" s="167"/>
      <c r="T226" s="146"/>
      <c r="U226" s="146"/>
      <c r="V226" s="146"/>
      <c r="W226" s="146"/>
      <c r="X226" s="146"/>
      <c r="Y226" s="167"/>
      <c r="Z226" s="146"/>
      <c r="AA226" s="146"/>
      <c r="AB226" s="146"/>
      <c r="AC226" s="146"/>
      <c r="AD226" s="146"/>
      <c r="AE226" s="167"/>
      <c r="AF226" s="146"/>
      <c r="AG226" s="146"/>
      <c r="AH226" s="146"/>
      <c r="AI226" s="146"/>
      <c r="AJ226" s="171"/>
      <c r="AK226" s="315"/>
      <c r="AL226" s="315"/>
      <c r="AM226" s="315"/>
      <c r="AN226" s="167"/>
      <c r="AO226" s="146"/>
      <c r="AP226" s="146"/>
      <c r="AQ226" s="146"/>
      <c r="AR226" s="146"/>
      <c r="AS226" s="171"/>
      <c r="AT226" s="172" t="s">
        <v>1153</v>
      </c>
      <c r="AU226" s="359"/>
      <c r="AV226" s="173"/>
      <c r="AW226" s="173"/>
      <c r="AX226" s="173"/>
      <c r="AY226" s="173"/>
      <c r="AZ226" s="173"/>
      <c r="BA226" s="173"/>
      <c r="BB226" s="173"/>
      <c r="BC226" s="173"/>
      <c r="BD226" s="173"/>
      <c r="BE226" s="146">
        <v>1</v>
      </c>
      <c r="BF226" s="173">
        <v>1.0900000000000001</v>
      </c>
      <c r="BG226" s="173"/>
      <c r="BH226" s="173"/>
      <c r="BI226" s="173"/>
      <c r="BJ226" s="167"/>
      <c r="BK226" s="171"/>
      <c r="BL226" s="302"/>
      <c r="BM226" s="303"/>
      <c r="BN226" s="173"/>
      <c r="BO226" s="304"/>
      <c r="BP226" s="278"/>
      <c r="BQ226" s="171"/>
      <c r="BR226" s="231"/>
      <c r="BS226" s="231"/>
      <c r="BT226" s="231"/>
      <c r="BU226" s="231"/>
      <c r="BV226" s="231"/>
      <c r="BW226" s="231"/>
      <c r="BX226" s="233"/>
      <c r="BY226" s="167"/>
      <c r="BZ226" s="231"/>
      <c r="CA226" s="231"/>
      <c r="CB226" s="231"/>
      <c r="CC226" s="231"/>
      <c r="CD226" s="231"/>
      <c r="CE226" s="233"/>
      <c r="CF226" s="167"/>
      <c r="CG226" s="231"/>
      <c r="CH226" s="231"/>
      <c r="CI226" s="231"/>
      <c r="CJ226" s="231"/>
      <c r="CK226" s="231"/>
      <c r="CL226" s="233"/>
      <c r="CM226" s="167"/>
      <c r="CN226" s="146"/>
      <c r="CO226" s="146"/>
      <c r="CP226" s="146"/>
      <c r="CQ226" s="146"/>
      <c r="CR226" s="146"/>
      <c r="CS226" s="146"/>
      <c r="CT226" s="167"/>
      <c r="CU226" s="231"/>
      <c r="CV226" s="231"/>
      <c r="CW226" s="231"/>
      <c r="CX226" s="231"/>
      <c r="CY226" s="231"/>
      <c r="CZ226" s="231"/>
      <c r="DA226" s="155"/>
      <c r="DB226" s="146"/>
      <c r="DC226" s="173"/>
      <c r="DD226" s="146"/>
      <c r="DE226" s="173"/>
      <c r="DF226" s="146"/>
      <c r="DG226" s="315"/>
      <c r="DH226" s="315"/>
      <c r="DI226" s="315"/>
      <c r="DJ226" s="146"/>
      <c r="DK226" s="207"/>
      <c r="DL226" s="231"/>
      <c r="DM226" s="231"/>
      <c r="DN226" s="231"/>
      <c r="DO226" s="233"/>
    </row>
    <row r="227" spans="1:119" x14ac:dyDescent="0.25">
      <c r="A227" s="152">
        <v>224</v>
      </c>
      <c r="B227" s="146"/>
      <c r="C227" s="146"/>
      <c r="D227" s="168">
        <v>41754</v>
      </c>
      <c r="E227" s="166">
        <v>1</v>
      </c>
      <c r="F227" s="166">
        <v>0</v>
      </c>
      <c r="M227" s="167">
        <v>1</v>
      </c>
      <c r="N227" s="146">
        <v>1</v>
      </c>
      <c r="O227" s="146">
        <v>1</v>
      </c>
      <c r="P227" s="146">
        <v>1</v>
      </c>
      <c r="Q227" s="146">
        <v>1</v>
      </c>
      <c r="R227" s="146">
        <v>1</v>
      </c>
      <c r="S227" s="167"/>
      <c r="T227" s="146"/>
      <c r="U227" s="146"/>
      <c r="V227" s="146"/>
      <c r="W227" s="146"/>
      <c r="X227" s="146"/>
      <c r="Y227" s="167"/>
      <c r="Z227" s="146"/>
      <c r="AA227" s="146"/>
      <c r="AB227" s="146"/>
      <c r="AC227" s="146"/>
      <c r="AD227" s="146"/>
      <c r="AE227" s="167"/>
      <c r="AF227" s="146"/>
      <c r="AG227" s="146"/>
      <c r="AH227" s="146"/>
      <c r="AI227" s="146"/>
      <c r="AJ227" s="171"/>
      <c r="AK227" s="315"/>
      <c r="AL227" s="315"/>
      <c r="AM227" s="315"/>
      <c r="AP227" s="135">
        <v>5</v>
      </c>
      <c r="AQ227" s="146"/>
      <c r="AR227" s="146"/>
      <c r="AS227" s="171"/>
      <c r="AT227" s="172"/>
      <c r="AU227" s="359"/>
      <c r="AV227" s="173"/>
      <c r="AW227" s="173"/>
      <c r="AX227" s="173"/>
      <c r="AY227" s="173"/>
      <c r="AZ227" s="173"/>
      <c r="BA227" s="173"/>
      <c r="BB227" s="173"/>
      <c r="BC227" s="173"/>
      <c r="BD227" s="173"/>
      <c r="BE227" s="146"/>
      <c r="BF227" s="173"/>
      <c r="BG227" s="173"/>
      <c r="BH227" s="173"/>
      <c r="BI227" s="173"/>
      <c r="BJ227" s="167"/>
      <c r="BK227" s="171"/>
      <c r="BL227" s="302"/>
      <c r="BM227" s="303"/>
      <c r="BN227" s="173"/>
      <c r="BO227" s="304"/>
      <c r="BP227" s="278"/>
      <c r="BQ227" s="171"/>
      <c r="BR227" s="231"/>
      <c r="BS227" s="231"/>
      <c r="BT227" s="231"/>
      <c r="BU227" s="231"/>
      <c r="BV227" s="231"/>
      <c r="BW227" s="231"/>
      <c r="BX227" s="233"/>
      <c r="BY227" s="167"/>
      <c r="BZ227" s="231"/>
      <c r="CA227" s="231"/>
      <c r="CB227" s="231"/>
      <c r="CC227" s="231"/>
      <c r="CD227" s="231"/>
      <c r="CE227" s="233"/>
      <c r="CF227" s="167"/>
      <c r="CG227" s="231"/>
      <c r="CH227" s="231"/>
      <c r="CI227" s="231"/>
      <c r="CJ227" s="231"/>
      <c r="CK227" s="231"/>
      <c r="CL227" s="233"/>
      <c r="CM227" s="167"/>
      <c r="CN227" s="146"/>
      <c r="CO227" s="146"/>
      <c r="CP227" s="146"/>
      <c r="CQ227" s="146"/>
      <c r="CR227" s="146"/>
      <c r="CS227" s="146"/>
      <c r="CT227" s="167"/>
      <c r="CU227" s="231"/>
      <c r="CV227" s="231"/>
      <c r="CW227" s="231"/>
      <c r="CX227" s="231"/>
      <c r="CY227" s="231"/>
      <c r="CZ227" s="231"/>
      <c r="DA227" s="155"/>
      <c r="DB227" s="146"/>
      <c r="DC227" s="173"/>
      <c r="DD227" s="146"/>
      <c r="DE227" s="173"/>
      <c r="DF227" s="146"/>
      <c r="DG227" s="315"/>
      <c r="DH227" s="315"/>
      <c r="DI227" s="315"/>
      <c r="DJ227" s="146"/>
      <c r="DK227" s="207"/>
      <c r="DL227" s="231"/>
      <c r="DM227" s="231"/>
      <c r="DN227" s="231"/>
      <c r="DO227" s="233"/>
    </row>
    <row r="228" spans="1:119" x14ac:dyDescent="0.25">
      <c r="A228" s="152">
        <v>225</v>
      </c>
      <c r="B228" s="146"/>
      <c r="C228" s="146"/>
      <c r="D228" s="168">
        <v>41754</v>
      </c>
      <c r="E228" s="166">
        <v>1</v>
      </c>
      <c r="F228" s="166">
        <v>0</v>
      </c>
      <c r="M228" s="167">
        <v>1</v>
      </c>
      <c r="N228" s="146">
        <v>1</v>
      </c>
      <c r="O228" s="146">
        <v>1</v>
      </c>
      <c r="P228" s="146">
        <v>1</v>
      </c>
      <c r="Q228" s="146">
        <v>1</v>
      </c>
      <c r="R228" s="146">
        <v>1</v>
      </c>
      <c r="S228" s="167"/>
      <c r="T228" s="146"/>
      <c r="U228" s="146"/>
      <c r="V228" s="146"/>
      <c r="W228" s="146"/>
      <c r="X228" s="146"/>
      <c r="Y228" s="167"/>
      <c r="Z228" s="146"/>
      <c r="AA228" s="146"/>
      <c r="AB228" s="146"/>
      <c r="AC228" s="146"/>
      <c r="AD228" s="146"/>
      <c r="AE228" s="167"/>
      <c r="AF228" s="146"/>
      <c r="AG228" s="146"/>
      <c r="AH228" s="146"/>
      <c r="AI228" s="146"/>
      <c r="AJ228" s="171"/>
      <c r="AK228" s="315"/>
      <c r="AL228" s="315"/>
      <c r="AM228" s="315"/>
      <c r="AN228" s="167">
        <v>5</v>
      </c>
      <c r="AO228" s="146">
        <v>10</v>
      </c>
      <c r="AP228" s="146">
        <v>10</v>
      </c>
      <c r="AQ228" s="146"/>
      <c r="AR228" s="146">
        <v>10</v>
      </c>
      <c r="AS228" s="171"/>
      <c r="AT228" s="172"/>
      <c r="AU228" s="359"/>
      <c r="AV228" s="173"/>
      <c r="AW228" s="173"/>
      <c r="AX228" s="173"/>
      <c r="AY228" s="173"/>
      <c r="AZ228" s="173"/>
      <c r="BA228" s="173"/>
      <c r="BB228" s="173"/>
      <c r="BC228" s="173"/>
      <c r="BD228" s="173"/>
      <c r="BE228" s="146"/>
      <c r="BF228" s="173"/>
      <c r="BG228" s="173"/>
      <c r="BH228" s="173"/>
      <c r="BI228" s="173"/>
      <c r="BJ228" s="167"/>
      <c r="BK228" s="171"/>
      <c r="BL228" s="302"/>
      <c r="BM228" s="303"/>
      <c r="BN228" s="173"/>
      <c r="BO228" s="304"/>
      <c r="BP228" s="278"/>
      <c r="BQ228" s="171"/>
      <c r="BR228" s="231"/>
      <c r="BS228" s="231"/>
      <c r="BT228" s="231"/>
      <c r="BU228" s="231"/>
      <c r="BV228" s="231"/>
      <c r="BW228" s="231"/>
      <c r="BX228" s="233"/>
      <c r="BY228" s="167"/>
      <c r="BZ228" s="231"/>
      <c r="CA228" s="231"/>
      <c r="CB228" s="231"/>
      <c r="CC228" s="231"/>
      <c r="CD228" s="231"/>
      <c r="CE228" s="233"/>
      <c r="CF228" s="167"/>
      <c r="CG228" s="231"/>
      <c r="CH228" s="231"/>
      <c r="CI228" s="231"/>
      <c r="CJ228" s="231"/>
      <c r="CK228" s="231"/>
      <c r="CL228" s="233"/>
      <c r="CM228" s="167"/>
      <c r="CN228" s="146"/>
      <c r="CO228" s="146"/>
      <c r="CP228" s="146"/>
      <c r="CQ228" s="146"/>
      <c r="CR228" s="146"/>
      <c r="CS228" s="146"/>
      <c r="CT228" s="167"/>
      <c r="CU228" s="231"/>
      <c r="CV228" s="231"/>
      <c r="CW228" s="231"/>
      <c r="CX228" s="231"/>
      <c r="CY228" s="231"/>
      <c r="CZ228" s="231"/>
      <c r="DA228" s="155"/>
      <c r="DB228" s="146"/>
      <c r="DC228" s="173"/>
      <c r="DD228" s="146"/>
      <c r="DE228" s="173"/>
      <c r="DF228" s="146"/>
      <c r="DG228" s="315"/>
      <c r="DH228" s="315"/>
      <c r="DI228" s="315"/>
      <c r="DJ228" s="146"/>
      <c r="DK228" s="207"/>
      <c r="DL228" s="231"/>
      <c r="DM228" s="231"/>
      <c r="DN228" s="231"/>
      <c r="DO228" s="233"/>
    </row>
    <row r="229" spans="1:119" x14ac:dyDescent="0.25">
      <c r="A229" s="152">
        <v>226</v>
      </c>
      <c r="B229" s="146"/>
      <c r="C229" s="146"/>
      <c r="D229" s="168">
        <v>41754</v>
      </c>
      <c r="E229" s="166">
        <v>1</v>
      </c>
      <c r="F229" s="166" t="s">
        <v>1142</v>
      </c>
      <c r="O229" s="146"/>
      <c r="P229" s="146"/>
      <c r="Q229" s="146"/>
      <c r="R229" s="146"/>
      <c r="S229" s="167"/>
      <c r="T229" s="146"/>
      <c r="U229" s="146"/>
      <c r="V229" s="146"/>
      <c r="W229" s="146"/>
      <c r="X229" s="146"/>
      <c r="Y229" s="167"/>
      <c r="Z229" s="146"/>
      <c r="AA229" s="146"/>
      <c r="AB229" s="146"/>
      <c r="AC229" s="146"/>
      <c r="AD229" s="146"/>
      <c r="AE229" s="167"/>
      <c r="AF229" s="146"/>
      <c r="AG229" s="146"/>
      <c r="AH229" s="146"/>
      <c r="AI229" s="146"/>
      <c r="AJ229" s="171"/>
      <c r="AK229" s="315"/>
      <c r="AM229" s="315"/>
      <c r="AN229" s="167"/>
      <c r="AO229" s="146"/>
      <c r="AP229" s="146"/>
      <c r="AQ229" s="146"/>
      <c r="AR229" s="146"/>
      <c r="AS229" s="171"/>
      <c r="AT229" s="317" t="s">
        <v>1143</v>
      </c>
      <c r="AU229" s="359"/>
      <c r="AV229" s="173"/>
      <c r="AW229" s="173"/>
      <c r="AX229" s="173"/>
      <c r="AY229" s="173"/>
      <c r="AZ229" s="173"/>
      <c r="BA229" s="173"/>
      <c r="BB229" s="173"/>
      <c r="BC229" s="173"/>
      <c r="BD229" s="173"/>
      <c r="BE229" s="146">
        <v>1</v>
      </c>
      <c r="BF229" s="173">
        <v>0.88</v>
      </c>
      <c r="BG229" s="173"/>
      <c r="BH229" s="173"/>
      <c r="BI229" s="173"/>
      <c r="BJ229" s="167"/>
      <c r="BK229" s="171"/>
      <c r="BL229" s="302"/>
      <c r="BM229" s="303"/>
      <c r="BN229" s="173"/>
      <c r="BO229" s="304"/>
      <c r="BP229" s="278"/>
      <c r="BQ229" s="171"/>
      <c r="BR229" s="231"/>
      <c r="BS229" s="231"/>
      <c r="BT229" s="231"/>
      <c r="BU229" s="231"/>
      <c r="BV229" s="231"/>
      <c r="BW229" s="231"/>
      <c r="BX229" s="233"/>
      <c r="BY229" s="167"/>
      <c r="BZ229" s="231"/>
      <c r="CA229" s="231"/>
      <c r="CB229" s="231"/>
      <c r="CC229" s="231"/>
      <c r="CD229" s="231"/>
      <c r="CE229" s="233"/>
      <c r="CF229" s="167"/>
      <c r="CG229" s="231"/>
      <c r="CH229" s="231"/>
      <c r="CI229" s="231"/>
      <c r="CJ229" s="231"/>
      <c r="CK229" s="231"/>
      <c r="CL229" s="233"/>
      <c r="CM229" s="167"/>
      <c r="CN229" s="146"/>
      <c r="CO229" s="146"/>
      <c r="CP229" s="146"/>
      <c r="CQ229" s="146"/>
      <c r="CR229" s="146"/>
      <c r="CS229" s="146"/>
      <c r="CT229" s="167"/>
      <c r="CU229" s="231"/>
      <c r="CV229" s="231"/>
      <c r="CW229" s="231"/>
      <c r="CX229" s="231"/>
      <c r="CY229" s="231"/>
      <c r="CZ229" s="231"/>
      <c r="DA229" s="155"/>
      <c r="DB229" s="146"/>
      <c r="DC229" s="173"/>
      <c r="DD229" s="146"/>
      <c r="DE229" s="173"/>
      <c r="DF229" s="146"/>
      <c r="DG229" s="315"/>
      <c r="DI229" s="315"/>
      <c r="DJ229" s="146"/>
      <c r="DK229" s="207"/>
      <c r="DL229" s="231"/>
      <c r="DM229" s="231"/>
      <c r="DN229" s="231"/>
      <c r="DO229" s="233"/>
    </row>
    <row r="230" spans="1:119" x14ac:dyDescent="0.25">
      <c r="A230" s="152">
        <v>227</v>
      </c>
      <c r="B230" s="146"/>
      <c r="C230" s="146"/>
      <c r="D230" s="168">
        <v>41754</v>
      </c>
      <c r="E230" s="166">
        <v>1</v>
      </c>
      <c r="F230" s="166">
        <v>1</v>
      </c>
      <c r="G230" s="31">
        <v>6.4</v>
      </c>
      <c r="I230" s="125">
        <v>13</v>
      </c>
      <c r="J230">
        <v>9.8000000000000007</v>
      </c>
      <c r="L230">
        <v>13</v>
      </c>
      <c r="M230" s="167">
        <v>1</v>
      </c>
      <c r="N230" s="146">
        <v>1</v>
      </c>
      <c r="O230" s="146">
        <v>1</v>
      </c>
      <c r="P230" s="146">
        <v>1</v>
      </c>
      <c r="Q230" s="146">
        <v>1</v>
      </c>
      <c r="R230" s="146">
        <v>1</v>
      </c>
      <c r="S230" s="167" t="s">
        <v>1128</v>
      </c>
      <c r="T230" s="146" t="s">
        <v>1128</v>
      </c>
      <c r="U230" s="146" t="s">
        <v>1131</v>
      </c>
      <c r="V230" s="146"/>
      <c r="W230" s="146"/>
      <c r="X230" s="146"/>
      <c r="Y230" s="167">
        <v>1</v>
      </c>
      <c r="Z230" s="146">
        <v>3</v>
      </c>
      <c r="AA230" s="146">
        <v>3</v>
      </c>
      <c r="AB230" s="146"/>
      <c r="AC230" s="146"/>
      <c r="AD230" s="146"/>
      <c r="AE230" s="167"/>
      <c r="AF230" s="146"/>
      <c r="AG230" s="146"/>
      <c r="AH230" s="146">
        <v>3</v>
      </c>
      <c r="AI230" s="146"/>
      <c r="AJ230" s="171"/>
      <c r="AK230" s="315">
        <v>41773</v>
      </c>
      <c r="AL230" s="315"/>
      <c r="AM230" s="315">
        <v>41773</v>
      </c>
      <c r="AN230" s="167"/>
      <c r="AO230" s="146"/>
      <c r="AP230" s="146"/>
      <c r="AQ230" s="146"/>
      <c r="AR230" s="146"/>
      <c r="AS230" s="171"/>
      <c r="AT230" s="172" t="s">
        <v>1199</v>
      </c>
      <c r="AU230" s="359">
        <v>1</v>
      </c>
      <c r="AV230" s="173">
        <v>1.75</v>
      </c>
      <c r="AW230" s="173">
        <v>210</v>
      </c>
      <c r="AX230" s="173"/>
      <c r="AY230" s="173"/>
      <c r="AZ230" s="173"/>
      <c r="BA230" s="173"/>
      <c r="BB230" s="173"/>
      <c r="BC230" s="173"/>
      <c r="BD230" s="173"/>
      <c r="BE230" s="146"/>
      <c r="BF230" s="173"/>
      <c r="BG230" s="173"/>
      <c r="BH230" s="173"/>
      <c r="BI230" s="173"/>
      <c r="BJ230" s="167">
        <v>2</v>
      </c>
      <c r="BK230" s="171">
        <v>2</v>
      </c>
      <c r="BL230" s="302" t="s">
        <v>1223</v>
      </c>
      <c r="BM230" s="303"/>
      <c r="BN230" s="173"/>
      <c r="BO230" s="304"/>
      <c r="BP230" s="278">
        <v>227</v>
      </c>
      <c r="BQ230" s="171">
        <v>2</v>
      </c>
      <c r="BR230" s="231">
        <v>4</v>
      </c>
      <c r="BS230" s="231">
        <v>5</v>
      </c>
      <c r="BT230" s="231">
        <v>0</v>
      </c>
      <c r="BU230" s="231">
        <f>BT230+BS230</f>
        <v>5</v>
      </c>
      <c r="BV230" s="231">
        <v>0</v>
      </c>
      <c r="BW230" s="231">
        <v>0</v>
      </c>
      <c r="BX230" s="233" t="s">
        <v>1216</v>
      </c>
      <c r="BY230" s="167">
        <v>8</v>
      </c>
      <c r="BZ230" s="231">
        <v>3</v>
      </c>
      <c r="CA230" s="231">
        <v>0</v>
      </c>
      <c r="CB230" s="231">
        <f>CA230+BZ230</f>
        <v>3</v>
      </c>
      <c r="CC230" s="231">
        <v>0</v>
      </c>
      <c r="CD230" s="231">
        <v>0</v>
      </c>
      <c r="CE230" s="233" t="s">
        <v>1216</v>
      </c>
      <c r="CF230" s="167"/>
      <c r="CG230" s="231"/>
      <c r="CH230" s="231"/>
      <c r="CI230" s="231"/>
      <c r="CJ230" s="231"/>
      <c r="CK230" s="231"/>
      <c r="CL230" s="233"/>
      <c r="CM230" s="167"/>
      <c r="CN230" s="146"/>
      <c r="CO230" s="146"/>
      <c r="CP230" s="146"/>
      <c r="CQ230" s="146"/>
      <c r="CR230" s="146"/>
      <c r="CS230" s="146"/>
      <c r="CT230" s="167"/>
      <c r="CU230" s="231"/>
      <c r="CV230" s="231"/>
      <c r="CW230" s="231"/>
      <c r="CX230" s="231"/>
      <c r="CY230" s="231"/>
      <c r="CZ230" s="231"/>
      <c r="DA230" s="155"/>
      <c r="DB230" s="146"/>
      <c r="DC230" s="173"/>
      <c r="DD230" s="146"/>
      <c r="DE230" s="173"/>
      <c r="DF230" s="146"/>
      <c r="DG230" s="315"/>
      <c r="DH230" s="315"/>
      <c r="DI230" s="315"/>
      <c r="DJ230" s="146"/>
      <c r="DK230" s="207"/>
      <c r="DL230" s="231"/>
      <c r="DM230" s="231"/>
      <c r="DN230" s="231"/>
      <c r="DO230" s="233"/>
    </row>
    <row r="231" spans="1:119" x14ac:dyDescent="0.25">
      <c r="A231" s="152">
        <v>228</v>
      </c>
      <c r="B231" s="146"/>
      <c r="C231" s="146"/>
      <c r="D231" s="168">
        <v>41754</v>
      </c>
      <c r="E231" s="166">
        <v>1</v>
      </c>
      <c r="F231" s="166" t="s">
        <v>1142</v>
      </c>
      <c r="M231" s="167"/>
      <c r="N231" s="146"/>
      <c r="O231" s="146"/>
      <c r="P231" s="146"/>
      <c r="Q231" s="146"/>
      <c r="R231" s="146"/>
      <c r="S231" s="167"/>
      <c r="T231" s="146"/>
      <c r="U231" s="146"/>
      <c r="V231" s="146"/>
      <c r="W231" s="146"/>
      <c r="X231" s="146"/>
      <c r="Y231" s="167"/>
      <c r="Z231" s="146"/>
      <c r="AA231" s="146"/>
      <c r="AB231" s="146"/>
      <c r="AC231" s="146"/>
      <c r="AD231" s="146"/>
      <c r="AE231" s="167"/>
      <c r="AF231" s="146"/>
      <c r="AG231" s="146"/>
      <c r="AH231" s="146"/>
      <c r="AI231" s="146"/>
      <c r="AJ231" s="171"/>
      <c r="AK231" s="315"/>
      <c r="AL231" s="315"/>
      <c r="AM231" s="315"/>
      <c r="AN231" s="167"/>
      <c r="AO231" s="146"/>
      <c r="AP231" s="146"/>
      <c r="AQ231" s="146"/>
      <c r="AR231" s="146"/>
      <c r="AS231" s="171"/>
      <c r="AT231" s="317" t="s">
        <v>1143</v>
      </c>
      <c r="AU231" s="207"/>
      <c r="AV231" s="173"/>
      <c r="AW231" s="173"/>
      <c r="AX231" s="173"/>
      <c r="AY231" s="173"/>
      <c r="AZ231" s="173"/>
      <c r="BA231" s="173"/>
      <c r="BB231" s="173"/>
      <c r="BC231" s="173"/>
      <c r="BD231" s="173"/>
      <c r="BE231" s="146">
        <v>1</v>
      </c>
      <c r="BF231" s="173">
        <v>1.07</v>
      </c>
      <c r="BG231" s="173"/>
      <c r="BH231" s="173"/>
      <c r="BI231" s="173"/>
      <c r="BJ231" s="167"/>
      <c r="BK231" s="171"/>
      <c r="BL231" s="302"/>
      <c r="BM231" s="303"/>
      <c r="BN231" s="173"/>
      <c r="BO231" s="304"/>
      <c r="BP231" s="278"/>
      <c r="BQ231" s="171"/>
      <c r="BR231" s="231"/>
      <c r="BS231" s="231"/>
      <c r="BT231" s="231"/>
      <c r="BU231" s="231"/>
      <c r="BV231" s="231"/>
      <c r="BW231" s="231"/>
      <c r="BX231" s="233"/>
      <c r="BY231" s="167"/>
      <c r="BZ231" s="231"/>
      <c r="CA231" s="231"/>
      <c r="CB231" s="231"/>
      <c r="CC231" s="231"/>
      <c r="CD231" s="231"/>
      <c r="CE231" s="233"/>
      <c r="CF231" s="167"/>
      <c r="CG231" s="231"/>
      <c r="CH231" s="231"/>
      <c r="CI231" s="231"/>
      <c r="CJ231" s="231"/>
      <c r="CK231" s="231"/>
      <c r="CL231" s="233"/>
      <c r="CM231" s="167"/>
      <c r="CN231" s="146"/>
      <c r="CO231" s="146"/>
      <c r="CP231" s="146"/>
      <c r="CQ231" s="146"/>
      <c r="CR231" s="146"/>
      <c r="CS231" s="146"/>
      <c r="CT231" s="167"/>
      <c r="CU231" s="231"/>
      <c r="CV231" s="231"/>
      <c r="CW231" s="231"/>
      <c r="CX231" s="231"/>
      <c r="CY231" s="231"/>
      <c r="CZ231" s="231"/>
      <c r="DA231" s="155"/>
      <c r="DB231" s="146"/>
      <c r="DC231" s="173"/>
      <c r="DD231" s="146"/>
      <c r="DE231" s="173"/>
      <c r="DF231" s="146"/>
      <c r="DG231" s="315"/>
      <c r="DH231" s="315"/>
      <c r="DI231" s="315"/>
      <c r="DJ231" s="146"/>
      <c r="DK231" s="207"/>
      <c r="DL231" s="231"/>
      <c r="DM231" s="231"/>
      <c r="DN231" s="231"/>
      <c r="DO231" s="233"/>
    </row>
    <row r="232" spans="1:119" x14ac:dyDescent="0.25">
      <c r="A232" s="152">
        <v>229</v>
      </c>
      <c r="B232" s="146"/>
      <c r="C232" s="146"/>
      <c r="D232" s="168">
        <v>41765</v>
      </c>
      <c r="E232" s="166">
        <v>1</v>
      </c>
      <c r="F232" s="166">
        <v>0</v>
      </c>
      <c r="M232" s="167"/>
      <c r="N232" s="146"/>
      <c r="O232" s="146">
        <v>1</v>
      </c>
      <c r="P232" s="146">
        <v>1</v>
      </c>
      <c r="Q232" s="146">
        <v>1</v>
      </c>
      <c r="R232" s="146">
        <v>1</v>
      </c>
      <c r="S232" s="167"/>
      <c r="T232" s="146"/>
      <c r="U232" s="146"/>
      <c r="V232" s="146"/>
      <c r="W232" s="146"/>
      <c r="X232" s="146"/>
      <c r="Y232" s="167"/>
      <c r="Z232" s="146"/>
      <c r="AA232" s="146"/>
      <c r="AB232" s="146"/>
      <c r="AC232" s="146"/>
      <c r="AD232" s="146"/>
      <c r="AE232" s="167"/>
      <c r="AF232" s="146"/>
      <c r="AG232" s="146"/>
      <c r="AH232" s="146"/>
      <c r="AI232" s="146"/>
      <c r="AJ232" s="171"/>
      <c r="AK232" s="315"/>
      <c r="AL232" s="315"/>
      <c r="AM232" s="316"/>
      <c r="AN232" s="167"/>
      <c r="AO232" s="146"/>
      <c r="AP232" s="146"/>
      <c r="AQ232" s="146"/>
      <c r="AR232" s="146"/>
      <c r="AS232" s="171"/>
      <c r="AT232" s="317"/>
      <c r="AU232" s="207"/>
      <c r="AV232" s="173"/>
      <c r="AW232" s="173"/>
      <c r="AX232" s="173"/>
      <c r="AY232" s="173"/>
      <c r="AZ232" s="173"/>
      <c r="BA232" s="173"/>
      <c r="BB232" s="173"/>
      <c r="BC232" s="173"/>
      <c r="BD232" s="173"/>
      <c r="BE232" s="146"/>
      <c r="BF232" s="173"/>
      <c r="BG232" s="173"/>
      <c r="BH232" s="173"/>
      <c r="BI232" s="173"/>
      <c r="BJ232" s="167"/>
      <c r="BK232" s="171"/>
      <c r="BL232" s="302"/>
      <c r="BM232" s="303"/>
      <c r="BN232" s="173"/>
      <c r="BO232" s="304"/>
      <c r="BP232" s="278"/>
      <c r="BQ232" s="171"/>
      <c r="BR232" s="231"/>
      <c r="BS232" s="231"/>
      <c r="BT232" s="231"/>
      <c r="BU232" s="231"/>
      <c r="BV232" s="231"/>
      <c r="BW232" s="231"/>
      <c r="BX232" s="277"/>
      <c r="BY232" s="146"/>
      <c r="BZ232" s="231"/>
      <c r="CA232" s="231"/>
      <c r="CB232" s="231"/>
      <c r="CC232" s="231"/>
      <c r="CD232" s="231"/>
      <c r="CE232" s="277"/>
      <c r="CF232" s="146"/>
      <c r="CG232" s="231"/>
      <c r="CH232" s="231"/>
      <c r="CI232" s="231"/>
      <c r="CJ232" s="231"/>
      <c r="CK232" s="231"/>
      <c r="CL232" s="233"/>
      <c r="CM232" s="167"/>
      <c r="CN232" s="146"/>
      <c r="CO232" s="146"/>
      <c r="CP232" s="146"/>
      <c r="CQ232" s="146"/>
      <c r="CR232" s="146"/>
      <c r="CS232" s="146"/>
      <c r="CT232" s="167"/>
      <c r="CU232" s="231"/>
      <c r="CV232" s="231"/>
      <c r="CW232" s="231"/>
      <c r="CX232" s="231"/>
      <c r="CY232" s="231"/>
      <c r="CZ232" s="231"/>
      <c r="DA232" s="155"/>
      <c r="DB232" s="146"/>
      <c r="DC232" s="173"/>
      <c r="DD232" s="146"/>
      <c r="DE232" s="173"/>
      <c r="DF232" s="146"/>
      <c r="DG232" s="315"/>
      <c r="DH232" s="315"/>
      <c r="DI232" s="315"/>
      <c r="DJ232" s="146"/>
      <c r="DK232" s="207"/>
      <c r="DL232" s="231"/>
      <c r="DM232" s="231"/>
      <c r="DN232" s="231"/>
      <c r="DO232" s="233"/>
    </row>
    <row r="233" spans="1:119" x14ac:dyDescent="0.25">
      <c r="A233" s="152">
        <v>230</v>
      </c>
      <c r="B233" s="146"/>
      <c r="C233" s="146"/>
      <c r="D233" s="168">
        <v>41773</v>
      </c>
      <c r="E233" s="166">
        <v>1</v>
      </c>
      <c r="F233" s="166">
        <v>0</v>
      </c>
      <c r="M233" s="167"/>
      <c r="N233" s="146"/>
      <c r="O233" s="146"/>
      <c r="P233" s="146">
        <v>1</v>
      </c>
      <c r="Q233" s="146">
        <v>1</v>
      </c>
      <c r="R233" s="146">
        <v>1</v>
      </c>
      <c r="S233" s="167"/>
      <c r="T233" s="146"/>
      <c r="U233" s="146"/>
      <c r="V233" s="146"/>
      <c r="W233" s="146"/>
      <c r="X233" s="146"/>
      <c r="Y233" s="167"/>
      <c r="Z233" s="146"/>
      <c r="AA233" s="146"/>
      <c r="AB233" s="146"/>
      <c r="AC233" s="146"/>
      <c r="AD233" s="146"/>
      <c r="AE233" s="167"/>
      <c r="AF233" s="146"/>
      <c r="AG233" s="146"/>
      <c r="AH233" s="146"/>
      <c r="AI233" s="146"/>
      <c r="AJ233" s="171"/>
      <c r="AK233" s="315"/>
      <c r="AL233" s="315"/>
      <c r="AM233" s="316"/>
      <c r="AN233" s="167"/>
      <c r="AO233" s="146"/>
      <c r="AP233" s="146"/>
      <c r="AQ233" s="146"/>
      <c r="AR233" s="146"/>
      <c r="AS233" s="171"/>
      <c r="AT233" s="317" t="s">
        <v>1191</v>
      </c>
      <c r="AU233" s="207"/>
      <c r="AV233" s="173"/>
      <c r="AW233" s="173"/>
      <c r="AX233" s="173"/>
      <c r="AY233" s="173"/>
      <c r="AZ233" s="173"/>
      <c r="BA233" s="173"/>
      <c r="BB233" s="173"/>
      <c r="BC233" s="173"/>
      <c r="BD233" s="173"/>
      <c r="BE233" s="146"/>
      <c r="BF233" s="173"/>
      <c r="BG233" s="173"/>
      <c r="BH233" s="173"/>
      <c r="BI233" s="173"/>
      <c r="BJ233" s="167"/>
      <c r="BK233" s="171"/>
      <c r="BL233" s="302"/>
      <c r="BM233" s="303"/>
      <c r="BN233" s="173"/>
      <c r="BO233" s="304"/>
      <c r="BP233" s="278"/>
      <c r="BQ233" s="171"/>
      <c r="BR233" s="231"/>
      <c r="BS233" s="231"/>
      <c r="BT233" s="231"/>
      <c r="BU233" s="231"/>
      <c r="BV233" s="231"/>
      <c r="BW233" s="231"/>
      <c r="BX233" s="277"/>
      <c r="BY233" s="146"/>
      <c r="BZ233" s="231"/>
      <c r="CA233" s="231"/>
      <c r="CB233" s="231"/>
      <c r="CC233" s="231"/>
      <c r="CD233" s="231"/>
      <c r="CE233" s="277"/>
      <c r="CF233" s="146"/>
      <c r="CG233" s="231"/>
      <c r="CH233" s="231"/>
      <c r="CI233" s="231"/>
      <c r="CJ233" s="231"/>
      <c r="CK233" s="231"/>
      <c r="CL233" s="233"/>
      <c r="CM233" s="167"/>
      <c r="CN233" s="146"/>
      <c r="CO233" s="146"/>
      <c r="CP233" s="146"/>
      <c r="CQ233" s="146"/>
      <c r="CR233" s="146"/>
      <c r="CS233" s="146"/>
      <c r="CT233" s="167"/>
      <c r="CU233" s="231"/>
      <c r="CV233" s="231"/>
      <c r="CW233" s="231"/>
      <c r="CX233" s="231"/>
      <c r="CY233" s="231"/>
      <c r="CZ233" s="231"/>
      <c r="DA233" s="155"/>
      <c r="DB233" s="146"/>
      <c r="DC233" s="173"/>
      <c r="DD233" s="146"/>
      <c r="DE233" s="173"/>
      <c r="DF233" s="146"/>
      <c r="DG233" s="315"/>
      <c r="DH233" s="315"/>
      <c r="DI233" s="315"/>
      <c r="DJ233" s="146"/>
      <c r="DK233" s="207"/>
      <c r="DL233" s="231"/>
      <c r="DM233" s="231"/>
      <c r="DN233" s="231"/>
      <c r="DO233" s="233"/>
    </row>
    <row r="234" spans="1:119" x14ac:dyDescent="0.25">
      <c r="A234" s="152">
        <v>231</v>
      </c>
      <c r="B234" s="146"/>
      <c r="C234" s="146"/>
      <c r="D234" s="168">
        <v>41773</v>
      </c>
      <c r="E234" s="166">
        <v>1</v>
      </c>
      <c r="F234" s="166">
        <v>0</v>
      </c>
      <c r="M234" s="167"/>
      <c r="N234" s="146"/>
      <c r="O234" s="146"/>
      <c r="P234" s="146"/>
      <c r="Q234" s="146">
        <v>1</v>
      </c>
      <c r="R234" s="146">
        <v>1</v>
      </c>
      <c r="S234" s="167"/>
      <c r="T234" s="146"/>
      <c r="U234" s="146"/>
      <c r="V234" s="146"/>
      <c r="W234" s="146"/>
      <c r="X234" s="146"/>
      <c r="Y234" s="167"/>
      <c r="Z234" s="146"/>
      <c r="AA234" s="146"/>
      <c r="AB234" s="146"/>
      <c r="AC234" s="146"/>
      <c r="AD234" s="146"/>
      <c r="AE234" s="167"/>
      <c r="AF234" s="146"/>
      <c r="AG234" s="146"/>
      <c r="AH234" s="146"/>
      <c r="AI234" s="146"/>
      <c r="AJ234" s="171"/>
      <c r="AK234" s="315"/>
      <c r="AL234" s="315"/>
      <c r="AM234" s="316"/>
      <c r="AN234" s="167"/>
      <c r="AO234" s="146"/>
      <c r="AP234" s="146"/>
      <c r="AQ234" s="146"/>
      <c r="AR234" s="146"/>
      <c r="AS234" s="171"/>
      <c r="AT234" s="317" t="s">
        <v>1191</v>
      </c>
      <c r="AU234" s="207"/>
      <c r="AV234" s="173"/>
      <c r="AW234" s="173"/>
      <c r="AX234" s="173"/>
      <c r="AY234" s="173"/>
      <c r="AZ234" s="173"/>
      <c r="BA234" s="173"/>
      <c r="BB234" s="173"/>
      <c r="BC234" s="173"/>
      <c r="BD234" s="173"/>
      <c r="BE234" s="146"/>
      <c r="BF234" s="173"/>
      <c r="BG234" s="173"/>
      <c r="BH234" s="173"/>
      <c r="BI234" s="173"/>
      <c r="BJ234" s="167"/>
      <c r="BK234" s="171"/>
      <c r="BL234" s="302"/>
      <c r="BM234" s="303"/>
      <c r="BN234" s="173"/>
      <c r="BO234" s="304"/>
      <c r="BP234" s="278"/>
      <c r="BQ234" s="171"/>
      <c r="BR234" s="231"/>
      <c r="BS234" s="231"/>
      <c r="BT234" s="231"/>
      <c r="BU234" s="231"/>
      <c r="BV234" s="231"/>
      <c r="BW234" s="231"/>
      <c r="BX234" s="277"/>
      <c r="BY234" s="146"/>
      <c r="BZ234" s="231"/>
      <c r="CA234" s="231"/>
      <c r="CB234" s="231"/>
      <c r="CC234" s="231"/>
      <c r="CD234" s="231"/>
      <c r="CE234" s="277"/>
      <c r="CF234" s="146"/>
      <c r="CG234" s="231"/>
      <c r="CH234" s="231"/>
      <c r="CI234" s="231"/>
      <c r="CJ234" s="231"/>
      <c r="CK234" s="231"/>
      <c r="CL234" s="233"/>
      <c r="CM234" s="167"/>
      <c r="CN234" s="146"/>
      <c r="CO234" s="146"/>
      <c r="CP234" s="146"/>
      <c r="CQ234" s="146"/>
      <c r="CR234" s="146"/>
      <c r="CS234" s="146"/>
      <c r="CT234" s="167"/>
      <c r="CU234" s="231"/>
      <c r="CV234" s="231"/>
      <c r="CW234" s="231"/>
      <c r="CX234" s="231"/>
      <c r="CY234" s="231"/>
      <c r="CZ234" s="231"/>
      <c r="DA234" s="155"/>
      <c r="DB234" s="146"/>
      <c r="DC234" s="173"/>
      <c r="DD234" s="146"/>
      <c r="DE234" s="173"/>
      <c r="DF234" s="146"/>
      <c r="DG234" s="315"/>
      <c r="DH234" s="315"/>
      <c r="DI234" s="315"/>
      <c r="DJ234" s="146"/>
      <c r="DK234" s="207"/>
      <c r="DL234" s="231"/>
      <c r="DM234" s="231"/>
      <c r="DN234" s="231"/>
      <c r="DO234" s="233"/>
    </row>
    <row r="235" spans="1:119" x14ac:dyDescent="0.25">
      <c r="A235" s="152">
        <v>232</v>
      </c>
      <c r="B235" s="146"/>
      <c r="C235" s="146"/>
      <c r="D235" s="168">
        <v>41779</v>
      </c>
      <c r="E235" s="166">
        <v>1</v>
      </c>
      <c r="F235" s="166">
        <v>0</v>
      </c>
      <c r="M235" s="167"/>
      <c r="N235" s="146"/>
      <c r="O235" s="146"/>
      <c r="P235" s="146">
        <v>2</v>
      </c>
      <c r="Q235" s="146">
        <v>2</v>
      </c>
      <c r="R235" s="146">
        <v>2</v>
      </c>
      <c r="S235" s="167"/>
      <c r="T235" s="146"/>
      <c r="U235" s="146"/>
      <c r="V235" s="146"/>
      <c r="W235" s="146"/>
      <c r="X235" s="146"/>
      <c r="Y235" s="167"/>
      <c r="Z235" s="146"/>
      <c r="AA235" s="146"/>
      <c r="AB235" s="146"/>
      <c r="AC235" s="146"/>
      <c r="AD235" s="146"/>
      <c r="AE235" s="167"/>
      <c r="AF235" s="146"/>
      <c r="AG235" s="146"/>
      <c r="AH235" s="146"/>
      <c r="AI235" s="146"/>
      <c r="AJ235" s="171"/>
      <c r="AK235" s="315"/>
      <c r="AL235" s="315"/>
      <c r="AM235" s="316"/>
      <c r="AN235" s="167"/>
      <c r="AO235" s="146"/>
      <c r="AP235" s="146"/>
      <c r="AQ235" s="146"/>
      <c r="AR235" s="146"/>
      <c r="AS235" s="171"/>
      <c r="AT235" s="317" t="s">
        <v>1149</v>
      </c>
      <c r="AU235" s="207"/>
      <c r="AV235" s="173"/>
      <c r="AW235" s="173"/>
      <c r="AX235" s="173"/>
      <c r="AY235" s="173"/>
      <c r="AZ235" s="173"/>
      <c r="BA235" s="173"/>
      <c r="BB235" s="173"/>
      <c r="BC235" s="173"/>
      <c r="BD235" s="173"/>
      <c r="BE235" s="146"/>
      <c r="BF235" s="173"/>
      <c r="BG235" s="173"/>
      <c r="BH235" s="173"/>
      <c r="BI235" s="173"/>
      <c r="BJ235" s="167"/>
      <c r="BK235" s="171"/>
      <c r="BL235" s="302"/>
      <c r="BM235" s="303"/>
      <c r="BN235" s="173"/>
      <c r="BO235" s="304"/>
      <c r="BP235" s="278"/>
      <c r="BQ235" s="171"/>
      <c r="BR235" s="231"/>
      <c r="BS235" s="231"/>
      <c r="BT235" s="231"/>
      <c r="BU235" s="231"/>
      <c r="BV235" s="231"/>
      <c r="BW235" s="231"/>
      <c r="BX235" s="277"/>
      <c r="BY235" s="146"/>
      <c r="BZ235" s="231"/>
      <c r="CA235" s="231"/>
      <c r="CB235" s="231"/>
      <c r="CC235" s="231"/>
      <c r="CD235" s="231"/>
      <c r="CE235" s="277"/>
      <c r="CF235" s="146"/>
      <c r="CG235" s="231"/>
      <c r="CH235" s="231"/>
      <c r="CI235" s="231"/>
      <c r="CJ235" s="231"/>
      <c r="CK235" s="231"/>
      <c r="CL235" s="233"/>
      <c r="CM235" s="167"/>
      <c r="CN235" s="146"/>
      <c r="CO235" s="146"/>
      <c r="CP235" s="146"/>
      <c r="CQ235" s="146"/>
      <c r="CR235" s="146"/>
      <c r="CS235" s="146"/>
      <c r="CT235" s="167"/>
      <c r="CU235" s="231"/>
      <c r="CV235" s="231"/>
      <c r="CW235" s="231"/>
      <c r="CX235" s="231"/>
      <c r="CY235" s="231"/>
      <c r="CZ235" s="231"/>
      <c r="DA235" s="155"/>
      <c r="DB235" s="146"/>
      <c r="DC235" s="173"/>
      <c r="DD235" s="146"/>
      <c r="DE235" s="173"/>
      <c r="DF235" s="146"/>
      <c r="DG235" s="315"/>
      <c r="DH235" s="315"/>
      <c r="DI235" s="315"/>
      <c r="DJ235" s="146"/>
      <c r="DK235" s="207"/>
      <c r="DL235" s="231"/>
      <c r="DM235" s="231"/>
      <c r="DN235" s="231"/>
      <c r="DO235" s="233"/>
    </row>
    <row r="236" spans="1:119" x14ac:dyDescent="0.25">
      <c r="A236" s="152">
        <v>233</v>
      </c>
      <c r="B236" s="146"/>
      <c r="C236" s="146"/>
      <c r="D236" s="168">
        <v>41757</v>
      </c>
      <c r="E236" s="166">
        <v>1</v>
      </c>
      <c r="F236" s="166">
        <v>0</v>
      </c>
      <c r="M236" s="167"/>
      <c r="N236" s="146">
        <v>2</v>
      </c>
      <c r="O236" s="146">
        <v>2</v>
      </c>
      <c r="P236" s="146">
        <v>2</v>
      </c>
      <c r="Q236" s="146">
        <v>2</v>
      </c>
      <c r="R236" s="146">
        <v>2</v>
      </c>
      <c r="S236" s="167"/>
      <c r="T236" s="146"/>
      <c r="U236" s="146"/>
      <c r="V236" s="146"/>
      <c r="W236" s="146"/>
      <c r="X236" s="146"/>
      <c r="Y236" s="167"/>
      <c r="Z236" s="146"/>
      <c r="AA236" s="146"/>
      <c r="AB236" s="146"/>
      <c r="AC236" s="146"/>
      <c r="AD236" s="146"/>
      <c r="AE236" s="167"/>
      <c r="AF236" s="146"/>
      <c r="AG236" s="146"/>
      <c r="AH236" s="146"/>
      <c r="AI236" s="146"/>
      <c r="AJ236" s="171"/>
      <c r="AK236" s="315"/>
      <c r="AL236" s="315"/>
      <c r="AM236" s="316"/>
      <c r="AN236" s="167"/>
      <c r="AO236" s="146"/>
      <c r="AP236" s="146"/>
      <c r="AQ236" s="146"/>
      <c r="AR236" s="146"/>
      <c r="AS236" s="171"/>
      <c r="AT236" s="277" t="s">
        <v>1138</v>
      </c>
      <c r="AU236" s="207"/>
      <c r="AV236" s="173"/>
      <c r="AW236" s="173"/>
      <c r="AX236" s="173"/>
      <c r="AY236" s="173"/>
      <c r="AZ236" s="173"/>
      <c r="BA236" s="173"/>
      <c r="BB236" s="173"/>
      <c r="BC236" s="173"/>
      <c r="BD236" s="173"/>
      <c r="BE236" s="146"/>
      <c r="BF236" s="173"/>
      <c r="BG236" s="173"/>
      <c r="BH236" s="173"/>
      <c r="BI236" s="173"/>
      <c r="BJ236" s="167"/>
      <c r="BK236" s="171"/>
      <c r="BL236" s="302"/>
      <c r="BM236" s="303"/>
      <c r="BN236" s="173"/>
      <c r="BO236" s="304"/>
      <c r="BP236" s="278"/>
      <c r="BQ236" s="171"/>
      <c r="BR236" s="231"/>
      <c r="BS236" s="231"/>
      <c r="BT236" s="231"/>
      <c r="BU236" s="231"/>
      <c r="BV236" s="231"/>
      <c r="BW236" s="231"/>
      <c r="BX236" s="277"/>
      <c r="BY236" s="146"/>
      <c r="BZ236" s="231"/>
      <c r="CA236" s="231"/>
      <c r="CB236" s="231"/>
      <c r="CC236" s="231"/>
      <c r="CD236" s="231"/>
      <c r="CE236" s="277"/>
      <c r="CF236" s="146"/>
      <c r="CG236" s="231"/>
      <c r="CH236" s="231"/>
      <c r="CI236" s="231"/>
      <c r="CJ236" s="231"/>
      <c r="CK236" s="231"/>
      <c r="CL236" s="233"/>
      <c r="CM236" s="167"/>
      <c r="CN236" s="146"/>
      <c r="CO236" s="146"/>
      <c r="CP236" s="146"/>
      <c r="CQ236" s="146"/>
      <c r="CR236" s="146"/>
      <c r="CS236" s="146"/>
      <c r="CT236" s="167"/>
      <c r="CU236" s="231"/>
      <c r="CV236" s="231"/>
      <c r="CW236" s="231"/>
      <c r="CX236" s="231"/>
      <c r="CY236" s="231"/>
      <c r="CZ236" s="231"/>
      <c r="DA236" s="155"/>
      <c r="DB236" s="146"/>
      <c r="DC236" s="173"/>
      <c r="DD236" s="146"/>
      <c r="DE236" s="173"/>
      <c r="DF236" s="146"/>
      <c r="DG236" s="315"/>
      <c r="DH236" s="315"/>
      <c r="DI236" s="315"/>
      <c r="DJ236" s="146"/>
      <c r="DK236" s="207"/>
      <c r="DL236" s="231"/>
      <c r="DM236" s="231"/>
      <c r="DN236" s="231"/>
      <c r="DO236" s="233"/>
    </row>
    <row r="237" spans="1:119" x14ac:dyDescent="0.25">
      <c r="A237" s="152">
        <v>234</v>
      </c>
      <c r="B237" s="146"/>
      <c r="C237" s="146"/>
      <c r="D237" s="168"/>
      <c r="E237" s="166"/>
      <c r="F237" s="166"/>
      <c r="M237" s="167"/>
      <c r="N237" s="146"/>
      <c r="O237" s="146"/>
      <c r="P237" s="146"/>
      <c r="Q237" s="146"/>
      <c r="R237" s="146"/>
      <c r="S237" s="167"/>
      <c r="T237" s="146"/>
      <c r="U237" s="146"/>
      <c r="V237" s="146"/>
      <c r="W237" s="146"/>
      <c r="X237" s="146"/>
      <c r="Y237" s="167"/>
      <c r="Z237" s="146"/>
      <c r="AA237" s="146"/>
      <c r="AB237" s="146"/>
      <c r="AC237" s="146"/>
      <c r="AD237" s="146"/>
      <c r="AE237" s="167"/>
      <c r="AF237" s="146"/>
      <c r="AG237" s="146"/>
      <c r="AH237" s="146"/>
      <c r="AI237" s="146"/>
      <c r="AJ237" s="171"/>
      <c r="AK237" s="315"/>
      <c r="AL237" s="315"/>
      <c r="AM237" s="316"/>
      <c r="AN237" s="167"/>
      <c r="AO237" s="146"/>
      <c r="AP237" s="146"/>
      <c r="AQ237" s="146"/>
      <c r="AR237" s="146"/>
      <c r="AS237" s="171"/>
      <c r="AT237" s="317" t="s">
        <v>1127</v>
      </c>
      <c r="AU237" s="207"/>
      <c r="AV237" s="173"/>
      <c r="AW237" s="173"/>
      <c r="AX237" s="173"/>
      <c r="AY237" s="173"/>
      <c r="AZ237" s="173"/>
      <c r="BA237" s="173"/>
      <c r="BB237" s="173"/>
      <c r="BC237" s="173"/>
      <c r="BD237" s="173"/>
      <c r="BE237" s="146"/>
      <c r="BF237" s="173"/>
      <c r="BG237" s="173"/>
      <c r="BH237" s="173"/>
      <c r="BI237" s="173"/>
      <c r="BJ237" s="167"/>
      <c r="BK237" s="171"/>
      <c r="BL237" s="302"/>
      <c r="BM237" s="303"/>
      <c r="BN237" s="173"/>
      <c r="BO237" s="304"/>
      <c r="BP237" s="278"/>
      <c r="BQ237" s="171"/>
      <c r="BR237" s="231"/>
      <c r="BS237" s="231"/>
      <c r="BT237" s="231"/>
      <c r="BU237" s="231"/>
      <c r="BV237" s="231"/>
      <c r="BW237" s="231"/>
      <c r="BX237" s="277"/>
      <c r="BY237" s="146"/>
      <c r="BZ237" s="231"/>
      <c r="CA237" s="231"/>
      <c r="CB237" s="231"/>
      <c r="CC237" s="231"/>
      <c r="CD237" s="231"/>
      <c r="CE237" s="277"/>
      <c r="CF237" s="146"/>
      <c r="CG237" s="231"/>
      <c r="CH237" s="231"/>
      <c r="CI237" s="231"/>
      <c r="CJ237" s="231"/>
      <c r="CK237" s="231"/>
      <c r="CL237" s="233"/>
      <c r="CM237" s="167"/>
      <c r="CN237" s="146"/>
      <c r="CO237" s="146"/>
      <c r="CP237" s="146"/>
      <c r="CQ237" s="146"/>
      <c r="CR237" s="146"/>
      <c r="CS237" s="146"/>
      <c r="CT237" s="167"/>
      <c r="CU237" s="231"/>
      <c r="CV237" s="231"/>
      <c r="CW237" s="231"/>
      <c r="CX237" s="231"/>
      <c r="CY237" s="231"/>
      <c r="CZ237" s="231"/>
      <c r="DA237" s="155"/>
      <c r="DB237" s="146"/>
      <c r="DC237" s="173"/>
      <c r="DD237" s="146"/>
      <c r="DE237" s="173"/>
      <c r="DF237" s="146"/>
      <c r="DG237" s="315"/>
      <c r="DH237" s="315"/>
      <c r="DI237" s="315"/>
      <c r="DJ237" s="146"/>
      <c r="DK237" s="207"/>
      <c r="DL237" s="231"/>
      <c r="DM237" s="231"/>
      <c r="DN237" s="231"/>
      <c r="DO237" s="233"/>
    </row>
    <row r="238" spans="1:119" x14ac:dyDescent="0.25">
      <c r="A238" s="152">
        <v>235</v>
      </c>
      <c r="B238" s="146"/>
      <c r="C238" s="146"/>
      <c r="D238" s="168">
        <v>41754</v>
      </c>
      <c r="E238" s="166">
        <v>1</v>
      </c>
      <c r="F238" s="166">
        <v>0</v>
      </c>
      <c r="M238" s="167">
        <v>1</v>
      </c>
      <c r="N238" s="146">
        <v>1</v>
      </c>
      <c r="O238" s="146">
        <v>1</v>
      </c>
      <c r="P238" s="146">
        <v>1</v>
      </c>
      <c r="Q238" s="146">
        <v>1</v>
      </c>
      <c r="R238" s="146">
        <v>1</v>
      </c>
      <c r="S238" s="167"/>
      <c r="T238" s="146"/>
      <c r="U238" s="146"/>
      <c r="V238" s="146"/>
      <c r="W238" s="146"/>
      <c r="X238" s="146"/>
      <c r="Y238" s="167"/>
      <c r="Z238" s="146"/>
      <c r="AA238" s="146"/>
      <c r="AB238" s="146"/>
      <c r="AC238" s="146"/>
      <c r="AD238" s="146"/>
      <c r="AE238" s="167"/>
      <c r="AF238" s="146"/>
      <c r="AG238" s="146"/>
      <c r="AH238" s="146"/>
      <c r="AI238" s="146"/>
      <c r="AJ238" s="171"/>
      <c r="AK238" s="315"/>
      <c r="AL238" s="315"/>
      <c r="AM238" s="316"/>
      <c r="AN238" s="167"/>
      <c r="AO238" s="146"/>
      <c r="AP238" s="146"/>
      <c r="AQ238" s="146"/>
      <c r="AR238" s="146"/>
      <c r="AS238" s="171"/>
      <c r="AT238" s="317"/>
      <c r="AU238" s="207"/>
      <c r="AV238" s="173"/>
      <c r="AW238" s="173"/>
      <c r="AX238" s="173"/>
      <c r="AY238" s="173"/>
      <c r="AZ238" s="173"/>
      <c r="BA238" s="173"/>
      <c r="BB238" s="173"/>
      <c r="BC238" s="173"/>
      <c r="BD238" s="173"/>
      <c r="BE238" s="146"/>
      <c r="BF238" s="173"/>
      <c r="BG238" s="173"/>
      <c r="BH238" s="173"/>
      <c r="BI238" s="173"/>
      <c r="BJ238" s="167"/>
      <c r="BK238" s="171"/>
      <c r="BL238" s="302"/>
      <c r="BM238" s="303"/>
      <c r="BN238" s="173"/>
      <c r="BO238" s="304"/>
      <c r="BP238" s="278"/>
      <c r="BQ238" s="171"/>
      <c r="BR238" s="231"/>
      <c r="BS238" s="231"/>
      <c r="BT238" s="231"/>
      <c r="BU238" s="231"/>
      <c r="BV238" s="231"/>
      <c r="BW238" s="231"/>
      <c r="BX238" s="277"/>
      <c r="BY238" s="146"/>
      <c r="BZ238" s="231"/>
      <c r="CA238" s="231"/>
      <c r="CB238" s="231"/>
      <c r="CC238" s="231"/>
      <c r="CD238" s="231"/>
      <c r="CE238" s="277"/>
      <c r="CF238" s="146"/>
      <c r="CG238" s="231"/>
      <c r="CH238" s="231"/>
      <c r="CI238" s="231"/>
      <c r="CJ238" s="231"/>
      <c r="CK238" s="231"/>
      <c r="CL238" s="233"/>
      <c r="CM238" s="167"/>
      <c r="CN238" s="146"/>
      <c r="CO238" s="146"/>
      <c r="CP238" s="146"/>
      <c r="CQ238" s="146"/>
      <c r="CR238" s="146"/>
      <c r="CS238" s="146"/>
      <c r="CT238" s="167"/>
      <c r="CU238" s="231"/>
      <c r="CV238" s="231"/>
      <c r="CW238" s="231"/>
      <c r="CX238" s="231"/>
      <c r="CY238" s="231"/>
      <c r="CZ238" s="231"/>
      <c r="DA238" s="155"/>
      <c r="DB238" s="146"/>
      <c r="DC238" s="173"/>
      <c r="DD238" s="146"/>
      <c r="DE238" s="173"/>
      <c r="DF238" s="146"/>
      <c r="DG238" s="315"/>
      <c r="DH238" s="315"/>
      <c r="DI238" s="315"/>
      <c r="DJ238" s="146"/>
      <c r="DK238" s="207"/>
      <c r="DL238" s="231"/>
      <c r="DM238" s="231"/>
      <c r="DN238" s="231"/>
      <c r="DO238" s="233"/>
    </row>
    <row r="239" spans="1:119" x14ac:dyDescent="0.25">
      <c r="A239" s="152">
        <v>236</v>
      </c>
      <c r="B239" s="146"/>
      <c r="C239" s="146"/>
      <c r="D239" s="168">
        <v>41754</v>
      </c>
      <c r="E239" s="166">
        <v>1</v>
      </c>
      <c r="F239" s="166">
        <v>0</v>
      </c>
      <c r="M239" s="167">
        <v>1</v>
      </c>
      <c r="N239" s="146">
        <v>1</v>
      </c>
      <c r="O239" s="146">
        <v>1</v>
      </c>
      <c r="P239" s="146">
        <v>1</v>
      </c>
      <c r="Q239" s="146">
        <v>1</v>
      </c>
      <c r="R239" s="146">
        <v>1</v>
      </c>
      <c r="S239" s="167"/>
      <c r="T239" s="146"/>
      <c r="U239" s="146"/>
      <c r="V239" s="146"/>
      <c r="W239" s="146"/>
      <c r="X239" s="146"/>
      <c r="Y239" s="167"/>
      <c r="Z239" s="146"/>
      <c r="AA239" s="146"/>
      <c r="AB239" s="146"/>
      <c r="AC239" s="146"/>
      <c r="AD239" s="146"/>
      <c r="AE239" s="167"/>
      <c r="AF239" s="146"/>
      <c r="AG239" s="146"/>
      <c r="AH239" s="146"/>
      <c r="AI239" s="146"/>
      <c r="AJ239" s="171"/>
      <c r="AK239" s="315"/>
      <c r="AL239" s="315"/>
      <c r="AM239" s="316"/>
      <c r="AN239" s="167"/>
      <c r="AO239" s="146"/>
      <c r="AP239" s="146"/>
      <c r="AQ239" s="146"/>
      <c r="AR239" s="146"/>
      <c r="AS239" s="171"/>
      <c r="AT239" s="317"/>
      <c r="AU239" s="207"/>
      <c r="AV239" s="173"/>
      <c r="AW239" s="173"/>
      <c r="AX239" s="173"/>
      <c r="AY239" s="173"/>
      <c r="AZ239" s="173"/>
      <c r="BA239" s="173"/>
      <c r="BB239" s="173"/>
      <c r="BC239" s="173"/>
      <c r="BD239" s="173"/>
      <c r="BE239" s="146"/>
      <c r="BF239" s="173"/>
      <c r="BG239" s="173"/>
      <c r="BH239" s="173"/>
      <c r="BI239" s="173"/>
      <c r="BJ239" s="167"/>
      <c r="BK239" s="171"/>
      <c r="BL239" s="302"/>
      <c r="BM239" s="303"/>
      <c r="BN239" s="173"/>
      <c r="BO239" s="304"/>
      <c r="BP239" s="278"/>
      <c r="BQ239" s="171"/>
      <c r="BR239" s="231"/>
      <c r="BS239" s="231"/>
      <c r="BT239" s="231"/>
      <c r="BU239" s="231"/>
      <c r="BV239" s="231"/>
      <c r="BW239" s="231"/>
      <c r="BX239" s="277"/>
      <c r="BY239" s="146"/>
      <c r="BZ239" s="231"/>
      <c r="CA239" s="231"/>
      <c r="CB239" s="231"/>
      <c r="CC239" s="231"/>
      <c r="CD239" s="231"/>
      <c r="CE239" s="277"/>
      <c r="CF239" s="146"/>
      <c r="CG239" s="231"/>
      <c r="CH239" s="231"/>
      <c r="CI239" s="231"/>
      <c r="CJ239" s="231"/>
      <c r="CK239" s="231"/>
      <c r="CL239" s="233"/>
      <c r="CM239" s="167"/>
      <c r="CN239" s="146"/>
      <c r="CO239" s="146"/>
      <c r="CP239" s="146"/>
      <c r="CQ239" s="146"/>
      <c r="CR239" s="146"/>
      <c r="CS239" s="146"/>
      <c r="CT239" s="167"/>
      <c r="CU239" s="231"/>
      <c r="CV239" s="231"/>
      <c r="CW239" s="231"/>
      <c r="CX239" s="231"/>
      <c r="CY239" s="231"/>
      <c r="CZ239" s="231"/>
      <c r="DA239" s="155"/>
      <c r="DB239" s="146"/>
      <c r="DC239" s="173"/>
      <c r="DD239" s="146"/>
      <c r="DE239" s="173"/>
      <c r="DF239" s="146"/>
      <c r="DG239" s="315"/>
      <c r="DH239" s="315"/>
      <c r="DI239" s="315"/>
      <c r="DJ239" s="146"/>
      <c r="DK239" s="207"/>
      <c r="DL239" s="231"/>
      <c r="DM239" s="231"/>
      <c r="DN239" s="231"/>
      <c r="DO239" s="233"/>
    </row>
    <row r="240" spans="1:119" x14ac:dyDescent="0.25">
      <c r="A240" s="152">
        <v>237</v>
      </c>
      <c r="B240" s="146"/>
      <c r="C240" s="146"/>
      <c r="D240" s="168">
        <v>41754</v>
      </c>
      <c r="E240" s="166">
        <v>1</v>
      </c>
      <c r="F240" s="166">
        <v>1</v>
      </c>
      <c r="G240" s="31">
        <v>6.4</v>
      </c>
      <c r="I240" s="125">
        <v>41</v>
      </c>
      <c r="J240">
        <v>9.9</v>
      </c>
      <c r="L240">
        <v>40</v>
      </c>
      <c r="M240" s="167">
        <v>1</v>
      </c>
      <c r="N240" s="146">
        <v>1</v>
      </c>
      <c r="O240" s="146">
        <v>1</v>
      </c>
      <c r="P240" s="146">
        <v>1</v>
      </c>
      <c r="Q240" s="146">
        <v>1</v>
      </c>
      <c r="R240" s="146">
        <v>1</v>
      </c>
      <c r="S240" s="167" t="s">
        <v>1128</v>
      </c>
      <c r="T240" s="146" t="s">
        <v>1128</v>
      </c>
      <c r="U240" s="146" t="s">
        <v>1132</v>
      </c>
      <c r="V240" s="146"/>
      <c r="W240" s="146"/>
      <c r="X240" s="146"/>
      <c r="Y240" s="167">
        <v>2</v>
      </c>
      <c r="Z240" s="146">
        <v>2</v>
      </c>
      <c r="AA240" s="146">
        <v>3</v>
      </c>
      <c r="AB240" s="146"/>
      <c r="AC240" s="146"/>
      <c r="AD240" s="146"/>
      <c r="AE240" s="167"/>
      <c r="AF240" s="146"/>
      <c r="AG240" s="146"/>
      <c r="AH240" s="146">
        <v>3</v>
      </c>
      <c r="AI240" s="146"/>
      <c r="AJ240" s="171"/>
      <c r="AK240" s="315">
        <v>41773</v>
      </c>
      <c r="AL240" s="315">
        <v>41779</v>
      </c>
      <c r="AM240" s="316">
        <v>41779</v>
      </c>
      <c r="AN240" s="167"/>
      <c r="AO240" s="146"/>
      <c r="AP240" s="146"/>
      <c r="AQ240" s="146"/>
      <c r="AR240" s="146"/>
      <c r="AS240" s="171"/>
      <c r="AT240" s="317" t="s">
        <v>1203</v>
      </c>
      <c r="AU240" s="207">
        <v>1</v>
      </c>
      <c r="AV240" s="173">
        <v>1.56</v>
      </c>
      <c r="AW240" s="173">
        <v>202</v>
      </c>
      <c r="AX240" s="173"/>
      <c r="AY240" s="173"/>
      <c r="AZ240" s="173"/>
      <c r="BA240" s="173"/>
      <c r="BB240" s="173"/>
      <c r="BC240" s="173"/>
      <c r="BD240" s="173"/>
      <c r="BE240" s="146"/>
      <c r="BF240" s="173"/>
      <c r="BG240" s="173"/>
      <c r="BH240" s="173"/>
      <c r="BI240" s="173"/>
      <c r="BJ240" s="167">
        <v>1</v>
      </c>
      <c r="BK240" s="171">
        <v>1</v>
      </c>
      <c r="BL240" s="302" t="s">
        <v>1218</v>
      </c>
      <c r="BM240" s="303"/>
      <c r="BN240" s="173"/>
      <c r="BO240" s="304"/>
      <c r="BP240" s="278">
        <v>237</v>
      </c>
      <c r="BQ240" s="171">
        <v>1</v>
      </c>
      <c r="BR240" s="231">
        <v>9</v>
      </c>
      <c r="BS240" s="231">
        <v>4</v>
      </c>
      <c r="BT240" s="231">
        <v>0</v>
      </c>
      <c r="BU240" s="231">
        <f>BT240+BS240</f>
        <v>4</v>
      </c>
      <c r="BV240" s="231">
        <v>0</v>
      </c>
      <c r="BW240" s="231">
        <v>0</v>
      </c>
      <c r="BX240" s="277" t="s">
        <v>1216</v>
      </c>
      <c r="BY240" s="146"/>
      <c r="BZ240" s="231"/>
      <c r="CA240" s="231"/>
      <c r="CB240" s="231"/>
      <c r="CC240" s="231"/>
      <c r="CD240" s="231"/>
      <c r="CE240" s="277"/>
      <c r="CF240" s="146"/>
      <c r="CG240" s="231"/>
      <c r="CH240" s="231"/>
      <c r="CI240" s="231"/>
      <c r="CJ240" s="231"/>
      <c r="CK240" s="231"/>
      <c r="CL240" s="233"/>
      <c r="CM240" s="167"/>
      <c r="CN240" s="146"/>
      <c r="CO240" s="146"/>
      <c r="CP240" s="146"/>
      <c r="CQ240" s="146"/>
      <c r="CR240" s="146"/>
      <c r="CS240" s="146"/>
      <c r="CT240" s="167"/>
      <c r="CU240" s="231"/>
      <c r="CV240" s="231"/>
      <c r="CW240" s="231"/>
      <c r="CX240" s="231"/>
      <c r="CY240" s="231"/>
      <c r="CZ240" s="231"/>
      <c r="DA240" s="155"/>
      <c r="DB240" s="146"/>
      <c r="DC240" s="173"/>
      <c r="DD240" s="146"/>
      <c r="DE240" s="173"/>
      <c r="DF240" s="146"/>
      <c r="DG240" s="315"/>
      <c r="DH240" s="315"/>
      <c r="DI240" s="315"/>
      <c r="DJ240" s="146"/>
      <c r="DK240" s="207"/>
      <c r="DL240" s="231"/>
      <c r="DM240" s="231"/>
      <c r="DN240" s="231"/>
      <c r="DO240" s="233"/>
    </row>
    <row r="241" spans="1:119" x14ac:dyDescent="0.25">
      <c r="A241" s="152">
        <v>238</v>
      </c>
      <c r="B241" s="138"/>
      <c r="C241" s="138"/>
      <c r="D241" s="168">
        <v>41754</v>
      </c>
      <c r="E241" s="166">
        <v>1</v>
      </c>
      <c r="F241" s="166">
        <v>0</v>
      </c>
      <c r="M241" s="167">
        <v>2</v>
      </c>
      <c r="N241" s="146">
        <v>2</v>
      </c>
      <c r="O241" s="146">
        <v>2</v>
      </c>
      <c r="P241" s="146">
        <v>2</v>
      </c>
      <c r="Q241" s="146">
        <v>2</v>
      </c>
      <c r="R241" s="146">
        <v>2</v>
      </c>
      <c r="S241" s="167"/>
      <c r="T241" s="146"/>
      <c r="U241" s="146"/>
      <c r="V241" s="234"/>
      <c r="W241" s="234"/>
      <c r="X241" s="234"/>
      <c r="Y241" s="167"/>
      <c r="Z241" s="146"/>
      <c r="AA241" s="146"/>
      <c r="AB241" s="146"/>
      <c r="AC241" s="146"/>
      <c r="AD241" s="146"/>
      <c r="AE241" s="167"/>
      <c r="AF241" s="146"/>
      <c r="AG241" s="146"/>
      <c r="AH241" s="146"/>
      <c r="AI241" s="146"/>
      <c r="AJ241" s="171"/>
      <c r="AK241" s="315"/>
      <c r="AL241" s="315"/>
      <c r="AM241" s="316"/>
      <c r="AN241" s="311"/>
      <c r="AO241" s="234"/>
      <c r="AP241" s="234"/>
      <c r="AQ241" s="234"/>
      <c r="AR241" s="234"/>
      <c r="AS241" s="277"/>
      <c r="AT241" s="317"/>
      <c r="AU241" s="207"/>
      <c r="AV241" s="173"/>
      <c r="AW241" s="173"/>
      <c r="AX241" s="173"/>
      <c r="AY241" s="173"/>
      <c r="AZ241" s="173"/>
      <c r="BA241" s="173"/>
      <c r="BB241" s="173"/>
      <c r="BC241" s="173"/>
      <c r="BD241" s="173"/>
      <c r="BE241" s="146"/>
      <c r="BF241" s="173"/>
      <c r="BG241" s="173"/>
      <c r="BH241" s="173"/>
      <c r="BI241" s="173"/>
      <c r="BJ241" s="167"/>
      <c r="BK241" s="171"/>
      <c r="BL241" s="234"/>
      <c r="BM241" s="303"/>
      <c r="BN241" s="173"/>
      <c r="BO241" s="304"/>
      <c r="BP241" s="278"/>
      <c r="BQ241" s="171"/>
      <c r="BR241" s="146"/>
      <c r="BS241" s="146"/>
      <c r="BT241" s="146"/>
      <c r="BU241" s="146"/>
      <c r="BV241" s="146"/>
      <c r="BW241" s="146"/>
      <c r="BX241" s="277"/>
      <c r="BY241" s="146"/>
      <c r="BZ241" s="146"/>
      <c r="CA241" s="146"/>
      <c r="CB241" s="146"/>
      <c r="CC241" s="146"/>
      <c r="CD241" s="146"/>
      <c r="CE241" s="277"/>
      <c r="CF241" s="146"/>
      <c r="CG241" s="146"/>
      <c r="CH241" s="146"/>
      <c r="CI241" s="146"/>
      <c r="CJ241" s="146"/>
      <c r="CK241" s="146"/>
      <c r="CL241" s="234"/>
      <c r="CM241" s="167"/>
      <c r="CN241" s="146"/>
      <c r="CO241" s="146"/>
      <c r="CP241" s="146"/>
      <c r="CQ241" s="146"/>
      <c r="CR241" s="146"/>
      <c r="CS241" s="146"/>
      <c r="CT241" s="167"/>
      <c r="CU241" s="231"/>
      <c r="CV241" s="231"/>
      <c r="CW241" s="231"/>
      <c r="CX241" s="231"/>
      <c r="CY241" s="231"/>
      <c r="CZ241" s="231"/>
      <c r="DA241" s="155"/>
      <c r="DB241" s="146"/>
      <c r="DC241" s="173"/>
      <c r="DD241" s="146"/>
      <c r="DE241" s="173"/>
      <c r="DF241" s="146"/>
      <c r="DG241" s="315"/>
      <c r="DH241" s="315"/>
      <c r="DI241" s="315"/>
      <c r="DJ241" s="146"/>
      <c r="DK241" s="207"/>
      <c r="DL241" s="231"/>
      <c r="DM241" s="231"/>
      <c r="DN241" s="231"/>
      <c r="DO241" s="233"/>
    </row>
    <row r="242" spans="1:119" x14ac:dyDescent="0.25">
      <c r="A242" s="152">
        <v>239</v>
      </c>
      <c r="B242" s="138"/>
      <c r="C242" s="138"/>
      <c r="D242" s="168">
        <v>41754</v>
      </c>
      <c r="E242" s="166">
        <v>1</v>
      </c>
      <c r="F242" s="166">
        <v>1</v>
      </c>
      <c r="G242" s="31">
        <v>6.4</v>
      </c>
      <c r="I242" s="125">
        <v>12</v>
      </c>
      <c r="J242">
        <v>10</v>
      </c>
      <c r="L242">
        <v>12</v>
      </c>
      <c r="M242" s="167">
        <v>1</v>
      </c>
      <c r="N242" s="146">
        <v>1</v>
      </c>
      <c r="O242" s="146">
        <v>1</v>
      </c>
      <c r="P242" s="146">
        <v>1</v>
      </c>
      <c r="Q242" s="146">
        <v>1</v>
      </c>
      <c r="R242" s="146">
        <v>1</v>
      </c>
      <c r="S242" s="167"/>
      <c r="T242" s="146"/>
      <c r="U242" s="146" t="s">
        <v>1128</v>
      </c>
      <c r="V242" s="146" t="s">
        <v>1132</v>
      </c>
      <c r="W242" s="146"/>
      <c r="X242" s="146"/>
      <c r="Y242" s="167"/>
      <c r="Z242" s="146"/>
      <c r="AA242" s="146">
        <v>4</v>
      </c>
      <c r="AB242" s="146"/>
      <c r="AC242" s="146"/>
      <c r="AD242" s="146"/>
      <c r="AE242" s="167"/>
      <c r="AF242" s="146"/>
      <c r="AG242" s="146"/>
      <c r="AH242" s="146">
        <v>4</v>
      </c>
      <c r="AI242" s="146"/>
      <c r="AJ242" s="171"/>
      <c r="AK242" s="315">
        <v>41779</v>
      </c>
      <c r="AL242" s="315">
        <v>41785</v>
      </c>
      <c r="AM242" s="316">
        <v>41785</v>
      </c>
      <c r="AN242" s="311"/>
      <c r="AO242" s="234"/>
      <c r="AP242" s="234"/>
      <c r="AQ242" s="234"/>
      <c r="AR242" s="234"/>
      <c r="AS242" s="277"/>
      <c r="AT242" s="277" t="s">
        <v>1174</v>
      </c>
      <c r="AU242" s="207">
        <v>1</v>
      </c>
      <c r="AV242" s="173">
        <v>1.87</v>
      </c>
      <c r="AW242" s="173">
        <v>240</v>
      </c>
      <c r="AX242" s="173"/>
      <c r="AY242" s="173"/>
      <c r="AZ242" s="173"/>
      <c r="BA242" s="173"/>
      <c r="BB242" s="173"/>
      <c r="BC242" s="173"/>
      <c r="BD242" s="173"/>
      <c r="BE242" s="146"/>
      <c r="BF242" s="173"/>
      <c r="BG242" s="173"/>
      <c r="BH242" s="173"/>
      <c r="BI242" s="173"/>
      <c r="BJ242" s="167">
        <v>0</v>
      </c>
      <c r="BK242" s="171">
        <v>0</v>
      </c>
      <c r="BL242" s="234"/>
      <c r="BM242" s="303"/>
      <c r="BN242" s="173"/>
      <c r="BO242" s="304"/>
      <c r="BP242" s="278"/>
      <c r="BQ242" s="171"/>
      <c r="BR242" s="146"/>
      <c r="BS242" s="146"/>
      <c r="BT242" s="146"/>
      <c r="BU242" s="146"/>
      <c r="BV242" s="146"/>
      <c r="BW242" s="146"/>
      <c r="BX242" s="277"/>
      <c r="BY242" s="146"/>
      <c r="BZ242" s="146"/>
      <c r="CA242" s="146"/>
      <c r="CB242" s="146"/>
      <c r="CC242" s="146"/>
      <c r="CD242" s="146"/>
      <c r="CE242" s="277"/>
      <c r="CF242" s="146"/>
      <c r="CG242" s="146"/>
      <c r="CH242" s="146"/>
      <c r="CI242" s="146"/>
      <c r="CJ242" s="146"/>
      <c r="CK242" s="146"/>
      <c r="CL242" s="234"/>
      <c r="CM242" s="167"/>
      <c r="CN242" s="146"/>
      <c r="CO242" s="146"/>
      <c r="CP242" s="146"/>
      <c r="CQ242" s="146"/>
      <c r="CR242" s="146"/>
      <c r="CS242" s="146"/>
      <c r="CT242" s="167"/>
      <c r="CU242" s="231"/>
      <c r="CV242" s="231"/>
      <c r="CW242" s="231"/>
      <c r="CX242" s="231"/>
      <c r="CY242" s="231"/>
      <c r="CZ242" s="231"/>
      <c r="DA242" s="155"/>
      <c r="DB242" s="146"/>
      <c r="DC242" s="173"/>
      <c r="DD242" s="146"/>
      <c r="DE242" s="173"/>
      <c r="DF242" s="146"/>
      <c r="DG242" s="315"/>
      <c r="DH242" s="315"/>
      <c r="DI242" s="315"/>
      <c r="DJ242" s="146"/>
      <c r="DK242" s="207"/>
      <c r="DL242" s="231"/>
      <c r="DM242" s="231"/>
      <c r="DN242" s="231"/>
      <c r="DO242" s="233"/>
    </row>
    <row r="243" spans="1:119" x14ac:dyDescent="0.25">
      <c r="A243" s="152">
        <v>240</v>
      </c>
      <c r="B243" s="138"/>
      <c r="C243" s="138"/>
      <c r="D243" s="168">
        <v>41754</v>
      </c>
      <c r="E243" s="166">
        <v>1</v>
      </c>
      <c r="F243" s="166">
        <v>0</v>
      </c>
      <c r="M243" s="167"/>
      <c r="N243" s="146">
        <v>1</v>
      </c>
      <c r="O243" s="146">
        <v>1</v>
      </c>
      <c r="P243" s="146">
        <v>1</v>
      </c>
      <c r="Q243" s="146">
        <v>1</v>
      </c>
      <c r="R243" s="146">
        <v>1</v>
      </c>
      <c r="S243" s="167"/>
      <c r="T243" s="146"/>
      <c r="U243" s="146"/>
      <c r="V243" s="146"/>
      <c r="W243" s="146"/>
      <c r="X243" s="146"/>
      <c r="Y243" s="167"/>
      <c r="Z243" s="146"/>
      <c r="AA243" s="146"/>
      <c r="AB243" s="146"/>
      <c r="AC243" s="146"/>
      <c r="AD243" s="146"/>
      <c r="AE243" s="167"/>
      <c r="AF243" s="146"/>
      <c r="AG243" s="146"/>
      <c r="AH243" s="146"/>
      <c r="AI243" s="146"/>
      <c r="AJ243" s="171"/>
      <c r="AK243" s="315"/>
      <c r="AL243" s="146"/>
      <c r="AM243" s="170"/>
      <c r="AN243" s="311"/>
      <c r="AO243" s="234"/>
      <c r="AP243" s="234"/>
      <c r="AQ243" s="234"/>
      <c r="AR243" s="234"/>
      <c r="AS243" s="277"/>
      <c r="AT243" s="277" t="s">
        <v>1138</v>
      </c>
      <c r="AU243" s="207"/>
      <c r="AV243" s="173"/>
      <c r="AW243" s="173"/>
      <c r="AX243" s="173"/>
      <c r="AY243" s="173"/>
      <c r="AZ243" s="173"/>
      <c r="BA243" s="173"/>
      <c r="BB243" s="173"/>
      <c r="BC243" s="173"/>
      <c r="BD243" s="173"/>
      <c r="BE243" s="146"/>
      <c r="BF243" s="173"/>
      <c r="BG243" s="173"/>
      <c r="BH243" s="173"/>
      <c r="BI243" s="173"/>
      <c r="BJ243" s="167"/>
      <c r="BK243" s="171"/>
      <c r="BL243" s="234"/>
      <c r="BM243" s="303"/>
      <c r="BN243" s="173"/>
      <c r="BO243" s="304"/>
      <c r="BP243" s="278"/>
      <c r="BQ243" s="171"/>
      <c r="BR243" s="146"/>
      <c r="BS243" s="146"/>
      <c r="BT243" s="146"/>
      <c r="BU243" s="146"/>
      <c r="BV243" s="146"/>
      <c r="BW243" s="146"/>
      <c r="BX243" s="277"/>
      <c r="BY243" s="146"/>
      <c r="BZ243" s="146"/>
      <c r="CA243" s="146"/>
      <c r="CB243" s="146"/>
      <c r="CC243" s="146"/>
      <c r="CD243" s="146"/>
      <c r="CE243" s="277"/>
      <c r="CF243" s="146"/>
      <c r="CG243" s="146"/>
      <c r="CH243" s="146"/>
      <c r="CI243" s="146"/>
      <c r="CJ243" s="146"/>
      <c r="CK243" s="146"/>
      <c r="CL243" s="234"/>
      <c r="CM243" s="167"/>
      <c r="CN243" s="146"/>
      <c r="CO243" s="146"/>
      <c r="CP243" s="146"/>
      <c r="CQ243" s="146"/>
      <c r="CR243" s="146"/>
      <c r="CS243" s="146"/>
      <c r="CT243" s="167"/>
      <c r="CU243" s="231"/>
      <c r="CV243" s="231"/>
      <c r="CW243" s="231"/>
      <c r="CX243" s="231"/>
      <c r="CY243" s="231"/>
      <c r="CZ243" s="231"/>
      <c r="DA243" s="155"/>
      <c r="DB243" s="146"/>
      <c r="DC243" s="173"/>
      <c r="DD243" s="146"/>
      <c r="DE243" s="173"/>
      <c r="DF243" s="146"/>
      <c r="DG243" s="315"/>
      <c r="DH243" s="146"/>
      <c r="DI243" s="315"/>
      <c r="DJ243" s="146"/>
      <c r="DK243" s="207"/>
      <c r="DL243" s="231"/>
      <c r="DM243" s="231"/>
      <c r="DN243" s="231"/>
      <c r="DO243" s="233"/>
    </row>
    <row r="244" spans="1:119" x14ac:dyDescent="0.25">
      <c r="A244" s="152">
        <v>241</v>
      </c>
      <c r="B244" s="138"/>
      <c r="C244" s="138"/>
      <c r="D244" s="168">
        <v>41754</v>
      </c>
      <c r="E244" s="166">
        <v>1</v>
      </c>
      <c r="F244" s="166">
        <v>0</v>
      </c>
      <c r="M244" s="167">
        <v>2</v>
      </c>
      <c r="N244" s="146">
        <v>2</v>
      </c>
      <c r="O244" s="146">
        <v>2</v>
      </c>
      <c r="P244" s="146">
        <v>1</v>
      </c>
      <c r="Q244" s="146">
        <v>1</v>
      </c>
      <c r="R244" s="146">
        <v>1</v>
      </c>
      <c r="S244" s="167"/>
      <c r="T244" s="146"/>
      <c r="U244" s="146"/>
      <c r="V244" s="146"/>
      <c r="W244" s="146"/>
      <c r="X244" s="146"/>
      <c r="Y244" s="167"/>
      <c r="Z244" s="146"/>
      <c r="AA244" s="146"/>
      <c r="AB244" s="146"/>
      <c r="AC244" s="146"/>
      <c r="AD244" s="146"/>
      <c r="AE244" s="167"/>
      <c r="AF244" s="146"/>
      <c r="AG244" s="146"/>
      <c r="AH244" s="146"/>
      <c r="AI244" s="146"/>
      <c r="AJ244" s="171"/>
      <c r="AK244" s="315"/>
      <c r="AL244" s="315"/>
      <c r="AM244" s="170"/>
      <c r="AN244" s="311"/>
      <c r="AO244" s="234"/>
      <c r="AP244" s="234">
        <v>5</v>
      </c>
      <c r="AQ244" s="234"/>
      <c r="AR244" s="234"/>
      <c r="AS244" s="277"/>
      <c r="AT244" s="277"/>
      <c r="AU244" s="207"/>
      <c r="AV244" s="173"/>
      <c r="AW244" s="173"/>
      <c r="AX244" s="173"/>
      <c r="AY244" s="173"/>
      <c r="AZ244" s="173"/>
      <c r="BA244" s="173"/>
      <c r="BB244" s="173"/>
      <c r="BC244" s="173"/>
      <c r="BD244" s="173"/>
      <c r="BE244" s="146"/>
      <c r="BF244" s="173"/>
      <c r="BG244" s="173"/>
      <c r="BH244" s="173"/>
      <c r="BI244" s="173"/>
      <c r="BJ244" s="167"/>
      <c r="BK244" s="171"/>
      <c r="BL244" s="234"/>
      <c r="BM244" s="303"/>
      <c r="BN244" s="173"/>
      <c r="BO244" s="304"/>
      <c r="BP244" s="278"/>
      <c r="BQ244" s="171"/>
      <c r="BR244" s="146"/>
      <c r="BS244" s="146"/>
      <c r="BT244" s="146"/>
      <c r="BU244" s="146"/>
      <c r="BV244" s="146"/>
      <c r="BW244" s="146"/>
      <c r="BX244" s="277"/>
      <c r="BY244" s="146"/>
      <c r="BZ244" s="146"/>
      <c r="CA244" s="146"/>
      <c r="CB244" s="146"/>
      <c r="CC244" s="146"/>
      <c r="CD244" s="146"/>
      <c r="CE244" s="277"/>
      <c r="CF244" s="146"/>
      <c r="CG244" s="146"/>
      <c r="CH244" s="146"/>
      <c r="CI244" s="146"/>
      <c r="CJ244" s="146"/>
      <c r="CK244" s="146"/>
      <c r="CL244" s="234"/>
      <c r="CM244" s="167"/>
      <c r="CN244" s="146"/>
      <c r="CO244" s="146"/>
      <c r="CP244" s="146"/>
      <c r="CQ244" s="146"/>
      <c r="CR244" s="146"/>
      <c r="CS244" s="146"/>
      <c r="CT244" s="167"/>
      <c r="CU244" s="231"/>
      <c r="CV244" s="231"/>
      <c r="CW244" s="231"/>
      <c r="CX244" s="231"/>
      <c r="CY244" s="231"/>
      <c r="CZ244" s="231"/>
      <c r="DA244" s="155"/>
      <c r="DB244" s="146"/>
      <c r="DC244" s="173"/>
      <c r="DD244" s="146"/>
      <c r="DE244" s="173"/>
      <c r="DF244" s="146"/>
      <c r="DG244" s="315"/>
      <c r="DH244" s="315"/>
      <c r="DI244" s="146"/>
      <c r="DJ244" s="146"/>
      <c r="DK244" s="234"/>
      <c r="DL244" s="234"/>
      <c r="DM244" s="234"/>
      <c r="DN244" s="231"/>
      <c r="DO244" s="233"/>
    </row>
    <row r="245" spans="1:119" x14ac:dyDescent="0.25">
      <c r="A245" s="152">
        <v>242</v>
      </c>
      <c r="B245" s="138"/>
      <c r="C245" s="138"/>
      <c r="D245" s="168">
        <v>41757</v>
      </c>
      <c r="E245" s="166">
        <v>1</v>
      </c>
      <c r="F245" s="166">
        <v>0</v>
      </c>
      <c r="M245" s="167"/>
      <c r="N245" s="146">
        <v>1</v>
      </c>
      <c r="O245" s="146">
        <v>1</v>
      </c>
      <c r="P245" s="146">
        <v>1</v>
      </c>
      <c r="Q245" s="146">
        <v>1</v>
      </c>
      <c r="R245" s="146">
        <v>1</v>
      </c>
      <c r="S245" s="167"/>
      <c r="T245" s="146"/>
      <c r="U245" s="146" t="s">
        <v>1128</v>
      </c>
      <c r="V245" s="146"/>
      <c r="W245" s="146"/>
      <c r="X245" s="146"/>
      <c r="Y245" s="167"/>
      <c r="Z245" s="146"/>
      <c r="AA245" s="146">
        <v>2</v>
      </c>
      <c r="AB245" s="146"/>
      <c r="AC245" s="146"/>
      <c r="AD245" s="146"/>
      <c r="AE245" s="167"/>
      <c r="AF245" s="146"/>
      <c r="AG245" s="146"/>
      <c r="AH245" s="146"/>
      <c r="AI245" s="146"/>
      <c r="AJ245" s="171"/>
      <c r="AK245" s="315"/>
      <c r="AL245" s="146"/>
      <c r="AM245" s="170"/>
      <c r="AN245" s="311"/>
      <c r="AO245" s="234"/>
      <c r="AP245" s="234"/>
      <c r="AQ245" s="234"/>
      <c r="AR245" s="234"/>
      <c r="AS245" s="277"/>
      <c r="AT245" s="277"/>
      <c r="AU245" s="207"/>
      <c r="AV245" s="173"/>
      <c r="AW245" s="173"/>
      <c r="AX245" s="173"/>
      <c r="AY245" s="173"/>
      <c r="AZ245" s="173"/>
      <c r="BA245" s="173"/>
      <c r="BB245" s="173"/>
      <c r="BC245" s="173"/>
      <c r="BD245" s="173"/>
      <c r="BE245" s="146"/>
      <c r="BF245" s="173"/>
      <c r="BG245" s="173"/>
      <c r="BH245" s="173"/>
      <c r="BI245" s="173"/>
      <c r="BJ245" s="167"/>
      <c r="BK245" s="171"/>
      <c r="BL245" s="234"/>
      <c r="BM245" s="303"/>
      <c r="BN245" s="173"/>
      <c r="BO245" s="304"/>
      <c r="BP245" s="278"/>
      <c r="BQ245" s="171"/>
      <c r="BR245" s="146"/>
      <c r="BS245" s="146"/>
      <c r="BT245" s="146"/>
      <c r="BU245" s="146"/>
      <c r="BV245" s="146"/>
      <c r="BW245" s="146"/>
      <c r="BX245" s="277"/>
      <c r="BY245" s="146"/>
      <c r="BZ245" s="146"/>
      <c r="CA245" s="146"/>
      <c r="CB245" s="146"/>
      <c r="CC245" s="146"/>
      <c r="CD245" s="146"/>
      <c r="CE245" s="277"/>
      <c r="CF245" s="146"/>
      <c r="CG245" s="146"/>
      <c r="CH245" s="146"/>
      <c r="CI245" s="146"/>
      <c r="CJ245" s="146"/>
      <c r="CK245" s="146"/>
      <c r="CL245" s="234"/>
      <c r="CM245" s="167"/>
      <c r="CN245" s="146"/>
      <c r="CO245" s="146"/>
      <c r="CP245" s="146"/>
      <c r="CQ245" s="146"/>
      <c r="CR245" s="146"/>
      <c r="CS245" s="146"/>
      <c r="CT245" s="167"/>
      <c r="CU245" s="231"/>
      <c r="CV245" s="231"/>
      <c r="CW245" s="231"/>
      <c r="CX245" s="231"/>
      <c r="CY245" s="231"/>
      <c r="CZ245" s="231"/>
      <c r="DA245" s="155"/>
      <c r="DB245" s="146"/>
      <c r="DC245" s="173"/>
      <c r="DD245" s="146"/>
      <c r="DE245" s="173"/>
      <c r="DF245" s="146"/>
      <c r="DG245" s="315"/>
      <c r="DH245" s="146"/>
      <c r="DI245" s="315"/>
      <c r="DJ245" s="146"/>
      <c r="DK245" s="207"/>
      <c r="DL245" s="231"/>
      <c r="DM245" s="231"/>
      <c r="DN245" s="231"/>
      <c r="DO245" s="233"/>
    </row>
    <row r="246" spans="1:119" x14ac:dyDescent="0.25">
      <c r="A246" s="152">
        <v>243</v>
      </c>
      <c r="B246" s="138"/>
      <c r="C246" s="138"/>
      <c r="E246" s="166"/>
      <c r="F246" s="166"/>
      <c r="M246" s="167"/>
      <c r="N246" s="146"/>
      <c r="O246" s="146"/>
      <c r="P246" s="146"/>
      <c r="Q246" s="146"/>
      <c r="R246" s="146"/>
      <c r="S246" s="167"/>
      <c r="T246" s="146"/>
      <c r="U246" s="146"/>
      <c r="V246" s="146"/>
      <c r="W246" s="146"/>
      <c r="X246" s="146"/>
      <c r="Y246" s="167"/>
      <c r="Z246" s="146"/>
      <c r="AA246" s="146"/>
      <c r="AB246" s="146"/>
      <c r="AC246" s="146"/>
      <c r="AD246" s="146"/>
      <c r="AE246" s="167"/>
      <c r="AF246" s="146"/>
      <c r="AG246" s="146"/>
      <c r="AH246" s="146"/>
      <c r="AI246" s="146"/>
      <c r="AJ246" s="171"/>
      <c r="AK246" s="146"/>
      <c r="AL246" s="146"/>
      <c r="AM246" s="170"/>
      <c r="AN246" s="311"/>
      <c r="AO246" s="234"/>
      <c r="AP246" s="234"/>
      <c r="AQ246" s="234"/>
      <c r="AR246" s="234"/>
      <c r="AS246" s="277"/>
      <c r="AT246" s="277" t="s">
        <v>1144</v>
      </c>
      <c r="AU246" s="207"/>
      <c r="AV246" s="173"/>
      <c r="AW246" s="173"/>
      <c r="AX246" s="173"/>
      <c r="AY246" s="173"/>
      <c r="AZ246" s="173"/>
      <c r="BA246" s="173"/>
      <c r="BB246" s="173"/>
      <c r="BC246" s="173"/>
      <c r="BD246" s="173"/>
      <c r="BE246" s="146"/>
      <c r="BF246" s="173"/>
      <c r="BG246" s="173"/>
      <c r="BH246" s="173"/>
      <c r="BI246" s="173"/>
      <c r="BJ246" s="167"/>
      <c r="BK246" s="171"/>
      <c r="BL246" s="234"/>
      <c r="BM246" s="303"/>
      <c r="BN246" s="173"/>
      <c r="BO246" s="304"/>
      <c r="BP246" s="278"/>
      <c r="BQ246" s="171"/>
      <c r="BR246" s="146"/>
      <c r="BS246" s="146"/>
      <c r="BT246" s="146"/>
      <c r="BU246" s="146"/>
      <c r="BV246" s="146"/>
      <c r="BW246" s="146"/>
      <c r="BX246" s="277"/>
      <c r="BY246" s="146"/>
      <c r="BZ246" s="146"/>
      <c r="CA246" s="146"/>
      <c r="CB246" s="146"/>
      <c r="CC246" s="146"/>
      <c r="CD246" s="146"/>
      <c r="CE246" s="277"/>
      <c r="CF246" s="146"/>
      <c r="CG246" s="146"/>
      <c r="CH246" s="146"/>
      <c r="CI246" s="146"/>
      <c r="CJ246" s="146"/>
      <c r="CK246" s="146"/>
      <c r="CL246" s="234"/>
      <c r="CM246" s="167"/>
      <c r="CN246" s="146"/>
      <c r="CO246" s="146"/>
      <c r="CP246" s="146"/>
      <c r="CQ246" s="146"/>
      <c r="CR246" s="146"/>
      <c r="CS246" s="146"/>
      <c r="CT246" s="167"/>
      <c r="CU246" s="231"/>
      <c r="CV246" s="231"/>
      <c r="CW246" s="231"/>
      <c r="CX246" s="231"/>
      <c r="CY246" s="231"/>
      <c r="CZ246" s="231"/>
      <c r="DA246" s="155"/>
      <c r="DB246" s="146"/>
      <c r="DC246" s="173"/>
      <c r="DD246" s="146"/>
      <c r="DE246" s="173"/>
      <c r="DF246" s="146"/>
      <c r="DG246" s="146"/>
      <c r="DH246" s="146"/>
      <c r="DI246" s="146"/>
      <c r="DJ246" s="146"/>
      <c r="DK246" s="207"/>
      <c r="DL246" s="231"/>
      <c r="DM246" s="231"/>
      <c r="DN246" s="231"/>
      <c r="DO246" s="233"/>
    </row>
    <row r="247" spans="1:119" x14ac:dyDescent="0.25">
      <c r="A247" s="152">
        <v>244</v>
      </c>
      <c r="B247" s="138"/>
      <c r="C247" s="138"/>
      <c r="D247" s="168">
        <v>41757</v>
      </c>
      <c r="E247" s="166">
        <v>1</v>
      </c>
      <c r="F247" s="166">
        <v>1</v>
      </c>
      <c r="G247" s="31">
        <v>6.4</v>
      </c>
      <c r="I247" s="125">
        <v>65</v>
      </c>
      <c r="J247">
        <v>9.9</v>
      </c>
      <c r="L247">
        <v>65</v>
      </c>
      <c r="M247" s="167"/>
      <c r="N247" s="146">
        <v>1</v>
      </c>
      <c r="O247" s="146">
        <v>1</v>
      </c>
      <c r="P247" s="146">
        <v>1</v>
      </c>
      <c r="Q247" s="146">
        <v>1</v>
      </c>
      <c r="R247" s="146">
        <v>1</v>
      </c>
      <c r="S247" s="167"/>
      <c r="T247" s="146"/>
      <c r="U247" s="146" t="s">
        <v>1128</v>
      </c>
      <c r="V247" s="146" t="s">
        <v>1131</v>
      </c>
      <c r="W247" s="146"/>
      <c r="X247" s="146"/>
      <c r="Y247" s="167"/>
      <c r="Z247" s="146"/>
      <c r="AA247" s="146">
        <v>2</v>
      </c>
      <c r="AB247" s="146"/>
      <c r="AC247" s="146"/>
      <c r="AD247" s="146"/>
      <c r="AE247" s="167"/>
      <c r="AF247" s="146"/>
      <c r="AG247" s="146"/>
      <c r="AH247" s="146">
        <v>2</v>
      </c>
      <c r="AI247" s="146"/>
      <c r="AJ247" s="171"/>
      <c r="AK247" s="315">
        <v>41779</v>
      </c>
      <c r="AL247" s="146"/>
      <c r="AM247" s="170">
        <v>41779</v>
      </c>
      <c r="AN247" s="311"/>
      <c r="AO247" s="234"/>
      <c r="AP247" s="234">
        <v>5</v>
      </c>
      <c r="AQ247" s="234"/>
      <c r="AR247" s="234"/>
      <c r="AS247" s="277"/>
      <c r="AT247" s="277" t="s">
        <v>1204</v>
      </c>
      <c r="AU247" s="207">
        <v>1</v>
      </c>
      <c r="AV247" s="173">
        <v>1.2</v>
      </c>
      <c r="AW247" s="173">
        <v>203</v>
      </c>
      <c r="AX247" s="173"/>
      <c r="AY247" s="173"/>
      <c r="AZ247" s="173"/>
      <c r="BA247" s="173"/>
      <c r="BB247" s="173"/>
      <c r="BC247" s="173"/>
      <c r="BD247" s="173"/>
      <c r="BE247" s="146"/>
      <c r="BF247" s="173"/>
      <c r="BG247" s="173"/>
      <c r="BH247" s="173"/>
      <c r="BI247" s="173"/>
      <c r="BJ247" s="167">
        <v>1</v>
      </c>
      <c r="BK247" s="171">
        <v>1</v>
      </c>
      <c r="BL247" s="234"/>
      <c r="BM247" s="303"/>
      <c r="BN247" s="173"/>
      <c r="BO247" s="304"/>
      <c r="BP247" s="278">
        <v>244</v>
      </c>
      <c r="BQ247" s="171">
        <v>1</v>
      </c>
      <c r="BR247" s="146">
        <v>10</v>
      </c>
      <c r="BS247" s="146">
        <v>2</v>
      </c>
      <c r="BT247" s="231">
        <v>0</v>
      </c>
      <c r="BU247" s="231">
        <f>BT247+BS247</f>
        <v>2</v>
      </c>
      <c r="BV247" s="231">
        <v>0</v>
      </c>
      <c r="BW247" s="231">
        <v>0</v>
      </c>
      <c r="BX247" s="277" t="s">
        <v>1216</v>
      </c>
      <c r="BY247" s="146"/>
      <c r="BZ247" s="146"/>
      <c r="CA247" s="146"/>
      <c r="CB247" s="146"/>
      <c r="CC247" s="146"/>
      <c r="CD247" s="146"/>
      <c r="CE247" s="277"/>
      <c r="CF247" s="146"/>
      <c r="CG247" s="146"/>
      <c r="CH247" s="146"/>
      <c r="CI247" s="146"/>
      <c r="CJ247" s="146"/>
      <c r="CK247" s="146"/>
      <c r="CL247" s="234"/>
      <c r="CM247" s="167"/>
      <c r="CN247" s="146"/>
      <c r="CO247" s="146"/>
      <c r="CP247" s="146"/>
      <c r="CQ247" s="146"/>
      <c r="CR247" s="146"/>
      <c r="CS247" s="146"/>
      <c r="CT247" s="167"/>
      <c r="CU247" s="231"/>
      <c r="CV247" s="231"/>
      <c r="CW247" s="231"/>
      <c r="CX247" s="231"/>
      <c r="CY247" s="231"/>
      <c r="CZ247" s="231"/>
      <c r="DA247" s="155"/>
      <c r="DB247" s="146"/>
      <c r="DC247" s="173"/>
      <c r="DD247" s="146"/>
      <c r="DE247" s="173"/>
      <c r="DF247" s="146"/>
      <c r="DG247" s="315"/>
      <c r="DH247" s="146"/>
      <c r="DI247" s="146"/>
      <c r="DJ247" s="146"/>
      <c r="DK247" s="207"/>
      <c r="DL247" s="231"/>
      <c r="DM247" s="231"/>
      <c r="DN247" s="231"/>
      <c r="DO247" s="233"/>
    </row>
    <row r="248" spans="1:119" x14ac:dyDescent="0.25">
      <c r="A248" s="152">
        <v>245</v>
      </c>
      <c r="B248" s="138"/>
      <c r="C248" s="138"/>
      <c r="D248" s="168">
        <v>41765</v>
      </c>
      <c r="E248" s="166">
        <v>1</v>
      </c>
      <c r="F248" s="166">
        <v>0</v>
      </c>
      <c r="M248" s="167"/>
      <c r="N248" s="146"/>
      <c r="O248" s="146">
        <v>1</v>
      </c>
      <c r="P248" s="146">
        <v>1</v>
      </c>
      <c r="Q248" s="146">
        <v>1</v>
      </c>
      <c r="R248" s="146">
        <v>1</v>
      </c>
      <c r="S248" s="167"/>
      <c r="T248" s="146"/>
      <c r="U248" s="146"/>
      <c r="V248" s="146"/>
      <c r="W248" s="146"/>
      <c r="X248" s="146"/>
      <c r="Y248" s="167"/>
      <c r="Z248" s="146"/>
      <c r="AA248" s="146"/>
      <c r="AB248" s="146"/>
      <c r="AC248" s="146"/>
      <c r="AD248" s="146"/>
      <c r="AE248" s="167"/>
      <c r="AF248" s="146"/>
      <c r="AG248" s="146"/>
      <c r="AH248" s="146"/>
      <c r="AI248" s="146"/>
      <c r="AJ248" s="171"/>
      <c r="AK248" s="315"/>
      <c r="AL248" s="146"/>
      <c r="AM248" s="169"/>
      <c r="AN248" s="311"/>
      <c r="AO248" s="234"/>
      <c r="AP248" s="234">
        <v>5</v>
      </c>
      <c r="AQ248" s="234"/>
      <c r="AR248" s="234"/>
      <c r="AS248" s="277">
        <v>10</v>
      </c>
      <c r="AT248" s="277" t="s">
        <v>1140</v>
      </c>
      <c r="AU248" s="207"/>
      <c r="AV248" s="173"/>
      <c r="AW248" s="173"/>
      <c r="AX248" s="173"/>
      <c r="AY248" s="173"/>
      <c r="AZ248" s="173"/>
      <c r="BA248" s="173"/>
      <c r="BB248" s="173"/>
      <c r="BC248" s="173"/>
      <c r="BD248" s="173"/>
      <c r="BE248" s="146"/>
      <c r="BF248" s="173"/>
      <c r="BG248" s="173"/>
      <c r="BH248" s="173"/>
      <c r="BI248" s="173"/>
      <c r="BJ248" s="167"/>
      <c r="BK248" s="171"/>
      <c r="BL248" s="234"/>
      <c r="BM248" s="303"/>
      <c r="BN248" s="173"/>
      <c r="BO248" s="304"/>
      <c r="BP248" s="278"/>
      <c r="BQ248" s="171"/>
      <c r="BR248" s="146"/>
      <c r="BS248" s="146"/>
      <c r="BT248" s="146"/>
      <c r="BU248" s="146"/>
      <c r="BV248" s="146"/>
      <c r="BW248" s="146"/>
      <c r="BX248" s="277"/>
      <c r="BY248" s="146"/>
      <c r="BZ248" s="146"/>
      <c r="CA248" s="146"/>
      <c r="CB248" s="146"/>
      <c r="CC248" s="146"/>
      <c r="CD248" s="146"/>
      <c r="CE248" s="277"/>
      <c r="CF248" s="146"/>
      <c r="CG248" s="146"/>
      <c r="CH248" s="146"/>
      <c r="CI248" s="146"/>
      <c r="CJ248" s="146"/>
      <c r="CK248" s="146"/>
      <c r="CL248" s="234"/>
      <c r="CM248" s="167"/>
      <c r="CN248" s="146"/>
      <c r="CO248" s="146"/>
      <c r="CP248" s="146"/>
      <c r="CQ248" s="146"/>
      <c r="CR248" s="146"/>
      <c r="CS248" s="146"/>
      <c r="CT248" s="167"/>
      <c r="CU248" s="231"/>
      <c r="CV248" s="231"/>
      <c r="CW248" s="231"/>
      <c r="CX248" s="231"/>
      <c r="CY248" s="231"/>
      <c r="CZ248" s="231"/>
      <c r="DA248" s="155"/>
      <c r="DB248" s="146"/>
      <c r="DC248" s="173"/>
      <c r="DD248" s="146"/>
      <c r="DE248" s="173"/>
      <c r="DF248" s="146"/>
      <c r="DG248" s="315"/>
      <c r="DH248" s="146"/>
      <c r="DI248" s="315"/>
      <c r="DJ248" s="146"/>
      <c r="DK248" s="207"/>
      <c r="DL248" s="231"/>
      <c r="DM248" s="231"/>
      <c r="DN248" s="231"/>
      <c r="DO248" s="233"/>
    </row>
    <row r="249" spans="1:119" x14ac:dyDescent="0.25">
      <c r="A249" s="152">
        <v>246</v>
      </c>
      <c r="B249" s="138"/>
      <c r="C249" s="138"/>
      <c r="D249" s="168">
        <v>41754</v>
      </c>
      <c r="E249" s="166">
        <v>1</v>
      </c>
      <c r="F249" s="166">
        <v>0</v>
      </c>
      <c r="M249" s="167">
        <v>2</v>
      </c>
      <c r="N249" s="146">
        <v>2</v>
      </c>
      <c r="O249" s="146">
        <v>2</v>
      </c>
      <c r="P249" s="146">
        <v>2</v>
      </c>
      <c r="Q249" s="146">
        <v>2</v>
      </c>
      <c r="R249" s="146">
        <v>2</v>
      </c>
      <c r="S249" s="167"/>
      <c r="T249" s="146"/>
      <c r="U249" s="146"/>
      <c r="V249" s="146"/>
      <c r="W249" s="146"/>
      <c r="X249" s="146"/>
      <c r="Y249" s="167"/>
      <c r="Z249" s="146"/>
      <c r="AA249" s="146"/>
      <c r="AB249" s="146"/>
      <c r="AC249" s="146"/>
      <c r="AD249" s="146"/>
      <c r="AE249" s="167"/>
      <c r="AF249" s="146"/>
      <c r="AG249" s="146"/>
      <c r="AH249" s="146"/>
      <c r="AI249" s="146"/>
      <c r="AJ249" s="171"/>
      <c r="AK249" s="315"/>
      <c r="AL249" s="315"/>
      <c r="AM249" s="169"/>
      <c r="AN249" s="311"/>
      <c r="AO249" s="234"/>
      <c r="AP249" s="234"/>
      <c r="AQ249" s="234"/>
      <c r="AR249" s="234"/>
      <c r="AS249" s="277"/>
      <c r="AT249" s="277"/>
      <c r="AU249" s="207"/>
      <c r="AV249" s="173"/>
      <c r="AW249" s="173"/>
      <c r="AX249" s="173"/>
      <c r="AY249" s="173"/>
      <c r="AZ249" s="173"/>
      <c r="BA249" s="173"/>
      <c r="BB249" s="173"/>
      <c r="BC249" s="173"/>
      <c r="BD249" s="173"/>
      <c r="BE249" s="146"/>
      <c r="BF249" s="173"/>
      <c r="BG249" s="173"/>
      <c r="BH249" s="173"/>
      <c r="BI249" s="173"/>
      <c r="BJ249" s="167"/>
      <c r="BK249" s="171"/>
      <c r="BL249" s="234"/>
      <c r="BM249" s="303"/>
      <c r="BN249" s="173"/>
      <c r="BO249" s="304"/>
      <c r="BP249" s="278"/>
      <c r="BQ249" s="171"/>
      <c r="BR249" s="146"/>
      <c r="BS249" s="146"/>
      <c r="BT249" s="146"/>
      <c r="BU249" s="146"/>
      <c r="BV249" s="146"/>
      <c r="BW249" s="146"/>
      <c r="BX249" s="277"/>
      <c r="BY249" s="146"/>
      <c r="BZ249" s="146"/>
      <c r="CA249" s="146"/>
      <c r="CB249" s="146"/>
      <c r="CC249" s="146"/>
      <c r="CD249" s="146"/>
      <c r="CE249" s="277"/>
      <c r="CF249" s="146"/>
      <c r="CG249" s="146"/>
      <c r="CH249" s="146"/>
      <c r="CI249" s="146"/>
      <c r="CJ249" s="146"/>
      <c r="CK249" s="146"/>
      <c r="CL249" s="234"/>
      <c r="CM249" s="318"/>
      <c r="CN249" s="308"/>
      <c r="CO249" s="308"/>
      <c r="CP249" s="308"/>
      <c r="CQ249" s="308"/>
      <c r="CR249" s="308"/>
      <c r="CS249" s="308"/>
      <c r="CT249" s="167"/>
      <c r="CU249" s="231"/>
      <c r="CV249" s="231"/>
      <c r="CW249" s="231"/>
      <c r="CX249" s="231"/>
      <c r="CY249" s="231"/>
      <c r="CZ249" s="231"/>
      <c r="DA249" s="155"/>
      <c r="DB249" s="146"/>
      <c r="DC249" s="173"/>
      <c r="DD249" s="146"/>
      <c r="DE249" s="173"/>
      <c r="DF249" s="146"/>
      <c r="DG249" s="315"/>
      <c r="DH249" s="315"/>
      <c r="DI249" s="146"/>
      <c r="DJ249" s="146"/>
      <c r="DK249" s="207"/>
      <c r="DL249" s="231"/>
      <c r="DM249" s="231"/>
      <c r="DN249" s="231"/>
      <c r="DO249" s="233"/>
    </row>
    <row r="250" spans="1:119" x14ac:dyDescent="0.25">
      <c r="A250" s="152">
        <v>247</v>
      </c>
      <c r="B250" s="138"/>
      <c r="C250" s="138"/>
      <c r="D250" s="168">
        <v>41754</v>
      </c>
      <c r="E250" s="166">
        <v>1</v>
      </c>
      <c r="F250" s="166">
        <v>0</v>
      </c>
      <c r="M250" s="167">
        <v>1</v>
      </c>
      <c r="N250" s="146">
        <v>1</v>
      </c>
      <c r="O250" s="146">
        <v>1</v>
      </c>
      <c r="P250" s="234">
        <v>1</v>
      </c>
      <c r="Q250" s="234">
        <v>1</v>
      </c>
      <c r="R250" s="234">
        <v>1</v>
      </c>
      <c r="S250" s="167"/>
      <c r="T250" s="146"/>
      <c r="U250" s="146"/>
      <c r="V250" s="146"/>
      <c r="W250" s="146"/>
      <c r="X250" s="146"/>
      <c r="Y250" s="167"/>
      <c r="Z250" s="146"/>
      <c r="AA250" s="146"/>
      <c r="AB250" s="146"/>
      <c r="AC250" s="146"/>
      <c r="AD250" s="146"/>
      <c r="AE250" s="167"/>
      <c r="AF250" s="146"/>
      <c r="AG250" s="146"/>
      <c r="AH250" s="146"/>
      <c r="AI250" s="146"/>
      <c r="AJ250" s="171"/>
      <c r="AK250" s="146"/>
      <c r="AL250" s="146"/>
      <c r="AM250" s="170"/>
      <c r="AN250" s="311"/>
      <c r="AO250" s="234"/>
      <c r="AP250" s="234"/>
      <c r="AQ250" s="234"/>
      <c r="AR250" s="234"/>
      <c r="AS250" s="277"/>
      <c r="AT250" s="319"/>
      <c r="AU250" s="207"/>
      <c r="AV250" s="173"/>
      <c r="AW250" s="173"/>
      <c r="AX250" s="173"/>
      <c r="AY250" s="173"/>
      <c r="AZ250" s="173"/>
      <c r="BA250" s="173"/>
      <c r="BB250" s="173"/>
      <c r="BC250" s="173"/>
      <c r="BD250" s="173"/>
      <c r="BE250" s="146"/>
      <c r="BF250" s="146"/>
      <c r="BG250" s="146"/>
      <c r="BH250" s="146"/>
      <c r="BI250" s="146"/>
      <c r="BJ250" s="167"/>
      <c r="BK250" s="171"/>
      <c r="BL250" s="234"/>
      <c r="BM250" s="303"/>
      <c r="BN250" s="173"/>
      <c r="BO250" s="304"/>
      <c r="BP250" s="311"/>
      <c r="BQ250" s="277"/>
      <c r="BR250" s="146"/>
      <c r="BS250" s="146"/>
      <c r="BT250" s="146"/>
      <c r="BU250" s="146"/>
      <c r="BV250" s="146"/>
      <c r="BW250" s="146"/>
      <c r="BX250" s="234"/>
      <c r="BY250" s="167"/>
      <c r="BZ250" s="146"/>
      <c r="CA250" s="146"/>
      <c r="CB250" s="146"/>
      <c r="CC250" s="146"/>
      <c r="CD250" s="146"/>
      <c r="CE250" s="234"/>
      <c r="CF250" s="167"/>
      <c r="CG250" s="146"/>
      <c r="CH250" s="146"/>
      <c r="CI250" s="146"/>
      <c r="CJ250" s="146"/>
      <c r="CK250" s="146"/>
      <c r="CL250" s="277"/>
      <c r="CM250" s="146"/>
      <c r="CN250" s="231"/>
      <c r="CO250" s="231"/>
      <c r="CP250" s="231"/>
      <c r="CQ250" s="231"/>
      <c r="CR250" s="231"/>
      <c r="CS250" s="231"/>
      <c r="CT250" s="167"/>
      <c r="CU250" s="231"/>
      <c r="CV250" s="231"/>
      <c r="CW250" s="231"/>
      <c r="CX250" s="231"/>
      <c r="CY250" s="231"/>
      <c r="CZ250" s="231"/>
      <c r="DA250" s="155"/>
      <c r="DB250" s="146"/>
      <c r="DC250" s="146"/>
      <c r="DD250" s="146"/>
      <c r="DE250" s="173"/>
      <c r="DF250" s="146"/>
      <c r="DG250" s="146"/>
      <c r="DH250" s="146"/>
      <c r="DI250" s="315"/>
      <c r="DJ250" s="146"/>
      <c r="DK250" s="234"/>
      <c r="DL250" s="234"/>
      <c r="DM250" s="234"/>
      <c r="DN250" s="231"/>
      <c r="DO250" s="77"/>
    </row>
    <row r="251" spans="1:119" x14ac:dyDescent="0.25">
      <c r="A251" s="152">
        <v>248</v>
      </c>
      <c r="D251" s="168">
        <v>41754</v>
      </c>
      <c r="E251" s="166">
        <v>1</v>
      </c>
      <c r="F251" s="166">
        <v>1</v>
      </c>
      <c r="G251" s="31">
        <v>6.4</v>
      </c>
      <c r="I251" s="125">
        <v>64</v>
      </c>
      <c r="J251">
        <v>10</v>
      </c>
      <c r="L251">
        <v>63</v>
      </c>
      <c r="M251" s="167">
        <v>1</v>
      </c>
      <c r="N251" s="146">
        <v>1</v>
      </c>
      <c r="O251" s="146">
        <v>2</v>
      </c>
      <c r="P251" s="234">
        <v>1</v>
      </c>
      <c r="Q251" s="234">
        <v>1</v>
      </c>
      <c r="R251" s="234">
        <v>1</v>
      </c>
      <c r="S251" s="167"/>
      <c r="T251" s="146"/>
      <c r="U251" s="146" t="s">
        <v>1128</v>
      </c>
      <c r="V251" s="234" t="s">
        <v>1131</v>
      </c>
      <c r="W251" s="234"/>
      <c r="X251" s="234"/>
      <c r="Y251" s="167"/>
      <c r="Z251" s="146"/>
      <c r="AA251" s="146">
        <v>3</v>
      </c>
      <c r="AB251" s="146"/>
      <c r="AC251" s="146"/>
      <c r="AD251" s="146"/>
      <c r="AE251" s="167"/>
      <c r="AF251" s="146"/>
      <c r="AG251" s="146"/>
      <c r="AH251" s="146">
        <v>3</v>
      </c>
      <c r="AI251" s="146"/>
      <c r="AJ251" s="171"/>
      <c r="AK251" s="169"/>
      <c r="AL251" s="169"/>
      <c r="AM251" s="170"/>
      <c r="AN251" s="311"/>
      <c r="AO251" s="234"/>
      <c r="AP251" s="234"/>
      <c r="AQ251" s="234"/>
      <c r="AR251" s="234"/>
      <c r="AS251" s="277"/>
      <c r="AT251" s="319"/>
      <c r="AU251" s="207">
        <v>1</v>
      </c>
      <c r="AV251" s="173">
        <v>1.57</v>
      </c>
      <c r="AW251" s="173">
        <v>240</v>
      </c>
      <c r="AX251" s="173"/>
      <c r="AY251" s="173"/>
      <c r="AZ251" s="173"/>
      <c r="BA251" s="173"/>
      <c r="BB251" s="173"/>
      <c r="BC251" s="173"/>
      <c r="BD251" s="173"/>
      <c r="BE251" s="146"/>
      <c r="BF251" s="146"/>
      <c r="BG251" s="146"/>
      <c r="BH251" s="146"/>
      <c r="BI251" s="146"/>
      <c r="BJ251" s="167">
        <v>0</v>
      </c>
      <c r="BK251" s="171">
        <v>0</v>
      </c>
      <c r="BL251" s="234"/>
      <c r="BM251" s="303"/>
      <c r="BN251" s="173"/>
      <c r="BO251" s="304"/>
      <c r="BP251" s="311"/>
      <c r="BQ251" s="277"/>
      <c r="BR251" s="231"/>
      <c r="BS251" s="231"/>
      <c r="BT251" s="231"/>
      <c r="BU251" s="231"/>
      <c r="BV251" s="231"/>
      <c r="BW251" s="231"/>
      <c r="BX251" s="233"/>
      <c r="BY251" s="167"/>
      <c r="BZ251" s="231"/>
      <c r="CA251" s="231"/>
      <c r="CB251" s="231"/>
      <c r="CC251" s="231"/>
      <c r="CD251" s="231"/>
      <c r="CE251" s="233"/>
      <c r="CF251" s="167"/>
      <c r="CG251" s="146"/>
      <c r="CH251" s="146"/>
      <c r="CI251" s="146"/>
      <c r="CJ251" s="146"/>
      <c r="CK251" s="146"/>
      <c r="CL251" s="277"/>
      <c r="CM251" s="231"/>
      <c r="CN251" s="231"/>
      <c r="CO251" s="231"/>
      <c r="CP251" s="231"/>
      <c r="CQ251" s="231"/>
      <c r="CR251" s="231"/>
      <c r="CS251" s="231"/>
      <c r="CT251" s="167"/>
      <c r="CU251" s="231"/>
      <c r="CV251" s="231"/>
      <c r="CW251" s="231"/>
      <c r="CX251" s="231"/>
      <c r="CY251" s="231"/>
      <c r="CZ251" s="231"/>
      <c r="DA251" s="155"/>
      <c r="DB251" s="146"/>
      <c r="DC251" s="173"/>
      <c r="DD251" s="146"/>
      <c r="DE251" s="173"/>
      <c r="DF251" s="146"/>
      <c r="DG251" s="146"/>
      <c r="DH251" s="146"/>
      <c r="DI251" s="146"/>
      <c r="DJ251" s="146"/>
      <c r="DK251" s="234"/>
      <c r="DL251" s="231"/>
      <c r="DM251" s="231"/>
      <c r="DN251" s="231"/>
      <c r="DO251" s="77"/>
    </row>
    <row r="252" spans="1:119" x14ac:dyDescent="0.25">
      <c r="A252" s="152">
        <v>249</v>
      </c>
      <c r="D252" s="168">
        <v>41765</v>
      </c>
      <c r="E252" s="166">
        <v>1</v>
      </c>
      <c r="F252" s="166">
        <v>1</v>
      </c>
      <c r="G252" s="31">
        <v>6.1</v>
      </c>
      <c r="I252" s="125">
        <v>36</v>
      </c>
      <c r="J252">
        <v>10.1</v>
      </c>
      <c r="L252">
        <v>35</v>
      </c>
      <c r="M252" s="167"/>
      <c r="N252" s="146"/>
      <c r="O252" s="146">
        <v>1</v>
      </c>
      <c r="P252" s="234">
        <v>1</v>
      </c>
      <c r="Q252" s="234">
        <v>1</v>
      </c>
      <c r="R252" s="234">
        <v>1</v>
      </c>
      <c r="S252" s="167"/>
      <c r="T252" s="146"/>
      <c r="U252" s="146"/>
      <c r="V252" s="234" t="s">
        <v>1128</v>
      </c>
      <c r="W252" s="234"/>
      <c r="X252" s="234"/>
      <c r="Y252" s="167"/>
      <c r="Z252" s="146"/>
      <c r="AA252" s="146"/>
      <c r="AB252" s="146">
        <v>3</v>
      </c>
      <c r="AC252" s="146"/>
      <c r="AD252" s="146"/>
      <c r="AE252" s="167"/>
      <c r="AF252" s="146"/>
      <c r="AG252" s="146"/>
      <c r="AH252" s="146"/>
      <c r="AI252" s="146">
        <v>3</v>
      </c>
      <c r="AJ252" s="171"/>
      <c r="AK252" s="169">
        <v>41785</v>
      </c>
      <c r="AL252" s="169"/>
      <c r="AM252" s="170">
        <v>41785</v>
      </c>
      <c r="AN252" s="311"/>
      <c r="AO252" s="234"/>
      <c r="AP252" s="234"/>
      <c r="AQ252" s="234"/>
      <c r="AR252" s="234"/>
      <c r="AS252" s="277"/>
      <c r="AT252" s="277" t="s">
        <v>1205</v>
      </c>
      <c r="AU252" s="207">
        <v>1</v>
      </c>
      <c r="AV252" s="173">
        <v>1.75</v>
      </c>
      <c r="AW252" s="173">
        <v>210</v>
      </c>
      <c r="AX252" s="173"/>
      <c r="AY252" s="173"/>
      <c r="AZ252" s="173"/>
      <c r="BA252" s="173"/>
      <c r="BB252" s="173"/>
      <c r="BC252" s="173"/>
      <c r="BD252" s="173"/>
      <c r="BE252" s="146"/>
      <c r="BF252" s="146"/>
      <c r="BG252" s="146"/>
      <c r="BH252" s="146"/>
      <c r="BI252" s="146"/>
      <c r="BJ252" s="167">
        <v>0</v>
      </c>
      <c r="BK252" s="171">
        <v>0</v>
      </c>
      <c r="BL252" s="234"/>
      <c r="BM252" s="303"/>
      <c r="BN252" s="173"/>
      <c r="BO252" s="304"/>
      <c r="BP252" s="311"/>
      <c r="BQ252" s="277"/>
      <c r="BR252" s="231"/>
      <c r="BS252" s="231"/>
      <c r="BT252" s="231"/>
      <c r="BU252" s="231"/>
      <c r="BV252" s="231"/>
      <c r="BW252" s="231"/>
      <c r="BX252" s="233"/>
      <c r="BY252" s="167"/>
      <c r="BZ252" s="231"/>
      <c r="CA252" s="231"/>
      <c r="CB252" s="231"/>
      <c r="CC252" s="231"/>
      <c r="CD252" s="231"/>
      <c r="CE252" s="233"/>
      <c r="CF252" s="167"/>
      <c r="CG252" s="146"/>
      <c r="CH252" s="146"/>
      <c r="CI252" s="146"/>
      <c r="CJ252" s="146"/>
      <c r="CK252" s="146"/>
      <c r="CL252" s="277"/>
      <c r="CM252" s="231"/>
      <c r="CN252" s="231"/>
      <c r="CO252" s="231"/>
      <c r="CP252" s="231"/>
      <c r="CQ252" s="231"/>
      <c r="CR252" s="231"/>
      <c r="CS252" s="231"/>
      <c r="CT252" s="167"/>
      <c r="CU252" s="231"/>
      <c r="CV252" s="231"/>
      <c r="CW252" s="231"/>
      <c r="CX252" s="231"/>
      <c r="CY252" s="231"/>
      <c r="CZ252" s="231"/>
      <c r="DA252" s="155"/>
      <c r="DB252" s="146"/>
      <c r="DC252" s="146"/>
      <c r="DD252" s="146"/>
      <c r="DE252" s="173"/>
      <c r="DF252" s="146"/>
      <c r="DG252" s="315"/>
      <c r="DH252" s="315"/>
      <c r="DI252" s="146"/>
      <c r="DJ252" s="146"/>
      <c r="DK252" s="234"/>
      <c r="DL252" s="231"/>
      <c r="DM252" s="231"/>
      <c r="DN252" s="231"/>
      <c r="DO252" s="77"/>
    </row>
    <row r="253" spans="1:119" x14ac:dyDescent="0.25">
      <c r="A253" s="152">
        <v>250</v>
      </c>
      <c r="D253" s="168">
        <v>41754</v>
      </c>
      <c r="E253" s="166">
        <v>1</v>
      </c>
      <c r="F253" s="166">
        <v>0</v>
      </c>
      <c r="M253" s="167">
        <v>1</v>
      </c>
      <c r="N253" s="146">
        <v>1</v>
      </c>
      <c r="O253" s="146">
        <v>2</v>
      </c>
      <c r="P253" s="234">
        <v>2</v>
      </c>
      <c r="Q253" s="234">
        <v>2</v>
      </c>
      <c r="R253" s="234">
        <v>2</v>
      </c>
      <c r="S253" s="167"/>
      <c r="T253" s="146"/>
      <c r="U253" s="146"/>
      <c r="V253" s="234"/>
      <c r="W253" s="234"/>
      <c r="X253" s="234"/>
      <c r="Y253" s="167"/>
      <c r="Z253" s="146"/>
      <c r="AA253" s="146"/>
      <c r="AB253" s="146"/>
      <c r="AC253" s="146"/>
      <c r="AD253" s="146"/>
      <c r="AE253" s="167"/>
      <c r="AF253" s="146"/>
      <c r="AG253" s="146"/>
      <c r="AH253" s="146"/>
      <c r="AI253" s="146"/>
      <c r="AJ253" s="171"/>
      <c r="AK253" s="169"/>
      <c r="AL253" s="169"/>
      <c r="AM253" s="170"/>
      <c r="AN253" s="311"/>
      <c r="AO253" s="234"/>
      <c r="AP253" s="234"/>
      <c r="AQ253" s="234"/>
      <c r="AR253" s="234"/>
      <c r="AS253" s="277"/>
      <c r="AT253" s="319"/>
      <c r="AU253" s="207"/>
      <c r="AV253" s="173"/>
      <c r="AW253" s="173"/>
      <c r="AX253" s="173"/>
      <c r="AY253" s="173"/>
      <c r="AZ253" s="173"/>
      <c r="BA253" s="173"/>
      <c r="BB253" s="173"/>
      <c r="BC253" s="173"/>
      <c r="BD253" s="173"/>
      <c r="BE253" s="146"/>
      <c r="BF253" s="146"/>
      <c r="BG253" s="146"/>
      <c r="BH253" s="146"/>
      <c r="BI253" s="146"/>
      <c r="BJ253" s="167"/>
      <c r="BK253" s="171"/>
      <c r="BL253" s="234"/>
      <c r="BM253" s="303"/>
      <c r="BN253" s="173"/>
      <c r="BO253" s="304"/>
      <c r="BP253" s="311"/>
      <c r="BQ253" s="277"/>
      <c r="BR253" s="231"/>
      <c r="BS253" s="231"/>
      <c r="BT253" s="231"/>
      <c r="BU253" s="231"/>
      <c r="BV253" s="231"/>
      <c r="BW253" s="231"/>
      <c r="BX253" s="233"/>
      <c r="BY253" s="167"/>
      <c r="BZ253" s="231"/>
      <c r="CA253" s="231"/>
      <c r="CB253" s="231"/>
      <c r="CC253" s="231"/>
      <c r="CD253" s="231"/>
      <c r="CE253" s="233"/>
      <c r="CF253" s="167"/>
      <c r="CG253" s="146"/>
      <c r="CH253" s="146"/>
      <c r="CI253" s="146"/>
      <c r="CJ253" s="146"/>
      <c r="CK253" s="146"/>
      <c r="CL253" s="277"/>
      <c r="CM253" s="231"/>
      <c r="CN253" s="231"/>
      <c r="CO253" s="231"/>
      <c r="CP253" s="231"/>
      <c r="CQ253" s="231"/>
      <c r="CR253" s="231"/>
      <c r="CS253" s="231"/>
      <c r="CT253" s="167"/>
      <c r="CU253" s="231"/>
      <c r="CV253" s="231"/>
      <c r="CW253" s="231"/>
      <c r="CX253" s="231"/>
      <c r="CY253" s="231"/>
      <c r="CZ253" s="231"/>
      <c r="DA253" s="155"/>
      <c r="DB253" s="146"/>
      <c r="DC253" s="146"/>
      <c r="DD253" s="146"/>
      <c r="DE253" s="173"/>
      <c r="DF253" s="146"/>
      <c r="DG253" s="146"/>
      <c r="DH253" s="146"/>
      <c r="DI253" s="315"/>
      <c r="DJ253" s="146"/>
      <c r="DK253" s="234"/>
      <c r="DL253" s="231"/>
      <c r="DM253" s="231"/>
      <c r="DN253" s="231"/>
      <c r="DO253" s="77"/>
    </row>
    <row r="254" spans="1:119" x14ac:dyDescent="0.25">
      <c r="A254" s="152">
        <v>251</v>
      </c>
      <c r="B254" s="188"/>
      <c r="C254" s="188"/>
      <c r="D254" s="168">
        <v>41754</v>
      </c>
      <c r="E254" s="166">
        <v>1</v>
      </c>
      <c r="F254" s="166">
        <v>0</v>
      </c>
      <c r="M254" s="167">
        <v>1</v>
      </c>
      <c r="N254" s="146">
        <v>1</v>
      </c>
      <c r="O254" s="146">
        <v>1</v>
      </c>
      <c r="P254" s="234">
        <v>1</v>
      </c>
      <c r="Q254" s="234">
        <v>1</v>
      </c>
      <c r="R254" s="234">
        <v>1</v>
      </c>
      <c r="S254" s="167"/>
      <c r="T254" s="146"/>
      <c r="U254" s="146"/>
      <c r="V254" s="234"/>
      <c r="W254" s="234"/>
      <c r="X254" s="234"/>
      <c r="Y254" s="167"/>
      <c r="Z254" s="146"/>
      <c r="AA254" s="146"/>
      <c r="AB254" s="146"/>
      <c r="AC254" s="146"/>
      <c r="AD254" s="146"/>
      <c r="AE254" s="167"/>
      <c r="AF254" s="146"/>
      <c r="AG254" s="146"/>
      <c r="AH254" s="146"/>
      <c r="AI254" s="146"/>
      <c r="AJ254" s="171"/>
      <c r="AK254" s="169"/>
      <c r="AL254" s="169"/>
      <c r="AM254" s="170"/>
      <c r="AN254" s="311"/>
      <c r="AO254" s="234"/>
      <c r="AP254" s="234"/>
      <c r="AQ254" s="234"/>
      <c r="AR254" s="234"/>
      <c r="AS254" s="277"/>
      <c r="AT254" s="319"/>
      <c r="AU254" s="207"/>
      <c r="AV254" s="173"/>
      <c r="AW254" s="173"/>
      <c r="AX254" s="173"/>
      <c r="AY254" s="173"/>
      <c r="AZ254" s="173"/>
      <c r="BA254" s="173"/>
      <c r="BB254" s="173"/>
      <c r="BC254" s="173"/>
      <c r="BD254" s="173"/>
      <c r="BE254" s="146"/>
      <c r="BF254" s="146"/>
      <c r="BG254" s="146"/>
      <c r="BH254" s="146"/>
      <c r="BI254" s="146"/>
      <c r="BJ254" s="167"/>
      <c r="BK254" s="171"/>
      <c r="BL254" s="234"/>
      <c r="BM254" s="303"/>
      <c r="BN254" s="173"/>
      <c r="BO254" s="304"/>
      <c r="BP254" s="311"/>
      <c r="BQ254" s="277"/>
      <c r="BR254" s="231"/>
      <c r="BS254" s="231"/>
      <c r="BT254" s="231"/>
      <c r="BU254" s="231"/>
      <c r="BV254" s="231"/>
      <c r="BW254" s="231"/>
      <c r="BX254" s="233"/>
      <c r="BY254" s="167"/>
      <c r="BZ254" s="231"/>
      <c r="CA254" s="231"/>
      <c r="CB254" s="231"/>
      <c r="CC254" s="231"/>
      <c r="CD254" s="231"/>
      <c r="CE254" s="233"/>
      <c r="CF254" s="167"/>
      <c r="CG254" s="146"/>
      <c r="CH254" s="146"/>
      <c r="CI254" s="146"/>
      <c r="CJ254" s="146"/>
      <c r="CK254" s="146"/>
      <c r="CL254" s="277"/>
      <c r="CM254" s="231"/>
      <c r="CN254" s="231"/>
      <c r="CO254" s="231"/>
      <c r="CP254" s="231"/>
      <c r="CQ254" s="231"/>
      <c r="CR254" s="231"/>
      <c r="CS254" s="231"/>
      <c r="CT254" s="167"/>
      <c r="CU254" s="231"/>
      <c r="CV254" s="231"/>
      <c r="CW254" s="231"/>
      <c r="CX254" s="231"/>
      <c r="CY254" s="231"/>
      <c r="CZ254" s="231"/>
      <c r="DA254" s="155"/>
      <c r="DB254" s="146"/>
      <c r="DC254" s="146"/>
      <c r="DD254" s="146"/>
      <c r="DE254" s="173"/>
      <c r="DF254" s="146"/>
      <c r="DG254" s="146"/>
      <c r="DH254" s="146"/>
      <c r="DI254" s="146"/>
      <c r="DJ254" s="146"/>
      <c r="DK254" s="234"/>
      <c r="DL254" s="231"/>
      <c r="DM254" s="231"/>
      <c r="DN254" s="231"/>
      <c r="DO254" s="77"/>
    </row>
    <row r="255" spans="1:119" x14ac:dyDescent="0.25">
      <c r="A255" s="152">
        <v>252</v>
      </c>
      <c r="B255" s="138"/>
      <c r="C255" s="138"/>
      <c r="D255" s="168">
        <v>41754</v>
      </c>
      <c r="E255" s="166">
        <v>1</v>
      </c>
      <c r="F255" s="166">
        <v>0</v>
      </c>
      <c r="M255" s="167">
        <v>1</v>
      </c>
      <c r="N255" s="146">
        <v>1</v>
      </c>
      <c r="O255" s="146">
        <v>1</v>
      </c>
      <c r="P255" s="234">
        <v>1</v>
      </c>
      <c r="Q255" s="234">
        <v>1</v>
      </c>
      <c r="R255" s="234"/>
      <c r="S255" s="167"/>
      <c r="T255" s="146"/>
      <c r="U255" s="146"/>
      <c r="V255" s="234"/>
      <c r="W255" s="234"/>
      <c r="X255" s="234"/>
      <c r="Y255" s="167"/>
      <c r="Z255" s="146"/>
      <c r="AA255" s="146"/>
      <c r="AB255" s="234"/>
      <c r="AC255" s="234"/>
      <c r="AD255" s="234"/>
      <c r="AE255" s="167"/>
      <c r="AF255" s="146"/>
      <c r="AG255" s="146"/>
      <c r="AH255" s="146"/>
      <c r="AI255" s="146"/>
      <c r="AJ255" s="171"/>
      <c r="AK255" s="169"/>
      <c r="AL255" s="169"/>
      <c r="AM255" s="170"/>
      <c r="AN255" s="311"/>
      <c r="AO255" s="234"/>
      <c r="AP255" s="234"/>
      <c r="AQ255" s="234"/>
      <c r="AR255" s="234"/>
      <c r="AS255" s="277">
        <v>80</v>
      </c>
      <c r="AT255" s="319" t="s">
        <v>1225</v>
      </c>
      <c r="AU255" s="207"/>
      <c r="AV255" s="173"/>
      <c r="AW255" s="173"/>
      <c r="AX255" s="173"/>
      <c r="AY255" s="173"/>
      <c r="AZ255" s="173"/>
      <c r="BA255" s="173"/>
      <c r="BB255" s="173"/>
      <c r="BC255" s="173"/>
      <c r="BD255" s="173"/>
      <c r="BE255" s="146">
        <v>1</v>
      </c>
      <c r="BF255" s="146">
        <v>1.87</v>
      </c>
      <c r="BG255" s="146"/>
      <c r="BH255" s="146"/>
      <c r="BI255" s="146"/>
      <c r="BJ255" s="167"/>
      <c r="BK255" s="171"/>
      <c r="BL255" s="234"/>
      <c r="BM255" s="303"/>
      <c r="BN255" s="173"/>
      <c r="BO255" s="304"/>
      <c r="BP255" s="311"/>
      <c r="BQ255" s="277"/>
      <c r="BR255" s="231"/>
      <c r="BS255" s="231"/>
      <c r="BT255" s="231"/>
      <c r="BU255" s="231"/>
      <c r="BV255" s="231"/>
      <c r="BW255" s="231"/>
      <c r="BX255" s="233"/>
      <c r="BY255" s="167"/>
      <c r="BZ255" s="231"/>
      <c r="CA255" s="231"/>
      <c r="CB255" s="231"/>
      <c r="CC255" s="231"/>
      <c r="CD255" s="231"/>
      <c r="CE255" s="233"/>
      <c r="CF255" s="167"/>
      <c r="CG255" s="146"/>
      <c r="CH255" s="146"/>
      <c r="CI255" s="146"/>
      <c r="CJ255" s="146"/>
      <c r="CK255" s="146"/>
      <c r="CL255" s="277"/>
      <c r="CM255" s="231"/>
      <c r="CN255" s="231"/>
      <c r="CO255" s="231"/>
      <c r="CP255" s="231"/>
      <c r="CQ255" s="231"/>
      <c r="CR255" s="231"/>
      <c r="CS255" s="231"/>
      <c r="CT255" s="167"/>
      <c r="CU255" s="231"/>
      <c r="CV255" s="231"/>
      <c r="CW255" s="231"/>
      <c r="CX255" s="231"/>
      <c r="CY255" s="231"/>
      <c r="CZ255" s="231"/>
      <c r="DA255" s="155"/>
      <c r="DB255" s="146"/>
      <c r="DC255" s="146"/>
      <c r="DD255" s="146"/>
      <c r="DE255" s="173"/>
      <c r="DF255" s="146"/>
      <c r="DG255" s="315"/>
      <c r="DH255" s="315"/>
      <c r="DI255" s="315"/>
      <c r="DJ255" s="146"/>
      <c r="DK255" s="234"/>
      <c r="DL255" s="231"/>
      <c r="DM255" s="231"/>
      <c r="DN255" s="231"/>
      <c r="DO255" s="77"/>
    </row>
    <row r="256" spans="1:119" x14ac:dyDescent="0.25">
      <c r="A256" s="152">
        <v>253</v>
      </c>
      <c r="B256" s="138"/>
      <c r="C256" s="138"/>
      <c r="D256" s="321">
        <v>41765</v>
      </c>
      <c r="E256" s="166">
        <v>1</v>
      </c>
      <c r="F256" s="166">
        <v>0</v>
      </c>
      <c r="M256" s="167"/>
      <c r="N256" s="146"/>
      <c r="O256" s="146">
        <v>1</v>
      </c>
      <c r="P256" s="234">
        <v>1</v>
      </c>
      <c r="Q256" s="234">
        <v>1</v>
      </c>
      <c r="R256" s="234">
        <v>1</v>
      </c>
      <c r="S256" s="167"/>
      <c r="T256" s="146"/>
      <c r="U256" s="146"/>
      <c r="V256" s="234"/>
      <c r="W256" s="234"/>
      <c r="X256" s="234"/>
      <c r="Y256" s="167"/>
      <c r="Z256" s="146"/>
      <c r="AA256" s="146"/>
      <c r="AB256" s="234"/>
      <c r="AC256" s="234"/>
      <c r="AD256" s="234"/>
      <c r="AE256" s="167"/>
      <c r="AF256" s="146"/>
      <c r="AG256" s="146"/>
      <c r="AH256" s="146"/>
      <c r="AI256" s="146"/>
      <c r="AJ256" s="171"/>
      <c r="AK256" s="169"/>
      <c r="AL256" s="169"/>
      <c r="AM256" s="170"/>
      <c r="AN256" s="311"/>
      <c r="AO256" s="234"/>
      <c r="AP256" s="234"/>
      <c r="AQ256" s="234"/>
      <c r="AR256" s="234"/>
      <c r="AS256" s="277"/>
      <c r="AT256" s="277" t="s">
        <v>1226</v>
      </c>
      <c r="AU256" s="207"/>
      <c r="AV256" s="173"/>
      <c r="AW256" s="173"/>
      <c r="AX256" s="173"/>
      <c r="AY256" s="173"/>
      <c r="AZ256" s="173"/>
      <c r="BA256" s="173"/>
      <c r="BB256" s="173"/>
      <c r="BC256" s="173"/>
      <c r="BD256" s="173"/>
      <c r="BE256" s="146"/>
      <c r="BF256" s="146"/>
      <c r="BG256" s="146"/>
      <c r="BH256" s="146"/>
      <c r="BI256" s="146"/>
      <c r="BJ256" s="167"/>
      <c r="BK256" s="171"/>
      <c r="BL256" s="234"/>
      <c r="BM256" s="303"/>
      <c r="BN256" s="173"/>
      <c r="BO256" s="304"/>
      <c r="BP256" s="311"/>
      <c r="BQ256" s="277"/>
      <c r="BR256" s="231"/>
      <c r="BS256" s="231"/>
      <c r="BT256" s="231"/>
      <c r="BU256" s="231"/>
      <c r="BV256" s="231"/>
      <c r="BW256" s="231"/>
      <c r="BX256" s="233"/>
      <c r="BY256" s="167"/>
      <c r="BZ256" s="231"/>
      <c r="CA256" s="231"/>
      <c r="CB256" s="231"/>
      <c r="CC256" s="231"/>
      <c r="CD256" s="231"/>
      <c r="CE256" s="233"/>
      <c r="CF256" s="167"/>
      <c r="CG256" s="146"/>
      <c r="CH256" s="146"/>
      <c r="CI256" s="146"/>
      <c r="CJ256" s="146"/>
      <c r="CK256" s="146"/>
      <c r="CL256" s="277"/>
      <c r="CM256" s="231"/>
      <c r="CN256" s="231"/>
      <c r="CO256" s="231"/>
      <c r="CP256" s="231"/>
      <c r="CQ256" s="231"/>
      <c r="CR256" s="231"/>
      <c r="CS256" s="231"/>
      <c r="CT256" s="167"/>
      <c r="CU256" s="231"/>
      <c r="CV256" s="231"/>
      <c r="CW256" s="231"/>
      <c r="CX256" s="231"/>
      <c r="CY256" s="231"/>
      <c r="CZ256" s="231"/>
      <c r="DA256" s="155"/>
      <c r="DB256" s="146"/>
      <c r="DC256" s="146"/>
      <c r="DD256" s="146"/>
      <c r="DE256" s="173"/>
      <c r="DF256" s="146"/>
      <c r="DG256" s="146"/>
      <c r="DH256" s="146"/>
      <c r="DI256" s="315"/>
      <c r="DJ256" s="146"/>
      <c r="DK256" s="234"/>
      <c r="DL256" s="231"/>
      <c r="DM256" s="231"/>
      <c r="DN256" s="231"/>
      <c r="DO256" s="77"/>
    </row>
    <row r="257" spans="1:119" x14ac:dyDescent="0.25">
      <c r="A257" s="172">
        <v>300</v>
      </c>
      <c r="D257" s="168">
        <v>41754</v>
      </c>
      <c r="E257" s="166">
        <v>1</v>
      </c>
      <c r="F257" s="233">
        <v>1</v>
      </c>
      <c r="G257" s="31">
        <v>6.2</v>
      </c>
      <c r="I257" s="125">
        <v>8</v>
      </c>
      <c r="J257">
        <v>10.1</v>
      </c>
      <c r="L257">
        <v>7</v>
      </c>
      <c r="M257" s="167">
        <v>1</v>
      </c>
      <c r="N257" s="146">
        <v>1</v>
      </c>
      <c r="O257" s="231">
        <v>1</v>
      </c>
      <c r="P257" s="233">
        <v>1</v>
      </c>
      <c r="Q257" s="233">
        <v>1</v>
      </c>
      <c r="R257" s="233">
        <v>1</v>
      </c>
      <c r="S257" s="231" t="s">
        <v>1128</v>
      </c>
      <c r="T257" s="231" t="s">
        <v>1128</v>
      </c>
      <c r="U257" s="231" t="s">
        <v>1132</v>
      </c>
      <c r="V257" s="233"/>
      <c r="W257" s="233"/>
      <c r="X257" s="233"/>
      <c r="Y257" s="231">
        <v>2</v>
      </c>
      <c r="Z257" s="231">
        <v>2</v>
      </c>
      <c r="AA257" s="146">
        <v>2</v>
      </c>
      <c r="AB257" s="233"/>
      <c r="AC257" s="233"/>
      <c r="AD257" s="233"/>
      <c r="AE257" s="231"/>
      <c r="AF257" s="231"/>
      <c r="AG257" s="231"/>
      <c r="AH257" s="231">
        <v>2</v>
      </c>
      <c r="AI257" s="231"/>
      <c r="AJ257" s="231"/>
      <c r="AK257" s="351">
        <v>41773</v>
      </c>
      <c r="AL257" s="351">
        <v>41773</v>
      </c>
      <c r="AM257" s="351">
        <v>41779</v>
      </c>
      <c r="AN257" s="233"/>
      <c r="AO257" s="233"/>
      <c r="AP257" s="233"/>
      <c r="AQ257" s="233"/>
      <c r="AR257" s="233"/>
      <c r="AS257" s="233"/>
      <c r="AT257" s="233" t="s">
        <v>1227</v>
      </c>
      <c r="AU257" s="360">
        <v>1</v>
      </c>
      <c r="AV257" s="357">
        <v>1.59</v>
      </c>
      <c r="AW257" s="357">
        <v>160</v>
      </c>
      <c r="AX257" s="357"/>
      <c r="AY257" s="357"/>
      <c r="AZ257" s="357"/>
      <c r="BA257" s="357"/>
      <c r="BB257" s="357"/>
      <c r="BC257" s="357"/>
      <c r="BD257" s="357"/>
      <c r="BE257" s="231"/>
      <c r="BF257" s="231"/>
      <c r="BG257" s="231"/>
      <c r="BH257" s="231"/>
      <c r="BI257" s="231"/>
      <c r="BJ257" s="231">
        <v>0</v>
      </c>
      <c r="BK257" s="231">
        <v>0</v>
      </c>
      <c r="BL257" s="233"/>
      <c r="BM257" s="233"/>
      <c r="BN257" s="233"/>
      <c r="BO257" s="233"/>
      <c r="BP257" s="233"/>
      <c r="BQ257" s="233"/>
      <c r="BR257" s="231"/>
      <c r="BS257" s="231"/>
      <c r="BT257" s="231"/>
      <c r="BU257" s="231"/>
      <c r="BV257" s="231"/>
      <c r="BW257" s="231"/>
      <c r="BX257" s="233"/>
      <c r="BY257" s="231"/>
      <c r="BZ257" s="231"/>
      <c r="CA257" s="231"/>
      <c r="CB257" s="231"/>
      <c r="CC257" s="231"/>
      <c r="CD257" s="231"/>
      <c r="CE257" s="233"/>
      <c r="CF257" s="231"/>
      <c r="CG257" s="231"/>
      <c r="CH257" s="231"/>
      <c r="CI257" s="231"/>
      <c r="CJ257" s="231"/>
      <c r="CK257" s="231"/>
      <c r="CL257" s="233"/>
      <c r="CM257" s="231"/>
      <c r="CN257" s="231"/>
      <c r="CO257" s="231"/>
      <c r="CP257" s="231"/>
      <c r="CQ257" s="231"/>
      <c r="CR257" s="231"/>
      <c r="CS257" s="231"/>
      <c r="CT257" s="231"/>
      <c r="CU257" s="231"/>
      <c r="CV257" s="231"/>
      <c r="CW257" s="231"/>
      <c r="CX257" s="231"/>
      <c r="CY257" s="231"/>
      <c r="CZ257" s="231"/>
      <c r="DA257" s="322"/>
      <c r="DB257" s="233"/>
      <c r="DC257" s="231"/>
      <c r="DD257" s="231"/>
      <c r="DE257" s="233"/>
      <c r="DF257" s="146"/>
      <c r="DG257" s="231"/>
      <c r="DH257" s="231"/>
      <c r="DI257" s="146"/>
      <c r="DJ257" s="231"/>
      <c r="DK257" s="234"/>
      <c r="DL257" s="231"/>
      <c r="DM257" s="231"/>
      <c r="DN257" s="231"/>
      <c r="DO257" s="77"/>
    </row>
    <row r="258" spans="1:119" x14ac:dyDescent="0.25">
      <c r="A258" s="178">
        <v>301</v>
      </c>
      <c r="D258" s="168">
        <v>41754</v>
      </c>
      <c r="E258" s="166">
        <v>1</v>
      </c>
      <c r="F258" s="135">
        <v>1</v>
      </c>
      <c r="G258" s="31">
        <v>6.5</v>
      </c>
      <c r="I258" s="125">
        <v>24</v>
      </c>
      <c r="J258">
        <v>9.8000000000000007</v>
      </c>
      <c r="L258">
        <v>24</v>
      </c>
      <c r="M258" s="346">
        <v>1</v>
      </c>
      <c r="N258" s="337">
        <v>1</v>
      </c>
      <c r="O258" s="337">
        <v>1</v>
      </c>
      <c r="P258" s="233">
        <v>1</v>
      </c>
      <c r="Q258" s="233">
        <v>1</v>
      </c>
      <c r="R258" s="233">
        <v>1</v>
      </c>
      <c r="S258" s="337" t="s">
        <v>1128</v>
      </c>
      <c r="T258" s="337" t="s">
        <v>1128</v>
      </c>
      <c r="U258" s="337" t="s">
        <v>1128</v>
      </c>
      <c r="V258" s="135" t="s">
        <v>1131</v>
      </c>
      <c r="Y258" s="337">
        <v>1</v>
      </c>
      <c r="Z258" s="337">
        <v>1</v>
      </c>
      <c r="AA258" s="337">
        <v>2</v>
      </c>
      <c r="AH258" s="337">
        <v>2</v>
      </c>
      <c r="AK258" s="352">
        <v>41779</v>
      </c>
      <c r="AL258" s="352"/>
      <c r="AM258" s="352">
        <v>41779</v>
      </c>
      <c r="AQ258" s="135">
        <v>5</v>
      </c>
      <c r="AT258" s="350" t="s">
        <v>1228</v>
      </c>
      <c r="AU258" s="361">
        <v>1</v>
      </c>
      <c r="AV258" s="358">
        <v>1.78</v>
      </c>
      <c r="AW258" s="358">
        <v>260</v>
      </c>
      <c r="BJ258" s="337">
        <v>1</v>
      </c>
      <c r="BK258" s="337">
        <v>1</v>
      </c>
      <c r="BL258" s="135" t="s">
        <v>1216</v>
      </c>
      <c r="BP258" s="135">
        <v>301</v>
      </c>
      <c r="BQ258" s="135">
        <v>1</v>
      </c>
      <c r="BR258" s="337">
        <v>4</v>
      </c>
      <c r="BS258" s="337">
        <v>3</v>
      </c>
      <c r="BT258" s="231">
        <v>0</v>
      </c>
      <c r="BU258" s="231">
        <f>BT258+BS258</f>
        <v>3</v>
      </c>
      <c r="BV258" s="231">
        <v>0</v>
      </c>
      <c r="BW258" s="231">
        <v>0</v>
      </c>
      <c r="BX258" s="135" t="s">
        <v>1216</v>
      </c>
    </row>
    <row r="259" spans="1:119" x14ac:dyDescent="0.25">
      <c r="A259" s="178">
        <v>302</v>
      </c>
      <c r="C259" s="188"/>
      <c r="D259" s="168">
        <v>41754</v>
      </c>
      <c r="E259" s="166">
        <v>1</v>
      </c>
      <c r="F259" s="135">
        <v>1</v>
      </c>
      <c r="G259" s="31">
        <v>6.4</v>
      </c>
      <c r="I259" s="125">
        <v>66</v>
      </c>
      <c r="J259">
        <v>9.9</v>
      </c>
      <c r="L259">
        <v>64</v>
      </c>
      <c r="M259" s="346">
        <v>1</v>
      </c>
      <c r="N259" s="337">
        <v>1</v>
      </c>
      <c r="O259" s="337">
        <v>1</v>
      </c>
      <c r="P259" s="233">
        <v>1</v>
      </c>
      <c r="Q259" s="233">
        <v>1</v>
      </c>
      <c r="R259" s="233">
        <v>1</v>
      </c>
      <c r="U259" s="337" t="s">
        <v>1128</v>
      </c>
      <c r="AA259" s="337">
        <v>4</v>
      </c>
      <c r="AB259" s="135">
        <v>6</v>
      </c>
      <c r="AI259" s="341">
        <v>7</v>
      </c>
      <c r="AK259" s="352">
        <v>41773</v>
      </c>
      <c r="AL259" s="352">
        <v>41779</v>
      </c>
      <c r="AM259" s="352">
        <v>41785</v>
      </c>
      <c r="AT259" s="135" t="s">
        <v>1229</v>
      </c>
      <c r="AU259" s="361">
        <v>1</v>
      </c>
      <c r="AV259" s="358">
        <v>1.79</v>
      </c>
      <c r="AW259" s="358">
        <v>205</v>
      </c>
      <c r="BJ259" s="337">
        <v>0</v>
      </c>
      <c r="BK259" s="337">
        <v>0</v>
      </c>
    </row>
    <row r="260" spans="1:119" x14ac:dyDescent="0.25">
      <c r="A260" s="178">
        <v>303</v>
      </c>
      <c r="C260" s="188"/>
      <c r="D260" s="168">
        <v>41757</v>
      </c>
      <c r="E260" s="166">
        <v>1</v>
      </c>
      <c r="F260" s="135">
        <v>1</v>
      </c>
      <c r="G260" s="31">
        <v>6.9</v>
      </c>
      <c r="I260" s="125">
        <v>23</v>
      </c>
      <c r="J260">
        <v>10.4</v>
      </c>
      <c r="L260">
        <v>23</v>
      </c>
      <c r="N260" s="337">
        <v>1</v>
      </c>
      <c r="O260" s="337">
        <v>1</v>
      </c>
      <c r="P260" s="233">
        <v>1</v>
      </c>
      <c r="Q260" s="233">
        <v>1</v>
      </c>
      <c r="R260" s="233">
        <v>1</v>
      </c>
      <c r="U260" s="337" t="s">
        <v>1128</v>
      </c>
      <c r="V260" s="135" t="s">
        <v>1131</v>
      </c>
      <c r="AA260" s="337">
        <v>5</v>
      </c>
      <c r="AH260" s="337">
        <v>8</v>
      </c>
      <c r="AK260" s="352">
        <v>41779</v>
      </c>
      <c r="AL260" s="352">
        <v>41779</v>
      </c>
      <c r="AM260" s="352">
        <v>41785</v>
      </c>
      <c r="AT260" s="135" t="s">
        <v>1230</v>
      </c>
      <c r="BE260" s="337">
        <v>1</v>
      </c>
      <c r="BF260" s="337" t="s">
        <v>122</v>
      </c>
      <c r="BL260" s="135" t="s">
        <v>1224</v>
      </c>
    </row>
    <row r="261" spans="1:119" x14ac:dyDescent="0.25">
      <c r="A261" s="178">
        <v>304</v>
      </c>
      <c r="C261" s="339"/>
      <c r="D261" s="168">
        <v>41765</v>
      </c>
      <c r="E261" s="166">
        <v>1</v>
      </c>
      <c r="F261" s="135">
        <v>1</v>
      </c>
      <c r="G261" s="31">
        <v>6.7</v>
      </c>
      <c r="I261" s="125">
        <v>55</v>
      </c>
      <c r="J261">
        <v>10</v>
      </c>
      <c r="L261">
        <v>54</v>
      </c>
      <c r="O261" s="337">
        <v>1</v>
      </c>
      <c r="P261" s="233">
        <v>1</v>
      </c>
      <c r="Q261" s="233">
        <v>1</v>
      </c>
      <c r="R261" s="233">
        <v>1</v>
      </c>
      <c r="U261" s="337" t="s">
        <v>1132</v>
      </c>
      <c r="AA261" s="337">
        <v>4</v>
      </c>
      <c r="AB261" s="135">
        <v>4</v>
      </c>
      <c r="AI261" s="341">
        <v>5</v>
      </c>
      <c r="AK261" s="352">
        <v>41773</v>
      </c>
      <c r="AL261" s="352">
        <v>41779</v>
      </c>
      <c r="AM261" s="352">
        <v>41785</v>
      </c>
      <c r="AT261" s="135" t="s">
        <v>1229</v>
      </c>
      <c r="AU261" s="361">
        <v>1</v>
      </c>
      <c r="AV261" s="358">
        <v>2.17</v>
      </c>
      <c r="AW261" s="358">
        <v>221</v>
      </c>
      <c r="BJ261" s="337">
        <v>1</v>
      </c>
      <c r="BK261" s="337">
        <v>1</v>
      </c>
      <c r="BP261" s="135">
        <v>304</v>
      </c>
      <c r="BQ261" s="135">
        <v>1</v>
      </c>
      <c r="BR261" s="337">
        <v>8</v>
      </c>
      <c r="BS261" s="337">
        <v>2</v>
      </c>
      <c r="BT261" s="231">
        <v>0</v>
      </c>
      <c r="BU261" s="231">
        <f>BT261+BS261</f>
        <v>2</v>
      </c>
      <c r="BV261" s="231">
        <v>0</v>
      </c>
      <c r="BW261" s="231">
        <v>0</v>
      </c>
    </row>
    <row r="262" spans="1:119" x14ac:dyDescent="0.25">
      <c r="A262" s="178">
        <v>305</v>
      </c>
      <c r="D262" s="168">
        <v>41773</v>
      </c>
      <c r="E262" s="135">
        <v>1</v>
      </c>
      <c r="F262" s="135">
        <v>1</v>
      </c>
      <c r="J262">
        <v>10.1</v>
      </c>
      <c r="L262">
        <v>21</v>
      </c>
      <c r="P262" s="233">
        <v>1</v>
      </c>
      <c r="Q262" s="233">
        <v>1</v>
      </c>
      <c r="R262" s="233">
        <v>1</v>
      </c>
      <c r="AH262" s="337">
        <v>4</v>
      </c>
      <c r="AK262" s="352">
        <v>41773</v>
      </c>
      <c r="AL262" s="352">
        <v>41779</v>
      </c>
      <c r="AM262" s="352">
        <v>41779</v>
      </c>
      <c r="AT262" s="135" t="s">
        <v>1227</v>
      </c>
      <c r="AU262" s="361">
        <v>1</v>
      </c>
      <c r="AV262" s="358">
        <v>1.88</v>
      </c>
      <c r="AW262" s="358">
        <v>265</v>
      </c>
      <c r="BJ262" s="337">
        <v>0</v>
      </c>
      <c r="BK262" s="337">
        <v>0</v>
      </c>
    </row>
    <row r="263" spans="1:119" x14ac:dyDescent="0.25">
      <c r="AK263" s="352"/>
      <c r="AL263" s="352"/>
      <c r="AM263" s="352"/>
    </row>
    <row r="264" spans="1:119" x14ac:dyDescent="0.25">
      <c r="AK264" s="352"/>
      <c r="AL264" s="352"/>
      <c r="AM264" s="352"/>
    </row>
    <row r="265" spans="1:119" x14ac:dyDescent="0.25">
      <c r="AK265" s="352"/>
      <c r="AL265" s="352"/>
      <c r="AM265" s="352"/>
    </row>
    <row r="266" spans="1:119" x14ac:dyDescent="0.25">
      <c r="AK266" s="352"/>
      <c r="AL266" s="352"/>
      <c r="AM266" s="352"/>
    </row>
    <row r="267" spans="1:119" x14ac:dyDescent="0.25">
      <c r="B267" s="188" t="s">
        <v>12</v>
      </c>
      <c r="AK267" s="352"/>
      <c r="AL267" s="352"/>
      <c r="AM267" s="352"/>
    </row>
    <row r="268" spans="1:119" x14ac:dyDescent="0.25">
      <c r="B268" s="188" t="s">
        <v>14</v>
      </c>
      <c r="AK268" s="352"/>
      <c r="AL268" s="352"/>
      <c r="AM268" s="352"/>
    </row>
    <row r="269" spans="1:119" x14ac:dyDescent="0.25">
      <c r="B269" s="339" t="s">
        <v>90</v>
      </c>
      <c r="AK269" s="352"/>
      <c r="AL269" s="352"/>
      <c r="AM269" s="352"/>
    </row>
  </sheetData>
  <mergeCells count="95">
    <mergeCell ref="BB3:BB4"/>
    <mergeCell ref="BC3:BC4"/>
    <mergeCell ref="DL3:DL4"/>
    <mergeCell ref="DM3:DM4"/>
    <mergeCell ref="DN3:DN4"/>
    <mergeCell ref="DE3:DE4"/>
    <mergeCell ref="CS3:CS4"/>
    <mergeCell ref="CT3:CT4"/>
    <mergeCell ref="CU3:CU4"/>
    <mergeCell ref="CV3:CV4"/>
    <mergeCell ref="CZ3:CZ4"/>
    <mergeCell ref="DA3:DA4"/>
    <mergeCell ref="DB3:DB4"/>
    <mergeCell ref="DC3:DC4"/>
    <mergeCell ref="DD3:DD4"/>
    <mergeCell ref="BS3:BS4"/>
    <mergeCell ref="DO3:DO4"/>
    <mergeCell ref="DF3:DF4"/>
    <mergeCell ref="DG3:DG4"/>
    <mergeCell ref="DH3:DH4"/>
    <mergeCell ref="DI3:DI4"/>
    <mergeCell ref="DJ3:DJ4"/>
    <mergeCell ref="DK3:DK4"/>
    <mergeCell ref="BT3:BT4"/>
    <mergeCell ref="BX3:BX4"/>
    <mergeCell ref="BY3:BY4"/>
    <mergeCell ref="BZ3:BZ4"/>
    <mergeCell ref="CA3:CA4"/>
    <mergeCell ref="CE3:CE4"/>
    <mergeCell ref="CF3:CF4"/>
    <mergeCell ref="CG3:CG4"/>
    <mergeCell ref="CH3:CH4"/>
    <mergeCell ref="BU3:BU4"/>
    <mergeCell ref="BV3:BV4"/>
    <mergeCell ref="BW3:BW4"/>
    <mergeCell ref="CB3:CB4"/>
    <mergeCell ref="CC3:CC4"/>
    <mergeCell ref="CD3:CD4"/>
    <mergeCell ref="BR3:BR4"/>
    <mergeCell ref="BG3:BG4"/>
    <mergeCell ref="BH3:BH4"/>
    <mergeCell ref="BI3:BI4"/>
    <mergeCell ref="BJ3:BJ4"/>
    <mergeCell ref="BK3:BK4"/>
    <mergeCell ref="BL3:BL4"/>
    <mergeCell ref="BM3:BM4"/>
    <mergeCell ref="BN3:BN4"/>
    <mergeCell ref="BO3:BO4"/>
    <mergeCell ref="BP3:BP4"/>
    <mergeCell ref="BQ3:BQ4"/>
    <mergeCell ref="BF3:BF4"/>
    <mergeCell ref="S3:X3"/>
    <mergeCell ref="Y3:AD3"/>
    <mergeCell ref="AE3:AJ3"/>
    <mergeCell ref="AK3:AM3"/>
    <mergeCell ref="AN3:AS3"/>
    <mergeCell ref="AT3:AT4"/>
    <mergeCell ref="AU3:AU4"/>
    <mergeCell ref="AV3:AV4"/>
    <mergeCell ref="AW3:AW4"/>
    <mergeCell ref="BD3:BD4"/>
    <mergeCell ref="BE3:BE4"/>
    <mergeCell ref="AX3:AX4"/>
    <mergeCell ref="AY3:AY4"/>
    <mergeCell ref="AZ3:AZ4"/>
    <mergeCell ref="BA3:BA4"/>
    <mergeCell ref="CT2:CZ2"/>
    <mergeCell ref="A3:A4"/>
    <mergeCell ref="B3:B4"/>
    <mergeCell ref="C3:C4"/>
    <mergeCell ref="D3:D4"/>
    <mergeCell ref="E3:E4"/>
    <mergeCell ref="F3:F4"/>
    <mergeCell ref="G3:I3"/>
    <mergeCell ref="J3:L3"/>
    <mergeCell ref="M3:R3"/>
    <mergeCell ref="J2:L2"/>
    <mergeCell ref="AU2:AW2"/>
    <mergeCell ref="BR2:BX2"/>
    <mergeCell ref="BY2:CE2"/>
    <mergeCell ref="CF2:CL2"/>
    <mergeCell ref="CM2:CS2"/>
    <mergeCell ref="CI3:CI4"/>
    <mergeCell ref="CJ3:CJ4"/>
    <mergeCell ref="CX3:CX4"/>
    <mergeCell ref="CY3:CY4"/>
    <mergeCell ref="CK3:CK4"/>
    <mergeCell ref="CP3:CP4"/>
    <mergeCell ref="CQ3:CQ4"/>
    <mergeCell ref="CR3:CR4"/>
    <mergeCell ref="CW3:CW4"/>
    <mergeCell ref="CL3:CL4"/>
    <mergeCell ref="CM3:CM4"/>
    <mergeCell ref="CN3:CN4"/>
    <mergeCell ref="CO3:CO4"/>
  </mergeCell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H269"/>
  <sheetViews>
    <sheetView workbookViewId="0">
      <pane xSplit="3" ySplit="4" topLeftCell="D74" activePane="bottomRight" state="frozen"/>
      <selection pane="topRight" activeCell="D1" sqref="D1"/>
      <selection pane="bottomLeft" activeCell="A5" sqref="A5"/>
      <selection pane="bottomRight" activeCell="K9" sqref="K9"/>
    </sheetView>
  </sheetViews>
  <sheetFormatPr defaultColWidth="8.85546875" defaultRowHeight="15" x14ac:dyDescent="0.25"/>
  <cols>
    <col min="1" max="1" width="6.5703125" style="178" customWidth="1"/>
    <col min="2" max="2" width="58.42578125" style="135" bestFit="1" customWidth="1"/>
    <col min="3" max="3" width="13.28515625" style="135" bestFit="1" customWidth="1"/>
    <col min="4" max="4" width="10.28515625" style="382" customWidth="1"/>
    <col min="5" max="5" width="3.7109375" style="135" customWidth="1"/>
    <col min="6" max="6" width="6.42578125" style="135" customWidth="1"/>
    <col min="7" max="7" width="6.42578125" style="137" customWidth="1"/>
    <col min="8" max="8" width="6.42578125" style="135" customWidth="1"/>
    <col min="9" max="9" width="6.42578125" style="139" customWidth="1"/>
    <col min="10" max="11" width="6.42578125" style="135" customWidth="1"/>
    <col min="12" max="12" width="6.42578125" style="382" customWidth="1"/>
    <col min="13" max="13" width="6.42578125" style="383" customWidth="1"/>
    <col min="14" max="14" width="4" style="382" customWidth="1"/>
    <col min="15" max="15" width="4.42578125" style="382" customWidth="1"/>
    <col min="16" max="18" width="4.42578125" style="135" customWidth="1"/>
    <col min="19" max="21" width="4.42578125" style="382" customWidth="1"/>
    <col min="22" max="24" width="4.42578125" style="135" customWidth="1"/>
    <col min="25" max="27" width="4.42578125" style="382" customWidth="1"/>
    <col min="28" max="30" width="4.42578125" style="135" customWidth="1"/>
    <col min="31" max="31" width="9" style="382" customWidth="1"/>
    <col min="32" max="34" width="4.42578125" style="382" customWidth="1"/>
    <col min="35" max="37" width="10.42578125" style="382" bestFit="1" customWidth="1"/>
    <col min="38" max="43" width="4.42578125" style="135" customWidth="1"/>
    <col min="44" max="44" width="11.28515625" style="135" customWidth="1"/>
    <col min="45" max="45" width="6.42578125" style="361" customWidth="1"/>
    <col min="46" max="46" width="7.5703125" style="358" customWidth="1"/>
    <col min="47" max="47" width="7.28515625" style="358" customWidth="1"/>
    <col min="48" max="52" width="7" style="358" customWidth="1"/>
    <col min="53" max="53" width="9.7109375" style="358" customWidth="1"/>
    <col min="54" max="54" width="7" style="358" customWidth="1"/>
    <col min="55" max="61" width="9.140625" style="382"/>
    <col min="62" max="62" width="31.42578125" style="135" bestFit="1" customWidth="1"/>
    <col min="63" max="63" width="2.7109375" style="135" customWidth="1"/>
    <col min="64" max="64" width="2.28515625" style="135" customWidth="1"/>
    <col min="65" max="65" width="0.85546875" style="135" customWidth="1"/>
    <col min="66" max="66" width="7.140625" style="135" customWidth="1"/>
    <col min="67" max="67" width="5" style="135" customWidth="1"/>
    <col min="68" max="73" width="5" style="382" customWidth="1"/>
    <col min="74" max="74" width="5" style="135" customWidth="1"/>
    <col min="75" max="80" width="5" style="382" customWidth="1"/>
    <col min="81" max="81" width="5" style="135" customWidth="1"/>
    <col min="82" max="87" width="5" style="382" customWidth="1"/>
    <col min="88" max="88" width="5" style="135" customWidth="1"/>
    <col min="89" max="102" width="5" style="382" customWidth="1"/>
    <col min="103" max="123" width="5" style="386" customWidth="1"/>
    <col min="124" max="124" width="7.28515625" style="178" customWidth="1"/>
    <col min="125" max="125" width="6.28515625" style="135" customWidth="1"/>
    <col min="126" max="127" width="6.42578125" style="382" customWidth="1"/>
    <col min="128" max="128" width="7.5703125" style="135" customWidth="1"/>
    <col min="129" max="129" width="4.7109375" style="378" customWidth="1"/>
    <col min="130" max="130" width="13.85546875" style="382" bestFit="1" customWidth="1"/>
    <col min="131" max="131" width="10.42578125" style="382" bestFit="1" customWidth="1"/>
    <col min="132" max="132" width="13.85546875" style="378" bestFit="1" customWidth="1"/>
    <col min="133" max="133" width="7.42578125" style="382" customWidth="1"/>
    <col min="134" max="134" width="6.28515625" style="138" customWidth="1"/>
    <col min="135" max="135" width="6.42578125" style="382" customWidth="1"/>
    <col min="136" max="136" width="6" style="382" customWidth="1"/>
    <col min="137" max="137" width="5" style="382" customWidth="1"/>
    <col min="138" max="138" width="49.5703125" customWidth="1"/>
  </cols>
  <sheetData>
    <row r="1" spans="1:138" x14ac:dyDescent="0.25">
      <c r="A1" s="134" t="s">
        <v>997</v>
      </c>
      <c r="D1" s="134" t="s">
        <v>1285</v>
      </c>
      <c r="E1" s="136"/>
      <c r="H1" s="138"/>
      <c r="J1" s="138"/>
      <c r="K1" s="138"/>
      <c r="L1" s="378"/>
      <c r="N1" s="378"/>
      <c r="O1" s="378"/>
      <c r="P1" s="138"/>
      <c r="Q1" s="138"/>
      <c r="R1" s="138"/>
      <c r="S1" s="378"/>
      <c r="T1" s="378"/>
      <c r="U1" s="378"/>
      <c r="V1" s="138"/>
      <c r="W1" s="138"/>
      <c r="X1" s="138"/>
      <c r="Y1" s="378"/>
      <c r="Z1" s="378"/>
      <c r="AA1" s="378"/>
      <c r="AB1" s="138"/>
      <c r="AC1" s="138"/>
      <c r="AD1" s="138"/>
      <c r="AE1" s="378"/>
      <c r="AF1" s="378"/>
      <c r="AG1" s="378"/>
      <c r="AH1" s="378"/>
      <c r="AI1" s="378"/>
      <c r="AJ1" s="378"/>
      <c r="AK1" s="378"/>
      <c r="AL1" s="138"/>
      <c r="AM1" s="138"/>
      <c r="AN1" s="138"/>
      <c r="AO1" s="138"/>
      <c r="AP1" s="138"/>
      <c r="AQ1" s="138"/>
      <c r="AR1" s="138"/>
      <c r="AS1" s="224" t="s">
        <v>1219</v>
      </c>
      <c r="AT1" s="378"/>
      <c r="AU1" s="378"/>
      <c r="AV1" s="382"/>
      <c r="AW1" s="382"/>
      <c r="AX1" s="382"/>
      <c r="AY1" s="382"/>
      <c r="AZ1" s="382"/>
      <c r="BA1" s="382"/>
      <c r="BN1" s="140" t="s">
        <v>43</v>
      </c>
      <c r="BW1" s="378"/>
      <c r="BX1" s="378"/>
      <c r="BY1" s="378"/>
      <c r="BZ1" s="378"/>
      <c r="CA1" s="378"/>
      <c r="CB1" s="378"/>
      <c r="CC1" s="138"/>
      <c r="CD1" s="378"/>
      <c r="CE1" s="378"/>
      <c r="CF1" s="378"/>
      <c r="CG1" s="378"/>
      <c r="CH1" s="378"/>
      <c r="CI1" s="378"/>
      <c r="CJ1" s="138"/>
      <c r="CK1" s="378"/>
      <c r="CL1" s="378"/>
      <c r="CM1" s="378"/>
      <c r="CN1" s="378"/>
      <c r="CO1" s="378"/>
      <c r="CP1" s="378"/>
      <c r="CQ1" s="378"/>
      <c r="DT1" s="224" t="s">
        <v>999</v>
      </c>
      <c r="DV1" s="378"/>
      <c r="DW1" s="378"/>
      <c r="DZ1" s="378"/>
      <c r="EA1" s="378"/>
    </row>
    <row r="2" spans="1:138" x14ac:dyDescent="0.25">
      <c r="B2" s="141"/>
      <c r="C2" s="141"/>
      <c r="D2" s="380"/>
      <c r="E2" s="142"/>
      <c r="F2" s="142"/>
      <c r="G2" s="353"/>
      <c r="H2" s="142"/>
      <c r="I2" s="355"/>
      <c r="J2" s="813"/>
      <c r="K2" s="813"/>
      <c r="L2" s="813"/>
      <c r="M2" s="381"/>
      <c r="N2" s="378"/>
      <c r="O2" s="378"/>
      <c r="P2" s="138"/>
      <c r="Q2" s="138"/>
      <c r="R2" s="138"/>
      <c r="S2" s="378"/>
      <c r="T2" s="378"/>
      <c r="U2" s="378"/>
      <c r="V2" s="138"/>
      <c r="W2" s="138"/>
      <c r="X2" s="138"/>
      <c r="Y2" s="378"/>
      <c r="Z2" s="378"/>
      <c r="AA2" s="378"/>
      <c r="AB2" s="378"/>
      <c r="AC2" s="378"/>
      <c r="AD2" s="378"/>
      <c r="AE2" s="378"/>
      <c r="AF2" s="378"/>
      <c r="AG2" s="378"/>
      <c r="AH2" s="378"/>
      <c r="AI2" s="378"/>
      <c r="AJ2" s="378"/>
      <c r="AK2" s="378"/>
      <c r="AL2" s="138"/>
      <c r="AM2" s="138"/>
      <c r="AN2" s="138"/>
      <c r="AO2" s="138"/>
      <c r="AP2" s="138"/>
      <c r="AQ2" s="138"/>
      <c r="AR2" s="138"/>
      <c r="AS2" s="823"/>
      <c r="AT2" s="816"/>
      <c r="AU2" s="816"/>
      <c r="AV2" s="378"/>
      <c r="AW2" s="378"/>
      <c r="AX2" s="378"/>
      <c r="AY2" s="378"/>
      <c r="AZ2" s="378"/>
      <c r="BA2" s="378"/>
      <c r="BB2" s="153"/>
      <c r="BC2" s="378"/>
      <c r="BD2" s="378"/>
      <c r="BE2" s="378"/>
      <c r="BF2" s="378"/>
      <c r="BG2" s="378"/>
      <c r="BH2" s="378"/>
      <c r="BI2" s="378"/>
      <c r="BJ2" s="138"/>
      <c r="BK2" s="138"/>
      <c r="BL2" s="138"/>
      <c r="BM2" s="138"/>
      <c r="BN2" s="137"/>
      <c r="BO2" s="138"/>
      <c r="BP2" s="815" t="s">
        <v>39</v>
      </c>
      <c r="BQ2" s="815"/>
      <c r="BR2" s="815"/>
      <c r="BS2" s="815"/>
      <c r="BT2" s="815"/>
      <c r="BU2" s="815"/>
      <c r="BV2" s="800"/>
      <c r="BW2" s="799" t="s">
        <v>40</v>
      </c>
      <c r="BX2" s="800"/>
      <c r="BY2" s="800"/>
      <c r="BZ2" s="800"/>
      <c r="CA2" s="800"/>
      <c r="CB2" s="800"/>
      <c r="CC2" s="801"/>
      <c r="CD2" s="800" t="s">
        <v>41</v>
      </c>
      <c r="CE2" s="800"/>
      <c r="CF2" s="800"/>
      <c r="CG2" s="800"/>
      <c r="CH2" s="800"/>
      <c r="CI2" s="800"/>
      <c r="CJ2" s="800"/>
      <c r="CK2" s="799" t="s">
        <v>42</v>
      </c>
      <c r="CL2" s="800"/>
      <c r="CM2" s="800"/>
      <c r="CN2" s="800"/>
      <c r="CO2" s="800"/>
      <c r="CP2" s="800"/>
      <c r="CQ2" s="801"/>
      <c r="CR2" s="800" t="s">
        <v>620</v>
      </c>
      <c r="CS2" s="800"/>
      <c r="CT2" s="800"/>
      <c r="CU2" s="800"/>
      <c r="CV2" s="800"/>
      <c r="CW2" s="800"/>
      <c r="CX2" s="800"/>
      <c r="CY2" s="800" t="s">
        <v>621</v>
      </c>
      <c r="CZ2" s="800"/>
      <c r="DA2" s="800"/>
      <c r="DB2" s="800"/>
      <c r="DC2" s="800"/>
      <c r="DD2" s="800"/>
      <c r="DE2" s="800"/>
      <c r="DF2" s="800" t="s">
        <v>622</v>
      </c>
      <c r="DG2" s="800"/>
      <c r="DH2" s="800"/>
      <c r="DI2" s="800"/>
      <c r="DJ2" s="800"/>
      <c r="DK2" s="800"/>
      <c r="DL2" s="800"/>
      <c r="DM2" s="800" t="s">
        <v>623</v>
      </c>
      <c r="DN2" s="800"/>
      <c r="DO2" s="800"/>
      <c r="DP2" s="800"/>
      <c r="DQ2" s="800"/>
      <c r="DR2" s="800"/>
      <c r="DS2" s="800"/>
      <c r="DT2" s="155"/>
      <c r="DU2" s="138"/>
      <c r="DV2" s="138"/>
      <c r="DW2" s="234"/>
      <c r="DX2" s="138"/>
      <c r="DZ2" s="378"/>
      <c r="EA2" s="378"/>
      <c r="EC2" s="378"/>
    </row>
    <row r="3" spans="1:138" ht="15" customHeight="1" x14ac:dyDescent="0.25">
      <c r="A3" s="785" t="s">
        <v>78</v>
      </c>
      <c r="B3" s="787" t="s">
        <v>18</v>
      </c>
      <c r="C3" s="819" t="s">
        <v>966</v>
      </c>
      <c r="D3" s="789" t="s">
        <v>0</v>
      </c>
      <c r="E3" s="793" t="s">
        <v>79</v>
      </c>
      <c r="F3" s="791" t="s">
        <v>77</v>
      </c>
      <c r="G3" s="789">
        <v>42131</v>
      </c>
      <c r="H3" s="793"/>
      <c r="I3" s="822"/>
      <c r="J3" s="789">
        <v>42146</v>
      </c>
      <c r="K3" s="793"/>
      <c r="L3" s="822"/>
      <c r="M3" s="800" t="s">
        <v>45</v>
      </c>
      <c r="N3" s="800"/>
      <c r="O3" s="800"/>
      <c r="P3" s="800"/>
      <c r="Q3" s="800"/>
      <c r="R3" s="800"/>
      <c r="S3" s="799" t="s">
        <v>1</v>
      </c>
      <c r="T3" s="800"/>
      <c r="U3" s="800"/>
      <c r="V3" s="800"/>
      <c r="W3" s="800"/>
      <c r="X3" s="801"/>
      <c r="Y3" s="800" t="s">
        <v>64</v>
      </c>
      <c r="Z3" s="800"/>
      <c r="AA3" s="800"/>
      <c r="AB3" s="800"/>
      <c r="AC3" s="800"/>
      <c r="AD3" s="800"/>
      <c r="AE3" s="799" t="s">
        <v>65</v>
      </c>
      <c r="AF3" s="800"/>
      <c r="AG3" s="800"/>
      <c r="AH3" s="800"/>
      <c r="AI3" s="800" t="s">
        <v>2</v>
      </c>
      <c r="AJ3" s="800"/>
      <c r="AK3" s="800"/>
      <c r="AL3" s="799" t="s">
        <v>3</v>
      </c>
      <c r="AM3" s="800"/>
      <c r="AN3" s="800"/>
      <c r="AO3" s="800"/>
      <c r="AP3" s="800"/>
      <c r="AQ3" s="801"/>
      <c r="AR3" s="798" t="s">
        <v>4</v>
      </c>
      <c r="AS3" s="787" t="s">
        <v>1000</v>
      </c>
      <c r="AT3" s="824" t="s">
        <v>1207</v>
      </c>
      <c r="AU3" s="824" t="s">
        <v>1208</v>
      </c>
      <c r="AV3" s="824" t="s">
        <v>1209</v>
      </c>
      <c r="AW3" s="824" t="s">
        <v>1210</v>
      </c>
      <c r="AX3" s="824" t="s">
        <v>1211</v>
      </c>
      <c r="AY3" s="824" t="s">
        <v>1212</v>
      </c>
      <c r="AZ3" s="824" t="s">
        <v>1213</v>
      </c>
      <c r="BA3" s="824" t="s">
        <v>1214</v>
      </c>
      <c r="BB3" s="825" t="s">
        <v>6</v>
      </c>
      <c r="BC3" s="787" t="s">
        <v>920</v>
      </c>
      <c r="BD3" s="787" t="s">
        <v>7</v>
      </c>
      <c r="BE3" s="787" t="s">
        <v>8</v>
      </c>
      <c r="BF3" s="787" t="s">
        <v>927</v>
      </c>
      <c r="BG3" s="787" t="s">
        <v>1287</v>
      </c>
      <c r="BH3" s="797" t="s">
        <v>919</v>
      </c>
      <c r="BI3" s="819" t="s">
        <v>1005</v>
      </c>
      <c r="BJ3" s="798" t="s">
        <v>4</v>
      </c>
      <c r="BK3" s="747" t="s">
        <v>976</v>
      </c>
      <c r="BL3" s="747" t="s">
        <v>977</v>
      </c>
      <c r="BM3" s="747" t="s">
        <v>978</v>
      </c>
      <c r="BN3" s="797" t="s">
        <v>38</v>
      </c>
      <c r="BO3" s="787" t="s">
        <v>918</v>
      </c>
      <c r="BP3" s="797" t="s">
        <v>1235</v>
      </c>
      <c r="BQ3" s="787" t="s">
        <v>1236</v>
      </c>
      <c r="BR3" s="787" t="s">
        <v>56</v>
      </c>
      <c r="BS3" s="817" t="s">
        <v>1237</v>
      </c>
      <c r="BT3" s="817" t="s">
        <v>1238</v>
      </c>
      <c r="BU3" s="817" t="s">
        <v>1239</v>
      </c>
      <c r="BV3" s="787" t="s">
        <v>58</v>
      </c>
      <c r="BW3" s="797" t="s">
        <v>1235</v>
      </c>
      <c r="BX3" s="787" t="s">
        <v>1236</v>
      </c>
      <c r="BY3" s="787" t="s">
        <v>56</v>
      </c>
      <c r="BZ3" s="817" t="s">
        <v>1237</v>
      </c>
      <c r="CA3" s="817" t="s">
        <v>1238</v>
      </c>
      <c r="CB3" s="817" t="s">
        <v>1239</v>
      </c>
      <c r="CC3" s="787" t="s">
        <v>58</v>
      </c>
      <c r="CD3" s="797" t="s">
        <v>1235</v>
      </c>
      <c r="CE3" s="787" t="s">
        <v>1236</v>
      </c>
      <c r="CF3" s="787" t="s">
        <v>56</v>
      </c>
      <c r="CG3" s="817" t="s">
        <v>1237</v>
      </c>
      <c r="CH3" s="817" t="s">
        <v>1238</v>
      </c>
      <c r="CI3" s="817" t="s">
        <v>1239</v>
      </c>
      <c r="CJ3" s="787" t="s">
        <v>58</v>
      </c>
      <c r="CK3" s="797" t="s">
        <v>1235</v>
      </c>
      <c r="CL3" s="787" t="s">
        <v>1236</v>
      </c>
      <c r="CM3" s="787" t="s">
        <v>56</v>
      </c>
      <c r="CN3" s="817" t="s">
        <v>1237</v>
      </c>
      <c r="CO3" s="817" t="s">
        <v>1238</v>
      </c>
      <c r="CP3" s="817" t="s">
        <v>1239</v>
      </c>
      <c r="CQ3" s="787" t="s">
        <v>58</v>
      </c>
      <c r="CR3" s="797" t="s">
        <v>1235</v>
      </c>
      <c r="CS3" s="787" t="s">
        <v>1236</v>
      </c>
      <c r="CT3" s="787" t="s">
        <v>56</v>
      </c>
      <c r="CU3" s="817" t="s">
        <v>1237</v>
      </c>
      <c r="CV3" s="817" t="s">
        <v>1238</v>
      </c>
      <c r="CW3" s="817" t="s">
        <v>1239</v>
      </c>
      <c r="CX3" s="787" t="s">
        <v>58</v>
      </c>
      <c r="CY3" s="797" t="s">
        <v>1235</v>
      </c>
      <c r="CZ3" s="787" t="s">
        <v>1236</v>
      </c>
      <c r="DA3" s="787" t="s">
        <v>56</v>
      </c>
      <c r="DB3" s="817" t="s">
        <v>1237</v>
      </c>
      <c r="DC3" s="817" t="s">
        <v>1238</v>
      </c>
      <c r="DD3" s="817" t="s">
        <v>1239</v>
      </c>
      <c r="DE3" s="787" t="s">
        <v>58</v>
      </c>
      <c r="DF3" s="797" t="s">
        <v>1235</v>
      </c>
      <c r="DG3" s="787" t="s">
        <v>1236</v>
      </c>
      <c r="DH3" s="787" t="s">
        <v>56</v>
      </c>
      <c r="DI3" s="817" t="s">
        <v>1237</v>
      </c>
      <c r="DJ3" s="817" t="s">
        <v>1238</v>
      </c>
      <c r="DK3" s="817" t="s">
        <v>1239</v>
      </c>
      <c r="DL3" s="787" t="s">
        <v>58</v>
      </c>
      <c r="DM3" s="797" t="s">
        <v>1235</v>
      </c>
      <c r="DN3" s="787" t="s">
        <v>1236</v>
      </c>
      <c r="DO3" s="787" t="s">
        <v>56</v>
      </c>
      <c r="DP3" s="817" t="s">
        <v>1237</v>
      </c>
      <c r="DQ3" s="817" t="s">
        <v>1238</v>
      </c>
      <c r="DR3" s="817" t="s">
        <v>1239</v>
      </c>
      <c r="DS3" s="787" t="s">
        <v>58</v>
      </c>
      <c r="DT3" s="811" t="s">
        <v>38</v>
      </c>
      <c r="DU3" s="787" t="s">
        <v>1009</v>
      </c>
      <c r="DV3" s="787" t="s">
        <v>1001</v>
      </c>
      <c r="DW3" s="787" t="s">
        <v>1002</v>
      </c>
      <c r="DX3" s="747" t="s">
        <v>978</v>
      </c>
      <c r="DY3" s="787" t="s">
        <v>46</v>
      </c>
      <c r="DZ3" s="817" t="s">
        <v>9</v>
      </c>
      <c r="EA3" s="817" t="s">
        <v>10</v>
      </c>
      <c r="EB3" s="817" t="s">
        <v>11</v>
      </c>
      <c r="EC3" s="787" t="s">
        <v>1010</v>
      </c>
      <c r="ED3" s="787" t="s">
        <v>1011</v>
      </c>
      <c r="EE3" s="806" t="s">
        <v>1012</v>
      </c>
      <c r="EF3" s="806" t="s">
        <v>61</v>
      </c>
      <c r="EG3" s="807" t="s">
        <v>979</v>
      </c>
      <c r="EH3" s="804" t="s">
        <v>960</v>
      </c>
    </row>
    <row r="4" spans="1:138" ht="15.75" customHeight="1" x14ac:dyDescent="0.25">
      <c r="A4" s="786"/>
      <c r="B4" s="788"/>
      <c r="C4" s="821"/>
      <c r="D4" s="789"/>
      <c r="E4" s="794"/>
      <c r="F4" s="792"/>
      <c r="G4" s="225" t="s">
        <v>945</v>
      </c>
      <c r="H4" s="226" t="s">
        <v>947</v>
      </c>
      <c r="I4" s="227" t="s">
        <v>1013</v>
      </c>
      <c r="J4" s="379" t="s">
        <v>945</v>
      </c>
      <c r="K4" s="226" t="s">
        <v>947</v>
      </c>
      <c r="L4" s="226" t="s">
        <v>1013</v>
      </c>
      <c r="M4" s="195">
        <v>42118</v>
      </c>
      <c r="N4" s="192">
        <v>42124</v>
      </c>
      <c r="O4" s="192">
        <v>42131</v>
      </c>
      <c r="P4" s="192">
        <v>42138</v>
      </c>
      <c r="Q4" s="192">
        <v>42146</v>
      </c>
      <c r="R4" s="192">
        <v>42152</v>
      </c>
      <c r="S4" s="195">
        <v>42118</v>
      </c>
      <c r="T4" s="192">
        <v>42124</v>
      </c>
      <c r="U4" s="192">
        <v>42131</v>
      </c>
      <c r="V4" s="192">
        <v>42138</v>
      </c>
      <c r="W4" s="192">
        <v>42146</v>
      </c>
      <c r="X4" s="192">
        <v>42152</v>
      </c>
      <c r="Y4" s="195">
        <v>42118</v>
      </c>
      <c r="Z4" s="192">
        <v>42124</v>
      </c>
      <c r="AA4" s="192">
        <v>42131</v>
      </c>
      <c r="AB4" s="192">
        <v>42138</v>
      </c>
      <c r="AC4" s="192">
        <v>42146</v>
      </c>
      <c r="AD4" s="192">
        <v>42152</v>
      </c>
      <c r="AE4" s="192">
        <v>42131</v>
      </c>
      <c r="AF4" s="192">
        <v>42138</v>
      </c>
      <c r="AG4" s="192">
        <v>42146</v>
      </c>
      <c r="AH4" s="192">
        <v>42152</v>
      </c>
      <c r="AI4" s="193" t="s">
        <v>9</v>
      </c>
      <c r="AJ4" s="193" t="s">
        <v>10</v>
      </c>
      <c r="AK4" s="193" t="s">
        <v>11</v>
      </c>
      <c r="AL4" s="195">
        <v>42118</v>
      </c>
      <c r="AM4" s="192">
        <v>42124</v>
      </c>
      <c r="AN4" s="192">
        <v>42131</v>
      </c>
      <c r="AO4" s="192">
        <v>42138</v>
      </c>
      <c r="AP4" s="192">
        <v>42146</v>
      </c>
      <c r="AQ4" s="192">
        <v>42152</v>
      </c>
      <c r="AR4" s="820"/>
      <c r="AS4" s="787"/>
      <c r="AT4" s="824"/>
      <c r="AU4" s="824"/>
      <c r="AV4" s="824"/>
      <c r="AW4" s="824"/>
      <c r="AX4" s="824"/>
      <c r="AY4" s="824"/>
      <c r="AZ4" s="824"/>
      <c r="BA4" s="824"/>
      <c r="BB4" s="825"/>
      <c r="BC4" s="787"/>
      <c r="BD4" s="787"/>
      <c r="BE4" s="787"/>
      <c r="BF4" s="787"/>
      <c r="BG4" s="787"/>
      <c r="BH4" s="797"/>
      <c r="BI4" s="819"/>
      <c r="BJ4" s="798"/>
      <c r="BK4" s="747"/>
      <c r="BL4" s="747"/>
      <c r="BM4" s="747"/>
      <c r="BN4" s="797"/>
      <c r="BO4" s="787"/>
      <c r="BP4" s="797"/>
      <c r="BQ4" s="787"/>
      <c r="BR4" s="787"/>
      <c r="BS4" s="817"/>
      <c r="BT4" s="817"/>
      <c r="BU4" s="817"/>
      <c r="BV4" s="787"/>
      <c r="BW4" s="797"/>
      <c r="BX4" s="787"/>
      <c r="BY4" s="787"/>
      <c r="BZ4" s="817"/>
      <c r="CA4" s="817"/>
      <c r="CB4" s="817"/>
      <c r="CC4" s="787"/>
      <c r="CD4" s="797"/>
      <c r="CE4" s="787"/>
      <c r="CF4" s="787"/>
      <c r="CG4" s="817"/>
      <c r="CH4" s="817"/>
      <c r="CI4" s="817"/>
      <c r="CJ4" s="787"/>
      <c r="CK4" s="797"/>
      <c r="CL4" s="787"/>
      <c r="CM4" s="787"/>
      <c r="CN4" s="817"/>
      <c r="CO4" s="817"/>
      <c r="CP4" s="817"/>
      <c r="CQ4" s="787"/>
      <c r="CR4" s="797"/>
      <c r="CS4" s="787"/>
      <c r="CT4" s="787"/>
      <c r="CU4" s="817"/>
      <c r="CV4" s="817"/>
      <c r="CW4" s="817"/>
      <c r="CX4" s="787"/>
      <c r="CY4" s="797"/>
      <c r="CZ4" s="787"/>
      <c r="DA4" s="787"/>
      <c r="DB4" s="817"/>
      <c r="DC4" s="817"/>
      <c r="DD4" s="817"/>
      <c r="DE4" s="787"/>
      <c r="DF4" s="797"/>
      <c r="DG4" s="787"/>
      <c r="DH4" s="787"/>
      <c r="DI4" s="817"/>
      <c r="DJ4" s="817"/>
      <c r="DK4" s="817"/>
      <c r="DL4" s="787"/>
      <c r="DM4" s="797"/>
      <c r="DN4" s="787"/>
      <c r="DO4" s="787"/>
      <c r="DP4" s="817"/>
      <c r="DQ4" s="817"/>
      <c r="DR4" s="817"/>
      <c r="DS4" s="787"/>
      <c r="DT4" s="811"/>
      <c r="DU4" s="787"/>
      <c r="DV4" s="787"/>
      <c r="DW4" s="787"/>
      <c r="DX4" s="747"/>
      <c r="DY4" s="787"/>
      <c r="DZ4" s="818"/>
      <c r="EA4" s="818"/>
      <c r="EB4" s="817"/>
      <c r="EC4" s="787"/>
      <c r="ED4" s="787"/>
      <c r="EE4" s="806"/>
      <c r="EF4" s="806"/>
      <c r="EG4" s="807"/>
      <c r="EH4" s="804"/>
    </row>
    <row r="5" spans="1:138" x14ac:dyDescent="0.25">
      <c r="A5" s="152">
        <v>1</v>
      </c>
      <c r="B5" s="146" t="s">
        <v>540</v>
      </c>
      <c r="C5" s="146"/>
      <c r="D5" s="387"/>
      <c r="E5" s="166"/>
      <c r="F5" s="166"/>
      <c r="G5" s="135"/>
      <c r="J5" s="203"/>
      <c r="L5" s="146"/>
      <c r="M5" s="167"/>
      <c r="N5" s="146"/>
      <c r="O5" s="146"/>
      <c r="P5" s="146"/>
      <c r="Q5" s="146"/>
      <c r="R5" s="146"/>
      <c r="S5" s="167"/>
      <c r="T5" s="146"/>
      <c r="U5" s="146"/>
      <c r="V5" s="146"/>
      <c r="W5" s="146"/>
      <c r="X5" s="146"/>
      <c r="Y5" s="167"/>
      <c r="Z5" s="146"/>
      <c r="AA5" s="146"/>
      <c r="AB5" s="146"/>
      <c r="AC5" s="146"/>
      <c r="AD5" s="146"/>
      <c r="AE5" s="167"/>
      <c r="AF5" s="146"/>
      <c r="AG5" s="146"/>
      <c r="AH5" s="146"/>
      <c r="AI5" s="169"/>
      <c r="AJ5" s="169"/>
      <c r="AK5" s="170"/>
      <c r="AL5" s="167"/>
      <c r="AM5" s="146"/>
      <c r="AN5" s="146"/>
      <c r="AO5" s="146"/>
      <c r="AP5" s="146"/>
      <c r="AQ5" s="171"/>
      <c r="AR5" s="172"/>
      <c r="AS5" s="359"/>
      <c r="AT5" s="173"/>
      <c r="AU5" s="207"/>
      <c r="AV5" s="173"/>
      <c r="AW5" s="173"/>
      <c r="AX5" s="173"/>
      <c r="AY5" s="173"/>
      <c r="AZ5" s="173"/>
      <c r="BA5" s="173"/>
      <c r="BB5" s="173"/>
      <c r="BC5" s="146"/>
      <c r="BD5" s="173"/>
      <c r="BE5" s="173"/>
      <c r="BF5" s="173"/>
      <c r="BG5" s="173"/>
      <c r="BH5" s="167"/>
      <c r="BI5" s="171"/>
      <c r="BJ5" s="302"/>
      <c r="BK5" s="303"/>
      <c r="BL5" s="173"/>
      <c r="BM5" s="304"/>
      <c r="BN5" s="278"/>
      <c r="BO5" s="171"/>
      <c r="BP5" s="231"/>
      <c r="BQ5" s="231"/>
      <c r="BR5" s="231"/>
      <c r="BS5" s="231"/>
      <c r="BT5" s="231"/>
      <c r="BU5" s="231"/>
      <c r="BV5" s="233"/>
      <c r="BW5" s="167"/>
      <c r="BX5" s="231"/>
      <c r="BY5" s="231"/>
      <c r="BZ5" s="231"/>
      <c r="CA5" s="231"/>
      <c r="CB5" s="231"/>
      <c r="CC5" s="233"/>
      <c r="CD5" s="167"/>
      <c r="CE5" s="231"/>
      <c r="CF5" s="231"/>
      <c r="CG5" s="231"/>
      <c r="CH5" s="231"/>
      <c r="CI5" s="231"/>
      <c r="CJ5" s="233"/>
      <c r="CK5" s="167"/>
      <c r="CL5" s="146"/>
      <c r="CM5" s="146"/>
      <c r="CN5" s="146"/>
      <c r="CO5" s="146"/>
      <c r="CP5" s="146"/>
      <c r="CQ5" s="146"/>
      <c r="CR5" s="167"/>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78"/>
      <c r="DU5" s="146"/>
      <c r="DV5" s="173"/>
      <c r="DW5" s="146"/>
      <c r="DX5" s="173"/>
      <c r="DY5" s="146"/>
      <c r="DZ5" s="169"/>
      <c r="EA5" s="169"/>
      <c r="EB5" s="169"/>
      <c r="EC5" s="146"/>
      <c r="ED5" s="207"/>
      <c r="EE5" s="231"/>
      <c r="EF5" s="231"/>
      <c r="EG5" s="231"/>
      <c r="EH5" s="233"/>
    </row>
    <row r="6" spans="1:138" x14ac:dyDescent="0.25">
      <c r="A6" s="152">
        <v>2</v>
      </c>
      <c r="B6" s="146" t="s">
        <v>110</v>
      </c>
      <c r="C6" s="146"/>
      <c r="D6" s="168">
        <v>42118</v>
      </c>
      <c r="E6" s="166">
        <v>1</v>
      </c>
      <c r="F6" s="166">
        <v>1</v>
      </c>
      <c r="G6" s="135"/>
      <c r="L6" s="146"/>
      <c r="M6" s="167">
        <v>1</v>
      </c>
      <c r="N6" s="146">
        <v>1</v>
      </c>
      <c r="O6" s="146">
        <v>0</v>
      </c>
      <c r="P6" s="146">
        <v>0</v>
      </c>
      <c r="Q6" s="146">
        <v>0</v>
      </c>
      <c r="R6" s="146">
        <v>0</v>
      </c>
      <c r="S6" s="167" t="s">
        <v>1132</v>
      </c>
      <c r="T6" s="146"/>
      <c r="U6" s="146"/>
      <c r="V6" s="146"/>
      <c r="W6" s="146"/>
      <c r="X6" s="146"/>
      <c r="Y6" s="167">
        <v>13</v>
      </c>
      <c r="Z6" s="146">
        <v>18</v>
      </c>
      <c r="AA6" s="146">
        <v>0</v>
      </c>
      <c r="AB6" s="146"/>
      <c r="AC6" s="146"/>
      <c r="AD6" s="146"/>
      <c r="AE6" s="167">
        <v>18</v>
      </c>
      <c r="AF6" s="146"/>
      <c r="AG6" s="146"/>
      <c r="AH6" s="146"/>
      <c r="AI6" s="169">
        <v>42124</v>
      </c>
      <c r="AJ6" s="169"/>
      <c r="AK6" s="170"/>
      <c r="AL6" s="167"/>
      <c r="AM6" s="146"/>
      <c r="AN6" s="146">
        <v>100</v>
      </c>
      <c r="AO6" s="146"/>
      <c r="AP6" s="146"/>
      <c r="AQ6" s="171"/>
      <c r="AR6" s="234" t="s">
        <v>1290</v>
      </c>
      <c r="AS6" s="359">
        <v>1</v>
      </c>
      <c r="AT6" s="173"/>
      <c r="AU6" s="207"/>
      <c r="AV6" s="173"/>
      <c r="AW6" s="173"/>
      <c r="AX6" s="173"/>
      <c r="AY6" s="173"/>
      <c r="AZ6" s="173"/>
      <c r="BA6" s="173"/>
      <c r="BB6" s="173"/>
      <c r="BC6" s="146">
        <v>1</v>
      </c>
      <c r="BD6" s="173">
        <v>2.4300000000000002</v>
      </c>
      <c r="BE6" s="173"/>
      <c r="BF6" s="173"/>
      <c r="BG6" s="173"/>
      <c r="BH6" s="167">
        <v>0</v>
      </c>
      <c r="BI6" s="171">
        <v>0</v>
      </c>
      <c r="BJ6" s="302"/>
      <c r="BK6" s="303"/>
      <c r="BL6" s="173"/>
      <c r="BM6" s="304"/>
      <c r="BN6" s="278"/>
      <c r="BO6" s="171"/>
      <c r="BP6" s="231"/>
      <c r="BQ6" s="231"/>
      <c r="BR6" s="231"/>
      <c r="BS6" s="231"/>
      <c r="BT6" s="231"/>
      <c r="BU6" s="231"/>
      <c r="BV6" s="233"/>
      <c r="BW6" s="167"/>
      <c r="BX6" s="231"/>
      <c r="BY6" s="231"/>
      <c r="BZ6" s="231"/>
      <c r="CA6" s="231"/>
      <c r="CB6" s="231"/>
      <c r="CC6" s="233"/>
      <c r="CD6" s="167"/>
      <c r="CE6" s="231"/>
      <c r="CF6" s="231"/>
      <c r="CG6" s="231"/>
      <c r="CH6" s="231"/>
      <c r="CI6" s="231"/>
      <c r="CJ6" s="233"/>
      <c r="CK6" s="167"/>
      <c r="CL6" s="146"/>
      <c r="CM6" s="146"/>
      <c r="CN6" s="146"/>
      <c r="CO6" s="146"/>
      <c r="CP6" s="146"/>
      <c r="CQ6" s="146"/>
      <c r="CR6" s="167"/>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78"/>
      <c r="DU6" s="146"/>
      <c r="DV6" s="173"/>
      <c r="DW6" s="146"/>
      <c r="DX6" s="173"/>
      <c r="DY6" s="146"/>
      <c r="DZ6" s="169"/>
      <c r="EA6" s="169"/>
      <c r="EB6" s="169"/>
      <c r="EC6" s="146"/>
      <c r="ED6" s="207"/>
      <c r="EE6" s="231"/>
      <c r="EF6" s="231"/>
      <c r="EG6" s="231"/>
      <c r="EH6" s="233"/>
    </row>
    <row r="7" spans="1:138" x14ac:dyDescent="0.25">
      <c r="A7" s="152">
        <v>3</v>
      </c>
      <c r="B7" s="146" t="s">
        <v>116</v>
      </c>
      <c r="C7" s="146"/>
      <c r="D7" s="168">
        <v>42118</v>
      </c>
      <c r="E7" s="166">
        <v>1</v>
      </c>
      <c r="F7" s="166" t="s">
        <v>1142</v>
      </c>
      <c r="G7" s="135"/>
      <c r="I7" s="125"/>
      <c r="L7"/>
      <c r="M7" s="167">
        <v>0</v>
      </c>
      <c r="N7" s="146">
        <v>0</v>
      </c>
      <c r="O7" s="146">
        <v>0</v>
      </c>
      <c r="P7" s="146">
        <v>0</v>
      </c>
      <c r="Q7" s="146">
        <v>0</v>
      </c>
      <c r="R7" s="146">
        <v>0</v>
      </c>
      <c r="S7" s="167"/>
      <c r="T7" s="146"/>
      <c r="U7" s="146"/>
      <c r="V7" s="146"/>
      <c r="W7" s="146"/>
      <c r="X7" s="146"/>
      <c r="Y7" s="167"/>
      <c r="Z7" s="146"/>
      <c r="AA7" s="146"/>
      <c r="AB7" s="146"/>
      <c r="AC7" s="146"/>
      <c r="AD7" s="146"/>
      <c r="AE7" s="167"/>
      <c r="AF7" s="146"/>
      <c r="AG7" s="146"/>
      <c r="AH7" s="146"/>
      <c r="AI7" s="169"/>
      <c r="AJ7" s="169"/>
      <c r="AK7" s="170"/>
      <c r="AL7" s="167">
        <v>30</v>
      </c>
      <c r="AM7" s="146"/>
      <c r="AN7" s="146"/>
      <c r="AO7" s="146"/>
      <c r="AP7" s="146"/>
      <c r="AQ7" s="171"/>
      <c r="AR7" s="347" t="s">
        <v>1284</v>
      </c>
      <c r="AS7" s="359">
        <v>1</v>
      </c>
      <c r="AT7" s="173"/>
      <c r="AU7" s="207"/>
      <c r="AV7" s="173"/>
      <c r="AW7" s="173"/>
      <c r="AX7" s="173"/>
      <c r="AY7" s="173"/>
      <c r="AZ7" s="173"/>
      <c r="BA7" s="173"/>
      <c r="BB7" s="173"/>
      <c r="BC7" s="146">
        <v>1</v>
      </c>
      <c r="BD7" s="173">
        <v>1.19</v>
      </c>
      <c r="BE7" s="173"/>
      <c r="BF7" s="173"/>
      <c r="BG7" s="173"/>
      <c r="BH7" s="167"/>
      <c r="BI7" s="171"/>
      <c r="BJ7" s="302"/>
      <c r="BK7" s="303"/>
      <c r="BL7" s="173"/>
      <c r="BM7" s="304"/>
      <c r="BN7" s="278"/>
      <c r="BO7" s="171"/>
      <c r="BP7" s="231"/>
      <c r="BQ7" s="231"/>
      <c r="BR7" s="231"/>
      <c r="BS7" s="231"/>
      <c r="BT7" s="231"/>
      <c r="BU7" s="231"/>
      <c r="BV7" s="233"/>
      <c r="BW7" s="167"/>
      <c r="BX7" s="231"/>
      <c r="BY7" s="231"/>
      <c r="BZ7" s="231"/>
      <c r="CA7" s="231"/>
      <c r="CB7" s="231"/>
      <c r="CC7" s="233"/>
      <c r="CD7" s="167"/>
      <c r="CE7" s="231"/>
      <c r="CF7" s="231"/>
      <c r="CG7" s="231"/>
      <c r="CH7" s="231"/>
      <c r="CI7" s="231"/>
      <c r="CJ7" s="233"/>
      <c r="CK7" s="167"/>
      <c r="CL7" s="146"/>
      <c r="CM7" s="146"/>
      <c r="CN7" s="146"/>
      <c r="CO7" s="146"/>
      <c r="CP7" s="146"/>
      <c r="CQ7" s="146"/>
      <c r="CR7" s="167"/>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78"/>
      <c r="DU7" s="146"/>
      <c r="DV7" s="173"/>
      <c r="DW7" s="146"/>
      <c r="DX7" s="173"/>
      <c r="DY7" s="146"/>
      <c r="DZ7" s="169"/>
      <c r="EA7" s="169"/>
      <c r="EB7" s="169"/>
      <c r="EC7" s="146"/>
      <c r="ED7" s="234"/>
      <c r="EE7" s="234"/>
      <c r="EF7" s="234"/>
      <c r="EG7" s="231"/>
      <c r="EH7" s="233"/>
    </row>
    <row r="8" spans="1:138" x14ac:dyDescent="0.25">
      <c r="A8" s="152">
        <v>4</v>
      </c>
      <c r="B8" s="146">
        <v>4</v>
      </c>
      <c r="C8" s="146"/>
      <c r="D8" s="168">
        <v>42152</v>
      </c>
      <c r="E8" s="166">
        <v>1</v>
      </c>
      <c r="F8" s="166">
        <v>0</v>
      </c>
      <c r="G8" s="135"/>
      <c r="M8" s="167"/>
      <c r="N8" s="146"/>
      <c r="O8" s="146"/>
      <c r="P8" s="146"/>
      <c r="Q8" s="146"/>
      <c r="R8" s="146">
        <v>1</v>
      </c>
      <c r="S8" s="167"/>
      <c r="T8" s="146"/>
      <c r="U8" s="146"/>
      <c r="V8" s="146"/>
      <c r="W8" s="146"/>
      <c r="X8" s="146"/>
      <c r="Y8" s="167"/>
      <c r="Z8" s="146"/>
      <c r="AA8" s="146"/>
      <c r="AB8" s="146"/>
      <c r="AC8" s="146"/>
      <c r="AD8" s="146"/>
      <c r="AE8" s="167"/>
      <c r="AF8" s="146"/>
      <c r="AG8" s="146"/>
      <c r="AH8" s="146"/>
      <c r="AI8" s="169"/>
      <c r="AJ8" s="169"/>
      <c r="AK8" s="170"/>
      <c r="AL8" s="167"/>
      <c r="AM8" s="146"/>
      <c r="AN8" s="146"/>
      <c r="AO8" s="146"/>
      <c r="AP8" s="146"/>
      <c r="AQ8" s="171"/>
      <c r="AR8" s="172"/>
      <c r="AS8" s="359"/>
      <c r="AT8" s="173"/>
      <c r="AU8" s="207"/>
      <c r="AV8" s="173"/>
      <c r="AW8" s="173"/>
      <c r="AX8" s="173"/>
      <c r="AY8" s="173"/>
      <c r="AZ8" s="173"/>
      <c r="BA8" s="173"/>
      <c r="BB8" s="173"/>
      <c r="BC8" s="146"/>
      <c r="BD8" s="173"/>
      <c r="BE8" s="173"/>
      <c r="BF8" s="173"/>
      <c r="BG8" s="173"/>
      <c r="BH8" s="167"/>
      <c r="BI8" s="171"/>
      <c r="BJ8" s="302"/>
      <c r="BK8" s="303"/>
      <c r="BL8" s="173"/>
      <c r="BM8" s="304"/>
      <c r="BN8" s="278"/>
      <c r="BO8" s="171"/>
      <c r="BP8" s="231"/>
      <c r="BQ8" s="231"/>
      <c r="BR8" s="231"/>
      <c r="BS8" s="231"/>
      <c r="BT8" s="231"/>
      <c r="BU8" s="231"/>
      <c r="BV8" s="233"/>
      <c r="BW8" s="167"/>
      <c r="BX8" s="231"/>
      <c r="BY8" s="231"/>
      <c r="BZ8" s="231"/>
      <c r="CA8" s="231"/>
      <c r="CB8" s="231"/>
      <c r="CC8" s="233"/>
      <c r="CD8" s="167"/>
      <c r="CE8" s="231"/>
      <c r="CF8" s="231"/>
      <c r="CG8" s="231"/>
      <c r="CH8" s="231"/>
      <c r="CI8" s="231"/>
      <c r="CJ8" s="233"/>
      <c r="CK8" s="167"/>
      <c r="CL8" s="146"/>
      <c r="CM8" s="146"/>
      <c r="CN8" s="146"/>
      <c r="CO8" s="146"/>
      <c r="CP8" s="146"/>
      <c r="CQ8" s="146"/>
      <c r="CR8" s="167"/>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78"/>
      <c r="DU8" s="146"/>
      <c r="DV8" s="173"/>
      <c r="DW8" s="146"/>
      <c r="DX8" s="173"/>
      <c r="DY8" s="146"/>
      <c r="DZ8" s="169"/>
      <c r="EA8" s="169"/>
      <c r="EB8" s="169"/>
      <c r="EC8" s="146"/>
      <c r="ED8" s="207"/>
      <c r="EE8" s="231"/>
      <c r="EF8" s="231"/>
      <c r="EG8" s="231"/>
      <c r="EH8" s="233"/>
    </row>
    <row r="9" spans="1:138" x14ac:dyDescent="0.25">
      <c r="A9" s="152">
        <v>5</v>
      </c>
      <c r="B9" s="146" t="s">
        <v>541</v>
      </c>
      <c r="C9" s="146"/>
      <c r="D9" s="168"/>
      <c r="E9" s="166"/>
      <c r="F9" s="166"/>
      <c r="G9" s="135"/>
      <c r="P9" s="146"/>
      <c r="Q9" s="146"/>
      <c r="R9" s="146"/>
      <c r="S9" s="167"/>
      <c r="T9" s="146"/>
      <c r="U9" s="146"/>
      <c r="V9" s="146"/>
      <c r="W9" s="146"/>
      <c r="X9" s="146"/>
      <c r="Y9" s="167"/>
      <c r="Z9" s="146"/>
      <c r="AA9" s="146"/>
      <c r="AB9" s="146"/>
      <c r="AC9" s="146"/>
      <c r="AD9" s="146"/>
      <c r="AE9" s="167"/>
      <c r="AF9" s="146"/>
      <c r="AG9" s="146"/>
      <c r="AH9" s="146"/>
      <c r="AI9" s="169"/>
      <c r="AJ9" s="169"/>
      <c r="AK9" s="170"/>
      <c r="AL9" s="167"/>
      <c r="AM9" s="146"/>
      <c r="AN9" s="146"/>
      <c r="AO9" s="146"/>
      <c r="AP9" s="146"/>
      <c r="AQ9" s="305"/>
      <c r="AR9" s="172" t="s">
        <v>1121</v>
      </c>
      <c r="AS9" s="359"/>
      <c r="AT9" s="173"/>
      <c r="AU9" s="207"/>
      <c r="AV9" s="173"/>
      <c r="AW9" s="173"/>
      <c r="AX9" s="173"/>
      <c r="AY9" s="173"/>
      <c r="AZ9" s="173"/>
      <c r="BA9" s="173"/>
      <c r="BB9" s="173"/>
      <c r="BC9" s="146"/>
      <c r="BD9" s="173"/>
      <c r="BE9" s="173"/>
      <c r="BF9" s="173"/>
      <c r="BG9" s="173"/>
      <c r="BH9" s="167"/>
      <c r="BI9" s="171"/>
      <c r="BJ9" s="302"/>
      <c r="BK9" s="303"/>
      <c r="BL9" s="173"/>
      <c r="BM9" s="304"/>
      <c r="BN9" s="278"/>
      <c r="BO9" s="171"/>
      <c r="BP9" s="231"/>
      <c r="BQ9" s="231"/>
      <c r="BR9" s="231"/>
      <c r="BS9" s="231"/>
      <c r="BT9" s="231"/>
      <c r="BU9" s="231"/>
      <c r="BV9" s="233"/>
      <c r="BW9" s="167"/>
      <c r="BX9" s="231"/>
      <c r="BY9" s="231"/>
      <c r="BZ9" s="231"/>
      <c r="CA9" s="231"/>
      <c r="CB9" s="231"/>
      <c r="CC9" s="233"/>
      <c r="CD9" s="167"/>
      <c r="CE9" s="231"/>
      <c r="CF9" s="231"/>
      <c r="CG9" s="231"/>
      <c r="CH9" s="231"/>
      <c r="CI9" s="231"/>
      <c r="CJ9" s="233"/>
      <c r="CK9" s="167"/>
      <c r="CL9" s="146"/>
      <c r="CM9" s="146"/>
      <c r="CN9" s="146"/>
      <c r="CO9" s="146"/>
      <c r="CP9" s="146"/>
      <c r="CQ9" s="146"/>
      <c r="CR9" s="167"/>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78"/>
      <c r="DU9" s="146"/>
      <c r="DV9" s="173"/>
      <c r="DW9" s="146"/>
      <c r="DX9" s="173"/>
      <c r="DY9" s="146"/>
      <c r="DZ9" s="169"/>
      <c r="EA9" s="169"/>
      <c r="EB9" s="169"/>
      <c r="EC9" s="146"/>
      <c r="ED9" s="207"/>
      <c r="EE9" s="231"/>
      <c r="EF9" s="231"/>
      <c r="EG9" s="231"/>
      <c r="EH9" s="233"/>
    </row>
    <row r="10" spans="1:138" x14ac:dyDescent="0.25">
      <c r="A10" s="152">
        <v>6</v>
      </c>
      <c r="B10" s="146" t="s">
        <v>123</v>
      </c>
      <c r="C10" s="146"/>
      <c r="D10" s="168">
        <v>42118</v>
      </c>
      <c r="E10" s="166">
        <v>1</v>
      </c>
      <c r="F10" s="166" t="s">
        <v>1142</v>
      </c>
      <c r="G10" s="135"/>
      <c r="M10" s="354">
        <v>0</v>
      </c>
      <c r="N10" s="343">
        <v>0</v>
      </c>
      <c r="O10" s="343">
        <v>0</v>
      </c>
      <c r="P10" s="343">
        <v>0</v>
      </c>
      <c r="Q10" s="343">
        <v>0</v>
      </c>
      <c r="R10" s="343">
        <v>0</v>
      </c>
      <c r="S10" s="167"/>
      <c r="T10" s="146"/>
      <c r="U10" s="146"/>
      <c r="V10" s="146"/>
      <c r="W10" s="146"/>
      <c r="X10" s="146"/>
      <c r="Y10" s="167"/>
      <c r="Z10" s="146"/>
      <c r="AA10" s="146"/>
      <c r="AB10" s="146"/>
      <c r="AC10" s="146"/>
      <c r="AD10" s="146"/>
      <c r="AE10" s="167"/>
      <c r="AF10" s="146"/>
      <c r="AG10" s="146"/>
      <c r="AH10" s="146"/>
      <c r="AI10" s="169"/>
      <c r="AJ10" s="169"/>
      <c r="AK10" s="170"/>
      <c r="AL10" s="167">
        <v>50</v>
      </c>
      <c r="AM10" s="146"/>
      <c r="AN10" s="146"/>
      <c r="AO10" s="146"/>
      <c r="AP10" s="146"/>
      <c r="AQ10" s="171"/>
      <c r="AR10" s="172" t="s">
        <v>1284</v>
      </c>
      <c r="AS10" s="359">
        <v>1</v>
      </c>
      <c r="AT10" s="173"/>
      <c r="AU10" s="207"/>
      <c r="AV10" s="173"/>
      <c r="AW10" s="173"/>
      <c r="AX10" s="173"/>
      <c r="AY10" s="173"/>
      <c r="AZ10" s="173"/>
      <c r="BA10" s="173"/>
      <c r="BB10" s="173"/>
      <c r="BC10" s="146">
        <v>1</v>
      </c>
      <c r="BD10" s="173">
        <v>1.31</v>
      </c>
      <c r="BE10" s="173"/>
      <c r="BF10" s="173"/>
      <c r="BG10" s="173"/>
      <c r="BH10" s="167"/>
      <c r="BI10" s="171"/>
      <c r="BJ10" s="302"/>
      <c r="BK10" s="303"/>
      <c r="BL10" s="173"/>
      <c r="BM10" s="304"/>
      <c r="BN10" s="278"/>
      <c r="BO10" s="171"/>
      <c r="BP10" s="231"/>
      <c r="BQ10" s="231"/>
      <c r="BR10" s="231"/>
      <c r="BS10" s="231"/>
      <c r="BT10" s="231"/>
      <c r="BU10" s="231"/>
      <c r="BV10" s="233"/>
      <c r="BW10" s="167"/>
      <c r="BX10" s="231"/>
      <c r="BY10" s="231"/>
      <c r="BZ10" s="231"/>
      <c r="CA10" s="231"/>
      <c r="CB10" s="231"/>
      <c r="CC10" s="233"/>
      <c r="CD10" s="167"/>
      <c r="CE10" s="231"/>
      <c r="CF10" s="231"/>
      <c r="CG10" s="231"/>
      <c r="CH10" s="231"/>
      <c r="CI10" s="231"/>
      <c r="CJ10" s="233"/>
      <c r="CK10" s="167"/>
      <c r="CL10" s="146"/>
      <c r="CM10" s="146"/>
      <c r="CN10" s="146"/>
      <c r="CO10" s="146"/>
      <c r="CP10" s="146"/>
      <c r="CQ10" s="146"/>
      <c r="CR10" s="167"/>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78"/>
      <c r="DU10" s="146"/>
      <c r="DV10" s="173"/>
      <c r="DW10" s="146"/>
      <c r="DX10" s="173"/>
      <c r="DY10" s="146"/>
      <c r="DZ10" s="169"/>
      <c r="EA10" s="169"/>
      <c r="EB10" s="169"/>
      <c r="EC10" s="146"/>
      <c r="ED10" s="207"/>
      <c r="EE10" s="231"/>
      <c r="EF10" s="231"/>
      <c r="EG10" s="231"/>
      <c r="EH10" s="233"/>
    </row>
    <row r="11" spans="1:138" x14ac:dyDescent="0.25">
      <c r="A11" s="152">
        <v>7</v>
      </c>
      <c r="B11" s="146">
        <v>7</v>
      </c>
      <c r="C11" s="146"/>
      <c r="D11" s="168">
        <v>42131</v>
      </c>
      <c r="E11" s="166">
        <v>1</v>
      </c>
      <c r="F11" s="166" t="s">
        <v>1142</v>
      </c>
      <c r="G11" s="135"/>
      <c r="M11" s="167"/>
      <c r="N11" s="146"/>
      <c r="O11" s="146">
        <v>0</v>
      </c>
      <c r="P11" s="146">
        <v>0</v>
      </c>
      <c r="Q11" s="146">
        <v>0</v>
      </c>
      <c r="R11" s="146">
        <v>0</v>
      </c>
      <c r="S11" s="167"/>
      <c r="T11" s="146"/>
      <c r="U11" s="146"/>
      <c r="V11" s="146"/>
      <c r="W11" s="146"/>
      <c r="X11" s="146"/>
      <c r="Y11" s="167"/>
      <c r="Z11" s="146"/>
      <c r="AA11" s="146"/>
      <c r="AB11" s="146"/>
      <c r="AC11" s="146"/>
      <c r="AD11" s="146"/>
      <c r="AE11" s="167"/>
      <c r="AF11" s="146"/>
      <c r="AG11" s="146"/>
      <c r="AH11" s="146"/>
      <c r="AI11" s="169"/>
      <c r="AJ11" s="169"/>
      <c r="AK11" s="170"/>
      <c r="AL11" s="167"/>
      <c r="AM11" s="146"/>
      <c r="AN11" s="135">
        <v>100</v>
      </c>
      <c r="AO11" s="146"/>
      <c r="AP11" s="146"/>
      <c r="AQ11" s="171">
        <v>50</v>
      </c>
      <c r="AR11" s="172" t="s">
        <v>1286</v>
      </c>
      <c r="AS11" s="359">
        <v>4</v>
      </c>
      <c r="AT11" s="173"/>
      <c r="AU11" s="207"/>
      <c r="AV11" s="173"/>
      <c r="AW11" s="173"/>
      <c r="AX11" s="173"/>
      <c r="AY11" s="173"/>
      <c r="AZ11" s="173"/>
      <c r="BA11" s="173"/>
      <c r="BB11" s="173"/>
      <c r="BC11" s="146">
        <v>4</v>
      </c>
      <c r="BD11" s="173">
        <v>1.36</v>
      </c>
      <c r="BE11" s="173">
        <v>1.68</v>
      </c>
      <c r="BF11" s="173">
        <v>1.37</v>
      </c>
      <c r="BG11" s="173">
        <v>1.63</v>
      </c>
      <c r="BH11" s="167"/>
      <c r="BI11" s="171"/>
      <c r="BJ11" s="302"/>
      <c r="BK11" s="303"/>
      <c r="BL11" s="173"/>
      <c r="BM11" s="304"/>
      <c r="BN11" s="278"/>
      <c r="BO11" s="171"/>
      <c r="BP11" s="231"/>
      <c r="BQ11" s="231"/>
      <c r="BR11" s="231"/>
      <c r="BS11" s="231"/>
      <c r="BT11" s="231"/>
      <c r="BU11" s="231"/>
      <c r="BV11" s="233"/>
      <c r="BW11" s="167"/>
      <c r="BX11" s="231"/>
      <c r="BY11" s="231"/>
      <c r="BZ11" s="231"/>
      <c r="CA11" s="231"/>
      <c r="CB11" s="231"/>
      <c r="CC11" s="233"/>
      <c r="CD11" s="167"/>
      <c r="CE11" s="231"/>
      <c r="CF11" s="231"/>
      <c r="CG11" s="231"/>
      <c r="CH11" s="231"/>
      <c r="CI11" s="231"/>
      <c r="CJ11" s="233"/>
      <c r="CK11" s="167"/>
      <c r="CL11" s="146"/>
      <c r="CM11" s="146"/>
      <c r="CN11" s="146"/>
      <c r="CO11" s="146"/>
      <c r="CP11" s="146"/>
      <c r="CQ11" s="146"/>
      <c r="CR11" s="167"/>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78"/>
      <c r="DU11" s="146"/>
      <c r="DV11" s="173"/>
      <c r="DW11" s="146"/>
      <c r="DX11" s="173"/>
      <c r="DY11" s="146"/>
      <c r="DZ11" s="169"/>
      <c r="EA11" s="169"/>
      <c r="EB11" s="169"/>
      <c r="EC11" s="146"/>
      <c r="ED11" s="207"/>
      <c r="EE11" s="231"/>
      <c r="EF11" s="231"/>
      <c r="EG11" s="231"/>
      <c r="EH11" s="233"/>
    </row>
    <row r="12" spans="1:138" x14ac:dyDescent="0.25">
      <c r="A12" s="152">
        <v>8</v>
      </c>
      <c r="B12" s="146" t="s">
        <v>126</v>
      </c>
      <c r="C12" s="146"/>
      <c r="D12" s="168">
        <v>42108</v>
      </c>
      <c r="E12" s="166">
        <v>1</v>
      </c>
      <c r="F12" s="166">
        <v>0</v>
      </c>
      <c r="G12" s="135"/>
      <c r="M12" s="167">
        <v>1</v>
      </c>
      <c r="N12" s="146">
        <v>1</v>
      </c>
      <c r="O12" s="146">
        <v>1</v>
      </c>
      <c r="P12" s="343" t="s">
        <v>1129</v>
      </c>
      <c r="Q12" s="343" t="s">
        <v>1129</v>
      </c>
      <c r="R12" s="343">
        <v>1</v>
      </c>
      <c r="S12" s="167"/>
      <c r="T12" s="146"/>
      <c r="U12" s="146"/>
      <c r="V12" s="146"/>
      <c r="W12" s="146"/>
      <c r="X12" s="146"/>
      <c r="Y12" s="167"/>
      <c r="Z12" s="146"/>
      <c r="AA12" s="146"/>
      <c r="AB12" s="146"/>
      <c r="AC12" s="146"/>
      <c r="AD12" s="146"/>
      <c r="AE12" s="167"/>
      <c r="AF12" s="146"/>
      <c r="AG12" s="146"/>
      <c r="AH12" s="146"/>
      <c r="AI12" s="169"/>
      <c r="AJ12" s="169"/>
      <c r="AK12" s="170"/>
      <c r="AL12" s="146">
        <v>10</v>
      </c>
      <c r="AM12" s="176"/>
      <c r="AN12" s="176"/>
      <c r="AO12" s="176"/>
      <c r="AP12" s="176"/>
      <c r="AQ12" s="305">
        <v>0.5</v>
      </c>
      <c r="AR12" s="172" t="s">
        <v>1305</v>
      </c>
      <c r="AS12" s="361">
        <v>3</v>
      </c>
      <c r="AT12" s="173"/>
      <c r="AU12" s="207"/>
      <c r="AV12" s="173"/>
      <c r="AW12" s="173"/>
      <c r="AX12" s="173"/>
      <c r="AY12" s="173"/>
      <c r="AZ12" s="173"/>
      <c r="BA12" s="173"/>
      <c r="BB12" s="173"/>
      <c r="BC12" s="146">
        <v>2</v>
      </c>
      <c r="BD12" s="173">
        <v>1.46</v>
      </c>
      <c r="BE12" s="173">
        <v>1.21</v>
      </c>
      <c r="BF12" s="173"/>
      <c r="BG12" s="173"/>
      <c r="BH12" s="167"/>
      <c r="BI12" s="171"/>
      <c r="BJ12" s="302"/>
      <c r="BK12" s="303"/>
      <c r="BL12" s="173"/>
      <c r="BM12" s="304"/>
      <c r="BN12" s="278"/>
      <c r="BO12" s="171"/>
      <c r="BP12" s="231"/>
      <c r="BQ12" s="231"/>
      <c r="BR12" s="231"/>
      <c r="BS12" s="231"/>
      <c r="BT12" s="231"/>
      <c r="BU12" s="231"/>
      <c r="BV12" s="233"/>
      <c r="BW12" s="167"/>
      <c r="BX12" s="231"/>
      <c r="BY12" s="231"/>
      <c r="BZ12" s="231"/>
      <c r="CA12" s="231"/>
      <c r="CB12" s="231"/>
      <c r="CC12" s="233"/>
      <c r="CD12" s="167"/>
      <c r="CE12" s="231"/>
      <c r="CF12" s="231"/>
      <c r="CG12" s="231"/>
      <c r="CH12" s="231"/>
      <c r="CI12" s="231"/>
      <c r="CJ12" s="233"/>
      <c r="CK12" s="167"/>
      <c r="CL12" s="146"/>
      <c r="CM12" s="146"/>
      <c r="CN12" s="146"/>
      <c r="CO12" s="146"/>
      <c r="CP12" s="146"/>
      <c r="CQ12" s="146"/>
      <c r="CR12" s="167"/>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78"/>
      <c r="DU12" s="146"/>
      <c r="DV12" s="173"/>
      <c r="DW12" s="146"/>
      <c r="DX12" s="173"/>
      <c r="DY12" s="146"/>
      <c r="DZ12" s="169"/>
      <c r="EA12" s="169"/>
      <c r="EB12" s="169"/>
      <c r="EC12" s="146"/>
      <c r="ED12" s="207"/>
      <c r="EE12" s="231"/>
      <c r="EF12" s="231"/>
      <c r="EG12" s="231"/>
      <c r="EH12" s="233"/>
    </row>
    <row r="13" spans="1:138" x14ac:dyDescent="0.25">
      <c r="A13" s="152">
        <v>9</v>
      </c>
      <c r="B13" s="146">
        <v>9</v>
      </c>
      <c r="C13" s="146"/>
      <c r="D13" s="168">
        <v>42118</v>
      </c>
      <c r="E13" s="166">
        <v>1</v>
      </c>
      <c r="F13" s="166">
        <v>1</v>
      </c>
      <c r="G13" s="135"/>
      <c r="I13" s="125"/>
      <c r="L13"/>
      <c r="M13" s="167">
        <v>1</v>
      </c>
      <c r="N13" s="146">
        <v>1</v>
      </c>
      <c r="O13" s="146">
        <v>0</v>
      </c>
      <c r="P13" s="146">
        <v>0</v>
      </c>
      <c r="Q13" s="146">
        <v>0</v>
      </c>
      <c r="R13" s="146">
        <v>0</v>
      </c>
      <c r="S13" s="167"/>
      <c r="T13" s="146" t="s">
        <v>1128</v>
      </c>
      <c r="U13" s="146"/>
      <c r="V13" s="146"/>
      <c r="W13" s="146"/>
      <c r="X13" s="146"/>
      <c r="Y13" s="167"/>
      <c r="Z13" s="146">
        <v>1</v>
      </c>
      <c r="AA13" s="146">
        <v>0</v>
      </c>
      <c r="AB13" s="146"/>
      <c r="AC13" s="146"/>
      <c r="AD13" s="146"/>
      <c r="AE13" s="167">
        <v>1</v>
      </c>
      <c r="AF13" s="146"/>
      <c r="AG13" s="146"/>
      <c r="AH13" s="146"/>
      <c r="AI13" s="169"/>
      <c r="AJ13" s="169"/>
      <c r="AK13" s="170"/>
      <c r="AL13" s="167"/>
      <c r="AM13" s="146"/>
      <c r="AN13" s="146">
        <v>100</v>
      </c>
      <c r="AO13" s="146"/>
      <c r="AP13" s="146"/>
      <c r="AQ13" s="171"/>
      <c r="AR13" s="172" t="s">
        <v>1283</v>
      </c>
      <c r="AS13" s="359">
        <v>1</v>
      </c>
      <c r="AT13" s="173"/>
      <c r="AU13" s="207"/>
      <c r="AV13" s="173"/>
      <c r="AW13" s="173"/>
      <c r="AX13" s="173"/>
      <c r="AY13" s="173"/>
      <c r="AZ13" s="173"/>
      <c r="BA13" s="207"/>
      <c r="BB13" s="173"/>
      <c r="BC13" s="146">
        <v>1</v>
      </c>
      <c r="BD13" s="173">
        <v>1.54</v>
      </c>
      <c r="BE13" s="173"/>
      <c r="BF13" s="173"/>
      <c r="BG13" s="173"/>
      <c r="BH13" s="167">
        <v>0</v>
      </c>
      <c r="BI13" s="171">
        <v>0</v>
      </c>
      <c r="BJ13" s="365"/>
      <c r="BK13" s="303"/>
      <c r="BL13" s="173"/>
      <c r="BM13" s="304"/>
      <c r="BN13" s="278"/>
      <c r="BO13" s="171"/>
      <c r="BP13" s="231"/>
      <c r="BQ13" s="231"/>
      <c r="BR13" s="231"/>
      <c r="BS13" s="231"/>
      <c r="BT13" s="231"/>
      <c r="BU13" s="231"/>
      <c r="BV13" s="366"/>
      <c r="BW13" s="167"/>
      <c r="BX13" s="231"/>
      <c r="BY13" s="231"/>
      <c r="BZ13" s="231"/>
      <c r="CA13" s="231"/>
      <c r="CB13" s="231"/>
      <c r="CC13" s="233"/>
      <c r="CD13" s="167"/>
      <c r="CE13" s="231"/>
      <c r="CF13" s="231"/>
      <c r="CG13" s="231"/>
      <c r="CH13" s="231"/>
      <c r="CI13" s="231"/>
      <c r="CJ13" s="233"/>
      <c r="CK13" s="167"/>
      <c r="CL13" s="146"/>
      <c r="CM13" s="146"/>
      <c r="CN13" s="146"/>
      <c r="CO13" s="146"/>
      <c r="CP13" s="146"/>
      <c r="CQ13" s="146"/>
      <c r="CR13" s="167"/>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78"/>
      <c r="DU13" s="146"/>
      <c r="DV13" s="173"/>
      <c r="DW13" s="146"/>
      <c r="DX13" s="173"/>
      <c r="DY13" s="146"/>
      <c r="DZ13" s="169"/>
      <c r="EA13" s="169"/>
      <c r="EB13" s="169"/>
      <c r="EC13" s="146"/>
      <c r="ED13" s="207"/>
      <c r="EE13" s="231"/>
      <c r="EF13" s="231"/>
      <c r="EG13" s="231"/>
      <c r="EH13" s="233"/>
    </row>
    <row r="14" spans="1:138" x14ac:dyDescent="0.25">
      <c r="A14" s="152">
        <v>10</v>
      </c>
      <c r="B14" s="146">
        <v>10</v>
      </c>
      <c r="C14" s="146"/>
      <c r="D14" s="168">
        <v>42118</v>
      </c>
      <c r="E14" s="166">
        <v>1</v>
      </c>
      <c r="F14" s="166">
        <v>0</v>
      </c>
      <c r="G14" s="135"/>
      <c r="I14" s="125"/>
      <c r="L14"/>
      <c r="M14" s="167">
        <v>1</v>
      </c>
      <c r="N14" s="146">
        <v>1</v>
      </c>
      <c r="O14" s="146">
        <v>0</v>
      </c>
      <c r="P14" s="146">
        <v>0</v>
      </c>
      <c r="Q14" s="146">
        <v>0</v>
      </c>
      <c r="R14" s="146">
        <v>0</v>
      </c>
      <c r="S14" s="167"/>
      <c r="T14" s="146"/>
      <c r="U14" s="146"/>
      <c r="V14" s="146"/>
      <c r="W14" s="146"/>
      <c r="X14" s="146"/>
      <c r="Y14" s="167"/>
      <c r="Z14" s="146"/>
      <c r="AA14" s="146"/>
      <c r="AB14" s="146"/>
      <c r="AC14" s="146"/>
      <c r="AD14" s="146"/>
      <c r="AE14" s="167"/>
      <c r="AF14" s="146"/>
      <c r="AG14" s="146"/>
      <c r="AH14" s="146"/>
      <c r="AI14" s="169"/>
      <c r="AJ14" s="169"/>
      <c r="AK14" s="170"/>
      <c r="AL14" s="167">
        <v>60</v>
      </c>
      <c r="AM14" s="176"/>
      <c r="AN14" s="176">
        <v>1</v>
      </c>
      <c r="AO14" s="146"/>
      <c r="AP14" s="146"/>
      <c r="AQ14" s="171"/>
      <c r="AR14" s="172" t="s">
        <v>1289</v>
      </c>
      <c r="AS14" s="359">
        <v>4</v>
      </c>
      <c r="AT14" s="173"/>
      <c r="AU14" s="207"/>
      <c r="AV14" s="173"/>
      <c r="AW14" s="173"/>
      <c r="AX14" s="173"/>
      <c r="AY14" s="173"/>
      <c r="AZ14" s="173"/>
      <c r="BA14" s="173"/>
      <c r="BB14" s="173"/>
      <c r="BC14" s="146">
        <v>4</v>
      </c>
      <c r="BD14" s="173">
        <v>1.56</v>
      </c>
      <c r="BE14" s="173">
        <v>1.55</v>
      </c>
      <c r="BF14" s="173">
        <v>1.1299999999999999</v>
      </c>
      <c r="BG14" s="173">
        <v>1.36</v>
      </c>
      <c r="BH14" s="167"/>
      <c r="BI14" s="171"/>
      <c r="BJ14" s="365"/>
      <c r="BK14" s="303"/>
      <c r="BL14" s="173"/>
      <c r="BM14" s="304"/>
      <c r="BN14" s="278"/>
      <c r="BO14" s="171"/>
      <c r="BP14" s="231"/>
      <c r="BQ14" s="231"/>
      <c r="BR14" s="231"/>
      <c r="BS14" s="231"/>
      <c r="BT14" s="231"/>
      <c r="BU14" s="231"/>
      <c r="BV14" s="233"/>
      <c r="BW14" s="167"/>
      <c r="BX14" s="231"/>
      <c r="BY14" s="231"/>
      <c r="BZ14" s="231"/>
      <c r="CA14" s="231"/>
      <c r="CB14" s="231"/>
      <c r="CC14" s="233"/>
      <c r="CD14" s="167"/>
      <c r="CE14" s="231"/>
      <c r="CF14" s="231"/>
      <c r="CG14" s="231"/>
      <c r="CH14" s="231"/>
      <c r="CI14" s="231"/>
      <c r="CJ14" s="233"/>
      <c r="CK14" s="167"/>
      <c r="CL14" s="146"/>
      <c r="CM14" s="146"/>
      <c r="CN14" s="146"/>
      <c r="CO14" s="146"/>
      <c r="CP14" s="146"/>
      <c r="CQ14" s="146"/>
      <c r="CR14" s="167"/>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78"/>
      <c r="DU14" s="146"/>
      <c r="DV14" s="173"/>
      <c r="DW14" s="146"/>
      <c r="DX14" s="173"/>
      <c r="DY14" s="146"/>
      <c r="DZ14" s="169"/>
      <c r="EA14" s="169"/>
      <c r="EB14" s="169"/>
      <c r="EC14" s="146"/>
      <c r="ED14" s="207"/>
      <c r="EE14" s="231"/>
      <c r="EF14" s="231"/>
      <c r="EG14" s="231"/>
      <c r="EH14" s="233"/>
    </row>
    <row r="15" spans="1:138" x14ac:dyDescent="0.25">
      <c r="A15" s="152">
        <v>11</v>
      </c>
      <c r="B15" s="146" t="s">
        <v>130</v>
      </c>
      <c r="C15" s="146"/>
      <c r="D15" s="168"/>
      <c r="E15" s="166"/>
      <c r="F15" s="166"/>
      <c r="G15" s="135"/>
      <c r="M15" s="167"/>
      <c r="N15" s="146"/>
      <c r="O15" s="343"/>
      <c r="P15" s="343"/>
      <c r="Q15" s="343"/>
      <c r="R15" s="343"/>
      <c r="S15" s="167"/>
      <c r="T15" s="146"/>
      <c r="U15" s="146"/>
      <c r="V15" s="146"/>
      <c r="W15" s="146"/>
      <c r="X15" s="146"/>
      <c r="Y15" s="167"/>
      <c r="Z15" s="146"/>
      <c r="AA15" s="146"/>
      <c r="AB15" s="146"/>
      <c r="AC15" s="146"/>
      <c r="AD15" s="146"/>
      <c r="AE15" s="167"/>
      <c r="AF15" s="146"/>
      <c r="AG15" s="146"/>
      <c r="AH15" s="146"/>
      <c r="AI15" s="169"/>
      <c r="AJ15" s="169"/>
      <c r="AK15" s="170"/>
      <c r="AL15" s="167"/>
      <c r="AM15" s="146"/>
      <c r="AN15" s="146"/>
      <c r="AO15" s="146"/>
      <c r="AP15" s="146"/>
      <c r="AQ15" s="171"/>
      <c r="AR15" s="172" t="s">
        <v>1127</v>
      </c>
      <c r="AS15" s="359"/>
      <c r="AT15" s="173"/>
      <c r="AU15" s="207"/>
      <c r="AV15" s="173"/>
      <c r="AW15" s="173"/>
      <c r="AX15" s="173"/>
      <c r="AY15" s="173"/>
      <c r="AZ15" s="173"/>
      <c r="BA15" s="173"/>
      <c r="BB15" s="173"/>
      <c r="BC15" s="146"/>
      <c r="BD15" s="173"/>
      <c r="BE15" s="173"/>
      <c r="BF15" s="173"/>
      <c r="BG15" s="173"/>
      <c r="BH15" s="167"/>
      <c r="BI15" s="171"/>
      <c r="BJ15" s="302"/>
      <c r="BK15" s="303"/>
      <c r="BL15" s="173"/>
      <c r="BM15" s="304"/>
      <c r="BN15" s="278"/>
      <c r="BO15" s="171"/>
      <c r="BP15" s="231"/>
      <c r="BQ15" s="231"/>
      <c r="BR15" s="231"/>
      <c r="BS15" s="231"/>
      <c r="BT15" s="231"/>
      <c r="BU15" s="231"/>
      <c r="BV15" s="233"/>
      <c r="BW15" s="167"/>
      <c r="BX15" s="231"/>
      <c r="BY15" s="231"/>
      <c r="BZ15" s="231"/>
      <c r="CA15" s="231"/>
      <c r="CB15" s="231"/>
      <c r="CC15" s="233"/>
      <c r="CD15" s="167"/>
      <c r="CE15" s="231"/>
      <c r="CF15" s="231"/>
      <c r="CG15" s="231"/>
      <c r="CH15" s="231"/>
      <c r="CI15" s="231"/>
      <c r="CJ15" s="233"/>
      <c r="CK15" s="167"/>
      <c r="CL15" s="146"/>
      <c r="CM15" s="146"/>
      <c r="CN15" s="146"/>
      <c r="CO15" s="146"/>
      <c r="CP15" s="146"/>
      <c r="CQ15" s="146"/>
      <c r="CR15" s="167"/>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78"/>
      <c r="DU15" s="146"/>
      <c r="DV15" s="173"/>
      <c r="DW15" s="146"/>
      <c r="DX15" s="173"/>
      <c r="DY15" s="146"/>
      <c r="DZ15" s="169"/>
      <c r="EA15" s="169"/>
      <c r="EB15" s="169"/>
      <c r="EC15" s="146"/>
      <c r="ED15" s="207"/>
      <c r="EE15" s="231"/>
      <c r="EF15" s="231"/>
      <c r="EG15" s="231"/>
      <c r="EH15" s="233"/>
    </row>
    <row r="16" spans="1:138" x14ac:dyDescent="0.25">
      <c r="A16" s="152">
        <v>12</v>
      </c>
      <c r="B16" s="146" t="s">
        <v>131</v>
      </c>
      <c r="C16" s="146"/>
      <c r="D16" s="168">
        <v>42146</v>
      </c>
      <c r="E16" s="166">
        <v>1</v>
      </c>
      <c r="F16" s="166">
        <v>0</v>
      </c>
      <c r="G16" s="135"/>
      <c r="I16" s="125"/>
      <c r="L16"/>
      <c r="M16" s="167"/>
      <c r="N16" s="146"/>
      <c r="O16" s="146"/>
      <c r="P16" s="146"/>
      <c r="Q16" s="146">
        <v>1</v>
      </c>
      <c r="R16" s="146">
        <v>1</v>
      </c>
      <c r="S16" s="167"/>
      <c r="T16" s="146"/>
      <c r="U16" s="146"/>
      <c r="V16" s="146"/>
      <c r="W16" s="146"/>
      <c r="X16" s="146"/>
      <c r="Y16" s="167"/>
      <c r="Z16" s="146"/>
      <c r="AA16" s="146"/>
      <c r="AB16" s="146"/>
      <c r="AC16" s="146"/>
      <c r="AD16" s="146"/>
      <c r="AE16" s="167"/>
      <c r="AF16" s="146"/>
      <c r="AG16" s="146"/>
      <c r="AH16" s="146"/>
      <c r="AI16" s="169"/>
      <c r="AJ16" s="169"/>
      <c r="AK16" s="170"/>
      <c r="AL16" s="167"/>
      <c r="AM16" s="146"/>
      <c r="AN16" s="146"/>
      <c r="AO16" s="146"/>
      <c r="AP16" s="146"/>
      <c r="AQ16" s="171"/>
      <c r="AR16" s="172"/>
      <c r="AS16" s="359"/>
      <c r="AT16" s="173"/>
      <c r="AU16" s="207"/>
      <c r="AV16" s="173"/>
      <c r="AW16" s="173"/>
      <c r="AX16" s="173"/>
      <c r="AY16" s="173"/>
      <c r="AZ16" s="173"/>
      <c r="BA16" s="173"/>
      <c r="BB16" s="173"/>
      <c r="BC16" s="146"/>
      <c r="BD16" s="173"/>
      <c r="BE16" s="173"/>
      <c r="BF16" s="173"/>
      <c r="BG16" s="173"/>
      <c r="BH16" s="167"/>
      <c r="BI16" s="171"/>
      <c r="BJ16" s="302"/>
      <c r="BK16" s="303"/>
      <c r="BL16" s="173"/>
      <c r="BM16" s="304"/>
      <c r="BN16" s="278"/>
      <c r="BO16" s="171"/>
      <c r="BP16" s="231"/>
      <c r="BQ16" s="231"/>
      <c r="BR16" s="231"/>
      <c r="BS16" s="231"/>
      <c r="BT16" s="231"/>
      <c r="BU16" s="231"/>
      <c r="BV16" s="233"/>
      <c r="BW16" s="167"/>
      <c r="BX16" s="231"/>
      <c r="BY16" s="231"/>
      <c r="BZ16" s="231"/>
      <c r="CA16" s="231"/>
      <c r="CB16" s="231"/>
      <c r="CC16" s="233"/>
      <c r="CD16" s="167"/>
      <c r="CE16" s="231"/>
      <c r="CF16" s="231"/>
      <c r="CG16" s="231"/>
      <c r="CH16" s="231"/>
      <c r="CI16" s="231"/>
      <c r="CJ16" s="233"/>
      <c r="CK16" s="167"/>
      <c r="CL16" s="146"/>
      <c r="CM16" s="146"/>
      <c r="CN16" s="146"/>
      <c r="CO16" s="146"/>
      <c r="CP16" s="146"/>
      <c r="CQ16" s="146"/>
      <c r="CR16" s="167"/>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78"/>
      <c r="DU16" s="146"/>
      <c r="DV16" s="173"/>
      <c r="DW16" s="146"/>
      <c r="DX16" s="173"/>
      <c r="DY16" s="146"/>
      <c r="DZ16" s="169"/>
      <c r="EA16" s="169"/>
      <c r="EB16" s="169"/>
      <c r="EC16" s="146"/>
      <c r="ED16" s="207"/>
      <c r="EE16" s="231"/>
      <c r="EF16" s="231"/>
      <c r="EG16" s="231"/>
      <c r="EH16" s="307"/>
    </row>
    <row r="17" spans="1:138" x14ac:dyDescent="0.25">
      <c r="A17" s="152">
        <v>13</v>
      </c>
      <c r="B17" s="146" t="s">
        <v>133</v>
      </c>
      <c r="C17" s="146"/>
      <c r="D17" s="168">
        <v>42118</v>
      </c>
      <c r="E17" s="166">
        <v>1</v>
      </c>
      <c r="F17" s="166">
        <v>1</v>
      </c>
      <c r="G17">
        <v>8.6</v>
      </c>
      <c r="I17">
        <v>13</v>
      </c>
      <c r="J17">
        <v>8.8000000000000007</v>
      </c>
      <c r="K17">
        <v>8.9</v>
      </c>
      <c r="L17">
        <v>2</v>
      </c>
      <c r="M17" s="167">
        <v>2</v>
      </c>
      <c r="N17" s="146">
        <v>3</v>
      </c>
      <c r="O17" s="146">
        <v>3</v>
      </c>
      <c r="P17" s="146">
        <v>2</v>
      </c>
      <c r="Q17" s="146">
        <v>2</v>
      </c>
      <c r="R17" s="146">
        <v>1</v>
      </c>
      <c r="S17" s="167" t="s">
        <v>1128</v>
      </c>
      <c r="T17" s="146" t="s">
        <v>1132</v>
      </c>
      <c r="U17" s="146"/>
      <c r="V17" s="146"/>
      <c r="W17" s="146"/>
      <c r="X17" s="146"/>
      <c r="Y17" s="167">
        <v>6</v>
      </c>
      <c r="Z17" s="146">
        <v>6</v>
      </c>
      <c r="AA17" s="146">
        <v>6</v>
      </c>
      <c r="AB17" s="146"/>
      <c r="AC17" s="146"/>
      <c r="AD17" s="146"/>
      <c r="AE17" s="167"/>
      <c r="AF17" s="146">
        <v>6</v>
      </c>
      <c r="AG17" s="146"/>
      <c r="AH17" s="146"/>
      <c r="AI17" s="169">
        <v>42131</v>
      </c>
      <c r="AJ17" s="169">
        <v>42138</v>
      </c>
      <c r="AK17" s="170">
        <v>42138</v>
      </c>
      <c r="AL17" s="167"/>
      <c r="AM17" s="146"/>
      <c r="AN17" s="146"/>
      <c r="AO17" s="146">
        <v>30</v>
      </c>
      <c r="AP17" s="146"/>
      <c r="AQ17" s="171"/>
      <c r="AR17" s="172" t="s">
        <v>1306</v>
      </c>
      <c r="AS17" s="359">
        <v>1</v>
      </c>
      <c r="AT17" s="173">
        <v>1.88</v>
      </c>
      <c r="AU17" s="207">
        <v>232</v>
      </c>
      <c r="AV17" s="173"/>
      <c r="AW17" s="173"/>
      <c r="AX17" s="173"/>
      <c r="AY17" s="173"/>
      <c r="AZ17" s="173"/>
      <c r="BA17" s="173"/>
      <c r="BB17" s="173">
        <v>10</v>
      </c>
      <c r="BC17" s="146"/>
      <c r="BD17" s="173"/>
      <c r="BE17" s="173"/>
      <c r="BF17" s="173"/>
      <c r="BG17" s="173"/>
      <c r="BH17" s="167">
        <v>3</v>
      </c>
      <c r="BI17" s="171">
        <v>3</v>
      </c>
      <c r="BJ17" s="302"/>
      <c r="BK17" s="303"/>
      <c r="BL17" s="173"/>
      <c r="BM17" s="304"/>
      <c r="BN17" s="278">
        <v>13</v>
      </c>
      <c r="BO17" s="171">
        <v>3</v>
      </c>
      <c r="BP17" s="231">
        <v>10</v>
      </c>
      <c r="BQ17" s="231">
        <v>1</v>
      </c>
      <c r="BR17" s="231">
        <v>0</v>
      </c>
      <c r="BS17" s="231">
        <f>BR17+BQ17</f>
        <v>1</v>
      </c>
      <c r="BT17" s="231">
        <v>0</v>
      </c>
      <c r="BU17" s="231">
        <v>0</v>
      </c>
      <c r="BV17" s="233"/>
      <c r="BW17" s="167">
        <v>5</v>
      </c>
      <c r="BX17" s="231">
        <v>1</v>
      </c>
      <c r="BY17" s="231">
        <v>0</v>
      </c>
      <c r="BZ17" s="231">
        <f t="shared" ref="BZ17:BZ18" si="0">BY17+BX17</f>
        <v>1</v>
      </c>
      <c r="CA17" s="231">
        <v>0</v>
      </c>
      <c r="CB17" s="231">
        <v>0</v>
      </c>
      <c r="CC17" s="233"/>
      <c r="CD17" s="167">
        <v>5</v>
      </c>
      <c r="CE17" s="231">
        <v>5</v>
      </c>
      <c r="CF17" s="231">
        <v>0</v>
      </c>
      <c r="CG17" s="231">
        <f>CF17+CE17</f>
        <v>5</v>
      </c>
      <c r="CH17" s="231">
        <v>0</v>
      </c>
      <c r="CI17" s="231">
        <v>0</v>
      </c>
      <c r="CJ17" s="233"/>
      <c r="CK17" s="167"/>
      <c r="CL17" s="146"/>
      <c r="CM17" s="146"/>
      <c r="CN17" s="146"/>
      <c r="CO17" s="146"/>
      <c r="CP17" s="146"/>
      <c r="CQ17" s="146"/>
      <c r="CR17" s="167"/>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78"/>
      <c r="DU17" s="146"/>
      <c r="DV17" s="173"/>
      <c r="DW17" s="146"/>
      <c r="DX17" s="173"/>
      <c r="DY17" s="146"/>
      <c r="DZ17" s="169"/>
      <c r="EA17" s="169"/>
      <c r="EB17" s="169"/>
      <c r="EC17" s="146"/>
      <c r="ED17" s="207"/>
      <c r="EE17" s="231"/>
      <c r="EF17" s="231"/>
      <c r="EG17" s="231"/>
      <c r="EH17" s="233"/>
    </row>
    <row r="18" spans="1:138" x14ac:dyDescent="0.25">
      <c r="A18" s="152">
        <v>14</v>
      </c>
      <c r="B18" s="146">
        <v>14</v>
      </c>
      <c r="C18" s="146"/>
      <c r="D18" s="168">
        <v>42108</v>
      </c>
      <c r="E18" s="166">
        <v>1</v>
      </c>
      <c r="F18" s="166">
        <v>1</v>
      </c>
      <c r="G18">
        <v>8.1</v>
      </c>
      <c r="H18">
        <v>8.4</v>
      </c>
      <c r="I18">
        <v>3</v>
      </c>
      <c r="J18">
        <v>8.6999999999999993</v>
      </c>
      <c r="L18">
        <v>18</v>
      </c>
      <c r="M18" s="167">
        <v>1</v>
      </c>
      <c r="N18" s="146">
        <v>1</v>
      </c>
      <c r="O18" s="146">
        <v>1</v>
      </c>
      <c r="P18" s="146">
        <v>1</v>
      </c>
      <c r="Q18" s="146">
        <v>1</v>
      </c>
      <c r="R18" s="146">
        <v>1</v>
      </c>
      <c r="S18" s="167"/>
      <c r="T18" s="146" t="s">
        <v>1128</v>
      </c>
      <c r="U18" s="146" t="s">
        <v>1131</v>
      </c>
      <c r="V18" s="146"/>
      <c r="W18" s="146"/>
      <c r="X18" s="146"/>
      <c r="Y18" s="167"/>
      <c r="Z18" s="146">
        <v>2</v>
      </c>
      <c r="AA18" s="146">
        <v>5</v>
      </c>
      <c r="AB18" s="146">
        <v>6</v>
      </c>
      <c r="AC18" s="146">
        <v>5</v>
      </c>
      <c r="AD18" s="146"/>
      <c r="AE18" s="167"/>
      <c r="AF18" s="146"/>
      <c r="AG18" s="146"/>
      <c r="AH18" s="146">
        <v>5</v>
      </c>
      <c r="AI18" s="169">
        <v>42138</v>
      </c>
      <c r="AJ18" s="169">
        <v>42146</v>
      </c>
      <c r="AK18" s="170">
        <v>42152</v>
      </c>
      <c r="AL18" s="167"/>
      <c r="AM18" s="146"/>
      <c r="AN18" s="146"/>
      <c r="AO18" s="146"/>
      <c r="AP18" s="146"/>
      <c r="AQ18" s="171"/>
      <c r="AR18" s="172" t="s">
        <v>1307</v>
      </c>
      <c r="AS18" s="359">
        <v>1</v>
      </c>
      <c r="AT18" s="173">
        <v>1.7</v>
      </c>
      <c r="AU18" s="207">
        <v>156</v>
      </c>
      <c r="AV18" s="173"/>
      <c r="AW18" s="173"/>
      <c r="AX18" s="173"/>
      <c r="AY18" s="173"/>
      <c r="AZ18" s="173"/>
      <c r="BA18" s="173"/>
      <c r="BB18" s="173">
        <v>5</v>
      </c>
      <c r="BC18" s="146"/>
      <c r="BD18" s="173"/>
      <c r="BE18" s="173"/>
      <c r="BF18" s="173"/>
      <c r="BG18" s="173"/>
      <c r="BH18" s="167">
        <v>2</v>
      </c>
      <c r="BI18" s="171">
        <v>2</v>
      </c>
      <c r="BJ18" s="302"/>
      <c r="BK18" s="303"/>
      <c r="BL18" s="173"/>
      <c r="BM18" s="304"/>
      <c r="BN18" s="278">
        <v>14</v>
      </c>
      <c r="BO18" s="171">
        <v>2</v>
      </c>
      <c r="BP18" s="231">
        <v>3</v>
      </c>
      <c r="BQ18" s="231">
        <v>8</v>
      </c>
      <c r="BR18" s="231">
        <v>0</v>
      </c>
      <c r="BS18" s="231">
        <f>BR18+BQ18</f>
        <v>8</v>
      </c>
      <c r="BT18" s="231">
        <v>0</v>
      </c>
      <c r="BU18" s="231">
        <v>0</v>
      </c>
      <c r="BV18" s="366" t="s">
        <v>1335</v>
      </c>
      <c r="BW18" s="167">
        <v>7</v>
      </c>
      <c r="BX18" s="231">
        <v>7</v>
      </c>
      <c r="BY18" s="231">
        <v>0</v>
      </c>
      <c r="BZ18" s="231">
        <f t="shared" si="0"/>
        <v>7</v>
      </c>
      <c r="CA18" s="231">
        <v>0</v>
      </c>
      <c r="CB18" s="231">
        <v>0</v>
      </c>
      <c r="CC18" s="233"/>
      <c r="CD18" s="167"/>
      <c r="CE18" s="231"/>
      <c r="CF18" s="231"/>
      <c r="CG18" s="231"/>
      <c r="CH18" s="231"/>
      <c r="CI18" s="231"/>
      <c r="CJ18" s="233"/>
      <c r="CK18" s="167"/>
      <c r="CL18" s="146"/>
      <c r="CM18" s="146"/>
      <c r="CN18" s="146"/>
      <c r="CO18" s="146"/>
      <c r="CP18" s="146"/>
      <c r="CQ18" s="146"/>
      <c r="CR18" s="167"/>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78"/>
      <c r="DU18" s="146"/>
      <c r="DV18" s="173"/>
      <c r="DW18" s="146"/>
      <c r="DX18" s="173"/>
      <c r="DY18" s="146"/>
      <c r="DZ18" s="169"/>
      <c r="EA18" s="169"/>
      <c r="EB18" s="169"/>
      <c r="EC18" s="146"/>
      <c r="ED18" s="207"/>
      <c r="EE18" s="231"/>
      <c r="EF18" s="231"/>
      <c r="EG18" s="231"/>
      <c r="EH18" s="233"/>
    </row>
    <row r="19" spans="1:138" x14ac:dyDescent="0.25">
      <c r="A19" s="152">
        <v>15</v>
      </c>
      <c r="B19" s="146">
        <v>15</v>
      </c>
      <c r="C19" s="146"/>
      <c r="D19" s="168">
        <v>42108</v>
      </c>
      <c r="E19" s="166">
        <v>1</v>
      </c>
      <c r="F19" s="166" t="s">
        <v>1341</v>
      </c>
      <c r="G19" s="135"/>
      <c r="M19" s="167">
        <v>1</v>
      </c>
      <c r="N19" s="146">
        <v>1</v>
      </c>
      <c r="O19" s="146">
        <v>0</v>
      </c>
      <c r="P19" s="146">
        <v>0</v>
      </c>
      <c r="Q19" s="146">
        <v>0</v>
      </c>
      <c r="R19" s="146">
        <v>0</v>
      </c>
      <c r="S19" s="167"/>
      <c r="T19" s="146"/>
      <c r="U19" s="146"/>
      <c r="V19" s="146"/>
      <c r="W19" s="146"/>
      <c r="X19" s="146"/>
      <c r="Y19" s="167"/>
      <c r="Z19" s="146"/>
      <c r="AA19" s="146"/>
      <c r="AB19" s="146"/>
      <c r="AC19" s="146"/>
      <c r="AD19" s="146"/>
      <c r="AE19" s="167"/>
      <c r="AF19" s="146"/>
      <c r="AG19" s="146"/>
      <c r="AH19" s="146"/>
      <c r="AI19" s="169"/>
      <c r="AJ19" s="169"/>
      <c r="AK19" s="170"/>
      <c r="AL19" s="167"/>
      <c r="AM19" s="146"/>
      <c r="AN19" s="146">
        <v>80</v>
      </c>
      <c r="AO19" s="146"/>
      <c r="AP19" s="146"/>
      <c r="AQ19" s="171"/>
      <c r="AR19" s="172" t="s">
        <v>1283</v>
      </c>
      <c r="AS19" s="359">
        <v>1</v>
      </c>
      <c r="AT19" s="173"/>
      <c r="AU19" s="207"/>
      <c r="AV19" s="173"/>
      <c r="AW19" s="173"/>
      <c r="AX19" s="173"/>
      <c r="AY19" s="173"/>
      <c r="AZ19" s="173"/>
      <c r="BA19" s="173"/>
      <c r="BB19" s="173"/>
      <c r="BC19" s="146">
        <v>1</v>
      </c>
      <c r="BD19" s="173">
        <v>1.78</v>
      </c>
      <c r="BE19" s="173"/>
      <c r="BF19" s="173"/>
      <c r="BG19" s="173"/>
      <c r="BH19" s="167"/>
      <c r="BI19" s="171"/>
      <c r="BJ19" s="302"/>
      <c r="BK19" s="303"/>
      <c r="BL19" s="173"/>
      <c r="BM19" s="304"/>
      <c r="BN19" s="278"/>
      <c r="BO19" s="171"/>
      <c r="BP19" s="231"/>
      <c r="BQ19" s="231"/>
      <c r="BR19" s="231"/>
      <c r="BS19" s="231"/>
      <c r="BT19" s="231"/>
      <c r="BU19" s="231"/>
      <c r="BV19" s="233"/>
      <c r="BW19" s="167"/>
      <c r="BX19" s="231"/>
      <c r="BY19" s="231"/>
      <c r="BZ19" s="231"/>
      <c r="CA19" s="231"/>
      <c r="CB19" s="231"/>
      <c r="CC19" s="233"/>
      <c r="CD19" s="167"/>
      <c r="CE19" s="231"/>
      <c r="CF19" s="231"/>
      <c r="CG19" s="231"/>
      <c r="CH19" s="231"/>
      <c r="CI19" s="231"/>
      <c r="CJ19" s="233"/>
      <c r="CK19" s="167"/>
      <c r="CL19" s="146"/>
      <c r="CM19" s="146"/>
      <c r="CN19" s="146"/>
      <c r="CO19" s="146"/>
      <c r="CP19" s="146"/>
      <c r="CQ19" s="146"/>
      <c r="CR19" s="167"/>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78"/>
      <c r="DU19" s="146"/>
      <c r="DV19" s="173"/>
      <c r="DW19" s="146"/>
      <c r="DX19" s="173"/>
      <c r="DY19" s="146"/>
      <c r="DZ19" s="169"/>
      <c r="EA19" s="169"/>
      <c r="EB19" s="169"/>
      <c r="EC19" s="146"/>
      <c r="ED19" s="234"/>
      <c r="EE19" s="234"/>
      <c r="EF19" s="234"/>
      <c r="EG19" s="231"/>
      <c r="EH19" s="233"/>
    </row>
    <row r="20" spans="1:138" x14ac:dyDescent="0.25">
      <c r="A20" s="152">
        <v>16</v>
      </c>
      <c r="B20" s="146">
        <v>16</v>
      </c>
      <c r="C20" s="146"/>
      <c r="D20" s="168">
        <v>42118</v>
      </c>
      <c r="E20" s="166">
        <v>1</v>
      </c>
      <c r="F20" s="166" t="s">
        <v>1142</v>
      </c>
      <c r="G20" s="135"/>
      <c r="M20" s="167">
        <v>0</v>
      </c>
      <c r="N20" s="146">
        <v>0</v>
      </c>
      <c r="O20" s="146">
        <v>0</v>
      </c>
      <c r="P20" s="146">
        <v>0</v>
      </c>
      <c r="Q20" s="146">
        <v>0</v>
      </c>
      <c r="R20" s="146">
        <v>0</v>
      </c>
      <c r="S20" s="167"/>
      <c r="T20" s="146"/>
      <c r="U20" s="146"/>
      <c r="V20" s="146"/>
      <c r="W20" s="146"/>
      <c r="X20" s="146"/>
      <c r="Y20" s="167"/>
      <c r="Z20" s="146"/>
      <c r="AA20" s="146"/>
      <c r="AB20" s="146"/>
      <c r="AC20" s="146"/>
      <c r="AD20" s="146"/>
      <c r="AE20" s="167"/>
      <c r="AF20" s="146"/>
      <c r="AG20" s="146"/>
      <c r="AH20" s="146"/>
      <c r="AI20" s="169"/>
      <c r="AJ20" s="169"/>
      <c r="AK20" s="170"/>
      <c r="AL20" s="167">
        <v>100</v>
      </c>
      <c r="AM20" s="146"/>
      <c r="AN20" s="146"/>
      <c r="AO20" s="146"/>
      <c r="AP20" s="146"/>
      <c r="AQ20" s="171"/>
      <c r="AR20" s="172" t="s">
        <v>1284</v>
      </c>
      <c r="AS20" s="359">
        <v>1</v>
      </c>
      <c r="AT20" s="173"/>
      <c r="AU20" s="207"/>
      <c r="AV20" s="173"/>
      <c r="AW20" s="173"/>
      <c r="AX20" s="173"/>
      <c r="AY20" s="173"/>
      <c r="AZ20" s="173"/>
      <c r="BA20" s="173"/>
      <c r="BB20" s="173"/>
      <c r="BC20" s="146">
        <v>1</v>
      </c>
      <c r="BD20" s="173">
        <v>0.97</v>
      </c>
      <c r="BE20" s="173"/>
      <c r="BF20" s="173"/>
      <c r="BG20" s="173"/>
      <c r="BH20" s="167"/>
      <c r="BI20" s="171"/>
      <c r="BJ20" s="302"/>
      <c r="BK20" s="303"/>
      <c r="BL20" s="173"/>
      <c r="BM20" s="304"/>
      <c r="BN20" s="278"/>
      <c r="BO20" s="171"/>
      <c r="BP20" s="231"/>
      <c r="BQ20" s="231"/>
      <c r="BR20" s="231"/>
      <c r="BS20" s="231"/>
      <c r="BT20" s="231"/>
      <c r="BU20" s="231"/>
      <c r="BV20" s="233"/>
      <c r="BW20" s="167"/>
      <c r="BX20" s="231"/>
      <c r="BY20" s="231"/>
      <c r="BZ20" s="231"/>
      <c r="CA20" s="231"/>
      <c r="CB20" s="231"/>
      <c r="CC20" s="233"/>
      <c r="CD20" s="167"/>
      <c r="CE20" s="231"/>
      <c r="CF20" s="231"/>
      <c r="CG20" s="231"/>
      <c r="CH20" s="231"/>
      <c r="CI20" s="231"/>
      <c r="CJ20" s="233"/>
      <c r="CK20" s="167"/>
      <c r="CL20" s="146"/>
      <c r="CM20" s="146"/>
      <c r="CN20" s="146"/>
      <c r="CO20" s="146"/>
      <c r="CP20" s="146"/>
      <c r="CQ20" s="146"/>
      <c r="CR20" s="167"/>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78"/>
      <c r="DU20" s="146"/>
      <c r="DV20" s="173"/>
      <c r="DW20" s="146"/>
      <c r="DX20" s="173"/>
      <c r="DY20" s="146"/>
      <c r="DZ20" s="169"/>
      <c r="EA20" s="169"/>
      <c r="EB20" s="169"/>
      <c r="EC20" s="146"/>
      <c r="ED20" s="207"/>
      <c r="EE20" s="231"/>
      <c r="EF20" s="231"/>
      <c r="EG20" s="231"/>
      <c r="EH20" s="233"/>
    </row>
    <row r="21" spans="1:138" x14ac:dyDescent="0.25">
      <c r="A21" s="152">
        <v>17</v>
      </c>
      <c r="B21" s="146">
        <v>17</v>
      </c>
      <c r="C21" s="146"/>
      <c r="D21" s="168">
        <v>42118</v>
      </c>
      <c r="E21" s="166">
        <v>1</v>
      </c>
      <c r="F21" s="166">
        <v>1</v>
      </c>
      <c r="G21">
        <v>8.4</v>
      </c>
      <c r="I21">
        <v>5</v>
      </c>
      <c r="J21">
        <v>8.6999999999999993</v>
      </c>
      <c r="L21">
        <v>17</v>
      </c>
      <c r="M21" s="167">
        <v>1</v>
      </c>
      <c r="N21" s="146">
        <v>1</v>
      </c>
      <c r="O21" s="146">
        <v>1</v>
      </c>
      <c r="P21" s="146">
        <v>1</v>
      </c>
      <c r="Q21" s="146">
        <v>1</v>
      </c>
      <c r="R21" s="146">
        <v>1</v>
      </c>
      <c r="S21" s="167"/>
      <c r="T21" s="146" t="s">
        <v>1128</v>
      </c>
      <c r="U21" s="146" t="s">
        <v>1132</v>
      </c>
      <c r="V21" s="146" t="s">
        <v>1131</v>
      </c>
      <c r="W21" s="146"/>
      <c r="X21" s="146"/>
      <c r="Y21" s="167"/>
      <c r="Z21" s="146">
        <v>2</v>
      </c>
      <c r="AA21" s="146">
        <v>4</v>
      </c>
      <c r="AB21" s="146">
        <v>5</v>
      </c>
      <c r="AC21" s="146">
        <v>6</v>
      </c>
      <c r="AD21" s="146"/>
      <c r="AE21" s="167"/>
      <c r="AF21" s="146"/>
      <c r="AG21" s="146"/>
      <c r="AH21" s="146">
        <v>6</v>
      </c>
      <c r="AI21" s="169">
        <v>42146</v>
      </c>
      <c r="AJ21" s="169">
        <v>42146</v>
      </c>
      <c r="AK21" s="170">
        <v>42152</v>
      </c>
      <c r="AL21" s="167"/>
      <c r="AM21" s="146"/>
      <c r="AN21" s="146"/>
      <c r="AO21" s="146"/>
      <c r="AP21" s="146"/>
      <c r="AQ21" s="171"/>
      <c r="AR21" s="172" t="s">
        <v>1308</v>
      </c>
      <c r="AS21" s="359">
        <v>1</v>
      </c>
      <c r="AT21" s="173">
        <v>2.0299999999999998</v>
      </c>
      <c r="AU21" s="207">
        <v>189</v>
      </c>
      <c r="AV21" s="173"/>
      <c r="AW21" s="173"/>
      <c r="AX21" s="173"/>
      <c r="AY21" s="173"/>
      <c r="AZ21" s="173"/>
      <c r="BA21" s="173"/>
      <c r="BB21" s="173"/>
      <c r="BC21" s="146"/>
      <c r="BD21" s="173"/>
      <c r="BE21" s="173"/>
      <c r="BF21" s="173"/>
      <c r="BG21" s="173"/>
      <c r="BH21" s="167">
        <v>2</v>
      </c>
      <c r="BI21" s="171">
        <v>2</v>
      </c>
      <c r="BJ21" s="365" t="s">
        <v>1336</v>
      </c>
      <c r="BK21" s="303"/>
      <c r="BL21" s="173"/>
      <c r="BM21" s="304"/>
      <c r="BN21" s="278">
        <v>17</v>
      </c>
      <c r="BO21" s="171">
        <v>2</v>
      </c>
      <c r="BP21" s="231">
        <v>10</v>
      </c>
      <c r="BQ21" s="231">
        <v>4</v>
      </c>
      <c r="BR21" s="231">
        <v>0</v>
      </c>
      <c r="BS21" s="231">
        <f>BR21+BQ21</f>
        <v>4</v>
      </c>
      <c r="BT21" s="231">
        <v>0</v>
      </c>
      <c r="BU21" s="231">
        <v>0</v>
      </c>
      <c r="BV21" s="233"/>
      <c r="BW21" s="167">
        <v>7</v>
      </c>
      <c r="BX21" s="231">
        <v>4</v>
      </c>
      <c r="BY21" s="231">
        <v>0</v>
      </c>
      <c r="BZ21" s="231">
        <f>BY21+BX21</f>
        <v>4</v>
      </c>
      <c r="CA21" s="231">
        <v>0</v>
      </c>
      <c r="CB21" s="231">
        <v>0</v>
      </c>
      <c r="CC21" s="233"/>
      <c r="CD21" s="167"/>
      <c r="CE21" s="231"/>
      <c r="CF21" s="231"/>
      <c r="CG21" s="231"/>
      <c r="CH21" s="231"/>
      <c r="CI21" s="231"/>
      <c r="CJ21" s="233"/>
      <c r="CK21" s="167"/>
      <c r="CL21" s="146"/>
      <c r="CM21" s="146"/>
      <c r="CN21" s="146"/>
      <c r="CO21" s="146"/>
      <c r="CP21" s="146"/>
      <c r="CQ21" s="146"/>
      <c r="CR21" s="167"/>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78"/>
      <c r="DU21" s="146"/>
      <c r="DV21" s="173"/>
      <c r="DW21" s="146"/>
      <c r="DX21" s="173"/>
      <c r="DY21" s="146"/>
      <c r="DZ21" s="169"/>
      <c r="EA21" s="169"/>
      <c r="EB21" s="169"/>
      <c r="EC21" s="146"/>
      <c r="ED21" s="207"/>
      <c r="EE21" s="231"/>
      <c r="EF21" s="231"/>
      <c r="EG21" s="231"/>
      <c r="EH21" s="233"/>
    </row>
    <row r="22" spans="1:138" x14ac:dyDescent="0.25">
      <c r="A22" s="152">
        <v>18</v>
      </c>
      <c r="B22" s="146">
        <v>18</v>
      </c>
      <c r="C22" s="146"/>
      <c r="D22" s="168">
        <v>42118</v>
      </c>
      <c r="E22" s="166">
        <v>1</v>
      </c>
      <c r="F22" s="166">
        <v>0</v>
      </c>
      <c r="G22" s="135"/>
      <c r="M22" s="167">
        <v>1</v>
      </c>
      <c r="N22" s="146">
        <v>1</v>
      </c>
      <c r="O22" s="146">
        <v>1</v>
      </c>
      <c r="P22" s="146">
        <v>1</v>
      </c>
      <c r="Q22" s="146">
        <v>1</v>
      </c>
      <c r="R22" s="146">
        <v>1</v>
      </c>
      <c r="S22" s="167"/>
      <c r="T22" s="146"/>
      <c r="U22" s="146"/>
      <c r="V22" s="146"/>
      <c r="W22" s="146"/>
      <c r="X22" s="146"/>
      <c r="Y22" s="167"/>
      <c r="Z22" s="146"/>
      <c r="AA22" s="146"/>
      <c r="AB22" s="146"/>
      <c r="AC22" s="146"/>
      <c r="AD22" s="146"/>
      <c r="AE22" s="167"/>
      <c r="AF22" s="146"/>
      <c r="AG22" s="146"/>
      <c r="AH22" s="146"/>
      <c r="AI22" s="169"/>
      <c r="AJ22" s="169"/>
      <c r="AK22" s="170"/>
      <c r="AL22" s="167"/>
      <c r="AM22" s="146">
        <v>20</v>
      </c>
      <c r="AN22" s="146"/>
      <c r="AO22" s="146"/>
      <c r="AP22" s="146"/>
      <c r="AQ22" s="171"/>
      <c r="AR22" s="172"/>
      <c r="AS22" s="359"/>
      <c r="AT22" s="173"/>
      <c r="AU22" s="207"/>
      <c r="AV22" s="173"/>
      <c r="AW22" s="173"/>
      <c r="AX22" s="173"/>
      <c r="AY22" s="173"/>
      <c r="AZ22" s="173"/>
      <c r="BA22" s="173"/>
      <c r="BB22" s="173"/>
      <c r="BC22" s="146"/>
      <c r="BD22" s="173"/>
      <c r="BE22" s="173"/>
      <c r="BF22" s="173"/>
      <c r="BG22" s="173"/>
      <c r="BH22" s="167"/>
      <c r="BI22" s="171"/>
      <c r="BJ22" s="302"/>
      <c r="BK22" s="303"/>
      <c r="BL22" s="173"/>
      <c r="BM22" s="304"/>
      <c r="BN22" s="278"/>
      <c r="BO22" s="171"/>
      <c r="BP22" s="231"/>
      <c r="BQ22" s="231"/>
      <c r="BR22" s="231"/>
      <c r="BS22" s="231"/>
      <c r="BT22" s="231"/>
      <c r="BU22" s="231"/>
      <c r="BV22" s="233"/>
      <c r="BW22" s="167"/>
      <c r="BX22" s="231"/>
      <c r="BY22" s="231"/>
      <c r="BZ22" s="231"/>
      <c r="CA22" s="231"/>
      <c r="CB22" s="231"/>
      <c r="CC22" s="233"/>
      <c r="CD22" s="167"/>
      <c r="CE22" s="231"/>
      <c r="CF22" s="231"/>
      <c r="CG22" s="231"/>
      <c r="CH22" s="231"/>
      <c r="CI22" s="231"/>
      <c r="CJ22" s="233"/>
      <c r="CK22" s="167"/>
      <c r="CL22" s="146"/>
      <c r="CM22" s="146"/>
      <c r="CN22" s="146"/>
      <c r="CO22" s="146"/>
      <c r="CP22" s="146"/>
      <c r="CQ22" s="146"/>
      <c r="CR22" s="167"/>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78"/>
      <c r="DU22" s="146"/>
      <c r="DV22" s="173"/>
      <c r="DW22" s="146"/>
      <c r="DX22" s="173"/>
      <c r="DY22" s="308"/>
      <c r="DZ22" s="169"/>
      <c r="EA22" s="169"/>
      <c r="EB22" s="169"/>
      <c r="EC22" s="146"/>
      <c r="ED22" s="207"/>
      <c r="EE22" s="231"/>
      <c r="EF22" s="231"/>
      <c r="EG22" s="231"/>
      <c r="EH22" s="233"/>
    </row>
    <row r="23" spans="1:138" x14ac:dyDescent="0.25">
      <c r="A23" s="152">
        <v>19</v>
      </c>
      <c r="B23" s="146">
        <v>19</v>
      </c>
      <c r="C23" s="146"/>
      <c r="D23" s="168">
        <v>42118</v>
      </c>
      <c r="E23" s="166">
        <v>1</v>
      </c>
      <c r="F23" s="166">
        <v>0</v>
      </c>
      <c r="G23" s="135"/>
      <c r="M23" s="167">
        <v>1</v>
      </c>
      <c r="N23" s="146">
        <v>1</v>
      </c>
      <c r="O23" s="146">
        <v>1</v>
      </c>
      <c r="P23" s="146">
        <v>1</v>
      </c>
      <c r="Q23" s="146">
        <v>1</v>
      </c>
      <c r="R23" s="146">
        <v>1</v>
      </c>
      <c r="S23" s="167"/>
      <c r="T23" s="146"/>
      <c r="U23" s="146"/>
      <c r="V23" s="146"/>
      <c r="W23" s="146"/>
      <c r="X23" s="146"/>
      <c r="Y23" s="167"/>
      <c r="Z23" s="146"/>
      <c r="AA23" s="146"/>
      <c r="AB23" s="146"/>
      <c r="AC23" s="146"/>
      <c r="AD23" s="146"/>
      <c r="AE23" s="167"/>
      <c r="AF23" s="146"/>
      <c r="AG23" s="146"/>
      <c r="AH23" s="146"/>
      <c r="AI23" s="169"/>
      <c r="AJ23" s="169"/>
      <c r="AK23" s="170"/>
      <c r="AL23" s="167"/>
      <c r="AM23" s="146"/>
      <c r="AN23" s="146"/>
      <c r="AO23" s="146"/>
      <c r="AP23" s="146"/>
      <c r="AQ23" s="171"/>
      <c r="AR23" s="172"/>
      <c r="AS23" s="359"/>
      <c r="AT23" s="173"/>
      <c r="AU23" s="207"/>
      <c r="AV23" s="173"/>
      <c r="AW23" s="173"/>
      <c r="AX23" s="173"/>
      <c r="AY23" s="173"/>
      <c r="AZ23" s="173"/>
      <c r="BA23" s="173"/>
      <c r="BB23" s="173"/>
      <c r="BC23" s="146"/>
      <c r="BD23" s="173"/>
      <c r="BE23" s="173"/>
      <c r="BF23" s="173"/>
      <c r="BG23" s="173"/>
      <c r="BH23" s="167"/>
      <c r="BI23" s="171"/>
      <c r="BJ23" s="302"/>
      <c r="BK23" s="303"/>
      <c r="BL23" s="173"/>
      <c r="BM23" s="304"/>
      <c r="BN23" s="278"/>
      <c r="BO23" s="171"/>
      <c r="BP23" s="231"/>
      <c r="BQ23" s="231"/>
      <c r="BR23" s="231"/>
      <c r="BS23" s="231"/>
      <c r="BT23" s="231"/>
      <c r="BU23" s="231"/>
      <c r="BV23" s="233"/>
      <c r="BW23" s="167"/>
      <c r="BX23" s="231"/>
      <c r="BY23" s="231"/>
      <c r="BZ23" s="231"/>
      <c r="CA23" s="231"/>
      <c r="CB23" s="231"/>
      <c r="CC23" s="233"/>
      <c r="CD23" s="167"/>
      <c r="CE23" s="231"/>
      <c r="CF23" s="231"/>
      <c r="CG23" s="231"/>
      <c r="CH23" s="231"/>
      <c r="CI23" s="231"/>
      <c r="CJ23" s="233"/>
      <c r="CK23" s="167"/>
      <c r="CL23" s="146"/>
      <c r="CM23" s="146"/>
      <c r="CN23" s="146"/>
      <c r="CO23" s="146"/>
      <c r="CP23" s="146"/>
      <c r="CQ23" s="146"/>
      <c r="CR23" s="167"/>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78"/>
      <c r="DU23" s="146"/>
      <c r="DV23" s="173"/>
      <c r="DW23" s="146"/>
      <c r="DX23" s="173"/>
      <c r="DY23" s="146"/>
      <c r="DZ23" s="169"/>
      <c r="EA23" s="169"/>
      <c r="EB23" s="169"/>
      <c r="EC23" s="146"/>
      <c r="ED23" s="207"/>
      <c r="EE23" s="231"/>
      <c r="EF23" s="231"/>
      <c r="EG23" s="231"/>
      <c r="EH23" s="233"/>
    </row>
    <row r="24" spans="1:138" x14ac:dyDescent="0.25">
      <c r="A24" s="152">
        <v>20</v>
      </c>
      <c r="B24" s="146">
        <v>20</v>
      </c>
      <c r="C24" s="146"/>
      <c r="D24" s="168">
        <v>42118</v>
      </c>
      <c r="E24" s="166">
        <v>1</v>
      </c>
      <c r="F24" s="166" t="s">
        <v>1142</v>
      </c>
      <c r="G24" s="135"/>
      <c r="M24" s="167">
        <v>0</v>
      </c>
      <c r="N24" s="146">
        <v>0</v>
      </c>
      <c r="O24" s="146">
        <v>0</v>
      </c>
      <c r="P24" s="146">
        <v>0</v>
      </c>
      <c r="Q24" s="146">
        <v>0</v>
      </c>
      <c r="R24" s="146">
        <v>0</v>
      </c>
      <c r="S24" s="167"/>
      <c r="T24" s="146"/>
      <c r="U24" s="146"/>
      <c r="V24" s="146"/>
      <c r="W24" s="146"/>
      <c r="X24" s="146"/>
      <c r="Y24" s="167"/>
      <c r="Z24" s="146"/>
      <c r="AA24" s="146"/>
      <c r="AB24" s="146"/>
      <c r="AC24" s="146"/>
      <c r="AD24" s="146"/>
      <c r="AE24" s="167"/>
      <c r="AF24" s="146"/>
      <c r="AG24" s="146"/>
      <c r="AH24" s="146"/>
      <c r="AI24" s="169"/>
      <c r="AJ24" s="169"/>
      <c r="AK24" s="170"/>
      <c r="AL24" s="167">
        <v>20</v>
      </c>
      <c r="AM24" s="146"/>
      <c r="AN24" s="146"/>
      <c r="AO24" s="146"/>
      <c r="AP24" s="146"/>
      <c r="AQ24" s="171"/>
      <c r="AR24" s="172" t="s">
        <v>1288</v>
      </c>
      <c r="AS24" s="359">
        <v>1</v>
      </c>
      <c r="AT24" s="173"/>
      <c r="AU24" s="207"/>
      <c r="AV24" s="173"/>
      <c r="AW24" s="173"/>
      <c r="AX24" s="173"/>
      <c r="AY24" s="173"/>
      <c r="AZ24" s="173"/>
      <c r="BA24" s="173"/>
      <c r="BB24" s="173"/>
      <c r="BC24" s="146">
        <v>1</v>
      </c>
      <c r="BD24" s="173">
        <v>1.26</v>
      </c>
      <c r="BE24" s="173"/>
      <c r="BF24" s="173"/>
      <c r="BG24" s="173"/>
      <c r="BH24" s="167"/>
      <c r="BI24" s="171"/>
      <c r="BJ24" s="302"/>
      <c r="BK24" s="303"/>
      <c r="BL24" s="173"/>
      <c r="BM24" s="304"/>
      <c r="BN24" s="278"/>
      <c r="BO24" s="171"/>
      <c r="BP24" s="231"/>
      <c r="BQ24" s="231"/>
      <c r="BR24" s="231"/>
      <c r="BS24" s="231"/>
      <c r="BT24" s="231"/>
      <c r="BU24" s="231"/>
      <c r="BV24" s="233"/>
      <c r="BW24" s="167"/>
      <c r="BX24" s="231"/>
      <c r="BY24" s="231"/>
      <c r="BZ24" s="231"/>
      <c r="CA24" s="231"/>
      <c r="CB24" s="231"/>
      <c r="CC24" s="233"/>
      <c r="CD24" s="167"/>
      <c r="CE24" s="231"/>
      <c r="CF24" s="231"/>
      <c r="CG24" s="231"/>
      <c r="CH24" s="231"/>
      <c r="CI24" s="231"/>
      <c r="CJ24" s="233"/>
      <c r="CK24" s="167"/>
      <c r="CL24" s="146"/>
      <c r="CM24" s="146"/>
      <c r="CN24" s="146"/>
      <c r="CO24" s="146"/>
      <c r="CP24" s="146"/>
      <c r="CQ24" s="146"/>
      <c r="CR24" s="167"/>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78"/>
      <c r="DU24" s="146"/>
      <c r="DV24" s="173"/>
      <c r="DW24" s="146"/>
      <c r="DX24" s="173"/>
      <c r="DY24" s="146"/>
      <c r="DZ24" s="169"/>
      <c r="EA24" s="169"/>
      <c r="EB24" s="169"/>
      <c r="EC24" s="146"/>
      <c r="ED24" s="207"/>
      <c r="EE24" s="231"/>
      <c r="EF24" s="231"/>
      <c r="EG24" s="231"/>
      <c r="EH24" s="233"/>
    </row>
    <row r="25" spans="1:138" x14ac:dyDescent="0.25">
      <c r="A25" s="152">
        <v>21</v>
      </c>
      <c r="B25" s="146">
        <v>21</v>
      </c>
      <c r="C25" s="146"/>
      <c r="D25" s="168">
        <v>42118</v>
      </c>
      <c r="E25" s="166">
        <v>1</v>
      </c>
      <c r="F25" s="166" t="s">
        <v>1142</v>
      </c>
      <c r="G25" s="135"/>
      <c r="M25" s="167">
        <v>0</v>
      </c>
      <c r="N25" s="146">
        <v>0</v>
      </c>
      <c r="O25" s="146">
        <v>0</v>
      </c>
      <c r="P25" s="146">
        <v>0</v>
      </c>
      <c r="Q25" s="146">
        <v>0</v>
      </c>
      <c r="R25" s="146">
        <v>0</v>
      </c>
      <c r="S25" s="167"/>
      <c r="T25" s="146"/>
      <c r="U25" s="146"/>
      <c r="V25" s="146"/>
      <c r="W25" s="146"/>
      <c r="X25" s="146"/>
      <c r="Y25" s="167"/>
      <c r="Z25" s="146"/>
      <c r="AA25" s="146"/>
      <c r="AB25" s="146"/>
      <c r="AC25" s="146"/>
      <c r="AD25" s="146"/>
      <c r="AE25" s="167"/>
      <c r="AF25" s="146"/>
      <c r="AG25" s="146"/>
      <c r="AH25" s="146"/>
      <c r="AI25" s="169"/>
      <c r="AJ25" s="169"/>
      <c r="AK25" s="170"/>
      <c r="AL25" s="167">
        <v>50</v>
      </c>
      <c r="AM25" s="146"/>
      <c r="AN25" s="146"/>
      <c r="AO25" s="146"/>
      <c r="AP25" s="146"/>
      <c r="AQ25" s="305"/>
      <c r="AR25" s="172" t="s">
        <v>1288</v>
      </c>
      <c r="AS25" s="359">
        <v>1</v>
      </c>
      <c r="AT25" s="173"/>
      <c r="AU25" s="207"/>
      <c r="AV25" s="173"/>
      <c r="AW25" s="173"/>
      <c r="AX25" s="173"/>
      <c r="AY25" s="173"/>
      <c r="AZ25" s="173"/>
      <c r="BA25" s="207"/>
      <c r="BB25" s="173"/>
      <c r="BC25" s="146">
        <v>1</v>
      </c>
      <c r="BD25" s="173">
        <v>1.65</v>
      </c>
      <c r="BE25" s="173"/>
      <c r="BF25" s="173"/>
      <c r="BG25" s="173"/>
      <c r="BH25" s="167"/>
      <c r="BI25" s="171"/>
      <c r="BJ25" s="302"/>
      <c r="BK25" s="303"/>
      <c r="BL25" s="173"/>
      <c r="BM25" s="304"/>
      <c r="BN25" s="278"/>
      <c r="BO25" s="171"/>
      <c r="BP25" s="231"/>
      <c r="BQ25" s="231"/>
      <c r="BR25" s="231"/>
      <c r="BS25" s="231"/>
      <c r="BT25" s="231"/>
      <c r="BU25" s="231"/>
      <c r="BV25" s="233"/>
      <c r="BW25" s="167"/>
      <c r="BX25" s="231"/>
      <c r="BY25" s="231"/>
      <c r="BZ25" s="231"/>
      <c r="CA25" s="231"/>
      <c r="CB25" s="231"/>
      <c r="CC25" s="233"/>
      <c r="CD25" s="167"/>
      <c r="CE25" s="231"/>
      <c r="CF25" s="231"/>
      <c r="CG25" s="231"/>
      <c r="CH25" s="231"/>
      <c r="CI25" s="231"/>
      <c r="CJ25" s="233"/>
      <c r="CK25" s="167"/>
      <c r="CL25" s="146"/>
      <c r="CM25" s="146"/>
      <c r="CN25" s="146"/>
      <c r="CO25" s="146"/>
      <c r="CP25" s="146"/>
      <c r="CQ25" s="146"/>
      <c r="CR25" s="167"/>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78"/>
      <c r="DU25" s="146"/>
      <c r="DV25" s="173"/>
      <c r="DW25" s="146"/>
      <c r="DX25" s="173"/>
      <c r="DY25" s="146"/>
      <c r="DZ25" s="169"/>
      <c r="EA25" s="169"/>
      <c r="EB25" s="169"/>
      <c r="EC25" s="146"/>
      <c r="ED25" s="207"/>
      <c r="EE25" s="231"/>
      <c r="EF25" s="231"/>
      <c r="EG25" s="231"/>
      <c r="EH25" s="233"/>
    </row>
    <row r="26" spans="1:138" x14ac:dyDescent="0.25">
      <c r="A26" s="152">
        <v>22</v>
      </c>
      <c r="B26" s="146">
        <v>22</v>
      </c>
      <c r="C26" s="146"/>
      <c r="D26" s="168"/>
      <c r="E26" s="166"/>
      <c r="F26" s="166"/>
      <c r="G26" s="135"/>
      <c r="M26" s="167"/>
      <c r="N26" s="146"/>
      <c r="O26" s="146"/>
      <c r="P26" s="146"/>
      <c r="Q26" s="146"/>
      <c r="R26" s="146"/>
      <c r="S26" s="167"/>
      <c r="T26" s="146"/>
      <c r="U26" s="146"/>
      <c r="V26" s="146"/>
      <c r="W26" s="146"/>
      <c r="X26" s="146"/>
      <c r="Y26" s="167"/>
      <c r="Z26" s="146"/>
      <c r="AA26" s="146"/>
      <c r="AB26" s="146"/>
      <c r="AC26" s="146"/>
      <c r="AD26" s="146"/>
      <c r="AE26" s="167"/>
      <c r="AF26" s="146"/>
      <c r="AG26" s="146"/>
      <c r="AH26" s="146"/>
      <c r="AI26" s="169"/>
      <c r="AJ26" s="169"/>
      <c r="AK26" s="170"/>
      <c r="AL26" s="167"/>
      <c r="AM26" s="146"/>
      <c r="AN26" s="146"/>
      <c r="AO26" s="146"/>
      <c r="AP26" s="146"/>
      <c r="AQ26" s="171"/>
      <c r="AR26" s="172" t="s">
        <v>1127</v>
      </c>
      <c r="AS26" s="359"/>
      <c r="AT26" s="173"/>
      <c r="AU26" s="207"/>
      <c r="AV26" s="173"/>
      <c r="AW26" s="357"/>
      <c r="AX26" s="173"/>
      <c r="AY26" s="173"/>
      <c r="AZ26" s="173"/>
      <c r="BA26" s="173"/>
      <c r="BB26" s="173"/>
      <c r="BC26" s="146"/>
      <c r="BD26" s="173"/>
      <c r="BE26" s="173"/>
      <c r="BF26" s="173"/>
      <c r="BG26" s="173"/>
      <c r="BH26" s="167"/>
      <c r="BI26" s="171"/>
      <c r="BJ26" s="365"/>
      <c r="BK26" s="303"/>
      <c r="BL26" s="173"/>
      <c r="BM26" s="304"/>
      <c r="BN26" s="278"/>
      <c r="BO26" s="171"/>
      <c r="BP26" s="231"/>
      <c r="BQ26" s="231"/>
      <c r="BR26" s="231"/>
      <c r="BS26" s="231"/>
      <c r="BT26" s="231"/>
      <c r="BU26" s="231"/>
      <c r="BV26" s="233"/>
      <c r="BW26" s="167"/>
      <c r="BX26" s="231"/>
      <c r="BY26" s="231"/>
      <c r="BZ26" s="231"/>
      <c r="CA26" s="231"/>
      <c r="CB26" s="231"/>
      <c r="CC26" s="233"/>
      <c r="CD26" s="167"/>
      <c r="CE26" s="231"/>
      <c r="CF26" s="231"/>
      <c r="CG26" s="231"/>
      <c r="CH26" s="231"/>
      <c r="CI26" s="231"/>
      <c r="CJ26" s="233"/>
      <c r="CK26" s="167"/>
      <c r="CL26" s="146"/>
      <c r="CM26" s="146"/>
      <c r="CN26" s="146"/>
      <c r="CO26" s="146"/>
      <c r="CP26" s="146"/>
      <c r="CQ26" s="146"/>
      <c r="CR26" s="167"/>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78"/>
      <c r="DU26" s="146"/>
      <c r="DV26" s="173"/>
      <c r="DW26" s="146"/>
      <c r="DX26" s="173"/>
      <c r="DY26" s="146"/>
      <c r="DZ26" s="169"/>
      <c r="EA26" s="169"/>
      <c r="EB26" s="169"/>
      <c r="EC26" s="146"/>
      <c r="ED26" s="207"/>
      <c r="EE26" s="231"/>
      <c r="EF26" s="231"/>
      <c r="EG26" s="231"/>
      <c r="EH26" s="233"/>
    </row>
    <row r="27" spans="1:138" x14ac:dyDescent="0.25">
      <c r="A27" s="152">
        <v>23</v>
      </c>
      <c r="B27" s="146">
        <v>23</v>
      </c>
      <c r="C27" s="146"/>
      <c r="D27" s="168">
        <v>42118</v>
      </c>
      <c r="E27" s="166">
        <v>1</v>
      </c>
      <c r="F27" s="166">
        <v>0</v>
      </c>
      <c r="G27" s="135"/>
      <c r="M27" s="167">
        <v>1</v>
      </c>
      <c r="N27" s="146">
        <v>1</v>
      </c>
      <c r="O27" s="146">
        <v>1</v>
      </c>
      <c r="P27" s="146">
        <v>0</v>
      </c>
      <c r="Q27" s="146">
        <v>0</v>
      </c>
      <c r="R27" s="146">
        <v>0</v>
      </c>
      <c r="S27" s="167"/>
      <c r="T27" s="146"/>
      <c r="U27" s="146"/>
      <c r="V27" s="146"/>
      <c r="W27" s="146"/>
      <c r="X27" s="146"/>
      <c r="Y27" s="167"/>
      <c r="Z27" s="146"/>
      <c r="AA27" s="146"/>
      <c r="AB27" s="146"/>
      <c r="AC27" s="146"/>
      <c r="AD27" s="146"/>
      <c r="AE27" s="167"/>
      <c r="AF27" s="146"/>
      <c r="AG27" s="146"/>
      <c r="AH27" s="146"/>
      <c r="AI27" s="169"/>
      <c r="AJ27" s="169"/>
      <c r="AK27" s="170"/>
      <c r="AL27" s="167"/>
      <c r="AM27" s="146"/>
      <c r="AN27" s="146">
        <v>40</v>
      </c>
      <c r="AO27" s="146">
        <v>60</v>
      </c>
      <c r="AP27" s="146"/>
      <c r="AQ27" s="171"/>
      <c r="AR27" s="172" t="s">
        <v>1309</v>
      </c>
      <c r="AS27" s="359">
        <v>1</v>
      </c>
      <c r="AT27" s="173"/>
      <c r="AU27" s="207"/>
      <c r="AV27" s="173"/>
      <c r="AW27" s="173"/>
      <c r="AX27" s="173"/>
      <c r="AY27" s="173"/>
      <c r="AZ27" s="173"/>
      <c r="BA27" s="173"/>
      <c r="BB27" s="173"/>
      <c r="BC27" s="146">
        <v>1</v>
      </c>
      <c r="BD27" s="173">
        <v>1.45</v>
      </c>
      <c r="BE27" s="173"/>
      <c r="BF27" s="173"/>
      <c r="BG27" s="173"/>
      <c r="BH27" s="167"/>
      <c r="BI27" s="171"/>
      <c r="BJ27" s="302"/>
      <c r="BK27" s="303"/>
      <c r="BL27" s="173"/>
      <c r="BM27" s="304"/>
      <c r="BN27" s="278"/>
      <c r="BO27" s="171"/>
      <c r="BP27" s="231"/>
      <c r="BQ27" s="231"/>
      <c r="BR27" s="231"/>
      <c r="BS27" s="231"/>
      <c r="BT27" s="231"/>
      <c r="BU27" s="231"/>
      <c r="BV27" s="233"/>
      <c r="BW27" s="167"/>
      <c r="BX27" s="231"/>
      <c r="BY27" s="231"/>
      <c r="BZ27" s="231"/>
      <c r="CA27" s="231"/>
      <c r="CB27" s="231"/>
      <c r="CC27" s="233"/>
      <c r="CD27" s="167"/>
      <c r="CE27" s="231"/>
      <c r="CF27" s="231"/>
      <c r="CG27" s="231"/>
      <c r="CH27" s="231"/>
      <c r="CI27" s="231"/>
      <c r="CJ27" s="233"/>
      <c r="CK27" s="167"/>
      <c r="CL27" s="146"/>
      <c r="CM27" s="146"/>
      <c r="CN27" s="146"/>
      <c r="CO27" s="146"/>
      <c r="CP27" s="146"/>
      <c r="CQ27" s="146"/>
      <c r="CR27" s="167"/>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78"/>
      <c r="DU27" s="146"/>
      <c r="DV27" s="173"/>
      <c r="DW27" s="146"/>
      <c r="DX27" s="173"/>
      <c r="DY27" s="146"/>
      <c r="DZ27" s="169"/>
      <c r="EA27" s="169"/>
      <c r="EB27" s="169"/>
      <c r="EC27" s="146"/>
      <c r="ED27" s="207"/>
      <c r="EE27" s="231"/>
      <c r="EF27" s="231"/>
      <c r="EG27" s="231"/>
      <c r="EH27" s="233"/>
    </row>
    <row r="28" spans="1:138" x14ac:dyDescent="0.25">
      <c r="A28" s="152">
        <v>24</v>
      </c>
      <c r="B28" s="146">
        <v>24</v>
      </c>
      <c r="C28" s="146"/>
      <c r="D28" s="168">
        <v>42124</v>
      </c>
      <c r="E28" s="166">
        <v>1</v>
      </c>
      <c r="F28" s="166">
        <v>0</v>
      </c>
      <c r="G28" s="135"/>
      <c r="M28" s="167"/>
      <c r="N28" s="146">
        <v>2</v>
      </c>
      <c r="O28" s="146">
        <v>2</v>
      </c>
      <c r="P28" s="146">
        <v>2</v>
      </c>
      <c r="Q28" s="146">
        <v>2</v>
      </c>
      <c r="R28" s="146">
        <v>2</v>
      </c>
      <c r="S28" s="167"/>
      <c r="T28" s="146"/>
      <c r="U28" s="146"/>
      <c r="V28" s="146"/>
      <c r="W28" s="146"/>
      <c r="X28" s="146"/>
      <c r="Y28" s="167"/>
      <c r="Z28" s="146"/>
      <c r="AA28" s="146"/>
      <c r="AB28" s="146"/>
      <c r="AC28" s="146"/>
      <c r="AD28" s="146"/>
      <c r="AE28" s="167"/>
      <c r="AF28" s="146"/>
      <c r="AG28" s="146"/>
      <c r="AH28" s="146"/>
      <c r="AI28" s="169"/>
      <c r="AJ28" s="169"/>
      <c r="AK28" s="170"/>
      <c r="AL28" s="167"/>
      <c r="AM28" s="146"/>
      <c r="AN28" s="146"/>
      <c r="AO28" s="146"/>
      <c r="AP28" s="146"/>
      <c r="AQ28" s="171"/>
      <c r="AR28" s="172"/>
      <c r="AS28" s="359"/>
      <c r="AT28" s="173"/>
      <c r="AU28" s="207"/>
      <c r="AV28" s="173"/>
      <c r="AW28" s="173"/>
      <c r="AX28" s="173"/>
      <c r="AY28" s="173"/>
      <c r="AZ28" s="357"/>
      <c r="BA28" s="357"/>
      <c r="BB28" s="173"/>
      <c r="BC28" s="146"/>
      <c r="BD28" s="173"/>
      <c r="BE28" s="173"/>
      <c r="BF28" s="173"/>
      <c r="BG28" s="173"/>
      <c r="BH28" s="167"/>
      <c r="BI28" s="171"/>
      <c r="BJ28" s="302"/>
      <c r="BK28" s="303"/>
      <c r="BL28" s="173"/>
      <c r="BM28" s="304"/>
      <c r="BN28" s="278"/>
      <c r="BO28" s="171"/>
      <c r="BP28" s="231"/>
      <c r="BQ28" s="231"/>
      <c r="BR28" s="231"/>
      <c r="BS28" s="231"/>
      <c r="BT28" s="231"/>
      <c r="BU28" s="231"/>
      <c r="BV28" s="233"/>
      <c r="BW28" s="167"/>
      <c r="BX28" s="231"/>
      <c r="BY28" s="231"/>
      <c r="BZ28" s="231"/>
      <c r="CA28" s="231"/>
      <c r="CB28" s="231"/>
      <c r="CC28" s="366"/>
      <c r="CD28" s="167"/>
      <c r="CE28" s="231"/>
      <c r="CF28" s="231"/>
      <c r="CG28" s="231"/>
      <c r="CH28" s="231"/>
      <c r="CI28" s="231"/>
      <c r="CJ28" s="233"/>
      <c r="CK28" s="167"/>
      <c r="CL28" s="146"/>
      <c r="CM28" s="146"/>
      <c r="CN28" s="146"/>
      <c r="CO28" s="146"/>
      <c r="CP28" s="146"/>
      <c r="CQ28" s="146"/>
      <c r="CR28" s="167"/>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78"/>
      <c r="DU28" s="146"/>
      <c r="DV28" s="173"/>
      <c r="DW28" s="146"/>
      <c r="DX28" s="173"/>
      <c r="DY28" s="146"/>
      <c r="DZ28" s="169"/>
      <c r="EA28" s="169"/>
      <c r="EB28" s="169"/>
      <c r="EC28" s="146"/>
      <c r="ED28" s="207"/>
      <c r="EE28" s="231"/>
      <c r="EF28" s="231"/>
      <c r="EG28" s="231"/>
      <c r="EH28" s="233"/>
    </row>
    <row r="29" spans="1:138" x14ac:dyDescent="0.25">
      <c r="A29" s="152">
        <v>25</v>
      </c>
      <c r="B29" s="146">
        <v>25</v>
      </c>
      <c r="C29" s="146"/>
      <c r="D29" s="168">
        <v>42118</v>
      </c>
      <c r="E29" s="166">
        <v>1</v>
      </c>
      <c r="F29" s="166">
        <v>0</v>
      </c>
      <c r="G29" s="135"/>
      <c r="M29" s="167">
        <v>2</v>
      </c>
      <c r="N29" s="146">
        <v>2</v>
      </c>
      <c r="O29" s="146">
        <v>1</v>
      </c>
      <c r="P29" s="146">
        <v>1</v>
      </c>
      <c r="Q29" s="146">
        <v>1</v>
      </c>
      <c r="R29" s="146">
        <v>1</v>
      </c>
      <c r="S29" s="167"/>
      <c r="T29" s="146"/>
      <c r="U29" s="146"/>
      <c r="V29" s="146"/>
      <c r="W29" s="146"/>
      <c r="X29" s="146"/>
      <c r="Y29" s="167"/>
      <c r="Z29" s="146"/>
      <c r="AA29" s="146"/>
      <c r="AB29" s="146"/>
      <c r="AC29" s="146"/>
      <c r="AD29" s="146"/>
      <c r="AE29" s="167"/>
      <c r="AF29" s="146"/>
      <c r="AG29" s="146"/>
      <c r="AH29" s="146"/>
      <c r="AI29" s="169"/>
      <c r="AJ29" s="169"/>
      <c r="AK29" s="170"/>
      <c r="AL29" s="167"/>
      <c r="AM29" s="146"/>
      <c r="AN29" s="146">
        <v>50</v>
      </c>
      <c r="AO29" s="146"/>
      <c r="AP29" s="146"/>
      <c r="AQ29" s="171"/>
      <c r="AR29" s="172" t="s">
        <v>1291</v>
      </c>
      <c r="AS29" s="359">
        <v>2</v>
      </c>
      <c r="AT29" s="173"/>
      <c r="AU29" s="207"/>
      <c r="AV29" s="173"/>
      <c r="AW29" s="173"/>
      <c r="AX29" s="173"/>
      <c r="AY29" s="173"/>
      <c r="AZ29" s="173"/>
      <c r="BA29" s="173"/>
      <c r="BB29" s="173"/>
      <c r="BC29" s="146">
        <v>2</v>
      </c>
      <c r="BD29" s="173">
        <v>0.93</v>
      </c>
      <c r="BE29" s="173">
        <v>1.01</v>
      </c>
      <c r="BF29" s="173"/>
      <c r="BG29" s="173"/>
      <c r="BH29" s="167"/>
      <c r="BI29" s="171"/>
      <c r="BJ29" s="302"/>
      <c r="BK29" s="303"/>
      <c r="BL29" s="173"/>
      <c r="BM29" s="304"/>
      <c r="BN29" s="278"/>
      <c r="BO29" s="171"/>
      <c r="BP29" s="231"/>
      <c r="BQ29" s="231"/>
      <c r="BR29" s="231"/>
      <c r="BS29" s="231"/>
      <c r="BT29" s="231"/>
      <c r="BU29" s="231"/>
      <c r="BV29" s="233"/>
      <c r="BW29" s="167"/>
      <c r="BX29" s="231"/>
      <c r="BY29" s="231"/>
      <c r="BZ29" s="231"/>
      <c r="CA29" s="231"/>
      <c r="CB29" s="231"/>
      <c r="CC29" s="233"/>
      <c r="CD29" s="167"/>
      <c r="CE29" s="231"/>
      <c r="CF29" s="231"/>
      <c r="CG29" s="231"/>
      <c r="CH29" s="231"/>
      <c r="CI29" s="231"/>
      <c r="CJ29" s="233"/>
      <c r="CK29" s="167"/>
      <c r="CL29" s="146"/>
      <c r="CM29" s="146"/>
      <c r="CN29" s="146"/>
      <c r="CO29" s="146"/>
      <c r="CP29" s="146"/>
      <c r="CQ29" s="146"/>
      <c r="CR29" s="167"/>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78"/>
      <c r="DU29" s="146"/>
      <c r="DV29" s="173"/>
      <c r="DW29" s="146"/>
      <c r="DX29" s="173"/>
      <c r="DY29" s="146"/>
      <c r="DZ29" s="169"/>
      <c r="EA29" s="169"/>
      <c r="EB29" s="169"/>
      <c r="EC29" s="146"/>
      <c r="ED29" s="207"/>
      <c r="EE29" s="231"/>
      <c r="EF29" s="231"/>
      <c r="EG29" s="231"/>
      <c r="EH29" s="233"/>
    </row>
    <row r="30" spans="1:138" x14ac:dyDescent="0.25">
      <c r="A30" s="152">
        <v>26</v>
      </c>
      <c r="B30" s="146">
        <v>26</v>
      </c>
      <c r="C30" s="146"/>
      <c r="D30" s="168">
        <v>42118</v>
      </c>
      <c r="E30" s="166">
        <v>1</v>
      </c>
      <c r="F30" s="166">
        <v>0</v>
      </c>
      <c r="G30" s="135"/>
      <c r="M30" s="167">
        <v>1</v>
      </c>
      <c r="N30" s="146">
        <v>1</v>
      </c>
      <c r="O30" s="146">
        <v>1</v>
      </c>
      <c r="P30" s="146">
        <v>1</v>
      </c>
      <c r="Q30" s="146">
        <v>1</v>
      </c>
      <c r="R30" s="146">
        <v>1</v>
      </c>
      <c r="S30" s="167"/>
      <c r="T30" s="146"/>
      <c r="U30" s="146"/>
      <c r="V30" s="146"/>
      <c r="W30" s="146"/>
      <c r="X30" s="146"/>
      <c r="Y30" s="167"/>
      <c r="Z30" s="146"/>
      <c r="AA30" s="146"/>
      <c r="AB30" s="146"/>
      <c r="AC30" s="146"/>
      <c r="AD30" s="146"/>
      <c r="AE30" s="167"/>
      <c r="AF30" s="146"/>
      <c r="AG30" s="146"/>
      <c r="AH30" s="146"/>
      <c r="AI30" s="169"/>
      <c r="AJ30" s="169"/>
      <c r="AK30" s="170"/>
      <c r="AL30" s="167"/>
      <c r="AM30" s="146"/>
      <c r="AN30" s="146"/>
      <c r="AO30" s="146"/>
      <c r="AP30" s="146"/>
      <c r="AQ30" s="171"/>
      <c r="AR30" s="172"/>
      <c r="AS30" s="359"/>
      <c r="AT30" s="173"/>
      <c r="AU30" s="207"/>
      <c r="AV30" s="173"/>
      <c r="AW30" s="173"/>
      <c r="AX30" s="173"/>
      <c r="AY30" s="173"/>
      <c r="AZ30" s="173"/>
      <c r="BA30" s="173"/>
      <c r="BB30" s="173"/>
      <c r="BC30" s="146"/>
      <c r="BD30" s="173"/>
      <c r="BE30" s="173"/>
      <c r="BF30" s="173"/>
      <c r="BG30" s="173"/>
      <c r="BH30" s="167"/>
      <c r="BI30" s="171"/>
      <c r="BJ30" s="302"/>
      <c r="BK30" s="303"/>
      <c r="BL30" s="173"/>
      <c r="BM30" s="304"/>
      <c r="BN30" s="278"/>
      <c r="BO30" s="171"/>
      <c r="BP30" s="231"/>
      <c r="BQ30" s="231"/>
      <c r="BR30" s="231"/>
      <c r="BS30" s="231"/>
      <c r="BT30" s="231"/>
      <c r="BU30" s="231"/>
      <c r="BV30" s="233"/>
      <c r="BW30" s="167"/>
      <c r="BX30" s="231"/>
      <c r="BY30" s="231"/>
      <c r="BZ30" s="231"/>
      <c r="CA30" s="231"/>
      <c r="CB30" s="231"/>
      <c r="CC30" s="233"/>
      <c r="CD30" s="167"/>
      <c r="CE30" s="231"/>
      <c r="CF30" s="231"/>
      <c r="CG30" s="231"/>
      <c r="CH30" s="231"/>
      <c r="CI30" s="231"/>
      <c r="CJ30" s="233"/>
      <c r="CK30" s="167"/>
      <c r="CL30" s="146"/>
      <c r="CM30" s="146"/>
      <c r="CN30" s="146"/>
      <c r="CO30" s="146"/>
      <c r="CP30" s="146"/>
      <c r="CQ30" s="146"/>
      <c r="CR30" s="167"/>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78"/>
      <c r="DU30" s="146"/>
      <c r="DV30" s="173"/>
      <c r="DW30" s="146"/>
      <c r="DX30" s="173"/>
      <c r="DY30" s="146"/>
      <c r="DZ30" s="169"/>
      <c r="EA30" s="169"/>
      <c r="EB30" s="169"/>
      <c r="EC30" s="146"/>
      <c r="ED30" s="234"/>
      <c r="EE30" s="234"/>
      <c r="EF30" s="234"/>
      <c r="EG30" s="231"/>
      <c r="EH30" s="233"/>
    </row>
    <row r="31" spans="1:138" x14ac:dyDescent="0.25">
      <c r="A31" s="152">
        <v>27</v>
      </c>
      <c r="B31" s="146">
        <v>27</v>
      </c>
      <c r="C31" s="146"/>
      <c r="D31" s="168">
        <v>42118</v>
      </c>
      <c r="E31" s="166">
        <v>1</v>
      </c>
      <c r="F31" s="166">
        <v>0</v>
      </c>
      <c r="G31" s="135"/>
      <c r="M31" s="167">
        <v>1</v>
      </c>
      <c r="N31" s="146">
        <v>1</v>
      </c>
      <c r="O31" s="146">
        <v>1</v>
      </c>
      <c r="P31" s="146">
        <v>1</v>
      </c>
      <c r="Q31" s="146">
        <v>1</v>
      </c>
      <c r="R31" s="146">
        <v>1</v>
      </c>
      <c r="S31" s="167"/>
      <c r="T31" s="146"/>
      <c r="U31" s="146"/>
      <c r="V31" s="146"/>
      <c r="W31" s="146"/>
      <c r="X31" s="146"/>
      <c r="Y31" s="167"/>
      <c r="Z31" s="146"/>
      <c r="AA31" s="146"/>
      <c r="AB31" s="146"/>
      <c r="AC31" s="146"/>
      <c r="AD31" s="146"/>
      <c r="AE31" s="167"/>
      <c r="AF31" s="146"/>
      <c r="AG31" s="146"/>
      <c r="AH31" s="146"/>
      <c r="AI31" s="169"/>
      <c r="AJ31" s="169"/>
      <c r="AK31" s="170"/>
      <c r="AL31" s="167"/>
      <c r="AM31" s="146"/>
      <c r="AN31" s="146"/>
      <c r="AO31" s="146"/>
      <c r="AP31" s="146"/>
      <c r="AQ31" s="171"/>
      <c r="AR31" s="172" t="s">
        <v>1127</v>
      </c>
      <c r="AS31" s="359"/>
      <c r="AT31" s="173"/>
      <c r="AU31" s="207"/>
      <c r="AV31" s="173"/>
      <c r="AW31" s="173"/>
      <c r="AX31" s="173"/>
      <c r="AY31" s="173"/>
      <c r="AZ31" s="173"/>
      <c r="BA31" s="173"/>
      <c r="BB31" s="173"/>
      <c r="BC31" s="146"/>
      <c r="BD31" s="173"/>
      <c r="BE31" s="173"/>
      <c r="BF31" s="173"/>
      <c r="BG31" s="173"/>
      <c r="BH31" s="167"/>
      <c r="BI31" s="171"/>
      <c r="BJ31" s="302"/>
      <c r="BK31" s="303"/>
      <c r="BL31" s="173"/>
      <c r="BM31" s="304"/>
      <c r="BN31" s="278"/>
      <c r="BO31" s="171"/>
      <c r="BP31" s="231"/>
      <c r="BQ31" s="231"/>
      <c r="BR31" s="231"/>
      <c r="BS31" s="231"/>
      <c r="BT31" s="231"/>
      <c r="BU31" s="231"/>
      <c r="BV31" s="233"/>
      <c r="BW31" s="167"/>
      <c r="BX31" s="231"/>
      <c r="BY31" s="231"/>
      <c r="BZ31" s="231"/>
      <c r="CA31" s="231"/>
      <c r="CB31" s="231"/>
      <c r="CC31" s="233"/>
      <c r="CD31" s="167"/>
      <c r="CE31" s="231"/>
      <c r="CF31" s="231"/>
      <c r="CG31" s="231"/>
      <c r="CH31" s="231"/>
      <c r="CI31" s="231"/>
      <c r="CJ31" s="233"/>
      <c r="CK31" s="167"/>
      <c r="CL31" s="146"/>
      <c r="CM31" s="146"/>
      <c r="CN31" s="146"/>
      <c r="CO31" s="146"/>
      <c r="CP31" s="146"/>
      <c r="CQ31" s="146"/>
      <c r="CR31" s="167"/>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78"/>
      <c r="DU31" s="146"/>
      <c r="DV31" s="173"/>
      <c r="DW31" s="146"/>
      <c r="DX31" s="173"/>
      <c r="DY31" s="146"/>
      <c r="DZ31" s="169"/>
      <c r="EA31" s="169"/>
      <c r="EB31" s="169"/>
      <c r="EC31" s="146"/>
      <c r="ED31" s="207"/>
      <c r="EE31" s="231"/>
      <c r="EF31" s="231"/>
      <c r="EG31" s="231"/>
      <c r="EH31" s="233"/>
    </row>
    <row r="32" spans="1:138" x14ac:dyDescent="0.25">
      <c r="A32" s="152">
        <v>28</v>
      </c>
      <c r="B32" s="146"/>
      <c r="C32" s="146"/>
      <c r="D32" s="168"/>
      <c r="E32" s="166"/>
      <c r="F32" s="166"/>
      <c r="G32" s="135"/>
      <c r="M32" s="167"/>
      <c r="N32" s="146"/>
      <c r="O32" s="146"/>
      <c r="P32" s="146"/>
      <c r="Q32" s="146"/>
      <c r="R32" s="146"/>
      <c r="S32" s="167"/>
      <c r="T32" s="146"/>
      <c r="U32" s="146"/>
      <c r="V32" s="146"/>
      <c r="W32" s="146"/>
      <c r="X32" s="146"/>
      <c r="Y32" s="167"/>
      <c r="Z32" s="146"/>
      <c r="AA32" s="146"/>
      <c r="AB32" s="146"/>
      <c r="AC32" s="146"/>
      <c r="AD32" s="146"/>
      <c r="AE32" s="167"/>
      <c r="AF32" s="146"/>
      <c r="AG32" s="146"/>
      <c r="AH32" s="146"/>
      <c r="AI32" s="146"/>
      <c r="AJ32" s="231"/>
      <c r="AK32" s="170"/>
      <c r="AL32" s="167"/>
      <c r="AM32" s="146"/>
      <c r="AN32" s="146"/>
      <c r="AO32" s="146"/>
      <c r="AP32" s="146"/>
      <c r="AQ32" s="171"/>
      <c r="AR32" s="172" t="s">
        <v>1122</v>
      </c>
      <c r="AS32" s="359"/>
      <c r="AT32" s="173"/>
      <c r="AU32" s="207"/>
      <c r="AV32" s="173"/>
      <c r="AW32" s="173"/>
      <c r="AX32" s="173"/>
      <c r="AY32" s="173"/>
      <c r="AZ32" s="173"/>
      <c r="BA32" s="173"/>
      <c r="BB32" s="173"/>
      <c r="BC32" s="146"/>
      <c r="BD32" s="173"/>
      <c r="BE32" s="173"/>
      <c r="BF32" s="173"/>
      <c r="BG32" s="173"/>
      <c r="BH32" s="167"/>
      <c r="BI32" s="171"/>
      <c r="BJ32" s="302"/>
      <c r="BK32" s="303"/>
      <c r="BL32" s="173"/>
      <c r="BM32" s="304"/>
      <c r="BN32" s="278"/>
      <c r="BO32" s="171"/>
      <c r="BP32" s="231"/>
      <c r="BQ32" s="231"/>
      <c r="BR32" s="231"/>
      <c r="BS32" s="231"/>
      <c r="BT32" s="231"/>
      <c r="BU32" s="231"/>
      <c r="BV32" s="233"/>
      <c r="BW32" s="167"/>
      <c r="BX32" s="231"/>
      <c r="BY32" s="231"/>
      <c r="BZ32" s="231"/>
      <c r="CA32" s="231"/>
      <c r="CB32" s="231"/>
      <c r="CC32" s="233"/>
      <c r="CD32" s="167"/>
      <c r="CE32" s="231"/>
      <c r="CF32" s="231"/>
      <c r="CG32" s="231"/>
      <c r="CH32" s="231"/>
      <c r="CI32" s="231"/>
      <c r="CJ32" s="233"/>
      <c r="CK32" s="167"/>
      <c r="CL32" s="146"/>
      <c r="CM32" s="146"/>
      <c r="CN32" s="146"/>
      <c r="CO32" s="146"/>
      <c r="CP32" s="146"/>
      <c r="CQ32" s="146"/>
      <c r="CR32" s="167"/>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78"/>
      <c r="DU32" s="146"/>
      <c r="DV32" s="173"/>
      <c r="DW32" s="146"/>
      <c r="DX32" s="173"/>
      <c r="DY32" s="146"/>
      <c r="DZ32" s="146"/>
      <c r="EA32" s="231"/>
      <c r="EB32" s="169"/>
      <c r="EC32" s="146"/>
      <c r="ED32" s="207"/>
      <c r="EE32" s="231"/>
      <c r="EF32" s="231"/>
      <c r="EG32" s="231"/>
      <c r="EH32" s="307"/>
    </row>
    <row r="33" spans="1:138" x14ac:dyDescent="0.25">
      <c r="A33" s="152">
        <v>29</v>
      </c>
      <c r="B33" s="146">
        <v>29</v>
      </c>
      <c r="C33" s="146"/>
      <c r="D33" s="168">
        <v>42118</v>
      </c>
      <c r="E33" s="166">
        <v>1</v>
      </c>
      <c r="F33" s="166">
        <v>0</v>
      </c>
      <c r="G33" s="135"/>
      <c r="M33" s="167">
        <v>1</v>
      </c>
      <c r="N33" s="146">
        <v>1</v>
      </c>
      <c r="O33" s="146">
        <v>1</v>
      </c>
      <c r="P33" s="146">
        <v>1</v>
      </c>
      <c r="Q33" s="146">
        <v>1</v>
      </c>
      <c r="R33" s="146">
        <v>1</v>
      </c>
      <c r="S33" s="167"/>
      <c r="T33" s="146"/>
      <c r="U33" s="146"/>
      <c r="V33" s="146"/>
      <c r="W33" s="146"/>
      <c r="X33" s="146"/>
      <c r="Y33" s="167"/>
      <c r="Z33" s="146"/>
      <c r="AA33" s="146"/>
      <c r="AB33" s="146"/>
      <c r="AC33" s="146"/>
      <c r="AD33" s="146"/>
      <c r="AE33" s="167"/>
      <c r="AF33" s="146"/>
      <c r="AG33" s="146"/>
      <c r="AH33" s="146"/>
      <c r="AI33" s="169"/>
      <c r="AJ33" s="169"/>
      <c r="AK33" s="170"/>
      <c r="AL33" s="167"/>
      <c r="AM33" s="146"/>
      <c r="AN33" s="146"/>
      <c r="AO33" s="146"/>
      <c r="AP33" s="146"/>
      <c r="AQ33" s="171"/>
      <c r="AR33" s="172"/>
      <c r="AS33" s="359"/>
      <c r="AT33" s="173"/>
      <c r="AU33" s="207"/>
      <c r="AV33" s="173"/>
      <c r="AW33" s="173"/>
      <c r="AX33" s="173"/>
      <c r="AY33" s="173"/>
      <c r="AZ33" s="173"/>
      <c r="BA33" s="173"/>
      <c r="BB33" s="173"/>
      <c r="BC33" s="146"/>
      <c r="BD33" s="173"/>
      <c r="BE33" s="173"/>
      <c r="BF33" s="173"/>
      <c r="BG33" s="173"/>
      <c r="BH33" s="167"/>
      <c r="BI33" s="171"/>
      <c r="BJ33" s="302"/>
      <c r="BK33" s="303"/>
      <c r="BL33" s="173"/>
      <c r="BM33" s="304"/>
      <c r="BN33" s="278"/>
      <c r="BO33" s="171"/>
      <c r="BP33" s="231"/>
      <c r="BQ33" s="231"/>
      <c r="BR33" s="231"/>
      <c r="BS33" s="231"/>
      <c r="BT33" s="231"/>
      <c r="BU33" s="231"/>
      <c r="BV33" s="233"/>
      <c r="BW33" s="167"/>
      <c r="BX33" s="231"/>
      <c r="BY33" s="231"/>
      <c r="BZ33" s="231"/>
      <c r="CA33" s="231"/>
      <c r="CB33" s="231"/>
      <c r="CC33" s="233"/>
      <c r="CD33" s="167"/>
      <c r="CE33" s="231"/>
      <c r="CF33" s="231"/>
      <c r="CG33" s="231"/>
      <c r="CH33" s="231"/>
      <c r="CI33" s="231"/>
      <c r="CJ33" s="233"/>
      <c r="CK33" s="167"/>
      <c r="CL33" s="146"/>
      <c r="CM33" s="146"/>
      <c r="CN33" s="146"/>
      <c r="CO33" s="146"/>
      <c r="CP33" s="146"/>
      <c r="CQ33" s="146"/>
      <c r="CR33" s="167"/>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78"/>
      <c r="DU33" s="146"/>
      <c r="DV33" s="173"/>
      <c r="DW33" s="146"/>
      <c r="DX33" s="173"/>
      <c r="DY33" s="146"/>
      <c r="DZ33" s="169"/>
      <c r="EA33" s="169"/>
      <c r="EB33" s="169"/>
      <c r="EC33" s="146"/>
      <c r="ED33" s="234"/>
      <c r="EE33" s="234"/>
      <c r="EF33" s="234"/>
      <c r="EG33" s="231"/>
      <c r="EH33" s="233"/>
    </row>
    <row r="34" spans="1:138" x14ac:dyDescent="0.25">
      <c r="A34" s="152">
        <v>30</v>
      </c>
      <c r="B34" s="146">
        <v>30</v>
      </c>
      <c r="C34" s="146"/>
      <c r="D34" s="168">
        <v>42118</v>
      </c>
      <c r="E34" s="166">
        <v>1</v>
      </c>
      <c r="F34" s="166">
        <v>0</v>
      </c>
      <c r="G34" s="135"/>
      <c r="M34" s="167">
        <v>1</v>
      </c>
      <c r="N34" s="146">
        <v>1</v>
      </c>
      <c r="O34" s="146">
        <v>0</v>
      </c>
      <c r="P34" s="146">
        <v>0</v>
      </c>
      <c r="Q34" s="146">
        <v>0</v>
      </c>
      <c r="R34" s="146">
        <v>0</v>
      </c>
      <c r="S34" s="167"/>
      <c r="T34" s="146"/>
      <c r="U34" s="146"/>
      <c r="V34" s="146"/>
      <c r="W34" s="146"/>
      <c r="X34" s="146"/>
      <c r="Y34" s="167"/>
      <c r="Z34" s="146"/>
      <c r="AA34" s="146"/>
      <c r="AB34" s="146"/>
      <c r="AC34" s="146"/>
      <c r="AD34" s="146"/>
      <c r="AE34" s="167"/>
      <c r="AF34" s="146"/>
      <c r="AG34" s="146"/>
      <c r="AH34" s="146"/>
      <c r="AI34" s="169"/>
      <c r="AJ34" s="169"/>
      <c r="AK34" s="170"/>
      <c r="AL34" s="167"/>
      <c r="AM34" s="176"/>
      <c r="AN34" s="176">
        <v>1</v>
      </c>
      <c r="AO34" s="146"/>
      <c r="AP34" s="146"/>
      <c r="AQ34" s="171"/>
      <c r="AR34" s="172" t="s">
        <v>1283</v>
      </c>
      <c r="AS34" s="359">
        <v>1</v>
      </c>
      <c r="AT34" s="173"/>
      <c r="AU34" s="207"/>
      <c r="AV34" s="173"/>
      <c r="AW34" s="173"/>
      <c r="AX34" s="173"/>
      <c r="AY34" s="173"/>
      <c r="AZ34" s="173"/>
      <c r="BA34" s="173"/>
      <c r="BB34" s="173"/>
      <c r="BC34" s="146">
        <v>1</v>
      </c>
      <c r="BD34" s="173">
        <v>1.61</v>
      </c>
      <c r="BE34" s="173"/>
      <c r="BF34" s="173"/>
      <c r="BG34" s="173"/>
      <c r="BH34" s="167"/>
      <c r="BI34" s="171"/>
      <c r="BJ34" s="302"/>
      <c r="BK34" s="303"/>
      <c r="BL34" s="173"/>
      <c r="BM34" s="304"/>
      <c r="BN34" s="278"/>
      <c r="BO34" s="171"/>
      <c r="BP34" s="231"/>
      <c r="BQ34" s="231"/>
      <c r="BR34" s="231"/>
      <c r="BS34" s="231"/>
      <c r="BT34" s="231"/>
      <c r="BU34" s="231"/>
      <c r="BV34" s="233"/>
      <c r="BW34" s="167"/>
      <c r="BX34" s="231"/>
      <c r="BY34" s="231"/>
      <c r="BZ34" s="231"/>
      <c r="CA34" s="231"/>
      <c r="CB34" s="231"/>
      <c r="CC34" s="233"/>
      <c r="CD34" s="167"/>
      <c r="CE34" s="231"/>
      <c r="CF34" s="231"/>
      <c r="CG34" s="231"/>
      <c r="CH34" s="231"/>
      <c r="CI34" s="231"/>
      <c r="CJ34" s="233"/>
      <c r="CK34" s="167"/>
      <c r="CL34" s="146"/>
      <c r="CM34" s="146"/>
      <c r="CN34" s="146"/>
      <c r="CO34" s="146"/>
      <c r="CP34" s="146"/>
      <c r="CQ34" s="146"/>
      <c r="CR34" s="167"/>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78"/>
      <c r="DU34" s="146"/>
      <c r="DV34" s="173"/>
      <c r="DW34" s="146"/>
      <c r="DX34" s="173"/>
      <c r="DY34" s="146"/>
      <c r="DZ34" s="169"/>
      <c r="EA34" s="169"/>
      <c r="EB34" s="169"/>
      <c r="EC34" s="146"/>
      <c r="ED34" s="207"/>
      <c r="EE34" s="231"/>
      <c r="EF34" s="231"/>
      <c r="EG34" s="231"/>
      <c r="EH34" s="233"/>
    </row>
    <row r="35" spans="1:138" x14ac:dyDescent="0.25">
      <c r="A35" s="152">
        <v>31</v>
      </c>
      <c r="B35" s="146">
        <v>31</v>
      </c>
      <c r="C35" s="146"/>
      <c r="D35" s="168">
        <v>42124</v>
      </c>
      <c r="E35" s="166">
        <v>1</v>
      </c>
      <c r="F35" s="166">
        <v>0</v>
      </c>
      <c r="G35" s="135"/>
      <c r="M35" s="167"/>
      <c r="N35" s="146">
        <v>3</v>
      </c>
      <c r="O35" s="146">
        <v>2</v>
      </c>
      <c r="P35" s="146">
        <v>1</v>
      </c>
      <c r="Q35" s="146">
        <v>1</v>
      </c>
      <c r="R35" s="146">
        <v>1</v>
      </c>
      <c r="S35" s="167"/>
      <c r="T35" s="146"/>
      <c r="U35" s="146"/>
      <c r="V35" s="146"/>
      <c r="W35" s="146"/>
      <c r="X35" s="146"/>
      <c r="Y35" s="167"/>
      <c r="Z35" s="146"/>
      <c r="AA35" s="146"/>
      <c r="AB35" s="146"/>
      <c r="AC35" s="146"/>
      <c r="AD35" s="146"/>
      <c r="AE35" s="167"/>
      <c r="AF35" s="146"/>
      <c r="AG35" s="146"/>
      <c r="AH35" s="146"/>
      <c r="AI35" s="169"/>
      <c r="AJ35" s="169"/>
      <c r="AK35" s="170"/>
      <c r="AL35" s="167"/>
      <c r="AM35" s="146"/>
      <c r="AN35" s="146">
        <v>50</v>
      </c>
      <c r="AO35" s="146"/>
      <c r="AP35" s="146"/>
      <c r="AQ35" s="171"/>
      <c r="AR35" s="172" t="s">
        <v>1310</v>
      </c>
      <c r="AS35" s="359">
        <v>1</v>
      </c>
      <c r="AT35" s="173"/>
      <c r="AU35" s="207"/>
      <c r="AV35" s="173"/>
      <c r="AW35" s="173"/>
      <c r="AX35" s="173"/>
      <c r="AY35" s="173"/>
      <c r="AZ35" s="173"/>
      <c r="BA35" s="173"/>
      <c r="BB35" s="173"/>
      <c r="BC35" s="146">
        <v>1</v>
      </c>
      <c r="BD35" s="173">
        <v>1.58</v>
      </c>
      <c r="BE35" s="173"/>
      <c r="BF35" s="173"/>
      <c r="BG35" s="173"/>
      <c r="BH35" s="167"/>
      <c r="BI35" s="171"/>
      <c r="BJ35" s="302"/>
      <c r="BK35" s="303"/>
      <c r="BL35" s="173"/>
      <c r="BM35" s="304"/>
      <c r="BN35" s="278"/>
      <c r="BO35" s="171"/>
      <c r="BP35" s="231"/>
      <c r="BQ35" s="231"/>
      <c r="BR35" s="231"/>
      <c r="BS35" s="231"/>
      <c r="BT35" s="231"/>
      <c r="BU35" s="231"/>
      <c r="BV35" s="233"/>
      <c r="BW35" s="167"/>
      <c r="BX35" s="231"/>
      <c r="BY35" s="231"/>
      <c r="BZ35" s="231"/>
      <c r="CA35" s="231"/>
      <c r="CB35" s="231"/>
      <c r="CC35" s="233"/>
      <c r="CD35" s="167"/>
      <c r="CE35" s="231"/>
      <c r="CF35" s="231"/>
      <c r="CG35" s="231"/>
      <c r="CH35" s="231"/>
      <c r="CI35" s="231"/>
      <c r="CJ35" s="233"/>
      <c r="CK35" s="167"/>
      <c r="CL35" s="146"/>
      <c r="CM35" s="146"/>
      <c r="CN35" s="146"/>
      <c r="CO35" s="146"/>
      <c r="CP35" s="146"/>
      <c r="CQ35" s="146"/>
      <c r="CR35" s="167"/>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78"/>
      <c r="DU35" s="146"/>
      <c r="DV35" s="173"/>
      <c r="DW35" s="146"/>
      <c r="DX35" s="173"/>
      <c r="DY35" s="146"/>
      <c r="DZ35" s="169"/>
      <c r="EA35" s="169"/>
      <c r="EB35" s="169"/>
      <c r="EC35" s="146"/>
      <c r="ED35" s="207"/>
      <c r="EE35" s="231"/>
      <c r="EF35" s="231"/>
      <c r="EG35" s="231"/>
      <c r="EH35" s="233"/>
    </row>
    <row r="36" spans="1:138" x14ac:dyDescent="0.25">
      <c r="A36" s="152">
        <v>32</v>
      </c>
      <c r="B36" s="146">
        <v>32</v>
      </c>
      <c r="C36" s="146"/>
      <c r="G36" s="135"/>
      <c r="AR36" s="172" t="s">
        <v>1122</v>
      </c>
      <c r="BE36" s="173"/>
      <c r="BF36" s="173"/>
      <c r="BG36" s="173"/>
      <c r="BH36" s="167"/>
      <c r="BI36" s="171"/>
      <c r="BJ36" s="302"/>
      <c r="BK36" s="303"/>
      <c r="BL36" s="173"/>
      <c r="BM36" s="304"/>
      <c r="BN36" s="278"/>
      <c r="BO36" s="171"/>
      <c r="BP36" s="231"/>
      <c r="BQ36" s="231"/>
      <c r="BR36" s="231"/>
      <c r="BS36" s="231"/>
      <c r="BT36" s="231"/>
      <c r="BU36" s="231"/>
      <c r="BV36" s="233"/>
      <c r="BW36" s="167"/>
      <c r="BX36" s="231"/>
      <c r="BY36" s="231"/>
      <c r="BZ36" s="231"/>
      <c r="CA36" s="231"/>
      <c r="CB36" s="231"/>
      <c r="CC36" s="233"/>
      <c r="CD36" s="167"/>
      <c r="CE36" s="231"/>
      <c r="CF36" s="231"/>
      <c r="CG36" s="231"/>
      <c r="CH36" s="231"/>
      <c r="CI36" s="231"/>
      <c r="CJ36" s="233"/>
      <c r="CK36" s="167"/>
      <c r="CL36" s="146"/>
      <c r="CM36" s="146"/>
      <c r="CN36" s="146"/>
      <c r="CO36" s="146"/>
      <c r="CP36" s="146"/>
      <c r="CQ36" s="146"/>
      <c r="CR36" s="167"/>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78"/>
      <c r="DU36" s="146"/>
      <c r="DV36" s="173"/>
      <c r="DW36" s="146"/>
      <c r="DX36" s="173"/>
      <c r="DY36" s="146"/>
      <c r="DZ36" s="169"/>
      <c r="EA36" s="169"/>
      <c r="EB36" s="169"/>
      <c r="EC36" s="146"/>
      <c r="ED36" s="207"/>
      <c r="EE36" s="231"/>
      <c r="EF36" s="231"/>
      <c r="EG36" s="231"/>
      <c r="EH36" s="233"/>
    </row>
    <row r="37" spans="1:138" x14ac:dyDescent="0.25">
      <c r="A37" s="152">
        <v>33</v>
      </c>
      <c r="B37" s="146">
        <v>33</v>
      </c>
      <c r="C37" s="146"/>
      <c r="D37" s="168">
        <v>42118</v>
      </c>
      <c r="E37" s="166">
        <v>1</v>
      </c>
      <c r="F37" s="166">
        <v>0</v>
      </c>
      <c r="G37" s="135"/>
      <c r="M37" s="167">
        <v>2</v>
      </c>
      <c r="N37" s="146">
        <v>2</v>
      </c>
      <c r="O37" s="146">
        <v>2</v>
      </c>
      <c r="P37" s="146">
        <v>2</v>
      </c>
      <c r="Q37" s="146">
        <v>2</v>
      </c>
      <c r="R37" s="146">
        <v>2</v>
      </c>
      <c r="S37" s="167"/>
      <c r="T37" s="146"/>
      <c r="U37" s="146"/>
      <c r="V37" s="146"/>
      <c r="W37" s="146"/>
      <c r="X37" s="146"/>
      <c r="Y37" s="167"/>
      <c r="Z37" s="146"/>
      <c r="AA37" s="146"/>
      <c r="AB37" s="146"/>
      <c r="AC37" s="146"/>
      <c r="AD37" s="146"/>
      <c r="AE37" s="167"/>
      <c r="AF37" s="146"/>
      <c r="AG37" s="146"/>
      <c r="AH37" s="146"/>
      <c r="AI37" s="169"/>
      <c r="AJ37" s="169"/>
      <c r="AK37" s="170"/>
      <c r="AL37" s="167"/>
      <c r="AM37" s="146"/>
      <c r="AN37" s="146"/>
      <c r="AO37" s="146"/>
      <c r="AP37" s="146"/>
      <c r="AQ37" s="171"/>
      <c r="AS37" s="359"/>
      <c r="AT37" s="173"/>
      <c r="AU37" s="207"/>
      <c r="AV37" s="173"/>
      <c r="AW37" s="173"/>
      <c r="AX37" s="173"/>
      <c r="AY37" s="173"/>
      <c r="AZ37" s="173"/>
      <c r="BA37" s="173"/>
      <c r="BB37" s="173"/>
      <c r="BC37" s="146"/>
      <c r="BD37" s="173"/>
      <c r="BE37" s="173"/>
      <c r="BF37" s="173"/>
      <c r="BG37" s="173"/>
      <c r="BH37" s="167"/>
      <c r="BI37" s="171"/>
      <c r="BJ37" s="302"/>
      <c r="BK37" s="303"/>
      <c r="BL37" s="173"/>
      <c r="BM37" s="304"/>
      <c r="BN37" s="278"/>
      <c r="BO37" s="171"/>
      <c r="BP37" s="231"/>
      <c r="BQ37" s="231"/>
      <c r="BR37" s="231"/>
      <c r="BS37" s="231"/>
      <c r="BT37" s="231"/>
      <c r="BU37" s="231"/>
      <c r="BV37" s="233"/>
      <c r="BW37" s="167"/>
      <c r="BX37" s="231"/>
      <c r="BY37" s="231"/>
      <c r="BZ37" s="231"/>
      <c r="CA37" s="231"/>
      <c r="CB37" s="231"/>
      <c r="CC37" s="233"/>
      <c r="CD37" s="167"/>
      <c r="CE37" s="231"/>
      <c r="CF37" s="231"/>
      <c r="CG37" s="231"/>
      <c r="CH37" s="231"/>
      <c r="CI37" s="231"/>
      <c r="CJ37" s="233"/>
      <c r="CK37" s="167"/>
      <c r="CL37" s="146"/>
      <c r="CM37" s="146"/>
      <c r="CN37" s="146"/>
      <c r="CO37" s="146"/>
      <c r="CP37" s="146"/>
      <c r="CQ37" s="146"/>
      <c r="CR37" s="167"/>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78"/>
      <c r="DU37" s="146"/>
      <c r="DV37" s="173"/>
      <c r="DW37" s="146"/>
      <c r="DX37" s="173"/>
      <c r="DY37" s="146"/>
      <c r="DZ37" s="169"/>
      <c r="EA37" s="169"/>
      <c r="EB37" s="169"/>
      <c r="EC37" s="146"/>
      <c r="ED37" s="207"/>
      <c r="EE37" s="231"/>
      <c r="EF37" s="231"/>
      <c r="EG37" s="231"/>
      <c r="EH37" s="233"/>
    </row>
    <row r="38" spans="1:138" x14ac:dyDescent="0.25">
      <c r="A38" s="152">
        <v>34</v>
      </c>
      <c r="B38" s="146">
        <v>34</v>
      </c>
      <c r="C38" s="146"/>
      <c r="D38" s="168">
        <v>42131</v>
      </c>
      <c r="E38" s="166">
        <v>1</v>
      </c>
      <c r="F38" s="166" t="s">
        <v>1142</v>
      </c>
      <c r="G38" s="135"/>
      <c r="M38" s="167"/>
      <c r="N38" s="146"/>
      <c r="O38" s="146">
        <v>0</v>
      </c>
      <c r="P38" s="146">
        <v>0</v>
      </c>
      <c r="Q38" s="146">
        <v>0</v>
      </c>
      <c r="R38" s="146">
        <v>0</v>
      </c>
      <c r="S38" s="167"/>
      <c r="T38" s="146"/>
      <c r="U38" s="146"/>
      <c r="V38" s="146"/>
      <c r="W38" s="146"/>
      <c r="X38" s="146"/>
      <c r="Y38" s="167"/>
      <c r="Z38" s="146"/>
      <c r="AA38" s="146"/>
      <c r="AB38" s="146"/>
      <c r="AC38" s="146"/>
      <c r="AD38" s="146"/>
      <c r="AE38" s="167"/>
      <c r="AF38" s="146"/>
      <c r="AG38" s="146"/>
      <c r="AH38" s="146"/>
      <c r="AI38" s="169"/>
      <c r="AJ38" s="169"/>
      <c r="AK38" s="170"/>
      <c r="AL38" s="167"/>
      <c r="AM38" s="146"/>
      <c r="AN38" s="146">
        <v>100</v>
      </c>
      <c r="AO38" s="146"/>
      <c r="AP38" s="146"/>
      <c r="AQ38" s="171"/>
      <c r="AR38" s="172" t="s">
        <v>1283</v>
      </c>
      <c r="AS38" s="359">
        <v>1</v>
      </c>
      <c r="AT38" s="173"/>
      <c r="AU38" s="207"/>
      <c r="AV38" s="173"/>
      <c r="AW38" s="173"/>
      <c r="AX38" s="173"/>
      <c r="AY38" s="173"/>
      <c r="AZ38" s="173"/>
      <c r="BA38" s="173"/>
      <c r="BB38" s="173"/>
      <c r="BC38" s="146">
        <v>1</v>
      </c>
      <c r="BD38" s="173">
        <v>1.17</v>
      </c>
      <c r="BE38" s="173"/>
      <c r="BF38" s="173"/>
      <c r="BG38" s="173"/>
      <c r="BH38" s="167"/>
      <c r="BI38" s="171"/>
      <c r="BJ38" s="302"/>
      <c r="BK38" s="303"/>
      <c r="BL38" s="173"/>
      <c r="BM38" s="304"/>
      <c r="BN38" s="278"/>
      <c r="BO38" s="171"/>
      <c r="BP38" s="231"/>
      <c r="BQ38" s="231"/>
      <c r="BR38" s="231"/>
      <c r="BS38" s="231"/>
      <c r="BT38" s="231"/>
      <c r="BU38" s="231"/>
      <c r="BV38" s="366"/>
      <c r="BW38" s="167"/>
      <c r="BX38" s="231"/>
      <c r="BY38" s="231"/>
      <c r="BZ38" s="231"/>
      <c r="CA38" s="231"/>
      <c r="CB38" s="231"/>
      <c r="CC38" s="233"/>
      <c r="CD38" s="167"/>
      <c r="CE38" s="231"/>
      <c r="CF38" s="231"/>
      <c r="CG38" s="231"/>
      <c r="CH38" s="231"/>
      <c r="CI38" s="231"/>
      <c r="CJ38" s="233"/>
      <c r="CK38" s="167"/>
      <c r="CL38" s="146"/>
      <c r="CM38" s="146"/>
      <c r="CN38" s="146"/>
      <c r="CO38" s="146"/>
      <c r="CP38" s="146"/>
      <c r="CQ38" s="146"/>
      <c r="CR38" s="167"/>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78"/>
      <c r="DU38" s="146"/>
      <c r="DV38" s="173"/>
      <c r="DW38" s="146"/>
      <c r="DX38" s="173"/>
      <c r="DY38" s="146"/>
      <c r="DZ38" s="169"/>
      <c r="EA38" s="169"/>
      <c r="EB38" s="169"/>
      <c r="EC38" s="146"/>
      <c r="ED38" s="207"/>
      <c r="EE38" s="231"/>
      <c r="EF38" s="231"/>
      <c r="EG38" s="231"/>
      <c r="EH38" s="233"/>
    </row>
    <row r="39" spans="1:138" x14ac:dyDescent="0.25">
      <c r="A39" s="152">
        <v>35</v>
      </c>
      <c r="B39" s="146">
        <v>35</v>
      </c>
      <c r="C39" s="146"/>
      <c r="D39" s="168"/>
      <c r="E39" s="166"/>
      <c r="F39" s="166"/>
      <c r="G39" s="135"/>
      <c r="M39" s="167"/>
      <c r="N39" s="146"/>
      <c r="O39" s="146"/>
      <c r="P39" s="146"/>
      <c r="Q39" s="146"/>
      <c r="R39" s="146"/>
      <c r="S39" s="167"/>
      <c r="T39" s="146"/>
      <c r="U39" s="146"/>
      <c r="V39" s="146"/>
      <c r="W39" s="146"/>
      <c r="X39" s="146"/>
      <c r="Y39" s="167"/>
      <c r="Z39" s="146"/>
      <c r="AA39" s="146"/>
      <c r="AB39" s="146"/>
      <c r="AC39" s="146"/>
      <c r="AD39" s="146"/>
      <c r="AE39" s="167"/>
      <c r="AF39" s="146"/>
      <c r="AG39" s="146"/>
      <c r="AH39" s="146"/>
      <c r="AI39" s="169"/>
      <c r="AJ39" s="169"/>
      <c r="AK39" s="170"/>
      <c r="AL39" s="167"/>
      <c r="AM39" s="146"/>
      <c r="AN39" s="146"/>
      <c r="AO39" s="146"/>
      <c r="AP39" s="146"/>
      <c r="AQ39" s="171"/>
      <c r="AR39" s="172" t="s">
        <v>1127</v>
      </c>
      <c r="AS39" s="359"/>
      <c r="AT39" s="173"/>
      <c r="AU39" s="207"/>
      <c r="AV39" s="173"/>
      <c r="AW39" s="173"/>
      <c r="AX39" s="173"/>
      <c r="AY39" s="173"/>
      <c r="AZ39" s="173"/>
      <c r="BA39" s="173"/>
      <c r="BB39" s="173"/>
      <c r="BC39" s="146"/>
      <c r="BD39" s="173"/>
      <c r="BE39" s="173"/>
      <c r="BF39" s="173"/>
      <c r="BG39" s="173"/>
      <c r="BH39" s="167"/>
      <c r="BI39" s="171"/>
      <c r="BJ39" s="302"/>
      <c r="BK39" s="303"/>
      <c r="BL39" s="173"/>
      <c r="BM39" s="304"/>
      <c r="BN39" s="278"/>
      <c r="BO39" s="171"/>
      <c r="BP39" s="231"/>
      <c r="BQ39" s="231"/>
      <c r="BR39" s="231"/>
      <c r="BS39" s="231"/>
      <c r="BT39" s="231"/>
      <c r="BU39" s="231"/>
      <c r="BV39" s="233"/>
      <c r="BW39" s="167"/>
      <c r="BX39" s="231"/>
      <c r="BY39" s="231"/>
      <c r="BZ39" s="231"/>
      <c r="CA39" s="231"/>
      <c r="CB39" s="231"/>
      <c r="CC39" s="233"/>
      <c r="CD39" s="167"/>
      <c r="CE39" s="231"/>
      <c r="CF39" s="231"/>
      <c r="CG39" s="231"/>
      <c r="CH39" s="231"/>
      <c r="CI39" s="231"/>
      <c r="CJ39" s="233"/>
      <c r="CK39" s="167"/>
      <c r="CL39" s="146"/>
      <c r="CM39" s="146"/>
      <c r="CN39" s="146"/>
      <c r="CO39" s="146"/>
      <c r="CP39" s="146"/>
      <c r="CQ39" s="146"/>
      <c r="CR39" s="167"/>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78"/>
      <c r="DU39" s="146"/>
      <c r="DV39" s="173"/>
      <c r="DW39" s="146"/>
      <c r="DX39" s="173"/>
      <c r="DY39" s="146"/>
      <c r="DZ39" s="169"/>
      <c r="EA39" s="169"/>
      <c r="EB39" s="169"/>
      <c r="EC39" s="146"/>
      <c r="ED39" s="207"/>
      <c r="EE39" s="231"/>
      <c r="EF39" s="231"/>
      <c r="EG39" s="231"/>
      <c r="EH39" s="233"/>
    </row>
    <row r="40" spans="1:138" x14ac:dyDescent="0.25">
      <c r="A40" s="152">
        <v>36</v>
      </c>
      <c r="B40" s="146">
        <v>36</v>
      </c>
      <c r="C40" s="146"/>
      <c r="D40" s="168">
        <v>42118</v>
      </c>
      <c r="E40" s="166">
        <v>1</v>
      </c>
      <c r="F40" s="166">
        <v>0</v>
      </c>
      <c r="G40" s="135"/>
      <c r="M40" s="167">
        <v>1</v>
      </c>
      <c r="N40" s="146">
        <v>1</v>
      </c>
      <c r="O40" s="146">
        <v>1</v>
      </c>
      <c r="P40" s="146">
        <v>1</v>
      </c>
      <c r="Q40" s="146">
        <v>1</v>
      </c>
      <c r="R40" s="146">
        <v>1</v>
      </c>
      <c r="S40" s="167"/>
      <c r="T40" s="146"/>
      <c r="U40" s="146"/>
      <c r="V40" s="146"/>
      <c r="W40" s="146"/>
      <c r="X40" s="146"/>
      <c r="Y40" s="167"/>
      <c r="Z40" s="146"/>
      <c r="AA40" s="146"/>
      <c r="AB40" s="146"/>
      <c r="AC40" s="146"/>
      <c r="AD40" s="146"/>
      <c r="AE40" s="167"/>
      <c r="AF40" s="146"/>
      <c r="AG40" s="146"/>
      <c r="AH40" s="146"/>
      <c r="AI40" s="169"/>
      <c r="AJ40" s="169"/>
      <c r="AK40" s="170"/>
      <c r="AL40" s="167"/>
      <c r="AM40" s="146"/>
      <c r="AN40" s="146"/>
      <c r="AO40" s="146"/>
      <c r="AP40" s="146"/>
      <c r="AQ40" s="171"/>
      <c r="AR40" s="172"/>
      <c r="AS40" s="359"/>
      <c r="AT40" s="173"/>
      <c r="AU40" s="207"/>
      <c r="AV40" s="173"/>
      <c r="AW40" s="173"/>
      <c r="AX40" s="173"/>
      <c r="AY40" s="173"/>
      <c r="AZ40" s="173"/>
      <c r="BA40" s="173"/>
      <c r="BB40" s="173"/>
      <c r="BC40" s="146"/>
      <c r="BD40" s="173"/>
      <c r="BE40" s="173"/>
      <c r="BF40" s="173"/>
      <c r="BG40" s="173"/>
      <c r="BH40" s="167"/>
      <c r="BI40" s="171"/>
      <c r="BJ40" s="302"/>
      <c r="BK40" s="303"/>
      <c r="BL40" s="173"/>
      <c r="BM40" s="304"/>
      <c r="BN40" s="278"/>
      <c r="BO40" s="171"/>
      <c r="BP40" s="231"/>
      <c r="BQ40" s="231"/>
      <c r="BR40" s="231"/>
      <c r="BS40" s="231"/>
      <c r="BT40" s="231"/>
      <c r="BU40" s="231"/>
      <c r="BV40" s="233"/>
      <c r="BW40" s="167"/>
      <c r="BX40" s="231"/>
      <c r="BY40" s="231"/>
      <c r="BZ40" s="231"/>
      <c r="CA40" s="231"/>
      <c r="CB40" s="231"/>
      <c r="CC40" s="233"/>
      <c r="CD40" s="167"/>
      <c r="CE40" s="231"/>
      <c r="CF40" s="231"/>
      <c r="CG40" s="231"/>
      <c r="CH40" s="231"/>
      <c r="CI40" s="231"/>
      <c r="CJ40" s="233"/>
      <c r="CK40" s="167"/>
      <c r="CL40" s="146"/>
      <c r="CM40" s="146"/>
      <c r="CN40" s="146"/>
      <c r="CO40" s="146"/>
      <c r="CP40" s="146"/>
      <c r="CQ40" s="146"/>
      <c r="CR40" s="167"/>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78"/>
      <c r="DU40" s="146"/>
      <c r="DV40" s="173"/>
      <c r="DW40" s="146"/>
      <c r="DX40" s="173"/>
      <c r="DY40" s="146"/>
      <c r="DZ40" s="169"/>
      <c r="EA40" s="169"/>
      <c r="EB40" s="169"/>
      <c r="EC40" s="146"/>
      <c r="ED40" s="234"/>
      <c r="EE40" s="234"/>
      <c r="EF40" s="234"/>
      <c r="EG40" s="231"/>
      <c r="EH40" s="233"/>
    </row>
    <row r="41" spans="1:138" x14ac:dyDescent="0.25">
      <c r="A41" s="152">
        <v>37</v>
      </c>
      <c r="B41" s="146">
        <v>37</v>
      </c>
      <c r="C41" s="146"/>
      <c r="D41" s="168">
        <v>42118</v>
      </c>
      <c r="E41" s="166">
        <v>1</v>
      </c>
      <c r="F41" s="166">
        <v>1</v>
      </c>
      <c r="G41" s="135"/>
      <c r="M41" s="167">
        <v>1</v>
      </c>
      <c r="N41" s="146">
        <v>1</v>
      </c>
      <c r="O41" s="146">
        <v>0</v>
      </c>
      <c r="P41" s="146">
        <v>0</v>
      </c>
      <c r="Q41" s="146">
        <v>0</v>
      </c>
      <c r="R41" s="146">
        <v>0</v>
      </c>
      <c r="S41" s="167"/>
      <c r="T41" s="146" t="s">
        <v>1128</v>
      </c>
      <c r="U41" s="146"/>
      <c r="V41" s="146"/>
      <c r="W41" s="146"/>
      <c r="X41" s="146"/>
      <c r="Y41" s="167"/>
      <c r="Z41" s="146">
        <v>1</v>
      </c>
      <c r="AA41" s="146">
        <v>0</v>
      </c>
      <c r="AB41" s="146"/>
      <c r="AC41" s="146"/>
      <c r="AD41" s="146"/>
      <c r="AE41" s="167">
        <v>1</v>
      </c>
      <c r="AF41" s="146"/>
      <c r="AG41" s="146"/>
      <c r="AH41" s="146"/>
      <c r="AI41" s="169"/>
      <c r="AJ41" s="169"/>
      <c r="AK41" s="170"/>
      <c r="AL41" s="167"/>
      <c r="AM41" s="146"/>
      <c r="AN41" s="146">
        <v>100</v>
      </c>
      <c r="AO41" s="146"/>
      <c r="AP41" s="146"/>
      <c r="AQ41" s="171"/>
      <c r="AR41" s="172" t="s">
        <v>1283</v>
      </c>
      <c r="AS41" s="359">
        <v>1</v>
      </c>
      <c r="AT41" s="173"/>
      <c r="AU41" s="207"/>
      <c r="AV41" s="173"/>
      <c r="AW41" s="173"/>
      <c r="AX41" s="173"/>
      <c r="AY41" s="173"/>
      <c r="AZ41" s="173"/>
      <c r="BA41" s="173"/>
      <c r="BB41" s="173"/>
      <c r="BC41" s="146">
        <v>1</v>
      </c>
      <c r="BD41" s="173">
        <v>2.1800000000000002</v>
      </c>
      <c r="BE41" s="173"/>
      <c r="BF41" s="173"/>
      <c r="BG41" s="173"/>
      <c r="BH41" s="167">
        <v>0</v>
      </c>
      <c r="BI41" s="171">
        <v>0</v>
      </c>
      <c r="BJ41" s="302"/>
      <c r="BK41" s="303"/>
      <c r="BL41" s="173"/>
      <c r="BM41" s="304"/>
      <c r="BN41" s="278"/>
      <c r="BO41" s="171"/>
      <c r="BP41" s="231"/>
      <c r="BQ41" s="231"/>
      <c r="BR41" s="231"/>
      <c r="BS41" s="231"/>
      <c r="BT41" s="231"/>
      <c r="BU41" s="231"/>
      <c r="BV41" s="233"/>
      <c r="BW41" s="167"/>
      <c r="BX41" s="231"/>
      <c r="BY41" s="231"/>
      <c r="BZ41" s="231"/>
      <c r="CA41" s="231"/>
      <c r="CB41" s="231"/>
      <c r="CC41" s="233"/>
      <c r="CD41" s="167"/>
      <c r="CE41" s="231"/>
      <c r="CF41" s="231"/>
      <c r="CG41" s="231"/>
      <c r="CH41" s="231"/>
      <c r="CI41" s="231"/>
      <c r="CJ41" s="233"/>
      <c r="CK41" s="167"/>
      <c r="CL41" s="146"/>
      <c r="CM41" s="146"/>
      <c r="CN41" s="146"/>
      <c r="CO41" s="146"/>
      <c r="CP41" s="146"/>
      <c r="CQ41" s="146"/>
      <c r="CR41" s="167"/>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78"/>
      <c r="DU41" s="146"/>
      <c r="DV41" s="173"/>
      <c r="DW41" s="146"/>
      <c r="DX41" s="173"/>
      <c r="DY41" s="146"/>
      <c r="DZ41" s="169"/>
      <c r="EA41" s="169"/>
      <c r="EB41" s="169"/>
      <c r="EC41" s="146"/>
      <c r="ED41" s="234"/>
      <c r="EE41" s="234"/>
      <c r="EF41" s="234"/>
      <c r="EG41" s="231"/>
      <c r="EH41" s="233"/>
    </row>
    <row r="42" spans="1:138" x14ac:dyDescent="0.25">
      <c r="A42" s="152">
        <v>38</v>
      </c>
      <c r="B42" s="146" t="s">
        <v>154</v>
      </c>
      <c r="C42" s="146">
        <v>1</v>
      </c>
      <c r="D42" s="168">
        <v>42138</v>
      </c>
      <c r="E42" s="166">
        <v>1</v>
      </c>
      <c r="F42" s="166">
        <v>0</v>
      </c>
      <c r="G42" s="135"/>
      <c r="M42" s="167"/>
      <c r="N42" s="146"/>
      <c r="O42" s="146"/>
      <c r="P42" s="146">
        <v>2</v>
      </c>
      <c r="Q42" s="146">
        <v>2</v>
      </c>
      <c r="R42" s="146">
        <v>2</v>
      </c>
      <c r="S42" s="167"/>
      <c r="T42" s="146"/>
      <c r="U42" s="146"/>
      <c r="V42" s="146"/>
      <c r="W42" s="146"/>
      <c r="X42" s="146"/>
      <c r="Y42" s="167"/>
      <c r="Z42" s="146"/>
      <c r="AA42" s="146"/>
      <c r="AB42" s="146"/>
      <c r="AC42" s="146"/>
      <c r="AD42" s="146"/>
      <c r="AE42" s="167"/>
      <c r="AF42" s="146"/>
      <c r="AG42" s="146"/>
      <c r="AH42" s="146"/>
      <c r="AI42" s="169"/>
      <c r="AJ42" s="169"/>
      <c r="AK42" s="170"/>
      <c r="AL42" s="167"/>
      <c r="AM42" s="146"/>
      <c r="AN42" s="146"/>
      <c r="AO42" s="146"/>
      <c r="AP42" s="146"/>
      <c r="AQ42" s="171"/>
      <c r="AR42" s="172"/>
      <c r="AS42" s="359"/>
      <c r="AT42" s="173"/>
      <c r="AU42" s="173"/>
      <c r="AV42" s="173"/>
      <c r="AW42" s="173"/>
      <c r="AX42" s="173"/>
      <c r="AY42" s="173"/>
      <c r="AZ42" s="173"/>
      <c r="BA42" s="173"/>
      <c r="BB42" s="173"/>
      <c r="BC42" s="146"/>
      <c r="BD42" s="173"/>
      <c r="BE42" s="173"/>
      <c r="BF42" s="173"/>
      <c r="BG42" s="173"/>
      <c r="BH42" s="167"/>
      <c r="BI42" s="171"/>
      <c r="BJ42" s="302"/>
      <c r="BK42" s="303"/>
      <c r="BL42" s="173"/>
      <c r="BM42" s="304"/>
      <c r="BN42" s="278"/>
      <c r="BO42" s="171"/>
      <c r="BP42" s="231"/>
      <c r="BQ42" s="231"/>
      <c r="BR42" s="231"/>
      <c r="BS42" s="231"/>
      <c r="BT42" s="231"/>
      <c r="BU42" s="231"/>
      <c r="BV42" s="233"/>
      <c r="BW42" s="167"/>
      <c r="BX42" s="231"/>
      <c r="BY42" s="231"/>
      <c r="BZ42" s="231"/>
      <c r="CA42" s="231"/>
      <c r="CB42" s="231"/>
      <c r="CC42" s="233"/>
      <c r="CD42" s="167"/>
      <c r="CE42" s="231"/>
      <c r="CF42" s="231"/>
      <c r="CG42" s="231"/>
      <c r="CH42" s="231"/>
      <c r="CI42" s="231"/>
      <c r="CJ42" s="233"/>
      <c r="CK42" s="167"/>
      <c r="CL42" s="146"/>
      <c r="CM42" s="146"/>
      <c r="CN42" s="146"/>
      <c r="CO42" s="146"/>
      <c r="CP42" s="146"/>
      <c r="CQ42" s="146"/>
      <c r="CR42" s="167"/>
      <c r="CS42" s="231"/>
      <c r="CT42" s="231"/>
      <c r="CU42" s="231"/>
      <c r="CV42" s="231"/>
      <c r="CW42" s="231"/>
      <c r="CX42" s="146"/>
      <c r="CY42" s="146"/>
      <c r="CZ42" s="146"/>
      <c r="DA42" s="146"/>
      <c r="DB42" s="146"/>
      <c r="DC42" s="146"/>
      <c r="DD42" s="146"/>
      <c r="DE42" s="146"/>
      <c r="DF42" s="146"/>
      <c r="DG42" s="146"/>
      <c r="DH42" s="146"/>
      <c r="DI42" s="146"/>
      <c r="DJ42" s="146"/>
      <c r="DK42" s="146"/>
      <c r="DL42" s="146"/>
      <c r="DM42" s="146"/>
      <c r="DN42" s="146"/>
      <c r="DO42" s="146"/>
      <c r="DP42" s="146"/>
      <c r="DQ42" s="146"/>
      <c r="DR42" s="146"/>
      <c r="DS42" s="146"/>
      <c r="DT42" s="278"/>
      <c r="DU42" s="146"/>
      <c r="DV42" s="173"/>
      <c r="DW42" s="146"/>
      <c r="DX42" s="173"/>
      <c r="DY42" s="308"/>
      <c r="DZ42" s="169"/>
      <c r="EA42" s="169"/>
      <c r="EB42" s="169"/>
      <c r="EC42" s="146"/>
      <c r="ED42" s="207"/>
      <c r="EE42" s="231"/>
      <c r="EF42" s="231"/>
      <c r="EG42" s="231"/>
      <c r="EH42" s="233"/>
    </row>
    <row r="43" spans="1:138" x14ac:dyDescent="0.25">
      <c r="A43" s="152">
        <v>39</v>
      </c>
      <c r="B43" s="146" t="s">
        <v>156</v>
      </c>
      <c r="C43" s="146"/>
      <c r="D43" s="168">
        <v>42118</v>
      </c>
      <c r="E43" s="166">
        <v>1</v>
      </c>
      <c r="F43" s="166">
        <v>1</v>
      </c>
      <c r="G43">
        <v>8.5</v>
      </c>
      <c r="I43">
        <v>6</v>
      </c>
      <c r="J43">
        <v>8.6999999999999993</v>
      </c>
      <c r="L43">
        <v>21</v>
      </c>
      <c r="M43" s="167">
        <v>1</v>
      </c>
      <c r="N43" s="146">
        <v>1</v>
      </c>
      <c r="O43" s="146">
        <v>1</v>
      </c>
      <c r="P43" s="146">
        <v>1</v>
      </c>
      <c r="Q43" s="146">
        <v>1</v>
      </c>
      <c r="R43" s="146">
        <v>1</v>
      </c>
      <c r="S43" s="167"/>
      <c r="T43" s="146"/>
      <c r="U43" s="146" t="s">
        <v>1128</v>
      </c>
      <c r="V43" s="146" t="s">
        <v>1131</v>
      </c>
      <c r="W43" s="146"/>
      <c r="X43" s="146"/>
      <c r="Y43" s="167"/>
      <c r="Z43" s="146"/>
      <c r="AA43" s="146">
        <v>7</v>
      </c>
      <c r="AB43" s="146">
        <v>8</v>
      </c>
      <c r="AC43" s="146">
        <v>8</v>
      </c>
      <c r="AD43" s="146"/>
      <c r="AE43" s="167"/>
      <c r="AF43" s="146"/>
      <c r="AG43" s="146"/>
      <c r="AH43" s="146">
        <v>8</v>
      </c>
      <c r="AI43" s="169">
        <v>42146</v>
      </c>
      <c r="AJ43" s="169">
        <v>42146</v>
      </c>
      <c r="AK43" s="170">
        <v>42152</v>
      </c>
      <c r="AL43" s="167"/>
      <c r="AM43" s="146"/>
      <c r="AN43" s="146"/>
      <c r="AO43" s="146"/>
      <c r="AP43" s="146"/>
      <c r="AQ43" s="171"/>
      <c r="AR43" s="172" t="s">
        <v>1311</v>
      </c>
      <c r="AS43" s="359">
        <v>1</v>
      </c>
      <c r="AT43" s="173">
        <v>2.39</v>
      </c>
      <c r="AU43" s="173">
        <v>235</v>
      </c>
      <c r="AV43" s="173"/>
      <c r="AW43" s="173"/>
      <c r="AX43" s="173"/>
      <c r="AY43" s="173"/>
      <c r="AZ43" s="173"/>
      <c r="BA43" s="173"/>
      <c r="BB43" s="173"/>
      <c r="BC43" s="146"/>
      <c r="BD43" s="173"/>
      <c r="BE43" s="173"/>
      <c r="BF43" s="173"/>
      <c r="BG43" s="173"/>
      <c r="BH43" s="167">
        <v>2</v>
      </c>
      <c r="BI43" s="171">
        <v>2</v>
      </c>
      <c r="BJ43" s="302"/>
      <c r="BK43" s="303"/>
      <c r="BL43" s="173"/>
      <c r="BM43" s="304"/>
      <c r="BN43" s="278">
        <v>39</v>
      </c>
      <c r="BO43" s="171">
        <v>2</v>
      </c>
      <c r="BP43" s="231">
        <v>3</v>
      </c>
      <c r="BQ43" s="231">
        <v>9</v>
      </c>
      <c r="BR43" s="231">
        <v>0</v>
      </c>
      <c r="BS43" s="231">
        <f>BR43+BQ43</f>
        <v>9</v>
      </c>
      <c r="BT43" s="231">
        <v>0</v>
      </c>
      <c r="BU43" s="231">
        <v>0</v>
      </c>
      <c r="BV43" s="366" t="s">
        <v>1335</v>
      </c>
      <c r="BW43" s="167">
        <v>2</v>
      </c>
      <c r="BX43" s="231">
        <v>11</v>
      </c>
      <c r="BY43" s="231">
        <v>0</v>
      </c>
      <c r="BZ43" s="231">
        <f>BY43+BX43</f>
        <v>11</v>
      </c>
      <c r="CA43" s="231">
        <v>0</v>
      </c>
      <c r="CB43" s="231">
        <v>0</v>
      </c>
      <c r="CC43" s="233"/>
      <c r="CD43" s="167"/>
      <c r="CE43" s="231"/>
      <c r="CF43" s="231"/>
      <c r="CG43" s="231"/>
      <c r="CH43" s="231"/>
      <c r="CI43" s="231"/>
      <c r="CJ43" s="233"/>
      <c r="CK43" s="167"/>
      <c r="CL43" s="146"/>
      <c r="CM43" s="146"/>
      <c r="CN43" s="146"/>
      <c r="CO43" s="146"/>
      <c r="CP43" s="146"/>
      <c r="CQ43" s="146"/>
      <c r="CR43" s="167"/>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78"/>
      <c r="DU43" s="146"/>
      <c r="DV43" s="173"/>
      <c r="DW43" s="146"/>
      <c r="DX43" s="173"/>
      <c r="DY43" s="146"/>
      <c r="DZ43" s="169"/>
      <c r="EA43" s="169"/>
      <c r="EB43" s="169"/>
      <c r="EC43" s="146"/>
      <c r="ED43" s="207"/>
      <c r="EE43" s="231"/>
      <c r="EF43" s="231"/>
      <c r="EG43" s="231"/>
      <c r="EH43" s="233"/>
    </row>
    <row r="44" spans="1:138" x14ac:dyDescent="0.25">
      <c r="A44" s="152">
        <v>40</v>
      </c>
      <c r="B44" s="146">
        <v>40</v>
      </c>
      <c r="C44" s="146">
        <v>1</v>
      </c>
      <c r="D44" s="168">
        <v>42118</v>
      </c>
      <c r="E44" s="166">
        <v>1</v>
      </c>
      <c r="F44" s="166" t="s">
        <v>1142</v>
      </c>
      <c r="G44" s="135"/>
      <c r="M44" s="167">
        <v>0</v>
      </c>
      <c r="N44" s="146">
        <v>0</v>
      </c>
      <c r="O44" s="146">
        <v>0</v>
      </c>
      <c r="P44" s="146">
        <v>0</v>
      </c>
      <c r="Q44" s="146">
        <v>0</v>
      </c>
      <c r="R44" s="146">
        <v>0</v>
      </c>
      <c r="S44" s="167"/>
      <c r="T44" s="146"/>
      <c r="U44" s="146"/>
      <c r="V44" s="146"/>
      <c r="W44" s="146"/>
      <c r="X44" s="146"/>
      <c r="Y44" s="167"/>
      <c r="Z44" s="146"/>
      <c r="AA44" s="146"/>
      <c r="AB44" s="146"/>
      <c r="AC44" s="146"/>
      <c r="AD44" s="146"/>
      <c r="AE44" s="167"/>
      <c r="AF44" s="146"/>
      <c r="AG44" s="146"/>
      <c r="AH44" s="146"/>
      <c r="AI44" s="169"/>
      <c r="AJ44" s="169"/>
      <c r="AK44" s="170"/>
      <c r="AL44" s="167">
        <v>10</v>
      </c>
      <c r="AM44" s="146"/>
      <c r="AN44" s="146"/>
      <c r="AO44" s="146"/>
      <c r="AP44" s="146"/>
      <c r="AQ44" s="171"/>
      <c r="AR44" s="172" t="s">
        <v>1293</v>
      </c>
      <c r="AS44" s="359">
        <v>2</v>
      </c>
      <c r="AT44" s="173"/>
      <c r="AU44" s="173"/>
      <c r="AV44" s="173"/>
      <c r="AW44" s="173"/>
      <c r="AX44" s="173"/>
      <c r="AY44" s="173"/>
      <c r="AZ44" s="173"/>
      <c r="BA44" s="173"/>
      <c r="BB44" s="173"/>
      <c r="BC44" s="146">
        <v>2</v>
      </c>
      <c r="BD44" s="173">
        <v>1.34</v>
      </c>
      <c r="BE44" s="173">
        <v>1.0900000000000001</v>
      </c>
      <c r="BF44" s="173"/>
      <c r="BG44" s="173"/>
      <c r="BH44" s="167"/>
      <c r="BI44" s="171"/>
      <c r="BJ44" s="302"/>
      <c r="BK44" s="303"/>
      <c r="BL44" s="173"/>
      <c r="BM44" s="304"/>
      <c r="BN44" s="278"/>
      <c r="BO44" s="171"/>
      <c r="BP44" s="231"/>
      <c r="BQ44" s="231"/>
      <c r="BR44" s="231"/>
      <c r="BS44" s="231"/>
      <c r="BT44" s="231"/>
      <c r="BU44" s="231"/>
      <c r="BV44" s="233"/>
      <c r="BW44" s="167"/>
      <c r="BX44" s="231"/>
      <c r="BY44" s="231"/>
      <c r="BZ44" s="231"/>
      <c r="CA44" s="231"/>
      <c r="CB44" s="231"/>
      <c r="CC44" s="233"/>
      <c r="CD44" s="167"/>
      <c r="CE44" s="231"/>
      <c r="CF44" s="231"/>
      <c r="CG44" s="231"/>
      <c r="CH44" s="231"/>
      <c r="CI44" s="231"/>
      <c r="CJ44" s="233"/>
      <c r="CK44" s="167"/>
      <c r="CL44" s="146"/>
      <c r="CM44" s="146"/>
      <c r="CN44" s="146"/>
      <c r="CO44" s="146"/>
      <c r="CP44" s="146"/>
      <c r="CQ44" s="146"/>
      <c r="CR44" s="167"/>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78"/>
      <c r="DU44" s="146"/>
      <c r="DV44" s="173"/>
      <c r="DW44" s="146"/>
      <c r="DX44" s="173"/>
      <c r="DY44" s="308"/>
      <c r="DZ44" s="169"/>
      <c r="EA44" s="169"/>
      <c r="EB44" s="169"/>
      <c r="EC44" s="146"/>
      <c r="ED44" s="207"/>
      <c r="EE44" s="231"/>
      <c r="EF44" s="231"/>
      <c r="EG44" s="231"/>
      <c r="EH44" s="233"/>
    </row>
    <row r="45" spans="1:138" x14ac:dyDescent="0.25">
      <c r="A45" s="152">
        <v>41</v>
      </c>
      <c r="B45" s="146"/>
      <c r="C45" s="146"/>
      <c r="D45" s="168"/>
      <c r="E45" s="166"/>
      <c r="F45" s="166"/>
      <c r="G45" s="135"/>
      <c r="M45" s="167"/>
      <c r="N45" s="146"/>
      <c r="O45" s="146"/>
      <c r="P45" s="146"/>
      <c r="Q45" s="146"/>
      <c r="R45" s="146"/>
      <c r="S45" s="167"/>
      <c r="T45" s="146"/>
      <c r="U45" s="146"/>
      <c r="V45" s="146"/>
      <c r="W45" s="146"/>
      <c r="X45" s="146"/>
      <c r="Y45" s="167"/>
      <c r="Z45" s="146"/>
      <c r="AA45" s="146"/>
      <c r="AB45" s="146"/>
      <c r="AC45" s="146"/>
      <c r="AD45" s="146"/>
      <c r="AE45" s="167"/>
      <c r="AF45" s="146"/>
      <c r="AG45" s="146"/>
      <c r="AH45" s="146"/>
      <c r="AI45" s="169"/>
      <c r="AJ45" s="169"/>
      <c r="AK45" s="170"/>
      <c r="AL45" s="167"/>
      <c r="AM45" s="146"/>
      <c r="AN45" s="146"/>
      <c r="AO45" s="146"/>
      <c r="AP45" s="146"/>
      <c r="AQ45" s="171"/>
      <c r="AR45" s="172" t="s">
        <v>1122</v>
      </c>
      <c r="AS45" s="359"/>
      <c r="AT45" s="173"/>
      <c r="AU45" s="173"/>
      <c r="AV45" s="173"/>
      <c r="AW45" s="173"/>
      <c r="AX45" s="173"/>
      <c r="AY45" s="173"/>
      <c r="AZ45" s="173"/>
      <c r="BA45" s="173"/>
      <c r="BB45" s="173"/>
      <c r="BC45" s="146"/>
      <c r="BD45" s="173"/>
      <c r="BE45" s="173"/>
      <c r="BF45" s="173"/>
      <c r="BG45" s="173"/>
      <c r="BH45" s="167"/>
      <c r="BI45" s="171"/>
      <c r="BJ45" s="302"/>
      <c r="BK45" s="303"/>
      <c r="BL45" s="173"/>
      <c r="BM45" s="304"/>
      <c r="BN45" s="278"/>
      <c r="BO45" s="171"/>
      <c r="BP45" s="231"/>
      <c r="BQ45" s="231"/>
      <c r="BR45" s="231"/>
      <c r="BS45" s="231"/>
      <c r="BT45" s="231"/>
      <c r="BU45" s="231"/>
      <c r="BV45" s="233"/>
      <c r="BW45" s="167"/>
      <c r="BX45" s="231"/>
      <c r="BY45" s="231"/>
      <c r="BZ45" s="231"/>
      <c r="CA45" s="231"/>
      <c r="CB45" s="231"/>
      <c r="CC45" s="233"/>
      <c r="CD45" s="167"/>
      <c r="CE45" s="231"/>
      <c r="CF45" s="231"/>
      <c r="CG45" s="231"/>
      <c r="CH45" s="231"/>
      <c r="CI45" s="231"/>
      <c r="CJ45" s="233"/>
      <c r="CK45" s="167"/>
      <c r="CL45" s="146"/>
      <c r="CM45" s="146"/>
      <c r="CN45" s="146"/>
      <c r="CO45" s="146"/>
      <c r="CP45" s="146"/>
      <c r="CQ45" s="146"/>
      <c r="CR45" s="167"/>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78"/>
      <c r="DU45" s="146"/>
      <c r="DV45" s="173"/>
      <c r="DW45" s="146"/>
      <c r="DX45" s="173"/>
      <c r="DY45" s="146"/>
      <c r="DZ45" s="169"/>
      <c r="EA45" s="169"/>
      <c r="EB45" s="169"/>
      <c r="EC45" s="146"/>
      <c r="ED45" s="207"/>
      <c r="EE45" s="231"/>
      <c r="EF45" s="231"/>
      <c r="EG45" s="231"/>
      <c r="EH45" s="233"/>
    </row>
    <row r="46" spans="1:138" x14ac:dyDescent="0.25">
      <c r="A46" s="152">
        <v>42</v>
      </c>
      <c r="B46" s="146"/>
      <c r="C46" s="146"/>
      <c r="D46" s="168"/>
      <c r="E46" s="166"/>
      <c r="F46" s="166"/>
      <c r="G46" s="135"/>
      <c r="M46" s="167"/>
      <c r="N46" s="146"/>
      <c r="O46" s="146"/>
      <c r="P46" s="146"/>
      <c r="Q46" s="146"/>
      <c r="R46" s="146"/>
      <c r="S46" s="167"/>
      <c r="T46" s="146"/>
      <c r="U46" s="146"/>
      <c r="V46" s="146"/>
      <c r="W46" s="146"/>
      <c r="X46" s="146"/>
      <c r="Y46" s="167"/>
      <c r="Z46" s="146"/>
      <c r="AA46" s="146"/>
      <c r="AB46" s="146"/>
      <c r="AC46" s="146"/>
      <c r="AD46" s="146"/>
      <c r="AE46" s="167"/>
      <c r="AF46" s="146"/>
      <c r="AG46" s="146"/>
      <c r="AH46" s="146"/>
      <c r="AI46" s="169"/>
      <c r="AJ46" s="169"/>
      <c r="AK46" s="170"/>
      <c r="AL46" s="167"/>
      <c r="AM46" s="146"/>
      <c r="AN46" s="146"/>
      <c r="AO46" s="146"/>
      <c r="AP46" s="146"/>
      <c r="AQ46" s="171"/>
      <c r="AR46" s="172" t="s">
        <v>1122</v>
      </c>
      <c r="AS46" s="359"/>
      <c r="AT46" s="173"/>
      <c r="AU46" s="173"/>
      <c r="AV46" s="173"/>
      <c r="AW46" s="173"/>
      <c r="AX46" s="173"/>
      <c r="AY46" s="173"/>
      <c r="AZ46" s="173"/>
      <c r="BA46" s="173"/>
      <c r="BB46" s="173"/>
      <c r="BC46" s="146"/>
      <c r="BD46" s="173"/>
      <c r="BE46" s="173"/>
      <c r="BF46" s="173"/>
      <c r="BG46" s="173"/>
      <c r="BH46" s="167"/>
      <c r="BI46" s="171"/>
      <c r="BJ46" s="302"/>
      <c r="BK46" s="303"/>
      <c r="BL46" s="173"/>
      <c r="BM46" s="304"/>
      <c r="BN46" s="278"/>
      <c r="BO46" s="171"/>
      <c r="BP46" s="231"/>
      <c r="BQ46" s="231"/>
      <c r="BR46" s="231"/>
      <c r="BS46" s="231"/>
      <c r="BT46" s="231"/>
      <c r="BU46" s="231"/>
      <c r="BV46" s="233"/>
      <c r="BW46" s="167"/>
      <c r="BX46" s="231"/>
      <c r="BY46" s="231"/>
      <c r="BZ46" s="231"/>
      <c r="CA46" s="231"/>
      <c r="CB46" s="231"/>
      <c r="CC46" s="233"/>
      <c r="CD46" s="167"/>
      <c r="CE46" s="231"/>
      <c r="CF46" s="231"/>
      <c r="CG46" s="231"/>
      <c r="CH46" s="231"/>
      <c r="CI46" s="231"/>
      <c r="CJ46" s="233"/>
      <c r="CK46" s="167"/>
      <c r="CL46" s="146"/>
      <c r="CM46" s="146"/>
      <c r="CN46" s="146"/>
      <c r="CO46" s="146"/>
      <c r="CP46" s="146"/>
      <c r="CQ46" s="146"/>
      <c r="CR46" s="167"/>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78"/>
      <c r="DU46" s="146"/>
      <c r="DV46" s="173"/>
      <c r="DW46" s="146"/>
      <c r="DX46" s="173"/>
      <c r="DY46" s="146"/>
      <c r="DZ46" s="169"/>
      <c r="EA46" s="169"/>
      <c r="EB46" s="169"/>
      <c r="EC46" s="146"/>
      <c r="ED46" s="207"/>
      <c r="EE46" s="231"/>
      <c r="EF46" s="231"/>
      <c r="EG46" s="231"/>
      <c r="EH46" s="233"/>
    </row>
    <row r="47" spans="1:138" x14ac:dyDescent="0.25">
      <c r="A47" s="152">
        <v>43</v>
      </c>
      <c r="B47" s="146">
        <v>43</v>
      </c>
      <c r="C47" s="146"/>
      <c r="D47" s="168">
        <v>42118</v>
      </c>
      <c r="E47" s="166">
        <v>1</v>
      </c>
      <c r="F47" s="166" t="s">
        <v>1142</v>
      </c>
      <c r="G47" s="135"/>
      <c r="M47" s="167">
        <v>0</v>
      </c>
      <c r="N47" s="146">
        <v>0</v>
      </c>
      <c r="O47" s="146">
        <v>0</v>
      </c>
      <c r="P47" s="146">
        <v>0</v>
      </c>
      <c r="Q47" s="146">
        <v>0</v>
      </c>
      <c r="R47" s="146">
        <v>0</v>
      </c>
      <c r="S47" s="167"/>
      <c r="T47" s="146"/>
      <c r="U47" s="146"/>
      <c r="V47" s="146"/>
      <c r="W47" s="146"/>
      <c r="X47" s="146"/>
      <c r="Y47" s="167"/>
      <c r="Z47" s="146"/>
      <c r="AA47" s="146"/>
      <c r="AB47" s="146"/>
      <c r="AC47" s="146"/>
      <c r="AD47" s="146"/>
      <c r="AE47" s="167"/>
      <c r="AF47" s="146"/>
      <c r="AG47" s="146"/>
      <c r="AH47" s="146"/>
      <c r="AI47" s="169"/>
      <c r="AJ47" s="169"/>
      <c r="AK47" s="170"/>
      <c r="AL47" s="167">
        <v>80</v>
      </c>
      <c r="AM47" s="146"/>
      <c r="AN47" s="146"/>
      <c r="AO47" s="146"/>
      <c r="AP47" s="146"/>
      <c r="AQ47" s="171"/>
      <c r="AR47" s="172" t="s">
        <v>1288</v>
      </c>
      <c r="AS47" s="359">
        <v>1</v>
      </c>
      <c r="AT47" s="173"/>
      <c r="AU47" s="173"/>
      <c r="AV47" s="173"/>
      <c r="AW47" s="173"/>
      <c r="AX47" s="173"/>
      <c r="AY47" s="173"/>
      <c r="AZ47" s="173"/>
      <c r="BA47" s="173"/>
      <c r="BB47" s="173"/>
      <c r="BC47" s="146">
        <v>1</v>
      </c>
      <c r="BD47" s="173">
        <v>1.87</v>
      </c>
      <c r="BE47" s="173"/>
      <c r="BF47" s="173"/>
      <c r="BG47" s="173"/>
      <c r="BH47" s="167"/>
      <c r="BI47" s="171"/>
      <c r="BJ47" s="302"/>
      <c r="BK47" s="303"/>
      <c r="BL47" s="173"/>
      <c r="BM47" s="304"/>
      <c r="BN47" s="278"/>
      <c r="BO47" s="171"/>
      <c r="BP47" s="231"/>
      <c r="BQ47" s="231"/>
      <c r="BR47" s="231"/>
      <c r="BS47" s="231"/>
      <c r="BT47" s="231"/>
      <c r="BU47" s="231"/>
      <c r="BV47" s="233"/>
      <c r="BW47" s="167"/>
      <c r="BX47" s="231"/>
      <c r="BY47" s="231"/>
      <c r="BZ47" s="231"/>
      <c r="CA47" s="231"/>
      <c r="CB47" s="231"/>
      <c r="CC47" s="233"/>
      <c r="CD47" s="167"/>
      <c r="CE47" s="231"/>
      <c r="CF47" s="231"/>
      <c r="CG47" s="231"/>
      <c r="CH47" s="231"/>
      <c r="CI47" s="231"/>
      <c r="CJ47" s="233"/>
      <c r="CK47" s="167"/>
      <c r="CL47" s="146"/>
      <c r="CM47" s="146"/>
      <c r="CN47" s="146"/>
      <c r="CO47" s="146"/>
      <c r="CP47" s="146"/>
      <c r="CQ47" s="146"/>
      <c r="CR47" s="167"/>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78"/>
      <c r="DU47" s="146"/>
      <c r="DV47" s="173"/>
      <c r="DW47" s="146"/>
      <c r="DX47" s="173"/>
      <c r="DY47" s="146"/>
      <c r="DZ47" s="169"/>
      <c r="EA47" s="169"/>
      <c r="EB47" s="169"/>
      <c r="EC47" s="146"/>
      <c r="ED47" s="207"/>
      <c r="EE47" s="231"/>
      <c r="EF47" s="231"/>
      <c r="EG47" s="231"/>
      <c r="EH47" s="233"/>
    </row>
    <row r="48" spans="1:138" x14ac:dyDescent="0.25">
      <c r="A48" s="152">
        <v>44</v>
      </c>
      <c r="B48" s="146"/>
      <c r="C48" s="146"/>
      <c r="D48" s="168"/>
      <c r="E48" s="166"/>
      <c r="F48" s="166"/>
      <c r="G48" s="135"/>
      <c r="M48" s="167"/>
      <c r="N48" s="146"/>
      <c r="O48" s="146"/>
      <c r="P48" s="146"/>
      <c r="Q48" s="146"/>
      <c r="R48" s="146"/>
      <c r="S48" s="167"/>
      <c r="T48" s="146"/>
      <c r="U48" s="146"/>
      <c r="V48" s="146"/>
      <c r="W48" s="146"/>
      <c r="X48" s="146"/>
      <c r="Y48" s="167"/>
      <c r="Z48" s="146"/>
      <c r="AA48" s="146"/>
      <c r="AB48" s="146"/>
      <c r="AC48" s="146"/>
      <c r="AD48" s="146"/>
      <c r="AE48" s="167"/>
      <c r="AF48" s="146"/>
      <c r="AG48" s="146"/>
      <c r="AH48" s="146"/>
      <c r="AI48" s="378"/>
      <c r="AJ48" s="378"/>
      <c r="AK48" s="384"/>
      <c r="AL48" s="167"/>
      <c r="AM48" s="146"/>
      <c r="AN48" s="146"/>
      <c r="AO48" s="146"/>
      <c r="AP48" s="146"/>
      <c r="AQ48" s="171"/>
      <c r="AR48" s="172" t="s">
        <v>1122</v>
      </c>
      <c r="AS48" s="359"/>
      <c r="AT48" s="173"/>
      <c r="AU48" s="173"/>
      <c r="AV48" s="173"/>
      <c r="AW48" s="173"/>
      <c r="AX48" s="173"/>
      <c r="AY48" s="173"/>
      <c r="AZ48" s="173"/>
      <c r="BA48" s="173"/>
      <c r="BB48" s="173"/>
      <c r="BC48" s="146"/>
      <c r="BD48" s="173"/>
      <c r="BE48" s="173"/>
      <c r="BF48" s="173"/>
      <c r="BG48" s="173"/>
      <c r="BH48" s="167"/>
      <c r="BI48" s="171"/>
      <c r="BJ48" s="302"/>
      <c r="BK48" s="303"/>
      <c r="BL48" s="173"/>
      <c r="BM48" s="304"/>
      <c r="BN48" s="278"/>
      <c r="BO48" s="171"/>
      <c r="BP48" s="231"/>
      <c r="BQ48" s="231"/>
      <c r="BR48" s="231"/>
      <c r="BS48" s="231"/>
      <c r="BT48" s="231"/>
      <c r="BU48" s="231"/>
      <c r="BV48" s="233"/>
      <c r="BW48" s="167"/>
      <c r="BX48" s="231"/>
      <c r="BY48" s="231"/>
      <c r="BZ48" s="231"/>
      <c r="CA48" s="231"/>
      <c r="CB48" s="231"/>
      <c r="CC48" s="233"/>
      <c r="CD48" s="167"/>
      <c r="CE48" s="231"/>
      <c r="CF48" s="231"/>
      <c r="CG48" s="231"/>
      <c r="CH48" s="231"/>
      <c r="CI48" s="231"/>
      <c r="CJ48" s="233"/>
      <c r="CK48" s="167"/>
      <c r="CL48" s="146"/>
      <c r="CM48" s="146"/>
      <c r="CN48" s="146"/>
      <c r="CO48" s="146"/>
      <c r="CP48" s="146"/>
      <c r="CQ48" s="146"/>
      <c r="CR48" s="167"/>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78"/>
      <c r="DU48" s="146"/>
      <c r="DV48" s="173"/>
      <c r="DW48" s="146"/>
      <c r="DX48" s="173"/>
      <c r="DY48" s="146"/>
      <c r="DZ48" s="146"/>
      <c r="EA48" s="146"/>
      <c r="EB48" s="146"/>
      <c r="EC48" s="146"/>
      <c r="ED48" s="207"/>
      <c r="EE48" s="231"/>
      <c r="EF48" s="231"/>
      <c r="EG48" s="231"/>
      <c r="EH48" s="233"/>
    </row>
    <row r="49" spans="1:138" x14ac:dyDescent="0.25">
      <c r="A49" s="152">
        <v>45</v>
      </c>
      <c r="B49" s="146"/>
      <c r="C49" s="146"/>
      <c r="D49" s="168"/>
      <c r="E49" s="166"/>
      <c r="F49" s="166"/>
      <c r="G49" s="135"/>
      <c r="M49" s="167"/>
      <c r="N49" s="146"/>
      <c r="O49" s="146"/>
      <c r="P49" s="146"/>
      <c r="Q49" s="146"/>
      <c r="R49" s="146"/>
      <c r="S49" s="167"/>
      <c r="T49" s="146"/>
      <c r="U49" s="146"/>
      <c r="V49" s="146"/>
      <c r="W49" s="146"/>
      <c r="X49" s="146"/>
      <c r="Y49" s="167"/>
      <c r="Z49" s="146"/>
      <c r="AA49" s="146"/>
      <c r="AB49" s="146"/>
      <c r="AC49" s="146"/>
      <c r="AD49" s="146"/>
      <c r="AE49" s="167"/>
      <c r="AF49" s="146"/>
      <c r="AG49" s="146"/>
      <c r="AH49" s="146"/>
      <c r="AI49" s="169"/>
      <c r="AJ49" s="169"/>
      <c r="AK49" s="170"/>
      <c r="AL49" s="306"/>
      <c r="AM49" s="176"/>
      <c r="AN49" s="176"/>
      <c r="AO49" s="176"/>
      <c r="AP49" s="176"/>
      <c r="AQ49" s="305"/>
      <c r="AR49" s="172" t="s">
        <v>1122</v>
      </c>
      <c r="AS49" s="359"/>
      <c r="AT49" s="173"/>
      <c r="AU49" s="173"/>
      <c r="AV49" s="173"/>
      <c r="AW49" s="173"/>
      <c r="AX49" s="173"/>
      <c r="AY49" s="173"/>
      <c r="AZ49" s="173"/>
      <c r="BA49" s="173"/>
      <c r="BB49" s="173"/>
      <c r="BC49" s="146"/>
      <c r="BD49" s="173"/>
      <c r="BE49" s="173"/>
      <c r="BF49" s="173"/>
      <c r="BG49" s="173"/>
      <c r="BH49" s="167"/>
      <c r="BI49" s="171"/>
      <c r="BJ49" s="302"/>
      <c r="BK49" s="303"/>
      <c r="BL49" s="173"/>
      <c r="BM49" s="304"/>
      <c r="BN49" s="278"/>
      <c r="BO49" s="171"/>
      <c r="BP49" s="231"/>
      <c r="BQ49" s="231"/>
      <c r="BR49" s="231"/>
      <c r="BS49" s="231"/>
      <c r="BT49" s="231"/>
      <c r="BU49" s="231"/>
      <c r="BV49" s="233"/>
      <c r="BW49" s="167"/>
      <c r="BX49" s="231"/>
      <c r="BY49" s="231"/>
      <c r="BZ49" s="231"/>
      <c r="CA49" s="231"/>
      <c r="CB49" s="231"/>
      <c r="CC49" s="233"/>
      <c r="CD49" s="167"/>
      <c r="CE49" s="231"/>
      <c r="CF49" s="231"/>
      <c r="CG49" s="231"/>
      <c r="CH49" s="231"/>
      <c r="CI49" s="231"/>
      <c r="CJ49" s="233"/>
      <c r="CK49" s="167"/>
      <c r="CL49" s="146"/>
      <c r="CM49" s="146"/>
      <c r="CN49" s="146"/>
      <c r="CO49" s="146"/>
      <c r="CP49" s="146"/>
      <c r="CQ49" s="146"/>
      <c r="CR49" s="167"/>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78"/>
      <c r="DU49" s="146"/>
      <c r="DV49" s="173"/>
      <c r="DW49" s="146"/>
      <c r="DX49" s="173"/>
      <c r="DY49" s="146"/>
      <c r="DZ49" s="169"/>
      <c r="EA49" s="169"/>
      <c r="EB49" s="169"/>
      <c r="EC49" s="146"/>
      <c r="ED49" s="207"/>
      <c r="EE49" s="231"/>
      <c r="EF49" s="231"/>
      <c r="EG49" s="231"/>
      <c r="EH49" s="233"/>
    </row>
    <row r="50" spans="1:138" x14ac:dyDescent="0.25">
      <c r="A50" s="152">
        <v>46</v>
      </c>
      <c r="B50" s="146">
        <v>46</v>
      </c>
      <c r="C50" s="146"/>
      <c r="D50" s="168">
        <v>42118</v>
      </c>
      <c r="E50" s="166">
        <v>1</v>
      </c>
      <c r="F50" s="166">
        <v>1</v>
      </c>
      <c r="G50">
        <v>8.8000000000000007</v>
      </c>
      <c r="I50">
        <v>22</v>
      </c>
      <c r="J50">
        <v>9</v>
      </c>
      <c r="L50">
        <v>6</v>
      </c>
      <c r="M50" s="167">
        <v>2</v>
      </c>
      <c r="N50" s="146">
        <v>2</v>
      </c>
      <c r="O50" s="146">
        <v>2</v>
      </c>
      <c r="P50" s="146">
        <v>2</v>
      </c>
      <c r="Q50" s="146">
        <v>2</v>
      </c>
      <c r="R50" s="146">
        <v>2</v>
      </c>
      <c r="S50" s="167" t="s">
        <v>1128</v>
      </c>
      <c r="T50" s="146" t="s">
        <v>1131</v>
      </c>
      <c r="U50" s="146"/>
      <c r="V50" s="146"/>
      <c r="W50" s="146"/>
      <c r="X50" s="146"/>
      <c r="Y50" s="167">
        <v>4</v>
      </c>
      <c r="Z50" s="146">
        <v>6</v>
      </c>
      <c r="AA50" s="146">
        <v>5</v>
      </c>
      <c r="AB50" s="146">
        <v>10</v>
      </c>
      <c r="AC50" s="146"/>
      <c r="AD50" s="146"/>
      <c r="AE50" s="167"/>
      <c r="AF50" s="146"/>
      <c r="AG50" s="146">
        <v>10</v>
      </c>
      <c r="AH50" s="146"/>
      <c r="AI50" s="169">
        <v>42131</v>
      </c>
      <c r="AJ50" s="169">
        <v>42138</v>
      </c>
      <c r="AK50" s="170">
        <v>42146</v>
      </c>
      <c r="AL50" s="167"/>
      <c r="AM50" s="146"/>
      <c r="AN50" s="146"/>
      <c r="AO50" s="146"/>
      <c r="AP50" s="146"/>
      <c r="AQ50" s="171"/>
      <c r="AR50" s="172" t="s">
        <v>1294</v>
      </c>
      <c r="AS50" s="359">
        <v>1</v>
      </c>
      <c r="AT50" s="173">
        <v>1.82</v>
      </c>
      <c r="AU50" s="173">
        <v>184</v>
      </c>
      <c r="AV50" s="173"/>
      <c r="AW50" s="173"/>
      <c r="AX50" s="173"/>
      <c r="AY50" s="173"/>
      <c r="AZ50" s="173"/>
      <c r="BA50" s="173"/>
      <c r="BB50" s="173"/>
      <c r="BC50" s="146"/>
      <c r="BD50" s="173"/>
      <c r="BE50" s="173"/>
      <c r="BF50" s="173"/>
      <c r="BG50" s="173"/>
      <c r="BH50" s="167">
        <v>0</v>
      </c>
      <c r="BI50" s="171">
        <v>0</v>
      </c>
      <c r="BJ50" s="302" t="s">
        <v>1337</v>
      </c>
      <c r="BK50" s="303"/>
      <c r="BL50" s="173"/>
      <c r="BM50" s="304"/>
      <c r="BN50" s="278"/>
      <c r="BO50" s="171"/>
      <c r="BP50" s="231"/>
      <c r="BQ50" s="231"/>
      <c r="BR50" s="231"/>
      <c r="BS50" s="231"/>
      <c r="BT50" s="231"/>
      <c r="BU50" s="231"/>
      <c r="BV50" s="233"/>
      <c r="BW50" s="167"/>
      <c r="BX50" s="231"/>
      <c r="BY50" s="231"/>
      <c r="BZ50" s="231"/>
      <c r="CA50" s="231"/>
      <c r="CB50" s="231"/>
      <c r="CC50" s="233"/>
      <c r="CD50" s="167"/>
      <c r="CE50" s="231"/>
      <c r="CF50" s="231"/>
      <c r="CG50" s="231"/>
      <c r="CH50" s="231"/>
      <c r="CI50" s="231"/>
      <c r="CJ50" s="233"/>
      <c r="CK50" s="167"/>
      <c r="CL50" s="146"/>
      <c r="CM50" s="146"/>
      <c r="CN50" s="146"/>
      <c r="CO50" s="146"/>
      <c r="CP50" s="146"/>
      <c r="CQ50" s="146"/>
      <c r="CR50" s="167"/>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78"/>
      <c r="DU50" s="146"/>
      <c r="DV50" s="173"/>
      <c r="DW50" s="146"/>
      <c r="DX50" s="173"/>
      <c r="DY50" s="146"/>
      <c r="DZ50" s="169"/>
      <c r="EA50" s="169"/>
      <c r="EB50" s="169"/>
      <c r="EC50" s="146"/>
      <c r="ED50" s="207"/>
      <c r="EE50" s="231"/>
      <c r="EF50" s="231"/>
      <c r="EG50" s="231"/>
      <c r="EH50" s="233"/>
    </row>
    <row r="51" spans="1:138" x14ac:dyDescent="0.25">
      <c r="A51" s="152">
        <v>47</v>
      </c>
      <c r="B51" s="146">
        <v>47</v>
      </c>
      <c r="C51" s="146"/>
      <c r="D51" s="168">
        <v>42118</v>
      </c>
      <c r="E51" s="135">
        <v>0</v>
      </c>
      <c r="G51" s="135"/>
      <c r="M51" s="167"/>
      <c r="N51" s="146"/>
      <c r="O51" s="146"/>
      <c r="P51" s="146"/>
      <c r="Q51" s="146"/>
      <c r="R51" s="146"/>
      <c r="S51" s="167"/>
      <c r="T51" s="146"/>
      <c r="U51" s="146"/>
      <c r="V51" s="146"/>
      <c r="W51" s="146"/>
      <c r="X51" s="146"/>
      <c r="Y51" s="167"/>
      <c r="Z51" s="146"/>
      <c r="AA51" s="146"/>
      <c r="AB51" s="146"/>
      <c r="AC51" s="146"/>
      <c r="AD51" s="146"/>
      <c r="AE51" s="167"/>
      <c r="AF51" s="146"/>
      <c r="AG51" s="146"/>
      <c r="AH51" s="146"/>
      <c r="AI51" s="315"/>
      <c r="AJ51" s="315"/>
      <c r="AK51" s="315"/>
      <c r="AL51" s="167"/>
      <c r="AM51" s="146"/>
      <c r="AN51" s="146"/>
      <c r="AO51" s="146"/>
      <c r="AP51" s="146"/>
      <c r="AQ51" s="171"/>
      <c r="AR51" s="172" t="s">
        <v>1292</v>
      </c>
      <c r="AS51" s="359"/>
      <c r="AT51" s="173"/>
      <c r="AU51" s="173"/>
      <c r="AV51" s="173"/>
      <c r="AW51" s="173"/>
      <c r="AX51" s="173"/>
      <c r="AY51" s="173"/>
      <c r="AZ51" s="173"/>
      <c r="BA51" s="173"/>
      <c r="BB51" s="173"/>
      <c r="BC51" s="146"/>
      <c r="BD51" s="173"/>
      <c r="BE51" s="173"/>
      <c r="BF51" s="173"/>
      <c r="BG51" s="173"/>
      <c r="BH51" s="167"/>
      <c r="BI51" s="171"/>
      <c r="BJ51" s="302"/>
      <c r="BK51" s="303"/>
      <c r="BL51" s="173"/>
      <c r="BM51" s="304"/>
      <c r="BN51" s="278"/>
      <c r="BO51" s="171"/>
      <c r="BP51" s="231"/>
      <c r="BQ51" s="231"/>
      <c r="BR51" s="231"/>
      <c r="BS51" s="231"/>
      <c r="BT51" s="231"/>
      <c r="BU51" s="231"/>
      <c r="BV51" s="233"/>
      <c r="BW51" s="167"/>
      <c r="BX51" s="231"/>
      <c r="BY51" s="231"/>
      <c r="BZ51" s="231"/>
      <c r="CA51" s="231"/>
      <c r="CB51" s="231"/>
      <c r="CC51" s="233"/>
      <c r="CD51" s="167"/>
      <c r="CE51" s="231"/>
      <c r="CF51" s="231"/>
      <c r="CG51" s="231"/>
      <c r="CH51" s="231"/>
      <c r="CI51" s="231"/>
      <c r="CJ51" s="233"/>
      <c r="CK51" s="167"/>
      <c r="CL51" s="146"/>
      <c r="CM51" s="146"/>
      <c r="CN51" s="146"/>
      <c r="CO51" s="146"/>
      <c r="CP51" s="146"/>
      <c r="CQ51" s="146"/>
      <c r="CR51" s="167"/>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78"/>
      <c r="DU51" s="146"/>
      <c r="DV51" s="173"/>
      <c r="DW51" s="146"/>
      <c r="DX51" s="173"/>
      <c r="DY51" s="146"/>
      <c r="DZ51" s="169"/>
      <c r="EA51" s="169"/>
      <c r="EB51" s="169"/>
      <c r="EC51" s="146"/>
      <c r="ED51" s="207"/>
      <c r="EE51" s="231"/>
      <c r="EF51" s="231"/>
      <c r="EG51" s="231"/>
      <c r="EH51" s="233"/>
    </row>
    <row r="52" spans="1:138" x14ac:dyDescent="0.25">
      <c r="A52" s="152">
        <v>48</v>
      </c>
      <c r="B52" s="146">
        <v>48</v>
      </c>
      <c r="C52" s="146"/>
      <c r="D52" s="168">
        <v>42138</v>
      </c>
      <c r="E52" s="166">
        <v>1</v>
      </c>
      <c r="F52" s="166">
        <v>0</v>
      </c>
      <c r="G52" s="135"/>
      <c r="M52" s="167"/>
      <c r="N52" s="146"/>
      <c r="O52" s="146"/>
      <c r="P52" s="146">
        <v>1</v>
      </c>
      <c r="Q52" s="146">
        <v>1</v>
      </c>
      <c r="R52" s="146">
        <v>1</v>
      </c>
      <c r="S52" s="167"/>
      <c r="T52" s="146"/>
      <c r="U52" s="146"/>
      <c r="V52" s="146"/>
      <c r="W52" s="146"/>
      <c r="X52" s="146"/>
      <c r="Y52" s="167"/>
      <c r="Z52" s="146"/>
      <c r="AA52" s="146"/>
      <c r="AB52" s="146"/>
      <c r="AC52" s="146"/>
      <c r="AD52" s="146"/>
      <c r="AE52" s="167"/>
      <c r="AF52" s="146"/>
      <c r="AG52" s="146"/>
      <c r="AH52" s="146"/>
      <c r="AI52" s="169"/>
      <c r="AJ52" s="169"/>
      <c r="AK52" s="170"/>
      <c r="AL52" s="167"/>
      <c r="AM52" s="146"/>
      <c r="AN52" s="146"/>
      <c r="AO52" s="146"/>
      <c r="AP52" s="146"/>
      <c r="AQ52" s="171"/>
      <c r="AR52" s="172"/>
      <c r="AS52" s="359"/>
      <c r="AT52" s="173"/>
      <c r="AU52" s="173"/>
      <c r="AV52" s="173"/>
      <c r="AW52" s="173"/>
      <c r="AX52" s="173"/>
      <c r="AY52" s="173"/>
      <c r="AZ52" s="173"/>
      <c r="BA52" s="173"/>
      <c r="BB52" s="173"/>
      <c r="BC52" s="146"/>
      <c r="BD52" s="173"/>
      <c r="BE52" s="173"/>
      <c r="BF52" s="173"/>
      <c r="BG52" s="173"/>
      <c r="BH52" s="167"/>
      <c r="BI52" s="171"/>
      <c r="BJ52" s="302"/>
      <c r="BK52" s="303"/>
      <c r="BL52" s="173"/>
      <c r="BM52" s="304"/>
      <c r="BN52" s="278"/>
      <c r="BO52" s="171"/>
      <c r="BP52" s="231"/>
      <c r="BQ52" s="231"/>
      <c r="BR52" s="231"/>
      <c r="BS52" s="231"/>
      <c r="BT52" s="231"/>
      <c r="BU52" s="231"/>
      <c r="BV52" s="233"/>
      <c r="BW52" s="167"/>
      <c r="BX52" s="231"/>
      <c r="BY52" s="231"/>
      <c r="BZ52" s="231"/>
      <c r="CA52" s="231"/>
      <c r="CB52" s="231"/>
      <c r="CC52" s="233"/>
      <c r="CD52" s="167"/>
      <c r="CE52" s="231"/>
      <c r="CF52" s="231"/>
      <c r="CG52" s="231"/>
      <c r="CH52" s="231"/>
      <c r="CI52" s="231"/>
      <c r="CJ52" s="233"/>
      <c r="CK52" s="167"/>
      <c r="CL52" s="146"/>
      <c r="CM52" s="146"/>
      <c r="CN52" s="146"/>
      <c r="CO52" s="146"/>
      <c r="CP52" s="146"/>
      <c r="CQ52" s="146"/>
      <c r="CR52" s="167"/>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78"/>
      <c r="DU52" s="146"/>
      <c r="DV52" s="173"/>
      <c r="DW52" s="146"/>
      <c r="DX52" s="173"/>
      <c r="DY52" s="146"/>
      <c r="DZ52" s="169"/>
      <c r="EA52" s="169"/>
      <c r="EB52" s="169"/>
      <c r="EC52" s="146"/>
      <c r="ED52" s="207"/>
      <c r="EE52" s="231"/>
      <c r="EF52" s="231"/>
      <c r="EG52" s="231"/>
      <c r="EH52" s="233"/>
    </row>
    <row r="53" spans="1:138" x14ac:dyDescent="0.25">
      <c r="A53" s="152">
        <v>49</v>
      </c>
      <c r="B53" s="146">
        <v>49</v>
      </c>
      <c r="C53" s="146"/>
      <c r="D53" s="168">
        <v>42118</v>
      </c>
      <c r="E53" s="166">
        <v>1</v>
      </c>
      <c r="F53" s="166">
        <v>1</v>
      </c>
      <c r="G53">
        <v>8.6</v>
      </c>
      <c r="I53">
        <v>19</v>
      </c>
      <c r="J53">
        <v>8.9</v>
      </c>
      <c r="L53">
        <v>12</v>
      </c>
      <c r="M53" s="167">
        <v>2</v>
      </c>
      <c r="N53" s="146">
        <v>2</v>
      </c>
      <c r="O53" s="146">
        <v>2</v>
      </c>
      <c r="P53" s="146">
        <v>2</v>
      </c>
      <c r="Q53" s="146">
        <v>2</v>
      </c>
      <c r="R53" s="146">
        <v>2</v>
      </c>
      <c r="S53" s="167" t="s">
        <v>1128</v>
      </c>
      <c r="T53" s="146" t="s">
        <v>1132</v>
      </c>
      <c r="U53" s="146"/>
      <c r="V53" s="146"/>
      <c r="W53" s="146"/>
      <c r="X53" s="146"/>
      <c r="Y53" s="167">
        <v>3</v>
      </c>
      <c r="Z53" s="146">
        <v>6</v>
      </c>
      <c r="AA53" s="146">
        <v>6</v>
      </c>
      <c r="AB53" s="146"/>
      <c r="AC53" s="146"/>
      <c r="AD53" s="146"/>
      <c r="AE53" s="167"/>
      <c r="AF53" s="146">
        <v>6</v>
      </c>
      <c r="AG53" s="146"/>
      <c r="AH53" s="146"/>
      <c r="AI53" s="169">
        <v>42131</v>
      </c>
      <c r="AJ53" s="169">
        <v>42138</v>
      </c>
      <c r="AK53" s="170">
        <v>42138</v>
      </c>
      <c r="AL53" s="306"/>
      <c r="AM53" s="146"/>
      <c r="AN53" s="176"/>
      <c r="AO53" s="176"/>
      <c r="AP53" s="176"/>
      <c r="AQ53" s="305"/>
      <c r="AR53" s="172" t="s">
        <v>1295</v>
      </c>
      <c r="AS53" s="359">
        <v>1</v>
      </c>
      <c r="AT53" s="173">
        <v>2.64</v>
      </c>
      <c r="AU53" s="173">
        <v>247</v>
      </c>
      <c r="AV53" s="173"/>
      <c r="AW53" s="173"/>
      <c r="AX53" s="173"/>
      <c r="AY53" s="173"/>
      <c r="AZ53" s="173"/>
      <c r="BA53" s="173"/>
      <c r="BB53" s="173"/>
      <c r="BC53" s="146"/>
      <c r="BD53" s="173"/>
      <c r="BE53" s="173"/>
      <c r="BF53" s="173"/>
      <c r="BG53" s="173"/>
      <c r="BH53" s="167">
        <v>3</v>
      </c>
      <c r="BI53" s="171">
        <v>3</v>
      </c>
      <c r="BJ53" s="302" t="s">
        <v>1337</v>
      </c>
      <c r="BK53" s="303"/>
      <c r="BL53" s="173"/>
      <c r="BM53" s="304"/>
      <c r="BN53" s="278">
        <v>49</v>
      </c>
      <c r="BO53" s="171">
        <v>3</v>
      </c>
      <c r="BP53" s="231">
        <v>3</v>
      </c>
      <c r="BQ53" s="231">
        <v>4</v>
      </c>
      <c r="BR53" s="231">
        <v>0</v>
      </c>
      <c r="BS53" s="231">
        <f>BR53+BQ53</f>
        <v>4</v>
      </c>
      <c r="BT53" s="231">
        <v>0</v>
      </c>
      <c r="BU53" s="231">
        <v>0</v>
      </c>
      <c r="BV53" s="366" t="s">
        <v>1335</v>
      </c>
      <c r="BW53" s="167">
        <v>5</v>
      </c>
      <c r="BX53" s="231">
        <v>6</v>
      </c>
      <c r="BY53" s="231">
        <v>0</v>
      </c>
      <c r="BZ53" s="231">
        <f>BY53+BX53</f>
        <v>6</v>
      </c>
      <c r="CA53" s="231">
        <v>0</v>
      </c>
      <c r="CB53" s="231">
        <v>0</v>
      </c>
      <c r="CC53" s="233"/>
      <c r="CD53" s="167">
        <v>5</v>
      </c>
      <c r="CE53" s="231">
        <v>6</v>
      </c>
      <c r="CF53" s="231">
        <v>0</v>
      </c>
      <c r="CG53" s="231">
        <f>CF53+CE53</f>
        <v>6</v>
      </c>
      <c r="CH53" s="231">
        <v>0</v>
      </c>
      <c r="CI53" s="231">
        <v>0</v>
      </c>
      <c r="CJ53" s="233"/>
      <c r="CK53" s="167"/>
      <c r="CL53" s="146"/>
      <c r="CM53" s="146"/>
      <c r="CN53" s="146"/>
      <c r="CO53" s="146"/>
      <c r="CP53" s="146"/>
      <c r="CQ53" s="146"/>
      <c r="CR53" s="167"/>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78"/>
      <c r="DU53" s="146"/>
      <c r="DV53" s="173"/>
      <c r="DW53" s="146"/>
      <c r="DX53" s="173"/>
      <c r="DY53" s="146"/>
      <c r="DZ53" s="169"/>
      <c r="EA53" s="169"/>
      <c r="EB53" s="169"/>
      <c r="EC53" s="146"/>
      <c r="ED53" s="207"/>
      <c r="EE53" s="231"/>
      <c r="EF53" s="231"/>
      <c r="EG53" s="231"/>
      <c r="EH53" s="233"/>
    </row>
    <row r="54" spans="1:138" x14ac:dyDescent="0.25">
      <c r="A54" s="152">
        <v>50</v>
      </c>
      <c r="B54" s="146">
        <v>50</v>
      </c>
      <c r="C54" s="146"/>
      <c r="D54" s="168">
        <v>42118</v>
      </c>
      <c r="E54" s="166">
        <v>1</v>
      </c>
      <c r="F54" s="166" t="s">
        <v>1142</v>
      </c>
      <c r="G54" s="135"/>
      <c r="M54" s="167">
        <v>0</v>
      </c>
      <c r="N54" s="146">
        <v>0</v>
      </c>
      <c r="O54" s="146">
        <v>0</v>
      </c>
      <c r="P54" s="146">
        <v>0</v>
      </c>
      <c r="Q54" s="146">
        <v>0</v>
      </c>
      <c r="R54" s="146">
        <v>0</v>
      </c>
      <c r="S54" s="167"/>
      <c r="T54" s="146"/>
      <c r="U54" s="146"/>
      <c r="V54" s="146"/>
      <c r="W54" s="146"/>
      <c r="X54" s="146"/>
      <c r="Y54" s="167"/>
      <c r="Z54" s="146"/>
      <c r="AA54" s="146"/>
      <c r="AB54" s="146"/>
      <c r="AC54" s="146"/>
      <c r="AD54" s="146"/>
      <c r="AE54" s="167"/>
      <c r="AF54" s="146"/>
      <c r="AG54" s="146"/>
      <c r="AH54" s="146"/>
      <c r="AI54" s="169"/>
      <c r="AJ54" s="169"/>
      <c r="AK54" s="170"/>
      <c r="AL54" s="167">
        <v>100</v>
      </c>
      <c r="AM54" s="146"/>
      <c r="AN54" s="146"/>
      <c r="AO54" s="146"/>
      <c r="AP54" s="146"/>
      <c r="AQ54" s="171"/>
      <c r="AR54" s="172" t="s">
        <v>1293</v>
      </c>
      <c r="AS54" s="359">
        <v>2</v>
      </c>
      <c r="AT54" s="173"/>
      <c r="AU54" s="173"/>
      <c r="AV54" s="173"/>
      <c r="AW54" s="173"/>
      <c r="AX54" s="173"/>
      <c r="AY54" s="173"/>
      <c r="AZ54" s="173"/>
      <c r="BA54" s="173"/>
      <c r="BB54" s="173"/>
      <c r="BC54" s="146">
        <v>2</v>
      </c>
      <c r="BD54" s="173">
        <v>1.06</v>
      </c>
      <c r="BE54" s="173">
        <v>1.87</v>
      </c>
      <c r="BF54" s="173"/>
      <c r="BG54" s="173"/>
      <c r="BH54" s="167"/>
      <c r="BI54" s="171"/>
      <c r="BJ54" s="302"/>
      <c r="BK54" s="303"/>
      <c r="BL54" s="173"/>
      <c r="BM54" s="304"/>
      <c r="BN54" s="278"/>
      <c r="BO54" s="171"/>
      <c r="BP54" s="231"/>
      <c r="BQ54" s="231"/>
      <c r="BR54" s="231"/>
      <c r="BS54" s="231"/>
      <c r="BT54" s="231"/>
      <c r="BU54" s="231"/>
      <c r="BV54" s="233"/>
      <c r="BW54" s="167"/>
      <c r="BX54" s="231"/>
      <c r="BY54" s="231"/>
      <c r="BZ54" s="231"/>
      <c r="CA54" s="231"/>
      <c r="CB54" s="231"/>
      <c r="CC54" s="233"/>
      <c r="CD54" s="167"/>
      <c r="CE54" s="231"/>
      <c r="CF54" s="231"/>
      <c r="CG54" s="231"/>
      <c r="CH54" s="231"/>
      <c r="CI54" s="231"/>
      <c r="CJ54" s="233"/>
      <c r="CK54" s="167"/>
      <c r="CL54" s="146"/>
      <c r="CM54" s="146"/>
      <c r="CN54" s="146"/>
      <c r="CO54" s="146"/>
      <c r="CP54" s="146"/>
      <c r="CQ54" s="146"/>
      <c r="CR54" s="167"/>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78"/>
      <c r="DU54" s="146"/>
      <c r="DV54" s="173"/>
      <c r="DW54" s="146"/>
      <c r="DX54" s="173"/>
      <c r="DY54" s="146"/>
      <c r="DZ54" s="169"/>
      <c r="EA54" s="169"/>
      <c r="EB54" s="169"/>
      <c r="EC54" s="146"/>
      <c r="ED54" s="207"/>
      <c r="EE54" s="231"/>
      <c r="EF54" s="231"/>
      <c r="EG54" s="231"/>
      <c r="EH54" s="233"/>
    </row>
    <row r="55" spans="1:138" x14ac:dyDescent="0.25">
      <c r="A55" s="152">
        <v>51</v>
      </c>
      <c r="B55" s="146">
        <v>51</v>
      </c>
      <c r="C55" s="146"/>
      <c r="D55" s="168"/>
      <c r="E55" s="166"/>
      <c r="F55" s="166"/>
      <c r="G55" s="135"/>
      <c r="M55" s="167"/>
      <c r="N55" s="146"/>
      <c r="O55" s="146"/>
      <c r="P55" s="146"/>
      <c r="Q55" s="146"/>
      <c r="R55" s="146"/>
      <c r="S55" s="167"/>
      <c r="T55" s="146"/>
      <c r="U55" s="146"/>
      <c r="V55" s="146"/>
      <c r="W55" s="146"/>
      <c r="X55" s="146"/>
      <c r="Y55" s="167"/>
      <c r="Z55" s="146"/>
      <c r="AA55" s="146"/>
      <c r="AB55" s="146"/>
      <c r="AC55" s="146"/>
      <c r="AD55" s="146"/>
      <c r="AE55" s="167"/>
      <c r="AF55" s="146"/>
      <c r="AG55" s="146"/>
      <c r="AH55" s="146"/>
      <c r="AI55" s="169"/>
      <c r="AJ55" s="169"/>
      <c r="AK55" s="170"/>
      <c r="AL55" s="167"/>
      <c r="AM55" s="146"/>
      <c r="AN55" s="146"/>
      <c r="AO55" s="146"/>
      <c r="AP55" s="146"/>
      <c r="AQ55" s="305"/>
      <c r="AR55" s="172" t="s">
        <v>1122</v>
      </c>
      <c r="AS55" s="359"/>
      <c r="AT55" s="173"/>
      <c r="AU55" s="173"/>
      <c r="AV55" s="173"/>
      <c r="AW55" s="173"/>
      <c r="AX55" s="173"/>
      <c r="AY55" s="173"/>
      <c r="AZ55" s="173"/>
      <c r="BA55" s="173"/>
      <c r="BB55" s="173"/>
      <c r="BC55" s="146"/>
      <c r="BD55" s="173"/>
      <c r="BE55" s="173"/>
      <c r="BF55" s="173"/>
      <c r="BG55" s="173"/>
      <c r="BH55" s="167"/>
      <c r="BI55" s="171"/>
      <c r="BJ55" s="302"/>
      <c r="BK55" s="303"/>
      <c r="BL55" s="173"/>
      <c r="BM55" s="304"/>
      <c r="BN55" s="278"/>
      <c r="BO55" s="171"/>
      <c r="BP55" s="231"/>
      <c r="BQ55" s="231"/>
      <c r="BR55" s="231"/>
      <c r="BS55" s="231"/>
      <c r="BT55" s="231"/>
      <c r="BU55" s="231"/>
      <c r="BV55" s="233"/>
      <c r="BW55" s="167"/>
      <c r="BX55" s="231"/>
      <c r="BY55" s="231"/>
      <c r="BZ55" s="231"/>
      <c r="CA55" s="231"/>
      <c r="CB55" s="231"/>
      <c r="CC55" s="233"/>
      <c r="CD55" s="167"/>
      <c r="CE55" s="231"/>
      <c r="CF55" s="231"/>
      <c r="CG55" s="231"/>
      <c r="CH55" s="231"/>
      <c r="CI55" s="231"/>
      <c r="CJ55" s="233"/>
      <c r="CK55" s="167"/>
      <c r="CL55" s="146"/>
      <c r="CM55" s="146"/>
      <c r="CN55" s="146"/>
      <c r="CO55" s="146"/>
      <c r="CP55" s="146"/>
      <c r="CQ55" s="146"/>
      <c r="CR55" s="167"/>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78"/>
      <c r="DU55" s="146"/>
      <c r="DV55" s="173"/>
      <c r="DW55" s="146"/>
      <c r="DX55" s="173"/>
      <c r="DY55" s="146"/>
      <c r="DZ55" s="169"/>
      <c r="EA55" s="169"/>
      <c r="EB55" s="169"/>
      <c r="EC55" s="146"/>
      <c r="ED55" s="207"/>
      <c r="EE55" s="231"/>
      <c r="EF55" s="231"/>
      <c r="EG55" s="231"/>
      <c r="EH55" s="233"/>
    </row>
    <row r="56" spans="1:138" x14ac:dyDescent="0.25">
      <c r="A56" s="152">
        <v>52</v>
      </c>
      <c r="B56" s="146">
        <v>52</v>
      </c>
      <c r="C56" s="146"/>
      <c r="D56" s="168">
        <v>42138</v>
      </c>
      <c r="E56" s="166">
        <v>1</v>
      </c>
      <c r="F56" s="166">
        <v>0</v>
      </c>
      <c r="G56" s="135"/>
      <c r="M56" s="167"/>
      <c r="N56" s="146"/>
      <c r="O56" s="146"/>
      <c r="P56" s="146">
        <v>1</v>
      </c>
      <c r="Q56" s="146">
        <v>1</v>
      </c>
      <c r="R56" s="146">
        <v>1</v>
      </c>
      <c r="S56" s="167"/>
      <c r="T56" s="146"/>
      <c r="U56" s="146"/>
      <c r="V56" s="146"/>
      <c r="W56" s="146"/>
      <c r="X56" s="146"/>
      <c r="Y56" s="167"/>
      <c r="Z56" s="146"/>
      <c r="AA56" s="146"/>
      <c r="AB56" s="146"/>
      <c r="AC56" s="146"/>
      <c r="AD56" s="146"/>
      <c r="AE56" s="167"/>
      <c r="AF56" s="146"/>
      <c r="AG56" s="146"/>
      <c r="AH56" s="146"/>
      <c r="AI56" s="169"/>
      <c r="AJ56" s="169"/>
      <c r="AK56" s="170"/>
      <c r="AL56" s="167"/>
      <c r="AM56" s="146"/>
      <c r="AN56" s="146"/>
      <c r="AO56" s="146"/>
      <c r="AP56" s="146"/>
      <c r="AQ56" s="305"/>
      <c r="AR56" s="172"/>
      <c r="AS56" s="359"/>
      <c r="AT56" s="173"/>
      <c r="AU56" s="173"/>
      <c r="AV56" s="173"/>
      <c r="AW56" s="173"/>
      <c r="AX56" s="173"/>
      <c r="AY56" s="173"/>
      <c r="AZ56" s="173"/>
      <c r="BA56" s="173"/>
      <c r="BB56" s="173"/>
      <c r="BC56" s="146"/>
      <c r="BD56" s="173"/>
      <c r="BE56" s="173"/>
      <c r="BF56" s="173"/>
      <c r="BG56" s="173"/>
      <c r="BH56" s="167"/>
      <c r="BI56" s="171"/>
      <c r="BJ56" s="302"/>
      <c r="BK56" s="303"/>
      <c r="BL56" s="173"/>
      <c r="BM56" s="304"/>
      <c r="BN56" s="278"/>
      <c r="BO56" s="171"/>
      <c r="BP56" s="231"/>
      <c r="BQ56" s="231"/>
      <c r="BR56" s="231"/>
      <c r="BS56" s="231"/>
      <c r="BT56" s="231"/>
      <c r="BU56" s="231"/>
      <c r="BV56" s="233"/>
      <c r="BW56" s="167"/>
      <c r="BX56" s="231"/>
      <c r="BY56" s="231"/>
      <c r="BZ56" s="231"/>
      <c r="CA56" s="231"/>
      <c r="CB56" s="231"/>
      <c r="CC56" s="233"/>
      <c r="CD56" s="167"/>
      <c r="CE56" s="231"/>
      <c r="CF56" s="231"/>
      <c r="CG56" s="231"/>
      <c r="CH56" s="231"/>
      <c r="CI56" s="231"/>
      <c r="CJ56" s="233"/>
      <c r="CK56" s="167"/>
      <c r="CL56" s="146"/>
      <c r="CM56" s="146"/>
      <c r="CN56" s="146"/>
      <c r="CO56" s="146"/>
      <c r="CP56" s="146"/>
      <c r="CQ56" s="146"/>
      <c r="CR56" s="167"/>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78"/>
      <c r="DU56" s="146"/>
      <c r="DV56" s="173"/>
      <c r="DW56" s="146"/>
      <c r="DX56" s="173"/>
      <c r="DY56" s="146"/>
      <c r="DZ56" s="169"/>
      <c r="EA56" s="169"/>
      <c r="EB56" s="169"/>
      <c r="EC56" s="146"/>
      <c r="ED56" s="207"/>
      <c r="EE56" s="231"/>
      <c r="EF56" s="231"/>
      <c r="EG56" s="231"/>
      <c r="EH56" s="233"/>
    </row>
    <row r="57" spans="1:138" x14ac:dyDescent="0.25">
      <c r="A57" s="152">
        <v>53</v>
      </c>
      <c r="B57" s="146">
        <v>53</v>
      </c>
      <c r="C57" s="146"/>
      <c r="D57" s="168">
        <v>42118</v>
      </c>
      <c r="E57" s="166">
        <v>1</v>
      </c>
      <c r="F57" s="166" t="s">
        <v>1142</v>
      </c>
      <c r="G57" s="135"/>
      <c r="M57" s="167">
        <v>1</v>
      </c>
      <c r="N57" s="146">
        <v>0</v>
      </c>
      <c r="O57" s="146">
        <v>0</v>
      </c>
      <c r="P57" s="146">
        <v>0</v>
      </c>
      <c r="Q57" s="146">
        <v>0</v>
      </c>
      <c r="R57" s="146">
        <v>0</v>
      </c>
      <c r="S57" s="167"/>
      <c r="T57" s="146"/>
      <c r="U57" s="146"/>
      <c r="V57" s="146"/>
      <c r="W57" s="146"/>
      <c r="X57" s="146"/>
      <c r="Y57" s="167"/>
      <c r="Z57" s="146"/>
      <c r="AA57" s="146"/>
      <c r="AB57" s="146"/>
      <c r="AC57" s="146"/>
      <c r="AD57" s="146"/>
      <c r="AE57" s="167"/>
      <c r="AF57" s="146"/>
      <c r="AG57" s="146"/>
      <c r="AH57" s="146"/>
      <c r="AI57" s="169"/>
      <c r="AJ57" s="169"/>
      <c r="AK57" s="170"/>
      <c r="AL57" s="167"/>
      <c r="AM57" s="146">
        <v>90</v>
      </c>
      <c r="AN57" s="146"/>
      <c r="AO57" s="146"/>
      <c r="AP57" s="146"/>
      <c r="AQ57" s="171"/>
      <c r="AR57" s="172" t="s">
        <v>1282</v>
      </c>
      <c r="AS57" s="359">
        <v>1</v>
      </c>
      <c r="AT57" s="173"/>
      <c r="AU57" s="173"/>
      <c r="AV57" s="173"/>
      <c r="AW57" s="173"/>
      <c r="AX57" s="173"/>
      <c r="AY57" s="173"/>
      <c r="AZ57" s="173"/>
      <c r="BA57" s="173"/>
      <c r="BB57" s="173"/>
      <c r="BC57" s="146">
        <v>1</v>
      </c>
      <c r="BD57" s="173">
        <v>1.61</v>
      </c>
      <c r="BE57" s="173"/>
      <c r="BF57" s="173"/>
      <c r="BG57" s="173"/>
      <c r="BH57" s="167"/>
      <c r="BI57" s="171"/>
      <c r="BJ57" s="302"/>
      <c r="BK57" s="303"/>
      <c r="BL57" s="173"/>
      <c r="BM57" s="304"/>
      <c r="BN57" s="278"/>
      <c r="BO57" s="171"/>
      <c r="BP57" s="231"/>
      <c r="BQ57" s="231"/>
      <c r="BR57" s="231"/>
      <c r="BS57" s="231"/>
      <c r="BT57" s="231"/>
      <c r="BU57" s="231"/>
      <c r="BV57" s="233"/>
      <c r="BW57" s="167"/>
      <c r="BX57" s="231"/>
      <c r="BY57" s="231"/>
      <c r="BZ57" s="231"/>
      <c r="CA57" s="231"/>
      <c r="CB57" s="231"/>
      <c r="CC57" s="233"/>
      <c r="CD57" s="167"/>
      <c r="CE57" s="231"/>
      <c r="CF57" s="231"/>
      <c r="CG57" s="231"/>
      <c r="CH57" s="231"/>
      <c r="CI57" s="231"/>
      <c r="CJ57" s="233"/>
      <c r="CK57" s="167"/>
      <c r="CL57" s="146"/>
      <c r="CM57" s="146"/>
      <c r="CN57" s="146"/>
      <c r="CO57" s="146"/>
      <c r="CP57" s="146"/>
      <c r="CQ57" s="146"/>
      <c r="CR57" s="167"/>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78"/>
      <c r="DU57" s="146"/>
      <c r="DV57" s="173"/>
      <c r="DW57" s="146"/>
      <c r="DX57" s="173"/>
      <c r="DY57" s="146"/>
      <c r="DZ57" s="169"/>
      <c r="EA57" s="169"/>
      <c r="EB57" s="169"/>
      <c r="EC57" s="146"/>
      <c r="ED57" s="207"/>
      <c r="EE57" s="231"/>
      <c r="EF57" s="231"/>
      <c r="EG57" s="231"/>
      <c r="EH57" s="233"/>
    </row>
    <row r="58" spans="1:138" x14ac:dyDescent="0.25">
      <c r="A58" s="152">
        <v>54</v>
      </c>
      <c r="B58" s="146">
        <v>54</v>
      </c>
      <c r="C58" s="146"/>
      <c r="D58" s="168">
        <v>42118</v>
      </c>
      <c r="E58" s="166">
        <v>2</v>
      </c>
      <c r="F58" s="166">
        <v>0</v>
      </c>
      <c r="G58" s="135"/>
      <c r="M58" s="167">
        <v>3</v>
      </c>
      <c r="N58" s="146">
        <v>2</v>
      </c>
      <c r="O58" s="146">
        <v>1</v>
      </c>
      <c r="P58" s="146">
        <v>1</v>
      </c>
      <c r="Q58" s="146">
        <v>1</v>
      </c>
      <c r="R58" s="146">
        <v>1</v>
      </c>
      <c r="S58" s="167"/>
      <c r="T58" s="146"/>
      <c r="U58" s="146"/>
      <c r="V58" s="146"/>
      <c r="W58" s="146"/>
      <c r="X58" s="146"/>
      <c r="Y58" s="167"/>
      <c r="Z58" s="146"/>
      <c r="AA58" s="146"/>
      <c r="AB58" s="146"/>
      <c r="AC58" s="146"/>
      <c r="AD58" s="146"/>
      <c r="AE58" s="167"/>
      <c r="AF58" s="146"/>
      <c r="AG58" s="146"/>
      <c r="AH58" s="146"/>
      <c r="AI58" s="169"/>
      <c r="AJ58" s="169"/>
      <c r="AK58" s="170"/>
      <c r="AL58" s="167">
        <v>20</v>
      </c>
      <c r="AM58" s="146">
        <v>50</v>
      </c>
      <c r="AN58" s="146"/>
      <c r="AO58" s="146"/>
      <c r="AP58" s="146">
        <v>50</v>
      </c>
      <c r="AQ58" s="171"/>
      <c r="AR58" s="172" t="s">
        <v>1312</v>
      </c>
      <c r="AS58" s="359">
        <v>4</v>
      </c>
      <c r="AT58" s="173"/>
      <c r="AU58" s="173"/>
      <c r="AV58" s="173"/>
      <c r="AW58" s="173"/>
      <c r="AX58" s="173"/>
      <c r="AY58" s="173"/>
      <c r="AZ58" s="173"/>
      <c r="BA58" s="173"/>
      <c r="BB58" s="173"/>
      <c r="BC58" s="146">
        <v>3</v>
      </c>
      <c r="BD58" s="173">
        <v>1.94</v>
      </c>
      <c r="BE58" s="173">
        <v>1.73</v>
      </c>
      <c r="BF58" s="173">
        <v>1.67</v>
      </c>
      <c r="BG58" s="173"/>
      <c r="BH58" s="167"/>
      <c r="BI58" s="171"/>
      <c r="BJ58" s="365"/>
      <c r="BK58" s="303"/>
      <c r="BL58" s="173"/>
      <c r="BM58" s="304"/>
      <c r="BN58" s="278"/>
      <c r="BO58" s="171"/>
      <c r="BP58" s="231"/>
      <c r="BQ58" s="231"/>
      <c r="BR58" s="231"/>
      <c r="BS58" s="231"/>
      <c r="BT58" s="231"/>
      <c r="BU58" s="231"/>
      <c r="BV58" s="233"/>
      <c r="BW58" s="167"/>
      <c r="BX58" s="231"/>
      <c r="BY58" s="231"/>
      <c r="BZ58" s="231"/>
      <c r="CA58" s="231"/>
      <c r="CB58" s="231"/>
      <c r="CC58" s="233"/>
      <c r="CD58" s="167"/>
      <c r="CE58" s="231"/>
      <c r="CF58" s="231"/>
      <c r="CG58" s="231"/>
      <c r="CH58" s="231"/>
      <c r="CI58" s="231"/>
      <c r="CJ58" s="233"/>
      <c r="CK58" s="167"/>
      <c r="CL58" s="146"/>
      <c r="CM58" s="146"/>
      <c r="CN58" s="146"/>
      <c r="CO58" s="146"/>
      <c r="CP58" s="146"/>
      <c r="CQ58" s="146"/>
      <c r="CR58" s="167"/>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78"/>
      <c r="DU58" s="146"/>
      <c r="DV58" s="173"/>
      <c r="DW58" s="146"/>
      <c r="DX58" s="173"/>
      <c r="DY58" s="146"/>
      <c r="DZ58" s="169"/>
      <c r="EA58" s="169"/>
      <c r="EB58" s="169"/>
      <c r="EC58" s="146"/>
      <c r="ED58" s="207"/>
      <c r="EE58" s="231"/>
      <c r="EF58" s="231"/>
      <c r="EG58" s="231"/>
      <c r="EH58" s="233"/>
    </row>
    <row r="59" spans="1:138" x14ac:dyDescent="0.25">
      <c r="A59" s="152">
        <v>55</v>
      </c>
      <c r="B59" s="146">
        <v>55</v>
      </c>
      <c r="C59" s="146"/>
      <c r="D59" s="168">
        <v>42118</v>
      </c>
      <c r="E59" s="166">
        <v>1</v>
      </c>
      <c r="F59" s="166">
        <v>1</v>
      </c>
      <c r="G59" s="135"/>
      <c r="M59" s="167">
        <v>2</v>
      </c>
      <c r="N59" s="146">
        <v>2</v>
      </c>
      <c r="O59" s="146">
        <v>0</v>
      </c>
      <c r="P59" s="146">
        <v>0</v>
      </c>
      <c r="Q59" s="146">
        <v>0</v>
      </c>
      <c r="R59" s="146">
        <v>0</v>
      </c>
      <c r="S59" s="167" t="s">
        <v>1132</v>
      </c>
      <c r="T59" s="146" t="s">
        <v>1131</v>
      </c>
      <c r="U59" s="146"/>
      <c r="V59" s="146"/>
      <c r="W59" s="146"/>
      <c r="X59" s="146"/>
      <c r="Y59" s="167">
        <v>12</v>
      </c>
      <c r="Z59" s="146">
        <v>17</v>
      </c>
      <c r="AA59" s="146">
        <v>0</v>
      </c>
      <c r="AB59" s="146"/>
      <c r="AC59" s="146"/>
      <c r="AD59" s="146"/>
      <c r="AE59" s="167">
        <v>17</v>
      </c>
      <c r="AF59" s="146"/>
      <c r="AG59" s="146"/>
      <c r="AH59" s="146"/>
      <c r="AI59" s="169"/>
      <c r="AJ59" s="169"/>
      <c r="AK59" s="170"/>
      <c r="AL59" s="167"/>
      <c r="AM59" s="146"/>
      <c r="AN59" s="146">
        <v>100</v>
      </c>
      <c r="AO59" s="146"/>
      <c r="AP59" s="146"/>
      <c r="AQ59" s="171"/>
      <c r="AR59" s="172" t="s">
        <v>1291</v>
      </c>
      <c r="AS59" s="359">
        <v>2</v>
      </c>
      <c r="AT59" s="173"/>
      <c r="AU59" s="173"/>
      <c r="AV59" s="173"/>
      <c r="AW59" s="173"/>
      <c r="AX59" s="173"/>
      <c r="AY59" s="173"/>
      <c r="AZ59" s="173"/>
      <c r="BA59" s="173"/>
      <c r="BB59" s="173"/>
      <c r="BC59" s="146">
        <v>2</v>
      </c>
      <c r="BD59" s="173">
        <v>1.3</v>
      </c>
      <c r="BE59" s="173">
        <v>1.8</v>
      </c>
      <c r="BF59" s="173"/>
      <c r="BG59" s="173"/>
      <c r="BH59" s="167">
        <v>0</v>
      </c>
      <c r="BI59" s="171">
        <v>0</v>
      </c>
      <c r="BJ59" s="302"/>
      <c r="BK59" s="303"/>
      <c r="BL59" s="173"/>
      <c r="BM59" s="304"/>
      <c r="BN59" s="278"/>
      <c r="BO59" s="171"/>
      <c r="BP59" s="231"/>
      <c r="BQ59" s="231"/>
      <c r="BR59" s="231"/>
      <c r="BS59" s="231"/>
      <c r="BT59" s="231"/>
      <c r="BU59" s="231"/>
      <c r="BV59" s="233"/>
      <c r="BW59" s="167"/>
      <c r="BX59" s="231"/>
      <c r="BY59" s="231"/>
      <c r="BZ59" s="231"/>
      <c r="CA59" s="231"/>
      <c r="CB59" s="231"/>
      <c r="CC59" s="233"/>
      <c r="CD59" s="167"/>
      <c r="CE59" s="231"/>
      <c r="CF59" s="231"/>
      <c r="CG59" s="231"/>
      <c r="CH59" s="231"/>
      <c r="CI59" s="231"/>
      <c r="CJ59" s="233"/>
      <c r="CK59" s="167"/>
      <c r="CL59" s="146"/>
      <c r="CM59" s="146"/>
      <c r="CN59" s="146"/>
      <c r="CO59" s="146"/>
      <c r="CP59" s="146"/>
      <c r="CQ59" s="233"/>
      <c r="CR59" s="167"/>
      <c r="CS59" s="231"/>
      <c r="CT59" s="231"/>
      <c r="CU59" s="231"/>
      <c r="CV59" s="231"/>
      <c r="CW59" s="231"/>
      <c r="CX59" s="233"/>
      <c r="CY59" s="233"/>
      <c r="CZ59" s="233"/>
      <c r="DA59" s="233"/>
      <c r="DB59" s="233"/>
      <c r="DC59" s="233"/>
      <c r="DD59" s="233"/>
      <c r="DE59" s="233"/>
      <c r="DF59" s="233"/>
      <c r="DG59" s="233"/>
      <c r="DH59" s="233"/>
      <c r="DI59" s="233"/>
      <c r="DJ59" s="233"/>
      <c r="DK59" s="233"/>
      <c r="DL59" s="233"/>
      <c r="DM59" s="233"/>
      <c r="DN59" s="233"/>
      <c r="DO59" s="233"/>
      <c r="DP59" s="233"/>
      <c r="DQ59" s="233"/>
      <c r="DR59" s="233"/>
      <c r="DS59" s="233"/>
      <c r="DT59" s="278"/>
      <c r="DU59" s="146"/>
      <c r="DV59" s="173"/>
      <c r="DW59" s="146"/>
      <c r="DX59" s="173"/>
      <c r="DY59" s="146"/>
      <c r="DZ59" s="169"/>
      <c r="EA59" s="169"/>
      <c r="EB59" s="169"/>
      <c r="EC59" s="146"/>
      <c r="ED59" s="207"/>
      <c r="EE59" s="231"/>
      <c r="EF59" s="231"/>
      <c r="EG59" s="231"/>
      <c r="EH59" s="233"/>
    </row>
    <row r="60" spans="1:138" x14ac:dyDescent="0.25">
      <c r="A60" s="152">
        <v>56</v>
      </c>
      <c r="B60" s="146">
        <v>56</v>
      </c>
      <c r="C60" s="146"/>
      <c r="D60" s="168">
        <v>42118</v>
      </c>
      <c r="E60" s="166">
        <v>1</v>
      </c>
      <c r="F60" s="166" t="s">
        <v>1142</v>
      </c>
      <c r="G60" s="135"/>
      <c r="M60" s="167">
        <v>0</v>
      </c>
      <c r="N60" s="146">
        <v>0</v>
      </c>
      <c r="O60" s="146">
        <v>0</v>
      </c>
      <c r="P60" s="146">
        <v>0</v>
      </c>
      <c r="Q60" s="146">
        <v>0</v>
      </c>
      <c r="R60" s="146">
        <v>0</v>
      </c>
      <c r="S60" s="167"/>
      <c r="T60" s="146"/>
      <c r="U60" s="146"/>
      <c r="V60" s="146"/>
      <c r="W60" s="146"/>
      <c r="X60" s="146"/>
      <c r="Y60" s="167"/>
      <c r="Z60" s="146"/>
      <c r="AA60" s="146"/>
      <c r="AB60" s="146"/>
      <c r="AC60" s="146"/>
      <c r="AD60" s="146"/>
      <c r="AE60" s="167"/>
      <c r="AF60" s="146"/>
      <c r="AG60" s="146"/>
      <c r="AH60" s="146"/>
      <c r="AI60" s="169"/>
      <c r="AJ60" s="169"/>
      <c r="AK60" s="170"/>
      <c r="AL60" s="167">
        <v>20</v>
      </c>
      <c r="AM60" s="146"/>
      <c r="AN60" s="146"/>
      <c r="AO60" s="146"/>
      <c r="AP60" s="146"/>
      <c r="AQ60" s="171"/>
      <c r="AR60" s="172" t="s">
        <v>1293</v>
      </c>
      <c r="AS60" s="359">
        <v>2</v>
      </c>
      <c r="AT60" s="173"/>
      <c r="AU60" s="173"/>
      <c r="AV60" s="173"/>
      <c r="AW60" s="173"/>
      <c r="AX60" s="173"/>
      <c r="AY60" s="173"/>
      <c r="AZ60" s="173"/>
      <c r="BA60" s="173"/>
      <c r="BB60" s="173"/>
      <c r="BC60" s="146">
        <v>2</v>
      </c>
      <c r="BD60" s="173">
        <v>1.31</v>
      </c>
      <c r="BE60" s="173">
        <v>1.42</v>
      </c>
      <c r="BF60" s="173"/>
      <c r="BG60" s="173"/>
      <c r="BH60" s="167"/>
      <c r="BI60" s="171"/>
      <c r="BJ60" s="302"/>
      <c r="BK60" s="303"/>
      <c r="BL60" s="173"/>
      <c r="BM60" s="304"/>
      <c r="BN60" s="278"/>
      <c r="BO60" s="171"/>
      <c r="BP60" s="231"/>
      <c r="BQ60" s="231"/>
      <c r="BR60" s="231"/>
      <c r="BS60" s="231"/>
      <c r="BT60" s="231"/>
      <c r="BU60" s="231"/>
      <c r="BV60" s="233"/>
      <c r="BW60" s="167"/>
      <c r="BX60" s="231"/>
      <c r="BY60" s="231"/>
      <c r="BZ60" s="231"/>
      <c r="CA60" s="231"/>
      <c r="CB60" s="231"/>
      <c r="CC60" s="233"/>
      <c r="CD60" s="167"/>
      <c r="CE60" s="231"/>
      <c r="CF60" s="231"/>
      <c r="CG60" s="231"/>
      <c r="CH60" s="231"/>
      <c r="CI60" s="231"/>
      <c r="CJ60" s="233"/>
      <c r="CK60" s="167"/>
      <c r="CL60" s="146"/>
      <c r="CM60" s="146"/>
      <c r="CN60" s="146"/>
      <c r="CO60" s="146"/>
      <c r="CP60" s="146"/>
      <c r="CQ60" s="146"/>
      <c r="CR60" s="167"/>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78"/>
      <c r="DU60" s="146"/>
      <c r="DV60" s="173"/>
      <c r="DW60" s="146"/>
      <c r="DX60" s="173"/>
      <c r="DY60" s="146"/>
      <c r="DZ60" s="169"/>
      <c r="EA60" s="169"/>
      <c r="EB60" s="169"/>
      <c r="EC60" s="146"/>
      <c r="ED60" s="207"/>
      <c r="EE60" s="231"/>
      <c r="EF60" s="231"/>
      <c r="EG60" s="231"/>
      <c r="EH60" s="233"/>
    </row>
    <row r="61" spans="1:138" x14ac:dyDescent="0.25">
      <c r="A61" s="152">
        <v>57</v>
      </c>
      <c r="B61" s="146">
        <v>57</v>
      </c>
      <c r="C61" s="146"/>
      <c r="D61" s="168">
        <v>42118</v>
      </c>
      <c r="E61" s="166">
        <v>1</v>
      </c>
      <c r="F61" s="166">
        <v>0</v>
      </c>
      <c r="G61" s="135"/>
      <c r="M61" s="167">
        <v>1</v>
      </c>
      <c r="N61" s="146">
        <v>1</v>
      </c>
      <c r="O61" s="146">
        <v>1</v>
      </c>
      <c r="P61" s="146">
        <v>1</v>
      </c>
      <c r="Q61" s="146">
        <v>1</v>
      </c>
      <c r="R61" s="146">
        <v>2</v>
      </c>
      <c r="S61" s="167"/>
      <c r="T61" s="146"/>
      <c r="U61" s="146"/>
      <c r="V61" s="146"/>
      <c r="W61" s="146"/>
      <c r="X61" s="146"/>
      <c r="Y61" s="167"/>
      <c r="Z61" s="146"/>
      <c r="AA61" s="146"/>
      <c r="AB61" s="146"/>
      <c r="AC61" s="146"/>
      <c r="AD61" s="146"/>
      <c r="AE61" s="167"/>
      <c r="AF61" s="146"/>
      <c r="AG61" s="146"/>
      <c r="AH61" s="146"/>
      <c r="AI61" s="169"/>
      <c r="AJ61" s="169"/>
      <c r="AK61" s="170"/>
      <c r="AL61" s="167"/>
      <c r="AM61" s="146"/>
      <c r="AN61" s="146"/>
      <c r="AO61" s="146"/>
      <c r="AP61" s="146"/>
      <c r="AQ61" s="171"/>
      <c r="AR61" s="172"/>
      <c r="AS61" s="359"/>
      <c r="AT61" s="173"/>
      <c r="AU61" s="173"/>
      <c r="AV61" s="173"/>
      <c r="AW61" s="173"/>
      <c r="AX61" s="173"/>
      <c r="AY61" s="173"/>
      <c r="AZ61" s="173"/>
      <c r="BA61" s="173"/>
      <c r="BB61" s="173"/>
      <c r="BC61" s="146"/>
      <c r="BD61" s="173"/>
      <c r="BE61" s="173"/>
      <c r="BF61" s="173"/>
      <c r="BG61" s="173"/>
      <c r="BH61" s="167"/>
      <c r="BI61" s="171"/>
      <c r="BJ61" s="302"/>
      <c r="BK61" s="303"/>
      <c r="BL61" s="173"/>
      <c r="BM61" s="304"/>
      <c r="BN61" s="278"/>
      <c r="BO61" s="171"/>
      <c r="BP61" s="231"/>
      <c r="BQ61" s="231"/>
      <c r="BR61" s="231"/>
      <c r="BS61" s="231"/>
      <c r="BT61" s="231"/>
      <c r="BU61" s="231"/>
      <c r="BV61" s="233"/>
      <c r="BW61" s="167"/>
      <c r="BX61" s="231"/>
      <c r="BY61" s="231"/>
      <c r="BZ61" s="231"/>
      <c r="CA61" s="231"/>
      <c r="CB61" s="231"/>
      <c r="CC61" s="233"/>
      <c r="CD61" s="167"/>
      <c r="CE61" s="231"/>
      <c r="CF61" s="231"/>
      <c r="CG61" s="231"/>
      <c r="CH61" s="231"/>
      <c r="CI61" s="231"/>
      <c r="CJ61" s="233"/>
      <c r="CK61" s="167"/>
      <c r="CL61" s="146"/>
      <c r="CM61" s="146"/>
      <c r="CN61" s="146"/>
      <c r="CO61" s="146"/>
      <c r="CP61" s="146"/>
      <c r="CQ61" s="146"/>
      <c r="CR61" s="167"/>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78"/>
      <c r="DU61" s="146"/>
      <c r="DV61" s="173"/>
      <c r="DW61" s="146"/>
      <c r="DX61" s="173"/>
      <c r="DY61" s="146"/>
      <c r="DZ61" s="169"/>
      <c r="EA61" s="169"/>
      <c r="EB61" s="169"/>
      <c r="EC61" s="146"/>
      <c r="ED61" s="207"/>
      <c r="EE61" s="231"/>
      <c r="EF61" s="231"/>
      <c r="EG61" s="231"/>
      <c r="EH61" s="233"/>
    </row>
    <row r="62" spans="1:138" x14ac:dyDescent="0.25">
      <c r="A62" s="152">
        <v>58</v>
      </c>
      <c r="B62" s="146">
        <v>58</v>
      </c>
      <c r="C62" s="146"/>
      <c r="G62" s="135"/>
      <c r="AF62" s="146"/>
      <c r="AG62" s="146"/>
      <c r="AH62" s="146"/>
      <c r="AI62" s="169"/>
      <c r="AJ62" s="169"/>
      <c r="AK62" s="170"/>
      <c r="AL62" s="167"/>
      <c r="AM62" s="146"/>
      <c r="AN62" s="146"/>
      <c r="AO62" s="146"/>
      <c r="AP62" s="146"/>
      <c r="AQ62" s="171"/>
      <c r="AR62" s="172" t="s">
        <v>1122</v>
      </c>
      <c r="AS62" s="359"/>
      <c r="AT62" s="173"/>
      <c r="AU62" s="173"/>
      <c r="AV62" s="173"/>
      <c r="AW62" s="173"/>
      <c r="AX62" s="173"/>
      <c r="AY62" s="173"/>
      <c r="AZ62" s="173"/>
      <c r="BA62" s="173"/>
      <c r="BB62" s="173"/>
      <c r="BC62" s="146"/>
      <c r="BD62" s="173"/>
      <c r="BE62" s="173"/>
      <c r="BF62" s="173"/>
      <c r="BG62" s="173"/>
      <c r="BH62" s="167"/>
      <c r="BI62" s="171"/>
      <c r="BJ62" s="302"/>
      <c r="BK62" s="303"/>
      <c r="BL62" s="173"/>
      <c r="BM62" s="304"/>
      <c r="BN62" s="278"/>
      <c r="BO62" s="171"/>
      <c r="BP62" s="231"/>
      <c r="BQ62" s="231"/>
      <c r="BR62" s="231"/>
      <c r="BS62" s="231"/>
      <c r="BT62" s="231"/>
      <c r="BU62" s="231"/>
      <c r="BV62" s="233"/>
      <c r="BW62" s="167"/>
      <c r="BX62" s="231"/>
      <c r="BY62" s="231"/>
      <c r="BZ62" s="231"/>
      <c r="CA62" s="231"/>
      <c r="CB62" s="231"/>
      <c r="CC62" s="233"/>
      <c r="CD62" s="167"/>
      <c r="CE62" s="231"/>
      <c r="CF62" s="231"/>
      <c r="CG62" s="231"/>
      <c r="CH62" s="231"/>
      <c r="CI62" s="231"/>
      <c r="CJ62" s="233"/>
      <c r="CK62" s="167"/>
      <c r="CL62" s="146"/>
      <c r="CM62" s="146"/>
      <c r="CN62" s="146"/>
      <c r="CO62" s="146"/>
      <c r="CP62" s="146"/>
      <c r="CQ62" s="146"/>
      <c r="CR62" s="167"/>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78"/>
      <c r="DU62" s="146"/>
      <c r="DV62" s="173"/>
      <c r="DW62" s="146"/>
      <c r="DX62" s="173"/>
      <c r="DY62" s="146"/>
      <c r="DZ62" s="169"/>
      <c r="EA62" s="169"/>
      <c r="EB62" s="169"/>
      <c r="EC62" s="146"/>
      <c r="ED62" s="207"/>
      <c r="EE62" s="231"/>
      <c r="EF62" s="231"/>
      <c r="EG62" s="231"/>
      <c r="EH62" s="313"/>
    </row>
    <row r="63" spans="1:138" x14ac:dyDescent="0.25">
      <c r="A63" s="152">
        <v>59</v>
      </c>
      <c r="B63" s="146">
        <v>59</v>
      </c>
      <c r="C63" s="146"/>
      <c r="D63" s="168">
        <v>42124</v>
      </c>
      <c r="E63" s="166">
        <v>1</v>
      </c>
      <c r="F63" s="166">
        <v>1</v>
      </c>
      <c r="G63" s="135"/>
      <c r="M63" s="167"/>
      <c r="N63" s="146">
        <v>1</v>
      </c>
      <c r="O63" s="146">
        <v>0</v>
      </c>
      <c r="P63" s="146">
        <v>0</v>
      </c>
      <c r="Q63" s="146">
        <v>0</v>
      </c>
      <c r="R63" s="146">
        <v>0</v>
      </c>
      <c r="S63" s="167"/>
      <c r="T63" s="146" t="s">
        <v>1132</v>
      </c>
      <c r="U63" s="146"/>
      <c r="V63" s="146"/>
      <c r="W63" s="146"/>
      <c r="X63" s="146"/>
      <c r="Y63" s="167"/>
      <c r="Z63" s="146">
        <v>5</v>
      </c>
      <c r="AA63" s="146">
        <v>0</v>
      </c>
      <c r="AB63" s="146"/>
      <c r="AC63" s="146"/>
      <c r="AD63" s="146"/>
      <c r="AE63" s="167">
        <v>5</v>
      </c>
      <c r="AF63" s="146"/>
      <c r="AG63" s="146"/>
      <c r="AH63" s="146"/>
      <c r="AI63" s="169"/>
      <c r="AJ63" s="169"/>
      <c r="AK63" s="170"/>
      <c r="AL63" s="167"/>
      <c r="AM63" s="146"/>
      <c r="AN63" s="146">
        <v>100</v>
      </c>
      <c r="AO63" s="146"/>
      <c r="AP63" s="146"/>
      <c r="AQ63" s="171"/>
      <c r="AR63" s="172" t="s">
        <v>1283</v>
      </c>
      <c r="AS63" s="359">
        <v>1</v>
      </c>
      <c r="AT63" s="173"/>
      <c r="AU63" s="173"/>
      <c r="AV63" s="173"/>
      <c r="AW63" s="173"/>
      <c r="AX63" s="173"/>
      <c r="AY63" s="173"/>
      <c r="AZ63" s="173"/>
      <c r="BA63" s="173"/>
      <c r="BB63" s="173"/>
      <c r="BC63" s="146">
        <v>1</v>
      </c>
      <c r="BD63" s="173">
        <v>2.46</v>
      </c>
      <c r="BE63" s="173"/>
      <c r="BF63" s="173"/>
      <c r="BG63" s="173"/>
      <c r="BH63" s="167">
        <v>0</v>
      </c>
      <c r="BI63" s="171">
        <v>0</v>
      </c>
      <c r="BJ63" s="302"/>
      <c r="BK63" s="303"/>
      <c r="BL63" s="173"/>
      <c r="BM63" s="304"/>
      <c r="BN63" s="278"/>
      <c r="BO63" s="171"/>
      <c r="BP63" s="231"/>
      <c r="BQ63" s="231"/>
      <c r="BR63" s="231"/>
      <c r="BS63" s="231"/>
      <c r="BT63" s="231"/>
      <c r="BU63" s="231"/>
      <c r="BV63" s="233"/>
      <c r="BW63" s="167"/>
      <c r="BX63" s="231"/>
      <c r="BY63" s="231"/>
      <c r="BZ63" s="231"/>
      <c r="CA63" s="231"/>
      <c r="CB63" s="231"/>
      <c r="CC63" s="233"/>
      <c r="CD63" s="167"/>
      <c r="CE63" s="231"/>
      <c r="CF63" s="231"/>
      <c r="CG63" s="231"/>
      <c r="CH63" s="231"/>
      <c r="CI63" s="231"/>
      <c r="CJ63" s="233"/>
      <c r="CK63" s="167"/>
      <c r="CL63" s="146"/>
      <c r="CM63" s="146"/>
      <c r="CN63" s="146"/>
      <c r="CO63" s="146"/>
      <c r="CP63" s="146"/>
      <c r="CQ63" s="146"/>
      <c r="CR63" s="167"/>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78"/>
      <c r="DU63" s="146"/>
      <c r="DV63" s="173"/>
      <c r="DW63" s="146"/>
      <c r="DX63" s="173"/>
      <c r="DY63" s="146"/>
      <c r="DZ63" s="169"/>
      <c r="EA63" s="169"/>
      <c r="EB63" s="169"/>
      <c r="EC63" s="146"/>
      <c r="ED63" s="207"/>
      <c r="EE63" s="231"/>
      <c r="EF63" s="231"/>
      <c r="EG63" s="231"/>
      <c r="EH63" s="313"/>
    </row>
    <row r="64" spans="1:138" x14ac:dyDescent="0.25">
      <c r="A64" s="152">
        <v>60</v>
      </c>
      <c r="B64" s="146">
        <v>60</v>
      </c>
      <c r="C64" s="146"/>
      <c r="D64" s="168">
        <v>42118</v>
      </c>
      <c r="E64" s="166">
        <v>1</v>
      </c>
      <c r="F64" s="166">
        <v>0</v>
      </c>
      <c r="G64" s="135"/>
      <c r="M64" s="167">
        <v>2</v>
      </c>
      <c r="N64" s="146">
        <v>1</v>
      </c>
      <c r="O64" s="146">
        <v>1</v>
      </c>
      <c r="P64" s="146">
        <v>1</v>
      </c>
      <c r="Q64" s="146">
        <v>1</v>
      </c>
      <c r="R64" s="146">
        <v>1</v>
      </c>
      <c r="S64" s="167"/>
      <c r="T64" s="146"/>
      <c r="U64" s="146"/>
      <c r="V64" s="146"/>
      <c r="W64" s="146"/>
      <c r="X64" s="146"/>
      <c r="Y64" s="167"/>
      <c r="Z64" s="146"/>
      <c r="AA64" s="146"/>
      <c r="AB64" s="146"/>
      <c r="AC64" s="146"/>
      <c r="AD64" s="146"/>
      <c r="AE64" s="167"/>
      <c r="AF64" s="146"/>
      <c r="AG64" s="146"/>
      <c r="AH64" s="146"/>
      <c r="AI64" s="169"/>
      <c r="AJ64" s="169"/>
      <c r="AK64" s="170"/>
      <c r="AL64" s="167"/>
      <c r="AM64" s="146">
        <v>50</v>
      </c>
      <c r="AN64" s="146"/>
      <c r="AO64" s="146"/>
      <c r="AP64" s="146"/>
      <c r="AQ64" s="171"/>
      <c r="AR64" s="172" t="s">
        <v>1288</v>
      </c>
      <c r="AS64" s="359">
        <v>2</v>
      </c>
      <c r="AT64" s="173"/>
      <c r="AU64" s="173"/>
      <c r="AV64" s="173"/>
      <c r="AW64" s="173"/>
      <c r="AX64" s="173"/>
      <c r="AY64" s="173"/>
      <c r="AZ64" s="173"/>
      <c r="BA64" s="173"/>
      <c r="BB64" s="173"/>
      <c r="BC64" s="146">
        <v>1</v>
      </c>
      <c r="BD64" s="173">
        <v>1.78</v>
      </c>
      <c r="BE64" s="173"/>
      <c r="BF64" s="173"/>
      <c r="BG64" s="173"/>
      <c r="BH64" s="167"/>
      <c r="BI64" s="171"/>
      <c r="BJ64" s="302"/>
      <c r="BK64" s="303"/>
      <c r="BL64" s="173"/>
      <c r="BM64" s="304"/>
      <c r="BN64" s="278"/>
      <c r="BO64" s="171"/>
      <c r="BP64" s="231"/>
      <c r="BQ64" s="231"/>
      <c r="BR64" s="231"/>
      <c r="BS64" s="231"/>
      <c r="BT64" s="231"/>
      <c r="BU64" s="231"/>
      <c r="BV64" s="233"/>
      <c r="BW64" s="167"/>
      <c r="BX64" s="231"/>
      <c r="BY64" s="231"/>
      <c r="BZ64" s="231"/>
      <c r="CA64" s="231"/>
      <c r="CB64" s="231"/>
      <c r="CC64" s="233"/>
      <c r="CD64" s="167"/>
      <c r="CE64" s="231"/>
      <c r="CF64" s="231"/>
      <c r="CG64" s="231"/>
      <c r="CH64" s="231"/>
      <c r="CI64" s="231"/>
      <c r="CJ64" s="233"/>
      <c r="CK64" s="167"/>
      <c r="CL64" s="146"/>
      <c r="CM64" s="146"/>
      <c r="CN64" s="146"/>
      <c r="CO64" s="146"/>
      <c r="CP64" s="146"/>
      <c r="CQ64" s="146"/>
      <c r="CR64" s="167"/>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78"/>
      <c r="DU64" s="146"/>
      <c r="DV64" s="173"/>
      <c r="DW64" s="146"/>
      <c r="DX64" s="173"/>
      <c r="DY64" s="146"/>
      <c r="DZ64" s="169"/>
      <c r="EA64" s="169"/>
      <c r="EB64" s="169"/>
      <c r="EC64" s="146"/>
      <c r="ED64" s="234"/>
      <c r="EE64" s="234"/>
      <c r="EF64" s="234"/>
      <c r="EG64" s="231"/>
      <c r="EH64" s="233"/>
    </row>
    <row r="65" spans="1:138" x14ac:dyDescent="0.25">
      <c r="A65" s="152">
        <v>61</v>
      </c>
      <c r="B65" s="146">
        <v>61</v>
      </c>
      <c r="C65" s="146"/>
      <c r="D65" s="168">
        <v>42146</v>
      </c>
      <c r="E65" s="166">
        <v>1</v>
      </c>
      <c r="F65" s="166">
        <v>0</v>
      </c>
      <c r="G65" s="135"/>
      <c r="M65" s="167"/>
      <c r="N65" s="146"/>
      <c r="O65" s="146"/>
      <c r="P65" s="146"/>
      <c r="Q65" s="146">
        <v>1</v>
      </c>
      <c r="R65" s="146">
        <v>1</v>
      </c>
      <c r="S65" s="167"/>
      <c r="T65" s="146"/>
      <c r="U65" s="146"/>
      <c r="V65" s="146"/>
      <c r="W65" s="146"/>
      <c r="X65" s="146"/>
      <c r="Y65" s="167"/>
      <c r="Z65" s="146"/>
      <c r="AA65" s="146"/>
      <c r="AB65" s="146"/>
      <c r="AC65" s="146"/>
      <c r="AD65" s="146"/>
      <c r="AE65" s="167"/>
      <c r="AF65" s="146"/>
      <c r="AG65" s="146"/>
      <c r="AH65" s="146"/>
      <c r="AI65" s="169"/>
      <c r="AJ65" s="169"/>
      <c r="AK65" s="170"/>
      <c r="AL65" s="167"/>
      <c r="AM65" s="146"/>
      <c r="AN65" s="146"/>
      <c r="AO65" s="146"/>
      <c r="AP65" s="146"/>
      <c r="AQ65" s="171"/>
      <c r="AR65" s="172"/>
      <c r="AS65" s="359"/>
      <c r="AT65" s="173"/>
      <c r="AU65" s="173"/>
      <c r="AV65" s="173"/>
      <c r="AW65" s="173"/>
      <c r="AX65" s="173"/>
      <c r="AY65" s="173"/>
      <c r="AZ65" s="173"/>
      <c r="BA65" s="173"/>
      <c r="BB65" s="173"/>
      <c r="BC65" s="146"/>
      <c r="BD65" s="173"/>
      <c r="BE65" s="173"/>
      <c r="BF65" s="173"/>
      <c r="BG65" s="173"/>
      <c r="BH65" s="167"/>
      <c r="BI65" s="171"/>
      <c r="BJ65" s="302"/>
      <c r="BK65" s="303"/>
      <c r="BL65" s="173"/>
      <c r="BM65" s="304"/>
      <c r="BN65" s="278"/>
      <c r="BO65" s="171"/>
      <c r="BP65" s="231"/>
      <c r="BQ65" s="231"/>
      <c r="BR65" s="231"/>
      <c r="BS65" s="231"/>
      <c r="BT65" s="231"/>
      <c r="BU65" s="231"/>
      <c r="BV65" s="233"/>
      <c r="BW65" s="167"/>
      <c r="BX65" s="231"/>
      <c r="BY65" s="231"/>
      <c r="BZ65" s="231"/>
      <c r="CA65" s="231"/>
      <c r="CB65" s="231"/>
      <c r="CC65" s="233"/>
      <c r="CD65" s="167"/>
      <c r="CE65" s="231"/>
      <c r="CF65" s="231"/>
      <c r="CG65" s="231"/>
      <c r="CH65" s="231"/>
      <c r="CI65" s="231"/>
      <c r="CJ65" s="233"/>
      <c r="CK65" s="167"/>
      <c r="CL65" s="146"/>
      <c r="CM65" s="146"/>
      <c r="CN65" s="146"/>
      <c r="CO65" s="146"/>
      <c r="CP65" s="146"/>
      <c r="CQ65" s="146"/>
      <c r="CR65" s="167"/>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78"/>
      <c r="DU65" s="146"/>
      <c r="DV65" s="173"/>
      <c r="DW65" s="146"/>
      <c r="DX65" s="173"/>
      <c r="DY65" s="146"/>
      <c r="DZ65" s="169"/>
      <c r="EA65" s="169"/>
      <c r="EB65" s="169"/>
      <c r="EC65" s="146"/>
      <c r="ED65" s="207"/>
      <c r="EE65" s="231"/>
      <c r="EF65" s="231"/>
      <c r="EG65" s="231"/>
      <c r="EH65" s="233"/>
    </row>
    <row r="66" spans="1:138" x14ac:dyDescent="0.25">
      <c r="A66" s="152">
        <v>62</v>
      </c>
      <c r="B66" s="146">
        <v>62</v>
      </c>
      <c r="C66" s="146"/>
      <c r="D66" s="168"/>
      <c r="E66" s="166"/>
      <c r="F66" s="166"/>
      <c r="G66" s="135"/>
      <c r="M66" s="167"/>
      <c r="N66" s="146"/>
      <c r="O66" s="146"/>
      <c r="P66" s="146"/>
      <c r="Q66" s="146"/>
      <c r="R66" s="146"/>
      <c r="S66" s="167"/>
      <c r="T66" s="146"/>
      <c r="U66" s="146"/>
      <c r="V66" s="146"/>
      <c r="W66" s="146"/>
      <c r="X66" s="146"/>
      <c r="Y66" s="167"/>
      <c r="Z66" s="146"/>
      <c r="AA66" s="146"/>
      <c r="AB66" s="146"/>
      <c r="AC66" s="146"/>
      <c r="AD66" s="146"/>
      <c r="AE66" s="167"/>
      <c r="AF66" s="146"/>
      <c r="AG66" s="146"/>
      <c r="AH66" s="146"/>
      <c r="AI66" s="169"/>
      <c r="AJ66" s="169"/>
      <c r="AK66" s="170"/>
      <c r="AL66" s="167"/>
      <c r="AM66" s="146"/>
      <c r="AN66" s="146"/>
      <c r="AO66" s="146"/>
      <c r="AP66" s="146"/>
      <c r="AQ66" s="171"/>
      <c r="AR66" s="172" t="s">
        <v>1122</v>
      </c>
      <c r="AS66" s="359"/>
      <c r="AT66" s="173"/>
      <c r="AU66" s="173"/>
      <c r="AV66" s="173"/>
      <c r="AW66" s="173"/>
      <c r="AX66" s="173"/>
      <c r="AY66" s="173"/>
      <c r="AZ66" s="173"/>
      <c r="BA66" s="173"/>
      <c r="BB66" s="173"/>
      <c r="BC66" s="146"/>
      <c r="BD66" s="173"/>
      <c r="BE66" s="173"/>
      <c r="BF66" s="173"/>
      <c r="BG66" s="173"/>
      <c r="BH66" s="167"/>
      <c r="BI66" s="171"/>
      <c r="BJ66" s="302"/>
      <c r="BK66" s="303"/>
      <c r="BL66" s="173"/>
      <c r="BM66" s="304"/>
      <c r="BN66" s="278"/>
      <c r="BO66" s="171"/>
      <c r="BP66" s="231"/>
      <c r="BQ66" s="231"/>
      <c r="BR66" s="231"/>
      <c r="BS66" s="231"/>
      <c r="BT66" s="231"/>
      <c r="BU66" s="231"/>
      <c r="BV66" s="233"/>
      <c r="BW66" s="167"/>
      <c r="BX66" s="231"/>
      <c r="BY66" s="231"/>
      <c r="BZ66" s="231"/>
      <c r="CA66" s="231"/>
      <c r="CB66" s="231"/>
      <c r="CC66" s="233"/>
      <c r="CD66" s="167"/>
      <c r="CE66" s="231"/>
      <c r="CF66" s="231"/>
      <c r="CG66" s="231"/>
      <c r="CH66" s="231"/>
      <c r="CI66" s="231"/>
      <c r="CJ66" s="233"/>
      <c r="CK66" s="167"/>
      <c r="CL66" s="146"/>
      <c r="CM66" s="146"/>
      <c r="CN66" s="146"/>
      <c r="CO66" s="146"/>
      <c r="CP66" s="146"/>
      <c r="CQ66" s="146"/>
      <c r="CR66" s="167"/>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78"/>
      <c r="DU66" s="146"/>
      <c r="DV66" s="173"/>
      <c r="DW66" s="146"/>
      <c r="DX66" s="173"/>
      <c r="DY66" s="146"/>
      <c r="DZ66" s="169"/>
      <c r="EA66" s="169"/>
      <c r="EB66" s="169"/>
      <c r="EC66" s="146"/>
      <c r="ED66" s="207"/>
      <c r="EE66" s="231"/>
      <c r="EF66" s="231"/>
      <c r="EG66" s="231"/>
      <c r="EH66" s="233"/>
    </row>
    <row r="67" spans="1:138" x14ac:dyDescent="0.25">
      <c r="A67" s="152">
        <v>63</v>
      </c>
      <c r="B67" s="146">
        <v>63</v>
      </c>
      <c r="C67" s="146"/>
      <c r="D67" s="168"/>
      <c r="E67" s="166"/>
      <c r="F67" s="166"/>
      <c r="G67" s="135"/>
      <c r="M67" s="167"/>
      <c r="N67" s="146"/>
      <c r="O67" s="146"/>
      <c r="P67" s="146"/>
      <c r="Q67" s="146"/>
      <c r="R67" s="146"/>
      <c r="S67" s="167"/>
      <c r="T67" s="146"/>
      <c r="U67" s="146"/>
      <c r="V67" s="146"/>
      <c r="W67" s="146"/>
      <c r="X67" s="146"/>
      <c r="Y67" s="167"/>
      <c r="Z67" s="146"/>
      <c r="AA67" s="146"/>
      <c r="AB67" s="146"/>
      <c r="AC67" s="146"/>
      <c r="AD67" s="146"/>
      <c r="AE67" s="167"/>
      <c r="AF67" s="146"/>
      <c r="AG67" s="146"/>
      <c r="AH67" s="146"/>
      <c r="AI67" s="169"/>
      <c r="AJ67" s="169"/>
      <c r="AK67" s="170"/>
      <c r="AL67" s="167"/>
      <c r="AM67" s="146"/>
      <c r="AN67" s="146"/>
      <c r="AO67" s="146"/>
      <c r="AP67" s="146"/>
      <c r="AQ67" s="171"/>
      <c r="AR67" s="172" t="s">
        <v>1127</v>
      </c>
      <c r="AS67" s="359"/>
      <c r="AT67" s="173"/>
      <c r="AU67" s="173"/>
      <c r="AV67" s="173"/>
      <c r="AW67" s="173"/>
      <c r="AX67" s="173"/>
      <c r="AY67" s="173"/>
      <c r="AZ67" s="173"/>
      <c r="BA67" s="173"/>
      <c r="BB67" s="173"/>
      <c r="BC67" s="146"/>
      <c r="BD67" s="173"/>
      <c r="BE67" s="173"/>
      <c r="BF67" s="173"/>
      <c r="BG67" s="173"/>
      <c r="BH67" s="167"/>
      <c r="BI67" s="171"/>
      <c r="BJ67" s="302"/>
      <c r="BK67" s="303"/>
      <c r="BL67" s="173"/>
      <c r="BM67" s="304"/>
      <c r="BN67" s="278"/>
      <c r="BO67" s="171"/>
      <c r="BP67" s="231"/>
      <c r="BQ67" s="231"/>
      <c r="BR67" s="231"/>
      <c r="BS67" s="231"/>
      <c r="BT67" s="231"/>
      <c r="BU67" s="231"/>
      <c r="BV67" s="233"/>
      <c r="BW67" s="167"/>
      <c r="BX67" s="231"/>
      <c r="BY67" s="231"/>
      <c r="BZ67" s="231"/>
      <c r="CA67" s="231"/>
      <c r="CB67" s="231"/>
      <c r="CC67" s="233"/>
      <c r="CD67" s="167"/>
      <c r="CE67" s="231"/>
      <c r="CF67" s="231"/>
      <c r="CG67" s="231"/>
      <c r="CH67" s="231"/>
      <c r="CI67" s="231"/>
      <c r="CJ67" s="233"/>
      <c r="CK67" s="167"/>
      <c r="CL67" s="146"/>
      <c r="CM67" s="146"/>
      <c r="CN67" s="146"/>
      <c r="CO67" s="146"/>
      <c r="CP67" s="146"/>
      <c r="CQ67" s="146"/>
      <c r="CR67" s="167"/>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78"/>
      <c r="DU67" s="146"/>
      <c r="DV67" s="173"/>
      <c r="DW67" s="146"/>
      <c r="DX67" s="173"/>
      <c r="DY67" s="146"/>
      <c r="DZ67" s="169"/>
      <c r="EA67" s="169"/>
      <c r="EB67" s="169"/>
      <c r="EC67" s="146"/>
      <c r="ED67" s="207"/>
      <c r="EE67" s="231"/>
      <c r="EF67" s="231"/>
      <c r="EG67" s="231"/>
      <c r="EH67" s="233"/>
    </row>
    <row r="68" spans="1:138" x14ac:dyDescent="0.25">
      <c r="A68" s="152">
        <v>64</v>
      </c>
      <c r="B68" s="146">
        <v>64</v>
      </c>
      <c r="C68" s="146"/>
      <c r="D68" s="168"/>
      <c r="E68" s="166"/>
      <c r="F68" s="166"/>
      <c r="G68" s="135"/>
      <c r="M68" s="167"/>
      <c r="N68" s="146"/>
      <c r="O68" s="146"/>
      <c r="P68" s="146"/>
      <c r="Q68" s="146"/>
      <c r="R68" s="146"/>
      <c r="S68" s="167"/>
      <c r="T68" s="146"/>
      <c r="U68" s="146"/>
      <c r="V68" s="146"/>
      <c r="W68" s="146"/>
      <c r="X68" s="146"/>
      <c r="Y68" s="167"/>
      <c r="Z68" s="146"/>
      <c r="AA68" s="146"/>
      <c r="AB68" s="146"/>
      <c r="AC68" s="146"/>
      <c r="AD68" s="146"/>
      <c r="AE68" s="167"/>
      <c r="AF68" s="146"/>
      <c r="AG68" s="146"/>
      <c r="AH68" s="146"/>
      <c r="AI68" s="169"/>
      <c r="AJ68" s="169"/>
      <c r="AK68" s="170"/>
      <c r="AL68" s="167"/>
      <c r="AM68" s="146"/>
      <c r="AN68" s="146"/>
      <c r="AO68" s="146"/>
      <c r="AP68" s="146"/>
      <c r="AQ68" s="171"/>
      <c r="AR68" s="172" t="s">
        <v>1122</v>
      </c>
      <c r="AS68" s="359"/>
      <c r="AT68" s="173"/>
      <c r="AU68" s="173"/>
      <c r="AV68" s="173"/>
      <c r="AW68" s="173"/>
      <c r="AX68" s="173"/>
      <c r="AY68" s="173"/>
      <c r="AZ68" s="173"/>
      <c r="BA68" s="173"/>
      <c r="BB68" s="173"/>
      <c r="BC68" s="146"/>
      <c r="BD68" s="173"/>
      <c r="BE68" s="173"/>
      <c r="BF68" s="173"/>
      <c r="BG68" s="173"/>
      <c r="BH68" s="167"/>
      <c r="BI68" s="171"/>
      <c r="BJ68" s="302"/>
      <c r="BK68" s="303"/>
      <c r="BL68" s="173"/>
      <c r="BM68" s="304"/>
      <c r="BN68" s="278"/>
      <c r="BO68" s="171"/>
      <c r="BP68" s="231"/>
      <c r="BQ68" s="231"/>
      <c r="BR68" s="231"/>
      <c r="BS68" s="231"/>
      <c r="BT68" s="231"/>
      <c r="BU68" s="231"/>
      <c r="BV68" s="233"/>
      <c r="BW68" s="167"/>
      <c r="BX68" s="231"/>
      <c r="BY68" s="231"/>
      <c r="BZ68" s="231"/>
      <c r="CA68" s="231"/>
      <c r="CB68" s="231"/>
      <c r="CC68" s="233"/>
      <c r="CD68" s="167"/>
      <c r="CE68" s="231"/>
      <c r="CF68" s="231"/>
      <c r="CG68" s="231"/>
      <c r="CH68" s="231"/>
      <c r="CI68" s="231"/>
      <c r="CJ68" s="233"/>
      <c r="CK68" s="167"/>
      <c r="CL68" s="146"/>
      <c r="CM68" s="146"/>
      <c r="CN68" s="146"/>
      <c r="CO68" s="146"/>
      <c r="CP68" s="146"/>
      <c r="CQ68" s="146"/>
      <c r="CR68" s="167"/>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78"/>
      <c r="DU68" s="146"/>
      <c r="DV68" s="173"/>
      <c r="DW68" s="146"/>
      <c r="DX68" s="173"/>
      <c r="DY68" s="146"/>
      <c r="DZ68" s="169"/>
      <c r="EA68" s="169"/>
      <c r="EB68" s="169"/>
      <c r="EC68" s="146"/>
      <c r="ED68" s="207"/>
      <c r="EE68" s="231"/>
      <c r="EF68" s="231"/>
      <c r="EG68" s="231"/>
      <c r="EH68" s="233"/>
    </row>
    <row r="69" spans="1:138" x14ac:dyDescent="0.25">
      <c r="A69" s="152">
        <v>65</v>
      </c>
      <c r="B69" s="146">
        <v>65</v>
      </c>
      <c r="C69" s="146"/>
      <c r="D69" s="168"/>
      <c r="E69" s="166"/>
      <c r="F69" s="166"/>
      <c r="G69" s="135"/>
      <c r="M69" s="167"/>
      <c r="N69" s="146"/>
      <c r="O69" s="146"/>
      <c r="P69" s="146"/>
      <c r="Q69" s="146"/>
      <c r="R69" s="146"/>
      <c r="S69" s="167"/>
      <c r="T69" s="146"/>
      <c r="U69" s="146"/>
      <c r="V69" s="146"/>
      <c r="W69" s="146"/>
      <c r="X69" s="146"/>
      <c r="Y69" s="167"/>
      <c r="Z69" s="146"/>
      <c r="AA69" s="146"/>
      <c r="AB69" s="146"/>
      <c r="AC69" s="146"/>
      <c r="AD69" s="146"/>
      <c r="AE69" s="167"/>
      <c r="AF69" s="146"/>
      <c r="AG69" s="146"/>
      <c r="AH69" s="146"/>
      <c r="AI69" s="169"/>
      <c r="AJ69" s="169"/>
      <c r="AK69" s="170"/>
      <c r="AL69" s="167"/>
      <c r="AM69" s="176"/>
      <c r="AN69" s="176"/>
      <c r="AO69" s="146"/>
      <c r="AP69" s="146"/>
      <c r="AQ69" s="171"/>
      <c r="AR69" s="172" t="s">
        <v>1122</v>
      </c>
      <c r="AS69" s="359"/>
      <c r="AT69" s="173"/>
      <c r="AU69" s="173"/>
      <c r="AV69" s="173"/>
      <c r="AW69" s="173"/>
      <c r="AX69" s="173"/>
      <c r="AY69" s="173"/>
      <c r="AZ69" s="173"/>
      <c r="BA69" s="173"/>
      <c r="BB69" s="173"/>
      <c r="BC69" s="146"/>
      <c r="BD69" s="173"/>
      <c r="BE69" s="173"/>
      <c r="BF69" s="173"/>
      <c r="BG69" s="173"/>
      <c r="BH69" s="167"/>
      <c r="BI69" s="171"/>
      <c r="BJ69" s="302"/>
      <c r="BK69" s="303"/>
      <c r="BL69" s="173"/>
      <c r="BM69" s="304"/>
      <c r="BN69" s="278"/>
      <c r="BO69" s="171"/>
      <c r="BP69" s="231"/>
      <c r="BQ69" s="231"/>
      <c r="BR69" s="231"/>
      <c r="BS69" s="231"/>
      <c r="BT69" s="231"/>
      <c r="BU69" s="231"/>
      <c r="BV69" s="233"/>
      <c r="BW69" s="167"/>
      <c r="BX69" s="231"/>
      <c r="BY69" s="231"/>
      <c r="BZ69" s="231"/>
      <c r="CA69" s="231"/>
      <c r="CB69" s="231"/>
      <c r="CC69" s="233"/>
      <c r="CD69" s="167"/>
      <c r="CE69" s="231"/>
      <c r="CF69" s="231"/>
      <c r="CG69" s="231"/>
      <c r="CH69" s="231"/>
      <c r="CI69" s="231"/>
      <c r="CJ69" s="233"/>
      <c r="CK69" s="167"/>
      <c r="CL69" s="146"/>
      <c r="CM69" s="146"/>
      <c r="CN69" s="146"/>
      <c r="CO69" s="146"/>
      <c r="CP69" s="146"/>
      <c r="CQ69" s="146"/>
      <c r="CR69" s="167"/>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78"/>
      <c r="DU69" s="146"/>
      <c r="DV69" s="173"/>
      <c r="DW69" s="146"/>
      <c r="DX69" s="173"/>
      <c r="DY69" s="146"/>
      <c r="DZ69" s="169"/>
      <c r="EA69" s="169"/>
      <c r="EB69" s="169"/>
      <c r="EC69" s="146"/>
      <c r="ED69" s="207"/>
      <c r="EE69" s="231"/>
      <c r="EF69" s="231"/>
      <c r="EG69" s="231"/>
      <c r="EH69" s="233"/>
    </row>
    <row r="70" spans="1:138" x14ac:dyDescent="0.25">
      <c r="A70" s="152">
        <v>66</v>
      </c>
      <c r="B70" s="146">
        <v>66</v>
      </c>
      <c r="C70" s="146"/>
      <c r="D70" s="168"/>
      <c r="E70" s="166"/>
      <c r="F70" s="166"/>
      <c r="G70" s="135"/>
      <c r="M70" s="167"/>
      <c r="N70" s="146"/>
      <c r="O70" s="146"/>
      <c r="P70" s="146"/>
      <c r="Q70" s="146"/>
      <c r="R70" s="146"/>
      <c r="S70" s="167"/>
      <c r="T70" s="146"/>
      <c r="U70" s="146"/>
      <c r="V70" s="146"/>
      <c r="W70" s="146"/>
      <c r="X70" s="146"/>
      <c r="Y70" s="167"/>
      <c r="Z70" s="146"/>
      <c r="AA70" s="146"/>
      <c r="AB70" s="146"/>
      <c r="AC70" s="146"/>
      <c r="AD70" s="146"/>
      <c r="AE70" s="167"/>
      <c r="AF70" s="146"/>
      <c r="AG70" s="146"/>
      <c r="AH70" s="146"/>
      <c r="AI70" s="169"/>
      <c r="AJ70" s="169"/>
      <c r="AK70" s="170"/>
      <c r="AL70" s="167"/>
      <c r="AM70" s="146"/>
      <c r="AN70" s="146"/>
      <c r="AO70" s="146"/>
      <c r="AP70" s="146"/>
      <c r="AQ70" s="171"/>
      <c r="AR70" s="172" t="s">
        <v>1122</v>
      </c>
      <c r="AS70" s="359"/>
      <c r="AT70" s="173"/>
      <c r="AU70" s="173"/>
      <c r="AV70" s="173"/>
      <c r="AW70" s="173"/>
      <c r="AX70" s="173"/>
      <c r="AY70" s="173"/>
      <c r="AZ70" s="173"/>
      <c r="BA70" s="173"/>
      <c r="BB70" s="173"/>
      <c r="BC70" s="146"/>
      <c r="BD70" s="173"/>
      <c r="BE70" s="173"/>
      <c r="BF70" s="173"/>
      <c r="BG70" s="173"/>
      <c r="BH70" s="167"/>
      <c r="BI70" s="171"/>
      <c r="BJ70" s="302"/>
      <c r="BK70" s="303"/>
      <c r="BL70" s="173"/>
      <c r="BM70" s="304"/>
      <c r="BN70" s="278"/>
      <c r="BO70" s="171"/>
      <c r="BP70" s="231"/>
      <c r="BQ70" s="231"/>
      <c r="BR70" s="231"/>
      <c r="BS70" s="231"/>
      <c r="BT70" s="231"/>
      <c r="BU70" s="231"/>
      <c r="BV70" s="233"/>
      <c r="BW70" s="167"/>
      <c r="BX70" s="231"/>
      <c r="BY70" s="231"/>
      <c r="BZ70" s="231"/>
      <c r="CA70" s="231"/>
      <c r="CB70" s="231"/>
      <c r="CC70" s="233"/>
      <c r="CD70" s="167"/>
      <c r="CE70" s="231"/>
      <c r="CF70" s="231"/>
      <c r="CG70" s="231"/>
      <c r="CH70" s="231"/>
      <c r="CI70" s="231"/>
      <c r="CJ70" s="233"/>
      <c r="CK70" s="167"/>
      <c r="CL70" s="146"/>
      <c r="CM70" s="146"/>
      <c r="CN70" s="146"/>
      <c r="CO70" s="146"/>
      <c r="CP70" s="146"/>
      <c r="CQ70" s="146"/>
      <c r="CR70" s="167"/>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78"/>
      <c r="DU70" s="146"/>
      <c r="DV70" s="173"/>
      <c r="DW70" s="146"/>
      <c r="DX70" s="173"/>
      <c r="DY70" s="146"/>
      <c r="DZ70" s="169"/>
      <c r="EA70" s="169"/>
      <c r="EB70" s="169"/>
      <c r="EC70" s="146"/>
      <c r="ED70" s="207"/>
      <c r="EE70" s="231"/>
      <c r="EF70" s="231"/>
      <c r="EG70" s="231"/>
      <c r="EH70" s="233"/>
    </row>
    <row r="71" spans="1:138" x14ac:dyDescent="0.25">
      <c r="A71" s="152">
        <v>67</v>
      </c>
      <c r="B71" s="146">
        <v>67</v>
      </c>
      <c r="C71" s="146"/>
      <c r="D71" s="168"/>
      <c r="E71" s="166"/>
      <c r="F71" s="166"/>
      <c r="G71" s="135"/>
      <c r="M71" s="167"/>
      <c r="N71" s="146"/>
      <c r="O71" s="146"/>
      <c r="P71" s="146"/>
      <c r="Q71" s="146"/>
      <c r="R71" s="146"/>
      <c r="S71" s="167"/>
      <c r="T71" s="146"/>
      <c r="U71" s="146"/>
      <c r="V71" s="146"/>
      <c r="W71" s="146"/>
      <c r="X71" s="146"/>
      <c r="Y71" s="167"/>
      <c r="Z71" s="146"/>
      <c r="AA71" s="146"/>
      <c r="AB71" s="146"/>
      <c r="AC71" s="146"/>
      <c r="AD71" s="146"/>
      <c r="AE71" s="167"/>
      <c r="AF71" s="146"/>
      <c r="AG71" s="146"/>
      <c r="AH71" s="146"/>
      <c r="AI71" s="169"/>
      <c r="AJ71" s="169"/>
      <c r="AK71" s="170"/>
      <c r="AL71" s="167"/>
      <c r="AM71" s="146"/>
      <c r="AN71" s="146"/>
      <c r="AO71" s="146"/>
      <c r="AP71" s="146"/>
      <c r="AQ71" s="171"/>
      <c r="AR71" s="172" t="s">
        <v>1122</v>
      </c>
      <c r="AS71" s="359"/>
      <c r="AT71" s="173"/>
      <c r="AU71" s="173"/>
      <c r="AV71" s="173"/>
      <c r="AW71" s="173"/>
      <c r="AX71" s="173"/>
      <c r="AY71" s="173"/>
      <c r="AZ71" s="173"/>
      <c r="BA71" s="173"/>
      <c r="BB71" s="173"/>
      <c r="BC71" s="146"/>
      <c r="BD71" s="173"/>
      <c r="BE71" s="173"/>
      <c r="BF71" s="173"/>
      <c r="BG71" s="173"/>
      <c r="BH71" s="167"/>
      <c r="BI71" s="171"/>
      <c r="BJ71" s="302"/>
      <c r="BK71" s="303"/>
      <c r="BL71" s="173"/>
      <c r="BM71" s="304"/>
      <c r="BN71" s="278"/>
      <c r="BO71" s="171"/>
      <c r="BP71" s="231"/>
      <c r="BQ71" s="231"/>
      <c r="BR71" s="231"/>
      <c r="BS71" s="231"/>
      <c r="BT71" s="231"/>
      <c r="BU71" s="231"/>
      <c r="BV71" s="233"/>
      <c r="BW71" s="167"/>
      <c r="BX71" s="231"/>
      <c r="BY71" s="231"/>
      <c r="BZ71" s="231"/>
      <c r="CA71" s="231"/>
      <c r="CB71" s="231"/>
      <c r="CC71" s="233"/>
      <c r="CD71" s="167"/>
      <c r="CE71" s="231"/>
      <c r="CF71" s="231"/>
      <c r="CG71" s="231"/>
      <c r="CH71" s="231"/>
      <c r="CI71" s="231"/>
      <c r="CJ71" s="233"/>
      <c r="CK71" s="167"/>
      <c r="CL71" s="146"/>
      <c r="CM71" s="146"/>
      <c r="CN71" s="146"/>
      <c r="CO71" s="146"/>
      <c r="CP71" s="146"/>
      <c r="CQ71" s="146"/>
      <c r="CR71" s="167"/>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78"/>
      <c r="DU71" s="146"/>
      <c r="DV71" s="173"/>
      <c r="DW71" s="146"/>
      <c r="DX71" s="173"/>
      <c r="DY71" s="146"/>
      <c r="DZ71" s="169"/>
      <c r="EA71" s="169"/>
      <c r="EB71" s="169"/>
      <c r="EC71" s="146"/>
      <c r="ED71" s="207"/>
      <c r="EE71" s="231"/>
      <c r="EF71" s="231"/>
      <c r="EG71" s="231"/>
      <c r="EH71" s="313"/>
    </row>
    <row r="72" spans="1:138" x14ac:dyDescent="0.25">
      <c r="A72" s="152">
        <v>68</v>
      </c>
      <c r="B72" s="146">
        <v>68</v>
      </c>
      <c r="C72" s="146"/>
      <c r="D72" s="168"/>
      <c r="E72" s="166"/>
      <c r="F72" s="166"/>
      <c r="G72" s="135"/>
      <c r="M72" s="167"/>
      <c r="N72" s="146"/>
      <c r="O72" s="146"/>
      <c r="P72" s="146"/>
      <c r="Q72" s="146"/>
      <c r="R72" s="146"/>
      <c r="S72" s="167"/>
      <c r="T72" s="146"/>
      <c r="U72" s="146"/>
      <c r="V72" s="146"/>
      <c r="W72" s="146"/>
      <c r="X72" s="146"/>
      <c r="Y72" s="167"/>
      <c r="Z72" s="146"/>
      <c r="AA72" s="146"/>
      <c r="AB72" s="146"/>
      <c r="AC72" s="146"/>
      <c r="AD72" s="146"/>
      <c r="AE72" s="167"/>
      <c r="AF72" s="146"/>
      <c r="AG72" s="146"/>
      <c r="AH72" s="146"/>
      <c r="AI72" s="169"/>
      <c r="AJ72" s="169"/>
      <c r="AK72" s="170"/>
      <c r="AL72" s="167"/>
      <c r="AM72" s="146"/>
      <c r="AN72" s="146"/>
      <c r="AO72" s="146"/>
      <c r="AP72" s="146"/>
      <c r="AQ72" s="171"/>
      <c r="AR72" s="172" t="s">
        <v>1122</v>
      </c>
      <c r="AS72" s="359"/>
      <c r="AT72" s="173"/>
      <c r="AU72" s="173"/>
      <c r="AV72" s="173"/>
      <c r="AW72" s="173"/>
      <c r="AX72" s="173"/>
      <c r="AY72" s="173"/>
      <c r="AZ72" s="173"/>
      <c r="BA72" s="173"/>
      <c r="BB72" s="173"/>
      <c r="BC72" s="146"/>
      <c r="BD72" s="173"/>
      <c r="BE72" s="173"/>
      <c r="BF72" s="173"/>
      <c r="BG72" s="173"/>
      <c r="BH72" s="167"/>
      <c r="BI72" s="171"/>
      <c r="BJ72" s="302"/>
      <c r="BK72" s="303"/>
      <c r="BL72" s="173"/>
      <c r="BM72" s="304"/>
      <c r="BN72" s="278"/>
      <c r="BO72" s="171"/>
      <c r="BP72" s="231"/>
      <c r="BQ72" s="231"/>
      <c r="BR72" s="231"/>
      <c r="BS72" s="231"/>
      <c r="BT72" s="231"/>
      <c r="BU72" s="231"/>
      <c r="BV72" s="233"/>
      <c r="BW72" s="167"/>
      <c r="BX72" s="231"/>
      <c r="BY72" s="231"/>
      <c r="BZ72" s="231"/>
      <c r="CA72" s="231"/>
      <c r="CB72" s="231"/>
      <c r="CC72" s="233"/>
      <c r="CD72" s="167"/>
      <c r="CE72" s="231"/>
      <c r="CF72" s="231"/>
      <c r="CG72" s="231"/>
      <c r="CH72" s="231"/>
      <c r="CI72" s="231"/>
      <c r="CJ72" s="233"/>
      <c r="CK72" s="167"/>
      <c r="CL72" s="146"/>
      <c r="CM72" s="146"/>
      <c r="CN72" s="146"/>
      <c r="CO72" s="146"/>
      <c r="CP72" s="146"/>
      <c r="CQ72" s="146"/>
      <c r="CR72" s="167"/>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78"/>
      <c r="DU72" s="146"/>
      <c r="DV72" s="173"/>
      <c r="DW72" s="146"/>
      <c r="DX72" s="173"/>
      <c r="DY72" s="146"/>
      <c r="DZ72" s="169"/>
      <c r="EA72" s="169"/>
      <c r="EB72" s="169"/>
      <c r="EC72" s="146"/>
      <c r="ED72" s="207"/>
      <c r="EE72" s="231"/>
      <c r="EF72" s="231"/>
      <c r="EG72" s="231"/>
      <c r="EH72" s="233"/>
    </row>
    <row r="73" spans="1:138" x14ac:dyDescent="0.25">
      <c r="A73" s="152">
        <v>69</v>
      </c>
      <c r="B73" s="146">
        <v>69</v>
      </c>
      <c r="C73" s="146"/>
      <c r="D73" s="168"/>
      <c r="E73" s="166"/>
      <c r="F73" s="166"/>
      <c r="G73" s="135"/>
      <c r="M73" s="167"/>
      <c r="N73" s="146"/>
      <c r="O73" s="146"/>
      <c r="P73" s="146"/>
      <c r="Q73" s="146"/>
      <c r="R73" s="146"/>
      <c r="S73" s="167"/>
      <c r="T73" s="146"/>
      <c r="U73" s="146"/>
      <c r="V73" s="146"/>
      <c r="W73" s="146"/>
      <c r="X73" s="146"/>
      <c r="Y73" s="167"/>
      <c r="Z73" s="146"/>
      <c r="AA73" s="146"/>
      <c r="AB73" s="146"/>
      <c r="AC73" s="146"/>
      <c r="AD73" s="146"/>
      <c r="AE73" s="167"/>
      <c r="AF73" s="146"/>
      <c r="AG73" s="146"/>
      <c r="AH73" s="146"/>
      <c r="AI73" s="169"/>
      <c r="AJ73" s="169"/>
      <c r="AK73" s="170"/>
      <c r="AL73" s="167"/>
      <c r="AM73" s="146"/>
      <c r="AN73" s="146"/>
      <c r="AO73" s="146"/>
      <c r="AP73" s="146"/>
      <c r="AQ73" s="171"/>
      <c r="AR73" s="172" t="s">
        <v>1122</v>
      </c>
      <c r="AS73" s="359"/>
      <c r="AT73" s="173"/>
      <c r="AU73" s="173"/>
      <c r="AV73" s="173"/>
      <c r="AW73" s="173"/>
      <c r="AX73" s="173"/>
      <c r="AY73" s="173"/>
      <c r="AZ73" s="173"/>
      <c r="BA73" s="173"/>
      <c r="BB73" s="173"/>
      <c r="BC73" s="146"/>
      <c r="BD73" s="173"/>
      <c r="BE73" s="173"/>
      <c r="BF73" s="173"/>
      <c r="BG73" s="173"/>
      <c r="BH73" s="167"/>
      <c r="BI73" s="171"/>
      <c r="BJ73" s="302"/>
      <c r="BK73" s="303"/>
      <c r="BL73" s="173"/>
      <c r="BM73" s="304"/>
      <c r="BN73" s="278"/>
      <c r="BO73" s="171"/>
      <c r="BP73" s="231"/>
      <c r="BQ73" s="231"/>
      <c r="BR73" s="231"/>
      <c r="BS73" s="231"/>
      <c r="BT73" s="231"/>
      <c r="BU73" s="231"/>
      <c r="BV73" s="233"/>
      <c r="BW73" s="167"/>
      <c r="BX73" s="231"/>
      <c r="BY73" s="231"/>
      <c r="BZ73" s="231"/>
      <c r="CA73" s="231"/>
      <c r="CB73" s="231"/>
      <c r="CC73" s="233"/>
      <c r="CD73" s="167"/>
      <c r="CE73" s="231"/>
      <c r="CF73" s="231"/>
      <c r="CG73" s="231"/>
      <c r="CH73" s="231"/>
      <c r="CI73" s="231"/>
      <c r="CJ73" s="233"/>
      <c r="CK73" s="167"/>
      <c r="CL73" s="146"/>
      <c r="CM73" s="146"/>
      <c r="CN73" s="146"/>
      <c r="CO73" s="146"/>
      <c r="CP73" s="146"/>
      <c r="CQ73" s="146"/>
      <c r="CR73" s="167"/>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78"/>
      <c r="DU73" s="146"/>
      <c r="DV73" s="173"/>
      <c r="DW73" s="146"/>
      <c r="DX73" s="173"/>
      <c r="DY73" s="146"/>
      <c r="DZ73" s="169"/>
      <c r="EA73" s="169"/>
      <c r="EB73" s="169"/>
      <c r="EC73" s="146"/>
      <c r="ED73" s="207"/>
      <c r="EE73" s="231"/>
      <c r="EF73" s="231"/>
      <c r="EG73" s="231"/>
      <c r="EH73" s="233"/>
    </row>
    <row r="74" spans="1:138" x14ac:dyDescent="0.25">
      <c r="A74" s="152">
        <v>70</v>
      </c>
      <c r="B74" s="146">
        <v>70</v>
      </c>
      <c r="C74" s="146"/>
      <c r="D74" s="168"/>
      <c r="E74" s="166"/>
      <c r="F74" s="166"/>
      <c r="G74" s="135"/>
      <c r="M74" s="167"/>
      <c r="N74" s="146"/>
      <c r="O74" s="146"/>
      <c r="P74" s="146"/>
      <c r="Q74" s="146"/>
      <c r="R74" s="146"/>
      <c r="S74" s="167"/>
      <c r="T74" s="146"/>
      <c r="U74" s="146"/>
      <c r="V74" s="146"/>
      <c r="W74" s="146"/>
      <c r="X74" s="146"/>
      <c r="Y74" s="167"/>
      <c r="Z74" s="146"/>
      <c r="AA74" s="146"/>
      <c r="AB74" s="146"/>
      <c r="AC74" s="146"/>
      <c r="AD74" s="146"/>
      <c r="AE74" s="167"/>
      <c r="AF74" s="146"/>
      <c r="AG74" s="146"/>
      <c r="AH74" s="146"/>
      <c r="AI74" s="169"/>
      <c r="AJ74" s="169"/>
      <c r="AK74" s="170"/>
      <c r="AL74" s="167"/>
      <c r="AM74" s="146"/>
      <c r="AN74" s="146"/>
      <c r="AO74" s="146"/>
      <c r="AP74" s="146"/>
      <c r="AQ74" s="171"/>
      <c r="AR74" s="172" t="s">
        <v>1122</v>
      </c>
      <c r="AS74" s="359"/>
      <c r="AT74" s="173"/>
      <c r="AU74" s="173"/>
      <c r="AV74" s="173"/>
      <c r="AW74" s="173"/>
      <c r="AX74" s="173"/>
      <c r="AY74" s="173"/>
      <c r="AZ74" s="173"/>
      <c r="BA74" s="173"/>
      <c r="BB74" s="173"/>
      <c r="BC74" s="146"/>
      <c r="BD74" s="173"/>
      <c r="BE74" s="173"/>
      <c r="BF74" s="173"/>
      <c r="BG74" s="173"/>
      <c r="BH74" s="167"/>
      <c r="BI74" s="171"/>
      <c r="BJ74" s="302"/>
      <c r="BK74" s="303"/>
      <c r="BL74" s="173"/>
      <c r="BM74" s="304"/>
      <c r="BN74" s="278"/>
      <c r="BO74" s="171"/>
      <c r="BP74" s="231"/>
      <c r="BQ74" s="231"/>
      <c r="BR74" s="231"/>
      <c r="BS74" s="231"/>
      <c r="BT74" s="231"/>
      <c r="BU74" s="231"/>
      <c r="BV74" s="233"/>
      <c r="BW74" s="167"/>
      <c r="BX74" s="231"/>
      <c r="BY74" s="231"/>
      <c r="BZ74" s="231"/>
      <c r="CA74" s="231"/>
      <c r="CB74" s="231"/>
      <c r="CC74" s="233"/>
      <c r="CD74" s="167"/>
      <c r="CE74" s="231"/>
      <c r="CF74" s="231"/>
      <c r="CG74" s="231"/>
      <c r="CH74" s="231"/>
      <c r="CI74" s="231"/>
      <c r="CJ74" s="233"/>
      <c r="CK74" s="167"/>
      <c r="CL74" s="146"/>
      <c r="CM74" s="146"/>
      <c r="CN74" s="146"/>
      <c r="CO74" s="146"/>
      <c r="CP74" s="146"/>
      <c r="CQ74" s="146"/>
      <c r="CR74" s="167"/>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78"/>
      <c r="DU74" s="146"/>
      <c r="DV74" s="173"/>
      <c r="DW74" s="146"/>
      <c r="DX74" s="173"/>
      <c r="DY74" s="146"/>
      <c r="DZ74" s="169"/>
      <c r="EA74" s="169"/>
      <c r="EB74" s="169"/>
      <c r="EC74" s="146"/>
      <c r="ED74" s="207"/>
      <c r="EE74" s="231"/>
      <c r="EF74" s="231"/>
      <c r="EG74" s="231"/>
      <c r="EH74" s="233"/>
    </row>
    <row r="75" spans="1:138" x14ac:dyDescent="0.25">
      <c r="A75" s="152">
        <v>71</v>
      </c>
      <c r="B75" s="146">
        <v>71</v>
      </c>
      <c r="C75" s="146"/>
      <c r="D75" s="168"/>
      <c r="E75" s="166"/>
      <c r="F75" s="166"/>
      <c r="G75" s="135"/>
      <c r="M75" s="167"/>
      <c r="N75" s="146"/>
      <c r="O75" s="146"/>
      <c r="P75" s="146"/>
      <c r="Q75" s="146"/>
      <c r="R75" s="146"/>
      <c r="S75" s="167"/>
      <c r="T75" s="146"/>
      <c r="U75" s="146"/>
      <c r="V75" s="146"/>
      <c r="W75" s="146"/>
      <c r="X75" s="146"/>
      <c r="Y75" s="167"/>
      <c r="Z75" s="146"/>
      <c r="AA75" s="146"/>
      <c r="AB75" s="146"/>
      <c r="AC75" s="146"/>
      <c r="AD75" s="146"/>
      <c r="AE75" s="167"/>
      <c r="AF75" s="146"/>
      <c r="AG75" s="146"/>
      <c r="AH75" s="146"/>
      <c r="AI75" s="169"/>
      <c r="AJ75" s="169"/>
      <c r="AK75" s="170"/>
      <c r="AL75" s="167"/>
      <c r="AM75" s="146"/>
      <c r="AN75" s="146"/>
      <c r="AO75" s="146"/>
      <c r="AP75" s="146"/>
      <c r="AQ75" s="171"/>
      <c r="AR75" s="172" t="s">
        <v>1122</v>
      </c>
      <c r="AS75" s="359"/>
      <c r="AT75" s="173"/>
      <c r="AU75" s="173"/>
      <c r="AV75" s="173"/>
      <c r="AW75" s="173"/>
      <c r="AX75" s="173"/>
      <c r="AY75" s="173"/>
      <c r="AZ75" s="173"/>
      <c r="BA75" s="173"/>
      <c r="BB75" s="173"/>
      <c r="BC75" s="146"/>
      <c r="BD75" s="173"/>
      <c r="BE75" s="173"/>
      <c r="BF75" s="173"/>
      <c r="BG75" s="173"/>
      <c r="BH75" s="167"/>
      <c r="BI75" s="171"/>
      <c r="BJ75" s="302"/>
      <c r="BK75" s="303"/>
      <c r="BL75" s="173"/>
      <c r="BM75" s="304"/>
      <c r="BN75" s="278"/>
      <c r="BO75" s="171"/>
      <c r="BP75" s="231"/>
      <c r="BQ75" s="231"/>
      <c r="BR75" s="231"/>
      <c r="BS75" s="231"/>
      <c r="BT75" s="231"/>
      <c r="BU75" s="231"/>
      <c r="BV75" s="233"/>
      <c r="BW75" s="167"/>
      <c r="BX75" s="231"/>
      <c r="BY75" s="231"/>
      <c r="BZ75" s="231"/>
      <c r="CA75" s="231"/>
      <c r="CB75" s="231"/>
      <c r="CC75" s="233"/>
      <c r="CD75" s="167"/>
      <c r="CE75" s="231"/>
      <c r="CF75" s="231"/>
      <c r="CG75" s="231"/>
      <c r="CH75" s="231"/>
      <c r="CI75" s="231"/>
      <c r="CJ75" s="233"/>
      <c r="CK75" s="167"/>
      <c r="CL75" s="146"/>
      <c r="CM75" s="146"/>
      <c r="CN75" s="146"/>
      <c r="CO75" s="146"/>
      <c r="CP75" s="146"/>
      <c r="CQ75" s="146"/>
      <c r="CR75" s="167"/>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78"/>
      <c r="DU75" s="146"/>
      <c r="DV75" s="173"/>
      <c r="DW75" s="146"/>
      <c r="DX75" s="173"/>
      <c r="DY75" s="146"/>
      <c r="DZ75" s="169"/>
      <c r="EA75" s="169"/>
      <c r="EB75" s="169"/>
      <c r="EC75" s="146"/>
      <c r="ED75" s="207"/>
      <c r="EE75" s="231"/>
      <c r="EF75" s="231"/>
      <c r="EG75" s="231"/>
      <c r="EH75" s="313"/>
    </row>
    <row r="76" spans="1:138" x14ac:dyDescent="0.25">
      <c r="A76" s="152">
        <v>72</v>
      </c>
      <c r="B76" s="146">
        <v>72</v>
      </c>
      <c r="C76" s="146"/>
      <c r="D76" s="168"/>
      <c r="E76" s="166"/>
      <c r="F76" s="166"/>
      <c r="G76" s="135"/>
      <c r="M76" s="167"/>
      <c r="N76" s="146"/>
      <c r="O76" s="146"/>
      <c r="P76" s="146"/>
      <c r="Q76" s="146"/>
      <c r="R76" s="146"/>
      <c r="S76" s="167"/>
      <c r="T76" s="146"/>
      <c r="U76" s="146"/>
      <c r="V76" s="146"/>
      <c r="W76" s="146"/>
      <c r="X76" s="146"/>
      <c r="Y76" s="167"/>
      <c r="Z76" s="146"/>
      <c r="AA76" s="146"/>
      <c r="AB76" s="146"/>
      <c r="AC76" s="146"/>
      <c r="AD76" s="146"/>
      <c r="AE76" s="167"/>
      <c r="AF76" s="146"/>
      <c r="AG76" s="146"/>
      <c r="AH76" s="146"/>
      <c r="AI76" s="169"/>
      <c r="AJ76" s="169"/>
      <c r="AK76" s="170"/>
      <c r="AL76" s="167"/>
      <c r="AM76" s="146"/>
      <c r="AN76" s="146"/>
      <c r="AO76" s="146"/>
      <c r="AP76" s="146"/>
      <c r="AQ76" s="171"/>
      <c r="AR76" s="172" t="s">
        <v>1122</v>
      </c>
      <c r="AS76" s="359"/>
      <c r="AT76" s="173"/>
      <c r="AU76" s="173"/>
      <c r="AV76" s="173"/>
      <c r="AW76" s="173"/>
      <c r="AX76" s="173"/>
      <c r="AY76" s="173"/>
      <c r="AZ76" s="173"/>
      <c r="BA76" s="173"/>
      <c r="BB76" s="173"/>
      <c r="BC76" s="146"/>
      <c r="BD76" s="173"/>
      <c r="BE76" s="173"/>
      <c r="BF76" s="173"/>
      <c r="BG76" s="173"/>
      <c r="BH76" s="167"/>
      <c r="BI76" s="171"/>
      <c r="BJ76" s="302"/>
      <c r="BK76" s="303"/>
      <c r="BL76" s="173"/>
      <c r="BM76" s="304"/>
      <c r="BN76" s="278"/>
      <c r="BO76" s="171"/>
      <c r="BP76" s="231"/>
      <c r="BQ76" s="231"/>
      <c r="BR76" s="231"/>
      <c r="BS76" s="231"/>
      <c r="BT76" s="231"/>
      <c r="BU76" s="231"/>
      <c r="BV76" s="233"/>
      <c r="BW76" s="167"/>
      <c r="BX76" s="231"/>
      <c r="BY76" s="231"/>
      <c r="BZ76" s="231"/>
      <c r="CA76" s="231"/>
      <c r="CB76" s="231"/>
      <c r="CC76" s="233"/>
      <c r="CD76" s="167"/>
      <c r="CE76" s="231"/>
      <c r="CF76" s="231"/>
      <c r="CG76" s="231"/>
      <c r="CH76" s="231"/>
      <c r="CI76" s="231"/>
      <c r="CJ76" s="233"/>
      <c r="CK76" s="167"/>
      <c r="CL76" s="146"/>
      <c r="CM76" s="146"/>
      <c r="CN76" s="146"/>
      <c r="CO76" s="146"/>
      <c r="CP76" s="146"/>
      <c r="CQ76" s="146"/>
      <c r="CR76" s="167"/>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78"/>
      <c r="DU76" s="146"/>
      <c r="DV76" s="173"/>
      <c r="DW76" s="146"/>
      <c r="DX76" s="173"/>
      <c r="DY76" s="146"/>
      <c r="DZ76" s="169"/>
      <c r="EA76" s="169"/>
      <c r="EB76" s="169"/>
      <c r="EC76" s="146"/>
      <c r="ED76" s="207"/>
      <c r="EE76" s="231"/>
      <c r="EF76" s="231"/>
      <c r="EG76" s="231"/>
      <c r="EH76" s="233"/>
    </row>
    <row r="77" spans="1:138" x14ac:dyDescent="0.25">
      <c r="A77" s="152">
        <v>73</v>
      </c>
      <c r="B77" s="146">
        <v>73</v>
      </c>
      <c r="C77" s="146"/>
      <c r="D77" s="168"/>
      <c r="E77" s="166"/>
      <c r="F77" s="166"/>
      <c r="G77" s="135"/>
      <c r="M77" s="167"/>
      <c r="N77" s="146"/>
      <c r="O77" s="146"/>
      <c r="P77" s="146"/>
      <c r="Q77" s="146"/>
      <c r="R77" s="146"/>
      <c r="S77" s="167"/>
      <c r="T77" s="146"/>
      <c r="U77" s="146"/>
      <c r="V77" s="146"/>
      <c r="W77" s="146"/>
      <c r="X77" s="146"/>
      <c r="Y77" s="167"/>
      <c r="Z77" s="146"/>
      <c r="AA77" s="146"/>
      <c r="AB77" s="146"/>
      <c r="AC77" s="146"/>
      <c r="AD77" s="146"/>
      <c r="AE77" s="167"/>
      <c r="AF77" s="146"/>
      <c r="AG77" s="146"/>
      <c r="AH77" s="146"/>
      <c r="AI77" s="169"/>
      <c r="AJ77" s="169"/>
      <c r="AK77" s="170"/>
      <c r="AL77" s="167"/>
      <c r="AM77" s="146"/>
      <c r="AN77" s="146"/>
      <c r="AO77" s="146"/>
      <c r="AP77" s="146"/>
      <c r="AQ77" s="171"/>
      <c r="AR77" s="172" t="s">
        <v>1122</v>
      </c>
      <c r="AS77" s="359"/>
      <c r="AT77" s="173"/>
      <c r="AU77" s="173"/>
      <c r="AV77" s="173"/>
      <c r="AW77" s="173"/>
      <c r="AX77" s="173"/>
      <c r="AY77" s="173"/>
      <c r="AZ77" s="173"/>
      <c r="BA77" s="173"/>
      <c r="BB77" s="173"/>
      <c r="BC77" s="146"/>
      <c r="BD77" s="173"/>
      <c r="BE77" s="173"/>
      <c r="BF77" s="173"/>
      <c r="BG77" s="173"/>
      <c r="BH77" s="167"/>
      <c r="BI77" s="171"/>
      <c r="BJ77" s="302"/>
      <c r="BK77" s="303"/>
      <c r="BL77" s="173"/>
      <c r="BM77" s="304"/>
      <c r="BN77" s="278"/>
      <c r="BO77" s="171"/>
      <c r="BP77" s="231"/>
      <c r="BQ77" s="231"/>
      <c r="BR77" s="231"/>
      <c r="BS77" s="231"/>
      <c r="BT77" s="231"/>
      <c r="BU77" s="231"/>
      <c r="BV77" s="233"/>
      <c r="BW77" s="167"/>
      <c r="BX77" s="231"/>
      <c r="BY77" s="231"/>
      <c r="BZ77" s="231"/>
      <c r="CA77" s="231"/>
      <c r="CB77" s="231"/>
      <c r="CC77" s="233"/>
      <c r="CD77" s="167"/>
      <c r="CE77" s="231"/>
      <c r="CF77" s="231"/>
      <c r="CG77" s="231"/>
      <c r="CH77" s="231"/>
      <c r="CI77" s="231"/>
      <c r="CJ77" s="233"/>
      <c r="CK77" s="167"/>
      <c r="CL77" s="146"/>
      <c r="CM77" s="146"/>
      <c r="CN77" s="146"/>
      <c r="CO77" s="146"/>
      <c r="CP77" s="146"/>
      <c r="CQ77" s="146"/>
      <c r="CR77" s="167"/>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78"/>
      <c r="DU77" s="146"/>
      <c r="DV77" s="173"/>
      <c r="DW77" s="146"/>
      <c r="DX77" s="173"/>
      <c r="DY77" s="146"/>
      <c r="DZ77" s="169"/>
      <c r="EA77" s="169"/>
      <c r="EB77" s="169"/>
      <c r="EC77" s="146"/>
      <c r="ED77" s="207"/>
      <c r="EE77" s="231"/>
      <c r="EF77" s="231"/>
      <c r="EG77" s="231"/>
      <c r="EH77" s="233"/>
    </row>
    <row r="78" spans="1:138" x14ac:dyDescent="0.25">
      <c r="A78" s="152">
        <v>74</v>
      </c>
      <c r="B78" s="146">
        <v>74</v>
      </c>
      <c r="C78" s="146"/>
      <c r="D78" s="168"/>
      <c r="E78" s="166"/>
      <c r="F78" s="166"/>
      <c r="G78" s="135"/>
      <c r="M78" s="167"/>
      <c r="N78" s="146"/>
      <c r="O78" s="146"/>
      <c r="P78" s="146"/>
      <c r="Q78" s="146"/>
      <c r="R78" s="146"/>
      <c r="S78" s="167"/>
      <c r="T78" s="146"/>
      <c r="U78" s="146"/>
      <c r="V78" s="146"/>
      <c r="W78" s="146"/>
      <c r="X78" s="146"/>
      <c r="Y78" s="167"/>
      <c r="Z78" s="146"/>
      <c r="AA78" s="146"/>
      <c r="AB78" s="146"/>
      <c r="AC78" s="146"/>
      <c r="AD78" s="146"/>
      <c r="AE78" s="167"/>
      <c r="AF78" s="146"/>
      <c r="AG78" s="146"/>
      <c r="AH78" s="146"/>
      <c r="AI78" s="169"/>
      <c r="AJ78" s="169"/>
      <c r="AK78" s="170"/>
      <c r="AL78" s="167"/>
      <c r="AM78" s="146"/>
      <c r="AN78" s="146"/>
      <c r="AO78" s="146"/>
      <c r="AP78" s="146"/>
      <c r="AQ78" s="171"/>
      <c r="AR78" s="172" t="s">
        <v>1122</v>
      </c>
      <c r="AS78" s="359"/>
      <c r="AT78" s="173"/>
      <c r="AU78" s="173"/>
      <c r="AV78" s="173"/>
      <c r="AW78" s="173"/>
      <c r="AX78" s="173"/>
      <c r="AY78" s="173"/>
      <c r="AZ78" s="173"/>
      <c r="BA78" s="173"/>
      <c r="BB78" s="173"/>
      <c r="BC78" s="146"/>
      <c r="BD78" s="173"/>
      <c r="BE78" s="173"/>
      <c r="BF78" s="173"/>
      <c r="BG78" s="173"/>
      <c r="BH78" s="167"/>
      <c r="BI78" s="171"/>
      <c r="BJ78" s="302"/>
      <c r="BK78" s="303"/>
      <c r="BL78" s="173"/>
      <c r="BM78" s="304"/>
      <c r="BN78" s="278"/>
      <c r="BO78" s="171"/>
      <c r="BP78" s="231"/>
      <c r="BQ78" s="231"/>
      <c r="BR78" s="231"/>
      <c r="BS78" s="231"/>
      <c r="BT78" s="231"/>
      <c r="BU78" s="231"/>
      <c r="BV78" s="233"/>
      <c r="BW78" s="167"/>
      <c r="BX78" s="231"/>
      <c r="BY78" s="231"/>
      <c r="BZ78" s="231"/>
      <c r="CA78" s="231"/>
      <c r="CB78" s="231"/>
      <c r="CC78" s="233"/>
      <c r="CD78" s="167"/>
      <c r="CE78" s="231"/>
      <c r="CF78" s="231"/>
      <c r="CG78" s="231"/>
      <c r="CH78" s="231"/>
      <c r="CI78" s="231"/>
      <c r="CJ78" s="233"/>
      <c r="CK78" s="167"/>
      <c r="CL78" s="146"/>
      <c r="CM78" s="146"/>
      <c r="CN78" s="146"/>
      <c r="CO78" s="146"/>
      <c r="CP78" s="146"/>
      <c r="CQ78" s="146"/>
      <c r="CR78" s="167"/>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78"/>
      <c r="DU78" s="146"/>
      <c r="DV78" s="173"/>
      <c r="DW78" s="146"/>
      <c r="DX78" s="173"/>
      <c r="DY78" s="146"/>
      <c r="DZ78" s="169"/>
      <c r="EA78" s="169"/>
      <c r="EB78" s="169"/>
      <c r="EC78" s="146"/>
      <c r="ED78" s="207"/>
      <c r="EE78" s="231"/>
      <c r="EF78" s="231"/>
      <c r="EG78" s="231"/>
      <c r="EH78" s="313"/>
    </row>
    <row r="79" spans="1:138" x14ac:dyDescent="0.25">
      <c r="A79" s="152">
        <v>75</v>
      </c>
      <c r="B79" s="146">
        <v>75</v>
      </c>
      <c r="C79" s="146"/>
      <c r="D79" s="168">
        <v>42118</v>
      </c>
      <c r="E79" s="166">
        <v>1</v>
      </c>
      <c r="F79" s="166">
        <v>0</v>
      </c>
      <c r="G79" s="135"/>
      <c r="I79" s="125"/>
      <c r="L79"/>
      <c r="M79" s="167">
        <v>2</v>
      </c>
      <c r="N79" s="146">
        <v>4</v>
      </c>
      <c r="O79" s="343" t="s">
        <v>1296</v>
      </c>
      <c r="P79" s="146">
        <v>3</v>
      </c>
      <c r="Q79" s="343" t="s">
        <v>1200</v>
      </c>
      <c r="R79" s="146">
        <v>2</v>
      </c>
      <c r="S79" s="167"/>
      <c r="T79" s="146"/>
      <c r="U79" s="146"/>
      <c r="V79" s="146"/>
      <c r="W79" s="146"/>
      <c r="X79" s="146"/>
      <c r="Y79" s="167"/>
      <c r="Z79" s="146"/>
      <c r="AA79" s="146"/>
      <c r="AB79" s="146"/>
      <c r="AC79" s="146"/>
      <c r="AD79" s="146"/>
      <c r="AE79" s="167"/>
      <c r="AF79" s="146"/>
      <c r="AG79" s="146"/>
      <c r="AH79" s="146"/>
      <c r="AI79" s="169"/>
      <c r="AJ79" s="169"/>
      <c r="AK79" s="170"/>
      <c r="AL79" s="167"/>
      <c r="AM79" s="146"/>
      <c r="AN79" s="146"/>
      <c r="AO79" s="146"/>
      <c r="AP79" s="146"/>
      <c r="AQ79" s="171"/>
      <c r="AR79" s="172" t="s">
        <v>1313</v>
      </c>
      <c r="AS79" s="359"/>
      <c r="AT79" s="173"/>
      <c r="AU79" s="173"/>
      <c r="AV79" s="173"/>
      <c r="AW79" s="173"/>
      <c r="AX79" s="173"/>
      <c r="AY79" s="173"/>
      <c r="AZ79" s="173"/>
      <c r="BA79" s="173"/>
      <c r="BB79" s="173"/>
      <c r="BC79" s="146"/>
      <c r="BD79" s="173"/>
      <c r="BE79" s="173"/>
      <c r="BF79" s="173"/>
      <c r="BG79" s="173"/>
      <c r="BH79" s="167"/>
      <c r="BI79" s="171"/>
      <c r="BJ79" s="302"/>
      <c r="BK79" s="303"/>
      <c r="BL79" s="173"/>
      <c r="BM79" s="304"/>
      <c r="BN79" s="278"/>
      <c r="BO79" s="171"/>
      <c r="BP79" s="231"/>
      <c r="BQ79" s="231"/>
      <c r="BR79" s="231"/>
      <c r="BS79" s="231"/>
      <c r="BT79" s="231"/>
      <c r="BU79" s="231"/>
      <c r="BV79" s="233"/>
      <c r="BW79" s="167"/>
      <c r="BX79" s="231"/>
      <c r="BY79" s="231"/>
      <c r="BZ79" s="231"/>
      <c r="CA79" s="231"/>
      <c r="CB79" s="231"/>
      <c r="CC79" s="233"/>
      <c r="CD79" s="167"/>
      <c r="CE79" s="231"/>
      <c r="CF79" s="231"/>
      <c r="CG79" s="231"/>
      <c r="CH79" s="231"/>
      <c r="CI79" s="231"/>
      <c r="CJ79" s="233"/>
      <c r="CK79" s="167"/>
      <c r="CL79" s="146"/>
      <c r="CM79" s="146"/>
      <c r="CN79" s="146"/>
      <c r="CO79" s="146"/>
      <c r="CP79" s="146"/>
      <c r="CQ79" s="146"/>
      <c r="CR79" s="167"/>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78"/>
      <c r="DU79" s="146"/>
      <c r="DV79" s="173"/>
      <c r="DW79" s="146"/>
      <c r="DX79" s="173"/>
      <c r="DY79" s="146"/>
      <c r="DZ79" s="169"/>
      <c r="EA79" s="169"/>
      <c r="EB79" s="169"/>
      <c r="EC79" s="146"/>
      <c r="ED79" s="207"/>
      <c r="EE79" s="231"/>
      <c r="EF79" s="231"/>
      <c r="EG79" s="231"/>
      <c r="EH79" s="233"/>
    </row>
    <row r="80" spans="1:138" x14ac:dyDescent="0.25">
      <c r="A80" s="152">
        <v>76</v>
      </c>
      <c r="B80" s="146">
        <v>76</v>
      </c>
      <c r="C80" s="146"/>
      <c r="D80" s="168"/>
      <c r="E80" s="166"/>
      <c r="F80" s="166"/>
      <c r="G80" s="135"/>
      <c r="M80" s="167"/>
      <c r="N80" s="146"/>
      <c r="O80" s="146"/>
      <c r="P80" s="146"/>
      <c r="Q80" s="146"/>
      <c r="R80" s="146"/>
      <c r="S80" s="167"/>
      <c r="T80" s="146"/>
      <c r="U80" s="146"/>
      <c r="V80" s="146"/>
      <c r="W80" s="146"/>
      <c r="X80" s="146"/>
      <c r="Y80" s="167"/>
      <c r="Z80" s="146"/>
      <c r="AA80" s="146"/>
      <c r="AB80" s="146"/>
      <c r="AC80" s="146"/>
      <c r="AD80" s="146"/>
      <c r="AE80" s="167"/>
      <c r="AF80" s="146"/>
      <c r="AG80" s="146"/>
      <c r="AH80" s="146"/>
      <c r="AI80" s="169"/>
      <c r="AJ80" s="169"/>
      <c r="AK80" s="170"/>
      <c r="AL80" s="167"/>
      <c r="AM80" s="146"/>
      <c r="AN80" s="146"/>
      <c r="AO80" s="146"/>
      <c r="AP80" s="146"/>
      <c r="AQ80" s="171"/>
      <c r="AR80" s="172" t="s">
        <v>1122</v>
      </c>
      <c r="AS80" s="359"/>
      <c r="AT80" s="173"/>
      <c r="AU80" s="173"/>
      <c r="AV80" s="173"/>
      <c r="AW80" s="173"/>
      <c r="AX80" s="173"/>
      <c r="AY80" s="173"/>
      <c r="AZ80" s="173"/>
      <c r="BA80" s="173"/>
      <c r="BB80" s="173"/>
      <c r="BC80" s="146"/>
      <c r="BD80" s="173"/>
      <c r="BE80" s="173"/>
      <c r="BF80" s="173"/>
      <c r="BG80" s="173"/>
      <c r="BH80" s="167"/>
      <c r="BI80" s="171"/>
      <c r="BJ80" s="302"/>
      <c r="BK80" s="303"/>
      <c r="BL80" s="173"/>
      <c r="BM80" s="304"/>
      <c r="BN80" s="278"/>
      <c r="BO80" s="171"/>
      <c r="BP80" s="231"/>
      <c r="BQ80" s="231"/>
      <c r="BR80" s="231"/>
      <c r="BS80" s="231"/>
      <c r="BT80" s="231"/>
      <c r="BU80" s="231"/>
      <c r="BV80" s="233"/>
      <c r="BW80" s="167"/>
      <c r="BX80" s="231"/>
      <c r="BY80" s="231"/>
      <c r="BZ80" s="231"/>
      <c r="CA80" s="231"/>
      <c r="CB80" s="231"/>
      <c r="CC80" s="233"/>
      <c r="CD80" s="167"/>
      <c r="CE80" s="231"/>
      <c r="CF80" s="231"/>
      <c r="CG80" s="231"/>
      <c r="CH80" s="231"/>
      <c r="CI80" s="231"/>
      <c r="CJ80" s="233"/>
      <c r="CK80" s="167"/>
      <c r="CL80" s="146"/>
      <c r="CM80" s="146"/>
      <c r="CN80" s="146"/>
      <c r="CO80" s="146"/>
      <c r="CP80" s="146"/>
      <c r="CQ80" s="146"/>
      <c r="CR80" s="167"/>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78"/>
      <c r="DU80" s="146"/>
      <c r="DV80" s="173"/>
      <c r="DW80" s="146"/>
      <c r="DX80" s="173"/>
      <c r="DY80" s="146"/>
      <c r="DZ80" s="169"/>
      <c r="EA80" s="169"/>
      <c r="EB80" s="169"/>
      <c r="EC80" s="146"/>
      <c r="ED80" s="207"/>
      <c r="EE80" s="231"/>
      <c r="EF80" s="231"/>
      <c r="EG80" s="231"/>
      <c r="EH80" s="233"/>
    </row>
    <row r="81" spans="1:138" x14ac:dyDescent="0.25">
      <c r="A81" s="152">
        <v>77</v>
      </c>
      <c r="B81" s="146">
        <v>77</v>
      </c>
      <c r="C81" s="146"/>
      <c r="D81" s="168"/>
      <c r="E81" s="166"/>
      <c r="F81" s="166"/>
      <c r="G81" s="135"/>
      <c r="M81" s="167"/>
      <c r="N81" s="146"/>
      <c r="O81" s="146"/>
      <c r="P81" s="146"/>
      <c r="Q81" s="146"/>
      <c r="R81" s="146"/>
      <c r="S81" s="167"/>
      <c r="T81" s="146"/>
      <c r="U81" s="146"/>
      <c r="V81" s="146"/>
      <c r="W81" s="146"/>
      <c r="X81" s="146"/>
      <c r="Y81" s="167"/>
      <c r="Z81" s="146"/>
      <c r="AA81" s="146"/>
      <c r="AB81" s="146"/>
      <c r="AC81" s="146"/>
      <c r="AD81" s="146"/>
      <c r="AE81" s="167"/>
      <c r="AF81" s="146"/>
      <c r="AG81" s="146"/>
      <c r="AH81" s="146"/>
      <c r="AI81" s="169"/>
      <c r="AJ81" s="169"/>
      <c r="AK81" s="170"/>
      <c r="AL81" s="167"/>
      <c r="AM81" s="146"/>
      <c r="AN81" s="146"/>
      <c r="AO81" s="146"/>
      <c r="AP81" s="146"/>
      <c r="AQ81" s="171"/>
      <c r="AR81" s="172" t="s">
        <v>1122</v>
      </c>
      <c r="AS81" s="359"/>
      <c r="AT81" s="173"/>
      <c r="AU81" s="173"/>
      <c r="AV81" s="173"/>
      <c r="AW81" s="173"/>
      <c r="AX81" s="173"/>
      <c r="AY81" s="173"/>
      <c r="AZ81" s="173"/>
      <c r="BA81" s="173"/>
      <c r="BB81" s="173"/>
      <c r="BC81" s="146"/>
      <c r="BD81" s="173"/>
      <c r="BE81" s="173"/>
      <c r="BF81" s="173"/>
      <c r="BG81" s="173"/>
      <c r="BH81" s="167"/>
      <c r="BI81" s="171"/>
      <c r="BJ81" s="302"/>
      <c r="BK81" s="303"/>
      <c r="BL81" s="173"/>
      <c r="BM81" s="304"/>
      <c r="BN81" s="278"/>
      <c r="BO81" s="171"/>
      <c r="BP81" s="231"/>
      <c r="BQ81" s="231"/>
      <c r="BR81" s="231"/>
      <c r="BS81" s="231"/>
      <c r="BT81" s="231"/>
      <c r="BU81" s="231"/>
      <c r="BV81" s="233"/>
      <c r="BW81" s="167"/>
      <c r="BX81" s="231"/>
      <c r="BY81" s="231"/>
      <c r="BZ81" s="231"/>
      <c r="CA81" s="231"/>
      <c r="CB81" s="231"/>
      <c r="CC81" s="233"/>
      <c r="CD81" s="167"/>
      <c r="CE81" s="231"/>
      <c r="CF81" s="231"/>
      <c r="CG81" s="231"/>
      <c r="CH81" s="231"/>
      <c r="CI81" s="231"/>
      <c r="CJ81" s="233"/>
      <c r="CK81" s="167"/>
      <c r="CL81" s="146"/>
      <c r="CM81" s="146"/>
      <c r="CN81" s="146"/>
      <c r="CO81" s="146"/>
      <c r="CP81" s="146"/>
      <c r="CQ81" s="146"/>
      <c r="CR81" s="167"/>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78"/>
      <c r="DU81" s="146"/>
      <c r="DV81" s="173"/>
      <c r="DW81" s="146"/>
      <c r="DX81" s="173"/>
      <c r="DY81" s="146"/>
      <c r="DZ81" s="169"/>
      <c r="EA81" s="169"/>
      <c r="EB81" s="169"/>
      <c r="EC81" s="146"/>
      <c r="ED81" s="207"/>
      <c r="EE81" s="231"/>
      <c r="EF81" s="231"/>
      <c r="EG81" s="231"/>
      <c r="EH81" s="233"/>
    </row>
    <row r="82" spans="1:138" x14ac:dyDescent="0.25">
      <c r="A82" s="152">
        <v>78</v>
      </c>
      <c r="B82" s="146">
        <v>78</v>
      </c>
      <c r="C82" s="146"/>
      <c r="D82" s="168"/>
      <c r="E82" s="166"/>
      <c r="F82" s="166"/>
      <c r="G82" s="135"/>
      <c r="M82" s="167"/>
      <c r="N82" s="146"/>
      <c r="O82" s="146"/>
      <c r="P82" s="146"/>
      <c r="Q82" s="146"/>
      <c r="R82" s="146"/>
      <c r="S82" s="167"/>
      <c r="T82" s="146"/>
      <c r="U82" s="146"/>
      <c r="V82" s="146"/>
      <c r="W82" s="146"/>
      <c r="X82" s="146"/>
      <c r="Y82" s="167"/>
      <c r="Z82" s="146"/>
      <c r="AA82" s="146"/>
      <c r="AB82" s="146"/>
      <c r="AC82" s="146"/>
      <c r="AD82" s="146"/>
      <c r="AE82" s="167"/>
      <c r="AF82" s="146"/>
      <c r="AG82" s="146"/>
      <c r="AH82" s="146"/>
      <c r="AI82" s="169"/>
      <c r="AJ82" s="169"/>
      <c r="AK82" s="170"/>
      <c r="AL82" s="167"/>
      <c r="AM82" s="146"/>
      <c r="AN82" s="146"/>
      <c r="AO82" s="146"/>
      <c r="AP82" s="146"/>
      <c r="AQ82" s="171"/>
      <c r="AR82" s="172" t="s">
        <v>1122</v>
      </c>
      <c r="AS82" s="359"/>
      <c r="AT82" s="173"/>
      <c r="AU82" s="173"/>
      <c r="AV82" s="173"/>
      <c r="AW82" s="173"/>
      <c r="AX82" s="173"/>
      <c r="AY82" s="173"/>
      <c r="AZ82" s="173"/>
      <c r="BA82" s="173"/>
      <c r="BB82" s="173"/>
      <c r="BC82" s="146"/>
      <c r="BD82" s="173"/>
      <c r="BE82" s="173"/>
      <c r="BF82" s="173"/>
      <c r="BG82" s="173"/>
      <c r="BH82" s="167"/>
      <c r="BI82" s="171"/>
      <c r="BJ82" s="302"/>
      <c r="BK82" s="303"/>
      <c r="BL82" s="173"/>
      <c r="BM82" s="304"/>
      <c r="BN82" s="278"/>
      <c r="BO82" s="171"/>
      <c r="BP82" s="231"/>
      <c r="BQ82" s="231"/>
      <c r="BR82" s="231"/>
      <c r="BS82" s="231"/>
      <c r="BT82" s="231"/>
      <c r="BU82" s="231"/>
      <c r="BV82" s="233"/>
      <c r="BW82" s="167"/>
      <c r="BX82" s="231"/>
      <c r="BY82" s="231"/>
      <c r="BZ82" s="231"/>
      <c r="CA82" s="231"/>
      <c r="CB82" s="231"/>
      <c r="CC82" s="233"/>
      <c r="CD82" s="167"/>
      <c r="CE82" s="231"/>
      <c r="CF82" s="231"/>
      <c r="CG82" s="231"/>
      <c r="CH82" s="231"/>
      <c r="CI82" s="231"/>
      <c r="CJ82" s="233"/>
      <c r="CK82" s="167"/>
      <c r="CL82" s="146"/>
      <c r="CM82" s="146"/>
      <c r="CN82" s="146"/>
      <c r="CO82" s="146"/>
      <c r="CP82" s="146"/>
      <c r="CQ82" s="146"/>
      <c r="CR82" s="167"/>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78"/>
      <c r="DU82" s="146"/>
      <c r="DV82" s="173"/>
      <c r="DW82" s="146"/>
      <c r="DX82" s="173"/>
      <c r="DY82" s="146"/>
      <c r="DZ82" s="169"/>
      <c r="EA82" s="169"/>
      <c r="EB82" s="169"/>
      <c r="EC82" s="146"/>
      <c r="ED82" s="207"/>
      <c r="EE82" s="231"/>
      <c r="EF82" s="231"/>
      <c r="EG82" s="231"/>
      <c r="EH82" s="233"/>
    </row>
    <row r="83" spans="1:138" x14ac:dyDescent="0.25">
      <c r="A83" s="152">
        <v>79</v>
      </c>
      <c r="B83" s="146">
        <v>79</v>
      </c>
      <c r="C83" s="146"/>
      <c r="D83" s="168"/>
      <c r="E83" s="166"/>
      <c r="F83" s="166"/>
      <c r="G83" s="135"/>
      <c r="M83" s="167"/>
      <c r="N83" s="146"/>
      <c r="O83" s="146"/>
      <c r="P83" s="146"/>
      <c r="Q83" s="146"/>
      <c r="R83" s="146"/>
      <c r="S83" s="167"/>
      <c r="T83" s="146"/>
      <c r="U83" s="146"/>
      <c r="V83" s="146"/>
      <c r="W83" s="146"/>
      <c r="X83" s="146"/>
      <c r="Y83" s="167"/>
      <c r="Z83" s="146"/>
      <c r="AA83" s="146"/>
      <c r="AB83" s="146"/>
      <c r="AC83" s="146"/>
      <c r="AD83" s="146"/>
      <c r="AE83" s="167"/>
      <c r="AF83" s="146"/>
      <c r="AG83" s="146"/>
      <c r="AH83" s="146"/>
      <c r="AI83" s="169"/>
      <c r="AJ83" s="169"/>
      <c r="AK83" s="170"/>
      <c r="AL83" s="167"/>
      <c r="AM83" s="146"/>
      <c r="AN83" s="146"/>
      <c r="AO83" s="146"/>
      <c r="AP83" s="146"/>
      <c r="AQ83" s="171"/>
      <c r="AR83" s="172" t="s">
        <v>1122</v>
      </c>
      <c r="AS83" s="359"/>
      <c r="AT83" s="173"/>
      <c r="AU83" s="173"/>
      <c r="AV83" s="173"/>
      <c r="AW83" s="173"/>
      <c r="AX83" s="173"/>
      <c r="AY83" s="173"/>
      <c r="AZ83" s="173"/>
      <c r="BA83" s="173"/>
      <c r="BB83" s="173"/>
      <c r="BC83" s="146"/>
      <c r="BD83" s="173"/>
      <c r="BE83" s="173"/>
      <c r="BF83" s="173"/>
      <c r="BG83" s="173"/>
      <c r="BH83" s="167"/>
      <c r="BI83" s="171"/>
      <c r="BJ83" s="302"/>
      <c r="BK83" s="303"/>
      <c r="BL83" s="173"/>
      <c r="BM83" s="304"/>
      <c r="BN83" s="278"/>
      <c r="BO83" s="171"/>
      <c r="BP83" s="231"/>
      <c r="BQ83" s="231"/>
      <c r="BR83" s="231"/>
      <c r="BS83" s="231"/>
      <c r="BT83" s="231"/>
      <c r="BU83" s="231"/>
      <c r="BV83" s="233"/>
      <c r="BW83" s="167"/>
      <c r="BX83" s="231"/>
      <c r="BY83" s="231"/>
      <c r="BZ83" s="231"/>
      <c r="CA83" s="231"/>
      <c r="CB83" s="231"/>
      <c r="CC83" s="233"/>
      <c r="CD83" s="167"/>
      <c r="CE83" s="231"/>
      <c r="CF83" s="231"/>
      <c r="CG83" s="231"/>
      <c r="CH83" s="231"/>
      <c r="CI83" s="231"/>
      <c r="CJ83" s="233"/>
      <c r="CK83" s="167"/>
      <c r="CL83" s="146"/>
      <c r="CM83" s="146"/>
      <c r="CN83" s="146"/>
      <c r="CO83" s="146"/>
      <c r="CP83" s="146"/>
      <c r="CQ83" s="146"/>
      <c r="CR83" s="167"/>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78"/>
      <c r="DU83" s="146"/>
      <c r="DV83" s="173"/>
      <c r="DW83" s="146"/>
      <c r="DX83" s="173"/>
      <c r="DY83" s="146"/>
      <c r="DZ83" s="169"/>
      <c r="EA83" s="169"/>
      <c r="EB83" s="169"/>
      <c r="EC83" s="146"/>
      <c r="ED83" s="207"/>
      <c r="EE83" s="231"/>
      <c r="EF83" s="231"/>
      <c r="EG83" s="231"/>
      <c r="EH83" s="233"/>
    </row>
    <row r="84" spans="1:138" x14ac:dyDescent="0.25">
      <c r="A84" s="152">
        <v>80</v>
      </c>
      <c r="B84" s="146">
        <v>80</v>
      </c>
      <c r="C84" s="146"/>
      <c r="D84" s="168"/>
      <c r="E84" s="166"/>
      <c r="F84" s="166"/>
      <c r="G84" s="135"/>
      <c r="M84" s="167"/>
      <c r="N84" s="146"/>
      <c r="O84" s="146"/>
      <c r="P84" s="146"/>
      <c r="Q84" s="146"/>
      <c r="R84" s="146"/>
      <c r="S84" s="167"/>
      <c r="T84" s="146"/>
      <c r="U84" s="146"/>
      <c r="V84" s="146"/>
      <c r="W84" s="146"/>
      <c r="X84" s="146"/>
      <c r="Y84" s="167"/>
      <c r="Z84" s="146"/>
      <c r="AA84" s="146"/>
      <c r="AB84" s="146"/>
      <c r="AC84" s="146"/>
      <c r="AD84" s="146"/>
      <c r="AE84" s="167"/>
      <c r="AF84" s="146"/>
      <c r="AG84" s="146"/>
      <c r="AH84" s="146"/>
      <c r="AI84" s="169"/>
      <c r="AJ84" s="169"/>
      <c r="AK84" s="170"/>
      <c r="AL84" s="167"/>
      <c r="AM84" s="146"/>
      <c r="AN84" s="146"/>
      <c r="AO84" s="146"/>
      <c r="AP84" s="146"/>
      <c r="AQ84" s="171"/>
      <c r="AR84" s="172" t="s">
        <v>1122</v>
      </c>
      <c r="AS84" s="359"/>
      <c r="AT84" s="173"/>
      <c r="AU84" s="173"/>
      <c r="AV84" s="173"/>
      <c r="AW84" s="173"/>
      <c r="AX84" s="173"/>
      <c r="AY84" s="173"/>
      <c r="AZ84" s="173"/>
      <c r="BA84" s="173"/>
      <c r="BB84" s="173"/>
      <c r="BC84" s="146"/>
      <c r="BD84" s="173"/>
      <c r="BE84" s="173"/>
      <c r="BF84" s="173"/>
      <c r="BG84" s="173"/>
      <c r="BH84" s="167"/>
      <c r="BI84" s="171"/>
      <c r="BJ84" s="302"/>
      <c r="BK84" s="303"/>
      <c r="BL84" s="173"/>
      <c r="BM84" s="304"/>
      <c r="BN84" s="278"/>
      <c r="BO84" s="171"/>
      <c r="BP84" s="231"/>
      <c r="BQ84" s="231"/>
      <c r="BR84" s="231"/>
      <c r="BS84" s="231"/>
      <c r="BT84" s="231"/>
      <c r="BU84" s="231"/>
      <c r="BV84" s="233"/>
      <c r="BW84" s="167"/>
      <c r="BX84" s="231"/>
      <c r="BY84" s="231"/>
      <c r="BZ84" s="231"/>
      <c r="CA84" s="231"/>
      <c r="CB84" s="231"/>
      <c r="CC84" s="233"/>
      <c r="CD84" s="167"/>
      <c r="CE84" s="231"/>
      <c r="CF84" s="231"/>
      <c r="CG84" s="231"/>
      <c r="CH84" s="231"/>
      <c r="CI84" s="231"/>
      <c r="CJ84" s="233"/>
      <c r="CK84" s="167"/>
      <c r="CL84" s="146"/>
      <c r="CM84" s="146"/>
      <c r="CN84" s="146"/>
      <c r="CO84" s="146"/>
      <c r="CP84" s="146"/>
      <c r="CQ84" s="146"/>
      <c r="CR84" s="167"/>
      <c r="CS84" s="231"/>
      <c r="CT84" s="231"/>
      <c r="CU84" s="231"/>
      <c r="CV84" s="231"/>
      <c r="CW84" s="231"/>
      <c r="CX84" s="231"/>
      <c r="CY84" s="231"/>
      <c r="CZ84" s="231"/>
      <c r="DA84" s="231"/>
      <c r="DB84" s="231"/>
      <c r="DC84" s="231"/>
      <c r="DD84" s="231"/>
      <c r="DE84" s="231"/>
      <c r="DF84" s="231"/>
      <c r="DG84" s="231"/>
      <c r="DH84" s="231"/>
      <c r="DI84" s="231"/>
      <c r="DJ84" s="231"/>
      <c r="DK84" s="231"/>
      <c r="DL84" s="231"/>
      <c r="DM84" s="231"/>
      <c r="DN84" s="231"/>
      <c r="DO84" s="231"/>
      <c r="DP84" s="231"/>
      <c r="DQ84" s="231"/>
      <c r="DR84" s="231"/>
      <c r="DS84" s="231"/>
      <c r="DT84" s="278"/>
      <c r="DU84" s="146"/>
      <c r="DV84" s="173"/>
      <c r="DW84" s="146"/>
      <c r="DX84" s="173"/>
      <c r="DY84" s="146"/>
      <c r="DZ84" s="169"/>
      <c r="EA84" s="169"/>
      <c r="EB84" s="169"/>
      <c r="EC84" s="146"/>
      <c r="ED84" s="207"/>
      <c r="EE84" s="231"/>
      <c r="EF84" s="231"/>
      <c r="EG84" s="231"/>
      <c r="EH84" s="233"/>
    </row>
    <row r="85" spans="1:138" x14ac:dyDescent="0.25">
      <c r="A85" s="152">
        <v>81</v>
      </c>
      <c r="B85" s="146">
        <v>81</v>
      </c>
      <c r="C85" s="146"/>
      <c r="D85" s="168"/>
      <c r="E85" s="166"/>
      <c r="F85" s="166"/>
      <c r="G85" s="135"/>
      <c r="M85" s="167"/>
      <c r="N85" s="146"/>
      <c r="O85" s="146"/>
      <c r="P85" s="146"/>
      <c r="Q85" s="146"/>
      <c r="R85" s="146"/>
      <c r="S85" s="167"/>
      <c r="T85" s="146"/>
      <c r="U85" s="146"/>
      <c r="V85" s="146"/>
      <c r="W85" s="146"/>
      <c r="X85" s="146"/>
      <c r="Y85" s="167"/>
      <c r="Z85" s="146"/>
      <c r="AA85" s="146"/>
      <c r="AB85" s="146"/>
      <c r="AC85" s="146"/>
      <c r="AD85" s="146"/>
      <c r="AE85" s="167"/>
      <c r="AF85" s="146"/>
      <c r="AG85" s="146"/>
      <c r="AH85" s="146"/>
      <c r="AI85" s="169"/>
      <c r="AJ85" s="169"/>
      <c r="AK85" s="170"/>
      <c r="AL85" s="306"/>
      <c r="AM85" s="176"/>
      <c r="AN85" s="176"/>
      <c r="AO85" s="176"/>
      <c r="AP85" s="176"/>
      <c r="AQ85" s="305"/>
      <c r="AR85" s="172" t="s">
        <v>1122</v>
      </c>
      <c r="AS85" s="359"/>
      <c r="AT85" s="173"/>
      <c r="AU85" s="173"/>
      <c r="AV85" s="173"/>
      <c r="AW85" s="173"/>
      <c r="AX85" s="173"/>
      <c r="AY85" s="173"/>
      <c r="AZ85" s="173"/>
      <c r="BA85" s="173"/>
      <c r="BB85" s="173"/>
      <c r="BC85" s="146"/>
      <c r="BD85" s="173"/>
      <c r="BE85" s="173"/>
      <c r="BF85" s="173"/>
      <c r="BG85" s="173"/>
      <c r="BH85" s="167"/>
      <c r="BI85" s="171"/>
      <c r="BJ85" s="302"/>
      <c r="BK85" s="303"/>
      <c r="BL85" s="173"/>
      <c r="BM85" s="304"/>
      <c r="BN85" s="278"/>
      <c r="BO85" s="171"/>
      <c r="BP85" s="231"/>
      <c r="BQ85" s="231"/>
      <c r="BR85" s="231"/>
      <c r="BS85" s="231"/>
      <c r="BT85" s="231"/>
      <c r="BU85" s="231"/>
      <c r="BV85" s="233"/>
      <c r="BW85" s="167"/>
      <c r="BX85" s="231"/>
      <c r="BY85" s="231"/>
      <c r="BZ85" s="231"/>
      <c r="CA85" s="231"/>
      <c r="CB85" s="231"/>
      <c r="CC85" s="233"/>
      <c r="CD85" s="167"/>
      <c r="CE85" s="231"/>
      <c r="CF85" s="231"/>
      <c r="CG85" s="231"/>
      <c r="CH85" s="231"/>
      <c r="CI85" s="231"/>
      <c r="CJ85" s="233"/>
      <c r="CK85" s="167"/>
      <c r="CL85" s="146"/>
      <c r="CM85" s="146"/>
      <c r="CN85" s="146"/>
      <c r="CO85" s="146"/>
      <c r="CP85" s="146"/>
      <c r="CQ85" s="146"/>
      <c r="CR85" s="167"/>
      <c r="CS85" s="231"/>
      <c r="CT85" s="231"/>
      <c r="CU85" s="231"/>
      <c r="CV85" s="231"/>
      <c r="CW85" s="231"/>
      <c r="CX85" s="231"/>
      <c r="CY85" s="231"/>
      <c r="CZ85" s="231"/>
      <c r="DA85" s="231"/>
      <c r="DB85" s="231"/>
      <c r="DC85" s="231"/>
      <c r="DD85" s="231"/>
      <c r="DE85" s="231"/>
      <c r="DF85" s="231"/>
      <c r="DG85" s="231"/>
      <c r="DH85" s="231"/>
      <c r="DI85" s="231"/>
      <c r="DJ85" s="231"/>
      <c r="DK85" s="231"/>
      <c r="DL85" s="231"/>
      <c r="DM85" s="231"/>
      <c r="DN85" s="231"/>
      <c r="DO85" s="231"/>
      <c r="DP85" s="231"/>
      <c r="DQ85" s="231"/>
      <c r="DR85" s="231"/>
      <c r="DS85" s="231"/>
      <c r="DT85" s="278"/>
      <c r="DU85" s="146"/>
      <c r="DV85" s="173"/>
      <c r="DW85" s="146"/>
      <c r="DX85" s="173"/>
      <c r="DY85" s="146"/>
      <c r="DZ85" s="169"/>
      <c r="EA85" s="169"/>
      <c r="EB85" s="169"/>
      <c r="EC85" s="146"/>
      <c r="ED85" s="207"/>
      <c r="EE85" s="231"/>
      <c r="EF85" s="231"/>
      <c r="EG85" s="231"/>
      <c r="EH85" s="313"/>
    </row>
    <row r="86" spans="1:138" x14ac:dyDescent="0.25">
      <c r="A86" s="152">
        <v>82</v>
      </c>
      <c r="B86" s="146">
        <v>82</v>
      </c>
      <c r="C86" s="146"/>
      <c r="D86" s="168"/>
      <c r="E86" s="166"/>
      <c r="F86" s="166"/>
      <c r="G86" s="135"/>
      <c r="M86" s="167"/>
      <c r="N86" s="146"/>
      <c r="O86" s="146"/>
      <c r="P86" s="146"/>
      <c r="Q86" s="146"/>
      <c r="R86" s="146"/>
      <c r="S86" s="167"/>
      <c r="T86" s="146"/>
      <c r="U86" s="146"/>
      <c r="V86" s="146"/>
      <c r="W86" s="146"/>
      <c r="X86" s="146"/>
      <c r="Y86" s="167"/>
      <c r="Z86" s="146"/>
      <c r="AA86" s="146"/>
      <c r="AB86" s="146"/>
      <c r="AC86" s="146"/>
      <c r="AD86" s="146"/>
      <c r="AE86" s="167"/>
      <c r="AF86" s="146"/>
      <c r="AG86" s="146"/>
      <c r="AH86" s="146"/>
      <c r="AI86" s="169"/>
      <c r="AJ86" s="169"/>
      <c r="AK86" s="170"/>
      <c r="AL86" s="167"/>
      <c r="AM86" s="146"/>
      <c r="AN86" s="146"/>
      <c r="AO86" s="146"/>
      <c r="AP86" s="146"/>
      <c r="AQ86" s="171"/>
      <c r="AR86" s="172" t="s">
        <v>1122</v>
      </c>
      <c r="AS86" s="359"/>
      <c r="AT86" s="173"/>
      <c r="AU86" s="173"/>
      <c r="AV86" s="173"/>
      <c r="AW86" s="173"/>
      <c r="AX86" s="173"/>
      <c r="AY86" s="173"/>
      <c r="AZ86" s="173"/>
      <c r="BA86" s="173"/>
      <c r="BB86" s="173"/>
      <c r="BC86" s="146"/>
      <c r="BD86" s="173"/>
      <c r="BE86" s="173"/>
      <c r="BF86" s="173"/>
      <c r="BG86" s="173"/>
      <c r="BH86" s="167"/>
      <c r="BI86" s="171"/>
      <c r="BJ86" s="302"/>
      <c r="BK86" s="303"/>
      <c r="BL86" s="173"/>
      <c r="BM86" s="304"/>
      <c r="BN86" s="278"/>
      <c r="BO86" s="171"/>
      <c r="BP86" s="231"/>
      <c r="BQ86" s="231"/>
      <c r="BR86" s="231"/>
      <c r="BS86" s="231"/>
      <c r="BT86" s="231"/>
      <c r="BU86" s="231"/>
      <c r="BV86" s="233"/>
      <c r="BW86" s="167"/>
      <c r="BX86" s="231"/>
      <c r="BY86" s="231"/>
      <c r="BZ86" s="231"/>
      <c r="CA86" s="231"/>
      <c r="CB86" s="231"/>
      <c r="CC86" s="233"/>
      <c r="CD86" s="167"/>
      <c r="CE86" s="231"/>
      <c r="CF86" s="231"/>
      <c r="CG86" s="231"/>
      <c r="CH86" s="231"/>
      <c r="CI86" s="231"/>
      <c r="CJ86" s="233"/>
      <c r="CK86" s="167"/>
      <c r="CL86" s="146"/>
      <c r="CM86" s="146"/>
      <c r="CN86" s="146"/>
      <c r="CO86" s="146"/>
      <c r="CP86" s="146"/>
      <c r="CQ86" s="146"/>
      <c r="CR86" s="167"/>
      <c r="CS86" s="231"/>
      <c r="CT86" s="231"/>
      <c r="CU86" s="231"/>
      <c r="CV86" s="231"/>
      <c r="CW86" s="231"/>
      <c r="CX86" s="231"/>
      <c r="CY86" s="231"/>
      <c r="CZ86" s="231"/>
      <c r="DA86" s="231"/>
      <c r="DB86" s="231"/>
      <c r="DC86" s="231"/>
      <c r="DD86" s="231"/>
      <c r="DE86" s="231"/>
      <c r="DF86" s="231"/>
      <c r="DG86" s="231"/>
      <c r="DH86" s="231"/>
      <c r="DI86" s="231"/>
      <c r="DJ86" s="231"/>
      <c r="DK86" s="231"/>
      <c r="DL86" s="231"/>
      <c r="DM86" s="231"/>
      <c r="DN86" s="231"/>
      <c r="DO86" s="231"/>
      <c r="DP86" s="231"/>
      <c r="DQ86" s="231"/>
      <c r="DR86" s="231"/>
      <c r="DS86" s="231"/>
      <c r="DT86" s="278"/>
      <c r="DU86" s="146"/>
      <c r="DV86" s="173"/>
      <c r="DW86" s="146"/>
      <c r="DX86" s="173"/>
      <c r="DY86" s="146"/>
      <c r="DZ86" s="169"/>
      <c r="EA86" s="169"/>
      <c r="EB86" s="169"/>
      <c r="EC86" s="146"/>
      <c r="ED86" s="207"/>
      <c r="EE86" s="231"/>
      <c r="EF86" s="231"/>
      <c r="EG86" s="231"/>
      <c r="EH86" s="313"/>
    </row>
    <row r="87" spans="1:138" x14ac:dyDescent="0.25">
      <c r="A87" s="152">
        <v>83</v>
      </c>
      <c r="B87" s="146">
        <v>83</v>
      </c>
      <c r="C87" s="146"/>
      <c r="D87" s="168"/>
      <c r="E87" s="166"/>
      <c r="F87" s="166"/>
      <c r="G87" s="135"/>
      <c r="M87" s="167"/>
      <c r="N87" s="146"/>
      <c r="O87" s="146"/>
      <c r="P87" s="146"/>
      <c r="Q87" s="146"/>
      <c r="R87" s="146"/>
      <c r="S87" s="167"/>
      <c r="T87" s="146"/>
      <c r="U87" s="146"/>
      <c r="V87" s="146"/>
      <c r="W87" s="146"/>
      <c r="X87" s="146"/>
      <c r="Y87" s="167"/>
      <c r="Z87" s="146"/>
      <c r="AA87" s="146"/>
      <c r="AB87" s="146"/>
      <c r="AC87" s="146"/>
      <c r="AD87" s="146"/>
      <c r="AE87" s="167"/>
      <c r="AF87" s="146"/>
      <c r="AG87" s="146"/>
      <c r="AH87" s="146"/>
      <c r="AI87" s="169"/>
      <c r="AJ87" s="169"/>
      <c r="AK87" s="170"/>
      <c r="AL87" s="167"/>
      <c r="AM87" s="146"/>
      <c r="AN87" s="146"/>
      <c r="AO87" s="146"/>
      <c r="AP87" s="146"/>
      <c r="AQ87" s="171"/>
      <c r="AR87" s="172" t="s">
        <v>1122</v>
      </c>
      <c r="AS87" s="359"/>
      <c r="AT87" s="173"/>
      <c r="AU87" s="173"/>
      <c r="AV87" s="173"/>
      <c r="AW87" s="173"/>
      <c r="AX87" s="173"/>
      <c r="AY87" s="173"/>
      <c r="AZ87" s="173"/>
      <c r="BA87" s="173"/>
      <c r="BB87" s="173"/>
      <c r="BC87" s="146"/>
      <c r="BD87" s="173"/>
      <c r="BE87" s="173"/>
      <c r="BF87" s="173"/>
      <c r="BG87" s="173"/>
      <c r="BH87" s="167"/>
      <c r="BI87" s="171"/>
      <c r="BJ87" s="302"/>
      <c r="BK87" s="303"/>
      <c r="BL87" s="173"/>
      <c r="BM87" s="304"/>
      <c r="BN87" s="278"/>
      <c r="BO87" s="171"/>
      <c r="BP87" s="231"/>
      <c r="BQ87" s="231"/>
      <c r="BR87" s="231"/>
      <c r="BS87" s="231"/>
      <c r="BT87" s="231"/>
      <c r="BU87" s="231"/>
      <c r="BV87" s="233"/>
      <c r="BW87" s="167"/>
      <c r="BX87" s="231"/>
      <c r="BY87" s="231"/>
      <c r="BZ87" s="231"/>
      <c r="CA87" s="231"/>
      <c r="CB87" s="231"/>
      <c r="CC87" s="233"/>
      <c r="CD87" s="167"/>
      <c r="CE87" s="231"/>
      <c r="CF87" s="231"/>
      <c r="CG87" s="231"/>
      <c r="CH87" s="231"/>
      <c r="CI87" s="231"/>
      <c r="CJ87" s="233"/>
      <c r="CK87" s="167"/>
      <c r="CL87" s="146"/>
      <c r="CM87" s="146"/>
      <c r="CN87" s="146"/>
      <c r="CO87" s="146"/>
      <c r="CP87" s="146"/>
      <c r="CQ87" s="146"/>
      <c r="CR87" s="167"/>
      <c r="CS87" s="231"/>
      <c r="CT87" s="231"/>
      <c r="CU87" s="231"/>
      <c r="CV87" s="231"/>
      <c r="CW87" s="231"/>
      <c r="CX87" s="231"/>
      <c r="CY87" s="231"/>
      <c r="CZ87" s="231"/>
      <c r="DA87" s="231"/>
      <c r="DB87" s="231"/>
      <c r="DC87" s="231"/>
      <c r="DD87" s="231"/>
      <c r="DE87" s="231"/>
      <c r="DF87" s="231"/>
      <c r="DG87" s="231"/>
      <c r="DH87" s="231"/>
      <c r="DI87" s="231"/>
      <c r="DJ87" s="231"/>
      <c r="DK87" s="231"/>
      <c r="DL87" s="231"/>
      <c r="DM87" s="231"/>
      <c r="DN87" s="231"/>
      <c r="DO87" s="231"/>
      <c r="DP87" s="231"/>
      <c r="DQ87" s="231"/>
      <c r="DR87" s="231"/>
      <c r="DS87" s="231"/>
      <c r="DT87" s="278"/>
      <c r="DU87" s="146"/>
      <c r="DV87" s="173"/>
      <c r="DW87" s="146"/>
      <c r="DX87" s="173"/>
      <c r="DY87" s="146"/>
      <c r="DZ87" s="169"/>
      <c r="EA87" s="169"/>
      <c r="EB87" s="169"/>
      <c r="EC87" s="146"/>
      <c r="ED87" s="207"/>
      <c r="EE87" s="231"/>
      <c r="EF87" s="231"/>
      <c r="EG87" s="231"/>
      <c r="EH87" s="233"/>
    </row>
    <row r="88" spans="1:138" x14ac:dyDescent="0.25">
      <c r="A88" s="152">
        <v>84</v>
      </c>
      <c r="B88" s="146">
        <v>84</v>
      </c>
      <c r="C88" s="146"/>
      <c r="D88" s="168">
        <v>42118</v>
      </c>
      <c r="E88" s="166">
        <v>1</v>
      </c>
      <c r="F88" s="166">
        <v>1</v>
      </c>
      <c r="G88">
        <v>8.5</v>
      </c>
      <c r="I88">
        <v>7</v>
      </c>
      <c r="J88">
        <v>8.6</v>
      </c>
      <c r="L88">
        <v>23</v>
      </c>
      <c r="M88" s="167">
        <v>3</v>
      </c>
      <c r="N88" s="146">
        <v>2</v>
      </c>
      <c r="O88" s="146">
        <v>2</v>
      </c>
      <c r="P88" s="146">
        <v>1</v>
      </c>
      <c r="Q88" s="146">
        <v>1</v>
      </c>
      <c r="R88" s="146">
        <v>1</v>
      </c>
      <c r="S88" s="167"/>
      <c r="T88" s="146"/>
      <c r="U88" s="146"/>
      <c r="V88" s="146" t="s">
        <v>1128</v>
      </c>
      <c r="W88" s="146"/>
      <c r="X88" s="146"/>
      <c r="Y88" s="167"/>
      <c r="Z88" s="146"/>
      <c r="AA88" s="146"/>
      <c r="AB88" s="146">
        <v>2</v>
      </c>
      <c r="AC88" s="146">
        <v>0</v>
      </c>
      <c r="AD88" s="146"/>
      <c r="AE88" s="167"/>
      <c r="AF88" s="146"/>
      <c r="AG88" s="146"/>
      <c r="AH88" s="146">
        <v>2</v>
      </c>
      <c r="AI88" s="169"/>
      <c r="AJ88" s="169"/>
      <c r="AK88" s="170"/>
      <c r="AL88" s="167"/>
      <c r="AM88" s="146">
        <v>20</v>
      </c>
      <c r="AN88" s="146"/>
      <c r="AO88" s="146">
        <v>20</v>
      </c>
      <c r="AP88" s="146">
        <v>30</v>
      </c>
      <c r="AQ88" s="171">
        <v>30</v>
      </c>
      <c r="AR88" s="172" t="s">
        <v>1314</v>
      </c>
      <c r="AS88" s="359">
        <v>3</v>
      </c>
      <c r="AT88" s="173">
        <v>1.74</v>
      </c>
      <c r="AU88" s="173">
        <v>110</v>
      </c>
      <c r="AV88" s="173">
        <v>1.79</v>
      </c>
      <c r="AW88" s="173">
        <v>93</v>
      </c>
      <c r="AX88" s="173"/>
      <c r="AY88" s="173"/>
      <c r="AZ88" s="173"/>
      <c r="BA88" s="173"/>
      <c r="BB88" s="173">
        <v>30</v>
      </c>
      <c r="BC88" s="146">
        <v>1</v>
      </c>
      <c r="BD88" s="173">
        <v>1.54</v>
      </c>
      <c r="BE88" s="173"/>
      <c r="BF88" s="173"/>
      <c r="BG88" s="173"/>
      <c r="BH88" s="167">
        <v>0</v>
      </c>
      <c r="BI88" s="171">
        <v>0</v>
      </c>
      <c r="BJ88" s="302"/>
      <c r="BK88" s="303"/>
      <c r="BL88" s="173"/>
      <c r="BM88" s="304"/>
      <c r="BN88" s="278"/>
      <c r="BO88" s="171"/>
      <c r="BP88" s="231"/>
      <c r="BQ88" s="231"/>
      <c r="BR88" s="231"/>
      <c r="BS88" s="231"/>
      <c r="BT88" s="231"/>
      <c r="BU88" s="231"/>
      <c r="BV88" s="233"/>
      <c r="BW88" s="167"/>
      <c r="BX88" s="231"/>
      <c r="BY88" s="231"/>
      <c r="BZ88" s="231"/>
      <c r="CA88" s="231"/>
      <c r="CB88" s="231"/>
      <c r="CC88" s="233"/>
      <c r="CD88" s="167"/>
      <c r="CE88" s="231"/>
      <c r="CF88" s="231"/>
      <c r="CG88" s="231"/>
      <c r="CH88" s="231"/>
      <c r="CI88" s="231"/>
      <c r="CJ88" s="233"/>
      <c r="CK88" s="167"/>
      <c r="CL88" s="146"/>
      <c r="CM88" s="146"/>
      <c r="CN88" s="146"/>
      <c r="CO88" s="146"/>
      <c r="CP88" s="146"/>
      <c r="CQ88" s="146"/>
      <c r="CR88" s="167"/>
      <c r="CS88" s="231"/>
      <c r="CT88" s="231"/>
      <c r="CU88" s="231"/>
      <c r="CV88" s="231"/>
      <c r="CW88" s="231"/>
      <c r="CX88" s="231"/>
      <c r="CY88" s="231"/>
      <c r="CZ88" s="231"/>
      <c r="DA88" s="231"/>
      <c r="DB88" s="231"/>
      <c r="DC88" s="231"/>
      <c r="DD88" s="231"/>
      <c r="DE88" s="231"/>
      <c r="DF88" s="231"/>
      <c r="DG88" s="231"/>
      <c r="DH88" s="231"/>
      <c r="DI88" s="231"/>
      <c r="DJ88" s="231"/>
      <c r="DK88" s="231"/>
      <c r="DL88" s="231"/>
      <c r="DM88" s="231"/>
      <c r="DN88" s="231"/>
      <c r="DO88" s="231"/>
      <c r="DP88" s="231"/>
      <c r="DQ88" s="231"/>
      <c r="DR88" s="231"/>
      <c r="DS88" s="231"/>
      <c r="DT88" s="278"/>
      <c r="DU88" s="146"/>
      <c r="DV88" s="173"/>
      <c r="DW88" s="146"/>
      <c r="DX88" s="173"/>
      <c r="DY88" s="146"/>
      <c r="DZ88" s="169"/>
      <c r="EA88" s="169"/>
      <c r="EB88" s="169"/>
      <c r="EC88" s="146"/>
      <c r="ED88" s="207"/>
      <c r="EE88" s="231"/>
      <c r="EF88" s="231"/>
      <c r="EG88" s="231"/>
      <c r="EH88" s="233"/>
    </row>
    <row r="89" spans="1:138" x14ac:dyDescent="0.25">
      <c r="A89" s="152">
        <v>85</v>
      </c>
      <c r="B89" s="146">
        <v>85</v>
      </c>
      <c r="C89" s="146"/>
      <c r="D89" s="168">
        <v>42118</v>
      </c>
      <c r="E89" s="166">
        <v>1</v>
      </c>
      <c r="F89" s="166">
        <v>1</v>
      </c>
      <c r="G89" s="135"/>
      <c r="J89">
        <v>8.6999999999999993</v>
      </c>
      <c r="L89">
        <v>22</v>
      </c>
      <c r="M89" s="167">
        <v>1</v>
      </c>
      <c r="N89" s="146">
        <v>1</v>
      </c>
      <c r="O89" s="146">
        <v>1</v>
      </c>
      <c r="P89" s="146">
        <v>1</v>
      </c>
      <c r="Q89" s="146">
        <v>1</v>
      </c>
      <c r="R89" s="146">
        <v>2</v>
      </c>
      <c r="S89" s="167" t="s">
        <v>1128</v>
      </c>
      <c r="T89" s="146" t="s">
        <v>1131</v>
      </c>
      <c r="U89" s="146"/>
      <c r="V89" s="146"/>
      <c r="W89" s="146"/>
      <c r="X89" s="146"/>
      <c r="Y89" s="167">
        <v>7</v>
      </c>
      <c r="Z89" s="146">
        <v>7</v>
      </c>
      <c r="AA89" s="146">
        <v>3</v>
      </c>
      <c r="AB89" s="146"/>
      <c r="AC89" s="146"/>
      <c r="AD89" s="146"/>
      <c r="AE89" s="388"/>
      <c r="AF89" s="146">
        <v>7</v>
      </c>
      <c r="AG89" s="146"/>
      <c r="AH89" s="146"/>
      <c r="AI89" s="169">
        <v>42131</v>
      </c>
      <c r="AJ89" s="169">
        <v>42131</v>
      </c>
      <c r="AK89" s="170">
        <v>42138</v>
      </c>
      <c r="AL89" s="167"/>
      <c r="AM89" s="146"/>
      <c r="AN89" s="146"/>
      <c r="AO89" s="146">
        <v>20</v>
      </c>
      <c r="AP89" s="146"/>
      <c r="AQ89" s="171"/>
      <c r="AR89" s="172" t="s">
        <v>1297</v>
      </c>
      <c r="AS89" s="359">
        <v>2</v>
      </c>
      <c r="AT89" s="173">
        <v>1.23</v>
      </c>
      <c r="AU89" s="173">
        <v>125</v>
      </c>
      <c r="AV89" s="173"/>
      <c r="AW89" s="173"/>
      <c r="AX89" s="173"/>
      <c r="AY89" s="173"/>
      <c r="AZ89" s="173"/>
      <c r="BA89" s="173"/>
      <c r="BB89" s="173">
        <v>10</v>
      </c>
      <c r="BC89" s="146">
        <v>1</v>
      </c>
      <c r="BD89" s="173" t="s">
        <v>122</v>
      </c>
      <c r="BE89" s="173"/>
      <c r="BF89" s="173"/>
      <c r="BG89" s="173"/>
      <c r="BH89" s="167">
        <v>0</v>
      </c>
      <c r="BI89" s="171">
        <v>0</v>
      </c>
      <c r="BJ89" s="365" t="s">
        <v>1338</v>
      </c>
      <c r="BK89" s="303"/>
      <c r="BL89" s="173"/>
      <c r="BM89" s="304"/>
      <c r="BN89" s="278"/>
      <c r="BO89" s="171"/>
      <c r="BP89" s="231"/>
      <c r="BQ89" s="231"/>
      <c r="BR89" s="231"/>
      <c r="BS89" s="231"/>
      <c r="BT89" s="231"/>
      <c r="BU89" s="231"/>
      <c r="BV89" s="233"/>
      <c r="BW89" s="167"/>
      <c r="BX89" s="231"/>
      <c r="BY89" s="231"/>
      <c r="BZ89" s="231"/>
      <c r="CA89" s="231"/>
      <c r="CB89" s="231"/>
      <c r="CC89" s="233"/>
      <c r="CD89" s="167"/>
      <c r="CE89" s="231"/>
      <c r="CF89" s="231"/>
      <c r="CG89" s="231"/>
      <c r="CH89" s="231"/>
      <c r="CI89" s="231"/>
      <c r="CJ89" s="233"/>
      <c r="CK89" s="167"/>
      <c r="CL89" s="146"/>
      <c r="CM89" s="146"/>
      <c r="CN89" s="146"/>
      <c r="CO89" s="146"/>
      <c r="CP89" s="146"/>
      <c r="CQ89" s="146"/>
      <c r="CR89" s="167"/>
      <c r="CS89" s="231"/>
      <c r="CT89" s="231"/>
      <c r="CU89" s="231"/>
      <c r="CV89" s="231"/>
      <c r="CW89" s="231"/>
      <c r="CX89" s="231"/>
      <c r="CY89" s="231"/>
      <c r="CZ89" s="231"/>
      <c r="DA89" s="231"/>
      <c r="DB89" s="231"/>
      <c r="DC89" s="231"/>
      <c r="DD89" s="231"/>
      <c r="DE89" s="231"/>
      <c r="DF89" s="231"/>
      <c r="DG89" s="231"/>
      <c r="DH89" s="231"/>
      <c r="DI89" s="231"/>
      <c r="DJ89" s="231"/>
      <c r="DK89" s="231"/>
      <c r="DL89" s="231"/>
      <c r="DM89" s="231"/>
      <c r="DN89" s="231"/>
      <c r="DO89" s="231"/>
      <c r="DP89" s="231"/>
      <c r="DQ89" s="231"/>
      <c r="DR89" s="231"/>
      <c r="DS89" s="231"/>
      <c r="DT89" s="278"/>
      <c r="DU89" s="146"/>
      <c r="DV89" s="173"/>
      <c r="DW89" s="146"/>
      <c r="DX89" s="173"/>
      <c r="DY89" s="146"/>
      <c r="DZ89" s="169"/>
      <c r="EA89" s="169"/>
      <c r="EB89" s="169"/>
      <c r="EC89" s="146"/>
      <c r="ED89" s="207"/>
      <c r="EE89" s="231"/>
      <c r="EF89" s="231"/>
      <c r="EG89" s="231"/>
      <c r="EH89" s="233"/>
    </row>
    <row r="90" spans="1:138" x14ac:dyDescent="0.25">
      <c r="A90" s="152">
        <v>86</v>
      </c>
      <c r="B90" s="146"/>
      <c r="C90" s="146"/>
      <c r="D90" s="168"/>
      <c r="E90" s="166"/>
      <c r="F90" s="166"/>
      <c r="G90" s="135"/>
      <c r="M90" s="167"/>
      <c r="N90" s="146"/>
      <c r="O90" s="146"/>
      <c r="P90" s="146"/>
      <c r="Q90" s="146"/>
      <c r="R90" s="146"/>
      <c r="S90" s="167"/>
      <c r="T90" s="146"/>
      <c r="U90" s="146"/>
      <c r="V90" s="146"/>
      <c r="W90" s="146"/>
      <c r="X90" s="146"/>
      <c r="Y90" s="167"/>
      <c r="Z90" s="146"/>
      <c r="AA90" s="146"/>
      <c r="AB90" s="146"/>
      <c r="AC90" s="146"/>
      <c r="AD90" s="146"/>
      <c r="AE90" s="167"/>
      <c r="AF90" s="146"/>
      <c r="AG90" s="146"/>
      <c r="AH90" s="146"/>
      <c r="AI90" s="169"/>
      <c r="AJ90" s="169"/>
      <c r="AK90" s="170"/>
      <c r="AL90" s="167"/>
      <c r="AM90" s="146"/>
      <c r="AN90" s="146"/>
      <c r="AO90" s="146"/>
      <c r="AP90" s="146"/>
      <c r="AQ90" s="171"/>
      <c r="AR90" s="172" t="s">
        <v>1123</v>
      </c>
      <c r="AS90" s="359"/>
      <c r="AT90" s="173"/>
      <c r="AU90" s="173"/>
      <c r="AV90" s="173"/>
      <c r="AW90" s="173"/>
      <c r="AX90" s="173"/>
      <c r="AY90" s="173"/>
      <c r="AZ90" s="173"/>
      <c r="BA90" s="173"/>
      <c r="BB90" s="173"/>
      <c r="BC90" s="146"/>
      <c r="BD90" s="173"/>
      <c r="BE90" s="173"/>
      <c r="BF90" s="173"/>
      <c r="BG90" s="173"/>
      <c r="BH90" s="167"/>
      <c r="BI90" s="171"/>
      <c r="BJ90" s="302"/>
      <c r="BK90" s="303"/>
      <c r="BL90" s="173"/>
      <c r="BM90" s="304"/>
      <c r="BN90" s="278"/>
      <c r="BO90" s="171"/>
      <c r="BP90" s="231"/>
      <c r="BQ90" s="231"/>
      <c r="BR90" s="231"/>
      <c r="BS90" s="231"/>
      <c r="BT90" s="231"/>
      <c r="BU90" s="231"/>
      <c r="BV90" s="233"/>
      <c r="BW90" s="167"/>
      <c r="BX90" s="231"/>
      <c r="BY90" s="231"/>
      <c r="BZ90" s="231"/>
      <c r="CA90" s="231"/>
      <c r="CB90" s="231"/>
      <c r="CC90" s="233"/>
      <c r="CD90" s="167"/>
      <c r="CE90" s="231"/>
      <c r="CF90" s="231"/>
      <c r="CG90" s="231"/>
      <c r="CH90" s="231"/>
      <c r="CI90" s="231"/>
      <c r="CJ90" s="233"/>
      <c r="CK90" s="167"/>
      <c r="CL90" s="146"/>
      <c r="CM90" s="146"/>
      <c r="CN90" s="146"/>
      <c r="CO90" s="146"/>
      <c r="CP90" s="146"/>
      <c r="CQ90" s="146"/>
      <c r="CR90" s="167"/>
      <c r="CS90" s="231"/>
      <c r="CT90" s="231"/>
      <c r="CU90" s="231"/>
      <c r="CV90" s="231"/>
      <c r="CW90" s="231"/>
      <c r="CX90" s="231"/>
      <c r="CY90" s="231"/>
      <c r="CZ90" s="231"/>
      <c r="DA90" s="231"/>
      <c r="DB90" s="231"/>
      <c r="DC90" s="231"/>
      <c r="DD90" s="231"/>
      <c r="DE90" s="231"/>
      <c r="DF90" s="231"/>
      <c r="DG90" s="231"/>
      <c r="DH90" s="231"/>
      <c r="DI90" s="231"/>
      <c r="DJ90" s="231"/>
      <c r="DK90" s="231"/>
      <c r="DL90" s="231"/>
      <c r="DM90" s="231"/>
      <c r="DN90" s="231"/>
      <c r="DO90" s="231"/>
      <c r="DP90" s="231"/>
      <c r="DQ90" s="231"/>
      <c r="DR90" s="231"/>
      <c r="DS90" s="231"/>
      <c r="DT90" s="278"/>
      <c r="DU90" s="146"/>
      <c r="DV90" s="173"/>
      <c r="DW90" s="146"/>
      <c r="DX90" s="173"/>
      <c r="DY90" s="146"/>
      <c r="DZ90" s="169"/>
      <c r="EA90" s="169"/>
      <c r="EB90" s="169"/>
      <c r="EC90" s="146"/>
      <c r="ED90" s="207"/>
      <c r="EE90" s="231"/>
      <c r="EF90" s="231"/>
      <c r="EG90" s="231"/>
      <c r="EH90" s="233"/>
    </row>
    <row r="91" spans="1:138" x14ac:dyDescent="0.25">
      <c r="A91" s="152">
        <v>87</v>
      </c>
      <c r="B91" s="146"/>
      <c r="C91" s="146"/>
      <c r="D91" s="168"/>
      <c r="E91" s="166"/>
      <c r="F91" s="166"/>
      <c r="G91" s="135"/>
      <c r="M91" s="167"/>
      <c r="N91" s="146"/>
      <c r="O91" s="146"/>
      <c r="P91" s="146"/>
      <c r="Q91" s="146"/>
      <c r="R91" s="146"/>
      <c r="S91" s="167"/>
      <c r="T91" s="146"/>
      <c r="U91" s="146"/>
      <c r="V91" s="146"/>
      <c r="W91" s="146"/>
      <c r="X91" s="146"/>
      <c r="Y91" s="167"/>
      <c r="Z91" s="146"/>
      <c r="AA91" s="146"/>
      <c r="AB91" s="146"/>
      <c r="AC91" s="146"/>
      <c r="AD91" s="146"/>
      <c r="AE91" s="167"/>
      <c r="AF91" s="146"/>
      <c r="AG91" s="146"/>
      <c r="AH91" s="146"/>
      <c r="AI91" s="169"/>
      <c r="AJ91" s="169"/>
      <c r="AK91" s="170"/>
      <c r="AL91" s="167"/>
      <c r="AM91" s="146"/>
      <c r="AN91" s="146"/>
      <c r="AO91" s="146"/>
      <c r="AP91" s="146"/>
      <c r="AQ91" s="171"/>
      <c r="AR91" s="172" t="s">
        <v>1123</v>
      </c>
      <c r="AS91" s="359"/>
      <c r="AT91" s="173"/>
      <c r="AU91" s="173"/>
      <c r="AV91" s="173"/>
      <c r="AW91" s="173"/>
      <c r="AX91" s="173"/>
      <c r="AY91" s="173"/>
      <c r="AZ91" s="173"/>
      <c r="BA91" s="173"/>
      <c r="BB91" s="173"/>
      <c r="BC91" s="146"/>
      <c r="BD91" s="173"/>
      <c r="BE91" s="173"/>
      <c r="BF91" s="173"/>
      <c r="BG91" s="173"/>
      <c r="BH91" s="167"/>
      <c r="BI91" s="171"/>
      <c r="BJ91" s="302"/>
      <c r="BK91" s="303"/>
      <c r="BL91" s="173"/>
      <c r="BM91" s="304"/>
      <c r="BN91" s="278"/>
      <c r="BO91" s="171"/>
      <c r="BP91" s="231"/>
      <c r="BQ91" s="231"/>
      <c r="BR91" s="231"/>
      <c r="BS91" s="231"/>
      <c r="BT91" s="231"/>
      <c r="BU91" s="231"/>
      <c r="BV91" s="233"/>
      <c r="BW91" s="167"/>
      <c r="BX91" s="231"/>
      <c r="BY91" s="231"/>
      <c r="BZ91" s="231"/>
      <c r="CA91" s="231"/>
      <c r="CB91" s="231"/>
      <c r="CC91" s="233"/>
      <c r="CD91" s="167"/>
      <c r="CE91" s="231"/>
      <c r="CF91" s="231"/>
      <c r="CG91" s="231"/>
      <c r="CH91" s="231"/>
      <c r="CI91" s="231"/>
      <c r="CJ91" s="233"/>
      <c r="CK91" s="167"/>
      <c r="CL91" s="146"/>
      <c r="CM91" s="146"/>
      <c r="CN91" s="146"/>
      <c r="CO91" s="146"/>
      <c r="CP91" s="146"/>
      <c r="CQ91" s="146"/>
      <c r="CR91" s="167"/>
      <c r="CS91" s="231"/>
      <c r="CT91" s="231"/>
      <c r="CU91" s="231"/>
      <c r="CV91" s="231"/>
      <c r="CW91" s="231"/>
      <c r="CX91" s="231"/>
      <c r="CY91" s="231"/>
      <c r="CZ91" s="231"/>
      <c r="DA91" s="231"/>
      <c r="DB91" s="231"/>
      <c r="DC91" s="231"/>
      <c r="DD91" s="231"/>
      <c r="DE91" s="231"/>
      <c r="DF91" s="231"/>
      <c r="DG91" s="231"/>
      <c r="DH91" s="231"/>
      <c r="DI91" s="231"/>
      <c r="DJ91" s="231"/>
      <c r="DK91" s="231"/>
      <c r="DL91" s="231"/>
      <c r="DM91" s="231"/>
      <c r="DN91" s="231"/>
      <c r="DO91" s="231"/>
      <c r="DP91" s="231"/>
      <c r="DQ91" s="231"/>
      <c r="DR91" s="231"/>
      <c r="DS91" s="231"/>
      <c r="DT91" s="278"/>
      <c r="DU91" s="146"/>
      <c r="DV91" s="173"/>
      <c r="DW91" s="146"/>
      <c r="DX91" s="173"/>
      <c r="DY91" s="146"/>
      <c r="DZ91" s="169"/>
      <c r="EA91" s="169"/>
      <c r="EB91" s="169"/>
      <c r="EC91" s="146"/>
      <c r="ED91" s="207"/>
      <c r="EE91" s="231"/>
      <c r="EF91" s="231"/>
      <c r="EG91" s="231"/>
      <c r="EH91" s="313"/>
    </row>
    <row r="92" spans="1:138" x14ac:dyDescent="0.25">
      <c r="A92" s="152">
        <v>88</v>
      </c>
      <c r="B92" s="146"/>
      <c r="C92" s="146"/>
      <c r="D92" s="168"/>
      <c r="E92" s="166"/>
      <c r="F92" s="166"/>
      <c r="G92" s="135"/>
      <c r="M92" s="167"/>
      <c r="N92" s="146"/>
      <c r="O92" s="146"/>
      <c r="P92" s="146"/>
      <c r="Q92" s="146"/>
      <c r="R92" s="146"/>
      <c r="S92" s="167"/>
      <c r="T92" s="146"/>
      <c r="U92" s="146"/>
      <c r="V92" s="146"/>
      <c r="W92" s="146"/>
      <c r="X92" s="146"/>
      <c r="Y92" s="167"/>
      <c r="Z92" s="146"/>
      <c r="AA92" s="146"/>
      <c r="AB92" s="146"/>
      <c r="AC92" s="146"/>
      <c r="AD92" s="146"/>
      <c r="AE92" s="167"/>
      <c r="AF92" s="146"/>
      <c r="AG92" s="146"/>
      <c r="AH92" s="146"/>
      <c r="AI92" s="169"/>
      <c r="AJ92" s="169"/>
      <c r="AK92" s="170"/>
      <c r="AL92" s="167"/>
      <c r="AM92" s="146"/>
      <c r="AN92" s="146"/>
      <c r="AO92" s="146"/>
      <c r="AP92" s="146"/>
      <c r="AQ92" s="171"/>
      <c r="AR92" s="172" t="s">
        <v>1123</v>
      </c>
      <c r="AS92" s="359"/>
      <c r="AT92" s="173"/>
      <c r="AU92" s="173"/>
      <c r="AV92" s="173"/>
      <c r="AW92" s="173"/>
      <c r="AX92" s="173"/>
      <c r="AY92" s="173"/>
      <c r="AZ92" s="173"/>
      <c r="BA92" s="173"/>
      <c r="BB92" s="173"/>
      <c r="BC92" s="146"/>
      <c r="BD92" s="173"/>
      <c r="BE92" s="173"/>
      <c r="BF92" s="173"/>
      <c r="BG92" s="173"/>
      <c r="BH92" s="167"/>
      <c r="BI92" s="171"/>
      <c r="BJ92" s="302"/>
      <c r="BK92" s="303"/>
      <c r="BL92" s="173"/>
      <c r="BM92" s="304"/>
      <c r="BN92" s="278"/>
      <c r="BO92" s="171"/>
      <c r="BP92" s="231"/>
      <c r="BQ92" s="231"/>
      <c r="BR92" s="231"/>
      <c r="BS92" s="231"/>
      <c r="BT92" s="231"/>
      <c r="BU92" s="231"/>
      <c r="BV92" s="233"/>
      <c r="BW92" s="167"/>
      <c r="BX92" s="231"/>
      <c r="BY92" s="231"/>
      <c r="BZ92" s="231"/>
      <c r="CA92" s="231"/>
      <c r="CB92" s="231"/>
      <c r="CC92" s="233"/>
      <c r="CD92" s="167"/>
      <c r="CE92" s="231"/>
      <c r="CF92" s="231"/>
      <c r="CG92" s="231"/>
      <c r="CH92" s="231"/>
      <c r="CI92" s="231"/>
      <c r="CJ92" s="233"/>
      <c r="CK92" s="167"/>
      <c r="CL92" s="146"/>
      <c r="CM92" s="146"/>
      <c r="CN92" s="146"/>
      <c r="CO92" s="146"/>
      <c r="CP92" s="146"/>
      <c r="CQ92" s="146"/>
      <c r="CR92" s="167"/>
      <c r="CS92" s="231"/>
      <c r="CT92" s="231"/>
      <c r="CU92" s="231"/>
      <c r="CV92" s="231"/>
      <c r="CW92" s="231"/>
      <c r="CX92" s="231"/>
      <c r="CY92" s="231"/>
      <c r="CZ92" s="231"/>
      <c r="DA92" s="231"/>
      <c r="DB92" s="231"/>
      <c r="DC92" s="231"/>
      <c r="DD92" s="231"/>
      <c r="DE92" s="231"/>
      <c r="DF92" s="231"/>
      <c r="DG92" s="231"/>
      <c r="DH92" s="231"/>
      <c r="DI92" s="231"/>
      <c r="DJ92" s="231"/>
      <c r="DK92" s="231"/>
      <c r="DL92" s="231"/>
      <c r="DM92" s="231"/>
      <c r="DN92" s="231"/>
      <c r="DO92" s="231"/>
      <c r="DP92" s="231"/>
      <c r="DQ92" s="231"/>
      <c r="DR92" s="231"/>
      <c r="DS92" s="231"/>
      <c r="DT92" s="278"/>
      <c r="DU92" s="146"/>
      <c r="DV92" s="173"/>
      <c r="DW92" s="146"/>
      <c r="DX92" s="173"/>
      <c r="DY92" s="146"/>
      <c r="DZ92" s="169"/>
      <c r="EA92" s="169"/>
      <c r="EB92" s="169"/>
      <c r="EC92" s="146"/>
      <c r="ED92" s="207"/>
      <c r="EE92" s="231"/>
      <c r="EF92" s="231"/>
      <c r="EG92" s="231"/>
      <c r="EH92" s="233"/>
    </row>
    <row r="93" spans="1:138" x14ac:dyDescent="0.25">
      <c r="A93" s="152">
        <v>89</v>
      </c>
      <c r="B93" s="146"/>
      <c r="C93" s="146"/>
      <c r="D93" s="168"/>
      <c r="E93" s="166"/>
      <c r="F93" s="166"/>
      <c r="G93" s="135"/>
      <c r="M93" s="167"/>
      <c r="N93" s="146"/>
      <c r="O93" s="146"/>
      <c r="P93" s="146"/>
      <c r="Q93" s="146"/>
      <c r="R93" s="146"/>
      <c r="S93" s="167"/>
      <c r="T93" s="146"/>
      <c r="U93" s="146"/>
      <c r="V93" s="146"/>
      <c r="W93" s="146"/>
      <c r="X93" s="146"/>
      <c r="Y93" s="167"/>
      <c r="Z93" s="146"/>
      <c r="AA93" s="146"/>
      <c r="AB93" s="146"/>
      <c r="AC93" s="146"/>
      <c r="AD93" s="146"/>
      <c r="AE93" s="167"/>
      <c r="AF93" s="146"/>
      <c r="AG93" s="146"/>
      <c r="AH93" s="146"/>
      <c r="AI93" s="169"/>
      <c r="AJ93" s="169"/>
      <c r="AK93" s="170"/>
      <c r="AL93" s="167"/>
      <c r="AM93" s="146"/>
      <c r="AN93" s="146"/>
      <c r="AO93" s="146"/>
      <c r="AP93" s="146"/>
      <c r="AQ93" s="171"/>
      <c r="AR93" s="172" t="s">
        <v>1123</v>
      </c>
      <c r="AS93" s="359"/>
      <c r="AT93" s="173"/>
      <c r="AU93" s="173"/>
      <c r="AV93" s="173"/>
      <c r="AW93" s="173"/>
      <c r="AX93" s="173"/>
      <c r="AY93" s="173"/>
      <c r="AZ93" s="173"/>
      <c r="BA93" s="173"/>
      <c r="BB93" s="173"/>
      <c r="BC93" s="146"/>
      <c r="BD93" s="173"/>
      <c r="BE93" s="173"/>
      <c r="BF93" s="173"/>
      <c r="BG93" s="173"/>
      <c r="BH93" s="167"/>
      <c r="BI93" s="171"/>
      <c r="BJ93" s="302"/>
      <c r="BK93" s="303"/>
      <c r="BL93" s="173"/>
      <c r="BM93" s="304"/>
      <c r="BN93" s="278"/>
      <c r="BO93" s="171"/>
      <c r="BP93" s="231"/>
      <c r="BQ93" s="231"/>
      <c r="BR93" s="231"/>
      <c r="BS93" s="231"/>
      <c r="BT93" s="231"/>
      <c r="BU93" s="231"/>
      <c r="BV93" s="233"/>
      <c r="BW93" s="167"/>
      <c r="BX93" s="231"/>
      <c r="BY93" s="231"/>
      <c r="BZ93" s="231"/>
      <c r="CA93" s="231"/>
      <c r="CB93" s="231"/>
      <c r="CC93" s="233"/>
      <c r="CD93" s="167"/>
      <c r="CE93" s="231"/>
      <c r="CF93" s="231"/>
      <c r="CG93" s="231"/>
      <c r="CH93" s="231"/>
      <c r="CI93" s="231"/>
      <c r="CJ93" s="233"/>
      <c r="CK93" s="167"/>
      <c r="CL93" s="146"/>
      <c r="CM93" s="146"/>
      <c r="CN93" s="146"/>
      <c r="CO93" s="146"/>
      <c r="CP93" s="146"/>
      <c r="CQ93" s="146"/>
      <c r="CR93" s="167"/>
      <c r="CS93" s="231"/>
      <c r="CT93" s="231"/>
      <c r="CU93" s="231"/>
      <c r="CV93" s="231"/>
      <c r="CW93" s="231"/>
      <c r="CX93" s="231"/>
      <c r="CY93" s="231"/>
      <c r="CZ93" s="231"/>
      <c r="DA93" s="231"/>
      <c r="DB93" s="231"/>
      <c r="DC93" s="231"/>
      <c r="DD93" s="231"/>
      <c r="DE93" s="231"/>
      <c r="DF93" s="231"/>
      <c r="DG93" s="231"/>
      <c r="DH93" s="231"/>
      <c r="DI93" s="231"/>
      <c r="DJ93" s="231"/>
      <c r="DK93" s="231"/>
      <c r="DL93" s="231"/>
      <c r="DM93" s="231"/>
      <c r="DN93" s="231"/>
      <c r="DO93" s="231"/>
      <c r="DP93" s="231"/>
      <c r="DQ93" s="231"/>
      <c r="DR93" s="231"/>
      <c r="DS93" s="231"/>
      <c r="DT93" s="278"/>
      <c r="DU93" s="146"/>
      <c r="DV93" s="173"/>
      <c r="DW93" s="146"/>
      <c r="DX93" s="173"/>
      <c r="DY93" s="146"/>
      <c r="DZ93" s="169"/>
      <c r="EA93" s="169"/>
      <c r="EB93" s="169"/>
      <c r="EC93" s="146"/>
      <c r="ED93" s="207"/>
      <c r="EE93" s="231"/>
      <c r="EF93" s="231"/>
      <c r="EG93" s="231"/>
      <c r="EH93" s="233"/>
    </row>
    <row r="94" spans="1:138" x14ac:dyDescent="0.25">
      <c r="A94" s="152">
        <v>90</v>
      </c>
      <c r="B94" s="146">
        <v>13</v>
      </c>
      <c r="C94" s="146"/>
      <c r="D94" s="168">
        <v>42138</v>
      </c>
      <c r="E94" s="166">
        <v>1</v>
      </c>
      <c r="F94" s="166">
        <v>0</v>
      </c>
      <c r="G94" s="135"/>
      <c r="M94" s="167"/>
      <c r="N94" s="146"/>
      <c r="O94" s="146"/>
      <c r="P94" s="146">
        <v>2</v>
      </c>
      <c r="Q94" s="146">
        <v>2</v>
      </c>
      <c r="R94" s="146">
        <v>2</v>
      </c>
      <c r="S94" s="167"/>
      <c r="T94" s="146"/>
      <c r="U94" s="146"/>
      <c r="V94" s="146"/>
      <c r="W94" s="146"/>
      <c r="X94" s="146"/>
      <c r="Y94" s="167"/>
      <c r="Z94" s="146"/>
      <c r="AA94" s="146"/>
      <c r="AB94" s="146"/>
      <c r="AC94" s="146"/>
      <c r="AD94" s="146"/>
      <c r="AE94" s="167"/>
      <c r="AF94" s="146"/>
      <c r="AG94" s="146"/>
      <c r="AH94" s="146"/>
      <c r="AI94" s="169"/>
      <c r="AJ94" s="169"/>
      <c r="AK94" s="170"/>
      <c r="AL94" s="167"/>
      <c r="AM94" s="146"/>
      <c r="AN94" s="146"/>
      <c r="AO94" s="146">
        <v>30</v>
      </c>
      <c r="AP94" s="146"/>
      <c r="AQ94" s="171"/>
      <c r="AR94" s="172"/>
      <c r="AS94" s="359"/>
      <c r="AT94" s="173"/>
      <c r="AU94" s="173"/>
      <c r="AV94" s="173"/>
      <c r="AW94" s="173"/>
      <c r="AX94" s="173"/>
      <c r="AY94" s="173"/>
      <c r="AZ94" s="173"/>
      <c r="BA94" s="173"/>
      <c r="BB94" s="173"/>
      <c r="BC94" s="146"/>
      <c r="BD94" s="173"/>
      <c r="BE94" s="173"/>
      <c r="BF94" s="173"/>
      <c r="BG94" s="173"/>
      <c r="BH94" s="167"/>
      <c r="BI94" s="171"/>
      <c r="BJ94" s="302"/>
      <c r="BK94" s="303"/>
      <c r="BL94" s="173"/>
      <c r="BM94" s="304"/>
      <c r="BN94" s="278"/>
      <c r="BO94" s="171"/>
      <c r="BP94" s="231"/>
      <c r="BQ94" s="231"/>
      <c r="BR94" s="231"/>
      <c r="BS94" s="231"/>
      <c r="BT94" s="231"/>
      <c r="BU94" s="231"/>
      <c r="BV94" s="233"/>
      <c r="BW94" s="167"/>
      <c r="BX94" s="231"/>
      <c r="BY94" s="231"/>
      <c r="BZ94" s="231"/>
      <c r="CA94" s="231"/>
      <c r="CB94" s="231"/>
      <c r="CC94" s="233"/>
      <c r="CD94" s="167"/>
      <c r="CE94" s="231"/>
      <c r="CF94" s="231"/>
      <c r="CG94" s="231"/>
      <c r="CH94" s="231"/>
      <c r="CI94" s="231"/>
      <c r="CJ94" s="233"/>
      <c r="CK94" s="167"/>
      <c r="CL94" s="146"/>
      <c r="CM94" s="146"/>
      <c r="CN94" s="146"/>
      <c r="CO94" s="146"/>
      <c r="CP94" s="146"/>
      <c r="CQ94" s="146"/>
      <c r="CR94" s="167"/>
      <c r="CS94" s="231"/>
      <c r="CT94" s="231"/>
      <c r="CU94" s="231"/>
      <c r="CV94" s="231"/>
      <c r="CW94" s="231"/>
      <c r="CX94" s="231"/>
      <c r="CY94" s="231"/>
      <c r="CZ94" s="231"/>
      <c r="DA94" s="231"/>
      <c r="DB94" s="231"/>
      <c r="DC94" s="231"/>
      <c r="DD94" s="231"/>
      <c r="DE94" s="231"/>
      <c r="DF94" s="231"/>
      <c r="DG94" s="231"/>
      <c r="DH94" s="231"/>
      <c r="DI94" s="231"/>
      <c r="DJ94" s="231"/>
      <c r="DK94" s="231"/>
      <c r="DL94" s="231"/>
      <c r="DM94" s="231"/>
      <c r="DN94" s="231"/>
      <c r="DO94" s="231"/>
      <c r="DP94" s="231"/>
      <c r="DQ94" s="231"/>
      <c r="DR94" s="231"/>
      <c r="DS94" s="231"/>
      <c r="DT94" s="278"/>
      <c r="DU94" s="146"/>
      <c r="DV94" s="173"/>
      <c r="DW94" s="146"/>
      <c r="DX94" s="173"/>
      <c r="DY94" s="146"/>
      <c r="DZ94" s="169"/>
      <c r="EA94" s="169"/>
      <c r="EB94" s="169"/>
      <c r="EC94" s="146"/>
      <c r="ED94" s="207"/>
      <c r="EE94" s="231"/>
      <c r="EF94" s="231"/>
      <c r="EG94" s="231"/>
      <c r="EH94" s="313"/>
    </row>
    <row r="95" spans="1:138" x14ac:dyDescent="0.25">
      <c r="A95" s="152">
        <v>91</v>
      </c>
      <c r="B95" s="146" t="s">
        <v>175</v>
      </c>
      <c r="C95" s="146"/>
      <c r="D95" s="168">
        <v>42118</v>
      </c>
      <c r="E95" s="166">
        <v>1</v>
      </c>
      <c r="F95" s="166">
        <v>0</v>
      </c>
      <c r="G95" s="135"/>
      <c r="M95" s="167">
        <v>1</v>
      </c>
      <c r="N95" s="146">
        <v>1</v>
      </c>
      <c r="O95" s="146">
        <v>1</v>
      </c>
      <c r="P95" s="146">
        <v>0</v>
      </c>
      <c r="Q95" s="146">
        <v>0</v>
      </c>
      <c r="R95" s="146">
        <v>0</v>
      </c>
      <c r="S95" s="167"/>
      <c r="T95" s="146"/>
      <c r="U95" s="146"/>
      <c r="V95" s="146"/>
      <c r="W95" s="146"/>
      <c r="X95" s="146"/>
      <c r="Y95" s="167"/>
      <c r="Z95" s="146"/>
      <c r="AA95" s="146"/>
      <c r="AB95" s="146"/>
      <c r="AC95" s="146"/>
      <c r="AD95" s="146"/>
      <c r="AE95" s="167"/>
      <c r="AF95" s="146"/>
      <c r="AG95" s="146"/>
      <c r="AH95" s="146"/>
      <c r="AI95" s="169"/>
      <c r="AJ95" s="169"/>
      <c r="AK95" s="170"/>
      <c r="AL95" s="167">
        <v>20</v>
      </c>
      <c r="AM95" s="146"/>
      <c r="AN95" s="146"/>
      <c r="AO95" s="146">
        <v>10</v>
      </c>
      <c r="AP95" s="146"/>
      <c r="AQ95" s="171"/>
      <c r="AR95" s="172" t="s">
        <v>1315</v>
      </c>
      <c r="AS95" s="359">
        <v>2</v>
      </c>
      <c r="AT95" s="173"/>
      <c r="AU95" s="173"/>
      <c r="AV95" s="173"/>
      <c r="AW95" s="173"/>
      <c r="AX95" s="173"/>
      <c r="AY95" s="173"/>
      <c r="AZ95" s="173"/>
      <c r="BA95" s="173"/>
      <c r="BB95" s="173"/>
      <c r="BC95" s="146">
        <v>2</v>
      </c>
      <c r="BD95" s="173">
        <v>1.53</v>
      </c>
      <c r="BE95" s="173">
        <v>1.42</v>
      </c>
      <c r="BF95" s="173"/>
      <c r="BG95" s="173"/>
      <c r="BH95" s="167"/>
      <c r="BI95" s="171"/>
      <c r="BJ95" s="302"/>
      <c r="BK95" s="303"/>
      <c r="BL95" s="173"/>
      <c r="BM95" s="304"/>
      <c r="BN95" s="278"/>
      <c r="BO95" s="171"/>
      <c r="BP95" s="231"/>
      <c r="BQ95" s="231"/>
      <c r="BR95" s="231"/>
      <c r="BS95" s="231"/>
      <c r="BT95" s="231"/>
      <c r="BU95" s="231"/>
      <c r="BV95" s="233"/>
      <c r="BW95" s="167"/>
      <c r="BX95" s="231"/>
      <c r="BY95" s="231"/>
      <c r="BZ95" s="231"/>
      <c r="CA95" s="231"/>
      <c r="CB95" s="231"/>
      <c r="CC95" s="233"/>
      <c r="CD95" s="167"/>
      <c r="CE95" s="231"/>
      <c r="CF95" s="231"/>
      <c r="CG95" s="231"/>
      <c r="CH95" s="231"/>
      <c r="CI95" s="231"/>
      <c r="CJ95" s="233"/>
      <c r="CK95" s="167"/>
      <c r="CL95" s="146"/>
      <c r="CM95" s="146"/>
      <c r="CN95" s="146"/>
      <c r="CO95" s="146"/>
      <c r="CP95" s="146"/>
      <c r="CQ95" s="146"/>
      <c r="CR95" s="167"/>
      <c r="CS95" s="231"/>
      <c r="CT95" s="231"/>
      <c r="CU95" s="231"/>
      <c r="CV95" s="231"/>
      <c r="CW95" s="231"/>
      <c r="CX95" s="231"/>
      <c r="CY95" s="231"/>
      <c r="CZ95" s="231"/>
      <c r="DA95" s="231"/>
      <c r="DB95" s="231"/>
      <c r="DC95" s="231"/>
      <c r="DD95" s="231"/>
      <c r="DE95" s="231"/>
      <c r="DF95" s="231"/>
      <c r="DG95" s="231"/>
      <c r="DH95" s="231"/>
      <c r="DI95" s="231"/>
      <c r="DJ95" s="231"/>
      <c r="DK95" s="231"/>
      <c r="DL95" s="231"/>
      <c r="DM95" s="231"/>
      <c r="DN95" s="231"/>
      <c r="DO95" s="231"/>
      <c r="DP95" s="231"/>
      <c r="DQ95" s="231"/>
      <c r="DR95" s="231"/>
      <c r="DS95" s="231"/>
      <c r="DT95" s="278"/>
      <c r="DU95" s="146"/>
      <c r="DV95" s="173"/>
      <c r="DW95" s="146"/>
      <c r="DX95" s="173"/>
      <c r="DY95" s="146"/>
      <c r="DZ95" s="169"/>
      <c r="EA95" s="169"/>
      <c r="EB95" s="169"/>
      <c r="EC95" s="146"/>
      <c r="ED95" s="207"/>
      <c r="EE95" s="231"/>
      <c r="EF95" s="231"/>
      <c r="EG95" s="231"/>
      <c r="EH95" s="313"/>
    </row>
    <row r="96" spans="1:138" x14ac:dyDescent="0.25">
      <c r="A96" s="152">
        <v>92</v>
      </c>
      <c r="B96" s="146"/>
      <c r="C96" s="146"/>
      <c r="D96" s="168">
        <v>42118</v>
      </c>
      <c r="E96" s="166">
        <v>1</v>
      </c>
      <c r="F96" s="166">
        <v>1</v>
      </c>
      <c r="G96">
        <v>8.5</v>
      </c>
      <c r="I96">
        <v>9</v>
      </c>
      <c r="J96">
        <v>8.6999999999999993</v>
      </c>
      <c r="L96">
        <v>20</v>
      </c>
      <c r="M96" s="167">
        <v>1</v>
      </c>
      <c r="N96" s="146">
        <v>1</v>
      </c>
      <c r="O96" s="146">
        <v>1</v>
      </c>
      <c r="P96" s="146">
        <v>1</v>
      </c>
      <c r="Q96" s="146">
        <v>1</v>
      </c>
      <c r="R96" s="146">
        <v>1</v>
      </c>
      <c r="S96" s="167"/>
      <c r="T96" s="146"/>
      <c r="U96" s="146" t="s">
        <v>1128</v>
      </c>
      <c r="V96" s="146" t="s">
        <v>1131</v>
      </c>
      <c r="W96" s="146"/>
      <c r="X96" s="146"/>
      <c r="Y96" s="167"/>
      <c r="Z96" s="146"/>
      <c r="AA96" s="146">
        <v>2</v>
      </c>
      <c r="AB96" s="146">
        <v>2</v>
      </c>
      <c r="AC96" s="146">
        <v>2</v>
      </c>
      <c r="AD96" s="146"/>
      <c r="AE96" s="167">
        <v>2</v>
      </c>
      <c r="AF96" s="146"/>
      <c r="AG96" s="146"/>
      <c r="AH96" s="146"/>
      <c r="AI96" s="169">
        <v>42146</v>
      </c>
      <c r="AJ96" s="169">
        <v>42146</v>
      </c>
      <c r="AK96" s="170">
        <v>42146</v>
      </c>
      <c r="AL96" s="167"/>
      <c r="AM96" s="146"/>
      <c r="AN96" s="146"/>
      <c r="AO96" s="146"/>
      <c r="AP96" s="146"/>
      <c r="AQ96" s="171"/>
      <c r="AR96" s="172" t="s">
        <v>1316</v>
      </c>
      <c r="AS96" s="359">
        <v>1</v>
      </c>
      <c r="AT96" s="173">
        <v>1.58</v>
      </c>
      <c r="AU96" s="173">
        <v>135</v>
      </c>
      <c r="AV96" s="173"/>
      <c r="AW96" s="173"/>
      <c r="AX96" s="173"/>
      <c r="AY96" s="173"/>
      <c r="AZ96" s="173"/>
      <c r="BA96" s="173"/>
      <c r="BB96" s="173"/>
      <c r="BC96" s="146"/>
      <c r="BD96" s="173"/>
      <c r="BE96" s="173"/>
      <c r="BF96" s="173"/>
      <c r="BG96" s="173"/>
      <c r="BH96" s="167">
        <v>2</v>
      </c>
      <c r="BI96" s="171">
        <v>2</v>
      </c>
      <c r="BJ96" s="302"/>
      <c r="BK96" s="303"/>
      <c r="BL96" s="173"/>
      <c r="BM96" s="304"/>
      <c r="BN96" s="278">
        <v>92</v>
      </c>
      <c r="BO96" s="171">
        <v>2</v>
      </c>
      <c r="BP96" s="231">
        <v>0</v>
      </c>
      <c r="BQ96" s="231">
        <v>8</v>
      </c>
      <c r="BR96" s="231">
        <v>0</v>
      </c>
      <c r="BS96" s="231">
        <f>BR96+BQ96</f>
        <v>8</v>
      </c>
      <c r="BT96" s="231">
        <v>0</v>
      </c>
      <c r="BU96" s="231">
        <v>0</v>
      </c>
      <c r="BV96" s="233"/>
      <c r="BW96" s="167">
        <v>1</v>
      </c>
      <c r="BX96" s="231">
        <v>9</v>
      </c>
      <c r="BY96" s="231">
        <v>0</v>
      </c>
      <c r="BZ96" s="231">
        <f>BY96+BX96</f>
        <v>9</v>
      </c>
      <c r="CA96" s="231">
        <v>0</v>
      </c>
      <c r="CB96" s="231">
        <v>0</v>
      </c>
      <c r="CC96" s="233"/>
      <c r="CD96" s="167"/>
      <c r="CE96" s="231"/>
      <c r="CF96" s="231"/>
      <c r="CG96" s="231"/>
      <c r="CH96" s="231"/>
      <c r="CI96" s="231"/>
      <c r="CJ96" s="233"/>
      <c r="CK96" s="167"/>
      <c r="CL96" s="146"/>
      <c r="CM96" s="146"/>
      <c r="CN96" s="146"/>
      <c r="CO96" s="146"/>
      <c r="CP96" s="146"/>
      <c r="CQ96" s="146"/>
      <c r="CR96" s="167"/>
      <c r="CS96" s="231"/>
      <c r="CT96" s="231"/>
      <c r="CU96" s="231"/>
      <c r="CV96" s="231"/>
      <c r="CW96" s="231"/>
      <c r="CX96" s="231"/>
      <c r="CY96" s="231"/>
      <c r="CZ96" s="231"/>
      <c r="DA96" s="231"/>
      <c r="DB96" s="231"/>
      <c r="DC96" s="231"/>
      <c r="DD96" s="231"/>
      <c r="DE96" s="231"/>
      <c r="DF96" s="231"/>
      <c r="DG96" s="231"/>
      <c r="DH96" s="231"/>
      <c r="DI96" s="231"/>
      <c r="DJ96" s="231"/>
      <c r="DK96" s="231"/>
      <c r="DL96" s="231"/>
      <c r="DM96" s="231"/>
      <c r="DN96" s="231"/>
      <c r="DO96" s="231"/>
      <c r="DP96" s="231"/>
      <c r="DQ96" s="231"/>
      <c r="DR96" s="231"/>
      <c r="DS96" s="231"/>
      <c r="DT96" s="278"/>
      <c r="DU96" s="146"/>
      <c r="DV96" s="173"/>
      <c r="DW96" s="146"/>
      <c r="DX96" s="173"/>
      <c r="DY96" s="146"/>
      <c r="DZ96" s="169"/>
      <c r="EA96" s="169"/>
      <c r="EB96" s="169"/>
      <c r="EC96" s="146"/>
      <c r="ED96" s="207"/>
      <c r="EE96" s="231"/>
      <c r="EF96" s="231"/>
      <c r="EG96" s="231"/>
      <c r="EH96" s="233"/>
    </row>
    <row r="97" spans="1:138" x14ac:dyDescent="0.25">
      <c r="A97" s="152">
        <v>93</v>
      </c>
      <c r="B97" s="146" t="s">
        <v>178</v>
      </c>
      <c r="C97" s="146"/>
      <c r="D97" s="168">
        <v>42152</v>
      </c>
      <c r="E97" s="166">
        <v>1</v>
      </c>
      <c r="F97" s="166">
        <v>0</v>
      </c>
      <c r="G97" s="135"/>
      <c r="M97" s="167"/>
      <c r="N97" s="146"/>
      <c r="O97" s="146"/>
      <c r="P97" s="146"/>
      <c r="Q97" s="146"/>
      <c r="R97" s="146">
        <v>1</v>
      </c>
      <c r="S97" s="167"/>
      <c r="T97" s="146"/>
      <c r="U97" s="146"/>
      <c r="V97" s="146"/>
      <c r="W97" s="146"/>
      <c r="X97" s="146"/>
      <c r="Y97" s="167"/>
      <c r="Z97" s="146"/>
      <c r="AA97" s="146"/>
      <c r="AB97" s="146"/>
      <c r="AC97" s="146"/>
      <c r="AD97" s="146"/>
      <c r="AE97" s="167"/>
      <c r="AF97" s="146"/>
      <c r="AG97" s="146"/>
      <c r="AH97" s="146"/>
      <c r="AI97" s="169"/>
      <c r="AJ97" s="169"/>
      <c r="AK97" s="170"/>
      <c r="AL97" s="167"/>
      <c r="AM97" s="146"/>
      <c r="AN97" s="146"/>
      <c r="AO97" s="146"/>
      <c r="AP97" s="146"/>
      <c r="AQ97" s="171"/>
      <c r="AR97" s="172"/>
      <c r="AS97" s="359"/>
      <c r="AT97" s="173"/>
      <c r="AU97" s="173"/>
      <c r="AV97" s="173"/>
      <c r="AW97" s="173"/>
      <c r="AX97" s="173"/>
      <c r="AY97" s="173"/>
      <c r="AZ97" s="173"/>
      <c r="BA97" s="173"/>
      <c r="BB97" s="173"/>
      <c r="BC97" s="146"/>
      <c r="BD97" s="173"/>
      <c r="BE97" s="173"/>
      <c r="BF97" s="173"/>
      <c r="BG97" s="173"/>
      <c r="BH97" s="167"/>
      <c r="BI97" s="171"/>
      <c r="BJ97" s="302"/>
      <c r="BK97" s="303"/>
      <c r="BL97" s="173"/>
      <c r="BM97" s="304"/>
      <c r="BN97" s="278"/>
      <c r="BO97" s="171"/>
      <c r="BP97" s="231"/>
      <c r="BQ97" s="231"/>
      <c r="BR97" s="231"/>
      <c r="BS97" s="231"/>
      <c r="BT97" s="231"/>
      <c r="BU97" s="231"/>
      <c r="BV97" s="233"/>
      <c r="BW97" s="167"/>
      <c r="BX97" s="231"/>
      <c r="BY97" s="231"/>
      <c r="BZ97" s="231"/>
      <c r="CA97" s="231"/>
      <c r="CB97" s="231"/>
      <c r="CC97" s="233"/>
      <c r="CD97" s="167"/>
      <c r="CE97" s="231"/>
      <c r="CF97" s="231"/>
      <c r="CG97" s="231"/>
      <c r="CH97" s="231"/>
      <c r="CI97" s="231"/>
      <c r="CJ97" s="233"/>
      <c r="CK97" s="167"/>
      <c r="CL97" s="146"/>
      <c r="CM97" s="146"/>
      <c r="CN97" s="146"/>
      <c r="CO97" s="146"/>
      <c r="CP97" s="146"/>
      <c r="CQ97" s="146"/>
      <c r="CR97" s="167"/>
      <c r="CS97" s="231"/>
      <c r="CT97" s="231"/>
      <c r="CU97" s="231"/>
      <c r="CV97" s="231"/>
      <c r="CW97" s="231"/>
      <c r="CX97" s="231"/>
      <c r="CY97" s="231"/>
      <c r="CZ97" s="231"/>
      <c r="DA97" s="231"/>
      <c r="DB97" s="231"/>
      <c r="DC97" s="231"/>
      <c r="DD97" s="231"/>
      <c r="DE97" s="231"/>
      <c r="DF97" s="231"/>
      <c r="DG97" s="231"/>
      <c r="DH97" s="231"/>
      <c r="DI97" s="231"/>
      <c r="DJ97" s="231"/>
      <c r="DK97" s="231"/>
      <c r="DL97" s="231"/>
      <c r="DM97" s="231"/>
      <c r="DN97" s="231"/>
      <c r="DO97" s="231"/>
      <c r="DP97" s="231"/>
      <c r="DQ97" s="231"/>
      <c r="DR97" s="231"/>
      <c r="DS97" s="231"/>
      <c r="DT97" s="278"/>
      <c r="DU97" s="146"/>
      <c r="DV97" s="173"/>
      <c r="DW97" s="146"/>
      <c r="DX97" s="173"/>
      <c r="DY97" s="146"/>
      <c r="DZ97" s="169"/>
      <c r="EA97" s="169"/>
      <c r="EB97" s="169"/>
      <c r="EC97" s="146"/>
      <c r="ED97" s="234"/>
      <c r="EE97" s="234"/>
      <c r="EF97" s="234"/>
      <c r="EG97" s="231"/>
      <c r="EH97" s="233"/>
    </row>
    <row r="98" spans="1:138" x14ac:dyDescent="0.25">
      <c r="A98" s="152">
        <v>94</v>
      </c>
      <c r="B98" s="146" t="s">
        <v>180</v>
      </c>
      <c r="C98" s="146"/>
      <c r="D98" s="168">
        <v>42118</v>
      </c>
      <c r="E98" s="166">
        <v>1</v>
      </c>
      <c r="F98" s="166">
        <v>1</v>
      </c>
      <c r="G98">
        <v>8.6999999999999993</v>
      </c>
      <c r="I98">
        <v>10</v>
      </c>
      <c r="M98" s="167">
        <v>1</v>
      </c>
      <c r="N98" s="146">
        <v>1</v>
      </c>
      <c r="O98" s="146">
        <v>1</v>
      </c>
      <c r="P98" s="146">
        <v>0</v>
      </c>
      <c r="Q98" s="146">
        <v>0</v>
      </c>
      <c r="R98" s="146">
        <v>0</v>
      </c>
      <c r="S98" s="167" t="s">
        <v>1128</v>
      </c>
      <c r="T98" s="146" t="s">
        <v>1128</v>
      </c>
      <c r="U98" s="146" t="s">
        <v>1128</v>
      </c>
      <c r="V98" s="146"/>
      <c r="W98" s="146"/>
      <c r="X98" s="146"/>
      <c r="Y98" s="167">
        <v>2</v>
      </c>
      <c r="Z98" s="146">
        <v>4</v>
      </c>
      <c r="AA98" s="146">
        <v>9</v>
      </c>
      <c r="AB98" s="146">
        <v>0</v>
      </c>
      <c r="AC98" s="146"/>
      <c r="AD98" s="146"/>
      <c r="AE98" s="167"/>
      <c r="AF98" s="146"/>
      <c r="AG98" s="146">
        <v>9</v>
      </c>
      <c r="AH98" s="146"/>
      <c r="AI98" s="169"/>
      <c r="AJ98" s="169"/>
      <c r="AK98" s="170"/>
      <c r="AL98" s="167"/>
      <c r="AM98" s="146"/>
      <c r="AN98" s="146"/>
      <c r="AO98" s="146">
        <v>10</v>
      </c>
      <c r="AP98" s="146"/>
      <c r="AQ98" s="171"/>
      <c r="AR98" s="172" t="s">
        <v>1309</v>
      </c>
      <c r="AS98" s="359">
        <v>1</v>
      </c>
      <c r="AT98" s="173"/>
      <c r="AU98" s="173"/>
      <c r="AV98" s="173"/>
      <c r="AW98" s="173"/>
      <c r="AX98" s="173"/>
      <c r="AY98" s="173"/>
      <c r="AZ98" s="173"/>
      <c r="BA98" s="173"/>
      <c r="BB98" s="173"/>
      <c r="BC98" s="146">
        <v>1</v>
      </c>
      <c r="BD98" s="173">
        <v>2.17</v>
      </c>
      <c r="BE98" s="173"/>
      <c r="BF98" s="173"/>
      <c r="BG98" s="173"/>
      <c r="BH98" s="167">
        <v>0</v>
      </c>
      <c r="BI98" s="171">
        <v>0</v>
      </c>
      <c r="BJ98" s="365"/>
      <c r="BK98" s="303"/>
      <c r="BL98" s="173"/>
      <c r="BM98" s="304"/>
      <c r="BN98" s="278"/>
      <c r="BO98" s="171"/>
      <c r="BP98" s="231"/>
      <c r="BQ98" s="231"/>
      <c r="BR98" s="231"/>
      <c r="BS98" s="231"/>
      <c r="BT98" s="231"/>
      <c r="BU98" s="231"/>
      <c r="BV98" s="233"/>
      <c r="BW98" s="167"/>
      <c r="BX98" s="231"/>
      <c r="BY98" s="231"/>
      <c r="BZ98" s="231"/>
      <c r="CA98" s="231"/>
      <c r="CB98" s="231"/>
      <c r="CC98" s="233"/>
      <c r="CD98" s="167"/>
      <c r="CE98" s="231"/>
      <c r="CF98" s="231"/>
      <c r="CG98" s="231"/>
      <c r="CH98" s="231"/>
      <c r="CI98" s="231"/>
      <c r="CJ98" s="233"/>
      <c r="CK98" s="167"/>
      <c r="CL98" s="146"/>
      <c r="CM98" s="146"/>
      <c r="CN98" s="146"/>
      <c r="CO98" s="146"/>
      <c r="CP98" s="146"/>
      <c r="CQ98" s="146"/>
      <c r="CR98" s="167"/>
      <c r="CS98" s="231"/>
      <c r="CT98" s="231"/>
      <c r="CU98" s="231"/>
      <c r="CV98" s="231"/>
      <c r="CW98" s="231"/>
      <c r="CX98" s="231"/>
      <c r="CY98" s="231"/>
      <c r="CZ98" s="231"/>
      <c r="DA98" s="231"/>
      <c r="DB98" s="231"/>
      <c r="DC98" s="231"/>
      <c r="DD98" s="231"/>
      <c r="DE98" s="231"/>
      <c r="DF98" s="231"/>
      <c r="DG98" s="231"/>
      <c r="DH98" s="231"/>
      <c r="DI98" s="231"/>
      <c r="DJ98" s="231"/>
      <c r="DK98" s="231"/>
      <c r="DL98" s="231"/>
      <c r="DM98" s="231"/>
      <c r="DN98" s="231"/>
      <c r="DO98" s="231"/>
      <c r="DP98" s="231"/>
      <c r="DQ98" s="231"/>
      <c r="DR98" s="231"/>
      <c r="DS98" s="231"/>
      <c r="DT98" s="278"/>
      <c r="DU98" s="146"/>
      <c r="DV98" s="173"/>
      <c r="DW98" s="146"/>
      <c r="DX98" s="173"/>
      <c r="DY98" s="146"/>
      <c r="DZ98" s="169"/>
      <c r="EA98" s="169"/>
      <c r="EB98" s="169"/>
      <c r="EC98" s="146"/>
      <c r="ED98" s="207"/>
      <c r="EE98" s="231"/>
      <c r="EF98" s="231"/>
      <c r="EG98" s="231"/>
      <c r="EH98" s="233"/>
    </row>
    <row r="99" spans="1:138" x14ac:dyDescent="0.25">
      <c r="A99" s="152">
        <v>95</v>
      </c>
      <c r="B99" s="146"/>
      <c r="C99" s="146"/>
      <c r="D99" s="168">
        <v>42118</v>
      </c>
      <c r="E99" s="166">
        <v>1</v>
      </c>
      <c r="F99" s="166">
        <v>0</v>
      </c>
      <c r="G99" s="135"/>
      <c r="M99" s="167">
        <v>1</v>
      </c>
      <c r="N99" s="146">
        <v>1</v>
      </c>
      <c r="O99" s="146">
        <v>0</v>
      </c>
      <c r="P99" s="146">
        <v>0</v>
      </c>
      <c r="Q99" s="146">
        <v>0</v>
      </c>
      <c r="R99" s="146">
        <v>0</v>
      </c>
      <c r="S99" s="167"/>
      <c r="T99" s="146"/>
      <c r="U99" s="146"/>
      <c r="V99" s="146"/>
      <c r="W99" s="146"/>
      <c r="X99" s="146"/>
      <c r="Y99" s="167"/>
      <c r="Z99" s="146"/>
      <c r="AA99" s="146"/>
      <c r="AB99" s="146"/>
      <c r="AC99" s="146"/>
      <c r="AD99" s="146"/>
      <c r="AE99" s="167"/>
      <c r="AF99" s="146"/>
      <c r="AG99" s="146"/>
      <c r="AH99" s="146"/>
      <c r="AI99" s="169"/>
      <c r="AJ99" s="169"/>
      <c r="AK99" s="170"/>
      <c r="AL99" s="167"/>
      <c r="AM99" s="146"/>
      <c r="AN99" s="146">
        <v>70</v>
      </c>
      <c r="AO99" s="146"/>
      <c r="AP99" s="146"/>
      <c r="AQ99" s="171"/>
      <c r="AR99" s="172" t="s">
        <v>1283</v>
      </c>
      <c r="AS99" s="359">
        <v>2</v>
      </c>
      <c r="AT99" s="173"/>
      <c r="AU99" s="173"/>
      <c r="AV99" s="173"/>
      <c r="AW99" s="173"/>
      <c r="AX99" s="173"/>
      <c r="AY99" s="173"/>
      <c r="AZ99" s="173"/>
      <c r="BA99" s="173"/>
      <c r="BB99" s="173"/>
      <c r="BC99" s="146">
        <v>1</v>
      </c>
      <c r="BD99" s="173">
        <v>1.68</v>
      </c>
      <c r="BE99" s="173"/>
      <c r="BF99" s="173"/>
      <c r="BG99" s="173"/>
      <c r="BH99" s="167"/>
      <c r="BI99" s="171"/>
      <c r="BJ99" s="302"/>
      <c r="BK99" s="303"/>
      <c r="BL99" s="173"/>
      <c r="BM99" s="304"/>
      <c r="BN99" s="278"/>
      <c r="BO99" s="171"/>
      <c r="BP99" s="231"/>
      <c r="BQ99" s="231"/>
      <c r="BR99" s="231"/>
      <c r="BS99" s="231"/>
      <c r="BT99" s="231"/>
      <c r="BU99" s="231"/>
      <c r="BV99" s="233"/>
      <c r="BW99" s="167"/>
      <c r="BX99" s="231"/>
      <c r="BY99" s="231"/>
      <c r="BZ99" s="231"/>
      <c r="CA99" s="231"/>
      <c r="CB99" s="231"/>
      <c r="CC99" s="233"/>
      <c r="CD99" s="167"/>
      <c r="CE99" s="231"/>
      <c r="CF99" s="231"/>
      <c r="CG99" s="231"/>
      <c r="CH99" s="231"/>
      <c r="CI99" s="231"/>
      <c r="CJ99" s="233"/>
      <c r="CK99" s="167"/>
      <c r="CL99" s="146"/>
      <c r="CM99" s="146"/>
      <c r="CN99" s="146"/>
      <c r="CO99" s="146"/>
      <c r="CP99" s="146"/>
      <c r="CQ99" s="146"/>
      <c r="CR99" s="167"/>
      <c r="CS99" s="231"/>
      <c r="CT99" s="231"/>
      <c r="CU99" s="231"/>
      <c r="CV99" s="231"/>
      <c r="CW99" s="231"/>
      <c r="CX99" s="231"/>
      <c r="CY99" s="231"/>
      <c r="CZ99" s="231"/>
      <c r="DA99" s="231"/>
      <c r="DB99" s="231"/>
      <c r="DC99" s="231"/>
      <c r="DD99" s="231"/>
      <c r="DE99" s="231"/>
      <c r="DF99" s="231"/>
      <c r="DG99" s="231"/>
      <c r="DH99" s="231"/>
      <c r="DI99" s="231"/>
      <c r="DJ99" s="231"/>
      <c r="DK99" s="231"/>
      <c r="DL99" s="231"/>
      <c r="DM99" s="231"/>
      <c r="DN99" s="231"/>
      <c r="DO99" s="231"/>
      <c r="DP99" s="231"/>
      <c r="DQ99" s="231"/>
      <c r="DR99" s="231"/>
      <c r="DS99" s="231"/>
      <c r="DT99" s="278"/>
      <c r="DU99" s="146"/>
      <c r="DV99" s="173"/>
      <c r="DW99" s="146"/>
      <c r="DX99" s="173"/>
      <c r="DY99" s="146"/>
      <c r="DZ99" s="169"/>
      <c r="EA99" s="169"/>
      <c r="EB99" s="169"/>
      <c r="EC99" s="146"/>
      <c r="ED99" s="207"/>
      <c r="EE99" s="231"/>
      <c r="EF99" s="231"/>
      <c r="EG99" s="231"/>
      <c r="EH99" s="313"/>
    </row>
    <row r="100" spans="1:138" x14ac:dyDescent="0.25">
      <c r="A100" s="152">
        <v>96</v>
      </c>
      <c r="B100" s="146">
        <v>38</v>
      </c>
      <c r="C100" s="146"/>
      <c r="D100" s="168">
        <v>42152</v>
      </c>
      <c r="E100" s="135">
        <v>1</v>
      </c>
      <c r="F100" s="166">
        <v>0</v>
      </c>
      <c r="G100" s="135"/>
      <c r="R100" s="135">
        <v>1</v>
      </c>
      <c r="AR100" s="172"/>
      <c r="BE100" s="173"/>
      <c r="BF100" s="173"/>
      <c r="BG100" s="173"/>
      <c r="BH100" s="167"/>
      <c r="BI100" s="171"/>
      <c r="BJ100" s="302"/>
      <c r="BK100" s="303"/>
      <c r="BL100" s="173"/>
      <c r="BM100" s="304"/>
      <c r="BN100" s="278"/>
      <c r="BO100" s="171"/>
      <c r="BP100" s="231"/>
      <c r="BQ100" s="231"/>
      <c r="BR100" s="231"/>
      <c r="BS100" s="231"/>
      <c r="BT100" s="231"/>
      <c r="BU100" s="231"/>
      <c r="BV100" s="233"/>
      <c r="BW100" s="167"/>
      <c r="BX100" s="231"/>
      <c r="BY100" s="231"/>
      <c r="BZ100" s="231"/>
      <c r="CA100" s="231"/>
      <c r="CB100" s="231"/>
      <c r="CC100" s="233"/>
      <c r="CD100" s="167"/>
      <c r="CE100" s="231"/>
      <c r="CF100" s="231"/>
      <c r="CG100" s="231"/>
      <c r="CH100" s="231"/>
      <c r="CI100" s="231"/>
      <c r="CJ100" s="233"/>
      <c r="CK100" s="167"/>
      <c r="CL100" s="146"/>
      <c r="CM100" s="146"/>
      <c r="CN100" s="146"/>
      <c r="CO100" s="146"/>
      <c r="CP100" s="146"/>
      <c r="CQ100" s="146"/>
      <c r="CR100" s="167"/>
      <c r="CS100" s="231"/>
      <c r="CT100" s="231"/>
      <c r="CU100" s="231"/>
      <c r="CV100" s="231"/>
      <c r="CW100" s="231"/>
      <c r="CX100" s="231"/>
      <c r="CY100" s="231"/>
      <c r="CZ100" s="231"/>
      <c r="DA100" s="231"/>
      <c r="DB100" s="231"/>
      <c r="DC100" s="231"/>
      <c r="DD100" s="231"/>
      <c r="DE100" s="231"/>
      <c r="DF100" s="231"/>
      <c r="DG100" s="231"/>
      <c r="DH100" s="231"/>
      <c r="DI100" s="231"/>
      <c r="DJ100" s="231"/>
      <c r="DK100" s="231"/>
      <c r="DL100" s="231"/>
      <c r="DM100" s="231"/>
      <c r="DN100" s="231"/>
      <c r="DO100" s="231"/>
      <c r="DP100" s="231"/>
      <c r="DQ100" s="231"/>
      <c r="DR100" s="231"/>
      <c r="DS100" s="231"/>
      <c r="DT100" s="278"/>
      <c r="DU100" s="146"/>
      <c r="DV100" s="173"/>
      <c r="DW100" s="146"/>
      <c r="DX100" s="173"/>
      <c r="DY100" s="146"/>
      <c r="DZ100" s="169"/>
      <c r="EA100" s="169"/>
      <c r="EB100" s="169"/>
      <c r="EC100" s="146"/>
      <c r="ED100" s="207"/>
      <c r="EE100" s="231"/>
      <c r="EF100" s="231"/>
      <c r="EG100" s="231"/>
      <c r="EH100" s="313"/>
    </row>
    <row r="101" spans="1:138" x14ac:dyDescent="0.25">
      <c r="A101" s="152">
        <v>97</v>
      </c>
      <c r="B101" s="146">
        <v>39</v>
      </c>
      <c r="C101" s="146"/>
      <c r="D101" s="168">
        <v>42118</v>
      </c>
      <c r="E101" s="166">
        <v>0</v>
      </c>
      <c r="F101" s="166"/>
      <c r="G101" s="135"/>
      <c r="M101" s="167"/>
      <c r="N101" s="146"/>
      <c r="O101" s="146"/>
      <c r="P101" s="146"/>
      <c r="Q101" s="146"/>
      <c r="R101" s="146"/>
      <c r="S101" s="167"/>
      <c r="T101" s="146"/>
      <c r="U101" s="146"/>
      <c r="V101" s="146"/>
      <c r="W101" s="146"/>
      <c r="X101" s="146"/>
      <c r="Y101" s="167"/>
      <c r="Z101" s="146"/>
      <c r="AA101" s="146"/>
      <c r="AB101" s="146"/>
      <c r="AC101" s="146"/>
      <c r="AD101" s="146"/>
      <c r="AE101" s="167"/>
      <c r="AF101" s="146"/>
      <c r="AG101" s="146"/>
      <c r="AH101" s="146"/>
      <c r="AI101" s="169"/>
      <c r="AJ101" s="169"/>
      <c r="AK101" s="170"/>
      <c r="AL101" s="167"/>
      <c r="AM101" s="146"/>
      <c r="AN101" s="146"/>
      <c r="AO101" s="146"/>
      <c r="AP101" s="146"/>
      <c r="AQ101" s="171"/>
      <c r="AR101" s="172" t="s">
        <v>1292</v>
      </c>
      <c r="AS101" s="359"/>
      <c r="AT101" s="173"/>
      <c r="AU101" s="173"/>
      <c r="AV101" s="173"/>
      <c r="AW101" s="173"/>
      <c r="AX101" s="173"/>
      <c r="AY101" s="173"/>
      <c r="AZ101" s="173"/>
      <c r="BA101" s="173"/>
      <c r="BB101" s="173"/>
      <c r="BC101" s="146"/>
      <c r="BD101" s="173"/>
      <c r="BE101" s="173"/>
      <c r="BF101" s="173"/>
      <c r="BG101" s="173"/>
      <c r="BH101" s="167"/>
      <c r="BI101" s="171"/>
      <c r="BJ101" s="302"/>
      <c r="BK101" s="303"/>
      <c r="BL101" s="173"/>
      <c r="BM101" s="304"/>
      <c r="BN101" s="278"/>
      <c r="BO101" s="171"/>
      <c r="BP101" s="231"/>
      <c r="BQ101" s="231"/>
      <c r="BR101" s="231"/>
      <c r="BS101" s="231"/>
      <c r="BT101" s="231"/>
      <c r="BU101" s="231"/>
      <c r="BV101" s="233"/>
      <c r="BW101" s="167"/>
      <c r="BX101" s="231"/>
      <c r="BY101" s="231"/>
      <c r="BZ101" s="231"/>
      <c r="CA101" s="231"/>
      <c r="CB101" s="231"/>
      <c r="CC101" s="233"/>
      <c r="CD101" s="167"/>
      <c r="CE101" s="231"/>
      <c r="CF101" s="231"/>
      <c r="CG101" s="231"/>
      <c r="CH101" s="231"/>
      <c r="CI101" s="231"/>
      <c r="CJ101" s="233"/>
      <c r="CK101" s="167"/>
      <c r="CL101" s="146"/>
      <c r="CM101" s="146"/>
      <c r="CN101" s="146"/>
      <c r="CO101" s="146"/>
      <c r="CP101" s="146"/>
      <c r="CQ101" s="146"/>
      <c r="CR101" s="167"/>
      <c r="CS101" s="231"/>
      <c r="CT101" s="231"/>
      <c r="CU101" s="231"/>
      <c r="CV101" s="231"/>
      <c r="CW101" s="231"/>
      <c r="CX101" s="231"/>
      <c r="CY101" s="231"/>
      <c r="CZ101" s="231"/>
      <c r="DA101" s="231"/>
      <c r="DB101" s="231"/>
      <c r="DC101" s="231"/>
      <c r="DD101" s="231"/>
      <c r="DE101" s="231"/>
      <c r="DF101" s="231"/>
      <c r="DG101" s="231"/>
      <c r="DH101" s="231"/>
      <c r="DI101" s="231"/>
      <c r="DJ101" s="231"/>
      <c r="DK101" s="231"/>
      <c r="DL101" s="231"/>
      <c r="DM101" s="231"/>
      <c r="DN101" s="231"/>
      <c r="DO101" s="231"/>
      <c r="DP101" s="231"/>
      <c r="DQ101" s="231"/>
      <c r="DR101" s="231"/>
      <c r="DS101" s="231"/>
      <c r="DT101" s="278"/>
      <c r="DU101" s="146"/>
      <c r="DV101" s="173"/>
      <c r="DW101" s="146"/>
      <c r="DX101" s="173"/>
      <c r="DY101" s="146"/>
      <c r="DZ101" s="169"/>
      <c r="EA101" s="169"/>
      <c r="EB101" s="169"/>
      <c r="EC101" s="146"/>
      <c r="ED101" s="207"/>
      <c r="EE101" s="231"/>
      <c r="EF101" s="231"/>
      <c r="EG101" s="231"/>
      <c r="EH101" s="313"/>
    </row>
    <row r="102" spans="1:138" x14ac:dyDescent="0.25">
      <c r="A102" s="152">
        <v>98</v>
      </c>
      <c r="B102" s="146">
        <v>11</v>
      </c>
      <c r="C102" s="146"/>
      <c r="D102" s="168">
        <v>42124</v>
      </c>
      <c r="E102" s="166">
        <v>1</v>
      </c>
      <c r="F102" s="166">
        <v>0</v>
      </c>
      <c r="G102" s="135"/>
      <c r="M102" s="167"/>
      <c r="N102" s="146">
        <v>1</v>
      </c>
      <c r="O102" s="146">
        <v>1</v>
      </c>
      <c r="P102" s="146">
        <v>1</v>
      </c>
      <c r="Q102" s="146">
        <v>1</v>
      </c>
      <c r="R102" s="146">
        <v>1</v>
      </c>
      <c r="S102" s="167"/>
      <c r="T102" s="146"/>
      <c r="U102" s="146"/>
      <c r="V102" s="146"/>
      <c r="W102" s="146"/>
      <c r="X102" s="146"/>
      <c r="Y102" s="167"/>
      <c r="Z102" s="146"/>
      <c r="AA102" s="146"/>
      <c r="AB102" s="146"/>
      <c r="AC102" s="146"/>
      <c r="AD102" s="146"/>
      <c r="AE102" s="167"/>
      <c r="AF102" s="146"/>
      <c r="AG102" s="146"/>
      <c r="AH102" s="146"/>
      <c r="AI102" s="169"/>
      <c r="AJ102" s="169"/>
      <c r="AK102" s="170"/>
      <c r="AL102" s="167"/>
      <c r="AM102" s="146"/>
      <c r="AN102" s="146"/>
      <c r="AO102" s="146"/>
      <c r="AP102" s="146"/>
      <c r="AQ102" s="171"/>
      <c r="AR102" s="172"/>
      <c r="AS102" s="359"/>
      <c r="AT102" s="173"/>
      <c r="AU102" s="173"/>
      <c r="AV102" s="173"/>
      <c r="AW102" s="173"/>
      <c r="AX102" s="173"/>
      <c r="AY102" s="173"/>
      <c r="AZ102" s="173"/>
      <c r="BA102" s="173"/>
      <c r="BB102" s="173"/>
      <c r="BC102" s="146"/>
      <c r="BD102" s="173"/>
      <c r="BE102" s="173"/>
      <c r="BF102" s="173"/>
      <c r="BG102" s="173"/>
      <c r="BH102" s="167"/>
      <c r="BI102" s="171"/>
      <c r="BJ102" s="302"/>
      <c r="BK102" s="303"/>
      <c r="BL102" s="173"/>
      <c r="BM102" s="304"/>
      <c r="BN102" s="278"/>
      <c r="BO102" s="171"/>
      <c r="BP102" s="231"/>
      <c r="BQ102" s="231"/>
      <c r="BR102" s="231"/>
      <c r="BS102" s="231"/>
      <c r="BT102" s="231"/>
      <c r="BU102" s="231"/>
      <c r="BV102" s="233"/>
      <c r="BW102" s="167"/>
      <c r="BX102" s="231"/>
      <c r="BY102" s="231"/>
      <c r="BZ102" s="231"/>
      <c r="CA102" s="231"/>
      <c r="CB102" s="231"/>
      <c r="CC102" s="233"/>
      <c r="CD102" s="167"/>
      <c r="CE102" s="231"/>
      <c r="CF102" s="231"/>
      <c r="CG102" s="231"/>
      <c r="CH102" s="231"/>
      <c r="CI102" s="231"/>
      <c r="CJ102" s="233"/>
      <c r="CK102" s="167"/>
      <c r="CL102" s="146"/>
      <c r="CM102" s="146"/>
      <c r="CN102" s="146"/>
      <c r="CO102" s="146"/>
      <c r="CP102" s="146"/>
      <c r="CQ102" s="146"/>
      <c r="CR102" s="167"/>
      <c r="CS102" s="231"/>
      <c r="CT102" s="231"/>
      <c r="CU102" s="231"/>
      <c r="CV102" s="231"/>
      <c r="CW102" s="231"/>
      <c r="CX102" s="231"/>
      <c r="CY102" s="231"/>
      <c r="CZ102" s="231"/>
      <c r="DA102" s="231"/>
      <c r="DB102" s="231"/>
      <c r="DC102" s="231"/>
      <c r="DD102" s="231"/>
      <c r="DE102" s="231"/>
      <c r="DF102" s="231"/>
      <c r="DG102" s="231"/>
      <c r="DH102" s="231"/>
      <c r="DI102" s="231"/>
      <c r="DJ102" s="231"/>
      <c r="DK102" s="231"/>
      <c r="DL102" s="231"/>
      <c r="DM102" s="231"/>
      <c r="DN102" s="231"/>
      <c r="DO102" s="231"/>
      <c r="DP102" s="231"/>
      <c r="DQ102" s="231"/>
      <c r="DR102" s="231"/>
      <c r="DS102" s="231"/>
      <c r="DT102" s="278"/>
      <c r="DU102" s="146"/>
      <c r="DV102" s="173"/>
      <c r="DW102" s="146"/>
      <c r="DX102" s="173"/>
      <c r="DY102" s="146"/>
      <c r="DZ102" s="169"/>
      <c r="EA102" s="169"/>
      <c r="EB102" s="169"/>
      <c r="EC102" s="146"/>
      <c r="ED102" s="207"/>
      <c r="EE102" s="231"/>
      <c r="EF102" s="231"/>
      <c r="EG102" s="231"/>
      <c r="EH102" s="233"/>
    </row>
    <row r="103" spans="1:138" x14ac:dyDescent="0.25">
      <c r="A103" s="152">
        <v>99</v>
      </c>
      <c r="B103" s="146">
        <v>12</v>
      </c>
      <c r="C103" s="146"/>
      <c r="D103" s="168"/>
      <c r="E103" s="166"/>
      <c r="F103" s="166"/>
      <c r="G103" s="135"/>
      <c r="M103" s="167"/>
      <c r="N103" s="146"/>
      <c r="O103" s="146"/>
      <c r="P103" s="146"/>
      <c r="Q103" s="146"/>
      <c r="R103" s="146"/>
      <c r="S103" s="167"/>
      <c r="T103" s="146"/>
      <c r="U103" s="146"/>
      <c r="V103" s="146"/>
      <c r="W103" s="146"/>
      <c r="X103" s="146"/>
      <c r="Y103" s="167"/>
      <c r="Z103" s="146"/>
      <c r="AA103" s="146"/>
      <c r="AB103" s="146"/>
      <c r="AC103" s="146"/>
      <c r="AD103" s="146"/>
      <c r="AE103" s="167"/>
      <c r="AF103" s="146"/>
      <c r="AG103" s="146"/>
      <c r="AH103" s="146"/>
      <c r="AI103" s="169"/>
      <c r="AJ103" s="169"/>
      <c r="AK103" s="170"/>
      <c r="AL103" s="167"/>
      <c r="AM103" s="146"/>
      <c r="AN103" s="146"/>
      <c r="AO103" s="146"/>
      <c r="AP103" s="146"/>
      <c r="AQ103" s="171"/>
      <c r="AR103" s="172" t="s">
        <v>1127</v>
      </c>
      <c r="AS103" s="359"/>
      <c r="AT103" s="173"/>
      <c r="AU103" s="173"/>
      <c r="AV103" s="173"/>
      <c r="AW103" s="173"/>
      <c r="AX103" s="173"/>
      <c r="AY103" s="173"/>
      <c r="AZ103" s="173"/>
      <c r="BA103" s="173"/>
      <c r="BB103" s="173"/>
      <c r="BC103" s="146"/>
      <c r="BD103" s="173"/>
      <c r="BE103" s="173"/>
      <c r="BF103" s="173"/>
      <c r="BG103" s="173"/>
      <c r="BH103" s="167"/>
      <c r="BI103" s="171"/>
      <c r="BJ103" s="302"/>
      <c r="BK103" s="303"/>
      <c r="BL103" s="173"/>
      <c r="BM103" s="304"/>
      <c r="BN103" s="278"/>
      <c r="BO103" s="171"/>
      <c r="BP103" s="231"/>
      <c r="BQ103" s="231"/>
      <c r="BR103" s="231"/>
      <c r="BS103" s="231"/>
      <c r="BT103" s="231"/>
      <c r="BU103" s="231"/>
      <c r="BV103" s="233"/>
      <c r="BW103" s="167"/>
      <c r="BX103" s="231"/>
      <c r="BY103" s="231"/>
      <c r="BZ103" s="231"/>
      <c r="CA103" s="231"/>
      <c r="CB103" s="231"/>
      <c r="CC103" s="233"/>
      <c r="CD103" s="167"/>
      <c r="CE103" s="231"/>
      <c r="CF103" s="231"/>
      <c r="CG103" s="231"/>
      <c r="CH103" s="231"/>
      <c r="CI103" s="231"/>
      <c r="CJ103" s="233"/>
      <c r="CK103" s="167"/>
      <c r="CL103" s="146"/>
      <c r="CM103" s="146"/>
      <c r="CN103" s="146"/>
      <c r="CO103" s="146"/>
      <c r="CP103" s="146"/>
      <c r="CQ103" s="146"/>
      <c r="CR103" s="167"/>
      <c r="CS103" s="231"/>
      <c r="CT103" s="231"/>
      <c r="CU103" s="231"/>
      <c r="CV103" s="231"/>
      <c r="CW103" s="231"/>
      <c r="CX103" s="231"/>
      <c r="CY103" s="231"/>
      <c r="CZ103" s="231"/>
      <c r="DA103" s="231"/>
      <c r="DB103" s="231"/>
      <c r="DC103" s="231"/>
      <c r="DD103" s="231"/>
      <c r="DE103" s="231"/>
      <c r="DF103" s="231"/>
      <c r="DG103" s="231"/>
      <c r="DH103" s="231"/>
      <c r="DI103" s="231"/>
      <c r="DJ103" s="231"/>
      <c r="DK103" s="231"/>
      <c r="DL103" s="231"/>
      <c r="DM103" s="231"/>
      <c r="DN103" s="231"/>
      <c r="DO103" s="231"/>
      <c r="DP103" s="231"/>
      <c r="DQ103" s="231"/>
      <c r="DR103" s="231"/>
      <c r="DS103" s="231"/>
      <c r="DT103" s="278"/>
      <c r="DU103" s="146"/>
      <c r="DV103" s="173"/>
      <c r="DW103" s="146"/>
      <c r="DX103" s="173"/>
      <c r="DY103" s="146"/>
      <c r="DZ103" s="169"/>
      <c r="EA103" s="169"/>
      <c r="EB103" s="169"/>
      <c r="EC103" s="146"/>
      <c r="ED103" s="207"/>
      <c r="EE103" s="231"/>
      <c r="EF103" s="231"/>
      <c r="EG103" s="231"/>
      <c r="EH103" s="233"/>
    </row>
    <row r="104" spans="1:138" x14ac:dyDescent="0.25">
      <c r="A104" s="152">
        <v>100</v>
      </c>
      <c r="B104" s="146"/>
      <c r="C104" s="146"/>
      <c r="D104" s="168">
        <v>42118</v>
      </c>
      <c r="E104" s="166">
        <v>1</v>
      </c>
      <c r="F104" s="166">
        <v>0</v>
      </c>
      <c r="G104" s="135"/>
      <c r="M104" s="167">
        <v>1</v>
      </c>
      <c r="N104" s="146">
        <v>1</v>
      </c>
      <c r="O104" s="146">
        <v>1</v>
      </c>
      <c r="P104" s="146">
        <v>1</v>
      </c>
      <c r="Q104" s="146">
        <v>1</v>
      </c>
      <c r="R104" s="146">
        <v>1</v>
      </c>
      <c r="S104" s="167"/>
      <c r="T104" s="146"/>
      <c r="U104" s="146"/>
      <c r="V104" s="146"/>
      <c r="W104" s="146"/>
      <c r="X104" s="146"/>
      <c r="Y104" s="167"/>
      <c r="Z104" s="146"/>
      <c r="AA104" s="146"/>
      <c r="AB104" s="146"/>
      <c r="AC104" s="146"/>
      <c r="AD104" s="146"/>
      <c r="AE104" s="167"/>
      <c r="AF104" s="146"/>
      <c r="AG104" s="146"/>
      <c r="AH104" s="146"/>
      <c r="AI104" s="169"/>
      <c r="AJ104" s="169"/>
      <c r="AK104" s="170"/>
      <c r="AL104" s="167">
        <v>10</v>
      </c>
      <c r="AM104" s="146"/>
      <c r="AN104" s="146">
        <v>10</v>
      </c>
      <c r="AO104" s="146">
        <v>30</v>
      </c>
      <c r="AP104" s="146">
        <v>30</v>
      </c>
      <c r="AQ104" s="171">
        <v>30</v>
      </c>
      <c r="AR104" s="172" t="s">
        <v>1288</v>
      </c>
      <c r="AS104" s="359">
        <v>2</v>
      </c>
      <c r="AT104" s="173"/>
      <c r="AU104" s="173"/>
      <c r="AV104" s="173"/>
      <c r="AW104" s="173"/>
      <c r="AX104" s="173"/>
      <c r="AY104" s="173"/>
      <c r="AZ104" s="173"/>
      <c r="BA104" s="173"/>
      <c r="BB104" s="173"/>
      <c r="BC104" s="146">
        <v>1</v>
      </c>
      <c r="BD104" s="173">
        <v>1.31</v>
      </c>
      <c r="BE104" s="173"/>
      <c r="BF104" s="173"/>
      <c r="BG104" s="173"/>
      <c r="BH104" s="167"/>
      <c r="BI104" s="171"/>
      <c r="BJ104" s="302"/>
      <c r="BK104" s="303"/>
      <c r="BL104" s="173"/>
      <c r="BM104" s="304"/>
      <c r="BN104" s="278"/>
      <c r="BO104" s="171"/>
      <c r="BP104" s="231"/>
      <c r="BQ104" s="231"/>
      <c r="BR104" s="231"/>
      <c r="BS104" s="231"/>
      <c r="BT104" s="231"/>
      <c r="BU104" s="231"/>
      <c r="BV104" s="233"/>
      <c r="BW104" s="167"/>
      <c r="BX104" s="231"/>
      <c r="BY104" s="231"/>
      <c r="BZ104" s="231"/>
      <c r="CA104" s="231"/>
      <c r="CB104" s="231"/>
      <c r="CC104" s="233"/>
      <c r="CD104" s="167"/>
      <c r="CE104" s="231"/>
      <c r="CF104" s="231"/>
      <c r="CG104" s="231"/>
      <c r="CH104" s="231"/>
      <c r="CI104" s="231"/>
      <c r="CJ104" s="233"/>
      <c r="CK104" s="167"/>
      <c r="CL104" s="146"/>
      <c r="CM104" s="146"/>
      <c r="CN104" s="146"/>
      <c r="CO104" s="146"/>
      <c r="CP104" s="146"/>
      <c r="CQ104" s="146"/>
      <c r="CR104" s="167"/>
      <c r="CS104" s="231"/>
      <c r="CT104" s="231"/>
      <c r="CU104" s="231"/>
      <c r="CV104" s="231"/>
      <c r="CW104" s="231"/>
      <c r="CX104" s="231"/>
      <c r="CY104" s="231"/>
      <c r="CZ104" s="231"/>
      <c r="DA104" s="231"/>
      <c r="DB104" s="231"/>
      <c r="DC104" s="231"/>
      <c r="DD104" s="231"/>
      <c r="DE104" s="231"/>
      <c r="DF104" s="231"/>
      <c r="DG104" s="231"/>
      <c r="DH104" s="231"/>
      <c r="DI104" s="231"/>
      <c r="DJ104" s="231"/>
      <c r="DK104" s="231"/>
      <c r="DL104" s="231"/>
      <c r="DM104" s="231"/>
      <c r="DN104" s="231"/>
      <c r="DO104" s="231"/>
      <c r="DP104" s="231"/>
      <c r="DQ104" s="231"/>
      <c r="DR104" s="231"/>
      <c r="DS104" s="231"/>
      <c r="DT104" s="278"/>
      <c r="DU104" s="146"/>
      <c r="DV104" s="173"/>
      <c r="DW104" s="146"/>
      <c r="DX104" s="173"/>
      <c r="DY104" s="146"/>
      <c r="DZ104" s="169"/>
      <c r="EA104" s="169"/>
      <c r="EB104" s="169"/>
      <c r="EC104" s="146"/>
      <c r="ED104" s="234"/>
      <c r="EE104" s="234"/>
      <c r="EF104" s="234"/>
      <c r="EG104" s="231"/>
      <c r="EH104" s="313"/>
    </row>
    <row r="105" spans="1:138" x14ac:dyDescent="0.25">
      <c r="A105" s="152">
        <v>101</v>
      </c>
      <c r="B105" s="146"/>
      <c r="C105" s="146">
        <v>1</v>
      </c>
      <c r="D105" s="168">
        <v>42124</v>
      </c>
      <c r="E105" s="166">
        <v>1</v>
      </c>
      <c r="F105" s="166">
        <v>0</v>
      </c>
      <c r="G105" s="135"/>
      <c r="M105" s="167"/>
      <c r="N105" s="146">
        <v>2</v>
      </c>
      <c r="O105" s="146">
        <v>2</v>
      </c>
      <c r="P105" s="146">
        <v>2</v>
      </c>
      <c r="Q105" s="146">
        <v>3</v>
      </c>
      <c r="R105" s="146">
        <v>3</v>
      </c>
      <c r="S105" s="167"/>
      <c r="T105" s="146"/>
      <c r="U105" s="146"/>
      <c r="V105" s="146"/>
      <c r="W105" s="146"/>
      <c r="X105" s="146"/>
      <c r="Y105" s="167"/>
      <c r="Z105" s="146"/>
      <c r="AA105" s="146"/>
      <c r="AB105" s="146"/>
      <c r="AC105" s="146"/>
      <c r="AD105" s="146"/>
      <c r="AE105" s="167"/>
      <c r="AF105" s="146"/>
      <c r="AG105" s="146"/>
      <c r="AH105" s="146"/>
      <c r="AI105" s="169"/>
      <c r="AJ105" s="169"/>
      <c r="AK105" s="170"/>
      <c r="AL105" s="167"/>
      <c r="AM105" s="146"/>
      <c r="AN105" s="146"/>
      <c r="AO105" s="146"/>
      <c r="AP105" s="146"/>
      <c r="AQ105" s="171"/>
      <c r="AR105" s="172"/>
      <c r="AS105" s="359"/>
      <c r="AT105" s="173"/>
      <c r="AU105" s="173"/>
      <c r="AV105" s="173"/>
      <c r="AW105" s="173"/>
      <c r="AX105" s="173"/>
      <c r="AY105" s="173"/>
      <c r="AZ105" s="173"/>
      <c r="BA105" s="173"/>
      <c r="BB105" s="173"/>
      <c r="BC105" s="146"/>
      <c r="BD105" s="173"/>
      <c r="BE105" s="173"/>
      <c r="BF105" s="173"/>
      <c r="BG105" s="173"/>
      <c r="BH105" s="167"/>
      <c r="BI105" s="171"/>
      <c r="BJ105" s="302"/>
      <c r="BK105" s="303"/>
      <c r="BL105" s="173"/>
      <c r="BM105" s="304"/>
      <c r="BN105" s="278"/>
      <c r="BO105" s="171"/>
      <c r="BP105" s="231"/>
      <c r="BQ105" s="231"/>
      <c r="BR105" s="231"/>
      <c r="BS105" s="231"/>
      <c r="BT105" s="231"/>
      <c r="BU105" s="231"/>
      <c r="BV105" s="233"/>
      <c r="BW105" s="167"/>
      <c r="BX105" s="231"/>
      <c r="BY105" s="231"/>
      <c r="BZ105" s="231"/>
      <c r="CA105" s="231"/>
      <c r="CB105" s="231"/>
      <c r="CC105" s="233"/>
      <c r="CD105" s="167"/>
      <c r="CE105" s="231"/>
      <c r="CF105" s="231"/>
      <c r="CG105" s="231"/>
      <c r="CH105" s="231"/>
      <c r="CI105" s="231"/>
      <c r="CJ105" s="233"/>
      <c r="CK105" s="167"/>
      <c r="CL105" s="146"/>
      <c r="CM105" s="146"/>
      <c r="CN105" s="146"/>
      <c r="CO105" s="146"/>
      <c r="CP105" s="146"/>
      <c r="CQ105" s="146"/>
      <c r="CR105" s="167"/>
      <c r="CS105" s="231"/>
      <c r="CT105" s="231"/>
      <c r="CU105" s="231"/>
      <c r="CV105" s="231"/>
      <c r="CW105" s="231"/>
      <c r="CX105" s="231"/>
      <c r="CY105" s="231"/>
      <c r="CZ105" s="231"/>
      <c r="DA105" s="231"/>
      <c r="DB105" s="231"/>
      <c r="DC105" s="231"/>
      <c r="DD105" s="231"/>
      <c r="DE105" s="231"/>
      <c r="DF105" s="231"/>
      <c r="DG105" s="231"/>
      <c r="DH105" s="231"/>
      <c r="DI105" s="231"/>
      <c r="DJ105" s="231"/>
      <c r="DK105" s="231"/>
      <c r="DL105" s="231"/>
      <c r="DM105" s="231"/>
      <c r="DN105" s="231"/>
      <c r="DO105" s="231"/>
      <c r="DP105" s="231"/>
      <c r="DQ105" s="231"/>
      <c r="DR105" s="231"/>
      <c r="DS105" s="231"/>
      <c r="DT105" s="278"/>
      <c r="DU105" s="146"/>
      <c r="DV105" s="173"/>
      <c r="DW105" s="146"/>
      <c r="DX105" s="173"/>
      <c r="DY105" s="308"/>
      <c r="DZ105" s="169"/>
      <c r="EA105" s="169"/>
      <c r="EB105" s="169"/>
      <c r="EC105" s="146"/>
      <c r="ED105" s="207"/>
      <c r="EE105" s="231"/>
      <c r="EF105" s="231"/>
      <c r="EG105" s="231"/>
      <c r="EH105" s="233"/>
    </row>
    <row r="106" spans="1:138" x14ac:dyDescent="0.25">
      <c r="A106" s="152">
        <v>102</v>
      </c>
      <c r="B106" s="146"/>
      <c r="C106" s="146"/>
      <c r="D106" s="168">
        <v>42118</v>
      </c>
      <c r="E106" s="166">
        <v>1</v>
      </c>
      <c r="F106" s="166" t="s">
        <v>1341</v>
      </c>
      <c r="G106" s="135"/>
      <c r="M106" s="167">
        <v>1</v>
      </c>
      <c r="N106" s="146">
        <v>0</v>
      </c>
      <c r="O106" s="146">
        <v>0</v>
      </c>
      <c r="P106" s="146">
        <v>0</v>
      </c>
      <c r="Q106" s="146">
        <v>0</v>
      </c>
      <c r="R106" s="146">
        <v>0</v>
      </c>
      <c r="S106" s="167"/>
      <c r="T106" s="146"/>
      <c r="U106" s="146"/>
      <c r="V106" s="146"/>
      <c r="W106" s="146"/>
      <c r="X106" s="146"/>
      <c r="Y106" s="167"/>
      <c r="Z106" s="146"/>
      <c r="AA106" s="146"/>
      <c r="AB106" s="146"/>
      <c r="AC106" s="146"/>
      <c r="AD106" s="146"/>
      <c r="AE106" s="167"/>
      <c r="AF106" s="146"/>
      <c r="AG106" s="146"/>
      <c r="AH106" s="146"/>
      <c r="AI106" s="169"/>
      <c r="AJ106" s="169"/>
      <c r="AK106" s="170"/>
      <c r="AL106" s="167"/>
      <c r="AM106" s="146">
        <v>50</v>
      </c>
      <c r="AN106" s="146"/>
      <c r="AO106" s="146"/>
      <c r="AP106" s="146"/>
      <c r="AQ106" s="171"/>
      <c r="AR106" s="172" t="s">
        <v>1282</v>
      </c>
      <c r="AS106" s="359">
        <v>1</v>
      </c>
      <c r="AT106" s="173"/>
      <c r="AU106" s="173"/>
      <c r="AV106" s="173"/>
      <c r="AW106" s="173"/>
      <c r="AX106" s="173"/>
      <c r="AY106" s="173"/>
      <c r="AZ106" s="173"/>
      <c r="BA106" s="173"/>
      <c r="BB106" s="173"/>
      <c r="BC106" s="146">
        <v>1</v>
      </c>
      <c r="BD106" s="173">
        <v>1.0900000000000001</v>
      </c>
      <c r="BE106" s="173"/>
      <c r="BF106" s="173"/>
      <c r="BG106" s="173"/>
      <c r="BH106" s="167"/>
      <c r="BI106" s="171"/>
      <c r="BJ106" s="365"/>
      <c r="BK106" s="303"/>
      <c r="BL106" s="173"/>
      <c r="BM106" s="304"/>
      <c r="BN106" s="278"/>
      <c r="BO106" s="171"/>
      <c r="BP106" s="231"/>
      <c r="BQ106" s="231"/>
      <c r="BR106" s="231"/>
      <c r="BS106" s="231"/>
      <c r="BT106" s="231"/>
      <c r="BU106" s="231"/>
      <c r="BV106" s="366"/>
      <c r="BW106" s="167"/>
      <c r="BX106" s="231"/>
      <c r="BY106" s="231"/>
      <c r="BZ106" s="231"/>
      <c r="CA106" s="231"/>
      <c r="CB106" s="231"/>
      <c r="CC106" s="233"/>
      <c r="CD106" s="167"/>
      <c r="CE106" s="231"/>
      <c r="CF106" s="231"/>
      <c r="CG106" s="231"/>
      <c r="CH106" s="231"/>
      <c r="CI106" s="231"/>
      <c r="CJ106" s="233"/>
      <c r="CK106" s="167"/>
      <c r="CL106" s="146"/>
      <c r="CM106" s="146"/>
      <c r="CN106" s="146"/>
      <c r="CO106" s="146"/>
      <c r="CP106" s="146"/>
      <c r="CQ106" s="146"/>
      <c r="CR106" s="167"/>
      <c r="CS106" s="231"/>
      <c r="CT106" s="231"/>
      <c r="CU106" s="231"/>
      <c r="CV106" s="231"/>
      <c r="CW106" s="231"/>
      <c r="CX106" s="231"/>
      <c r="CY106" s="231"/>
      <c r="CZ106" s="231"/>
      <c r="DA106" s="231"/>
      <c r="DB106" s="231"/>
      <c r="DC106" s="231"/>
      <c r="DD106" s="231"/>
      <c r="DE106" s="231"/>
      <c r="DF106" s="231"/>
      <c r="DG106" s="231"/>
      <c r="DH106" s="231"/>
      <c r="DI106" s="231"/>
      <c r="DJ106" s="231"/>
      <c r="DK106" s="231"/>
      <c r="DL106" s="231"/>
      <c r="DM106" s="231"/>
      <c r="DN106" s="231"/>
      <c r="DO106" s="231"/>
      <c r="DP106" s="231"/>
      <c r="DQ106" s="231"/>
      <c r="DR106" s="231"/>
      <c r="DS106" s="231"/>
      <c r="DT106" s="278"/>
      <c r="DU106" s="146"/>
      <c r="DV106" s="173"/>
      <c r="DW106" s="146"/>
      <c r="DX106" s="173"/>
      <c r="DY106" s="146"/>
      <c r="DZ106" s="169"/>
      <c r="EA106" s="169"/>
      <c r="EB106" s="169"/>
      <c r="EC106" s="146"/>
      <c r="ED106" s="234"/>
      <c r="EE106" s="234"/>
      <c r="EF106" s="234"/>
      <c r="EG106" s="231"/>
      <c r="EH106" s="233"/>
    </row>
    <row r="107" spans="1:138" x14ac:dyDescent="0.25">
      <c r="A107" s="152">
        <v>103</v>
      </c>
      <c r="B107" s="146"/>
      <c r="C107" s="146"/>
      <c r="D107" s="168">
        <v>42118</v>
      </c>
      <c r="E107" s="166">
        <v>1</v>
      </c>
      <c r="F107" s="166">
        <v>1</v>
      </c>
      <c r="G107">
        <v>103</v>
      </c>
      <c r="H107">
        <v>8.9</v>
      </c>
      <c r="I107">
        <v>2</v>
      </c>
      <c r="J107">
        <v>9.1</v>
      </c>
      <c r="L107">
        <v>19</v>
      </c>
      <c r="M107" s="167">
        <v>1</v>
      </c>
      <c r="N107" s="146">
        <v>1</v>
      </c>
      <c r="O107" s="146">
        <v>1</v>
      </c>
      <c r="P107" s="146">
        <v>1</v>
      </c>
      <c r="Q107" s="146">
        <v>1</v>
      </c>
      <c r="R107" s="146">
        <v>1</v>
      </c>
      <c r="S107" s="167"/>
      <c r="T107" s="146" t="s">
        <v>1128</v>
      </c>
      <c r="U107" s="146" t="s">
        <v>1128</v>
      </c>
      <c r="V107" s="146" t="s">
        <v>1131</v>
      </c>
      <c r="W107" s="146"/>
      <c r="X107" s="146"/>
      <c r="Y107" s="167"/>
      <c r="Z107" s="146">
        <v>4</v>
      </c>
      <c r="AA107" s="146">
        <v>4</v>
      </c>
      <c r="AB107" s="146">
        <v>4</v>
      </c>
      <c r="AC107" s="146">
        <v>4</v>
      </c>
      <c r="AD107" s="146"/>
      <c r="AE107" s="167"/>
      <c r="AF107" s="146"/>
      <c r="AG107" s="146"/>
      <c r="AH107" s="146">
        <v>4</v>
      </c>
      <c r="AI107" s="169">
        <v>42146</v>
      </c>
      <c r="AJ107" s="169">
        <v>42146</v>
      </c>
      <c r="AK107" s="170">
        <v>42152</v>
      </c>
      <c r="AL107" s="167"/>
      <c r="AM107" s="146"/>
      <c r="AN107" s="146"/>
      <c r="AO107" s="146"/>
      <c r="AP107" s="146"/>
      <c r="AQ107" s="171"/>
      <c r="AR107" s="172" t="s">
        <v>1317</v>
      </c>
      <c r="AS107" s="359">
        <v>1</v>
      </c>
      <c r="AT107" s="173">
        <v>1.73</v>
      </c>
      <c r="AU107" s="173">
        <v>205</v>
      </c>
      <c r="AV107" s="173"/>
      <c r="AW107" s="173"/>
      <c r="AX107" s="173"/>
      <c r="AY107" s="173"/>
      <c r="AZ107" s="173"/>
      <c r="BA107" s="173"/>
      <c r="BB107" s="173"/>
      <c r="BC107" s="146"/>
      <c r="BD107" s="173"/>
      <c r="BE107" s="173"/>
      <c r="BF107" s="173"/>
      <c r="BG107" s="173"/>
      <c r="BH107" s="167">
        <v>2</v>
      </c>
      <c r="BI107" s="171">
        <v>2</v>
      </c>
      <c r="BJ107" s="302"/>
      <c r="BK107" s="303"/>
      <c r="BL107" s="173"/>
      <c r="BM107" s="304"/>
      <c r="BN107" s="278">
        <v>103</v>
      </c>
      <c r="BO107" s="171">
        <v>2</v>
      </c>
      <c r="BP107" s="231">
        <v>6</v>
      </c>
      <c r="BQ107" s="231">
        <v>2</v>
      </c>
      <c r="BR107" s="231">
        <v>0</v>
      </c>
      <c r="BS107" s="231">
        <f t="shared" ref="BS107:BS108" si="1">BR107+BQ107</f>
        <v>2</v>
      </c>
      <c r="BT107" s="231">
        <v>0</v>
      </c>
      <c r="BU107" s="231">
        <v>0</v>
      </c>
      <c r="BV107" s="366" t="s">
        <v>1335</v>
      </c>
      <c r="BW107" s="167">
        <v>5</v>
      </c>
      <c r="BX107" s="231">
        <v>6</v>
      </c>
      <c r="BY107" s="231">
        <v>0</v>
      </c>
      <c r="BZ107" s="231">
        <f t="shared" ref="BZ107:BZ108" si="2">BY107+BX107</f>
        <v>6</v>
      </c>
      <c r="CA107" s="231">
        <v>0</v>
      </c>
      <c r="CB107" s="231">
        <v>0</v>
      </c>
      <c r="CC107" s="233"/>
      <c r="CD107" s="167"/>
      <c r="CE107" s="231"/>
      <c r="CF107" s="231"/>
      <c r="CG107" s="231"/>
      <c r="CH107" s="231"/>
      <c r="CI107" s="231"/>
      <c r="CJ107" s="233"/>
      <c r="CK107" s="167"/>
      <c r="CL107" s="146"/>
      <c r="CM107" s="146"/>
      <c r="CN107" s="146"/>
      <c r="CO107" s="146"/>
      <c r="CP107" s="146"/>
      <c r="CQ107" s="146"/>
      <c r="CR107" s="167"/>
      <c r="CS107" s="231"/>
      <c r="CT107" s="231"/>
      <c r="CU107" s="231"/>
      <c r="CV107" s="231"/>
      <c r="CW107" s="231"/>
      <c r="CX107" s="231"/>
      <c r="CY107" s="231"/>
      <c r="CZ107" s="231"/>
      <c r="DA107" s="231"/>
      <c r="DB107" s="231"/>
      <c r="DC107" s="231"/>
      <c r="DD107" s="231"/>
      <c r="DE107" s="231"/>
      <c r="DF107" s="231"/>
      <c r="DG107" s="231"/>
      <c r="DH107" s="231"/>
      <c r="DI107" s="231"/>
      <c r="DJ107" s="231"/>
      <c r="DK107" s="231"/>
      <c r="DL107" s="231"/>
      <c r="DM107" s="231"/>
      <c r="DN107" s="231"/>
      <c r="DO107" s="231"/>
      <c r="DP107" s="231"/>
      <c r="DQ107" s="231"/>
      <c r="DR107" s="231"/>
      <c r="DS107" s="231"/>
      <c r="DT107" s="278"/>
      <c r="DU107" s="146"/>
      <c r="DV107" s="173"/>
      <c r="DW107" s="146"/>
      <c r="DX107" s="173"/>
      <c r="DY107" s="146"/>
      <c r="DZ107" s="169"/>
      <c r="EA107" s="169"/>
      <c r="EB107" s="169"/>
      <c r="EC107" s="146"/>
      <c r="ED107" s="207"/>
      <c r="EE107" s="231"/>
      <c r="EF107" s="231"/>
      <c r="EG107" s="231"/>
      <c r="EH107" s="233"/>
    </row>
    <row r="108" spans="1:138" x14ac:dyDescent="0.25">
      <c r="A108" s="152">
        <v>104</v>
      </c>
      <c r="B108" s="146"/>
      <c r="C108" s="146"/>
      <c r="D108" s="168">
        <v>42118</v>
      </c>
      <c r="E108" s="166">
        <v>1</v>
      </c>
      <c r="F108" s="166">
        <v>1</v>
      </c>
      <c r="G108">
        <v>8.9</v>
      </c>
      <c r="I108">
        <v>14</v>
      </c>
      <c r="J108">
        <v>8.9</v>
      </c>
      <c r="K108">
        <v>8.9</v>
      </c>
      <c r="L108">
        <v>1</v>
      </c>
      <c r="M108" s="167">
        <v>1</v>
      </c>
      <c r="N108" s="146">
        <v>1</v>
      </c>
      <c r="O108" s="146">
        <v>1</v>
      </c>
      <c r="P108" s="146">
        <v>1</v>
      </c>
      <c r="Q108" s="146">
        <v>1</v>
      </c>
      <c r="R108" s="146">
        <v>1</v>
      </c>
      <c r="S108" s="167"/>
      <c r="T108" s="146" t="s">
        <v>1128</v>
      </c>
      <c r="U108" s="146" t="s">
        <v>1128</v>
      </c>
      <c r="V108" s="146" t="s">
        <v>1131</v>
      </c>
      <c r="W108" s="146"/>
      <c r="X108" s="146"/>
      <c r="Y108" s="167"/>
      <c r="Z108" s="146">
        <v>3</v>
      </c>
      <c r="AA108" s="146">
        <v>3</v>
      </c>
      <c r="AB108" s="146">
        <v>3</v>
      </c>
      <c r="AC108" s="146"/>
      <c r="AD108" s="146"/>
      <c r="AE108" s="167"/>
      <c r="AF108" s="146"/>
      <c r="AG108" s="146">
        <v>3</v>
      </c>
      <c r="AH108" s="146"/>
      <c r="AI108" s="169">
        <v>42146</v>
      </c>
      <c r="AJ108" s="169">
        <v>42146</v>
      </c>
      <c r="AK108" s="170">
        <v>42146</v>
      </c>
      <c r="AL108" s="167"/>
      <c r="AM108" s="146"/>
      <c r="AN108" s="146"/>
      <c r="AO108" s="146"/>
      <c r="AP108" s="146"/>
      <c r="AQ108" s="171"/>
      <c r="AR108" s="172" t="s">
        <v>1318</v>
      </c>
      <c r="AS108" s="359">
        <v>1</v>
      </c>
      <c r="AT108" s="173">
        <v>1.06</v>
      </c>
      <c r="AU108" s="173">
        <v>153</v>
      </c>
      <c r="AV108" s="173"/>
      <c r="AW108" s="173"/>
      <c r="AX108" s="173"/>
      <c r="AY108" s="173"/>
      <c r="AZ108" s="173"/>
      <c r="BA108" s="173"/>
      <c r="BB108" s="173"/>
      <c r="BC108" s="146"/>
      <c r="BD108" s="173"/>
      <c r="BE108" s="173"/>
      <c r="BF108" s="173"/>
      <c r="BG108" s="173"/>
      <c r="BH108" s="167">
        <v>3</v>
      </c>
      <c r="BI108" s="171">
        <v>3</v>
      </c>
      <c r="BJ108" s="302"/>
      <c r="BK108" s="303"/>
      <c r="BL108" s="173"/>
      <c r="BM108" s="304"/>
      <c r="BN108" s="278">
        <v>104</v>
      </c>
      <c r="BO108" s="171">
        <v>3</v>
      </c>
      <c r="BP108" s="231">
        <v>5</v>
      </c>
      <c r="BQ108" s="231">
        <v>5</v>
      </c>
      <c r="BR108" s="231">
        <v>0</v>
      </c>
      <c r="BS108" s="231">
        <f t="shared" si="1"/>
        <v>5</v>
      </c>
      <c r="BT108" s="231">
        <v>0</v>
      </c>
      <c r="BU108" s="231">
        <v>0</v>
      </c>
      <c r="BV108" s="366" t="s">
        <v>1335</v>
      </c>
      <c r="BW108" s="382">
        <v>7</v>
      </c>
      <c r="BX108" s="231">
        <v>6</v>
      </c>
      <c r="BY108" s="231">
        <v>0</v>
      </c>
      <c r="BZ108" s="231">
        <f t="shared" si="2"/>
        <v>6</v>
      </c>
      <c r="CA108" s="382">
        <v>0</v>
      </c>
      <c r="CB108" s="382">
        <v>0</v>
      </c>
      <c r="CC108" s="233"/>
      <c r="CD108" s="167">
        <v>5</v>
      </c>
      <c r="CE108" s="231">
        <v>8</v>
      </c>
      <c r="CF108" s="231">
        <v>0</v>
      </c>
      <c r="CG108" s="231">
        <f>CF108+CE108</f>
        <v>8</v>
      </c>
      <c r="CH108" s="231">
        <v>0</v>
      </c>
      <c r="CI108" s="231">
        <v>0</v>
      </c>
      <c r="CJ108" s="366" t="s">
        <v>1335</v>
      </c>
      <c r="CK108" s="167"/>
      <c r="CL108" s="146"/>
      <c r="CM108" s="146"/>
      <c r="CN108" s="146"/>
      <c r="CO108" s="146"/>
      <c r="CP108" s="146"/>
      <c r="CQ108" s="146"/>
      <c r="CR108" s="167"/>
      <c r="CS108" s="231"/>
      <c r="CT108" s="231"/>
      <c r="CU108" s="231"/>
      <c r="CV108" s="231"/>
      <c r="CW108" s="231"/>
      <c r="CX108" s="231"/>
      <c r="CY108" s="231"/>
      <c r="CZ108" s="231"/>
      <c r="DA108" s="231"/>
      <c r="DB108" s="231"/>
      <c r="DC108" s="231"/>
      <c r="DD108" s="231"/>
      <c r="DE108" s="231"/>
      <c r="DF108" s="231"/>
      <c r="DG108" s="231"/>
      <c r="DH108" s="231"/>
      <c r="DI108" s="231"/>
      <c r="DJ108" s="231"/>
      <c r="DK108" s="231"/>
      <c r="DL108" s="231"/>
      <c r="DM108" s="231"/>
      <c r="DN108" s="231"/>
      <c r="DO108" s="231"/>
      <c r="DP108" s="231"/>
      <c r="DQ108" s="231"/>
      <c r="DR108" s="231"/>
      <c r="DS108" s="231"/>
      <c r="DT108" s="278"/>
      <c r="DU108" s="146"/>
      <c r="DV108" s="173"/>
      <c r="DW108" s="146"/>
      <c r="DX108" s="173"/>
      <c r="DY108" s="146"/>
      <c r="DZ108" s="169"/>
      <c r="EA108" s="169"/>
      <c r="EB108" s="169"/>
      <c r="EC108" s="146"/>
      <c r="ED108" s="207"/>
      <c r="EE108" s="231"/>
      <c r="EF108" s="231"/>
      <c r="EG108" s="231"/>
      <c r="EH108" s="233"/>
    </row>
    <row r="109" spans="1:138" x14ac:dyDescent="0.25">
      <c r="A109" s="152">
        <v>105</v>
      </c>
      <c r="B109" s="146"/>
      <c r="C109" s="146"/>
      <c r="D109" s="168"/>
      <c r="E109" s="166"/>
      <c r="F109" s="166"/>
      <c r="G109" s="135"/>
      <c r="M109" s="167"/>
      <c r="N109" s="146"/>
      <c r="O109" s="146"/>
      <c r="P109" s="146"/>
      <c r="Q109" s="146"/>
      <c r="R109" s="146"/>
      <c r="S109" s="167"/>
      <c r="T109" s="146"/>
      <c r="U109" s="146"/>
      <c r="V109" s="146"/>
      <c r="W109" s="146"/>
      <c r="X109" s="146"/>
      <c r="Y109" s="167"/>
      <c r="Z109" s="146"/>
      <c r="AA109" s="146"/>
      <c r="AB109" s="146"/>
      <c r="AC109" s="146"/>
      <c r="AD109" s="146"/>
      <c r="AE109" s="167"/>
      <c r="AF109" s="146"/>
      <c r="AG109" s="146"/>
      <c r="AH109" s="146"/>
      <c r="AI109" s="169"/>
      <c r="AJ109" s="169"/>
      <c r="AK109" s="170"/>
      <c r="AL109" s="167"/>
      <c r="AM109" s="146"/>
      <c r="AN109" s="146"/>
      <c r="AO109" s="146"/>
      <c r="AP109" s="146"/>
      <c r="AQ109" s="171"/>
      <c r="AR109" s="172" t="s">
        <v>1121</v>
      </c>
      <c r="AS109" s="359"/>
      <c r="AT109" s="173"/>
      <c r="AU109" s="173"/>
      <c r="AV109" s="173"/>
      <c r="AW109" s="173"/>
      <c r="AX109" s="173"/>
      <c r="AY109" s="173"/>
      <c r="AZ109" s="173"/>
      <c r="BA109" s="173"/>
      <c r="BB109" s="173"/>
      <c r="BC109" s="146"/>
      <c r="BD109" s="173"/>
      <c r="BE109" s="173"/>
      <c r="BF109" s="173"/>
      <c r="BG109" s="173"/>
      <c r="BH109" s="167"/>
      <c r="BI109" s="171"/>
      <c r="BJ109" s="302"/>
      <c r="BK109" s="303"/>
      <c r="BL109" s="173"/>
      <c r="BM109" s="304"/>
      <c r="BN109" s="278"/>
      <c r="BO109" s="171"/>
      <c r="BP109" s="231"/>
      <c r="BQ109" s="231"/>
      <c r="BR109" s="231"/>
      <c r="BS109" s="231"/>
      <c r="BT109" s="231"/>
      <c r="BU109" s="231"/>
      <c r="BV109" s="233"/>
      <c r="BW109" s="167"/>
      <c r="BX109" s="231"/>
      <c r="BY109" s="231"/>
      <c r="BZ109" s="231"/>
      <c r="CA109" s="231"/>
      <c r="CB109" s="231"/>
      <c r="CC109" s="233"/>
      <c r="CD109" s="167"/>
      <c r="CE109" s="231"/>
      <c r="CF109" s="231"/>
      <c r="CG109" s="231"/>
      <c r="CH109" s="231"/>
      <c r="CI109" s="231"/>
      <c r="CJ109" s="233"/>
      <c r="CK109" s="167"/>
      <c r="CL109" s="146"/>
      <c r="CM109" s="146"/>
      <c r="CN109" s="146"/>
      <c r="CO109" s="146"/>
      <c r="CP109" s="146"/>
      <c r="CQ109" s="146"/>
      <c r="CR109" s="167"/>
      <c r="CS109" s="231"/>
      <c r="CT109" s="231"/>
      <c r="CU109" s="231"/>
      <c r="CV109" s="231"/>
      <c r="CW109" s="231"/>
      <c r="CX109" s="231"/>
      <c r="CY109" s="231"/>
      <c r="CZ109" s="231"/>
      <c r="DA109" s="231"/>
      <c r="DB109" s="231"/>
      <c r="DC109" s="231"/>
      <c r="DD109" s="231"/>
      <c r="DE109" s="231"/>
      <c r="DF109" s="231"/>
      <c r="DG109" s="231"/>
      <c r="DH109" s="231"/>
      <c r="DI109" s="231"/>
      <c r="DJ109" s="231"/>
      <c r="DK109" s="231"/>
      <c r="DL109" s="231"/>
      <c r="DM109" s="231"/>
      <c r="DN109" s="231"/>
      <c r="DO109" s="231"/>
      <c r="DP109" s="231"/>
      <c r="DQ109" s="231"/>
      <c r="DR109" s="231"/>
      <c r="DS109" s="231"/>
      <c r="DT109" s="278"/>
      <c r="DU109" s="146"/>
      <c r="DV109" s="173"/>
      <c r="DW109" s="146"/>
      <c r="DX109" s="173"/>
      <c r="DY109" s="146"/>
      <c r="DZ109" s="169"/>
      <c r="EA109" s="169"/>
      <c r="EB109" s="169"/>
      <c r="EC109" s="146"/>
      <c r="ED109" s="207"/>
      <c r="EE109" s="231"/>
      <c r="EF109" s="231"/>
      <c r="EG109" s="231"/>
      <c r="EH109" s="233"/>
    </row>
    <row r="110" spans="1:138" x14ac:dyDescent="0.25">
      <c r="A110" s="152">
        <v>106</v>
      </c>
      <c r="B110" s="146"/>
      <c r="C110" s="146"/>
      <c r="D110" s="168">
        <v>42146</v>
      </c>
      <c r="E110" s="166">
        <v>1</v>
      </c>
      <c r="F110" s="166">
        <v>0</v>
      </c>
      <c r="G110" s="135"/>
      <c r="M110" s="167"/>
      <c r="N110" s="146"/>
      <c r="O110" s="146"/>
      <c r="P110" s="146"/>
      <c r="Q110" s="146">
        <v>2</v>
      </c>
      <c r="R110" s="146">
        <v>2</v>
      </c>
      <c r="S110" s="167"/>
      <c r="T110" s="146"/>
      <c r="U110" s="146"/>
      <c r="V110" s="146"/>
      <c r="W110" s="146"/>
      <c r="X110" s="146"/>
      <c r="Y110" s="167"/>
      <c r="Z110" s="146"/>
      <c r="AA110" s="146"/>
      <c r="AB110" s="146"/>
      <c r="AC110" s="146"/>
      <c r="AD110" s="146"/>
      <c r="AE110" s="167"/>
      <c r="AF110" s="146"/>
      <c r="AG110" s="146"/>
      <c r="AH110" s="146"/>
      <c r="AI110" s="169"/>
      <c r="AJ110" s="169"/>
      <c r="AK110" s="170"/>
      <c r="AL110" s="167"/>
      <c r="AM110" s="146"/>
      <c r="AN110" s="146"/>
      <c r="AO110" s="146"/>
      <c r="AP110" s="146"/>
      <c r="AQ110" s="171"/>
      <c r="AR110" s="172"/>
      <c r="AS110" s="359"/>
      <c r="AT110" s="173"/>
      <c r="AU110" s="173"/>
      <c r="AV110" s="173"/>
      <c r="AW110" s="173"/>
      <c r="AX110" s="173"/>
      <c r="AY110" s="173"/>
      <c r="AZ110" s="173"/>
      <c r="BA110" s="173"/>
      <c r="BB110" s="173"/>
      <c r="BC110" s="146"/>
      <c r="BD110" s="173"/>
      <c r="BE110" s="173"/>
      <c r="BF110" s="173"/>
      <c r="BG110" s="173"/>
      <c r="BH110" s="167"/>
      <c r="BI110" s="171"/>
      <c r="BJ110" s="302"/>
      <c r="BK110" s="303"/>
      <c r="BL110" s="173"/>
      <c r="BM110" s="304"/>
      <c r="BN110" s="278"/>
      <c r="BO110" s="171"/>
      <c r="BP110" s="231"/>
      <c r="BQ110" s="231"/>
      <c r="BR110" s="231"/>
      <c r="BS110" s="231"/>
      <c r="BT110" s="231"/>
      <c r="BU110" s="231"/>
      <c r="BV110" s="233"/>
      <c r="BW110" s="167"/>
      <c r="BX110" s="231"/>
      <c r="BY110" s="231"/>
      <c r="BZ110" s="231"/>
      <c r="CA110" s="231"/>
      <c r="CB110" s="231"/>
      <c r="CC110" s="233"/>
      <c r="CD110" s="167"/>
      <c r="CE110" s="231"/>
      <c r="CF110" s="231"/>
      <c r="CG110" s="231"/>
      <c r="CH110" s="231"/>
      <c r="CI110" s="231"/>
      <c r="CJ110" s="233"/>
      <c r="CK110" s="167"/>
      <c r="CL110" s="146"/>
      <c r="CM110" s="146"/>
      <c r="CN110" s="146"/>
      <c r="CO110" s="146"/>
      <c r="CP110" s="146"/>
      <c r="CQ110" s="146"/>
      <c r="CR110" s="167"/>
      <c r="CS110" s="231"/>
      <c r="CT110" s="231"/>
      <c r="CU110" s="231"/>
      <c r="CV110" s="231"/>
      <c r="CW110" s="231"/>
      <c r="CX110" s="231"/>
      <c r="CY110" s="231"/>
      <c r="CZ110" s="231"/>
      <c r="DA110" s="231"/>
      <c r="DB110" s="231"/>
      <c r="DC110" s="231"/>
      <c r="DD110" s="231"/>
      <c r="DE110" s="231"/>
      <c r="DF110" s="231"/>
      <c r="DG110" s="231"/>
      <c r="DH110" s="231"/>
      <c r="DI110" s="231"/>
      <c r="DJ110" s="231"/>
      <c r="DK110" s="231"/>
      <c r="DL110" s="231"/>
      <c r="DM110" s="231"/>
      <c r="DN110" s="231"/>
      <c r="DO110" s="231"/>
      <c r="DP110" s="231"/>
      <c r="DQ110" s="231"/>
      <c r="DR110" s="231"/>
      <c r="DS110" s="231"/>
      <c r="DT110" s="278"/>
      <c r="DU110" s="146"/>
      <c r="DV110" s="173"/>
      <c r="DW110" s="146"/>
      <c r="DX110" s="173"/>
      <c r="DY110" s="146"/>
      <c r="DZ110" s="169"/>
      <c r="EA110" s="169"/>
      <c r="EB110" s="169"/>
      <c r="EC110" s="146"/>
      <c r="ED110" s="207"/>
      <c r="EE110" s="231"/>
      <c r="EF110" s="231"/>
      <c r="EG110" s="231"/>
      <c r="EH110" s="233"/>
    </row>
    <row r="111" spans="1:138" x14ac:dyDescent="0.25">
      <c r="A111" s="152">
        <v>107</v>
      </c>
      <c r="B111" s="146"/>
      <c r="C111" s="146"/>
      <c r="D111" s="168">
        <v>42124</v>
      </c>
      <c r="E111" s="166">
        <v>1</v>
      </c>
      <c r="F111" s="166">
        <v>0</v>
      </c>
      <c r="G111" s="135"/>
      <c r="M111" s="167"/>
      <c r="N111" s="146">
        <v>1</v>
      </c>
      <c r="O111" s="146">
        <v>1</v>
      </c>
      <c r="P111" s="146">
        <v>1</v>
      </c>
      <c r="Q111" s="146">
        <v>1</v>
      </c>
      <c r="R111" s="146">
        <v>1</v>
      </c>
      <c r="S111" s="167"/>
      <c r="T111" s="146"/>
      <c r="U111" s="146"/>
      <c r="V111" s="146"/>
      <c r="W111" s="146"/>
      <c r="X111" s="146"/>
      <c r="Y111" s="167"/>
      <c r="Z111" s="146"/>
      <c r="AA111" s="146"/>
      <c r="AB111" s="146"/>
      <c r="AC111" s="146"/>
      <c r="AD111" s="146"/>
      <c r="AE111" s="167"/>
      <c r="AF111" s="146"/>
      <c r="AG111" s="146"/>
      <c r="AH111" s="146"/>
      <c r="AI111" s="169"/>
      <c r="AJ111" s="169"/>
      <c r="AK111" s="170"/>
      <c r="AL111" s="167"/>
      <c r="AM111" s="146"/>
      <c r="AN111" s="146"/>
      <c r="AO111" s="146"/>
      <c r="AP111" s="146"/>
      <c r="AQ111" s="171"/>
      <c r="AR111" s="172"/>
      <c r="AS111" s="359"/>
      <c r="AT111" s="173"/>
      <c r="AU111" s="173"/>
      <c r="AV111" s="173"/>
      <c r="AW111" s="173"/>
      <c r="AX111" s="173"/>
      <c r="AY111" s="173"/>
      <c r="AZ111" s="173"/>
      <c r="BA111" s="173"/>
      <c r="BB111" s="173"/>
      <c r="BC111" s="231"/>
      <c r="BD111" s="146"/>
      <c r="BE111" s="173"/>
      <c r="BF111" s="173"/>
      <c r="BG111" s="173"/>
      <c r="BH111" s="167"/>
      <c r="BI111" s="171"/>
      <c r="BJ111" s="302"/>
      <c r="BK111" s="303"/>
      <c r="BL111" s="173"/>
      <c r="BM111" s="304"/>
      <c r="BN111" s="278"/>
      <c r="BO111" s="171"/>
      <c r="BP111" s="231"/>
      <c r="BQ111" s="231"/>
      <c r="BR111" s="231"/>
      <c r="BS111" s="231"/>
      <c r="BT111" s="231"/>
      <c r="BU111" s="231"/>
      <c r="BV111" s="233"/>
      <c r="BW111" s="167"/>
      <c r="BX111" s="231"/>
      <c r="BY111" s="231"/>
      <c r="BZ111" s="231"/>
      <c r="CA111" s="231"/>
      <c r="CB111" s="231"/>
      <c r="CC111" s="233"/>
      <c r="CD111" s="167"/>
      <c r="CE111" s="231"/>
      <c r="CF111" s="231"/>
      <c r="CG111" s="231"/>
      <c r="CH111" s="231"/>
      <c r="CI111" s="231"/>
      <c r="CJ111" s="233"/>
      <c r="CK111" s="167"/>
      <c r="CL111" s="146"/>
      <c r="CM111" s="146"/>
      <c r="CN111" s="146"/>
      <c r="CO111" s="146"/>
      <c r="CP111" s="146"/>
      <c r="CQ111" s="146"/>
      <c r="CR111" s="167"/>
      <c r="CS111" s="231"/>
      <c r="CT111" s="231"/>
      <c r="CU111" s="231"/>
      <c r="CV111" s="231"/>
      <c r="CW111" s="231"/>
      <c r="CX111" s="231"/>
      <c r="CY111" s="231"/>
      <c r="CZ111" s="231"/>
      <c r="DA111" s="231"/>
      <c r="DB111" s="231"/>
      <c r="DC111" s="231"/>
      <c r="DD111" s="231"/>
      <c r="DE111" s="231"/>
      <c r="DF111" s="231"/>
      <c r="DG111" s="231"/>
      <c r="DH111" s="231"/>
      <c r="DI111" s="231"/>
      <c r="DJ111" s="231"/>
      <c r="DK111" s="231"/>
      <c r="DL111" s="231"/>
      <c r="DM111" s="231"/>
      <c r="DN111" s="231"/>
      <c r="DO111" s="231"/>
      <c r="DP111" s="231"/>
      <c r="DQ111" s="231"/>
      <c r="DR111" s="231"/>
      <c r="DS111" s="231"/>
      <c r="DT111" s="278"/>
      <c r="DU111" s="146"/>
      <c r="DV111" s="173"/>
      <c r="DW111" s="146"/>
      <c r="DX111" s="173"/>
      <c r="DY111" s="146"/>
      <c r="DZ111" s="169"/>
      <c r="EA111" s="169"/>
      <c r="EB111" s="169"/>
      <c r="EC111" s="146"/>
      <c r="ED111" s="207"/>
      <c r="EE111" s="231"/>
      <c r="EF111" s="231"/>
      <c r="EG111" s="231"/>
      <c r="EH111" s="233"/>
    </row>
    <row r="112" spans="1:138" x14ac:dyDescent="0.25">
      <c r="A112" s="152">
        <v>108</v>
      </c>
      <c r="B112" s="146"/>
      <c r="C112" s="146"/>
      <c r="D112" s="168">
        <v>42146</v>
      </c>
      <c r="E112" s="166">
        <v>1</v>
      </c>
      <c r="F112" s="166">
        <v>0</v>
      </c>
      <c r="G112" s="135"/>
      <c r="M112" s="167"/>
      <c r="N112" s="146"/>
      <c r="O112" s="146"/>
      <c r="P112" s="146"/>
      <c r="Q112" s="146">
        <v>1</v>
      </c>
      <c r="R112" s="146">
        <v>2</v>
      </c>
      <c r="S112" s="167"/>
      <c r="T112" s="146"/>
      <c r="U112" s="146"/>
      <c r="V112" s="146"/>
      <c r="W112" s="146"/>
      <c r="X112" s="146"/>
      <c r="Y112" s="167"/>
      <c r="Z112" s="146"/>
      <c r="AA112" s="146"/>
      <c r="AB112" s="146"/>
      <c r="AC112" s="146"/>
      <c r="AD112" s="146"/>
      <c r="AE112" s="167"/>
      <c r="AF112" s="146"/>
      <c r="AG112" s="146"/>
      <c r="AH112" s="146"/>
      <c r="AI112" s="169"/>
      <c r="AJ112" s="169"/>
      <c r="AK112" s="170"/>
      <c r="AL112" s="167"/>
      <c r="AM112" s="146"/>
      <c r="AN112" s="146"/>
      <c r="AO112" s="146"/>
      <c r="AP112" s="146"/>
      <c r="AQ112" s="171"/>
      <c r="AR112" s="172"/>
      <c r="AS112" s="359"/>
      <c r="AT112" s="173"/>
      <c r="AU112" s="173"/>
      <c r="AV112" s="173"/>
      <c r="AW112" s="173"/>
      <c r="AX112" s="173"/>
      <c r="AY112" s="173"/>
      <c r="AZ112" s="173"/>
      <c r="BA112" s="173"/>
      <c r="BB112" s="173"/>
      <c r="BC112" s="146"/>
      <c r="BD112" s="173"/>
      <c r="BE112" s="173"/>
      <c r="BF112" s="173"/>
      <c r="BG112" s="173"/>
      <c r="BH112" s="167"/>
      <c r="BI112" s="171"/>
      <c r="BJ112" s="302"/>
      <c r="BK112" s="303"/>
      <c r="BL112" s="173"/>
      <c r="BM112" s="304"/>
      <c r="BN112" s="278"/>
      <c r="BO112" s="171"/>
      <c r="BP112" s="231"/>
      <c r="BQ112" s="231"/>
      <c r="BR112" s="231"/>
      <c r="BS112" s="231"/>
      <c r="BT112" s="231"/>
      <c r="BU112" s="231"/>
      <c r="BV112" s="233"/>
      <c r="BW112" s="167"/>
      <c r="BX112" s="231"/>
      <c r="BY112" s="231"/>
      <c r="BZ112" s="231"/>
      <c r="CA112" s="231"/>
      <c r="CB112" s="231"/>
      <c r="CC112" s="233"/>
      <c r="CD112" s="167"/>
      <c r="CE112" s="231"/>
      <c r="CF112" s="231"/>
      <c r="CG112" s="231"/>
      <c r="CH112" s="231"/>
      <c r="CI112" s="231"/>
      <c r="CJ112" s="233"/>
      <c r="CK112" s="167"/>
      <c r="CL112" s="146"/>
      <c r="CM112" s="146"/>
      <c r="CN112" s="146"/>
      <c r="CO112" s="146"/>
      <c r="CP112" s="146"/>
      <c r="CQ112" s="146"/>
      <c r="CR112" s="167"/>
      <c r="CS112" s="231"/>
      <c r="CT112" s="231"/>
      <c r="CU112" s="231"/>
      <c r="CV112" s="231"/>
      <c r="CW112" s="231"/>
      <c r="CX112" s="231"/>
      <c r="CY112" s="231"/>
      <c r="CZ112" s="231"/>
      <c r="DA112" s="231"/>
      <c r="DB112" s="231"/>
      <c r="DC112" s="231"/>
      <c r="DD112" s="231"/>
      <c r="DE112" s="231"/>
      <c r="DF112" s="231"/>
      <c r="DG112" s="231"/>
      <c r="DH112" s="231"/>
      <c r="DI112" s="231"/>
      <c r="DJ112" s="231"/>
      <c r="DK112" s="231"/>
      <c r="DL112" s="231"/>
      <c r="DM112" s="231"/>
      <c r="DN112" s="231"/>
      <c r="DO112" s="231"/>
      <c r="DP112" s="231"/>
      <c r="DQ112" s="231"/>
      <c r="DR112" s="231"/>
      <c r="DS112" s="231"/>
      <c r="DT112" s="278"/>
      <c r="DU112" s="146"/>
      <c r="DV112" s="173"/>
      <c r="DW112" s="146"/>
      <c r="DX112" s="173"/>
      <c r="DY112" s="146"/>
      <c r="DZ112" s="169"/>
      <c r="EA112" s="169"/>
      <c r="EB112" s="169"/>
      <c r="EC112" s="146"/>
      <c r="ED112" s="234"/>
      <c r="EE112" s="234"/>
      <c r="EF112" s="234"/>
      <c r="EG112" s="231"/>
      <c r="EH112" s="233"/>
    </row>
    <row r="113" spans="1:138" x14ac:dyDescent="0.25">
      <c r="A113" s="152">
        <v>109</v>
      </c>
      <c r="B113" s="146"/>
      <c r="C113" s="146"/>
      <c r="D113" s="168">
        <v>42118</v>
      </c>
      <c r="E113" s="166">
        <v>1</v>
      </c>
      <c r="F113" s="166">
        <v>1</v>
      </c>
      <c r="G113">
        <v>8.8000000000000007</v>
      </c>
      <c r="I113">
        <v>24</v>
      </c>
      <c r="J113">
        <v>9.1</v>
      </c>
      <c r="L113">
        <v>8</v>
      </c>
      <c r="M113" s="167">
        <v>1</v>
      </c>
      <c r="N113" s="146">
        <v>2</v>
      </c>
      <c r="O113" s="146">
        <v>1</v>
      </c>
      <c r="P113" s="146">
        <v>1</v>
      </c>
      <c r="Q113" s="146">
        <v>1</v>
      </c>
      <c r="R113" s="146">
        <v>1</v>
      </c>
      <c r="S113" s="167"/>
      <c r="T113" s="146"/>
      <c r="U113" s="146"/>
      <c r="V113" s="146" t="s">
        <v>1132</v>
      </c>
      <c r="W113" s="146"/>
      <c r="X113" s="146"/>
      <c r="Y113" s="167"/>
      <c r="Z113" s="146"/>
      <c r="AA113" s="146"/>
      <c r="AB113" s="146">
        <v>4</v>
      </c>
      <c r="AC113" s="146">
        <v>5</v>
      </c>
      <c r="AE113" s="167"/>
      <c r="AF113" s="146"/>
      <c r="AG113" s="146"/>
      <c r="AH113" s="146">
        <v>6</v>
      </c>
      <c r="AI113" s="169">
        <v>42146</v>
      </c>
      <c r="AJ113" s="169">
        <v>42152</v>
      </c>
      <c r="AK113" s="170"/>
      <c r="AL113" s="167">
        <v>30</v>
      </c>
      <c r="AM113" s="146"/>
      <c r="AN113" s="146">
        <v>50</v>
      </c>
      <c r="AO113" s="146"/>
      <c r="AP113" s="146"/>
      <c r="AQ113" s="171"/>
      <c r="AR113" s="172" t="s">
        <v>1319</v>
      </c>
      <c r="AS113" s="359">
        <v>4</v>
      </c>
      <c r="AT113" s="173">
        <v>1.79</v>
      </c>
      <c r="AU113" s="173">
        <v>155</v>
      </c>
      <c r="AV113" s="173">
        <v>2.06</v>
      </c>
      <c r="AW113" s="173">
        <v>207</v>
      </c>
      <c r="AX113" s="173"/>
      <c r="AY113" s="173"/>
      <c r="AZ113" s="173"/>
      <c r="BA113" s="173"/>
      <c r="BB113" s="173"/>
      <c r="BC113" s="146">
        <v>2</v>
      </c>
      <c r="BD113" s="173">
        <v>1.66</v>
      </c>
      <c r="BE113" s="173">
        <v>2.5299999999999998</v>
      </c>
      <c r="BF113" s="173"/>
      <c r="BG113" s="173"/>
      <c r="BH113" s="167">
        <v>0</v>
      </c>
      <c r="BI113" s="171">
        <v>0</v>
      </c>
      <c r="BJ113" s="365" t="s">
        <v>1336</v>
      </c>
      <c r="BK113" s="303"/>
      <c r="BL113" s="173"/>
      <c r="BM113" s="304"/>
      <c r="BN113" s="278"/>
      <c r="BO113" s="171"/>
      <c r="BP113" s="231"/>
      <c r="BQ113" s="231"/>
      <c r="BR113" s="231"/>
      <c r="BS113" s="231"/>
      <c r="BT113" s="231"/>
      <c r="BU113" s="231"/>
      <c r="BV113" s="233"/>
      <c r="BW113" s="167"/>
      <c r="BX113" s="231"/>
      <c r="BY113" s="231"/>
      <c r="BZ113" s="231"/>
      <c r="CA113" s="231"/>
      <c r="CB113" s="231"/>
      <c r="CC113" s="233"/>
      <c r="CD113" s="167"/>
      <c r="CE113" s="231"/>
      <c r="CF113" s="231"/>
      <c r="CG113" s="231"/>
      <c r="CH113" s="231"/>
      <c r="CI113" s="231"/>
      <c r="CJ113" s="233"/>
      <c r="CK113" s="167"/>
      <c r="CL113" s="146"/>
      <c r="CM113" s="146"/>
      <c r="CN113" s="146"/>
      <c r="CO113" s="146"/>
      <c r="CP113" s="146"/>
      <c r="CQ113" s="146"/>
      <c r="CR113" s="167"/>
      <c r="CS113" s="231"/>
      <c r="CT113" s="231"/>
      <c r="CU113" s="231"/>
      <c r="CV113" s="231"/>
      <c r="CW113" s="231"/>
      <c r="CX113" s="231"/>
      <c r="CY113" s="231"/>
      <c r="CZ113" s="231"/>
      <c r="DA113" s="231"/>
      <c r="DB113" s="231"/>
      <c r="DC113" s="231"/>
      <c r="DD113" s="231"/>
      <c r="DE113" s="231"/>
      <c r="DF113" s="231"/>
      <c r="DG113" s="231"/>
      <c r="DH113" s="231"/>
      <c r="DI113" s="231"/>
      <c r="DJ113" s="231"/>
      <c r="DK113" s="231"/>
      <c r="DL113" s="231"/>
      <c r="DM113" s="231"/>
      <c r="DN113" s="231"/>
      <c r="DO113" s="231"/>
      <c r="DP113" s="231"/>
      <c r="DQ113" s="231"/>
      <c r="DR113" s="231"/>
      <c r="DS113" s="231"/>
      <c r="DT113" s="278"/>
      <c r="DU113" s="146"/>
      <c r="DV113" s="173"/>
      <c r="DW113" s="146"/>
      <c r="DX113" s="173"/>
      <c r="DY113" s="146"/>
      <c r="DZ113" s="169"/>
      <c r="EA113" s="169"/>
      <c r="EB113" s="169"/>
      <c r="EC113" s="146"/>
      <c r="ED113" s="207"/>
      <c r="EE113" s="231"/>
      <c r="EF113" s="231"/>
      <c r="EG113" s="231"/>
      <c r="EH113" s="233"/>
    </row>
    <row r="114" spans="1:138" x14ac:dyDescent="0.25">
      <c r="A114" s="152">
        <v>110</v>
      </c>
      <c r="B114" s="146"/>
      <c r="C114" s="146"/>
      <c r="D114" s="168">
        <v>42118</v>
      </c>
      <c r="E114" s="166">
        <v>1</v>
      </c>
      <c r="F114" s="166" t="s">
        <v>1142</v>
      </c>
      <c r="G114" s="135"/>
      <c r="M114" s="167">
        <v>0</v>
      </c>
      <c r="N114" s="146">
        <v>0</v>
      </c>
      <c r="O114" s="146">
        <v>0</v>
      </c>
      <c r="P114" s="146">
        <v>0</v>
      </c>
      <c r="Q114" s="146">
        <v>0</v>
      </c>
      <c r="R114" s="146">
        <v>0</v>
      </c>
      <c r="S114" s="167"/>
      <c r="T114" s="146"/>
      <c r="U114" s="146"/>
      <c r="V114" s="146"/>
      <c r="W114" s="146"/>
      <c r="X114" s="146"/>
      <c r="Y114" s="167"/>
      <c r="Z114" s="146"/>
      <c r="AA114" s="146"/>
      <c r="AB114" s="146"/>
      <c r="AC114" s="146"/>
      <c r="AD114" s="146"/>
      <c r="AE114" s="167"/>
      <c r="AF114" s="146"/>
      <c r="AG114" s="146"/>
      <c r="AH114" s="146"/>
      <c r="AI114" s="169"/>
      <c r="AJ114" s="169"/>
      <c r="AK114" s="170"/>
      <c r="AL114" s="167">
        <v>80</v>
      </c>
      <c r="AM114" s="146"/>
      <c r="AN114" s="146"/>
      <c r="AO114" s="146"/>
      <c r="AP114" s="146"/>
      <c r="AQ114" s="171"/>
      <c r="AR114" s="172" t="s">
        <v>1288</v>
      </c>
      <c r="AS114" s="359">
        <v>1</v>
      </c>
      <c r="AT114" s="173"/>
      <c r="AU114" s="173"/>
      <c r="AV114" s="173"/>
      <c r="AW114" s="173"/>
      <c r="AX114" s="173"/>
      <c r="AY114" s="173"/>
      <c r="AZ114" s="173"/>
      <c r="BA114" s="173"/>
      <c r="BB114" s="173"/>
      <c r="BC114" s="146">
        <v>1</v>
      </c>
      <c r="BD114" s="173">
        <v>1.1499999999999999</v>
      </c>
      <c r="BE114" s="173"/>
      <c r="BF114" s="173"/>
      <c r="BG114" s="173"/>
      <c r="BH114" s="167"/>
      <c r="BI114" s="171"/>
      <c r="BJ114" s="302"/>
      <c r="BK114" s="303"/>
      <c r="BL114" s="173"/>
      <c r="BM114" s="304"/>
      <c r="BN114" s="278"/>
      <c r="BO114" s="171"/>
      <c r="BP114" s="231"/>
      <c r="BQ114" s="231"/>
      <c r="BR114" s="231"/>
      <c r="BS114" s="231"/>
      <c r="BT114" s="231"/>
      <c r="BU114" s="231"/>
      <c r="BV114" s="233"/>
      <c r="BW114" s="167"/>
      <c r="BX114" s="231"/>
      <c r="BY114" s="231"/>
      <c r="BZ114" s="231"/>
      <c r="CA114" s="231"/>
      <c r="CB114" s="231"/>
      <c r="CC114" s="233"/>
      <c r="CD114" s="167"/>
      <c r="CE114" s="231"/>
      <c r="CF114" s="231"/>
      <c r="CG114" s="231"/>
      <c r="CH114" s="231"/>
      <c r="CI114" s="231"/>
      <c r="CJ114" s="233"/>
      <c r="CK114" s="167"/>
      <c r="CL114" s="146"/>
      <c r="CM114" s="146"/>
      <c r="CN114" s="146"/>
      <c r="CO114" s="146"/>
      <c r="CP114" s="146"/>
      <c r="CQ114" s="146"/>
      <c r="CR114" s="167"/>
      <c r="CS114" s="231"/>
      <c r="CT114" s="231"/>
      <c r="CU114" s="231"/>
      <c r="CV114" s="231"/>
      <c r="CW114" s="231"/>
      <c r="CX114" s="231"/>
      <c r="CY114" s="231"/>
      <c r="CZ114" s="231"/>
      <c r="DA114" s="231"/>
      <c r="DB114" s="231"/>
      <c r="DC114" s="231"/>
      <c r="DD114" s="231"/>
      <c r="DE114" s="231"/>
      <c r="DF114" s="231"/>
      <c r="DG114" s="231"/>
      <c r="DH114" s="231"/>
      <c r="DI114" s="231"/>
      <c r="DJ114" s="231"/>
      <c r="DK114" s="231"/>
      <c r="DL114" s="231"/>
      <c r="DM114" s="231"/>
      <c r="DN114" s="231"/>
      <c r="DO114" s="231"/>
      <c r="DP114" s="231"/>
      <c r="DQ114" s="231"/>
      <c r="DR114" s="231"/>
      <c r="DS114" s="231"/>
      <c r="DT114" s="278"/>
      <c r="DU114" s="146"/>
      <c r="DV114" s="173"/>
      <c r="DW114" s="146"/>
      <c r="DX114" s="173"/>
      <c r="DY114" s="146"/>
      <c r="DZ114" s="169"/>
      <c r="EA114" s="169"/>
      <c r="EB114" s="169"/>
      <c r="EC114" s="146"/>
      <c r="ED114" s="207"/>
      <c r="EE114" s="231"/>
      <c r="EF114" s="231"/>
      <c r="EG114" s="231"/>
      <c r="EH114" s="313"/>
    </row>
    <row r="115" spans="1:138" x14ac:dyDescent="0.25">
      <c r="A115" s="152">
        <v>111</v>
      </c>
      <c r="B115" s="146"/>
      <c r="C115" s="146"/>
      <c r="D115" s="168">
        <v>42118</v>
      </c>
      <c r="E115" s="166">
        <v>1</v>
      </c>
      <c r="F115" s="166">
        <v>1</v>
      </c>
      <c r="G115">
        <v>8.9</v>
      </c>
      <c r="I115">
        <v>18</v>
      </c>
      <c r="J115">
        <v>9.1</v>
      </c>
      <c r="L115">
        <v>11</v>
      </c>
      <c r="M115" s="167">
        <v>3</v>
      </c>
      <c r="N115" s="146">
        <v>2</v>
      </c>
      <c r="O115" s="146">
        <v>2</v>
      </c>
      <c r="P115" s="146">
        <v>2</v>
      </c>
      <c r="Q115" s="146">
        <v>2</v>
      </c>
      <c r="R115" s="146">
        <v>2</v>
      </c>
      <c r="S115" s="167"/>
      <c r="T115" s="146"/>
      <c r="U115" s="146" t="s">
        <v>1128</v>
      </c>
      <c r="V115" s="146" t="s">
        <v>1128</v>
      </c>
      <c r="W115" s="146" t="s">
        <v>1131</v>
      </c>
      <c r="X115" s="146"/>
      <c r="Y115" s="167"/>
      <c r="Z115" s="146"/>
      <c r="AA115" s="146">
        <v>1</v>
      </c>
      <c r="AB115" s="146">
        <v>1</v>
      </c>
      <c r="AC115" s="146">
        <v>4</v>
      </c>
      <c r="AD115" s="146"/>
      <c r="AE115" s="167"/>
      <c r="AF115" s="146"/>
      <c r="AG115" s="146"/>
      <c r="AH115" s="146">
        <v>4</v>
      </c>
      <c r="AI115" s="169">
        <v>42152</v>
      </c>
      <c r="AJ115" s="169">
        <v>42152</v>
      </c>
      <c r="AK115" s="170">
        <v>42152</v>
      </c>
      <c r="AL115" s="167"/>
      <c r="AM115" s="146">
        <v>10</v>
      </c>
      <c r="AN115" s="146"/>
      <c r="AO115" s="146"/>
      <c r="AP115" s="146"/>
      <c r="AQ115" s="171"/>
      <c r="AR115" s="172" t="s">
        <v>1320</v>
      </c>
      <c r="AS115" s="359">
        <v>3</v>
      </c>
      <c r="AT115" s="173">
        <v>1.51</v>
      </c>
      <c r="AU115" s="173">
        <v>215</v>
      </c>
      <c r="AV115" s="173">
        <v>1.98</v>
      </c>
      <c r="AW115" s="173">
        <v>125</v>
      </c>
      <c r="AX115" s="173"/>
      <c r="AY115" s="173"/>
      <c r="AZ115" s="173"/>
      <c r="BA115" s="173"/>
      <c r="BB115" s="173"/>
      <c r="BC115" s="146">
        <v>1</v>
      </c>
      <c r="BD115" s="173">
        <v>1.97</v>
      </c>
      <c r="BE115" s="173"/>
      <c r="BF115" s="173"/>
      <c r="BG115" s="173"/>
      <c r="BH115" s="167">
        <v>1</v>
      </c>
      <c r="BI115" s="171">
        <v>1</v>
      </c>
      <c r="BJ115" s="302"/>
      <c r="BK115" s="303"/>
      <c r="BL115" s="173"/>
      <c r="BM115" s="304"/>
      <c r="BN115" s="278">
        <v>111</v>
      </c>
      <c r="BO115" s="171">
        <v>1</v>
      </c>
      <c r="BP115" s="231">
        <v>1</v>
      </c>
      <c r="BQ115" s="231">
        <v>6</v>
      </c>
      <c r="BR115" s="231">
        <v>0</v>
      </c>
      <c r="BS115" s="231">
        <f t="shared" ref="BS115:BS116" si="3">BR115+BQ115</f>
        <v>6</v>
      </c>
      <c r="BT115" s="231">
        <v>0</v>
      </c>
      <c r="BU115" s="231">
        <v>0</v>
      </c>
      <c r="BV115" s="233"/>
      <c r="BW115" s="167"/>
      <c r="BX115" s="231"/>
      <c r="BY115" s="231"/>
      <c r="BZ115" s="231"/>
      <c r="CA115" s="231"/>
      <c r="CB115" s="231"/>
      <c r="CC115" s="233"/>
      <c r="CD115" s="167"/>
      <c r="CE115" s="231"/>
      <c r="CF115" s="231"/>
      <c r="CG115" s="231"/>
      <c r="CH115" s="231"/>
      <c r="CI115" s="231"/>
      <c r="CJ115" s="233"/>
      <c r="CK115" s="167"/>
      <c r="CL115" s="146"/>
      <c r="CM115" s="146"/>
      <c r="CN115" s="146"/>
      <c r="CO115" s="146"/>
      <c r="CP115" s="146"/>
      <c r="CQ115" s="146"/>
      <c r="CR115" s="167"/>
      <c r="CS115" s="231"/>
      <c r="CT115" s="231"/>
      <c r="CU115" s="231"/>
      <c r="CV115" s="231"/>
      <c r="CW115" s="231"/>
      <c r="CX115" s="231"/>
      <c r="CY115" s="231"/>
      <c r="CZ115" s="231"/>
      <c r="DA115" s="231"/>
      <c r="DB115" s="231"/>
      <c r="DC115" s="231"/>
      <c r="DD115" s="231"/>
      <c r="DE115" s="231"/>
      <c r="DF115" s="231"/>
      <c r="DG115" s="231"/>
      <c r="DH115" s="231"/>
      <c r="DI115" s="231"/>
      <c r="DJ115" s="231"/>
      <c r="DK115" s="231"/>
      <c r="DL115" s="231"/>
      <c r="DM115" s="231"/>
      <c r="DN115" s="231"/>
      <c r="DO115" s="231"/>
      <c r="DP115" s="231"/>
      <c r="DQ115" s="231"/>
      <c r="DR115" s="231"/>
      <c r="DS115" s="231"/>
      <c r="DT115" s="278"/>
      <c r="DU115" s="146"/>
      <c r="DV115" s="173"/>
      <c r="DW115" s="146"/>
      <c r="DX115" s="173"/>
      <c r="DY115" s="146"/>
      <c r="DZ115" s="169"/>
      <c r="EA115" s="169"/>
      <c r="EB115" s="169"/>
      <c r="EC115" s="146"/>
      <c r="ED115" s="234"/>
      <c r="EE115" s="234"/>
      <c r="EF115" s="234"/>
      <c r="EG115" s="231"/>
      <c r="EH115" s="313"/>
    </row>
    <row r="116" spans="1:138" x14ac:dyDescent="0.25">
      <c r="A116" s="152">
        <v>112</v>
      </c>
      <c r="B116" s="146"/>
      <c r="C116" s="146"/>
      <c r="D116" s="168">
        <v>42118</v>
      </c>
      <c r="E116" s="166">
        <v>1</v>
      </c>
      <c r="F116" s="166">
        <v>1</v>
      </c>
      <c r="G116">
        <v>8.3000000000000007</v>
      </c>
      <c r="I116">
        <v>12</v>
      </c>
      <c r="J116">
        <v>8.6999999999999993</v>
      </c>
      <c r="K116">
        <v>8.8000000000000007</v>
      </c>
      <c r="L116">
        <v>4</v>
      </c>
      <c r="M116" s="167">
        <v>1</v>
      </c>
      <c r="N116" s="146">
        <v>1</v>
      </c>
      <c r="O116" s="146">
        <v>1</v>
      </c>
      <c r="P116" s="146">
        <v>1</v>
      </c>
      <c r="Q116" s="146">
        <v>1</v>
      </c>
      <c r="R116" s="146">
        <v>1</v>
      </c>
      <c r="S116" s="167"/>
      <c r="T116" s="146" t="s">
        <v>1132</v>
      </c>
      <c r="U116" s="146" t="s">
        <v>1131</v>
      </c>
      <c r="V116" s="146"/>
      <c r="W116" s="146"/>
      <c r="X116" s="146"/>
      <c r="Y116" s="167"/>
      <c r="Z116" s="146">
        <v>5</v>
      </c>
      <c r="AA116" s="146">
        <v>6</v>
      </c>
      <c r="AB116" s="146">
        <v>6</v>
      </c>
      <c r="AC116" s="146"/>
      <c r="AD116" s="146"/>
      <c r="AE116" s="167"/>
      <c r="AF116" s="146"/>
      <c r="AG116" s="146">
        <v>6</v>
      </c>
      <c r="AH116" s="146"/>
      <c r="AI116" s="169">
        <v>42138</v>
      </c>
      <c r="AJ116" s="169">
        <v>42138</v>
      </c>
      <c r="AK116" s="170">
        <v>42146</v>
      </c>
      <c r="AL116" s="167"/>
      <c r="AM116" s="146"/>
      <c r="AN116" s="146"/>
      <c r="AO116" s="146"/>
      <c r="AP116" s="146"/>
      <c r="AQ116" s="171"/>
      <c r="AR116" s="172" t="s">
        <v>1321</v>
      </c>
      <c r="AS116" s="359">
        <v>1</v>
      </c>
      <c r="AT116" s="173">
        <v>1.98</v>
      </c>
      <c r="AU116" s="173">
        <v>165</v>
      </c>
      <c r="AV116" s="173"/>
      <c r="AW116" s="173"/>
      <c r="AX116" s="173"/>
      <c r="AY116" s="173"/>
      <c r="AZ116" s="173"/>
      <c r="BA116" s="173"/>
      <c r="BB116" s="173"/>
      <c r="BC116" s="146"/>
      <c r="BD116" s="173"/>
      <c r="BE116" s="173"/>
      <c r="BF116" s="173"/>
      <c r="BG116" s="173"/>
      <c r="BH116" s="167">
        <v>5</v>
      </c>
      <c r="BI116" s="171">
        <v>5</v>
      </c>
      <c r="BJ116" s="302"/>
      <c r="BK116" s="303"/>
      <c r="BL116" s="173"/>
      <c r="BM116" s="304"/>
      <c r="BN116" s="278">
        <v>112</v>
      </c>
      <c r="BO116" s="171">
        <v>5</v>
      </c>
      <c r="BP116" s="231">
        <v>6</v>
      </c>
      <c r="BQ116" s="231">
        <v>5</v>
      </c>
      <c r="BR116" s="231">
        <v>0</v>
      </c>
      <c r="BS116" s="231">
        <f t="shared" si="3"/>
        <v>5</v>
      </c>
      <c r="BT116" s="231">
        <v>0</v>
      </c>
      <c r="BU116" s="231">
        <v>0</v>
      </c>
      <c r="BV116" s="233"/>
      <c r="BW116" s="167">
        <v>10</v>
      </c>
      <c r="BX116" s="231">
        <v>1</v>
      </c>
      <c r="BY116" s="231">
        <v>0</v>
      </c>
      <c r="BZ116" s="231">
        <f>BY116+BX116</f>
        <v>1</v>
      </c>
      <c r="CA116" s="231">
        <v>0</v>
      </c>
      <c r="CB116" s="231">
        <v>0</v>
      </c>
      <c r="CC116" s="233"/>
      <c r="CD116" s="167">
        <v>6</v>
      </c>
      <c r="CE116" s="231">
        <v>4</v>
      </c>
      <c r="CF116" s="231">
        <v>0</v>
      </c>
      <c r="CG116" s="231">
        <f>CF116+CE116</f>
        <v>4</v>
      </c>
      <c r="CH116" s="231">
        <v>0</v>
      </c>
      <c r="CI116" s="231">
        <v>0</v>
      </c>
      <c r="CJ116" s="233"/>
      <c r="CK116" s="167">
        <v>4</v>
      </c>
      <c r="CL116" s="146">
        <v>7</v>
      </c>
      <c r="CM116" s="146">
        <v>0</v>
      </c>
      <c r="CN116" s="231">
        <f>CM116+CL116</f>
        <v>7</v>
      </c>
      <c r="CO116" s="146">
        <v>0</v>
      </c>
      <c r="CP116" s="146">
        <v>0</v>
      </c>
      <c r="CQ116" s="146"/>
      <c r="CR116" s="167">
        <v>5</v>
      </c>
      <c r="CS116" s="231">
        <v>6</v>
      </c>
      <c r="CT116" s="231">
        <v>0</v>
      </c>
      <c r="CU116" s="231">
        <f>CT116+CS116</f>
        <v>6</v>
      </c>
      <c r="CV116" s="231">
        <v>0</v>
      </c>
      <c r="CW116" s="231">
        <v>0</v>
      </c>
      <c r="CX116" s="231"/>
      <c r="CY116" s="231"/>
      <c r="CZ116" s="231"/>
      <c r="DA116" s="231"/>
      <c r="DB116" s="231"/>
      <c r="DC116" s="231"/>
      <c r="DD116" s="231"/>
      <c r="DE116" s="231"/>
      <c r="DF116" s="231"/>
      <c r="DG116" s="231"/>
      <c r="DH116" s="231"/>
      <c r="DI116" s="231"/>
      <c r="DJ116" s="231"/>
      <c r="DK116" s="231"/>
      <c r="DL116" s="231"/>
      <c r="DM116" s="231"/>
      <c r="DN116" s="231"/>
      <c r="DO116" s="231"/>
      <c r="DP116" s="231"/>
      <c r="DQ116" s="231"/>
      <c r="DR116" s="231"/>
      <c r="DS116" s="231"/>
      <c r="DT116" s="278"/>
      <c r="DU116" s="146"/>
      <c r="DV116" s="173"/>
      <c r="DW116" s="146"/>
      <c r="DX116" s="173"/>
      <c r="DY116" s="146"/>
      <c r="DZ116" s="169"/>
      <c r="EA116" s="169"/>
      <c r="EB116" s="169"/>
      <c r="EC116" s="146"/>
      <c r="ED116" s="207"/>
      <c r="EE116" s="231"/>
      <c r="EF116" s="231"/>
      <c r="EG116" s="231"/>
      <c r="EH116" s="313"/>
    </row>
    <row r="117" spans="1:138" x14ac:dyDescent="0.25">
      <c r="A117" s="152">
        <v>113</v>
      </c>
      <c r="B117" s="146"/>
      <c r="C117" s="146"/>
      <c r="D117" s="168"/>
      <c r="E117" s="166"/>
      <c r="F117" s="166"/>
      <c r="G117" s="135"/>
      <c r="M117" s="167"/>
      <c r="N117" s="146"/>
      <c r="O117" s="146"/>
      <c r="P117" s="146"/>
      <c r="Q117" s="146"/>
      <c r="R117" s="146"/>
      <c r="S117" s="167"/>
      <c r="T117" s="146"/>
      <c r="U117" s="146"/>
      <c r="V117" s="146"/>
      <c r="W117" s="146"/>
      <c r="X117" s="146"/>
      <c r="Y117" s="167"/>
      <c r="Z117" s="146"/>
      <c r="AA117" s="146"/>
      <c r="AB117" s="146"/>
      <c r="AC117" s="146"/>
      <c r="AD117" s="146"/>
      <c r="AE117" s="167"/>
      <c r="AF117" s="146"/>
      <c r="AG117" s="146"/>
      <c r="AH117" s="146"/>
      <c r="AI117" s="169"/>
      <c r="AJ117" s="169"/>
      <c r="AK117" s="170"/>
      <c r="AL117" s="167"/>
      <c r="AM117" s="146"/>
      <c r="AN117" s="146"/>
      <c r="AO117" s="146"/>
      <c r="AP117" s="146"/>
      <c r="AQ117" s="171"/>
      <c r="AR117" s="172" t="s">
        <v>1127</v>
      </c>
      <c r="AS117" s="359"/>
      <c r="AT117" s="173"/>
      <c r="AU117" s="173"/>
      <c r="AV117" s="173"/>
      <c r="AW117" s="173"/>
      <c r="AX117" s="173"/>
      <c r="AY117" s="173"/>
      <c r="AZ117" s="173"/>
      <c r="BA117" s="173"/>
      <c r="BB117" s="173"/>
      <c r="BC117" s="146"/>
      <c r="BD117" s="173"/>
      <c r="BE117" s="173"/>
      <c r="BF117" s="173"/>
      <c r="BG117" s="173"/>
      <c r="BH117" s="167"/>
      <c r="BI117" s="171"/>
      <c r="BJ117" s="302"/>
      <c r="BK117" s="303"/>
      <c r="BL117" s="173"/>
      <c r="BM117" s="304"/>
      <c r="BN117" s="278"/>
      <c r="BO117" s="171"/>
      <c r="BP117" s="231"/>
      <c r="BQ117" s="231"/>
      <c r="BR117" s="231"/>
      <c r="BS117" s="231"/>
      <c r="BT117" s="231"/>
      <c r="BU117" s="231"/>
      <c r="BV117" s="233"/>
      <c r="BW117" s="167"/>
      <c r="BX117" s="231"/>
      <c r="BY117" s="231"/>
      <c r="BZ117" s="231"/>
      <c r="CA117" s="231"/>
      <c r="CB117" s="231"/>
      <c r="CC117" s="233"/>
      <c r="CD117" s="167"/>
      <c r="CE117" s="231"/>
      <c r="CF117" s="231"/>
      <c r="CG117" s="231"/>
      <c r="CH117" s="231"/>
      <c r="CI117" s="231"/>
      <c r="CJ117" s="233"/>
      <c r="CK117" s="167"/>
      <c r="CL117" s="146"/>
      <c r="CM117" s="146"/>
      <c r="CN117" s="146"/>
      <c r="CO117" s="146"/>
      <c r="CP117" s="146"/>
      <c r="CQ117" s="146"/>
      <c r="CR117" s="167"/>
      <c r="CS117" s="231"/>
      <c r="CT117" s="231"/>
      <c r="CU117" s="231"/>
      <c r="CV117" s="231"/>
      <c r="CW117" s="231"/>
      <c r="CX117" s="231"/>
      <c r="CY117" s="231"/>
      <c r="CZ117" s="231"/>
      <c r="DA117" s="231"/>
      <c r="DB117" s="231"/>
      <c r="DC117" s="231"/>
      <c r="DD117" s="231"/>
      <c r="DE117" s="231"/>
      <c r="DF117" s="231"/>
      <c r="DG117" s="231"/>
      <c r="DH117" s="231"/>
      <c r="DI117" s="231"/>
      <c r="DJ117" s="231"/>
      <c r="DK117" s="231"/>
      <c r="DL117" s="231"/>
      <c r="DM117" s="231"/>
      <c r="DN117" s="231"/>
      <c r="DO117" s="231"/>
      <c r="DP117" s="231"/>
      <c r="DQ117" s="231"/>
      <c r="DR117" s="231"/>
      <c r="DS117" s="231"/>
      <c r="DT117" s="278"/>
      <c r="DU117" s="146"/>
      <c r="DV117" s="173"/>
      <c r="DW117" s="146"/>
      <c r="DX117" s="173"/>
      <c r="DY117" s="146"/>
      <c r="DZ117" s="169"/>
      <c r="EA117" s="169"/>
      <c r="EB117" s="169"/>
      <c r="EC117" s="146"/>
      <c r="ED117" s="207"/>
      <c r="EE117" s="231"/>
      <c r="EF117" s="231"/>
      <c r="EG117" s="231"/>
      <c r="EH117" s="233"/>
    </row>
    <row r="118" spans="1:138" x14ac:dyDescent="0.25">
      <c r="A118" s="152">
        <v>114</v>
      </c>
      <c r="B118" s="146">
        <v>6</v>
      </c>
      <c r="C118" s="146"/>
      <c r="D118" s="168"/>
      <c r="E118" s="166"/>
      <c r="F118" s="166"/>
      <c r="G118" s="135"/>
      <c r="M118" s="167"/>
      <c r="N118" s="146"/>
      <c r="O118" s="146"/>
      <c r="P118" s="146"/>
      <c r="Q118" s="146"/>
      <c r="R118" s="146"/>
      <c r="S118" s="167"/>
      <c r="T118" s="146"/>
      <c r="U118" s="146"/>
      <c r="V118" s="146"/>
      <c r="W118" s="146"/>
      <c r="X118" s="146"/>
      <c r="Y118" s="167"/>
      <c r="Z118" s="146"/>
      <c r="AA118" s="146"/>
      <c r="AB118" s="146"/>
      <c r="AC118" s="146"/>
      <c r="AD118" s="146"/>
      <c r="AE118" s="167"/>
      <c r="AF118" s="146"/>
      <c r="AG118" s="146"/>
      <c r="AH118" s="146"/>
      <c r="AI118" s="169"/>
      <c r="AJ118" s="169"/>
      <c r="AK118" s="170"/>
      <c r="AL118" s="167"/>
      <c r="AM118" s="146"/>
      <c r="AN118" s="146"/>
      <c r="AO118" s="146"/>
      <c r="AP118" s="146"/>
      <c r="AQ118" s="171"/>
      <c r="AR118" s="172" t="s">
        <v>1127</v>
      </c>
      <c r="AS118" s="359"/>
      <c r="AT118" s="173"/>
      <c r="AU118" s="173"/>
      <c r="AV118" s="173"/>
      <c r="AW118" s="173"/>
      <c r="AX118" s="173"/>
      <c r="AY118" s="173"/>
      <c r="AZ118" s="173"/>
      <c r="BA118" s="173"/>
      <c r="BB118" s="173"/>
      <c r="BC118" s="146"/>
      <c r="BD118" s="173"/>
      <c r="BE118" s="173"/>
      <c r="BF118" s="173"/>
      <c r="BG118" s="173"/>
      <c r="BH118" s="167"/>
      <c r="BI118" s="171"/>
      <c r="BJ118" s="302"/>
      <c r="BK118" s="303"/>
      <c r="BL118" s="173"/>
      <c r="BM118" s="304"/>
      <c r="BN118" s="278"/>
      <c r="BO118" s="171"/>
      <c r="BP118" s="231"/>
      <c r="BQ118" s="231"/>
      <c r="BR118" s="231"/>
      <c r="BS118" s="231"/>
      <c r="BT118" s="231"/>
      <c r="BU118" s="231"/>
      <c r="BV118" s="233"/>
      <c r="BW118" s="167"/>
      <c r="BX118" s="231"/>
      <c r="BY118" s="231"/>
      <c r="BZ118" s="231"/>
      <c r="CA118" s="231"/>
      <c r="CB118" s="231"/>
      <c r="CC118" s="233"/>
      <c r="CD118" s="167"/>
      <c r="CE118" s="231"/>
      <c r="CF118" s="231"/>
      <c r="CG118" s="231"/>
      <c r="CH118" s="231"/>
      <c r="CI118" s="231"/>
      <c r="CJ118" s="233"/>
      <c r="CK118" s="167"/>
      <c r="CL118" s="146"/>
      <c r="CM118" s="146"/>
      <c r="CN118" s="146"/>
      <c r="CO118" s="146"/>
      <c r="CP118" s="146"/>
      <c r="CQ118" s="146"/>
      <c r="CR118" s="167"/>
      <c r="CS118" s="231"/>
      <c r="CT118" s="231"/>
      <c r="CU118" s="231"/>
      <c r="CV118" s="231"/>
      <c r="CW118" s="231"/>
      <c r="CX118" s="231"/>
      <c r="CY118" s="231"/>
      <c r="CZ118" s="231"/>
      <c r="DA118" s="231"/>
      <c r="DB118" s="231"/>
      <c r="DC118" s="231"/>
      <c r="DD118" s="231"/>
      <c r="DE118" s="231"/>
      <c r="DF118" s="231"/>
      <c r="DG118" s="231"/>
      <c r="DH118" s="231"/>
      <c r="DI118" s="231"/>
      <c r="DJ118" s="231"/>
      <c r="DK118" s="231"/>
      <c r="DL118" s="231"/>
      <c r="DM118" s="231"/>
      <c r="DN118" s="231"/>
      <c r="DO118" s="231"/>
      <c r="DP118" s="231"/>
      <c r="DQ118" s="231"/>
      <c r="DR118" s="231"/>
      <c r="DS118" s="231"/>
      <c r="DT118" s="278"/>
      <c r="DU118" s="146"/>
      <c r="DV118" s="173"/>
      <c r="DW118" s="146"/>
      <c r="DX118" s="173"/>
      <c r="DY118" s="146"/>
      <c r="DZ118" s="169"/>
      <c r="EA118" s="169"/>
      <c r="EB118" s="169"/>
      <c r="EC118" s="146"/>
      <c r="ED118" s="207"/>
      <c r="EE118" s="231"/>
      <c r="EF118" s="231"/>
      <c r="EG118" s="231"/>
      <c r="EH118" s="233"/>
    </row>
    <row r="119" spans="1:138" x14ac:dyDescent="0.25">
      <c r="A119" s="152">
        <v>115</v>
      </c>
      <c r="B119" s="146"/>
      <c r="C119" s="146"/>
      <c r="D119" s="168">
        <v>42118</v>
      </c>
      <c r="E119" s="166">
        <v>1</v>
      </c>
      <c r="F119" s="166" t="s">
        <v>1142</v>
      </c>
      <c r="G119" s="135"/>
      <c r="M119" s="167">
        <v>0</v>
      </c>
      <c r="N119" s="146">
        <v>0</v>
      </c>
      <c r="O119" s="146">
        <v>0</v>
      </c>
      <c r="P119" s="146">
        <v>0</v>
      </c>
      <c r="Q119" s="146">
        <v>0</v>
      </c>
      <c r="R119" s="146">
        <v>0</v>
      </c>
      <c r="S119" s="167"/>
      <c r="T119" s="146"/>
      <c r="U119" s="146"/>
      <c r="V119" s="146"/>
      <c r="W119" s="146"/>
      <c r="X119" s="146"/>
      <c r="Y119" s="167"/>
      <c r="Z119" s="146"/>
      <c r="AA119" s="146"/>
      <c r="AB119" s="146"/>
      <c r="AC119" s="146"/>
      <c r="AD119" s="146"/>
      <c r="AE119" s="167"/>
      <c r="AF119" s="146"/>
      <c r="AG119" s="146"/>
      <c r="AH119" s="146"/>
      <c r="AI119" s="169"/>
      <c r="AJ119" s="169"/>
      <c r="AK119" s="170"/>
      <c r="AL119" s="167">
        <v>100</v>
      </c>
      <c r="AM119" s="146"/>
      <c r="AN119" s="146"/>
      <c r="AO119" s="146"/>
      <c r="AP119" s="146"/>
      <c r="AQ119" s="171"/>
      <c r="AR119" s="172" t="s">
        <v>1298</v>
      </c>
      <c r="AS119" s="359">
        <v>3</v>
      </c>
      <c r="AT119" s="173"/>
      <c r="AU119" s="173"/>
      <c r="AV119" s="173"/>
      <c r="AW119" s="173"/>
      <c r="AX119" s="173"/>
      <c r="AY119" s="173"/>
      <c r="AZ119" s="173"/>
      <c r="BA119" s="173"/>
      <c r="BB119" s="173"/>
      <c r="BC119" s="146">
        <v>3</v>
      </c>
      <c r="BD119" s="173">
        <v>1.03</v>
      </c>
      <c r="BE119" s="173">
        <v>1.89</v>
      </c>
      <c r="BF119" s="173">
        <v>1.19</v>
      </c>
      <c r="BG119" s="173"/>
      <c r="BH119" s="167"/>
      <c r="BI119" s="171"/>
      <c r="BJ119" s="302"/>
      <c r="BK119" s="303"/>
      <c r="BL119" s="173"/>
      <c r="BM119" s="304"/>
      <c r="BN119" s="278"/>
      <c r="BO119" s="171"/>
      <c r="BP119" s="231"/>
      <c r="BQ119" s="231"/>
      <c r="BR119" s="231"/>
      <c r="BS119" s="231"/>
      <c r="BT119" s="231"/>
      <c r="BU119" s="231"/>
      <c r="BV119" s="233"/>
      <c r="BW119" s="167"/>
      <c r="BX119" s="231"/>
      <c r="BY119" s="231"/>
      <c r="BZ119" s="231"/>
      <c r="CA119" s="231"/>
      <c r="CB119" s="231"/>
      <c r="CC119" s="233"/>
      <c r="CD119" s="167"/>
      <c r="CE119" s="231"/>
      <c r="CF119" s="231"/>
      <c r="CG119" s="231"/>
      <c r="CH119" s="231"/>
      <c r="CI119" s="231"/>
      <c r="CJ119" s="233"/>
      <c r="CK119" s="167"/>
      <c r="CL119" s="146"/>
      <c r="CM119" s="146"/>
      <c r="CN119" s="146"/>
      <c r="CO119" s="146"/>
      <c r="CP119" s="146"/>
      <c r="CQ119" s="146"/>
      <c r="CR119" s="167"/>
      <c r="CS119" s="231"/>
      <c r="CT119" s="231"/>
      <c r="CU119" s="231"/>
      <c r="CV119" s="231"/>
      <c r="CW119" s="231"/>
      <c r="CX119" s="231"/>
      <c r="CY119" s="231"/>
      <c r="CZ119" s="231"/>
      <c r="DA119" s="231"/>
      <c r="DB119" s="231"/>
      <c r="DC119" s="231"/>
      <c r="DD119" s="231"/>
      <c r="DE119" s="231"/>
      <c r="DF119" s="231"/>
      <c r="DG119" s="231"/>
      <c r="DH119" s="231"/>
      <c r="DI119" s="231"/>
      <c r="DJ119" s="231"/>
      <c r="DK119" s="231"/>
      <c r="DL119" s="231"/>
      <c r="DM119" s="231"/>
      <c r="DN119" s="231"/>
      <c r="DO119" s="231"/>
      <c r="DP119" s="231"/>
      <c r="DQ119" s="231"/>
      <c r="DR119" s="231"/>
      <c r="DS119" s="231"/>
      <c r="DT119" s="278"/>
      <c r="DU119" s="146"/>
      <c r="DV119" s="173"/>
      <c r="DW119" s="146"/>
      <c r="DX119" s="173"/>
      <c r="DY119" s="146"/>
      <c r="DZ119" s="169"/>
      <c r="EA119" s="169"/>
      <c r="EB119" s="169"/>
      <c r="EC119" s="146"/>
      <c r="ED119" s="207"/>
      <c r="EE119" s="231"/>
      <c r="EF119" s="231"/>
      <c r="EG119" s="231"/>
      <c r="EH119" s="233"/>
    </row>
    <row r="120" spans="1:138" x14ac:dyDescent="0.25">
      <c r="A120" s="152">
        <v>116</v>
      </c>
      <c r="B120" s="146"/>
      <c r="C120" s="146"/>
      <c r="D120" s="168"/>
      <c r="E120" s="166"/>
      <c r="F120" s="166"/>
      <c r="G120" s="135"/>
      <c r="M120" s="167"/>
      <c r="N120" s="146"/>
      <c r="O120" s="146"/>
      <c r="P120" s="146"/>
      <c r="Q120" s="146"/>
      <c r="R120" s="146"/>
      <c r="S120" s="167"/>
      <c r="T120" s="146"/>
      <c r="U120" s="146"/>
      <c r="V120" s="146"/>
      <c r="W120" s="146"/>
      <c r="X120" s="146"/>
      <c r="Y120" s="167"/>
      <c r="Z120" s="146"/>
      <c r="AA120" s="146"/>
      <c r="AB120" s="146"/>
      <c r="AC120" s="146"/>
      <c r="AD120" s="146"/>
      <c r="AE120" s="167"/>
      <c r="AF120" s="146"/>
      <c r="AG120" s="146"/>
      <c r="AH120" s="146"/>
      <c r="AI120" s="169"/>
      <c r="AJ120" s="169"/>
      <c r="AK120" s="170"/>
      <c r="AL120" s="167"/>
      <c r="AM120" s="146"/>
      <c r="AN120" s="146"/>
      <c r="AO120" s="146"/>
      <c r="AP120" s="146"/>
      <c r="AQ120" s="171"/>
      <c r="AR120" s="172" t="s">
        <v>1127</v>
      </c>
      <c r="AS120" s="359"/>
      <c r="AT120" s="173"/>
      <c r="AU120" s="173"/>
      <c r="AV120" s="173"/>
      <c r="AW120" s="173"/>
      <c r="AX120" s="173"/>
      <c r="AY120" s="173"/>
      <c r="AZ120" s="173"/>
      <c r="BA120" s="173"/>
      <c r="BB120" s="173"/>
      <c r="BC120" s="146"/>
      <c r="BD120" s="173"/>
      <c r="BE120" s="173"/>
      <c r="BF120" s="173"/>
      <c r="BG120" s="173"/>
      <c r="BH120" s="167"/>
      <c r="BI120" s="171"/>
      <c r="BJ120" s="302"/>
      <c r="BK120" s="303"/>
      <c r="BL120" s="173"/>
      <c r="BM120" s="304"/>
      <c r="BN120" s="278"/>
      <c r="BO120" s="171"/>
      <c r="BP120" s="231"/>
      <c r="BQ120" s="231"/>
      <c r="BR120" s="231"/>
      <c r="BS120" s="231"/>
      <c r="BT120" s="231"/>
      <c r="BU120" s="231"/>
      <c r="BV120" s="233"/>
      <c r="BW120" s="167"/>
      <c r="BX120" s="231"/>
      <c r="BY120" s="231"/>
      <c r="BZ120" s="231"/>
      <c r="CA120" s="231"/>
      <c r="CB120" s="231"/>
      <c r="CC120" s="233"/>
      <c r="CD120" s="167"/>
      <c r="CE120" s="231"/>
      <c r="CF120" s="231"/>
      <c r="CG120" s="231"/>
      <c r="CH120" s="231"/>
      <c r="CI120" s="231"/>
      <c r="CJ120" s="233"/>
      <c r="CK120" s="167"/>
      <c r="CL120" s="146"/>
      <c r="CM120" s="146"/>
      <c r="CN120" s="146"/>
      <c r="CO120" s="146"/>
      <c r="CP120" s="146"/>
      <c r="CQ120" s="146"/>
      <c r="CR120" s="167"/>
      <c r="CS120" s="231"/>
      <c r="CT120" s="231"/>
      <c r="CU120" s="231"/>
      <c r="CV120" s="231"/>
      <c r="CW120" s="231"/>
      <c r="CX120" s="231"/>
      <c r="CY120" s="231"/>
      <c r="CZ120" s="231"/>
      <c r="DA120" s="231"/>
      <c r="DB120" s="231"/>
      <c r="DC120" s="231"/>
      <c r="DD120" s="231"/>
      <c r="DE120" s="231"/>
      <c r="DF120" s="231"/>
      <c r="DG120" s="231"/>
      <c r="DH120" s="231"/>
      <c r="DI120" s="231"/>
      <c r="DJ120" s="231"/>
      <c r="DK120" s="231"/>
      <c r="DL120" s="231"/>
      <c r="DM120" s="231"/>
      <c r="DN120" s="231"/>
      <c r="DO120" s="231"/>
      <c r="DP120" s="231"/>
      <c r="DQ120" s="231"/>
      <c r="DR120" s="231"/>
      <c r="DS120" s="231"/>
      <c r="DT120" s="278"/>
      <c r="DU120" s="146"/>
      <c r="DV120" s="173"/>
      <c r="DW120" s="146"/>
      <c r="DX120" s="173"/>
      <c r="DY120" s="146"/>
      <c r="DZ120" s="169"/>
      <c r="EA120" s="169"/>
      <c r="EB120" s="169"/>
      <c r="EC120" s="146"/>
      <c r="ED120" s="207"/>
      <c r="EE120" s="231"/>
      <c r="EF120" s="231"/>
      <c r="EG120" s="231"/>
      <c r="EH120" s="233"/>
    </row>
    <row r="121" spans="1:138" x14ac:dyDescent="0.25">
      <c r="A121" s="152">
        <v>117</v>
      </c>
      <c r="B121" s="146"/>
      <c r="C121" s="146"/>
      <c r="D121" s="168">
        <v>42146</v>
      </c>
      <c r="E121" s="166">
        <v>1</v>
      </c>
      <c r="F121" s="166">
        <v>0</v>
      </c>
      <c r="G121" s="135"/>
      <c r="M121" s="167"/>
      <c r="N121" s="146"/>
      <c r="O121" s="146"/>
      <c r="P121" s="146"/>
      <c r="Q121" s="146">
        <v>1</v>
      </c>
      <c r="R121" s="146">
        <v>1</v>
      </c>
      <c r="S121" s="167"/>
      <c r="T121" s="146"/>
      <c r="U121" s="146"/>
      <c r="V121" s="146"/>
      <c r="W121" s="146"/>
      <c r="X121" s="146"/>
      <c r="Y121" s="167"/>
      <c r="Z121" s="146"/>
      <c r="AA121" s="146"/>
      <c r="AB121" s="146"/>
      <c r="AC121" s="146"/>
      <c r="AD121" s="146"/>
      <c r="AE121" s="167"/>
      <c r="AF121" s="146"/>
      <c r="AG121" s="146"/>
      <c r="AH121" s="146"/>
      <c r="AI121" s="169"/>
      <c r="AJ121" s="169"/>
      <c r="AK121" s="170"/>
      <c r="AL121" s="167"/>
      <c r="AM121" s="146"/>
      <c r="AN121" s="146"/>
      <c r="AO121" s="146"/>
      <c r="AP121" s="146"/>
      <c r="AQ121" s="171"/>
      <c r="AR121" s="172" t="s">
        <v>1292</v>
      </c>
      <c r="AS121" s="359"/>
      <c r="AT121" s="173"/>
      <c r="AU121" s="173"/>
      <c r="AV121" s="173"/>
      <c r="AW121" s="173"/>
      <c r="AX121" s="173"/>
      <c r="AY121" s="173"/>
      <c r="AZ121" s="173"/>
      <c r="BA121" s="173"/>
      <c r="BB121" s="173"/>
      <c r="BC121" s="146"/>
      <c r="BD121" s="173"/>
      <c r="BE121" s="173"/>
      <c r="BF121" s="173"/>
      <c r="BG121" s="173"/>
      <c r="BH121" s="167"/>
      <c r="BI121" s="171"/>
      <c r="BJ121" s="302"/>
      <c r="BK121" s="303"/>
      <c r="BL121" s="173"/>
      <c r="BM121" s="304"/>
      <c r="BN121" s="278"/>
      <c r="BO121" s="171"/>
      <c r="BP121" s="231"/>
      <c r="BQ121" s="231"/>
      <c r="BR121" s="231"/>
      <c r="BS121" s="231"/>
      <c r="BT121" s="231"/>
      <c r="BU121" s="231"/>
      <c r="BV121" s="233"/>
      <c r="BW121" s="167"/>
      <c r="BX121" s="231"/>
      <c r="BY121" s="231"/>
      <c r="BZ121" s="231"/>
      <c r="CA121" s="231"/>
      <c r="CB121" s="231"/>
      <c r="CC121" s="233"/>
      <c r="CD121" s="167"/>
      <c r="CE121" s="231"/>
      <c r="CF121" s="231"/>
      <c r="CG121" s="231"/>
      <c r="CH121" s="231"/>
      <c r="CI121" s="231"/>
      <c r="CJ121" s="233"/>
      <c r="CK121" s="167"/>
      <c r="CL121" s="146"/>
      <c r="CM121" s="146"/>
      <c r="CN121" s="146"/>
      <c r="CO121" s="146"/>
      <c r="CP121" s="146"/>
      <c r="CQ121" s="146"/>
      <c r="CR121" s="167"/>
      <c r="CS121" s="231"/>
      <c r="CT121" s="231"/>
      <c r="CU121" s="231"/>
      <c r="CV121" s="231"/>
      <c r="CW121" s="231"/>
      <c r="CX121" s="231"/>
      <c r="CY121" s="231"/>
      <c r="CZ121" s="231"/>
      <c r="DA121" s="231"/>
      <c r="DB121" s="231"/>
      <c r="DC121" s="231"/>
      <c r="DD121" s="231"/>
      <c r="DE121" s="231"/>
      <c r="DF121" s="231"/>
      <c r="DG121" s="231"/>
      <c r="DH121" s="231"/>
      <c r="DI121" s="231"/>
      <c r="DJ121" s="231"/>
      <c r="DK121" s="231"/>
      <c r="DL121" s="231"/>
      <c r="DM121" s="231"/>
      <c r="DN121" s="231"/>
      <c r="DO121" s="231"/>
      <c r="DP121" s="231"/>
      <c r="DQ121" s="231"/>
      <c r="DR121" s="231"/>
      <c r="DS121" s="231"/>
      <c r="DT121" s="278"/>
      <c r="DU121" s="146"/>
      <c r="DV121" s="173"/>
      <c r="DW121" s="146"/>
      <c r="DX121" s="173"/>
      <c r="DY121" s="146"/>
      <c r="DZ121" s="169"/>
      <c r="EA121" s="169"/>
      <c r="EB121" s="169"/>
      <c r="EC121" s="146"/>
      <c r="ED121" s="207"/>
      <c r="EE121" s="231"/>
      <c r="EF121" s="231"/>
      <c r="EG121" s="231"/>
      <c r="EH121" s="233"/>
    </row>
    <row r="122" spans="1:138" x14ac:dyDescent="0.25">
      <c r="A122" s="152">
        <v>118</v>
      </c>
      <c r="B122" s="146"/>
      <c r="C122" s="146"/>
      <c r="D122" s="168">
        <v>42118</v>
      </c>
      <c r="E122" s="166">
        <v>1</v>
      </c>
      <c r="F122" s="166" t="s">
        <v>1142</v>
      </c>
      <c r="G122" s="135"/>
      <c r="M122" s="167">
        <v>0</v>
      </c>
      <c r="N122" s="146">
        <v>0</v>
      </c>
      <c r="O122" s="146">
        <v>0</v>
      </c>
      <c r="P122" s="146">
        <v>0</v>
      </c>
      <c r="Q122" s="146">
        <v>0</v>
      </c>
      <c r="R122" s="146">
        <v>0</v>
      </c>
      <c r="S122" s="167"/>
      <c r="T122" s="146"/>
      <c r="U122" s="146"/>
      <c r="V122" s="146"/>
      <c r="W122" s="146"/>
      <c r="X122" s="146"/>
      <c r="Y122" s="167"/>
      <c r="Z122" s="146"/>
      <c r="AA122" s="146"/>
      <c r="AB122" s="146"/>
      <c r="AC122" s="146"/>
      <c r="AD122" s="146"/>
      <c r="AE122" s="167"/>
      <c r="AF122" s="146"/>
      <c r="AG122" s="146"/>
      <c r="AH122" s="146"/>
      <c r="AI122" s="169"/>
      <c r="AJ122" s="169"/>
      <c r="AK122" s="170"/>
      <c r="AL122" s="167">
        <v>50</v>
      </c>
      <c r="AM122" s="146"/>
      <c r="AN122" s="146"/>
      <c r="AO122" s="146"/>
      <c r="AP122" s="146"/>
      <c r="AQ122" s="171"/>
      <c r="AR122" s="172" t="s">
        <v>1298</v>
      </c>
      <c r="AS122" s="359">
        <v>3</v>
      </c>
      <c r="AT122" s="173"/>
      <c r="AU122" s="173"/>
      <c r="AV122" s="173"/>
      <c r="AW122" s="173"/>
      <c r="AX122" s="173"/>
      <c r="AY122" s="173"/>
      <c r="AZ122" s="173"/>
      <c r="BA122" s="173"/>
      <c r="BB122" s="173"/>
      <c r="BC122" s="146">
        <v>3</v>
      </c>
      <c r="BD122" s="173">
        <v>2.17</v>
      </c>
      <c r="BE122" s="173">
        <v>1.5</v>
      </c>
      <c r="BF122" s="173">
        <v>1.77</v>
      </c>
      <c r="BG122" s="173"/>
      <c r="BH122" s="167"/>
      <c r="BI122" s="171"/>
      <c r="BJ122" s="302"/>
      <c r="BK122" s="303"/>
      <c r="BL122" s="173"/>
      <c r="BM122" s="304"/>
      <c r="BN122" s="278"/>
      <c r="BO122" s="171"/>
      <c r="BP122" s="231"/>
      <c r="BQ122" s="231"/>
      <c r="BR122" s="231"/>
      <c r="BS122" s="231"/>
      <c r="BT122" s="231"/>
      <c r="BU122" s="231"/>
      <c r="BV122" s="233"/>
      <c r="BW122" s="167"/>
      <c r="BX122" s="231"/>
      <c r="BY122" s="231"/>
      <c r="BZ122" s="231"/>
      <c r="CA122" s="231"/>
      <c r="CB122" s="231"/>
      <c r="CC122" s="233"/>
      <c r="CD122" s="167"/>
      <c r="CE122" s="231"/>
      <c r="CF122" s="231"/>
      <c r="CG122" s="231"/>
      <c r="CH122" s="231"/>
      <c r="CI122" s="231"/>
      <c r="CJ122" s="233"/>
      <c r="CK122" s="167"/>
      <c r="CL122" s="146"/>
      <c r="CM122" s="146"/>
      <c r="CN122" s="146"/>
      <c r="CO122" s="146"/>
      <c r="CP122" s="146"/>
      <c r="CQ122" s="146"/>
      <c r="CR122" s="167"/>
      <c r="CS122" s="231"/>
      <c r="CT122" s="231"/>
      <c r="CU122" s="231"/>
      <c r="CV122" s="231"/>
      <c r="CW122" s="231"/>
      <c r="CX122" s="231"/>
      <c r="CY122" s="231"/>
      <c r="CZ122" s="231"/>
      <c r="DA122" s="231"/>
      <c r="DB122" s="231"/>
      <c r="DC122" s="231"/>
      <c r="DD122" s="231"/>
      <c r="DE122" s="231"/>
      <c r="DF122" s="231"/>
      <c r="DG122" s="231"/>
      <c r="DH122" s="231"/>
      <c r="DI122" s="231"/>
      <c r="DJ122" s="231"/>
      <c r="DK122" s="231"/>
      <c r="DL122" s="231"/>
      <c r="DM122" s="231"/>
      <c r="DN122" s="231"/>
      <c r="DO122" s="231"/>
      <c r="DP122" s="231"/>
      <c r="DQ122" s="231"/>
      <c r="DR122" s="231"/>
      <c r="DS122" s="231"/>
      <c r="DT122" s="278"/>
      <c r="DU122" s="146"/>
      <c r="DV122" s="173"/>
      <c r="DW122" s="146"/>
      <c r="DX122" s="173"/>
      <c r="DY122" s="146"/>
      <c r="DZ122" s="169"/>
      <c r="EA122" s="169"/>
      <c r="EB122" s="169"/>
      <c r="EC122" s="146"/>
      <c r="ED122" s="207"/>
      <c r="EE122" s="231"/>
      <c r="EF122" s="231"/>
      <c r="EG122" s="231"/>
      <c r="EH122" s="233"/>
    </row>
    <row r="123" spans="1:138" x14ac:dyDescent="0.25">
      <c r="A123" s="152">
        <v>119</v>
      </c>
      <c r="B123" s="146"/>
      <c r="C123" s="146"/>
      <c r="D123" s="168"/>
      <c r="E123" s="166"/>
      <c r="F123" s="166"/>
      <c r="G123" s="135"/>
      <c r="M123" s="167"/>
      <c r="N123" s="146"/>
      <c r="O123" s="146"/>
      <c r="P123" s="146"/>
      <c r="Q123" s="146"/>
      <c r="R123" s="146"/>
      <c r="S123" s="167"/>
      <c r="T123" s="146"/>
      <c r="U123" s="146"/>
      <c r="V123" s="146"/>
      <c r="W123" s="146"/>
      <c r="X123" s="146"/>
      <c r="Y123" s="167"/>
      <c r="Z123" s="146"/>
      <c r="AA123" s="146"/>
      <c r="AB123" s="146"/>
      <c r="AC123" s="146"/>
      <c r="AD123" s="146"/>
      <c r="AE123" s="167"/>
      <c r="AF123" s="146"/>
      <c r="AG123" s="146"/>
      <c r="AH123" s="146"/>
      <c r="AI123" s="169"/>
      <c r="AJ123" s="169"/>
      <c r="AK123" s="170"/>
      <c r="AL123" s="167"/>
      <c r="AM123" s="146"/>
      <c r="AN123" s="146"/>
      <c r="AO123" s="146"/>
      <c r="AP123" s="146"/>
      <c r="AQ123" s="171"/>
      <c r="AR123" s="172" t="s">
        <v>1127</v>
      </c>
      <c r="AS123" s="359"/>
      <c r="AT123" s="173"/>
      <c r="AU123" s="173"/>
      <c r="AV123" s="173"/>
      <c r="AW123" s="173"/>
      <c r="AX123" s="173"/>
      <c r="AY123" s="173"/>
      <c r="AZ123" s="173"/>
      <c r="BA123" s="173"/>
      <c r="BB123" s="173"/>
      <c r="BC123" s="146"/>
      <c r="BD123" s="173"/>
      <c r="BE123" s="173"/>
      <c r="BF123" s="173"/>
      <c r="BG123" s="173"/>
      <c r="BH123" s="167"/>
      <c r="BI123" s="171"/>
      <c r="BJ123" s="302"/>
      <c r="BK123" s="303"/>
      <c r="BL123" s="173"/>
      <c r="BM123" s="304"/>
      <c r="BN123" s="278"/>
      <c r="BO123" s="171"/>
      <c r="BP123" s="231"/>
      <c r="BQ123" s="231"/>
      <c r="BR123" s="231"/>
      <c r="BS123" s="231"/>
      <c r="BT123" s="231"/>
      <c r="BU123" s="231"/>
      <c r="BV123" s="233"/>
      <c r="BW123" s="167"/>
      <c r="BX123" s="231"/>
      <c r="BY123" s="231"/>
      <c r="BZ123" s="231"/>
      <c r="CA123" s="231"/>
      <c r="CB123" s="231"/>
      <c r="CC123" s="233"/>
      <c r="CD123" s="167"/>
      <c r="CE123" s="231"/>
      <c r="CF123" s="231"/>
      <c r="CG123" s="231"/>
      <c r="CH123" s="231"/>
      <c r="CI123" s="231"/>
      <c r="CJ123" s="233"/>
      <c r="CK123" s="167"/>
      <c r="CL123" s="146"/>
      <c r="CM123" s="146"/>
      <c r="CN123" s="146"/>
      <c r="CO123" s="146"/>
      <c r="CP123" s="146"/>
      <c r="CQ123" s="146"/>
      <c r="CR123" s="167"/>
      <c r="CS123" s="231"/>
      <c r="CT123" s="231"/>
      <c r="CU123" s="231"/>
      <c r="CV123" s="231"/>
      <c r="CW123" s="231"/>
      <c r="CX123" s="231"/>
      <c r="CY123" s="231"/>
      <c r="CZ123" s="231"/>
      <c r="DA123" s="231"/>
      <c r="DB123" s="231"/>
      <c r="DC123" s="231"/>
      <c r="DD123" s="231"/>
      <c r="DE123" s="231"/>
      <c r="DF123" s="231"/>
      <c r="DG123" s="231"/>
      <c r="DH123" s="231"/>
      <c r="DI123" s="231"/>
      <c r="DJ123" s="231"/>
      <c r="DK123" s="231"/>
      <c r="DL123" s="231"/>
      <c r="DM123" s="231"/>
      <c r="DN123" s="231"/>
      <c r="DO123" s="231"/>
      <c r="DP123" s="231"/>
      <c r="DQ123" s="231"/>
      <c r="DR123" s="231"/>
      <c r="DS123" s="231"/>
      <c r="DT123" s="278"/>
      <c r="DU123" s="146"/>
      <c r="DV123" s="173"/>
      <c r="DW123" s="146"/>
      <c r="DX123" s="173"/>
      <c r="DY123" s="146"/>
      <c r="DZ123" s="169"/>
      <c r="EA123" s="169"/>
      <c r="EB123" s="169"/>
      <c r="EC123" s="146"/>
      <c r="ED123" s="207"/>
      <c r="EE123" s="231"/>
      <c r="EF123" s="231"/>
      <c r="EG123" s="231"/>
      <c r="EH123" s="233"/>
    </row>
    <row r="124" spans="1:138" x14ac:dyDescent="0.25">
      <c r="A124" s="152">
        <v>120</v>
      </c>
      <c r="B124" s="146"/>
      <c r="C124" s="146"/>
      <c r="D124" s="168">
        <v>42138</v>
      </c>
      <c r="E124" s="166">
        <v>1</v>
      </c>
      <c r="F124" s="166">
        <v>0</v>
      </c>
      <c r="G124" s="135"/>
      <c r="M124" s="354"/>
      <c r="N124" s="343"/>
      <c r="O124" s="343"/>
      <c r="P124" s="343">
        <v>2</v>
      </c>
      <c r="Q124" s="343">
        <v>2</v>
      </c>
      <c r="R124" s="343">
        <v>2</v>
      </c>
      <c r="S124" s="167"/>
      <c r="T124" s="146"/>
      <c r="U124" s="146"/>
      <c r="V124" s="146"/>
      <c r="W124" s="146"/>
      <c r="X124" s="146"/>
      <c r="Y124" s="167"/>
      <c r="Z124" s="146"/>
      <c r="AA124" s="146"/>
      <c r="AB124" s="146"/>
      <c r="AC124" s="146"/>
      <c r="AD124" s="146"/>
      <c r="AE124" s="167"/>
      <c r="AF124" s="146"/>
      <c r="AG124" s="146"/>
      <c r="AH124" s="146"/>
      <c r="AI124" s="169"/>
      <c r="AJ124" s="169"/>
      <c r="AK124" s="170"/>
      <c r="AL124" s="167"/>
      <c r="AM124" s="146"/>
      <c r="AN124" s="146"/>
      <c r="AO124" s="146"/>
      <c r="AP124" s="146"/>
      <c r="AQ124" s="171"/>
      <c r="AR124" s="172"/>
      <c r="AS124" s="359"/>
      <c r="AT124" s="173"/>
      <c r="AU124" s="173"/>
      <c r="AV124" s="173"/>
      <c r="AW124" s="173"/>
      <c r="AX124" s="173"/>
      <c r="AY124" s="173"/>
      <c r="AZ124" s="173"/>
      <c r="BA124" s="173"/>
      <c r="BB124" s="173"/>
      <c r="BC124" s="146"/>
      <c r="BD124" s="173"/>
      <c r="BE124" s="173"/>
      <c r="BF124" s="173"/>
      <c r="BG124" s="173"/>
      <c r="BH124" s="167"/>
      <c r="BI124" s="171"/>
      <c r="BJ124" s="302"/>
      <c r="BK124" s="303"/>
      <c r="BL124" s="173"/>
      <c r="BM124" s="304"/>
      <c r="BN124" s="278"/>
      <c r="BO124" s="171"/>
      <c r="BP124" s="231"/>
      <c r="BQ124" s="231"/>
      <c r="BR124" s="231"/>
      <c r="BS124" s="231"/>
      <c r="BT124" s="231"/>
      <c r="BU124" s="231"/>
      <c r="BV124" s="233"/>
      <c r="BW124" s="167"/>
      <c r="BX124" s="231"/>
      <c r="BY124" s="231"/>
      <c r="BZ124" s="231"/>
      <c r="CA124" s="231"/>
      <c r="CB124" s="231"/>
      <c r="CC124" s="233"/>
      <c r="CD124" s="167"/>
      <c r="CE124" s="231"/>
      <c r="CF124" s="231"/>
      <c r="CG124" s="231"/>
      <c r="CH124" s="231"/>
      <c r="CI124" s="231"/>
      <c r="CJ124" s="233"/>
      <c r="CK124" s="167"/>
      <c r="CL124" s="146"/>
      <c r="CM124" s="146"/>
      <c r="CN124" s="146"/>
      <c r="CO124" s="146"/>
      <c r="CP124" s="146"/>
      <c r="CQ124" s="146"/>
      <c r="CR124" s="167"/>
      <c r="CS124" s="231"/>
      <c r="CT124" s="231"/>
      <c r="CU124" s="231"/>
      <c r="CV124" s="231"/>
      <c r="CW124" s="231"/>
      <c r="CX124" s="231"/>
      <c r="CY124" s="231"/>
      <c r="CZ124" s="231"/>
      <c r="DA124" s="231"/>
      <c r="DB124" s="231"/>
      <c r="DC124" s="231"/>
      <c r="DD124" s="231"/>
      <c r="DE124" s="231"/>
      <c r="DF124" s="231"/>
      <c r="DG124" s="231"/>
      <c r="DH124" s="231"/>
      <c r="DI124" s="231"/>
      <c r="DJ124" s="231"/>
      <c r="DK124" s="231"/>
      <c r="DL124" s="231"/>
      <c r="DM124" s="231"/>
      <c r="DN124" s="231"/>
      <c r="DO124" s="231"/>
      <c r="DP124" s="231"/>
      <c r="DQ124" s="231"/>
      <c r="DR124" s="231"/>
      <c r="DS124" s="231"/>
      <c r="DT124" s="278"/>
      <c r="DU124" s="146"/>
      <c r="DV124" s="173"/>
      <c r="DW124" s="146"/>
      <c r="DX124" s="173"/>
      <c r="DY124" s="146"/>
      <c r="DZ124" s="169"/>
      <c r="EA124" s="169"/>
      <c r="EB124" s="169"/>
      <c r="EC124" s="146"/>
      <c r="ED124" s="207"/>
      <c r="EE124" s="231"/>
      <c r="EF124" s="231"/>
      <c r="EG124" s="231"/>
      <c r="EH124" s="233"/>
    </row>
    <row r="125" spans="1:138" x14ac:dyDescent="0.25">
      <c r="A125" s="152">
        <v>121</v>
      </c>
      <c r="B125" s="146" t="s">
        <v>200</v>
      </c>
      <c r="C125" s="146"/>
      <c r="D125" s="168">
        <v>42118</v>
      </c>
      <c r="E125" s="166">
        <v>1</v>
      </c>
      <c r="F125" s="166">
        <v>0</v>
      </c>
      <c r="G125" s="135"/>
      <c r="M125" s="167">
        <v>1</v>
      </c>
      <c r="N125" s="146">
        <v>1</v>
      </c>
      <c r="O125" s="146">
        <v>1</v>
      </c>
      <c r="P125" s="146">
        <v>1</v>
      </c>
      <c r="Q125" s="146">
        <v>1</v>
      </c>
      <c r="R125" s="146">
        <v>1</v>
      </c>
      <c r="S125" s="167"/>
      <c r="T125" s="146"/>
      <c r="U125" s="146"/>
      <c r="V125" s="146"/>
      <c r="W125" s="146"/>
      <c r="X125" s="146"/>
      <c r="Y125" s="167"/>
      <c r="Z125" s="146"/>
      <c r="AA125" s="146"/>
      <c r="AB125" s="146"/>
      <c r="AC125" s="146"/>
      <c r="AD125" s="146"/>
      <c r="AE125" s="167"/>
      <c r="AF125" s="146"/>
      <c r="AG125" s="146"/>
      <c r="AH125" s="146"/>
      <c r="AI125" s="169"/>
      <c r="AJ125" s="169"/>
      <c r="AK125" s="170"/>
      <c r="AL125" s="167"/>
      <c r="AM125" s="146"/>
      <c r="AN125" s="146"/>
      <c r="AO125" s="146"/>
      <c r="AP125" s="146"/>
      <c r="AQ125" s="171"/>
      <c r="AR125" s="172"/>
      <c r="AS125" s="359"/>
      <c r="AT125" s="173"/>
      <c r="AU125" s="173"/>
      <c r="AV125" s="173"/>
      <c r="AW125" s="173"/>
      <c r="AX125" s="173"/>
      <c r="AY125" s="173"/>
      <c r="AZ125" s="173"/>
      <c r="BA125" s="173"/>
      <c r="BB125" s="173"/>
      <c r="BC125" s="146"/>
      <c r="BD125" s="173"/>
      <c r="BE125" s="173"/>
      <c r="BF125" s="173"/>
      <c r="BG125" s="173"/>
      <c r="BH125" s="167"/>
      <c r="BI125" s="171"/>
      <c r="BJ125" s="302"/>
      <c r="BK125" s="303"/>
      <c r="BL125" s="173"/>
      <c r="BM125" s="304"/>
      <c r="BN125" s="278"/>
      <c r="BO125" s="171"/>
      <c r="BP125" s="231"/>
      <c r="BQ125" s="231"/>
      <c r="BR125" s="231"/>
      <c r="BS125" s="231"/>
      <c r="BT125" s="231"/>
      <c r="BU125" s="231"/>
      <c r="BV125" s="233"/>
      <c r="BW125" s="167"/>
      <c r="BX125" s="231"/>
      <c r="BY125" s="231"/>
      <c r="BZ125" s="231"/>
      <c r="CA125" s="231"/>
      <c r="CB125" s="231"/>
      <c r="CC125" s="233"/>
      <c r="CD125" s="167"/>
      <c r="CE125" s="231"/>
      <c r="CF125" s="231"/>
      <c r="CG125" s="231"/>
      <c r="CH125" s="231"/>
      <c r="CI125" s="231"/>
      <c r="CJ125" s="233"/>
      <c r="CK125" s="167"/>
      <c r="CL125" s="146"/>
      <c r="CM125" s="146"/>
      <c r="CN125" s="146"/>
      <c r="CO125" s="146"/>
      <c r="CP125" s="146"/>
      <c r="CQ125" s="146"/>
      <c r="CR125" s="167"/>
      <c r="CS125" s="231"/>
      <c r="CT125" s="231"/>
      <c r="CU125" s="231"/>
      <c r="CV125" s="231"/>
      <c r="CW125" s="231"/>
      <c r="CX125" s="231"/>
      <c r="CY125" s="231"/>
      <c r="CZ125" s="231"/>
      <c r="DA125" s="231"/>
      <c r="DB125" s="231"/>
      <c r="DC125" s="231"/>
      <c r="DD125" s="231"/>
      <c r="DE125" s="231"/>
      <c r="DF125" s="231"/>
      <c r="DG125" s="231"/>
      <c r="DH125" s="231"/>
      <c r="DI125" s="231"/>
      <c r="DJ125" s="231"/>
      <c r="DK125" s="231"/>
      <c r="DL125" s="231"/>
      <c r="DM125" s="231"/>
      <c r="DN125" s="231"/>
      <c r="DO125" s="231"/>
      <c r="DP125" s="231"/>
      <c r="DQ125" s="231"/>
      <c r="DR125" s="231"/>
      <c r="DS125" s="231"/>
      <c r="DT125" s="278"/>
      <c r="DU125" s="146"/>
      <c r="DV125" s="173"/>
      <c r="DW125" s="146"/>
      <c r="DX125" s="173"/>
      <c r="DY125" s="146"/>
      <c r="DZ125" s="169"/>
      <c r="EA125" s="169"/>
      <c r="EB125" s="169"/>
      <c r="EC125" s="146"/>
      <c r="ED125" s="207"/>
      <c r="EE125" s="231"/>
      <c r="EF125" s="231"/>
      <c r="EG125" s="231"/>
      <c r="EH125" s="313"/>
    </row>
    <row r="126" spans="1:138" x14ac:dyDescent="0.25">
      <c r="A126" s="152">
        <v>122</v>
      </c>
      <c r="B126" s="146" t="s">
        <v>202</v>
      </c>
      <c r="C126" s="146"/>
      <c r="D126" s="168">
        <v>42152</v>
      </c>
      <c r="E126" s="166">
        <v>1</v>
      </c>
      <c r="F126" s="166">
        <v>0</v>
      </c>
      <c r="G126" s="135"/>
      <c r="M126" s="167"/>
      <c r="N126" s="146"/>
      <c r="O126" s="146"/>
      <c r="P126" s="146"/>
      <c r="Q126" s="146"/>
      <c r="R126" s="146">
        <v>1</v>
      </c>
      <c r="S126" s="167"/>
      <c r="T126" s="146"/>
      <c r="U126" s="146"/>
      <c r="V126" s="146"/>
      <c r="W126" s="146"/>
      <c r="X126" s="146"/>
      <c r="Y126" s="167"/>
      <c r="Z126" s="146"/>
      <c r="AA126" s="146"/>
      <c r="AB126" s="146"/>
      <c r="AC126" s="146"/>
      <c r="AD126" s="146"/>
      <c r="AE126" s="167"/>
      <c r="AF126" s="146"/>
      <c r="AG126" s="146"/>
      <c r="AH126" s="146"/>
      <c r="AI126" s="169"/>
      <c r="AJ126" s="169"/>
      <c r="AK126" s="170"/>
      <c r="AL126" s="167"/>
      <c r="AM126" s="146"/>
      <c r="AN126" s="146"/>
      <c r="AO126" s="146"/>
      <c r="AP126" s="146"/>
      <c r="AQ126" s="171"/>
      <c r="AR126" s="172"/>
      <c r="AS126" s="359"/>
      <c r="AT126" s="173"/>
      <c r="AU126" s="173"/>
      <c r="AV126" s="173"/>
      <c r="AW126" s="173"/>
      <c r="AX126" s="173"/>
      <c r="AY126" s="173"/>
      <c r="AZ126" s="173"/>
      <c r="BA126" s="173"/>
      <c r="BB126" s="173"/>
      <c r="BC126" s="146"/>
      <c r="BD126" s="173"/>
      <c r="BE126" s="173"/>
      <c r="BF126" s="173"/>
      <c r="BG126" s="173"/>
      <c r="BH126" s="167"/>
      <c r="BI126" s="171"/>
      <c r="BJ126" s="302"/>
      <c r="BK126" s="303"/>
      <c r="BL126" s="173"/>
      <c r="BM126" s="304"/>
      <c r="BN126" s="278"/>
      <c r="BO126" s="171"/>
      <c r="BP126" s="231"/>
      <c r="BQ126" s="231"/>
      <c r="BR126" s="231"/>
      <c r="BS126" s="231"/>
      <c r="BT126" s="231"/>
      <c r="BU126" s="231"/>
      <c r="BV126" s="233"/>
      <c r="BW126" s="167"/>
      <c r="BX126" s="231"/>
      <c r="BY126" s="231"/>
      <c r="BZ126" s="231"/>
      <c r="CA126" s="231"/>
      <c r="CB126" s="231"/>
      <c r="CC126" s="233"/>
      <c r="CD126" s="167"/>
      <c r="CE126" s="231"/>
      <c r="CF126" s="231"/>
      <c r="CG126" s="231"/>
      <c r="CH126" s="231"/>
      <c r="CI126" s="231"/>
      <c r="CJ126" s="233"/>
      <c r="CK126" s="167"/>
      <c r="CL126" s="146"/>
      <c r="CM126" s="146"/>
      <c r="CN126" s="146"/>
      <c r="CO126" s="146"/>
      <c r="CP126" s="146"/>
      <c r="CQ126" s="146"/>
      <c r="CR126" s="167"/>
      <c r="CS126" s="231"/>
      <c r="CT126" s="231"/>
      <c r="CU126" s="231"/>
      <c r="CV126" s="231"/>
      <c r="CW126" s="231"/>
      <c r="CX126" s="231"/>
      <c r="CY126" s="231"/>
      <c r="CZ126" s="231"/>
      <c r="DA126" s="231"/>
      <c r="DB126" s="231"/>
      <c r="DC126" s="231"/>
      <c r="DD126" s="231"/>
      <c r="DE126" s="231"/>
      <c r="DF126" s="231"/>
      <c r="DG126" s="231"/>
      <c r="DH126" s="231"/>
      <c r="DI126" s="231"/>
      <c r="DJ126" s="231"/>
      <c r="DK126" s="231"/>
      <c r="DL126" s="231"/>
      <c r="DM126" s="231"/>
      <c r="DN126" s="231"/>
      <c r="DO126" s="231"/>
      <c r="DP126" s="231"/>
      <c r="DQ126" s="231"/>
      <c r="DR126" s="231"/>
      <c r="DS126" s="231"/>
      <c r="DT126" s="278"/>
      <c r="DU126" s="146"/>
      <c r="DV126" s="173"/>
      <c r="DW126" s="146"/>
      <c r="DX126" s="173"/>
      <c r="DY126" s="146"/>
      <c r="DZ126" s="169"/>
      <c r="EA126" s="169"/>
      <c r="EB126" s="169"/>
      <c r="EC126" s="146"/>
      <c r="ED126" s="207"/>
      <c r="EE126" s="231"/>
      <c r="EF126" s="231"/>
      <c r="EG126" s="231"/>
      <c r="EH126" s="233"/>
    </row>
    <row r="127" spans="1:138" x14ac:dyDescent="0.25">
      <c r="A127" s="152">
        <v>123</v>
      </c>
      <c r="B127" s="146"/>
      <c r="C127" s="146"/>
      <c r="D127" s="168"/>
      <c r="E127" s="166"/>
      <c r="F127" s="166"/>
      <c r="G127" s="135"/>
      <c r="M127" s="167"/>
      <c r="N127" s="146"/>
      <c r="O127" s="146"/>
      <c r="P127" s="146"/>
      <c r="Q127" s="146"/>
      <c r="R127" s="146"/>
      <c r="S127" s="167"/>
      <c r="T127" s="146"/>
      <c r="U127" s="146"/>
      <c r="V127" s="146"/>
      <c r="W127" s="146"/>
      <c r="X127" s="146"/>
      <c r="Y127" s="167"/>
      <c r="Z127" s="146"/>
      <c r="AA127" s="146"/>
      <c r="AB127" s="146"/>
      <c r="AC127" s="146"/>
      <c r="AD127" s="146"/>
      <c r="AE127" s="167"/>
      <c r="AF127" s="146"/>
      <c r="AG127" s="146"/>
      <c r="AH127" s="146"/>
      <c r="AI127" s="169"/>
      <c r="AJ127" s="169"/>
      <c r="AK127" s="170"/>
      <c r="AL127" s="167"/>
      <c r="AM127" s="146"/>
      <c r="AN127" s="146"/>
      <c r="AO127" s="146"/>
      <c r="AP127" s="146"/>
      <c r="AQ127" s="171"/>
      <c r="AR127" s="172" t="s">
        <v>1127</v>
      </c>
      <c r="AS127" s="359"/>
      <c r="AT127" s="173"/>
      <c r="AU127" s="173"/>
      <c r="AV127" s="173"/>
      <c r="AW127" s="173"/>
      <c r="AX127" s="173"/>
      <c r="AY127" s="173"/>
      <c r="AZ127" s="173"/>
      <c r="BA127" s="173"/>
      <c r="BB127" s="173"/>
      <c r="BC127" s="146"/>
      <c r="BD127" s="173"/>
      <c r="BE127" s="173"/>
      <c r="BF127" s="173"/>
      <c r="BG127" s="173"/>
      <c r="BH127" s="167"/>
      <c r="BI127" s="171"/>
      <c r="BJ127" s="302"/>
      <c r="BK127" s="303"/>
      <c r="BL127" s="173"/>
      <c r="BM127" s="304"/>
      <c r="BN127" s="278"/>
      <c r="BO127" s="171"/>
      <c r="BP127" s="231"/>
      <c r="BQ127" s="231"/>
      <c r="BR127" s="231"/>
      <c r="BS127" s="231"/>
      <c r="BT127" s="231"/>
      <c r="BU127" s="231"/>
      <c r="BV127" s="233"/>
      <c r="BW127" s="167"/>
      <c r="BX127" s="231"/>
      <c r="BY127" s="231"/>
      <c r="BZ127" s="231"/>
      <c r="CA127" s="231"/>
      <c r="CB127" s="231"/>
      <c r="CC127" s="233"/>
      <c r="CD127" s="167"/>
      <c r="CE127" s="231"/>
      <c r="CF127" s="231"/>
      <c r="CG127" s="231"/>
      <c r="CH127" s="231"/>
      <c r="CI127" s="231"/>
      <c r="CJ127" s="233"/>
      <c r="CK127" s="167"/>
      <c r="CL127" s="146"/>
      <c r="CM127" s="146"/>
      <c r="CN127" s="146"/>
      <c r="CO127" s="146"/>
      <c r="CP127" s="146"/>
      <c r="CQ127" s="146"/>
      <c r="CR127" s="167"/>
      <c r="CS127" s="231"/>
      <c r="CT127" s="231"/>
      <c r="CU127" s="231"/>
      <c r="CV127" s="231"/>
      <c r="CW127" s="231"/>
      <c r="CX127" s="231"/>
      <c r="CY127" s="231"/>
      <c r="CZ127" s="231"/>
      <c r="DA127" s="231"/>
      <c r="DB127" s="231"/>
      <c r="DC127" s="231"/>
      <c r="DD127" s="231"/>
      <c r="DE127" s="231"/>
      <c r="DF127" s="231"/>
      <c r="DG127" s="231"/>
      <c r="DH127" s="231"/>
      <c r="DI127" s="231"/>
      <c r="DJ127" s="231"/>
      <c r="DK127" s="231"/>
      <c r="DL127" s="231"/>
      <c r="DM127" s="231"/>
      <c r="DN127" s="231"/>
      <c r="DO127" s="231"/>
      <c r="DP127" s="231"/>
      <c r="DQ127" s="231"/>
      <c r="DR127" s="231"/>
      <c r="DS127" s="231"/>
      <c r="DT127" s="278"/>
      <c r="DU127" s="146"/>
      <c r="DV127" s="173"/>
      <c r="DW127" s="146"/>
      <c r="DX127" s="173"/>
      <c r="DY127" s="146"/>
      <c r="DZ127" s="169"/>
      <c r="EA127" s="169"/>
      <c r="EB127" s="169"/>
      <c r="EC127" s="146"/>
      <c r="ED127" s="207"/>
      <c r="EE127" s="231"/>
      <c r="EF127" s="231"/>
      <c r="EG127" s="231"/>
      <c r="EH127" s="233"/>
    </row>
    <row r="128" spans="1:138" x14ac:dyDescent="0.25">
      <c r="A128" s="152">
        <v>124</v>
      </c>
      <c r="B128" s="146"/>
      <c r="C128" s="146"/>
      <c r="D128" s="168"/>
      <c r="E128" s="166"/>
      <c r="F128" s="166"/>
      <c r="G128" s="135"/>
      <c r="M128" s="167"/>
      <c r="N128" s="146"/>
      <c r="O128" s="146"/>
      <c r="P128" s="146"/>
      <c r="Q128" s="146"/>
      <c r="R128" s="146"/>
      <c r="S128" s="167"/>
      <c r="T128" s="146"/>
      <c r="U128" s="146"/>
      <c r="V128" s="146"/>
      <c r="W128" s="146"/>
      <c r="X128" s="146"/>
      <c r="Y128" s="167"/>
      <c r="Z128" s="146"/>
      <c r="AA128" s="146"/>
      <c r="AB128" s="146"/>
      <c r="AC128" s="146"/>
      <c r="AD128" s="146"/>
      <c r="AE128" s="167"/>
      <c r="AF128" s="146"/>
      <c r="AG128" s="146"/>
      <c r="AH128" s="146"/>
      <c r="AI128" s="169"/>
      <c r="AJ128" s="169"/>
      <c r="AK128" s="170"/>
      <c r="AL128" s="167"/>
      <c r="AM128" s="146"/>
      <c r="AN128" s="146"/>
      <c r="AO128" s="146"/>
      <c r="AP128" s="146"/>
      <c r="AQ128" s="171"/>
      <c r="AR128" s="172" t="s">
        <v>1299</v>
      </c>
      <c r="AS128" s="359"/>
      <c r="AT128" s="173"/>
      <c r="AU128" s="173"/>
      <c r="AV128" s="173"/>
      <c r="AW128" s="173"/>
      <c r="AX128" s="173"/>
      <c r="AY128" s="173"/>
      <c r="AZ128" s="173"/>
      <c r="BA128" s="173"/>
      <c r="BB128" s="173"/>
      <c r="BC128" s="146"/>
      <c r="BD128" s="173"/>
      <c r="BE128" s="173"/>
      <c r="BF128" s="173"/>
      <c r="BG128" s="173"/>
      <c r="BH128" s="167"/>
      <c r="BI128" s="171"/>
      <c r="BJ128" s="302"/>
      <c r="BK128" s="303"/>
      <c r="BL128" s="173"/>
      <c r="BM128" s="304"/>
      <c r="BN128" s="278"/>
      <c r="BO128" s="171"/>
      <c r="BP128" s="231"/>
      <c r="BQ128" s="231"/>
      <c r="BR128" s="231"/>
      <c r="BS128" s="231"/>
      <c r="BT128" s="231"/>
      <c r="BU128" s="231"/>
      <c r="BV128" s="233"/>
      <c r="BW128" s="167"/>
      <c r="BX128" s="231"/>
      <c r="BY128" s="231"/>
      <c r="BZ128" s="231"/>
      <c r="CA128" s="231"/>
      <c r="CB128" s="231"/>
      <c r="CC128" s="233"/>
      <c r="CD128" s="167"/>
      <c r="CE128" s="231"/>
      <c r="CF128" s="231"/>
      <c r="CG128" s="231"/>
      <c r="CH128" s="231"/>
      <c r="CI128" s="231"/>
      <c r="CJ128" s="233"/>
      <c r="CK128" s="167"/>
      <c r="CL128" s="146"/>
      <c r="CM128" s="146"/>
      <c r="CN128" s="146"/>
      <c r="CO128" s="146"/>
      <c r="CP128" s="146"/>
      <c r="CQ128" s="146"/>
      <c r="CR128" s="167"/>
      <c r="CS128" s="231"/>
      <c r="CT128" s="231"/>
      <c r="CU128" s="231"/>
      <c r="CV128" s="231"/>
      <c r="CW128" s="231"/>
      <c r="CX128" s="231"/>
      <c r="CY128" s="231"/>
      <c r="CZ128" s="231"/>
      <c r="DA128" s="231"/>
      <c r="DB128" s="231"/>
      <c r="DC128" s="231"/>
      <c r="DD128" s="231"/>
      <c r="DE128" s="231"/>
      <c r="DF128" s="231"/>
      <c r="DG128" s="231"/>
      <c r="DH128" s="231"/>
      <c r="DI128" s="231"/>
      <c r="DJ128" s="231"/>
      <c r="DK128" s="231"/>
      <c r="DL128" s="231"/>
      <c r="DM128" s="231"/>
      <c r="DN128" s="231"/>
      <c r="DO128" s="231"/>
      <c r="DP128" s="231"/>
      <c r="DQ128" s="231"/>
      <c r="DR128" s="231"/>
      <c r="DS128" s="231"/>
      <c r="DT128" s="278"/>
      <c r="DU128" s="146"/>
      <c r="DV128" s="173"/>
      <c r="DW128" s="146"/>
      <c r="DX128" s="173"/>
      <c r="DY128" s="146"/>
      <c r="DZ128" s="169"/>
      <c r="EA128" s="169"/>
      <c r="EB128" s="169"/>
      <c r="EC128" s="146"/>
      <c r="ED128" s="207"/>
      <c r="EE128" s="231"/>
      <c r="EF128" s="231"/>
      <c r="EG128" s="231"/>
      <c r="EH128" s="233"/>
    </row>
    <row r="129" spans="1:138" x14ac:dyDescent="0.25">
      <c r="A129" s="152">
        <v>125</v>
      </c>
      <c r="B129" s="146"/>
      <c r="C129" s="146"/>
      <c r="D129" s="168"/>
      <c r="E129" s="166"/>
      <c r="F129" s="166"/>
      <c r="G129" s="135"/>
      <c r="I129" s="125"/>
      <c r="M129" s="167"/>
      <c r="N129" s="146"/>
      <c r="O129" s="146"/>
      <c r="P129" s="146"/>
      <c r="Q129" s="146"/>
      <c r="R129" s="146"/>
      <c r="S129" s="167"/>
      <c r="T129" s="146"/>
      <c r="U129" s="146"/>
      <c r="V129" s="146"/>
      <c r="W129" s="146"/>
      <c r="X129" s="146"/>
      <c r="Y129" s="167"/>
      <c r="Z129" s="146"/>
      <c r="AA129" s="146"/>
      <c r="AB129" s="146"/>
      <c r="AC129" s="146"/>
      <c r="AD129" s="146"/>
      <c r="AE129" s="167"/>
      <c r="AF129" s="146"/>
      <c r="AG129" s="146"/>
      <c r="AH129" s="146"/>
      <c r="AI129" s="169"/>
      <c r="AJ129" s="169"/>
      <c r="AK129" s="170"/>
      <c r="AL129" s="167"/>
      <c r="AM129" s="146"/>
      <c r="AN129" s="146"/>
      <c r="AO129" s="146"/>
      <c r="AP129" s="146"/>
      <c r="AQ129" s="171"/>
      <c r="AR129" s="172" t="s">
        <v>1127</v>
      </c>
      <c r="AS129" s="359"/>
      <c r="AT129" s="173"/>
      <c r="AU129" s="173"/>
      <c r="AV129" s="173"/>
      <c r="AW129" s="173"/>
      <c r="AX129" s="173"/>
      <c r="AY129" s="173"/>
      <c r="AZ129" s="173"/>
      <c r="BA129" s="173"/>
      <c r="BB129" s="173"/>
      <c r="BC129" s="146"/>
      <c r="BD129" s="173"/>
      <c r="BE129" s="173"/>
      <c r="BF129" s="173"/>
      <c r="BG129" s="173"/>
      <c r="BH129" s="167"/>
      <c r="BI129" s="171"/>
      <c r="BJ129" s="302"/>
      <c r="BK129" s="303"/>
      <c r="BL129" s="173"/>
      <c r="BM129" s="304"/>
      <c r="BN129" s="278"/>
      <c r="BO129" s="171"/>
      <c r="BP129" s="231"/>
      <c r="BQ129" s="231"/>
      <c r="BR129" s="231"/>
      <c r="BS129" s="231"/>
      <c r="BT129" s="231"/>
      <c r="BU129" s="231"/>
      <c r="BV129" s="233"/>
      <c r="BW129" s="167"/>
      <c r="BX129" s="231"/>
      <c r="BY129" s="231"/>
      <c r="BZ129" s="231"/>
      <c r="CA129" s="231"/>
      <c r="CB129" s="231"/>
      <c r="CC129" s="233"/>
      <c r="CD129" s="167"/>
      <c r="CE129" s="231"/>
      <c r="CF129" s="231"/>
      <c r="CG129" s="231"/>
      <c r="CH129" s="231"/>
      <c r="CI129" s="231"/>
      <c r="CJ129" s="233"/>
      <c r="CK129" s="167"/>
      <c r="CL129" s="146"/>
      <c r="CM129" s="146"/>
      <c r="CN129" s="146"/>
      <c r="CO129" s="146"/>
      <c r="CP129" s="146"/>
      <c r="CQ129" s="146"/>
      <c r="CR129" s="167"/>
      <c r="CS129" s="231"/>
      <c r="CT129" s="231"/>
      <c r="CU129" s="231"/>
      <c r="CV129" s="231"/>
      <c r="CW129" s="231"/>
      <c r="CX129" s="231"/>
      <c r="CY129" s="231"/>
      <c r="CZ129" s="231"/>
      <c r="DA129" s="231"/>
      <c r="DB129" s="231"/>
      <c r="DC129" s="231"/>
      <c r="DD129" s="231"/>
      <c r="DE129" s="231"/>
      <c r="DF129" s="231"/>
      <c r="DG129" s="231"/>
      <c r="DH129" s="231"/>
      <c r="DI129" s="231"/>
      <c r="DJ129" s="231"/>
      <c r="DK129" s="231"/>
      <c r="DL129" s="231"/>
      <c r="DM129" s="231"/>
      <c r="DN129" s="231"/>
      <c r="DO129" s="231"/>
      <c r="DP129" s="231"/>
      <c r="DQ129" s="231"/>
      <c r="DR129" s="231"/>
      <c r="DS129" s="231"/>
      <c r="DT129" s="278"/>
      <c r="DU129" s="146"/>
      <c r="DV129" s="173"/>
      <c r="DW129" s="146"/>
      <c r="DX129" s="173"/>
      <c r="DY129" s="146"/>
      <c r="DZ129" s="169"/>
      <c r="EA129" s="169"/>
      <c r="EB129" s="169"/>
      <c r="EC129" s="146"/>
      <c r="ED129" s="207"/>
      <c r="EE129" s="231"/>
      <c r="EF129" s="231"/>
      <c r="EG129" s="231"/>
      <c r="EH129" s="233"/>
    </row>
    <row r="130" spans="1:138" x14ac:dyDescent="0.25">
      <c r="A130" s="152">
        <v>126</v>
      </c>
      <c r="B130" s="146"/>
      <c r="C130" s="146"/>
      <c r="D130" s="168">
        <v>42152</v>
      </c>
      <c r="E130" s="166">
        <v>1</v>
      </c>
      <c r="F130" s="166">
        <v>0</v>
      </c>
      <c r="G130" s="135"/>
      <c r="M130" s="167"/>
      <c r="N130" s="146"/>
      <c r="O130" s="146"/>
      <c r="P130" s="146"/>
      <c r="Q130" s="146"/>
      <c r="R130" s="146">
        <v>1</v>
      </c>
      <c r="S130" s="167"/>
      <c r="T130" s="146"/>
      <c r="U130" s="146"/>
      <c r="V130" s="146"/>
      <c r="W130" s="146"/>
      <c r="X130" s="146"/>
      <c r="Y130" s="167"/>
      <c r="Z130" s="146"/>
      <c r="AA130" s="146"/>
      <c r="AB130" s="146"/>
      <c r="AC130" s="146"/>
      <c r="AD130" s="146"/>
      <c r="AE130" s="167"/>
      <c r="AF130" s="146"/>
      <c r="AG130" s="146"/>
      <c r="AH130" s="146"/>
      <c r="AI130" s="169"/>
      <c r="AJ130" s="169"/>
      <c r="AK130" s="170"/>
      <c r="AL130" s="167"/>
      <c r="AM130" s="146"/>
      <c r="AN130" s="146"/>
      <c r="AO130" s="146"/>
      <c r="AP130" s="146"/>
      <c r="AQ130" s="171"/>
      <c r="AR130" s="172"/>
      <c r="AS130" s="359"/>
      <c r="AT130" s="173"/>
      <c r="AU130" s="173"/>
      <c r="AV130" s="173"/>
      <c r="AW130" s="173"/>
      <c r="AX130" s="173"/>
      <c r="AY130" s="173"/>
      <c r="AZ130" s="173"/>
      <c r="BA130" s="173"/>
      <c r="BB130" s="173"/>
      <c r="BC130" s="146"/>
      <c r="BD130" s="173"/>
      <c r="BE130" s="173"/>
      <c r="BF130" s="173"/>
      <c r="BG130" s="173"/>
      <c r="BH130" s="167"/>
      <c r="BI130" s="171"/>
      <c r="BJ130" s="302"/>
      <c r="BK130" s="303"/>
      <c r="BL130" s="173"/>
      <c r="BM130" s="304"/>
      <c r="BN130" s="278"/>
      <c r="BO130" s="171"/>
      <c r="BP130" s="231"/>
      <c r="BQ130" s="231"/>
      <c r="BR130" s="231"/>
      <c r="BS130" s="231"/>
      <c r="BT130" s="231"/>
      <c r="BU130" s="231"/>
      <c r="BV130" s="233"/>
      <c r="BW130" s="167"/>
      <c r="BX130" s="231"/>
      <c r="BY130" s="231"/>
      <c r="BZ130" s="231"/>
      <c r="CA130" s="231"/>
      <c r="CB130" s="231"/>
      <c r="CC130" s="233"/>
      <c r="CD130" s="167"/>
      <c r="CE130" s="231"/>
      <c r="CF130" s="231"/>
      <c r="CG130" s="231"/>
      <c r="CH130" s="231"/>
      <c r="CI130" s="231"/>
      <c r="CJ130" s="233"/>
      <c r="CK130" s="167"/>
      <c r="CL130" s="146"/>
      <c r="CM130" s="146"/>
      <c r="CN130" s="146"/>
      <c r="CO130" s="146"/>
      <c r="CP130" s="146"/>
      <c r="CQ130" s="146"/>
      <c r="CR130" s="167"/>
      <c r="CS130" s="231"/>
      <c r="CT130" s="231"/>
      <c r="CU130" s="231"/>
      <c r="CV130" s="231"/>
      <c r="CW130" s="231"/>
      <c r="CX130" s="231"/>
      <c r="CY130" s="231"/>
      <c r="CZ130" s="231"/>
      <c r="DA130" s="231"/>
      <c r="DB130" s="231"/>
      <c r="DC130" s="231"/>
      <c r="DD130" s="231"/>
      <c r="DE130" s="231"/>
      <c r="DF130" s="231"/>
      <c r="DG130" s="231"/>
      <c r="DH130" s="231"/>
      <c r="DI130" s="231"/>
      <c r="DJ130" s="231"/>
      <c r="DK130" s="231"/>
      <c r="DL130" s="231"/>
      <c r="DM130" s="231"/>
      <c r="DN130" s="231"/>
      <c r="DO130" s="231"/>
      <c r="DP130" s="231"/>
      <c r="DQ130" s="231"/>
      <c r="DR130" s="231"/>
      <c r="DS130" s="231"/>
      <c r="DT130" s="278"/>
      <c r="DU130" s="146"/>
      <c r="DV130" s="173"/>
      <c r="DW130" s="146"/>
      <c r="DX130" s="173"/>
      <c r="DY130" s="146"/>
      <c r="DZ130" s="169"/>
      <c r="EA130" s="169"/>
      <c r="EB130" s="169"/>
      <c r="EC130" s="146"/>
      <c r="ED130" s="207"/>
      <c r="EE130" s="231"/>
      <c r="EF130" s="231"/>
      <c r="EG130" s="231"/>
      <c r="EH130" s="233"/>
    </row>
    <row r="131" spans="1:138" x14ac:dyDescent="0.25">
      <c r="A131" s="152">
        <v>127</v>
      </c>
      <c r="B131" s="146"/>
      <c r="C131" s="146"/>
      <c r="D131" s="168">
        <v>42118</v>
      </c>
      <c r="E131" s="166">
        <v>0</v>
      </c>
      <c r="F131" s="166"/>
      <c r="G131" s="135"/>
      <c r="M131" s="167"/>
      <c r="N131" s="146"/>
      <c r="O131" s="146"/>
      <c r="P131" s="146"/>
      <c r="Q131" s="146"/>
      <c r="R131" s="146"/>
      <c r="S131" s="167"/>
      <c r="T131" s="146"/>
      <c r="U131" s="146"/>
      <c r="V131" s="146"/>
      <c r="W131" s="146"/>
      <c r="X131" s="146"/>
      <c r="Y131" s="167"/>
      <c r="Z131" s="146"/>
      <c r="AA131" s="146"/>
      <c r="AB131" s="146"/>
      <c r="AC131" s="146"/>
      <c r="AD131" s="146"/>
      <c r="AE131" s="167"/>
      <c r="AF131" s="146"/>
      <c r="AG131" s="146"/>
      <c r="AH131" s="146"/>
      <c r="AI131" s="169"/>
      <c r="AJ131" s="169"/>
      <c r="AK131" s="170"/>
      <c r="AL131" s="167"/>
      <c r="AM131" s="146"/>
      <c r="AN131" s="146"/>
      <c r="AO131" s="146"/>
      <c r="AP131" s="146"/>
      <c r="AQ131" s="171"/>
      <c r="AR131" s="172" t="s">
        <v>1292</v>
      </c>
      <c r="AS131" s="359"/>
      <c r="AT131" s="173"/>
      <c r="AU131" s="173"/>
      <c r="AV131" s="173"/>
      <c r="AW131" s="173"/>
      <c r="AX131" s="173"/>
      <c r="AY131" s="173"/>
      <c r="AZ131" s="173"/>
      <c r="BA131" s="173"/>
      <c r="BB131" s="173"/>
      <c r="BC131" s="146"/>
      <c r="BD131" s="173"/>
      <c r="BE131" s="173"/>
      <c r="BF131" s="173"/>
      <c r="BG131" s="173"/>
      <c r="BH131" s="167"/>
      <c r="BI131" s="171"/>
      <c r="BJ131" s="302"/>
      <c r="BK131" s="303"/>
      <c r="BL131" s="173"/>
      <c r="BM131" s="304"/>
      <c r="BN131" s="278"/>
      <c r="BO131" s="171"/>
      <c r="BP131" s="231"/>
      <c r="BQ131" s="231"/>
      <c r="BR131" s="231"/>
      <c r="BS131" s="231"/>
      <c r="BT131" s="231"/>
      <c r="BU131" s="231"/>
      <c r="BV131" s="233"/>
      <c r="BW131" s="167"/>
      <c r="BX131" s="231"/>
      <c r="BY131" s="231"/>
      <c r="BZ131" s="231"/>
      <c r="CA131" s="231"/>
      <c r="CB131" s="231"/>
      <c r="CC131" s="233"/>
      <c r="CD131" s="167"/>
      <c r="CE131" s="231"/>
      <c r="CF131" s="231"/>
      <c r="CG131" s="231"/>
      <c r="CH131" s="231"/>
      <c r="CI131" s="231"/>
      <c r="CJ131" s="233"/>
      <c r="CK131" s="167"/>
      <c r="CL131" s="146"/>
      <c r="CM131" s="146"/>
      <c r="CN131" s="146"/>
      <c r="CO131" s="146"/>
      <c r="CP131" s="146"/>
      <c r="CQ131" s="146"/>
      <c r="CR131" s="167"/>
      <c r="CS131" s="231"/>
      <c r="CT131" s="231"/>
      <c r="CU131" s="231"/>
      <c r="CV131" s="231"/>
      <c r="CW131" s="231"/>
      <c r="CX131" s="231"/>
      <c r="CY131" s="231"/>
      <c r="CZ131" s="231"/>
      <c r="DA131" s="231"/>
      <c r="DB131" s="231"/>
      <c r="DC131" s="231"/>
      <c r="DD131" s="231"/>
      <c r="DE131" s="231"/>
      <c r="DF131" s="231"/>
      <c r="DG131" s="231"/>
      <c r="DH131" s="231"/>
      <c r="DI131" s="231"/>
      <c r="DJ131" s="231"/>
      <c r="DK131" s="231"/>
      <c r="DL131" s="231"/>
      <c r="DM131" s="231"/>
      <c r="DN131" s="231"/>
      <c r="DO131" s="231"/>
      <c r="DP131" s="231"/>
      <c r="DQ131" s="231"/>
      <c r="DR131" s="231"/>
      <c r="DS131" s="231"/>
      <c r="DT131" s="278"/>
      <c r="DU131" s="146"/>
      <c r="DV131" s="173"/>
      <c r="DW131" s="146"/>
      <c r="DX131" s="173"/>
      <c r="DY131" s="146"/>
      <c r="DZ131" s="169"/>
      <c r="EA131" s="169"/>
      <c r="EB131" s="169"/>
      <c r="EC131" s="146"/>
      <c r="ED131" s="207"/>
      <c r="EE131" s="231"/>
      <c r="EF131" s="231"/>
      <c r="EG131" s="231"/>
      <c r="EH131" s="233"/>
    </row>
    <row r="132" spans="1:138" x14ac:dyDescent="0.25">
      <c r="A132" s="152">
        <v>128</v>
      </c>
      <c r="B132" s="146"/>
      <c r="C132" s="146"/>
      <c r="D132" s="168">
        <v>42131</v>
      </c>
      <c r="E132" s="166">
        <v>1</v>
      </c>
      <c r="F132" s="166" t="s">
        <v>1142</v>
      </c>
      <c r="G132" s="135"/>
      <c r="I132" s="125"/>
      <c r="L132"/>
      <c r="M132" s="354"/>
      <c r="N132" s="343"/>
      <c r="O132" s="343">
        <v>0</v>
      </c>
      <c r="P132" s="343">
        <v>0</v>
      </c>
      <c r="Q132" s="343">
        <v>0</v>
      </c>
      <c r="R132" s="343">
        <v>0</v>
      </c>
      <c r="S132" s="167"/>
      <c r="T132" s="146"/>
      <c r="U132" s="146"/>
      <c r="V132" s="146"/>
      <c r="W132" s="146"/>
      <c r="X132" s="146"/>
      <c r="Y132" s="167"/>
      <c r="Z132" s="146"/>
      <c r="AA132" s="146"/>
      <c r="AB132" s="146"/>
      <c r="AC132" s="146"/>
      <c r="AD132" s="146"/>
      <c r="AE132" s="167"/>
      <c r="AF132" s="146"/>
      <c r="AG132" s="146"/>
      <c r="AH132" s="146"/>
      <c r="AI132" s="169"/>
      <c r="AJ132" s="169"/>
      <c r="AK132" s="170"/>
      <c r="AL132" s="167"/>
      <c r="AM132" s="146"/>
      <c r="AN132" s="146"/>
      <c r="AO132" s="146"/>
      <c r="AP132" s="146"/>
      <c r="AQ132" s="171"/>
      <c r="AR132" s="172" t="s">
        <v>1283</v>
      </c>
      <c r="AS132" s="362">
        <v>1</v>
      </c>
      <c r="AT132" s="173"/>
      <c r="AU132" s="173"/>
      <c r="AV132" s="173"/>
      <c r="AW132" s="173"/>
      <c r="AX132" s="173"/>
      <c r="AY132" s="173"/>
      <c r="AZ132" s="173"/>
      <c r="BA132" s="173"/>
      <c r="BB132" s="173"/>
      <c r="BC132" s="146">
        <v>1</v>
      </c>
      <c r="BD132" s="173">
        <v>2.06</v>
      </c>
      <c r="BE132" s="173"/>
      <c r="BF132" s="173"/>
      <c r="BG132" s="173"/>
      <c r="BH132" s="167"/>
      <c r="BI132" s="171"/>
      <c r="BJ132" s="302"/>
      <c r="BK132" s="303"/>
      <c r="BL132" s="173"/>
      <c r="BM132" s="304"/>
      <c r="BN132" s="278"/>
      <c r="BO132" s="171"/>
      <c r="BP132" s="231"/>
      <c r="BQ132" s="231"/>
      <c r="BR132" s="231"/>
      <c r="BS132" s="231"/>
      <c r="BT132" s="231"/>
      <c r="BU132" s="231"/>
      <c r="BV132" s="233"/>
      <c r="BW132" s="167"/>
      <c r="BX132" s="231"/>
      <c r="BY132" s="231"/>
      <c r="BZ132" s="231"/>
      <c r="CA132" s="231"/>
      <c r="CB132" s="231"/>
      <c r="CC132" s="233"/>
      <c r="CD132" s="167"/>
      <c r="CE132" s="231"/>
      <c r="CF132" s="231"/>
      <c r="CG132" s="231"/>
      <c r="CH132" s="231"/>
      <c r="CI132" s="231"/>
      <c r="CJ132" s="233"/>
      <c r="CK132" s="167"/>
      <c r="CL132" s="146"/>
      <c r="CM132" s="146"/>
      <c r="CN132" s="146"/>
      <c r="CO132" s="146"/>
      <c r="CP132" s="146"/>
      <c r="CQ132" s="233"/>
      <c r="CR132" s="167"/>
      <c r="CS132" s="231"/>
      <c r="CT132" s="231"/>
      <c r="CU132" s="231"/>
      <c r="CV132" s="231"/>
      <c r="CW132" s="231"/>
      <c r="CX132" s="233"/>
      <c r="CY132" s="233"/>
      <c r="CZ132" s="233"/>
      <c r="DA132" s="233"/>
      <c r="DB132" s="233"/>
      <c r="DC132" s="233"/>
      <c r="DD132" s="233"/>
      <c r="DE132" s="233"/>
      <c r="DF132" s="233"/>
      <c r="DG132" s="233"/>
      <c r="DH132" s="233"/>
      <c r="DI132" s="233"/>
      <c r="DJ132" s="233"/>
      <c r="DK132" s="233"/>
      <c r="DL132" s="233"/>
      <c r="DM132" s="233"/>
      <c r="DN132" s="233"/>
      <c r="DO132" s="233"/>
      <c r="DP132" s="233"/>
      <c r="DQ132" s="233"/>
      <c r="DR132" s="233"/>
      <c r="DS132" s="233"/>
      <c r="DT132" s="278"/>
      <c r="DU132" s="146"/>
      <c r="DV132" s="173"/>
      <c r="DW132" s="146"/>
      <c r="DX132" s="173"/>
      <c r="DY132" s="146"/>
      <c r="DZ132" s="169"/>
      <c r="EA132" s="169"/>
      <c r="EB132" s="169"/>
      <c r="EC132" s="146"/>
      <c r="ED132" s="207"/>
      <c r="EE132" s="231"/>
      <c r="EF132" s="231"/>
      <c r="EG132" s="231"/>
      <c r="EH132" s="233"/>
    </row>
    <row r="133" spans="1:138" x14ac:dyDescent="0.25">
      <c r="A133" s="152">
        <v>129</v>
      </c>
      <c r="B133" s="146"/>
      <c r="C133" s="146"/>
      <c r="D133" s="168">
        <v>42152</v>
      </c>
      <c r="E133" s="166">
        <v>1</v>
      </c>
      <c r="F133" s="166">
        <v>0</v>
      </c>
      <c r="G133" s="135"/>
      <c r="M133" s="167"/>
      <c r="N133" s="146"/>
      <c r="O133" s="146"/>
      <c r="P133" s="146"/>
      <c r="Q133" s="146"/>
      <c r="R133" s="146">
        <v>1</v>
      </c>
      <c r="S133" s="167"/>
      <c r="T133" s="146"/>
      <c r="U133" s="146"/>
      <c r="V133" s="146"/>
      <c r="W133" s="146"/>
      <c r="X133" s="146"/>
      <c r="Y133" s="167"/>
      <c r="Z133" s="146"/>
      <c r="AA133" s="146"/>
      <c r="AB133" s="146"/>
      <c r="AC133" s="146"/>
      <c r="AD133" s="146"/>
      <c r="AE133" s="167"/>
      <c r="AF133" s="146"/>
      <c r="AG133" s="146"/>
      <c r="AH133" s="146"/>
      <c r="AI133" s="169"/>
      <c r="AJ133" s="169"/>
      <c r="AK133" s="170"/>
      <c r="AL133" s="167"/>
      <c r="AM133" s="146"/>
      <c r="AN133" s="146"/>
      <c r="AO133" s="146"/>
      <c r="AP133" s="146"/>
      <c r="AQ133" s="171"/>
      <c r="AR133" s="172"/>
      <c r="AS133" s="359"/>
      <c r="AT133" s="173"/>
      <c r="AU133" s="173"/>
      <c r="AV133" s="173"/>
      <c r="AW133" s="173"/>
      <c r="AX133" s="173"/>
      <c r="AY133" s="173"/>
      <c r="AZ133" s="173"/>
      <c r="BA133" s="173"/>
      <c r="BB133" s="173"/>
      <c r="BC133" s="146"/>
      <c r="BD133" s="173"/>
      <c r="BE133" s="173"/>
      <c r="BF133" s="173"/>
      <c r="BG133" s="173"/>
      <c r="BH133" s="167"/>
      <c r="BI133" s="171"/>
      <c r="BJ133" s="302"/>
      <c r="BK133" s="303"/>
      <c r="BL133" s="173"/>
      <c r="BM133" s="304"/>
      <c r="BN133" s="278"/>
      <c r="BO133" s="171"/>
      <c r="BP133" s="231"/>
      <c r="BQ133" s="231"/>
      <c r="BR133" s="231"/>
      <c r="BS133" s="231"/>
      <c r="BT133" s="231"/>
      <c r="BU133" s="231"/>
      <c r="BV133" s="233"/>
      <c r="BW133" s="167"/>
      <c r="BX133" s="231"/>
      <c r="BY133" s="231"/>
      <c r="BZ133" s="231"/>
      <c r="CA133" s="231"/>
      <c r="CB133" s="231"/>
      <c r="CC133" s="233"/>
      <c r="CD133" s="167"/>
      <c r="CE133" s="231"/>
      <c r="CF133" s="231"/>
      <c r="CG133" s="231"/>
      <c r="CH133" s="231"/>
      <c r="CI133" s="231"/>
      <c r="CJ133" s="233"/>
      <c r="CK133" s="167"/>
      <c r="CL133" s="146"/>
      <c r="CM133" s="146"/>
      <c r="CN133" s="146"/>
      <c r="CO133" s="146"/>
      <c r="CP133" s="146"/>
      <c r="CQ133" s="146"/>
      <c r="CR133" s="167"/>
      <c r="CS133" s="231"/>
      <c r="CT133" s="231"/>
      <c r="CU133" s="231"/>
      <c r="CV133" s="231"/>
      <c r="CW133" s="231"/>
      <c r="CX133" s="231"/>
      <c r="CY133" s="231"/>
      <c r="CZ133" s="231"/>
      <c r="DA133" s="231"/>
      <c r="DB133" s="231"/>
      <c r="DC133" s="231"/>
      <c r="DD133" s="231"/>
      <c r="DE133" s="231"/>
      <c r="DF133" s="231"/>
      <c r="DG133" s="231"/>
      <c r="DH133" s="231"/>
      <c r="DI133" s="231"/>
      <c r="DJ133" s="231"/>
      <c r="DK133" s="231"/>
      <c r="DL133" s="231"/>
      <c r="DM133" s="231"/>
      <c r="DN133" s="231"/>
      <c r="DO133" s="231"/>
      <c r="DP133" s="231"/>
      <c r="DQ133" s="231"/>
      <c r="DR133" s="231"/>
      <c r="DS133" s="231"/>
      <c r="DT133" s="278"/>
      <c r="DU133" s="146"/>
      <c r="DV133" s="173"/>
      <c r="DW133" s="146"/>
      <c r="DX133" s="173"/>
      <c r="DY133" s="146"/>
      <c r="DZ133" s="169"/>
      <c r="EA133" s="169"/>
      <c r="EB133" s="169"/>
      <c r="EC133" s="146"/>
      <c r="ED133" s="207"/>
      <c r="EE133" s="231"/>
      <c r="EF133" s="231"/>
      <c r="EG133" s="231"/>
      <c r="EH133" s="233"/>
    </row>
    <row r="134" spans="1:138" x14ac:dyDescent="0.25">
      <c r="A134" s="152">
        <v>130</v>
      </c>
      <c r="B134" s="146"/>
      <c r="C134" s="146"/>
      <c r="D134" s="168"/>
      <c r="E134" s="166"/>
      <c r="F134" s="166"/>
      <c r="G134" s="135"/>
      <c r="M134" s="167"/>
      <c r="N134" s="146"/>
      <c r="O134" s="146"/>
      <c r="P134" s="146"/>
      <c r="Q134" s="146"/>
      <c r="R134" s="146"/>
      <c r="S134" s="167"/>
      <c r="T134" s="146"/>
      <c r="U134" s="146"/>
      <c r="V134" s="146"/>
      <c r="W134" s="146"/>
      <c r="X134" s="146"/>
      <c r="Y134" s="167"/>
      <c r="Z134" s="146"/>
      <c r="AA134" s="146"/>
      <c r="AB134" s="146"/>
      <c r="AC134" s="146"/>
      <c r="AD134" s="146"/>
      <c r="AE134" s="167"/>
      <c r="AF134" s="146"/>
      <c r="AG134" s="146"/>
      <c r="AH134" s="146"/>
      <c r="AI134" s="169"/>
      <c r="AJ134" s="169"/>
      <c r="AK134" s="170"/>
      <c r="AL134" s="167"/>
      <c r="AM134" s="146"/>
      <c r="AN134" s="146"/>
      <c r="AO134" s="146"/>
      <c r="AP134" s="146"/>
      <c r="AQ134" s="171"/>
      <c r="AR134" s="172" t="s">
        <v>1127</v>
      </c>
      <c r="AS134" s="359"/>
      <c r="AT134" s="173"/>
      <c r="AU134" s="173"/>
      <c r="AV134" s="173"/>
      <c r="AW134" s="173"/>
      <c r="AX134" s="173"/>
      <c r="AY134" s="173"/>
      <c r="AZ134" s="173"/>
      <c r="BA134" s="173"/>
      <c r="BB134" s="173"/>
      <c r="BC134" s="146"/>
      <c r="BD134" s="173"/>
      <c r="BE134" s="173"/>
      <c r="BF134" s="173"/>
      <c r="BG134" s="173"/>
      <c r="BH134" s="167"/>
      <c r="BI134" s="171"/>
      <c r="BJ134" s="302"/>
      <c r="BK134" s="303"/>
      <c r="BL134" s="173"/>
      <c r="BM134" s="304"/>
      <c r="BN134" s="278"/>
      <c r="BO134" s="171"/>
      <c r="BP134" s="231"/>
      <c r="BQ134" s="231"/>
      <c r="BR134" s="231"/>
      <c r="BS134" s="231"/>
      <c r="BT134" s="231"/>
      <c r="BU134" s="231"/>
      <c r="BV134" s="233"/>
      <c r="BW134" s="167"/>
      <c r="BX134" s="231"/>
      <c r="BY134" s="231"/>
      <c r="BZ134" s="231"/>
      <c r="CA134" s="231"/>
      <c r="CB134" s="231"/>
      <c r="CC134" s="233"/>
      <c r="CD134" s="167"/>
      <c r="CE134" s="231"/>
      <c r="CF134" s="231"/>
      <c r="CG134" s="231"/>
      <c r="CH134" s="231"/>
      <c r="CI134" s="231"/>
      <c r="CJ134" s="233"/>
      <c r="CK134" s="167"/>
      <c r="CL134" s="146"/>
      <c r="CM134" s="146"/>
      <c r="CN134" s="146"/>
      <c r="CO134" s="146"/>
      <c r="CP134" s="146"/>
      <c r="CQ134" s="146"/>
      <c r="CR134" s="167"/>
      <c r="CS134" s="231"/>
      <c r="CT134" s="231"/>
      <c r="CU134" s="231"/>
      <c r="CV134" s="231"/>
      <c r="CW134" s="231"/>
      <c r="CX134" s="231"/>
      <c r="CY134" s="231"/>
      <c r="CZ134" s="231"/>
      <c r="DA134" s="231"/>
      <c r="DB134" s="231"/>
      <c r="DC134" s="231"/>
      <c r="DD134" s="231"/>
      <c r="DE134" s="231"/>
      <c r="DF134" s="231"/>
      <c r="DG134" s="231"/>
      <c r="DH134" s="231"/>
      <c r="DI134" s="231"/>
      <c r="DJ134" s="231"/>
      <c r="DK134" s="231"/>
      <c r="DL134" s="231"/>
      <c r="DM134" s="231"/>
      <c r="DN134" s="231"/>
      <c r="DO134" s="231"/>
      <c r="DP134" s="231"/>
      <c r="DQ134" s="231"/>
      <c r="DR134" s="231"/>
      <c r="DS134" s="231"/>
      <c r="DT134" s="278"/>
      <c r="DU134" s="146"/>
      <c r="DV134" s="173"/>
      <c r="DW134" s="146"/>
      <c r="DX134" s="173"/>
      <c r="DY134" s="146"/>
      <c r="DZ134" s="169"/>
      <c r="EA134" s="169"/>
      <c r="EB134" s="169"/>
      <c r="EC134" s="146"/>
      <c r="ED134" s="207"/>
      <c r="EE134" s="231"/>
      <c r="EF134" s="231"/>
      <c r="EG134" s="231"/>
      <c r="EH134" s="233"/>
    </row>
    <row r="135" spans="1:138" x14ac:dyDescent="0.25">
      <c r="A135" s="152">
        <v>131</v>
      </c>
      <c r="B135" s="146"/>
      <c r="C135" s="146">
        <v>1</v>
      </c>
      <c r="D135" s="168">
        <v>42118</v>
      </c>
      <c r="E135" s="135">
        <v>0</v>
      </c>
      <c r="F135" s="166"/>
      <c r="G135" s="135"/>
      <c r="M135" s="167"/>
      <c r="N135" s="146"/>
      <c r="O135" s="146"/>
      <c r="P135" s="146"/>
      <c r="Q135" s="146"/>
      <c r="R135" s="146"/>
      <c r="S135" s="167"/>
      <c r="T135" s="146"/>
      <c r="U135" s="146"/>
      <c r="V135" s="146"/>
      <c r="W135" s="146"/>
      <c r="X135" s="146"/>
      <c r="Y135" s="167"/>
      <c r="Z135" s="146"/>
      <c r="AA135" s="146"/>
      <c r="AB135" s="146"/>
      <c r="AC135" s="146"/>
      <c r="AD135" s="146"/>
      <c r="AE135" s="167"/>
      <c r="AF135" s="146"/>
      <c r="AG135" s="146"/>
      <c r="AH135" s="146"/>
      <c r="AI135" s="169"/>
      <c r="AJ135" s="169"/>
      <c r="AK135" s="170"/>
      <c r="AL135" s="167"/>
      <c r="AM135" s="146"/>
      <c r="AN135" s="146"/>
      <c r="AO135" s="146"/>
      <c r="AP135" s="146"/>
      <c r="AQ135" s="171"/>
      <c r="AR135" s="172" t="s">
        <v>1292</v>
      </c>
      <c r="AS135" s="359"/>
      <c r="AT135" s="173"/>
      <c r="AU135" s="173"/>
      <c r="AV135" s="173"/>
      <c r="AW135" s="173"/>
      <c r="AX135" s="173"/>
      <c r="AY135" s="173"/>
      <c r="AZ135" s="173"/>
      <c r="BA135" s="173"/>
      <c r="BB135" s="173"/>
      <c r="BC135" s="146"/>
      <c r="BD135" s="173"/>
      <c r="BE135" s="173"/>
      <c r="BF135" s="173"/>
      <c r="BG135" s="173"/>
      <c r="BH135" s="167"/>
      <c r="BI135" s="171"/>
      <c r="BJ135" s="302"/>
      <c r="BK135" s="303"/>
      <c r="BL135" s="173"/>
      <c r="BM135" s="304"/>
      <c r="BN135" s="278"/>
      <c r="BO135" s="171"/>
      <c r="BP135" s="231"/>
      <c r="BQ135" s="231"/>
      <c r="BR135" s="231"/>
      <c r="BS135" s="231"/>
      <c r="BT135" s="231"/>
      <c r="BU135" s="231"/>
      <c r="BV135" s="233"/>
      <c r="BW135" s="167"/>
      <c r="BX135" s="231"/>
      <c r="BY135" s="231"/>
      <c r="BZ135" s="231"/>
      <c r="CA135" s="231"/>
      <c r="CB135" s="231"/>
      <c r="CC135" s="233"/>
      <c r="CD135" s="167"/>
      <c r="CE135" s="231"/>
      <c r="CF135" s="231"/>
      <c r="CG135" s="231"/>
      <c r="CH135" s="231"/>
      <c r="CI135" s="231"/>
      <c r="CJ135" s="233"/>
      <c r="CK135" s="167"/>
      <c r="CL135" s="146"/>
      <c r="CM135" s="146"/>
      <c r="CN135" s="146"/>
      <c r="CO135" s="146"/>
      <c r="CP135" s="146"/>
      <c r="CQ135" s="146"/>
      <c r="CR135" s="167"/>
      <c r="CS135" s="231"/>
      <c r="CT135" s="231"/>
      <c r="CU135" s="231"/>
      <c r="CV135" s="231"/>
      <c r="CW135" s="231"/>
      <c r="CX135" s="231"/>
      <c r="CY135" s="231"/>
      <c r="CZ135" s="231"/>
      <c r="DA135" s="231"/>
      <c r="DB135" s="231"/>
      <c r="DC135" s="231"/>
      <c r="DD135" s="231"/>
      <c r="DE135" s="231"/>
      <c r="DF135" s="231"/>
      <c r="DG135" s="231"/>
      <c r="DH135" s="231"/>
      <c r="DI135" s="231"/>
      <c r="DJ135" s="231"/>
      <c r="DK135" s="231"/>
      <c r="DL135" s="231"/>
      <c r="DM135" s="231"/>
      <c r="DN135" s="231"/>
      <c r="DO135" s="231"/>
      <c r="DP135" s="231"/>
      <c r="DQ135" s="231"/>
      <c r="DR135" s="231"/>
      <c r="DS135" s="231"/>
      <c r="DT135" s="278"/>
      <c r="DU135" s="146"/>
      <c r="DV135" s="173"/>
      <c r="DW135" s="146"/>
      <c r="DX135" s="173"/>
      <c r="DY135" s="308"/>
      <c r="DZ135" s="169"/>
      <c r="EA135" s="169"/>
      <c r="EB135" s="169"/>
      <c r="EC135" s="146"/>
      <c r="ED135" s="207"/>
      <c r="EE135" s="231"/>
      <c r="EF135" s="231"/>
      <c r="EG135" s="231"/>
      <c r="EH135" s="233"/>
    </row>
    <row r="136" spans="1:138" x14ac:dyDescent="0.25">
      <c r="A136" s="152">
        <v>132</v>
      </c>
      <c r="B136" s="146"/>
      <c r="C136" s="146"/>
      <c r="D136" s="168">
        <v>42138</v>
      </c>
      <c r="E136" s="135">
        <v>1</v>
      </c>
      <c r="F136" s="166">
        <v>0</v>
      </c>
      <c r="G136" s="135"/>
      <c r="M136" s="167"/>
      <c r="N136" s="146"/>
      <c r="O136" s="146"/>
      <c r="P136" s="146">
        <v>1</v>
      </c>
      <c r="Q136" s="146">
        <v>2</v>
      </c>
      <c r="R136" s="146">
        <v>2</v>
      </c>
      <c r="S136" s="167"/>
      <c r="T136" s="146"/>
      <c r="U136" s="146"/>
      <c r="V136" s="146"/>
      <c r="W136" s="146"/>
      <c r="X136" s="146"/>
      <c r="Y136" s="167"/>
      <c r="Z136" s="146"/>
      <c r="AA136" s="146"/>
      <c r="AB136" s="146"/>
      <c r="AC136" s="146"/>
      <c r="AD136" s="146"/>
      <c r="AE136" s="167"/>
      <c r="AF136" s="146"/>
      <c r="AG136" s="146"/>
      <c r="AH136" s="146"/>
      <c r="AI136" s="169"/>
      <c r="AJ136" s="169"/>
      <c r="AK136" s="170"/>
      <c r="AL136" s="167"/>
      <c r="AM136" s="146"/>
      <c r="AN136" s="146"/>
      <c r="AO136" s="146"/>
      <c r="AP136" s="146"/>
      <c r="AQ136" s="171"/>
      <c r="AR136" s="172"/>
      <c r="AS136" s="359"/>
      <c r="AT136" s="173"/>
      <c r="AU136" s="173"/>
      <c r="AV136" s="173"/>
      <c r="AW136" s="173"/>
      <c r="AX136" s="173"/>
      <c r="AY136" s="173"/>
      <c r="AZ136" s="173"/>
      <c r="BA136" s="173"/>
      <c r="BB136" s="173"/>
      <c r="BC136" s="146"/>
      <c r="BD136" s="173"/>
      <c r="BE136" s="173"/>
      <c r="BF136" s="173"/>
      <c r="BG136" s="173"/>
      <c r="BH136" s="167"/>
      <c r="BI136" s="171"/>
      <c r="BJ136" s="302"/>
      <c r="BK136" s="303"/>
      <c r="BL136" s="173"/>
      <c r="BM136" s="304"/>
      <c r="BN136" s="278"/>
      <c r="BO136" s="171"/>
      <c r="BP136" s="231"/>
      <c r="BQ136" s="231"/>
      <c r="BR136" s="231"/>
      <c r="BS136" s="231"/>
      <c r="BT136" s="231"/>
      <c r="BU136" s="231"/>
      <c r="BV136" s="233"/>
      <c r="BW136" s="167"/>
      <c r="BX136" s="231"/>
      <c r="BY136" s="231"/>
      <c r="BZ136" s="231"/>
      <c r="CA136" s="231"/>
      <c r="CB136" s="231"/>
      <c r="CC136" s="233"/>
      <c r="CD136" s="167"/>
      <c r="CE136" s="231"/>
      <c r="CF136" s="231"/>
      <c r="CG136" s="231"/>
      <c r="CH136" s="231"/>
      <c r="CI136" s="231"/>
      <c r="CJ136" s="233"/>
      <c r="CK136" s="167"/>
      <c r="CL136" s="146"/>
      <c r="CM136" s="146"/>
      <c r="CN136" s="146"/>
      <c r="CO136" s="146"/>
      <c r="CP136" s="146"/>
      <c r="CQ136" s="146"/>
      <c r="CR136" s="167"/>
      <c r="CS136" s="231"/>
      <c r="CT136" s="231"/>
      <c r="CU136" s="231"/>
      <c r="CV136" s="231"/>
      <c r="CW136" s="231"/>
      <c r="CX136" s="231"/>
      <c r="CY136" s="231"/>
      <c r="CZ136" s="231"/>
      <c r="DA136" s="231"/>
      <c r="DB136" s="231"/>
      <c r="DC136" s="231"/>
      <c r="DD136" s="231"/>
      <c r="DE136" s="231"/>
      <c r="DF136" s="231"/>
      <c r="DG136" s="231"/>
      <c r="DH136" s="231"/>
      <c r="DI136" s="231"/>
      <c r="DJ136" s="231"/>
      <c r="DK136" s="231"/>
      <c r="DL136" s="231"/>
      <c r="DM136" s="231"/>
      <c r="DN136" s="231"/>
      <c r="DO136" s="231"/>
      <c r="DP136" s="231"/>
      <c r="DQ136" s="231"/>
      <c r="DR136" s="231"/>
      <c r="DS136" s="231"/>
      <c r="DT136" s="278"/>
      <c r="DU136" s="146"/>
      <c r="DV136" s="173"/>
      <c r="DW136" s="146"/>
      <c r="DX136" s="173"/>
      <c r="DY136" s="146"/>
      <c r="DZ136" s="169"/>
      <c r="EA136" s="169"/>
      <c r="EB136" s="169"/>
      <c r="EC136" s="146"/>
      <c r="ED136" s="207"/>
      <c r="EE136" s="231"/>
      <c r="EF136" s="231"/>
      <c r="EG136" s="231"/>
      <c r="EH136" s="233"/>
    </row>
    <row r="137" spans="1:138" x14ac:dyDescent="0.25">
      <c r="A137" s="152">
        <v>133</v>
      </c>
      <c r="B137" s="146"/>
      <c r="C137" s="146"/>
      <c r="D137" s="168">
        <v>42118</v>
      </c>
      <c r="E137" s="166">
        <v>1</v>
      </c>
      <c r="F137" s="166">
        <v>1</v>
      </c>
      <c r="G137">
        <v>8.1</v>
      </c>
      <c r="H137">
        <v>8.6</v>
      </c>
      <c r="I137">
        <v>4</v>
      </c>
      <c r="J137">
        <v>8.6</v>
      </c>
      <c r="L137">
        <v>15</v>
      </c>
      <c r="M137" s="167">
        <v>1</v>
      </c>
      <c r="N137" s="146">
        <v>1</v>
      </c>
      <c r="O137" s="146">
        <v>1</v>
      </c>
      <c r="P137" s="146">
        <v>2</v>
      </c>
      <c r="Q137" s="146">
        <v>2</v>
      </c>
      <c r="R137" s="146">
        <v>2</v>
      </c>
      <c r="S137" s="167" t="s">
        <v>1128</v>
      </c>
      <c r="T137" s="146" t="s">
        <v>1132</v>
      </c>
      <c r="U137" s="146"/>
      <c r="V137" s="146"/>
      <c r="W137" s="146"/>
      <c r="X137" s="146"/>
      <c r="Y137" s="167">
        <v>1</v>
      </c>
      <c r="Z137" s="146">
        <v>7</v>
      </c>
      <c r="AA137" s="146">
        <v>9</v>
      </c>
      <c r="AB137" s="146">
        <v>9</v>
      </c>
      <c r="AC137" s="146">
        <v>11</v>
      </c>
      <c r="AE137" s="167"/>
      <c r="AF137" s="146"/>
      <c r="AG137" s="146"/>
      <c r="AH137" s="146">
        <v>11</v>
      </c>
      <c r="AI137" s="169">
        <v>42131</v>
      </c>
      <c r="AJ137" s="169">
        <v>42138</v>
      </c>
      <c r="AK137" s="170"/>
      <c r="AL137" s="167"/>
      <c r="AM137" s="146"/>
      <c r="AN137" s="146"/>
      <c r="AO137" s="146"/>
      <c r="AP137" s="146"/>
      <c r="AQ137" s="171"/>
      <c r="AR137" s="135" t="s">
        <v>1297</v>
      </c>
      <c r="AS137" s="359">
        <v>1.79</v>
      </c>
      <c r="AT137" s="173">
        <v>155</v>
      </c>
      <c r="AU137" s="173">
        <v>2</v>
      </c>
      <c r="AV137" s="173">
        <v>188</v>
      </c>
      <c r="AW137" s="173"/>
      <c r="AX137" s="173"/>
      <c r="AY137" s="173"/>
      <c r="AZ137" s="173"/>
      <c r="BA137" s="173"/>
      <c r="BB137" s="173"/>
      <c r="BC137" s="146"/>
      <c r="BD137" s="173"/>
      <c r="BE137" s="173"/>
      <c r="BF137" s="173"/>
      <c r="BG137" s="173"/>
      <c r="BH137" s="167">
        <v>8</v>
      </c>
      <c r="BI137" s="171">
        <v>8</v>
      </c>
      <c r="BJ137" s="302"/>
      <c r="BK137" s="303"/>
      <c r="BL137" s="173"/>
      <c r="BM137" s="304"/>
      <c r="BN137" s="278">
        <v>133</v>
      </c>
      <c r="BO137" s="171">
        <v>8</v>
      </c>
      <c r="BP137" s="231">
        <v>9</v>
      </c>
      <c r="BQ137" s="231">
        <v>4</v>
      </c>
      <c r="BR137" s="231">
        <v>1</v>
      </c>
      <c r="BS137" s="231">
        <f>BR137+BQ137</f>
        <v>5</v>
      </c>
      <c r="BT137" s="231">
        <v>0</v>
      </c>
      <c r="BU137" s="231">
        <v>0</v>
      </c>
      <c r="BV137" s="233"/>
      <c r="BW137" s="167">
        <v>8</v>
      </c>
      <c r="BX137" s="231">
        <v>5</v>
      </c>
      <c r="BY137" s="231">
        <v>0</v>
      </c>
      <c r="BZ137" s="231">
        <f>BY137+BX137</f>
        <v>5</v>
      </c>
      <c r="CA137" s="231">
        <v>0</v>
      </c>
      <c r="CB137" s="231">
        <v>0</v>
      </c>
      <c r="CC137" s="233"/>
      <c r="CD137" s="167">
        <v>5</v>
      </c>
      <c r="CE137" s="231">
        <v>5</v>
      </c>
      <c r="CF137" s="231">
        <v>0</v>
      </c>
      <c r="CG137" s="231">
        <f>CF137+CE137</f>
        <v>5</v>
      </c>
      <c r="CH137" s="231">
        <v>0</v>
      </c>
      <c r="CI137" s="231">
        <v>0</v>
      </c>
      <c r="CJ137" s="233"/>
      <c r="CK137" s="167">
        <v>7</v>
      </c>
      <c r="CL137" s="146">
        <v>4</v>
      </c>
      <c r="CM137" s="146">
        <v>0</v>
      </c>
      <c r="CN137" s="231">
        <f>CM137+CL137</f>
        <v>4</v>
      </c>
      <c r="CO137" s="146">
        <v>0</v>
      </c>
      <c r="CP137" s="146">
        <v>0</v>
      </c>
      <c r="CQ137" s="146"/>
      <c r="CR137" s="167">
        <v>7</v>
      </c>
      <c r="CS137" s="231">
        <v>3</v>
      </c>
      <c r="CT137" s="231">
        <v>0</v>
      </c>
      <c r="CU137" s="231">
        <f>CT137+CS137</f>
        <v>3</v>
      </c>
      <c r="CV137" s="231">
        <v>0</v>
      </c>
      <c r="CW137" s="231">
        <v>0</v>
      </c>
      <c r="CX137" s="392" t="s">
        <v>1335</v>
      </c>
      <c r="CY137" s="231">
        <v>9</v>
      </c>
      <c r="CZ137" s="231">
        <v>1</v>
      </c>
      <c r="DA137" s="231">
        <v>0</v>
      </c>
      <c r="DB137" s="231">
        <f>DA137+CZ137</f>
        <v>1</v>
      </c>
      <c r="DC137" s="231">
        <v>0</v>
      </c>
      <c r="DD137" s="231">
        <v>0</v>
      </c>
      <c r="DE137" s="392" t="s">
        <v>1335</v>
      </c>
      <c r="DF137" s="231">
        <v>4</v>
      </c>
      <c r="DG137" s="231">
        <v>4</v>
      </c>
      <c r="DH137" s="231">
        <v>0</v>
      </c>
      <c r="DI137" s="231">
        <f>DH137+DG137</f>
        <v>4</v>
      </c>
      <c r="DJ137" s="231">
        <v>0</v>
      </c>
      <c r="DK137" s="231">
        <v>0</v>
      </c>
      <c r="DL137" s="231"/>
      <c r="DM137" s="231">
        <v>8</v>
      </c>
      <c r="DN137" s="231">
        <v>2</v>
      </c>
      <c r="DO137" s="231">
        <v>0</v>
      </c>
      <c r="DP137" s="231">
        <f>DO137+DN137</f>
        <v>2</v>
      </c>
      <c r="DQ137" s="231">
        <v>1</v>
      </c>
      <c r="DR137" s="231">
        <v>0</v>
      </c>
      <c r="DS137" s="231"/>
      <c r="DT137" s="278"/>
      <c r="DU137" s="146"/>
      <c r="DV137" s="173"/>
      <c r="DW137" s="146"/>
      <c r="DX137" s="173"/>
      <c r="DY137" s="146"/>
      <c r="DZ137" s="169"/>
      <c r="EA137" s="169"/>
      <c r="EB137" s="169"/>
      <c r="EC137" s="146"/>
      <c r="ED137" s="234"/>
      <c r="EE137" s="234"/>
      <c r="EF137" s="234"/>
      <c r="EG137" s="231"/>
      <c r="EH137" s="313"/>
    </row>
    <row r="138" spans="1:138" x14ac:dyDescent="0.25">
      <c r="A138" s="152">
        <v>134</v>
      </c>
      <c r="B138" s="146"/>
      <c r="C138" s="146"/>
      <c r="D138" s="168">
        <v>42118</v>
      </c>
      <c r="E138" s="166">
        <v>1</v>
      </c>
      <c r="F138" s="166">
        <v>1</v>
      </c>
      <c r="G138" s="135"/>
      <c r="J138">
        <v>8.5</v>
      </c>
      <c r="L138">
        <v>16</v>
      </c>
      <c r="M138" s="167">
        <v>1</v>
      </c>
      <c r="N138" s="146">
        <v>1</v>
      </c>
      <c r="O138" s="146">
        <v>1</v>
      </c>
      <c r="P138" s="146">
        <v>1</v>
      </c>
      <c r="Q138" s="146">
        <v>1</v>
      </c>
      <c r="R138" s="146">
        <v>1</v>
      </c>
      <c r="S138" s="167"/>
      <c r="T138" s="146"/>
      <c r="U138" s="146"/>
      <c r="V138" s="146" t="s">
        <v>1128</v>
      </c>
      <c r="W138" s="146" t="s">
        <v>1131</v>
      </c>
      <c r="X138" s="146"/>
      <c r="Y138" s="167"/>
      <c r="Z138" s="146"/>
      <c r="AA138" s="146"/>
      <c r="AB138" s="146">
        <v>3</v>
      </c>
      <c r="AC138" s="146">
        <v>4</v>
      </c>
      <c r="AD138" s="146"/>
      <c r="AE138" s="167"/>
      <c r="AF138" s="146"/>
      <c r="AG138" s="146"/>
      <c r="AH138" s="146">
        <v>4</v>
      </c>
      <c r="AI138" s="169">
        <v>42152</v>
      </c>
      <c r="AJ138" s="169">
        <v>42152</v>
      </c>
      <c r="AK138" s="170">
        <v>42152</v>
      </c>
      <c r="AL138" s="167"/>
      <c r="AM138" s="146"/>
      <c r="AN138" s="146"/>
      <c r="AO138" s="146"/>
      <c r="AP138" s="146"/>
      <c r="AQ138" s="171"/>
      <c r="AR138" s="172" t="s">
        <v>1322</v>
      </c>
      <c r="AS138" s="359">
        <v>1</v>
      </c>
      <c r="AT138" s="173">
        <v>2.16</v>
      </c>
      <c r="AU138" s="173">
        <v>143</v>
      </c>
      <c r="AV138" s="173"/>
      <c r="AW138" s="173"/>
      <c r="AX138" s="173"/>
      <c r="AY138" s="173"/>
      <c r="AZ138" s="173"/>
      <c r="BA138" s="173"/>
      <c r="BB138" s="173">
        <v>30</v>
      </c>
      <c r="BC138" s="146"/>
      <c r="BD138" s="173"/>
      <c r="BE138" s="173"/>
      <c r="BF138" s="173"/>
      <c r="BG138" s="173"/>
      <c r="BH138" s="167"/>
      <c r="BI138" s="171"/>
      <c r="BJ138" s="302"/>
      <c r="BK138" s="303"/>
      <c r="BL138" s="173"/>
      <c r="BM138" s="304"/>
      <c r="BN138" s="278"/>
      <c r="BO138" s="171"/>
      <c r="BP138" s="231"/>
      <c r="BQ138" s="231"/>
      <c r="BR138" s="231"/>
      <c r="BS138" s="231"/>
      <c r="BT138" s="231"/>
      <c r="BU138" s="231"/>
      <c r="BV138" s="233"/>
      <c r="BW138" s="167"/>
      <c r="BX138" s="231"/>
      <c r="BY138" s="231"/>
      <c r="BZ138" s="231"/>
      <c r="CA138" s="231"/>
      <c r="CB138" s="231"/>
      <c r="CC138" s="233"/>
      <c r="CD138" s="167"/>
      <c r="CE138" s="231"/>
      <c r="CF138" s="231"/>
      <c r="CG138" s="231"/>
      <c r="CH138" s="231"/>
      <c r="CI138" s="231"/>
      <c r="CJ138" s="233"/>
      <c r="CK138" s="167"/>
      <c r="CL138" s="146"/>
      <c r="CM138" s="146"/>
      <c r="CN138" s="146"/>
      <c r="CO138" s="146"/>
      <c r="CP138" s="146"/>
      <c r="CQ138" s="146"/>
      <c r="CR138" s="167"/>
      <c r="CS138" s="231"/>
      <c r="CT138" s="231"/>
      <c r="CU138" s="231"/>
      <c r="CV138" s="231"/>
      <c r="CW138" s="231"/>
      <c r="CX138" s="231"/>
      <c r="CY138" s="231"/>
      <c r="CZ138" s="231"/>
      <c r="DA138" s="231"/>
      <c r="DB138" s="231"/>
      <c r="DC138" s="231"/>
      <c r="DD138" s="231"/>
      <c r="DE138" s="231"/>
      <c r="DF138" s="231"/>
      <c r="DG138" s="231"/>
      <c r="DH138" s="231"/>
      <c r="DI138" s="231"/>
      <c r="DJ138" s="231"/>
      <c r="DK138" s="231"/>
      <c r="DL138" s="231"/>
      <c r="DM138" s="231"/>
      <c r="DN138" s="231"/>
      <c r="DO138" s="231"/>
      <c r="DP138" s="231"/>
      <c r="DQ138" s="231"/>
      <c r="DR138" s="231"/>
      <c r="DS138" s="231"/>
      <c r="DT138" s="278"/>
      <c r="DU138" s="146"/>
      <c r="DV138" s="173"/>
      <c r="DW138" s="146"/>
      <c r="DX138" s="173"/>
      <c r="DY138" s="146"/>
      <c r="DZ138" s="169"/>
      <c r="EA138" s="169"/>
      <c r="EB138" s="169"/>
      <c r="EC138" s="146"/>
      <c r="ED138" s="207"/>
      <c r="EE138" s="231"/>
      <c r="EF138" s="231"/>
      <c r="EG138" s="231"/>
      <c r="EH138" s="233"/>
    </row>
    <row r="139" spans="1:138" x14ac:dyDescent="0.25">
      <c r="A139" s="152">
        <v>135</v>
      </c>
      <c r="B139" s="146"/>
      <c r="C139" s="146"/>
      <c r="D139" s="168">
        <v>42118</v>
      </c>
      <c r="E139" s="166">
        <v>1</v>
      </c>
      <c r="F139" s="166">
        <v>1</v>
      </c>
      <c r="G139">
        <v>8.5</v>
      </c>
      <c r="I139">
        <v>8</v>
      </c>
      <c r="M139" s="167">
        <v>1</v>
      </c>
      <c r="N139" s="146">
        <v>1</v>
      </c>
      <c r="O139" s="146">
        <v>1</v>
      </c>
      <c r="P139" s="146">
        <v>1</v>
      </c>
      <c r="Q139" s="146">
        <v>1</v>
      </c>
      <c r="R139" s="146">
        <v>1</v>
      </c>
      <c r="S139" s="167"/>
      <c r="T139" s="146" t="s">
        <v>1128</v>
      </c>
      <c r="U139" s="146" t="s">
        <v>1128</v>
      </c>
      <c r="V139" s="146"/>
      <c r="W139" s="146"/>
      <c r="X139" s="146"/>
      <c r="Y139" s="167"/>
      <c r="Z139" s="146">
        <v>2</v>
      </c>
      <c r="AA139" s="146">
        <v>2</v>
      </c>
      <c r="AB139" s="146">
        <v>0</v>
      </c>
      <c r="AC139" s="146"/>
      <c r="AD139" s="146"/>
      <c r="AE139" s="167"/>
      <c r="AF139" s="146"/>
      <c r="AG139" s="146">
        <v>2</v>
      </c>
      <c r="AH139" s="146"/>
      <c r="AI139" s="169"/>
      <c r="AJ139" s="169"/>
      <c r="AK139" s="170"/>
      <c r="AL139" s="167"/>
      <c r="AM139" s="146"/>
      <c r="AN139" s="146"/>
      <c r="AO139" s="146"/>
      <c r="AP139" s="146"/>
      <c r="AQ139" s="171"/>
      <c r="AR139" s="172"/>
      <c r="AS139" s="359"/>
      <c r="AT139" s="173"/>
      <c r="AU139" s="173"/>
      <c r="AV139" s="173"/>
      <c r="AW139" s="173"/>
      <c r="AX139" s="173"/>
      <c r="AY139" s="173"/>
      <c r="AZ139" s="173"/>
      <c r="BA139" s="173"/>
      <c r="BB139" s="173"/>
      <c r="BC139" s="146"/>
      <c r="BD139" s="173"/>
      <c r="BE139" s="173"/>
      <c r="BF139" s="173"/>
      <c r="BG139" s="173"/>
      <c r="BH139" s="167">
        <v>0</v>
      </c>
      <c r="BI139" s="171">
        <v>0</v>
      </c>
      <c r="BJ139" s="302"/>
      <c r="BK139" s="303"/>
      <c r="BL139" s="173"/>
      <c r="BM139" s="304"/>
      <c r="BN139" s="278"/>
      <c r="BO139" s="171"/>
      <c r="BP139" s="231"/>
      <c r="BQ139" s="231"/>
      <c r="BR139" s="231"/>
      <c r="BS139" s="231"/>
      <c r="BT139" s="231"/>
      <c r="BU139" s="231"/>
      <c r="BV139" s="233"/>
      <c r="BW139" s="167"/>
      <c r="BX139" s="231"/>
      <c r="BY139" s="231"/>
      <c r="BZ139" s="231"/>
      <c r="CA139" s="231"/>
      <c r="CB139" s="231"/>
      <c r="CC139" s="233"/>
      <c r="CD139" s="167"/>
      <c r="CE139" s="231"/>
      <c r="CF139" s="231"/>
      <c r="CG139" s="231"/>
      <c r="CH139" s="231"/>
      <c r="CI139" s="231"/>
      <c r="CJ139" s="233"/>
      <c r="CK139" s="167"/>
      <c r="CL139" s="146"/>
      <c r="CM139" s="146"/>
      <c r="CN139" s="146"/>
      <c r="CO139" s="146"/>
      <c r="CP139" s="146"/>
      <c r="CQ139" s="146"/>
      <c r="CR139" s="167"/>
      <c r="CS139" s="231"/>
      <c r="CT139" s="231"/>
      <c r="CU139" s="231"/>
      <c r="CV139" s="231"/>
      <c r="CW139" s="231"/>
      <c r="CX139" s="231"/>
      <c r="CY139" s="231"/>
      <c r="CZ139" s="231"/>
      <c r="DA139" s="231"/>
      <c r="DB139" s="231"/>
      <c r="DC139" s="231"/>
      <c r="DD139" s="231"/>
      <c r="DE139" s="231"/>
      <c r="DF139" s="231"/>
      <c r="DG139" s="231"/>
      <c r="DH139" s="231"/>
      <c r="DI139" s="231"/>
      <c r="DJ139" s="231"/>
      <c r="DK139" s="231"/>
      <c r="DL139" s="231"/>
      <c r="DM139" s="231"/>
      <c r="DN139" s="231"/>
      <c r="DO139" s="231"/>
      <c r="DP139" s="231"/>
      <c r="DQ139" s="231"/>
      <c r="DR139" s="231"/>
      <c r="DS139" s="231"/>
      <c r="DT139" s="278"/>
      <c r="DU139" s="146"/>
      <c r="DV139" s="173"/>
      <c r="DW139" s="146"/>
      <c r="DX139" s="173"/>
      <c r="DY139" s="146"/>
      <c r="DZ139" s="169"/>
      <c r="EA139" s="169"/>
      <c r="EB139" s="169"/>
      <c r="EC139" s="146"/>
      <c r="ED139" s="207"/>
      <c r="EE139" s="231"/>
      <c r="EF139" s="231"/>
      <c r="EG139" s="231"/>
      <c r="EH139" s="233"/>
    </row>
    <row r="140" spans="1:138" x14ac:dyDescent="0.25">
      <c r="A140" s="152">
        <v>136</v>
      </c>
      <c r="B140" s="146"/>
      <c r="C140" s="146"/>
      <c r="D140" s="168">
        <v>42118</v>
      </c>
      <c r="E140" s="166">
        <v>1</v>
      </c>
      <c r="F140" s="166" t="s">
        <v>1342</v>
      </c>
      <c r="G140" s="135"/>
      <c r="M140" s="167">
        <v>1</v>
      </c>
      <c r="N140" s="146">
        <v>1</v>
      </c>
      <c r="O140" s="146">
        <v>0</v>
      </c>
      <c r="P140" s="146">
        <v>0</v>
      </c>
      <c r="Q140" s="146">
        <v>0</v>
      </c>
      <c r="R140" s="146">
        <v>0</v>
      </c>
      <c r="S140" s="167"/>
      <c r="T140" s="146"/>
      <c r="U140" s="146"/>
      <c r="V140" s="146"/>
      <c r="W140" s="146"/>
      <c r="X140" s="146"/>
      <c r="Y140" s="167"/>
      <c r="Z140" s="146"/>
      <c r="AA140" s="146"/>
      <c r="AB140" s="146"/>
      <c r="AC140" s="146"/>
      <c r="AD140" s="146"/>
      <c r="AE140" s="167"/>
      <c r="AF140" s="146"/>
      <c r="AG140" s="146"/>
      <c r="AH140" s="146"/>
      <c r="AI140" s="169"/>
      <c r="AJ140" s="169"/>
      <c r="AK140" s="170"/>
      <c r="AL140" s="167"/>
      <c r="AM140" s="146"/>
      <c r="AN140" s="146">
        <v>100</v>
      </c>
      <c r="AO140" s="146"/>
      <c r="AP140" s="146"/>
      <c r="AQ140" s="171"/>
      <c r="AR140" s="172" t="s">
        <v>1283</v>
      </c>
      <c r="AS140" s="359">
        <v>1</v>
      </c>
      <c r="AT140" s="173"/>
      <c r="AU140" s="173"/>
      <c r="AV140" s="173"/>
      <c r="AW140" s="173"/>
      <c r="AX140" s="173"/>
      <c r="AY140" s="173"/>
      <c r="AZ140" s="173"/>
      <c r="BA140" s="173"/>
      <c r="BB140" s="173"/>
      <c r="BC140" s="146">
        <v>1</v>
      </c>
      <c r="BD140" s="173">
        <v>1.26</v>
      </c>
      <c r="BE140" s="173"/>
      <c r="BF140" s="173"/>
      <c r="BG140" s="173"/>
      <c r="BH140" s="167"/>
      <c r="BI140" s="171"/>
      <c r="BJ140" s="302"/>
      <c r="BK140" s="303"/>
      <c r="BL140" s="173"/>
      <c r="BM140" s="304"/>
      <c r="BN140" s="278"/>
      <c r="BO140" s="171"/>
      <c r="BP140" s="231"/>
      <c r="BQ140" s="231"/>
      <c r="BR140" s="231"/>
      <c r="BS140" s="231"/>
      <c r="BT140" s="231"/>
      <c r="BU140" s="231"/>
      <c r="BV140" s="233"/>
      <c r="BW140" s="167"/>
      <c r="BX140" s="231"/>
      <c r="BY140" s="231"/>
      <c r="BZ140" s="231"/>
      <c r="CA140" s="231"/>
      <c r="CB140" s="231"/>
      <c r="CC140" s="233"/>
      <c r="CD140" s="167"/>
      <c r="CE140" s="231"/>
      <c r="CF140" s="231"/>
      <c r="CG140" s="231"/>
      <c r="CH140" s="231"/>
      <c r="CI140" s="231"/>
      <c r="CJ140" s="233"/>
      <c r="CK140" s="167"/>
      <c r="CL140" s="146"/>
      <c r="CM140" s="146"/>
      <c r="CN140" s="146"/>
      <c r="CO140" s="146"/>
      <c r="CP140" s="146"/>
      <c r="CQ140" s="146"/>
      <c r="CR140" s="167"/>
      <c r="CS140" s="231"/>
      <c r="CT140" s="231"/>
      <c r="CU140" s="231"/>
      <c r="CV140" s="231"/>
      <c r="CW140" s="231"/>
      <c r="CX140" s="231"/>
      <c r="CY140" s="231"/>
      <c r="CZ140" s="231"/>
      <c r="DA140" s="231"/>
      <c r="DB140" s="231"/>
      <c r="DC140" s="231"/>
      <c r="DD140" s="231"/>
      <c r="DE140" s="231"/>
      <c r="DF140" s="231"/>
      <c r="DG140" s="231"/>
      <c r="DH140" s="231"/>
      <c r="DI140" s="231"/>
      <c r="DJ140" s="231"/>
      <c r="DK140" s="231"/>
      <c r="DL140" s="231"/>
      <c r="DM140" s="231"/>
      <c r="DN140" s="231"/>
      <c r="DO140" s="231"/>
      <c r="DP140" s="231"/>
      <c r="DQ140" s="231"/>
      <c r="DR140" s="231"/>
      <c r="DS140" s="231"/>
      <c r="DT140" s="278"/>
      <c r="DU140" s="146"/>
      <c r="DV140" s="173"/>
      <c r="DW140" s="146"/>
      <c r="DX140" s="173"/>
      <c r="DY140" s="146"/>
      <c r="DZ140" s="169"/>
      <c r="EA140" s="169"/>
      <c r="EB140" s="169"/>
      <c r="EC140" s="146"/>
      <c r="ED140" s="207"/>
      <c r="EE140" s="231"/>
      <c r="EF140" s="231"/>
      <c r="EG140" s="231"/>
      <c r="EH140" s="233"/>
    </row>
    <row r="141" spans="1:138" x14ac:dyDescent="0.25">
      <c r="A141" s="152">
        <v>137</v>
      </c>
      <c r="B141" s="146"/>
      <c r="C141" s="146"/>
      <c r="D141" s="168"/>
      <c r="E141" s="166"/>
      <c r="F141" s="166"/>
      <c r="G141" s="135"/>
      <c r="M141" s="167"/>
      <c r="N141" s="146"/>
      <c r="O141" s="146"/>
      <c r="P141" s="146"/>
      <c r="Q141" s="146"/>
      <c r="R141" s="146"/>
      <c r="S141" s="167"/>
      <c r="T141" s="146"/>
      <c r="U141" s="146"/>
      <c r="V141" s="146"/>
      <c r="W141" s="146"/>
      <c r="X141" s="146"/>
      <c r="Y141" s="167"/>
      <c r="Z141" s="146"/>
      <c r="AA141" s="146"/>
      <c r="AB141" s="146"/>
      <c r="AC141" s="146"/>
      <c r="AD141" s="146"/>
      <c r="AE141" s="167"/>
      <c r="AF141" s="146"/>
      <c r="AG141" s="146"/>
      <c r="AH141" s="146"/>
      <c r="AI141" s="169"/>
      <c r="AJ141" s="169"/>
      <c r="AK141" s="170"/>
      <c r="AL141" s="167"/>
      <c r="AM141" s="146"/>
      <c r="AN141" s="146"/>
      <c r="AO141" s="146"/>
      <c r="AP141" s="146"/>
      <c r="AQ141" s="171"/>
      <c r="AR141" s="172" t="s">
        <v>1127</v>
      </c>
      <c r="AS141" s="359"/>
      <c r="AT141" s="173"/>
      <c r="AU141" s="173"/>
      <c r="AV141" s="173"/>
      <c r="AW141" s="173"/>
      <c r="AX141" s="173"/>
      <c r="AY141" s="173"/>
      <c r="AZ141" s="173"/>
      <c r="BA141" s="173"/>
      <c r="BB141" s="173"/>
      <c r="BC141" s="146"/>
      <c r="BD141" s="173"/>
      <c r="BE141" s="173"/>
      <c r="BF141" s="173"/>
      <c r="BG141" s="173"/>
      <c r="BH141" s="167"/>
      <c r="BI141" s="171"/>
      <c r="BJ141" s="302"/>
      <c r="BK141" s="303"/>
      <c r="BL141" s="173"/>
      <c r="BM141" s="304"/>
      <c r="BN141" s="278"/>
      <c r="BO141" s="171"/>
      <c r="BP141" s="231"/>
      <c r="BQ141" s="231"/>
      <c r="BR141" s="231"/>
      <c r="BS141" s="231"/>
      <c r="BT141" s="231"/>
      <c r="BU141" s="231"/>
      <c r="BV141" s="233"/>
      <c r="BW141" s="167"/>
      <c r="BX141" s="231"/>
      <c r="BY141" s="231"/>
      <c r="BZ141" s="231"/>
      <c r="CA141" s="231"/>
      <c r="CB141" s="231"/>
      <c r="CC141" s="233"/>
      <c r="CD141" s="167"/>
      <c r="CE141" s="231"/>
      <c r="CF141" s="231"/>
      <c r="CG141" s="231"/>
      <c r="CH141" s="231"/>
      <c r="CI141" s="231"/>
      <c r="CJ141" s="233"/>
      <c r="CK141" s="167"/>
      <c r="CL141" s="146"/>
      <c r="CM141" s="146"/>
      <c r="CN141" s="146"/>
      <c r="CO141" s="146"/>
      <c r="CP141" s="146"/>
      <c r="CQ141" s="146"/>
      <c r="CR141" s="167"/>
      <c r="CS141" s="231"/>
      <c r="CT141" s="231"/>
      <c r="CU141" s="231"/>
      <c r="CV141" s="231"/>
      <c r="CW141" s="231"/>
      <c r="CX141" s="231"/>
      <c r="CY141" s="231"/>
      <c r="CZ141" s="231"/>
      <c r="DA141" s="231"/>
      <c r="DB141" s="231"/>
      <c r="DC141" s="231"/>
      <c r="DD141" s="231"/>
      <c r="DE141" s="231"/>
      <c r="DF141" s="231"/>
      <c r="DG141" s="231"/>
      <c r="DH141" s="231"/>
      <c r="DI141" s="231"/>
      <c r="DJ141" s="231"/>
      <c r="DK141" s="231"/>
      <c r="DL141" s="231"/>
      <c r="DM141" s="231"/>
      <c r="DN141" s="231"/>
      <c r="DO141" s="231"/>
      <c r="DP141" s="231"/>
      <c r="DQ141" s="231"/>
      <c r="DR141" s="231"/>
      <c r="DS141" s="231"/>
      <c r="DT141" s="278"/>
      <c r="DU141" s="146"/>
      <c r="DV141" s="173"/>
      <c r="DW141" s="146"/>
      <c r="DX141" s="173"/>
      <c r="DY141" s="146"/>
      <c r="DZ141" s="169"/>
      <c r="EA141" s="169"/>
      <c r="EB141" s="169"/>
      <c r="EC141" s="146"/>
      <c r="ED141" s="207"/>
      <c r="EE141" s="231"/>
      <c r="EF141" s="231"/>
      <c r="EG141" s="231"/>
      <c r="EH141" s="233"/>
    </row>
    <row r="142" spans="1:138" x14ac:dyDescent="0.25">
      <c r="A142" s="152">
        <v>138</v>
      </c>
      <c r="B142" s="146"/>
      <c r="C142" s="146"/>
      <c r="D142" s="168">
        <v>42118</v>
      </c>
      <c r="E142" s="166">
        <v>1</v>
      </c>
      <c r="F142" s="166">
        <v>1</v>
      </c>
      <c r="G142" s="135"/>
      <c r="M142" s="167">
        <v>1</v>
      </c>
      <c r="N142" s="146">
        <v>1</v>
      </c>
      <c r="O142" s="146">
        <v>0</v>
      </c>
      <c r="P142" s="146">
        <v>0</v>
      </c>
      <c r="Q142" s="146">
        <v>0</v>
      </c>
      <c r="R142" s="146">
        <v>0</v>
      </c>
      <c r="S142" s="167" t="s">
        <v>1132</v>
      </c>
      <c r="T142" s="146" t="s">
        <v>1131</v>
      </c>
      <c r="U142" s="146"/>
      <c r="V142" s="146"/>
      <c r="W142" s="146"/>
      <c r="X142" s="146"/>
      <c r="Y142" s="167">
        <v>9</v>
      </c>
      <c r="Z142" s="146">
        <v>10</v>
      </c>
      <c r="AA142" s="146">
        <v>0</v>
      </c>
      <c r="AB142" s="146"/>
      <c r="AC142" s="146"/>
      <c r="AD142" s="146"/>
      <c r="AE142" s="167">
        <v>10</v>
      </c>
      <c r="AF142" s="146"/>
      <c r="AG142" s="146"/>
      <c r="AH142" s="146"/>
      <c r="AI142" s="169"/>
      <c r="AJ142" s="169"/>
      <c r="AK142" s="170"/>
      <c r="AL142" s="167"/>
      <c r="AM142" s="146"/>
      <c r="AN142" s="146"/>
      <c r="AO142" s="146"/>
      <c r="AP142" s="146"/>
      <c r="AQ142" s="171"/>
      <c r="AR142" s="172" t="s">
        <v>1300</v>
      </c>
      <c r="AS142" s="359"/>
      <c r="AT142" s="173"/>
      <c r="AU142" s="173"/>
      <c r="AV142" s="173"/>
      <c r="AW142" s="173"/>
      <c r="AX142" s="173"/>
      <c r="AY142" s="173"/>
      <c r="AZ142" s="173"/>
      <c r="BA142" s="173"/>
      <c r="BB142" s="173"/>
      <c r="BC142" s="146"/>
      <c r="BD142" s="173"/>
      <c r="BE142" s="173"/>
      <c r="BF142" s="173"/>
      <c r="BG142" s="173"/>
      <c r="BH142" s="167">
        <v>0</v>
      </c>
      <c r="BI142" s="171">
        <v>0</v>
      </c>
      <c r="BJ142" s="302"/>
      <c r="BK142" s="303"/>
      <c r="BL142" s="173"/>
      <c r="BM142" s="304"/>
      <c r="BN142" s="278"/>
      <c r="BO142" s="171"/>
      <c r="BP142" s="231"/>
      <c r="BQ142" s="231"/>
      <c r="BR142" s="231"/>
      <c r="BS142" s="231"/>
      <c r="BT142" s="231"/>
      <c r="BU142" s="231"/>
      <c r="BV142" s="233"/>
      <c r="BW142" s="167"/>
      <c r="BX142" s="231"/>
      <c r="BY142" s="231"/>
      <c r="BZ142" s="231"/>
      <c r="CA142" s="231"/>
      <c r="CB142" s="231"/>
      <c r="CC142" s="233"/>
      <c r="CD142" s="167"/>
      <c r="CE142" s="231"/>
      <c r="CF142" s="231"/>
      <c r="CG142" s="231"/>
      <c r="CH142" s="231"/>
      <c r="CI142" s="231"/>
      <c r="CJ142" s="233"/>
      <c r="CK142" s="167"/>
      <c r="CL142" s="146"/>
      <c r="CM142" s="146"/>
      <c r="CN142" s="146"/>
      <c r="CO142" s="146"/>
      <c r="CP142" s="146"/>
      <c r="CQ142" s="146"/>
      <c r="CR142" s="167"/>
      <c r="CS142" s="231"/>
      <c r="CT142" s="231"/>
      <c r="CU142" s="231"/>
      <c r="CV142" s="231"/>
      <c r="CW142" s="231"/>
      <c r="CX142" s="231"/>
      <c r="CY142" s="231"/>
      <c r="CZ142" s="231"/>
      <c r="DA142" s="231"/>
      <c r="DB142" s="231"/>
      <c r="DC142" s="231"/>
      <c r="DD142" s="231"/>
      <c r="DE142" s="231"/>
      <c r="DF142" s="231"/>
      <c r="DG142" s="231"/>
      <c r="DH142" s="231"/>
      <c r="DI142" s="231"/>
      <c r="DJ142" s="231"/>
      <c r="DK142" s="231"/>
      <c r="DL142" s="231"/>
      <c r="DM142" s="231"/>
      <c r="DN142" s="231"/>
      <c r="DO142" s="231"/>
      <c r="DP142" s="231"/>
      <c r="DQ142" s="231"/>
      <c r="DR142" s="231"/>
      <c r="DS142" s="231"/>
      <c r="DT142" s="278"/>
      <c r="DU142" s="146"/>
      <c r="DV142" s="173"/>
      <c r="DW142" s="146"/>
      <c r="DX142" s="173"/>
      <c r="DY142" s="146"/>
      <c r="DZ142" s="169"/>
      <c r="EA142" s="169"/>
      <c r="EB142" s="169"/>
      <c r="EC142" s="146"/>
      <c r="ED142" s="207"/>
      <c r="EE142" s="231"/>
      <c r="EF142" s="231"/>
      <c r="EG142" s="231"/>
      <c r="EH142" s="233"/>
    </row>
    <row r="143" spans="1:138" x14ac:dyDescent="0.25">
      <c r="A143" s="152">
        <v>139</v>
      </c>
      <c r="B143" s="146" t="s">
        <v>542</v>
      </c>
      <c r="C143" s="146"/>
      <c r="G143" s="135"/>
      <c r="P143" s="146"/>
      <c r="Q143" s="146"/>
      <c r="R143" s="146"/>
      <c r="S143" s="167"/>
      <c r="T143" s="146"/>
      <c r="U143" s="146"/>
      <c r="V143" s="146"/>
      <c r="W143" s="146"/>
      <c r="X143" s="146"/>
      <c r="Y143" s="167"/>
      <c r="Z143" s="146"/>
      <c r="AA143" s="146"/>
      <c r="AB143" s="146"/>
      <c r="AC143" s="146"/>
      <c r="AD143" s="146"/>
      <c r="AE143" s="167"/>
      <c r="AF143" s="146"/>
      <c r="AG143" s="146"/>
      <c r="AH143" s="146"/>
      <c r="AI143" s="169"/>
      <c r="AJ143" s="169"/>
      <c r="AK143" s="170"/>
      <c r="AL143" s="167"/>
      <c r="AM143" s="146"/>
      <c r="AN143" s="146"/>
      <c r="AO143" s="146"/>
      <c r="AP143" s="146"/>
      <c r="AQ143" s="171"/>
      <c r="AR143" s="172" t="s">
        <v>1125</v>
      </c>
      <c r="AS143" s="359"/>
      <c r="AT143" s="173"/>
      <c r="AU143" s="173"/>
      <c r="AV143" s="173"/>
      <c r="AW143" s="173"/>
      <c r="AX143" s="173"/>
      <c r="AY143" s="173"/>
      <c r="AZ143" s="173"/>
      <c r="BA143" s="173"/>
      <c r="BB143" s="173"/>
      <c r="BC143" s="146"/>
      <c r="BD143" s="173"/>
      <c r="BE143" s="173"/>
      <c r="BF143" s="173"/>
      <c r="BG143" s="173"/>
      <c r="BH143" s="167"/>
      <c r="BI143" s="171"/>
      <c r="BJ143" s="302"/>
      <c r="BK143" s="303"/>
      <c r="BL143" s="173"/>
      <c r="BM143" s="304"/>
      <c r="BN143" s="278"/>
      <c r="BO143" s="171"/>
      <c r="BP143" s="231"/>
      <c r="BQ143" s="231"/>
      <c r="BR143" s="231"/>
      <c r="BS143" s="231"/>
      <c r="BT143" s="231"/>
      <c r="BU143" s="231"/>
      <c r="BV143" s="233"/>
      <c r="BW143" s="167"/>
      <c r="BX143" s="231"/>
      <c r="BY143" s="231"/>
      <c r="BZ143" s="231"/>
      <c r="CA143" s="231"/>
      <c r="CB143" s="231"/>
      <c r="CC143" s="233"/>
      <c r="CD143" s="167"/>
      <c r="CE143" s="231"/>
      <c r="CF143" s="231"/>
      <c r="CG143" s="231"/>
      <c r="CH143" s="231"/>
      <c r="CI143" s="231"/>
      <c r="CJ143" s="233"/>
      <c r="CK143" s="167"/>
      <c r="CL143" s="146"/>
      <c r="CM143" s="146"/>
      <c r="CN143" s="146"/>
      <c r="CO143" s="146"/>
      <c r="CP143" s="146"/>
      <c r="CQ143" s="146"/>
      <c r="CR143" s="167"/>
      <c r="CS143" s="231"/>
      <c r="CT143" s="231"/>
      <c r="CU143" s="231"/>
      <c r="CV143" s="231"/>
      <c r="CW143" s="231"/>
      <c r="CX143" s="231"/>
      <c r="CY143" s="231"/>
      <c r="CZ143" s="231"/>
      <c r="DA143" s="231"/>
      <c r="DB143" s="231"/>
      <c r="DC143" s="231"/>
      <c r="DD143" s="231"/>
      <c r="DE143" s="231"/>
      <c r="DF143" s="231"/>
      <c r="DG143" s="231"/>
      <c r="DH143" s="231"/>
      <c r="DI143" s="231"/>
      <c r="DJ143" s="231"/>
      <c r="DK143" s="231"/>
      <c r="DL143" s="231"/>
      <c r="DM143" s="231"/>
      <c r="DN143" s="231"/>
      <c r="DO143" s="231"/>
      <c r="DP143" s="231"/>
      <c r="DQ143" s="231"/>
      <c r="DR143" s="231"/>
      <c r="DS143" s="231"/>
      <c r="DT143" s="278"/>
      <c r="DU143" s="146"/>
      <c r="DV143" s="173"/>
      <c r="DW143" s="146"/>
      <c r="DX143" s="173"/>
      <c r="DY143" s="146"/>
      <c r="DZ143" s="169"/>
      <c r="EA143" s="169"/>
      <c r="EB143" s="169"/>
      <c r="EC143" s="146"/>
      <c r="ED143" s="207"/>
      <c r="EE143" s="231"/>
      <c r="EF143" s="231"/>
      <c r="EG143" s="231"/>
      <c r="EH143" s="233"/>
    </row>
    <row r="144" spans="1:138" x14ac:dyDescent="0.25">
      <c r="A144" s="152">
        <v>140</v>
      </c>
      <c r="B144" s="146" t="s">
        <v>543</v>
      </c>
      <c r="C144" s="146"/>
      <c r="D144" s="168"/>
      <c r="E144" s="166"/>
      <c r="F144" s="166"/>
      <c r="G144" s="135"/>
      <c r="M144" s="167"/>
      <c r="N144" s="146"/>
      <c r="O144" s="146"/>
      <c r="P144" s="146"/>
      <c r="Q144" s="146"/>
      <c r="R144" s="146"/>
      <c r="S144" s="167"/>
      <c r="T144" s="146"/>
      <c r="U144" s="146"/>
      <c r="V144" s="146"/>
      <c r="W144" s="146"/>
      <c r="X144" s="146"/>
      <c r="Y144" s="167"/>
      <c r="Z144" s="146"/>
      <c r="AA144" s="146"/>
      <c r="AB144" s="146"/>
      <c r="AC144" s="146"/>
      <c r="AD144" s="146"/>
      <c r="AE144" s="167"/>
      <c r="AF144" s="146"/>
      <c r="AG144" s="146"/>
      <c r="AH144" s="146"/>
      <c r="AI144" s="169"/>
      <c r="AJ144" s="169"/>
      <c r="AK144" s="170"/>
      <c r="AL144" s="167"/>
      <c r="AM144" s="146"/>
      <c r="AN144" s="146"/>
      <c r="AO144" s="146"/>
      <c r="AP144" s="146"/>
      <c r="AQ144" s="171"/>
      <c r="AR144" s="172" t="s">
        <v>1125</v>
      </c>
      <c r="AS144" s="359"/>
      <c r="AT144" s="173"/>
      <c r="AU144" s="173"/>
      <c r="AV144" s="173"/>
      <c r="AW144" s="173"/>
      <c r="AX144" s="173"/>
      <c r="AY144" s="173"/>
      <c r="AZ144" s="173"/>
      <c r="BA144" s="173"/>
      <c r="BB144" s="173"/>
      <c r="BC144" s="146"/>
      <c r="BD144" s="173"/>
      <c r="BE144" s="173"/>
      <c r="BF144" s="173"/>
      <c r="BG144" s="173"/>
      <c r="BH144" s="167"/>
      <c r="BI144" s="171"/>
      <c r="BJ144" s="302"/>
      <c r="BK144" s="303"/>
      <c r="BL144" s="173"/>
      <c r="BM144" s="304"/>
      <c r="BN144" s="278"/>
      <c r="BO144" s="171"/>
      <c r="BP144" s="231"/>
      <c r="BQ144" s="231"/>
      <c r="BR144" s="231"/>
      <c r="BS144" s="231"/>
      <c r="BT144" s="231"/>
      <c r="BU144" s="231"/>
      <c r="BV144" s="233"/>
      <c r="BW144" s="167"/>
      <c r="BX144" s="231"/>
      <c r="BY144" s="231"/>
      <c r="BZ144" s="231"/>
      <c r="CA144" s="231"/>
      <c r="CB144" s="231"/>
      <c r="CC144" s="233"/>
      <c r="CD144" s="167"/>
      <c r="CE144" s="231"/>
      <c r="CF144" s="231"/>
      <c r="CG144" s="231"/>
      <c r="CH144" s="231"/>
      <c r="CI144" s="231"/>
      <c r="CJ144" s="233"/>
      <c r="CK144" s="167"/>
      <c r="CL144" s="146"/>
      <c r="CM144" s="146"/>
      <c r="CN144" s="146"/>
      <c r="CO144" s="146"/>
      <c r="CP144" s="146"/>
      <c r="CQ144" s="146"/>
      <c r="CR144" s="167"/>
      <c r="CS144" s="231"/>
      <c r="CT144" s="231"/>
      <c r="CU144" s="231"/>
      <c r="CV144" s="231"/>
      <c r="CW144" s="231"/>
      <c r="CX144" s="231"/>
      <c r="CY144" s="231"/>
      <c r="CZ144" s="231"/>
      <c r="DA144" s="231"/>
      <c r="DB144" s="231"/>
      <c r="DC144" s="231"/>
      <c r="DD144" s="231"/>
      <c r="DE144" s="231"/>
      <c r="DF144" s="231"/>
      <c r="DG144" s="231"/>
      <c r="DH144" s="231"/>
      <c r="DI144" s="231"/>
      <c r="DJ144" s="231"/>
      <c r="DK144" s="231"/>
      <c r="DL144" s="231"/>
      <c r="DM144" s="231"/>
      <c r="DN144" s="231"/>
      <c r="DO144" s="231"/>
      <c r="DP144" s="231"/>
      <c r="DQ144" s="231"/>
      <c r="DR144" s="231"/>
      <c r="DS144" s="231"/>
      <c r="DT144" s="278"/>
      <c r="DU144" s="146"/>
      <c r="DV144" s="173"/>
      <c r="DW144" s="146"/>
      <c r="DX144" s="173"/>
      <c r="DY144" s="146"/>
      <c r="DZ144" s="169"/>
      <c r="EA144" s="169"/>
      <c r="EB144" s="169"/>
      <c r="EC144" s="146"/>
      <c r="ED144" s="207"/>
      <c r="EE144" s="231"/>
      <c r="EF144" s="231"/>
      <c r="EG144" s="231"/>
      <c r="EH144" s="313"/>
    </row>
    <row r="145" spans="1:138" x14ac:dyDescent="0.25">
      <c r="A145" s="152">
        <v>141</v>
      </c>
      <c r="B145" s="146" t="s">
        <v>544</v>
      </c>
      <c r="C145" s="146"/>
      <c r="D145" s="168"/>
      <c r="E145" s="166"/>
      <c r="F145" s="166"/>
      <c r="G145" s="135"/>
      <c r="M145" s="167"/>
      <c r="N145" s="146"/>
      <c r="O145" s="146"/>
      <c r="P145" s="146"/>
      <c r="Q145" s="146"/>
      <c r="R145" s="146"/>
      <c r="S145" s="167"/>
      <c r="T145" s="146"/>
      <c r="U145" s="146"/>
      <c r="V145" s="146"/>
      <c r="W145" s="146"/>
      <c r="X145" s="146"/>
      <c r="Y145" s="167"/>
      <c r="Z145" s="146"/>
      <c r="AA145" s="146"/>
      <c r="AB145" s="146"/>
      <c r="AC145" s="146"/>
      <c r="AD145" s="146"/>
      <c r="AE145" s="167"/>
      <c r="AF145" s="146"/>
      <c r="AG145" s="146"/>
      <c r="AH145" s="146"/>
      <c r="AI145" s="169"/>
      <c r="AJ145" s="169"/>
      <c r="AK145" s="170"/>
      <c r="AL145" s="167"/>
      <c r="AM145" s="146"/>
      <c r="AN145" s="146"/>
      <c r="AO145" s="146"/>
      <c r="AP145" s="146"/>
      <c r="AQ145" s="171"/>
      <c r="AR145" s="172" t="s">
        <v>1125</v>
      </c>
      <c r="AS145" s="359"/>
      <c r="AT145" s="173"/>
      <c r="AU145" s="173"/>
      <c r="AV145" s="173"/>
      <c r="AW145" s="173"/>
      <c r="AX145" s="173"/>
      <c r="AY145" s="173"/>
      <c r="AZ145" s="173"/>
      <c r="BA145" s="173"/>
      <c r="BB145" s="173"/>
      <c r="BC145" s="146"/>
      <c r="BD145" s="173"/>
      <c r="BE145" s="173"/>
      <c r="BF145" s="173"/>
      <c r="BG145" s="173"/>
      <c r="BH145" s="167"/>
      <c r="BI145" s="171"/>
      <c r="BJ145" s="302"/>
      <c r="BK145" s="303"/>
      <c r="BL145" s="173"/>
      <c r="BM145" s="304"/>
      <c r="BN145" s="278"/>
      <c r="BO145" s="171"/>
      <c r="BP145" s="231"/>
      <c r="BQ145" s="231"/>
      <c r="BR145" s="231"/>
      <c r="BS145" s="231"/>
      <c r="BT145" s="231"/>
      <c r="BU145" s="231"/>
      <c r="BV145" s="233"/>
      <c r="BW145" s="167"/>
      <c r="BX145" s="231"/>
      <c r="BY145" s="231"/>
      <c r="BZ145" s="231"/>
      <c r="CA145" s="231"/>
      <c r="CB145" s="231"/>
      <c r="CC145" s="233"/>
      <c r="CD145" s="167"/>
      <c r="CE145" s="231"/>
      <c r="CF145" s="231"/>
      <c r="CG145" s="231"/>
      <c r="CH145" s="231"/>
      <c r="CI145" s="231"/>
      <c r="CJ145" s="233"/>
      <c r="CK145" s="167"/>
      <c r="CL145" s="146"/>
      <c r="CM145" s="146"/>
      <c r="CN145" s="146"/>
      <c r="CO145" s="146"/>
      <c r="CP145" s="146"/>
      <c r="CQ145" s="146"/>
      <c r="CR145" s="167"/>
      <c r="CS145" s="231"/>
      <c r="CT145" s="231"/>
      <c r="CU145" s="231"/>
      <c r="CV145" s="231"/>
      <c r="CW145" s="231"/>
      <c r="CX145" s="231"/>
      <c r="CY145" s="231"/>
      <c r="CZ145" s="231"/>
      <c r="DA145" s="231"/>
      <c r="DB145" s="231"/>
      <c r="DC145" s="231"/>
      <c r="DD145" s="231"/>
      <c r="DE145" s="231"/>
      <c r="DF145" s="231"/>
      <c r="DG145" s="231"/>
      <c r="DH145" s="231"/>
      <c r="DI145" s="231"/>
      <c r="DJ145" s="231"/>
      <c r="DK145" s="231"/>
      <c r="DL145" s="231"/>
      <c r="DM145" s="231"/>
      <c r="DN145" s="231"/>
      <c r="DO145" s="231"/>
      <c r="DP145" s="231"/>
      <c r="DQ145" s="231"/>
      <c r="DR145" s="231"/>
      <c r="DS145" s="231"/>
      <c r="DT145" s="278"/>
      <c r="DU145" s="146"/>
      <c r="DV145" s="173"/>
      <c r="DW145" s="146"/>
      <c r="DX145" s="173"/>
      <c r="DY145" s="146"/>
      <c r="DZ145" s="169"/>
      <c r="EA145" s="169"/>
      <c r="EB145" s="169"/>
      <c r="EC145" s="146"/>
      <c r="ED145" s="207"/>
      <c r="EE145" s="231"/>
      <c r="EF145" s="231"/>
      <c r="EG145" s="231"/>
      <c r="EH145" s="233"/>
    </row>
    <row r="146" spans="1:138" x14ac:dyDescent="0.25">
      <c r="A146" s="152">
        <v>142</v>
      </c>
      <c r="B146" s="146" t="s">
        <v>545</v>
      </c>
      <c r="C146" s="146"/>
      <c r="D146" s="168"/>
      <c r="E146" s="166"/>
      <c r="F146" s="166"/>
      <c r="G146" s="135"/>
      <c r="M146" s="167"/>
      <c r="N146" s="146"/>
      <c r="O146" s="146"/>
      <c r="P146" s="146"/>
      <c r="Q146" s="146"/>
      <c r="R146" s="146"/>
      <c r="S146" s="167"/>
      <c r="T146" s="146"/>
      <c r="U146" s="146"/>
      <c r="V146" s="146"/>
      <c r="W146" s="146"/>
      <c r="X146" s="146"/>
      <c r="Y146" s="167"/>
      <c r="Z146" s="146"/>
      <c r="AA146" s="146"/>
      <c r="AB146" s="146"/>
      <c r="AC146" s="146"/>
      <c r="AD146" s="146"/>
      <c r="AE146" s="167"/>
      <c r="AF146" s="146"/>
      <c r="AG146" s="146"/>
      <c r="AH146" s="146"/>
      <c r="AI146" s="169"/>
      <c r="AJ146" s="169"/>
      <c r="AK146" s="170"/>
      <c r="AL146" s="167"/>
      <c r="AM146" s="146"/>
      <c r="AN146" s="146"/>
      <c r="AO146" s="146"/>
      <c r="AP146" s="146"/>
      <c r="AQ146" s="171"/>
      <c r="AR146" s="172" t="s">
        <v>1125</v>
      </c>
      <c r="AS146" s="359"/>
      <c r="AT146" s="173"/>
      <c r="AU146" s="173"/>
      <c r="AV146" s="173"/>
      <c r="AW146" s="173"/>
      <c r="AX146" s="173"/>
      <c r="AY146" s="173"/>
      <c r="AZ146" s="173"/>
      <c r="BA146" s="173"/>
      <c r="BB146" s="173"/>
      <c r="BC146" s="146"/>
      <c r="BD146" s="173"/>
      <c r="BE146" s="173"/>
      <c r="BF146" s="173"/>
      <c r="BG146" s="173"/>
      <c r="BH146" s="167"/>
      <c r="BI146" s="171"/>
      <c r="BJ146" s="302"/>
      <c r="BK146" s="303"/>
      <c r="BL146" s="173"/>
      <c r="BM146" s="304"/>
      <c r="BN146" s="278"/>
      <c r="BO146" s="171"/>
      <c r="BP146" s="231"/>
      <c r="BQ146" s="231"/>
      <c r="BR146" s="231"/>
      <c r="BS146" s="231"/>
      <c r="BT146" s="231"/>
      <c r="BU146" s="231"/>
      <c r="BV146" s="233"/>
      <c r="BW146" s="167"/>
      <c r="BX146" s="231"/>
      <c r="BY146" s="231"/>
      <c r="BZ146" s="231"/>
      <c r="CA146" s="231"/>
      <c r="CB146" s="231"/>
      <c r="CC146" s="233"/>
      <c r="CD146" s="167"/>
      <c r="CE146" s="231"/>
      <c r="CF146" s="231"/>
      <c r="CG146" s="231"/>
      <c r="CH146" s="231"/>
      <c r="CI146" s="231"/>
      <c r="CJ146" s="233"/>
      <c r="CK146" s="167"/>
      <c r="CL146" s="146"/>
      <c r="CM146" s="146"/>
      <c r="CN146" s="146"/>
      <c r="CO146" s="146"/>
      <c r="CP146" s="146"/>
      <c r="CQ146" s="146"/>
      <c r="CR146" s="167"/>
      <c r="CS146" s="231"/>
      <c r="CT146" s="231"/>
      <c r="CU146" s="231"/>
      <c r="CV146" s="231"/>
      <c r="CW146" s="231"/>
      <c r="CX146" s="231"/>
      <c r="CY146" s="231"/>
      <c r="CZ146" s="231"/>
      <c r="DA146" s="231"/>
      <c r="DB146" s="231"/>
      <c r="DC146" s="231"/>
      <c r="DD146" s="231"/>
      <c r="DE146" s="231"/>
      <c r="DF146" s="231"/>
      <c r="DG146" s="231"/>
      <c r="DH146" s="231"/>
      <c r="DI146" s="231"/>
      <c r="DJ146" s="231"/>
      <c r="DK146" s="231"/>
      <c r="DL146" s="231"/>
      <c r="DM146" s="231"/>
      <c r="DN146" s="231"/>
      <c r="DO146" s="231"/>
      <c r="DP146" s="231"/>
      <c r="DQ146" s="231"/>
      <c r="DR146" s="231"/>
      <c r="DS146" s="231"/>
      <c r="DT146" s="278"/>
      <c r="DU146" s="146"/>
      <c r="DV146" s="173"/>
      <c r="DW146" s="146"/>
      <c r="DX146" s="173"/>
      <c r="DY146" s="146"/>
      <c r="DZ146" s="169"/>
      <c r="EA146" s="169"/>
      <c r="EB146" s="169"/>
      <c r="EC146" s="146"/>
      <c r="ED146" s="207"/>
      <c r="EE146" s="231"/>
      <c r="EF146" s="231"/>
      <c r="EG146" s="231"/>
      <c r="EH146" s="233"/>
    </row>
    <row r="147" spans="1:138" x14ac:dyDescent="0.25">
      <c r="A147" s="152">
        <v>143</v>
      </c>
      <c r="B147" s="146" t="s">
        <v>546</v>
      </c>
      <c r="C147" s="146"/>
      <c r="D147" s="168"/>
      <c r="E147" s="166"/>
      <c r="F147" s="166"/>
      <c r="G147" s="135"/>
      <c r="M147" s="167"/>
      <c r="N147" s="146"/>
      <c r="O147" s="146"/>
      <c r="P147" s="146"/>
      <c r="Q147" s="146"/>
      <c r="R147" s="146"/>
      <c r="S147" s="167"/>
      <c r="T147" s="146"/>
      <c r="U147" s="146"/>
      <c r="V147" s="146"/>
      <c r="W147" s="146"/>
      <c r="X147" s="146"/>
      <c r="Y147" s="167"/>
      <c r="Z147" s="146"/>
      <c r="AA147" s="146"/>
      <c r="AB147" s="146"/>
      <c r="AC147" s="146"/>
      <c r="AD147" s="146"/>
      <c r="AE147" s="167"/>
      <c r="AF147" s="146"/>
      <c r="AG147" s="146"/>
      <c r="AH147" s="146"/>
      <c r="AI147" s="169"/>
      <c r="AJ147" s="169"/>
      <c r="AK147" s="170"/>
      <c r="AL147" s="167"/>
      <c r="AM147" s="146"/>
      <c r="AN147" s="146"/>
      <c r="AO147" s="146"/>
      <c r="AP147" s="146"/>
      <c r="AQ147" s="171"/>
      <c r="AR147" s="172" t="s">
        <v>1125</v>
      </c>
      <c r="AS147" s="359"/>
      <c r="AT147" s="173"/>
      <c r="AU147" s="173"/>
      <c r="AV147" s="173"/>
      <c r="AW147" s="173"/>
      <c r="AX147" s="173"/>
      <c r="AY147" s="173"/>
      <c r="AZ147" s="173"/>
      <c r="BA147" s="173"/>
      <c r="BB147" s="173"/>
      <c r="BC147" s="146"/>
      <c r="BD147" s="173"/>
      <c r="BE147" s="173"/>
      <c r="BF147" s="173"/>
      <c r="BG147" s="173"/>
      <c r="BH147" s="167"/>
      <c r="BI147" s="171"/>
      <c r="BJ147" s="302"/>
      <c r="BK147" s="303"/>
      <c r="BL147" s="173"/>
      <c r="BM147" s="304"/>
      <c r="BN147" s="278"/>
      <c r="BO147" s="171"/>
      <c r="BP147" s="231"/>
      <c r="BQ147" s="231"/>
      <c r="BR147" s="231"/>
      <c r="BS147" s="231"/>
      <c r="BT147" s="231"/>
      <c r="BU147" s="231"/>
      <c r="BV147" s="233"/>
      <c r="BW147" s="167"/>
      <c r="BX147" s="231"/>
      <c r="BY147" s="231"/>
      <c r="BZ147" s="231"/>
      <c r="CA147" s="231"/>
      <c r="CB147" s="231"/>
      <c r="CC147" s="233"/>
      <c r="CD147" s="167"/>
      <c r="CE147" s="231"/>
      <c r="CF147" s="231"/>
      <c r="CG147" s="231"/>
      <c r="CH147" s="231"/>
      <c r="CI147" s="231"/>
      <c r="CJ147" s="233"/>
      <c r="CK147" s="167"/>
      <c r="CL147" s="146"/>
      <c r="CM147" s="146"/>
      <c r="CN147" s="146"/>
      <c r="CO147" s="146"/>
      <c r="CP147" s="146"/>
      <c r="CQ147" s="146"/>
      <c r="CR147" s="167"/>
      <c r="CS147" s="231"/>
      <c r="CT147" s="231"/>
      <c r="CU147" s="231"/>
      <c r="CV147" s="231"/>
      <c r="CW147" s="231"/>
      <c r="CX147" s="231"/>
      <c r="CY147" s="231"/>
      <c r="CZ147" s="231"/>
      <c r="DA147" s="231"/>
      <c r="DB147" s="231"/>
      <c r="DC147" s="231"/>
      <c r="DD147" s="231"/>
      <c r="DE147" s="231"/>
      <c r="DF147" s="231"/>
      <c r="DG147" s="231"/>
      <c r="DH147" s="231"/>
      <c r="DI147" s="231"/>
      <c r="DJ147" s="231"/>
      <c r="DK147" s="231"/>
      <c r="DL147" s="231"/>
      <c r="DM147" s="231"/>
      <c r="DN147" s="231"/>
      <c r="DO147" s="231"/>
      <c r="DP147" s="231"/>
      <c r="DQ147" s="231"/>
      <c r="DR147" s="231"/>
      <c r="DS147" s="231"/>
      <c r="DT147" s="278"/>
      <c r="DU147" s="146"/>
      <c r="DV147" s="173"/>
      <c r="DW147" s="146"/>
      <c r="DX147" s="173"/>
      <c r="DY147" s="146"/>
      <c r="DZ147" s="169"/>
      <c r="EA147" s="169"/>
      <c r="EB147" s="169"/>
      <c r="EC147" s="146"/>
      <c r="ED147" s="207"/>
      <c r="EE147" s="231"/>
      <c r="EF147" s="231"/>
      <c r="EG147" s="231"/>
      <c r="EH147" s="233"/>
    </row>
    <row r="148" spans="1:138" x14ac:dyDescent="0.25">
      <c r="A148" s="152">
        <v>144</v>
      </c>
      <c r="B148" s="146" t="s">
        <v>547</v>
      </c>
      <c r="C148" s="146"/>
      <c r="D148" s="168"/>
      <c r="E148" s="166"/>
      <c r="F148" s="166"/>
      <c r="G148" s="135"/>
      <c r="M148" s="167"/>
      <c r="N148" s="146"/>
      <c r="O148" s="146"/>
      <c r="P148" s="146"/>
      <c r="Q148" s="146"/>
      <c r="R148" s="146"/>
      <c r="S148" s="167"/>
      <c r="T148" s="146"/>
      <c r="U148" s="146"/>
      <c r="V148" s="146"/>
      <c r="W148" s="146"/>
      <c r="X148" s="146"/>
      <c r="Y148" s="167"/>
      <c r="Z148" s="146"/>
      <c r="AA148" s="146"/>
      <c r="AB148" s="146"/>
      <c r="AC148" s="146"/>
      <c r="AD148" s="146"/>
      <c r="AE148" s="167"/>
      <c r="AF148" s="146"/>
      <c r="AG148" s="146"/>
      <c r="AH148" s="146"/>
      <c r="AI148" s="169"/>
      <c r="AJ148" s="169"/>
      <c r="AK148" s="170"/>
      <c r="AL148" s="167"/>
      <c r="AM148" s="146"/>
      <c r="AN148" s="146"/>
      <c r="AO148" s="146"/>
      <c r="AP148" s="146"/>
      <c r="AQ148" s="171"/>
      <c r="AR148" s="172" t="s">
        <v>1125</v>
      </c>
      <c r="AS148" s="359"/>
      <c r="AT148" s="173"/>
      <c r="AU148" s="173"/>
      <c r="AV148" s="173"/>
      <c r="AW148" s="173"/>
      <c r="AX148" s="173"/>
      <c r="AY148" s="173"/>
      <c r="AZ148" s="173"/>
      <c r="BA148" s="173"/>
      <c r="BB148" s="173"/>
      <c r="BC148" s="146"/>
      <c r="BD148" s="173"/>
      <c r="BE148" s="173"/>
      <c r="BF148" s="173"/>
      <c r="BG148" s="173"/>
      <c r="BH148" s="167"/>
      <c r="BI148" s="171"/>
      <c r="BJ148" s="302"/>
      <c r="BK148" s="303"/>
      <c r="BL148" s="173"/>
      <c r="BM148" s="304"/>
      <c r="BN148" s="278"/>
      <c r="BO148" s="171"/>
      <c r="BP148" s="231"/>
      <c r="BQ148" s="231"/>
      <c r="BR148" s="231"/>
      <c r="BS148" s="231"/>
      <c r="BT148" s="231"/>
      <c r="BU148" s="231"/>
      <c r="BV148" s="233"/>
      <c r="BW148" s="167"/>
      <c r="BX148" s="231"/>
      <c r="BY148" s="231"/>
      <c r="BZ148" s="231"/>
      <c r="CA148" s="231"/>
      <c r="CB148" s="231"/>
      <c r="CC148" s="233"/>
      <c r="CD148" s="167"/>
      <c r="CE148" s="231"/>
      <c r="CF148" s="231"/>
      <c r="CG148" s="231"/>
      <c r="CH148" s="231"/>
      <c r="CI148" s="231"/>
      <c r="CJ148" s="233"/>
      <c r="CK148" s="167"/>
      <c r="CL148" s="146"/>
      <c r="CM148" s="146"/>
      <c r="CN148" s="146"/>
      <c r="CO148" s="146"/>
      <c r="CP148" s="146"/>
      <c r="CQ148" s="146"/>
      <c r="CR148" s="167"/>
      <c r="CS148" s="231"/>
      <c r="CT148" s="231"/>
      <c r="CU148" s="231"/>
      <c r="CV148" s="231"/>
      <c r="CW148" s="231"/>
      <c r="CX148" s="231"/>
      <c r="CY148" s="231"/>
      <c r="CZ148" s="231"/>
      <c r="DA148" s="231"/>
      <c r="DB148" s="231"/>
      <c r="DC148" s="231"/>
      <c r="DD148" s="231"/>
      <c r="DE148" s="231"/>
      <c r="DF148" s="231"/>
      <c r="DG148" s="231"/>
      <c r="DH148" s="231"/>
      <c r="DI148" s="231"/>
      <c r="DJ148" s="231"/>
      <c r="DK148" s="231"/>
      <c r="DL148" s="231"/>
      <c r="DM148" s="231"/>
      <c r="DN148" s="231"/>
      <c r="DO148" s="231"/>
      <c r="DP148" s="231"/>
      <c r="DQ148" s="231"/>
      <c r="DR148" s="231"/>
      <c r="DS148" s="231"/>
      <c r="DT148" s="278"/>
      <c r="DU148" s="146"/>
      <c r="DV148" s="173"/>
      <c r="DW148" s="146"/>
      <c r="DX148" s="173"/>
      <c r="DY148" s="146"/>
      <c r="DZ148" s="169"/>
      <c r="EA148" s="169"/>
      <c r="EB148" s="169"/>
      <c r="EC148" s="146"/>
      <c r="ED148" s="207"/>
      <c r="EE148" s="231"/>
      <c r="EF148" s="231"/>
      <c r="EG148" s="231"/>
      <c r="EH148" s="233"/>
    </row>
    <row r="149" spans="1:138" x14ac:dyDescent="0.25">
      <c r="A149" s="152">
        <v>145</v>
      </c>
      <c r="B149" s="146" t="s">
        <v>548</v>
      </c>
      <c r="C149" s="146"/>
      <c r="D149" s="168"/>
      <c r="E149" s="166"/>
      <c r="F149" s="166"/>
      <c r="G149" s="135"/>
      <c r="M149" s="167"/>
      <c r="N149" s="146"/>
      <c r="O149" s="146"/>
      <c r="P149" s="146"/>
      <c r="Q149" s="146"/>
      <c r="R149" s="146"/>
      <c r="S149" s="167"/>
      <c r="T149" s="146"/>
      <c r="U149" s="146"/>
      <c r="V149" s="146"/>
      <c r="W149" s="146"/>
      <c r="X149" s="146"/>
      <c r="Y149" s="167"/>
      <c r="Z149" s="146"/>
      <c r="AA149" s="146"/>
      <c r="AB149" s="146"/>
      <c r="AC149" s="146"/>
      <c r="AD149" s="146"/>
      <c r="AE149" s="167"/>
      <c r="AF149" s="146"/>
      <c r="AG149" s="146"/>
      <c r="AH149" s="146"/>
      <c r="AI149" s="169"/>
      <c r="AJ149" s="169"/>
      <c r="AK149" s="170"/>
      <c r="AL149" s="167"/>
      <c r="AM149" s="146"/>
      <c r="AN149" s="146"/>
      <c r="AO149" s="146"/>
      <c r="AP149" s="146"/>
      <c r="AQ149" s="171"/>
      <c r="AR149" s="172" t="s">
        <v>1125</v>
      </c>
      <c r="AS149" s="359"/>
      <c r="AT149" s="173"/>
      <c r="AU149" s="173"/>
      <c r="AV149" s="173"/>
      <c r="AW149" s="173"/>
      <c r="AX149" s="173"/>
      <c r="AY149" s="173"/>
      <c r="AZ149" s="173"/>
      <c r="BA149" s="173"/>
      <c r="BB149" s="173"/>
      <c r="BC149" s="146"/>
      <c r="BD149" s="173"/>
      <c r="BE149" s="173"/>
      <c r="BF149" s="173"/>
      <c r="BG149" s="173"/>
      <c r="BH149" s="167"/>
      <c r="BI149" s="171"/>
      <c r="BJ149" s="302"/>
      <c r="BK149" s="303"/>
      <c r="BL149" s="173"/>
      <c r="BM149" s="304"/>
      <c r="BN149" s="278"/>
      <c r="BO149" s="171"/>
      <c r="BP149" s="231"/>
      <c r="BQ149" s="231"/>
      <c r="BR149" s="231"/>
      <c r="BS149" s="231"/>
      <c r="BT149" s="231"/>
      <c r="BU149" s="231"/>
      <c r="BV149" s="233"/>
      <c r="BW149" s="167"/>
      <c r="BX149" s="231"/>
      <c r="BY149" s="231"/>
      <c r="BZ149" s="231"/>
      <c r="CA149" s="231"/>
      <c r="CB149" s="231"/>
      <c r="CC149" s="233"/>
      <c r="CD149" s="167"/>
      <c r="CE149" s="231"/>
      <c r="CF149" s="231"/>
      <c r="CG149" s="231"/>
      <c r="CH149" s="231"/>
      <c r="CI149" s="231"/>
      <c r="CJ149" s="233"/>
      <c r="CK149" s="167"/>
      <c r="CL149" s="146"/>
      <c r="CM149" s="146"/>
      <c r="CN149" s="146"/>
      <c r="CO149" s="146"/>
      <c r="CP149" s="146"/>
      <c r="CQ149" s="146"/>
      <c r="CR149" s="167"/>
      <c r="CS149" s="231"/>
      <c r="CT149" s="231"/>
      <c r="CU149" s="231"/>
      <c r="CV149" s="231"/>
      <c r="CW149" s="231"/>
      <c r="CX149" s="231"/>
      <c r="CY149" s="231"/>
      <c r="CZ149" s="231"/>
      <c r="DA149" s="231"/>
      <c r="DB149" s="231"/>
      <c r="DC149" s="231"/>
      <c r="DD149" s="231"/>
      <c r="DE149" s="231"/>
      <c r="DF149" s="231"/>
      <c r="DG149" s="231"/>
      <c r="DH149" s="231"/>
      <c r="DI149" s="231"/>
      <c r="DJ149" s="231"/>
      <c r="DK149" s="231"/>
      <c r="DL149" s="231"/>
      <c r="DM149" s="231"/>
      <c r="DN149" s="231"/>
      <c r="DO149" s="231"/>
      <c r="DP149" s="231"/>
      <c r="DQ149" s="231"/>
      <c r="DR149" s="231"/>
      <c r="DS149" s="231"/>
      <c r="DT149" s="278"/>
      <c r="DU149" s="146"/>
      <c r="DV149" s="173"/>
      <c r="DW149" s="146"/>
      <c r="DX149" s="173"/>
      <c r="DY149" s="146"/>
      <c r="DZ149" s="169"/>
      <c r="EA149" s="169"/>
      <c r="EB149" s="169"/>
      <c r="EC149" s="146"/>
      <c r="ED149" s="207"/>
      <c r="EE149" s="231"/>
      <c r="EF149" s="231"/>
      <c r="EG149" s="231"/>
      <c r="EH149" s="233"/>
    </row>
    <row r="150" spans="1:138" x14ac:dyDescent="0.25">
      <c r="A150" s="152">
        <v>146</v>
      </c>
      <c r="B150" s="146" t="s">
        <v>549</v>
      </c>
      <c r="C150" s="146"/>
      <c r="D150" s="168"/>
      <c r="E150" s="166"/>
      <c r="F150" s="166"/>
      <c r="G150" s="135"/>
      <c r="M150" s="167"/>
      <c r="N150" s="146"/>
      <c r="O150" s="146"/>
      <c r="P150" s="146"/>
      <c r="Q150" s="146"/>
      <c r="R150" s="146"/>
      <c r="S150" s="167"/>
      <c r="T150" s="146"/>
      <c r="U150" s="146"/>
      <c r="V150" s="146"/>
      <c r="W150" s="146"/>
      <c r="X150" s="146"/>
      <c r="Y150" s="167"/>
      <c r="Z150" s="146"/>
      <c r="AA150" s="146"/>
      <c r="AB150" s="146"/>
      <c r="AC150" s="146"/>
      <c r="AD150" s="146"/>
      <c r="AE150" s="167"/>
      <c r="AF150" s="146"/>
      <c r="AG150" s="146"/>
      <c r="AH150" s="146"/>
      <c r="AI150" s="169"/>
      <c r="AJ150" s="169"/>
      <c r="AK150" s="170"/>
      <c r="AL150" s="167"/>
      <c r="AM150" s="146"/>
      <c r="AN150" s="146"/>
      <c r="AO150" s="146"/>
      <c r="AP150" s="146"/>
      <c r="AQ150" s="171"/>
      <c r="AR150" s="172" t="s">
        <v>1125</v>
      </c>
      <c r="AS150" s="359"/>
      <c r="AT150" s="173"/>
      <c r="AU150" s="173"/>
      <c r="AV150" s="173"/>
      <c r="AW150" s="173"/>
      <c r="AX150" s="173"/>
      <c r="AY150" s="173"/>
      <c r="AZ150" s="173"/>
      <c r="BA150" s="173"/>
      <c r="BB150" s="173"/>
      <c r="BC150" s="146"/>
      <c r="BD150" s="173"/>
      <c r="BE150" s="173"/>
      <c r="BF150" s="173"/>
      <c r="BG150" s="173"/>
      <c r="BH150" s="167"/>
      <c r="BI150" s="171"/>
      <c r="BJ150" s="302"/>
      <c r="BK150" s="303"/>
      <c r="BL150" s="173"/>
      <c r="BM150" s="304"/>
      <c r="BN150" s="278"/>
      <c r="BO150" s="171"/>
      <c r="BP150" s="231"/>
      <c r="BQ150" s="231"/>
      <c r="BR150" s="231"/>
      <c r="BS150" s="231"/>
      <c r="BT150" s="231"/>
      <c r="BU150" s="231"/>
      <c r="BV150" s="233"/>
      <c r="BW150" s="167"/>
      <c r="BX150" s="231"/>
      <c r="BY150" s="231"/>
      <c r="BZ150" s="231"/>
      <c r="CA150" s="231"/>
      <c r="CB150" s="231"/>
      <c r="CC150" s="233"/>
      <c r="CD150" s="167"/>
      <c r="CE150" s="231"/>
      <c r="CF150" s="231"/>
      <c r="CG150" s="231"/>
      <c r="CH150" s="231"/>
      <c r="CI150" s="231"/>
      <c r="CJ150" s="233"/>
      <c r="CK150" s="167"/>
      <c r="CL150" s="146"/>
      <c r="CM150" s="146"/>
      <c r="CN150" s="146"/>
      <c r="CO150" s="146"/>
      <c r="CP150" s="146"/>
      <c r="CQ150" s="146"/>
      <c r="CR150" s="167"/>
      <c r="CS150" s="231"/>
      <c r="CT150" s="231"/>
      <c r="CU150" s="231"/>
      <c r="CV150" s="231"/>
      <c r="CW150" s="231"/>
      <c r="CX150" s="231"/>
      <c r="CY150" s="231"/>
      <c r="CZ150" s="231"/>
      <c r="DA150" s="231"/>
      <c r="DB150" s="231"/>
      <c r="DC150" s="231"/>
      <c r="DD150" s="231"/>
      <c r="DE150" s="231"/>
      <c r="DF150" s="231"/>
      <c r="DG150" s="231"/>
      <c r="DH150" s="231"/>
      <c r="DI150" s="231"/>
      <c r="DJ150" s="231"/>
      <c r="DK150" s="231"/>
      <c r="DL150" s="231"/>
      <c r="DM150" s="231"/>
      <c r="DN150" s="231"/>
      <c r="DO150" s="231"/>
      <c r="DP150" s="231"/>
      <c r="DQ150" s="231"/>
      <c r="DR150" s="231"/>
      <c r="DS150" s="231"/>
      <c r="DT150" s="278"/>
      <c r="DU150" s="146"/>
      <c r="DV150" s="173"/>
      <c r="DW150" s="146"/>
      <c r="DX150" s="173"/>
      <c r="DY150" s="146"/>
      <c r="DZ150" s="169"/>
      <c r="EA150" s="169"/>
      <c r="EB150" s="169"/>
      <c r="EC150" s="146"/>
      <c r="ED150" s="207"/>
      <c r="EE150" s="231"/>
      <c r="EF150" s="231"/>
      <c r="EG150" s="231"/>
      <c r="EH150" s="233"/>
    </row>
    <row r="151" spans="1:138" x14ac:dyDescent="0.25">
      <c r="A151" s="152">
        <v>147</v>
      </c>
      <c r="B151" s="146" t="s">
        <v>550</v>
      </c>
      <c r="C151" s="146"/>
      <c r="D151" s="168"/>
      <c r="E151" s="166"/>
      <c r="F151" s="166"/>
      <c r="G151" s="135"/>
      <c r="M151" s="167"/>
      <c r="N151" s="146"/>
      <c r="O151" s="146"/>
      <c r="P151" s="146"/>
      <c r="Q151" s="146"/>
      <c r="R151" s="146"/>
      <c r="S151" s="167"/>
      <c r="T151" s="146"/>
      <c r="U151" s="146"/>
      <c r="V151" s="146"/>
      <c r="W151" s="146"/>
      <c r="X151" s="146"/>
      <c r="Y151" s="167"/>
      <c r="Z151" s="146"/>
      <c r="AA151" s="146"/>
      <c r="AB151" s="146"/>
      <c r="AC151" s="146"/>
      <c r="AD151" s="146"/>
      <c r="AE151" s="167"/>
      <c r="AF151" s="146"/>
      <c r="AG151" s="146"/>
      <c r="AH151" s="146"/>
      <c r="AI151" s="169"/>
      <c r="AJ151" s="169"/>
      <c r="AK151" s="170"/>
      <c r="AL151" s="167"/>
      <c r="AM151" s="146"/>
      <c r="AN151" s="146"/>
      <c r="AO151" s="146"/>
      <c r="AP151" s="146"/>
      <c r="AQ151" s="171"/>
      <c r="AR151" s="172" t="s">
        <v>1125</v>
      </c>
      <c r="AS151" s="359"/>
      <c r="AT151" s="173"/>
      <c r="AU151" s="173"/>
      <c r="AV151" s="173"/>
      <c r="AW151" s="173"/>
      <c r="AX151" s="173"/>
      <c r="AY151" s="173"/>
      <c r="AZ151" s="173"/>
      <c r="BA151" s="173"/>
      <c r="BB151" s="173"/>
      <c r="BC151" s="146"/>
      <c r="BD151" s="173"/>
      <c r="BE151" s="173"/>
      <c r="BF151" s="173"/>
      <c r="BG151" s="173"/>
      <c r="BH151" s="167"/>
      <c r="BI151" s="171"/>
      <c r="BJ151" s="302"/>
      <c r="BK151" s="303"/>
      <c r="BL151" s="173"/>
      <c r="BM151" s="304"/>
      <c r="BN151" s="278"/>
      <c r="BO151" s="171"/>
      <c r="BP151" s="231"/>
      <c r="BQ151" s="231"/>
      <c r="BR151" s="231"/>
      <c r="BS151" s="231"/>
      <c r="BT151" s="231"/>
      <c r="BU151" s="231"/>
      <c r="BV151" s="233"/>
      <c r="BW151" s="167"/>
      <c r="BX151" s="231"/>
      <c r="BY151" s="231"/>
      <c r="BZ151" s="231"/>
      <c r="CA151" s="231"/>
      <c r="CB151" s="231"/>
      <c r="CC151" s="233"/>
      <c r="CD151" s="167"/>
      <c r="CE151" s="231"/>
      <c r="CF151" s="231"/>
      <c r="CG151" s="231"/>
      <c r="CH151" s="231"/>
      <c r="CI151" s="231"/>
      <c r="CJ151" s="233"/>
      <c r="CK151" s="167"/>
      <c r="CL151" s="146"/>
      <c r="CM151" s="146"/>
      <c r="CN151" s="146"/>
      <c r="CO151" s="146"/>
      <c r="CP151" s="146"/>
      <c r="CQ151" s="146"/>
      <c r="CR151" s="167"/>
      <c r="CS151" s="231"/>
      <c r="CT151" s="231"/>
      <c r="CU151" s="231"/>
      <c r="CV151" s="231"/>
      <c r="CW151" s="231"/>
      <c r="CX151" s="231"/>
      <c r="CY151" s="231"/>
      <c r="CZ151" s="231"/>
      <c r="DA151" s="231"/>
      <c r="DB151" s="231"/>
      <c r="DC151" s="231"/>
      <c r="DD151" s="231"/>
      <c r="DE151" s="231"/>
      <c r="DF151" s="231"/>
      <c r="DG151" s="231"/>
      <c r="DH151" s="231"/>
      <c r="DI151" s="231"/>
      <c r="DJ151" s="231"/>
      <c r="DK151" s="231"/>
      <c r="DL151" s="231"/>
      <c r="DM151" s="231"/>
      <c r="DN151" s="231"/>
      <c r="DO151" s="231"/>
      <c r="DP151" s="231"/>
      <c r="DQ151" s="231"/>
      <c r="DR151" s="231"/>
      <c r="DS151" s="231"/>
      <c r="DT151" s="278"/>
      <c r="DU151" s="146"/>
      <c r="DV151" s="173"/>
      <c r="DW151" s="146"/>
      <c r="DX151" s="173"/>
      <c r="DY151" s="146"/>
      <c r="DZ151" s="169"/>
      <c r="EA151" s="169"/>
      <c r="EB151" s="169"/>
      <c r="EC151" s="146"/>
      <c r="ED151" s="207"/>
      <c r="EE151" s="231"/>
      <c r="EF151" s="231"/>
      <c r="EG151" s="231"/>
      <c r="EH151" s="233"/>
    </row>
    <row r="152" spans="1:138" x14ac:dyDescent="0.25">
      <c r="A152" s="152">
        <v>148</v>
      </c>
      <c r="B152" s="146" t="s">
        <v>551</v>
      </c>
      <c r="C152" s="146"/>
      <c r="D152" s="168"/>
      <c r="E152" s="166"/>
      <c r="F152" s="166"/>
      <c r="G152" s="135"/>
      <c r="M152" s="167"/>
      <c r="N152" s="146"/>
      <c r="O152" s="146"/>
      <c r="P152" s="146"/>
      <c r="Q152" s="146"/>
      <c r="R152" s="146"/>
      <c r="S152" s="167"/>
      <c r="T152" s="146"/>
      <c r="U152" s="146"/>
      <c r="V152" s="146"/>
      <c r="W152" s="146"/>
      <c r="X152" s="146"/>
      <c r="Y152" s="167"/>
      <c r="Z152" s="146"/>
      <c r="AA152" s="146"/>
      <c r="AB152" s="146"/>
      <c r="AC152" s="146"/>
      <c r="AD152" s="146"/>
      <c r="AE152" s="167"/>
      <c r="AF152" s="146"/>
      <c r="AG152" s="146"/>
      <c r="AH152" s="146"/>
      <c r="AI152" s="169"/>
      <c r="AJ152" s="169"/>
      <c r="AK152" s="170"/>
      <c r="AL152" s="167"/>
      <c r="AM152" s="146"/>
      <c r="AN152" s="146"/>
      <c r="AO152" s="146"/>
      <c r="AP152" s="146"/>
      <c r="AQ152" s="171"/>
      <c r="AR152" s="172" t="s">
        <v>1125</v>
      </c>
      <c r="AS152" s="359"/>
      <c r="AT152" s="173"/>
      <c r="AU152" s="173"/>
      <c r="AV152" s="173"/>
      <c r="AW152" s="173"/>
      <c r="AX152" s="173"/>
      <c r="AY152" s="173"/>
      <c r="AZ152" s="173"/>
      <c r="BA152" s="173"/>
      <c r="BB152" s="173"/>
      <c r="BC152" s="146"/>
      <c r="BD152" s="173"/>
      <c r="BE152" s="173"/>
      <c r="BF152" s="173"/>
      <c r="BG152" s="173"/>
      <c r="BH152" s="167"/>
      <c r="BI152" s="171"/>
      <c r="BJ152" s="302"/>
      <c r="BK152" s="303"/>
      <c r="BL152" s="173"/>
      <c r="BM152" s="304"/>
      <c r="BN152" s="278"/>
      <c r="BO152" s="171"/>
      <c r="BP152" s="231"/>
      <c r="BQ152" s="231"/>
      <c r="BR152" s="231"/>
      <c r="BS152" s="231"/>
      <c r="BT152" s="231"/>
      <c r="BU152" s="231"/>
      <c r="BV152" s="233"/>
      <c r="BW152" s="167"/>
      <c r="BX152" s="231"/>
      <c r="BY152" s="231"/>
      <c r="BZ152" s="231"/>
      <c r="CA152" s="231"/>
      <c r="CB152" s="231"/>
      <c r="CC152" s="233"/>
      <c r="CD152" s="167"/>
      <c r="CE152" s="231"/>
      <c r="CF152" s="231"/>
      <c r="CG152" s="231"/>
      <c r="CH152" s="231"/>
      <c r="CI152" s="231"/>
      <c r="CJ152" s="233"/>
      <c r="CK152" s="167"/>
      <c r="CL152" s="146"/>
      <c r="CM152" s="146"/>
      <c r="CN152" s="146"/>
      <c r="CO152" s="146"/>
      <c r="CP152" s="146"/>
      <c r="CQ152" s="146"/>
      <c r="CR152" s="167"/>
      <c r="CS152" s="231"/>
      <c r="CT152" s="231"/>
      <c r="CU152" s="231"/>
      <c r="CV152" s="231"/>
      <c r="CW152" s="231"/>
      <c r="CX152" s="231"/>
      <c r="CY152" s="231"/>
      <c r="CZ152" s="231"/>
      <c r="DA152" s="231"/>
      <c r="DB152" s="231"/>
      <c r="DC152" s="231"/>
      <c r="DD152" s="231"/>
      <c r="DE152" s="231"/>
      <c r="DF152" s="231"/>
      <c r="DG152" s="231"/>
      <c r="DH152" s="231"/>
      <c r="DI152" s="231"/>
      <c r="DJ152" s="231"/>
      <c r="DK152" s="231"/>
      <c r="DL152" s="231"/>
      <c r="DM152" s="231"/>
      <c r="DN152" s="231"/>
      <c r="DO152" s="231"/>
      <c r="DP152" s="231"/>
      <c r="DQ152" s="231"/>
      <c r="DR152" s="231"/>
      <c r="DS152" s="231"/>
      <c r="DT152" s="278"/>
      <c r="DU152" s="146"/>
      <c r="DV152" s="173"/>
      <c r="DW152" s="146"/>
      <c r="DX152" s="173"/>
      <c r="DY152" s="146"/>
      <c r="DZ152" s="169"/>
      <c r="EA152" s="169"/>
      <c r="EB152" s="169"/>
      <c r="EC152" s="146"/>
      <c r="ED152" s="207"/>
      <c r="EE152" s="231"/>
      <c r="EF152" s="231"/>
      <c r="EG152" s="231"/>
      <c r="EH152" s="233"/>
    </row>
    <row r="153" spans="1:138" x14ac:dyDescent="0.25">
      <c r="A153" s="152">
        <v>149</v>
      </c>
      <c r="B153" s="146" t="s">
        <v>552</v>
      </c>
      <c r="C153" s="146"/>
      <c r="D153" s="168"/>
      <c r="E153" s="166"/>
      <c r="F153" s="166"/>
      <c r="G153" s="135"/>
      <c r="M153" s="167"/>
      <c r="N153" s="146"/>
      <c r="O153" s="146"/>
      <c r="P153" s="146"/>
      <c r="Q153" s="146"/>
      <c r="R153" s="146"/>
      <c r="S153" s="167"/>
      <c r="T153" s="146"/>
      <c r="U153" s="146"/>
      <c r="V153" s="146"/>
      <c r="W153" s="146"/>
      <c r="X153" s="146"/>
      <c r="Y153" s="167"/>
      <c r="Z153" s="146"/>
      <c r="AA153" s="146"/>
      <c r="AB153" s="146"/>
      <c r="AC153" s="146"/>
      <c r="AD153" s="146"/>
      <c r="AE153" s="167"/>
      <c r="AF153" s="146"/>
      <c r="AG153" s="146"/>
      <c r="AH153" s="146"/>
      <c r="AI153" s="169"/>
      <c r="AJ153" s="169"/>
      <c r="AK153" s="170"/>
      <c r="AL153" s="167"/>
      <c r="AM153" s="146"/>
      <c r="AN153" s="146"/>
      <c r="AO153" s="146"/>
      <c r="AP153" s="146"/>
      <c r="AQ153" s="171"/>
      <c r="AR153" s="172" t="s">
        <v>1125</v>
      </c>
      <c r="AS153" s="359"/>
      <c r="AT153" s="173"/>
      <c r="AU153" s="173"/>
      <c r="AV153" s="173"/>
      <c r="AW153" s="173"/>
      <c r="AX153" s="173"/>
      <c r="AY153" s="173"/>
      <c r="AZ153" s="173"/>
      <c r="BA153" s="173"/>
      <c r="BB153" s="173"/>
      <c r="BC153" s="146"/>
      <c r="BD153" s="173"/>
      <c r="BE153" s="173"/>
      <c r="BF153" s="173"/>
      <c r="BG153" s="173"/>
      <c r="BH153" s="167"/>
      <c r="BI153" s="171"/>
      <c r="BJ153" s="302"/>
      <c r="BK153" s="303"/>
      <c r="BL153" s="173"/>
      <c r="BM153" s="304"/>
      <c r="BN153" s="278"/>
      <c r="BO153" s="171"/>
      <c r="BP153" s="231"/>
      <c r="BQ153" s="231"/>
      <c r="BR153" s="231"/>
      <c r="BS153" s="231"/>
      <c r="BT153" s="231"/>
      <c r="BU153" s="231"/>
      <c r="BV153" s="233"/>
      <c r="BW153" s="167"/>
      <c r="BX153" s="231"/>
      <c r="BY153" s="231"/>
      <c r="BZ153" s="231"/>
      <c r="CA153" s="231"/>
      <c r="CB153" s="231"/>
      <c r="CC153" s="233"/>
      <c r="CD153" s="167"/>
      <c r="CE153" s="231"/>
      <c r="CF153" s="231"/>
      <c r="CG153" s="231"/>
      <c r="CH153" s="231"/>
      <c r="CI153" s="231"/>
      <c r="CJ153" s="233"/>
      <c r="CK153" s="167"/>
      <c r="CL153" s="146"/>
      <c r="CM153" s="146"/>
      <c r="CN153" s="146"/>
      <c r="CO153" s="146"/>
      <c r="CP153" s="146"/>
      <c r="CQ153" s="146"/>
      <c r="CR153" s="167"/>
      <c r="CS153" s="231"/>
      <c r="CT153" s="231"/>
      <c r="CU153" s="231"/>
      <c r="CV153" s="231"/>
      <c r="CW153" s="231"/>
      <c r="CX153" s="231"/>
      <c r="CY153" s="231"/>
      <c r="CZ153" s="231"/>
      <c r="DA153" s="231"/>
      <c r="DB153" s="231"/>
      <c r="DC153" s="231"/>
      <c r="DD153" s="231"/>
      <c r="DE153" s="231"/>
      <c r="DF153" s="231"/>
      <c r="DG153" s="231"/>
      <c r="DH153" s="231"/>
      <c r="DI153" s="231"/>
      <c r="DJ153" s="231"/>
      <c r="DK153" s="231"/>
      <c r="DL153" s="231"/>
      <c r="DM153" s="231"/>
      <c r="DN153" s="231"/>
      <c r="DO153" s="231"/>
      <c r="DP153" s="231"/>
      <c r="DQ153" s="231"/>
      <c r="DR153" s="231"/>
      <c r="DS153" s="231"/>
      <c r="DT153" s="278"/>
      <c r="DU153" s="146"/>
      <c r="DV153" s="173"/>
      <c r="DW153" s="146"/>
      <c r="DX153" s="173"/>
      <c r="DY153" s="146"/>
      <c r="DZ153" s="169"/>
      <c r="EA153" s="169"/>
      <c r="EB153" s="169"/>
      <c r="EC153" s="146"/>
      <c r="ED153" s="207"/>
      <c r="EE153" s="231"/>
      <c r="EF153" s="231"/>
      <c r="EG153" s="231"/>
      <c r="EH153" s="233"/>
    </row>
    <row r="154" spans="1:138" x14ac:dyDescent="0.25">
      <c r="A154" s="152">
        <v>150</v>
      </c>
      <c r="B154" s="146" t="s">
        <v>553</v>
      </c>
      <c r="C154" s="146"/>
      <c r="D154" s="168"/>
      <c r="E154" s="166"/>
      <c r="F154" s="166"/>
      <c r="G154" s="135"/>
      <c r="M154" s="167"/>
      <c r="N154" s="146"/>
      <c r="O154" s="146"/>
      <c r="P154" s="146"/>
      <c r="Q154" s="146"/>
      <c r="R154" s="146"/>
      <c r="S154" s="167"/>
      <c r="T154" s="146"/>
      <c r="U154" s="146"/>
      <c r="V154" s="146"/>
      <c r="W154" s="146"/>
      <c r="X154" s="146"/>
      <c r="Y154" s="167"/>
      <c r="Z154" s="146"/>
      <c r="AA154" s="146"/>
      <c r="AB154" s="146"/>
      <c r="AC154" s="146"/>
      <c r="AD154" s="146"/>
      <c r="AE154" s="167"/>
      <c r="AF154" s="146"/>
      <c r="AG154" s="146"/>
      <c r="AH154" s="146"/>
      <c r="AI154" s="169"/>
      <c r="AJ154" s="169"/>
      <c r="AK154" s="170"/>
      <c r="AL154" s="167"/>
      <c r="AM154" s="146"/>
      <c r="AN154" s="146"/>
      <c r="AO154" s="146"/>
      <c r="AP154" s="146"/>
      <c r="AQ154" s="171"/>
      <c r="AR154" s="172" t="s">
        <v>1125</v>
      </c>
      <c r="AS154" s="359"/>
      <c r="AT154" s="173"/>
      <c r="AU154" s="173"/>
      <c r="AV154" s="173"/>
      <c r="AW154" s="173"/>
      <c r="AX154" s="173"/>
      <c r="AY154" s="173"/>
      <c r="AZ154" s="173"/>
      <c r="BA154" s="173"/>
      <c r="BB154" s="173"/>
      <c r="BC154" s="146"/>
      <c r="BD154" s="173"/>
      <c r="BE154" s="173"/>
      <c r="BF154" s="173"/>
      <c r="BG154" s="173"/>
      <c r="BH154" s="167"/>
      <c r="BI154" s="171"/>
      <c r="BJ154" s="302"/>
      <c r="BK154" s="303"/>
      <c r="BL154" s="173"/>
      <c r="BM154" s="304"/>
      <c r="BN154" s="278"/>
      <c r="BO154" s="171"/>
      <c r="BP154" s="231"/>
      <c r="BQ154" s="231"/>
      <c r="BR154" s="231"/>
      <c r="BS154" s="231"/>
      <c r="BT154" s="231"/>
      <c r="BU154" s="231"/>
      <c r="BV154" s="233"/>
      <c r="BW154" s="167"/>
      <c r="BX154" s="231"/>
      <c r="BY154" s="231"/>
      <c r="BZ154" s="231"/>
      <c r="CA154" s="231"/>
      <c r="CB154" s="231"/>
      <c r="CC154" s="233"/>
      <c r="CD154" s="167"/>
      <c r="CE154" s="231"/>
      <c r="CF154" s="231"/>
      <c r="CG154" s="231"/>
      <c r="CH154" s="231"/>
      <c r="CI154" s="231"/>
      <c r="CJ154" s="233"/>
      <c r="CK154" s="167"/>
      <c r="CL154" s="146"/>
      <c r="CM154" s="146"/>
      <c r="CN154" s="146"/>
      <c r="CO154" s="146"/>
      <c r="CP154" s="146"/>
      <c r="CQ154" s="146"/>
      <c r="CR154" s="167"/>
      <c r="CS154" s="231"/>
      <c r="CT154" s="231"/>
      <c r="CU154" s="231"/>
      <c r="CV154" s="231"/>
      <c r="CW154" s="231"/>
      <c r="CX154" s="231"/>
      <c r="CY154" s="231"/>
      <c r="CZ154" s="231"/>
      <c r="DA154" s="231"/>
      <c r="DB154" s="231"/>
      <c r="DC154" s="231"/>
      <c r="DD154" s="231"/>
      <c r="DE154" s="231"/>
      <c r="DF154" s="231"/>
      <c r="DG154" s="231"/>
      <c r="DH154" s="231"/>
      <c r="DI154" s="231"/>
      <c r="DJ154" s="231"/>
      <c r="DK154" s="231"/>
      <c r="DL154" s="231"/>
      <c r="DM154" s="231"/>
      <c r="DN154" s="231"/>
      <c r="DO154" s="231"/>
      <c r="DP154" s="231"/>
      <c r="DQ154" s="231"/>
      <c r="DR154" s="231"/>
      <c r="DS154" s="231"/>
      <c r="DT154" s="278"/>
      <c r="DU154" s="146"/>
      <c r="DV154" s="173"/>
      <c r="DW154" s="146"/>
      <c r="DX154" s="173"/>
      <c r="DY154" s="146"/>
      <c r="DZ154" s="169"/>
      <c r="EA154" s="169"/>
      <c r="EB154" s="169"/>
      <c r="EC154" s="146"/>
      <c r="ED154" s="207"/>
      <c r="EE154" s="231"/>
      <c r="EF154" s="231"/>
      <c r="EG154" s="231"/>
      <c r="EH154" s="233"/>
    </row>
    <row r="155" spans="1:138" x14ac:dyDescent="0.25">
      <c r="A155" s="152">
        <v>151</v>
      </c>
      <c r="B155" s="146" t="s">
        <v>554</v>
      </c>
      <c r="C155" s="146"/>
      <c r="D155" s="168"/>
      <c r="E155" s="166"/>
      <c r="F155" s="166"/>
      <c r="G155" s="135"/>
      <c r="M155" s="167"/>
      <c r="N155" s="146"/>
      <c r="O155" s="146"/>
      <c r="P155" s="146"/>
      <c r="Q155" s="146"/>
      <c r="R155" s="146"/>
      <c r="S155" s="167"/>
      <c r="T155" s="146"/>
      <c r="U155" s="146"/>
      <c r="V155" s="146"/>
      <c r="W155" s="146"/>
      <c r="X155" s="146"/>
      <c r="Y155" s="167"/>
      <c r="Z155" s="146"/>
      <c r="AA155" s="146"/>
      <c r="AB155" s="146"/>
      <c r="AC155" s="146"/>
      <c r="AD155" s="146"/>
      <c r="AE155" s="167"/>
      <c r="AF155" s="146"/>
      <c r="AG155" s="146"/>
      <c r="AH155" s="146"/>
      <c r="AI155" s="169"/>
      <c r="AJ155" s="169"/>
      <c r="AK155" s="170"/>
      <c r="AL155" s="167"/>
      <c r="AM155" s="146"/>
      <c r="AN155" s="146"/>
      <c r="AO155" s="146"/>
      <c r="AP155" s="146"/>
      <c r="AQ155" s="171"/>
      <c r="AR155" s="172" t="s">
        <v>1125</v>
      </c>
      <c r="AS155" s="359"/>
      <c r="AT155" s="173"/>
      <c r="AU155" s="173"/>
      <c r="AV155" s="173"/>
      <c r="AW155" s="173"/>
      <c r="AX155" s="173"/>
      <c r="AY155" s="173"/>
      <c r="AZ155" s="173"/>
      <c r="BA155" s="173"/>
      <c r="BB155" s="173"/>
      <c r="BC155" s="146"/>
      <c r="BD155" s="173"/>
      <c r="BE155" s="173"/>
      <c r="BF155" s="173"/>
      <c r="BG155" s="173"/>
      <c r="BH155" s="167"/>
      <c r="BI155" s="171"/>
      <c r="BJ155" s="302"/>
      <c r="BK155" s="303"/>
      <c r="BL155" s="173"/>
      <c r="BM155" s="304"/>
      <c r="BN155" s="278"/>
      <c r="BO155" s="171"/>
      <c r="BP155" s="231"/>
      <c r="BQ155" s="231"/>
      <c r="BR155" s="231"/>
      <c r="BS155" s="231"/>
      <c r="BT155" s="231"/>
      <c r="BU155" s="231"/>
      <c r="BV155" s="233"/>
      <c r="BW155" s="167"/>
      <c r="BX155" s="231"/>
      <c r="BY155" s="231"/>
      <c r="BZ155" s="231"/>
      <c r="CA155" s="231"/>
      <c r="CB155" s="231"/>
      <c r="CC155" s="233"/>
      <c r="CD155" s="167"/>
      <c r="CE155" s="231"/>
      <c r="CF155" s="231"/>
      <c r="CG155" s="231"/>
      <c r="CH155" s="231"/>
      <c r="CI155" s="231"/>
      <c r="CJ155" s="233"/>
      <c r="CK155" s="167"/>
      <c r="CL155" s="146"/>
      <c r="CM155" s="146"/>
      <c r="CN155" s="146"/>
      <c r="CO155" s="146"/>
      <c r="CP155" s="146"/>
      <c r="CQ155" s="146"/>
      <c r="CR155" s="167"/>
      <c r="CS155" s="231"/>
      <c r="CT155" s="231"/>
      <c r="CU155" s="231"/>
      <c r="CV155" s="231"/>
      <c r="CW155" s="231"/>
      <c r="CX155" s="231"/>
      <c r="CY155" s="231"/>
      <c r="CZ155" s="231"/>
      <c r="DA155" s="231"/>
      <c r="DB155" s="231"/>
      <c r="DC155" s="231"/>
      <c r="DD155" s="231"/>
      <c r="DE155" s="231"/>
      <c r="DF155" s="231"/>
      <c r="DG155" s="231"/>
      <c r="DH155" s="231"/>
      <c r="DI155" s="231"/>
      <c r="DJ155" s="231"/>
      <c r="DK155" s="231"/>
      <c r="DL155" s="231"/>
      <c r="DM155" s="231"/>
      <c r="DN155" s="231"/>
      <c r="DO155" s="231"/>
      <c r="DP155" s="231"/>
      <c r="DQ155" s="231"/>
      <c r="DR155" s="231"/>
      <c r="DS155" s="231"/>
      <c r="DT155" s="278"/>
      <c r="DU155" s="146"/>
      <c r="DV155" s="173"/>
      <c r="DW155" s="146"/>
      <c r="DX155" s="173"/>
      <c r="DY155" s="146"/>
      <c r="DZ155" s="169"/>
      <c r="EA155" s="169"/>
      <c r="EB155" s="169"/>
      <c r="EC155" s="146"/>
      <c r="ED155" s="207"/>
      <c r="EE155" s="231"/>
      <c r="EF155" s="231"/>
      <c r="EG155" s="231"/>
      <c r="EH155" s="233"/>
    </row>
    <row r="156" spans="1:138" x14ac:dyDescent="0.25">
      <c r="A156" s="152">
        <v>152</v>
      </c>
      <c r="B156" s="146" t="s">
        <v>555</v>
      </c>
      <c r="C156" s="146"/>
      <c r="D156" s="168"/>
      <c r="E156" s="166"/>
      <c r="F156" s="166"/>
      <c r="G156" s="135"/>
      <c r="M156" s="167"/>
      <c r="N156" s="146"/>
      <c r="O156" s="146"/>
      <c r="P156" s="146"/>
      <c r="Q156" s="146"/>
      <c r="R156" s="146"/>
      <c r="S156" s="167"/>
      <c r="T156" s="146"/>
      <c r="U156" s="146"/>
      <c r="V156" s="146"/>
      <c r="W156" s="146"/>
      <c r="X156" s="146"/>
      <c r="Y156" s="167"/>
      <c r="Z156" s="146"/>
      <c r="AA156" s="146"/>
      <c r="AB156" s="146"/>
      <c r="AC156" s="146"/>
      <c r="AD156" s="146"/>
      <c r="AE156" s="167"/>
      <c r="AF156" s="146"/>
      <c r="AG156" s="146"/>
      <c r="AH156" s="146"/>
      <c r="AI156" s="169"/>
      <c r="AJ156" s="169"/>
      <c r="AK156" s="170"/>
      <c r="AL156" s="167"/>
      <c r="AM156" s="146"/>
      <c r="AN156" s="146"/>
      <c r="AO156" s="146"/>
      <c r="AP156" s="146"/>
      <c r="AQ156" s="171"/>
      <c r="AR156" s="172" t="s">
        <v>1125</v>
      </c>
      <c r="AS156" s="359"/>
      <c r="AT156" s="173"/>
      <c r="AU156" s="173"/>
      <c r="AV156" s="173"/>
      <c r="AW156" s="173"/>
      <c r="AX156" s="173"/>
      <c r="AY156" s="173"/>
      <c r="AZ156" s="173"/>
      <c r="BA156" s="173"/>
      <c r="BB156" s="173"/>
      <c r="BC156" s="146"/>
      <c r="BD156" s="173"/>
      <c r="BE156" s="173"/>
      <c r="BF156" s="173"/>
      <c r="BG156" s="173"/>
      <c r="BH156" s="167"/>
      <c r="BI156" s="171"/>
      <c r="BJ156" s="302"/>
      <c r="BK156" s="303"/>
      <c r="BL156" s="173"/>
      <c r="BM156" s="304"/>
      <c r="BN156" s="278"/>
      <c r="BO156" s="171"/>
      <c r="BP156" s="231"/>
      <c r="BQ156" s="231"/>
      <c r="BR156" s="231"/>
      <c r="BS156" s="231"/>
      <c r="BT156" s="231"/>
      <c r="BU156" s="231"/>
      <c r="BV156" s="233"/>
      <c r="BW156" s="167"/>
      <c r="BX156" s="231"/>
      <c r="BY156" s="231"/>
      <c r="BZ156" s="231"/>
      <c r="CA156" s="231"/>
      <c r="CB156" s="231"/>
      <c r="CC156" s="233"/>
      <c r="CD156" s="167"/>
      <c r="CE156" s="231"/>
      <c r="CF156" s="231"/>
      <c r="CG156" s="231"/>
      <c r="CH156" s="231"/>
      <c r="CI156" s="231"/>
      <c r="CJ156" s="233"/>
      <c r="CK156" s="167"/>
      <c r="CL156" s="146"/>
      <c r="CM156" s="146"/>
      <c r="CN156" s="146"/>
      <c r="CO156" s="146"/>
      <c r="CP156" s="146"/>
      <c r="CQ156" s="146"/>
      <c r="CR156" s="167"/>
      <c r="CS156" s="231"/>
      <c r="CT156" s="231"/>
      <c r="CU156" s="231"/>
      <c r="CV156" s="231"/>
      <c r="CW156" s="231"/>
      <c r="CX156" s="231"/>
      <c r="CY156" s="231"/>
      <c r="CZ156" s="231"/>
      <c r="DA156" s="231"/>
      <c r="DB156" s="231"/>
      <c r="DC156" s="231"/>
      <c r="DD156" s="231"/>
      <c r="DE156" s="231"/>
      <c r="DF156" s="231"/>
      <c r="DG156" s="231"/>
      <c r="DH156" s="231"/>
      <c r="DI156" s="231"/>
      <c r="DJ156" s="231"/>
      <c r="DK156" s="231"/>
      <c r="DL156" s="231"/>
      <c r="DM156" s="231"/>
      <c r="DN156" s="231"/>
      <c r="DO156" s="231"/>
      <c r="DP156" s="231"/>
      <c r="DQ156" s="231"/>
      <c r="DR156" s="231"/>
      <c r="DS156" s="231"/>
      <c r="DT156" s="278"/>
      <c r="DU156" s="146"/>
      <c r="DV156" s="173"/>
      <c r="DW156" s="146"/>
      <c r="DX156" s="173"/>
      <c r="DY156" s="146"/>
      <c r="DZ156" s="169"/>
      <c r="EA156" s="169"/>
      <c r="EB156" s="169"/>
      <c r="EC156" s="146"/>
      <c r="ED156" s="207"/>
      <c r="EE156" s="231"/>
      <c r="EF156" s="231"/>
      <c r="EG156" s="231"/>
      <c r="EH156" s="233"/>
    </row>
    <row r="157" spans="1:138" x14ac:dyDescent="0.25">
      <c r="A157" s="152">
        <v>153</v>
      </c>
      <c r="B157" s="146" t="s">
        <v>556</v>
      </c>
      <c r="C157" s="146"/>
      <c r="D157" s="168"/>
      <c r="E157" s="166"/>
      <c r="F157" s="166"/>
      <c r="G157" s="135"/>
      <c r="M157" s="167"/>
      <c r="N157" s="146"/>
      <c r="O157" s="146"/>
      <c r="P157" s="146"/>
      <c r="Q157" s="146"/>
      <c r="R157" s="146"/>
      <c r="S157" s="167"/>
      <c r="T157" s="146"/>
      <c r="U157" s="146"/>
      <c r="V157" s="146"/>
      <c r="W157" s="146"/>
      <c r="X157" s="146"/>
      <c r="Y157" s="167"/>
      <c r="Z157" s="146"/>
      <c r="AA157" s="146"/>
      <c r="AB157" s="146"/>
      <c r="AC157" s="146"/>
      <c r="AD157" s="146"/>
      <c r="AE157" s="167"/>
      <c r="AF157" s="146"/>
      <c r="AG157" s="146"/>
      <c r="AH157" s="146"/>
      <c r="AI157" s="169"/>
      <c r="AJ157" s="169"/>
      <c r="AK157" s="170"/>
      <c r="AL157" s="167"/>
      <c r="AM157" s="146"/>
      <c r="AN157" s="146"/>
      <c r="AO157" s="146"/>
      <c r="AP157" s="146"/>
      <c r="AQ157" s="171"/>
      <c r="AR157" s="172" t="s">
        <v>1125</v>
      </c>
      <c r="AS157" s="359"/>
      <c r="AT157" s="173"/>
      <c r="AU157" s="173"/>
      <c r="AV157" s="173"/>
      <c r="AW157" s="173"/>
      <c r="AX157" s="173"/>
      <c r="AY157" s="173"/>
      <c r="AZ157" s="173"/>
      <c r="BA157" s="173"/>
      <c r="BB157" s="173"/>
      <c r="BC157" s="146"/>
      <c r="BD157" s="173"/>
      <c r="BE157" s="173"/>
      <c r="BF157" s="173"/>
      <c r="BG157" s="173"/>
      <c r="BH157" s="167"/>
      <c r="BI157" s="171"/>
      <c r="BJ157" s="302"/>
      <c r="BK157" s="303"/>
      <c r="BL157" s="173"/>
      <c r="BM157" s="304"/>
      <c r="BN157" s="278"/>
      <c r="BO157" s="171"/>
      <c r="BP157" s="231"/>
      <c r="BQ157" s="231"/>
      <c r="BR157" s="231"/>
      <c r="BS157" s="231"/>
      <c r="BT157" s="231"/>
      <c r="BU157" s="231"/>
      <c r="BV157" s="233"/>
      <c r="BW157" s="167"/>
      <c r="BX157" s="231"/>
      <c r="BY157" s="231"/>
      <c r="BZ157" s="231"/>
      <c r="CA157" s="231"/>
      <c r="CB157" s="231"/>
      <c r="CC157" s="233"/>
      <c r="CD157" s="167"/>
      <c r="CE157" s="231"/>
      <c r="CF157" s="231"/>
      <c r="CG157" s="231"/>
      <c r="CH157" s="231"/>
      <c r="CI157" s="231"/>
      <c r="CJ157" s="233"/>
      <c r="CK157" s="167"/>
      <c r="CL157" s="146"/>
      <c r="CM157" s="146"/>
      <c r="CN157" s="146"/>
      <c r="CO157" s="146"/>
      <c r="CP157" s="146"/>
      <c r="CQ157" s="146"/>
      <c r="CR157" s="167"/>
      <c r="CS157" s="231"/>
      <c r="CT157" s="231"/>
      <c r="CU157" s="231"/>
      <c r="CV157" s="231"/>
      <c r="CW157" s="231"/>
      <c r="CX157" s="231"/>
      <c r="CY157" s="231"/>
      <c r="CZ157" s="231"/>
      <c r="DA157" s="231"/>
      <c r="DB157" s="231"/>
      <c r="DC157" s="231"/>
      <c r="DD157" s="231"/>
      <c r="DE157" s="231"/>
      <c r="DF157" s="231"/>
      <c r="DG157" s="231"/>
      <c r="DH157" s="231"/>
      <c r="DI157" s="231"/>
      <c r="DJ157" s="231"/>
      <c r="DK157" s="231"/>
      <c r="DL157" s="231"/>
      <c r="DM157" s="231"/>
      <c r="DN157" s="231"/>
      <c r="DO157" s="231"/>
      <c r="DP157" s="231"/>
      <c r="DQ157" s="231"/>
      <c r="DR157" s="231"/>
      <c r="DS157" s="231"/>
      <c r="DT157" s="278"/>
      <c r="DU157" s="146"/>
      <c r="DV157" s="173"/>
      <c r="DW157" s="146"/>
      <c r="DX157" s="173"/>
      <c r="DY157" s="146"/>
      <c r="DZ157" s="169"/>
      <c r="EA157" s="169"/>
      <c r="EB157" s="169"/>
      <c r="EC157" s="146"/>
      <c r="ED157" s="207"/>
      <c r="EE157" s="231"/>
      <c r="EF157" s="231"/>
      <c r="EG157" s="231"/>
      <c r="EH157" s="233"/>
    </row>
    <row r="158" spans="1:138" x14ac:dyDescent="0.25">
      <c r="A158" s="152">
        <v>154</v>
      </c>
      <c r="B158" s="146" t="s">
        <v>557</v>
      </c>
      <c r="C158" s="146"/>
      <c r="D158" s="168"/>
      <c r="E158" s="166"/>
      <c r="F158" s="166"/>
      <c r="G158" s="135"/>
      <c r="I158" s="356"/>
      <c r="L158" s="146"/>
      <c r="M158" s="167"/>
      <c r="N158" s="146"/>
      <c r="O158" s="146"/>
      <c r="P158" s="146"/>
      <c r="Q158" s="146"/>
      <c r="R158" s="146"/>
      <c r="S158" s="167"/>
      <c r="T158" s="146"/>
      <c r="U158" s="146"/>
      <c r="V158" s="146"/>
      <c r="W158" s="146"/>
      <c r="X158" s="146"/>
      <c r="Y158" s="167"/>
      <c r="Z158" s="146"/>
      <c r="AA158" s="146"/>
      <c r="AB158" s="146"/>
      <c r="AC158" s="146"/>
      <c r="AD158" s="146"/>
      <c r="AE158" s="167"/>
      <c r="AF158" s="146"/>
      <c r="AG158" s="146"/>
      <c r="AH158" s="146"/>
      <c r="AI158" s="169"/>
      <c r="AJ158" s="169"/>
      <c r="AK158" s="170"/>
      <c r="AL158" s="167"/>
      <c r="AM158" s="146"/>
      <c r="AN158" s="146"/>
      <c r="AO158" s="146"/>
      <c r="AP158" s="146"/>
      <c r="AQ158" s="171"/>
      <c r="AR158" s="172" t="s">
        <v>1125</v>
      </c>
      <c r="AS158" s="359"/>
      <c r="AT158" s="173"/>
      <c r="AU158" s="173"/>
      <c r="AV158" s="173"/>
      <c r="AW158" s="173"/>
      <c r="AX158" s="173"/>
      <c r="AY158" s="173"/>
      <c r="AZ158" s="173"/>
      <c r="BA158" s="173"/>
      <c r="BB158" s="173"/>
      <c r="BC158" s="146"/>
      <c r="BD158" s="173"/>
      <c r="BE158" s="173"/>
      <c r="BF158" s="173"/>
      <c r="BG158" s="173"/>
      <c r="BH158" s="167"/>
      <c r="BI158" s="171"/>
      <c r="BJ158" s="302"/>
      <c r="BK158" s="303"/>
      <c r="BL158" s="173"/>
      <c r="BM158" s="304"/>
      <c r="BN158" s="278"/>
      <c r="BO158" s="171"/>
      <c r="BP158" s="231"/>
      <c r="BQ158" s="231"/>
      <c r="BR158" s="231"/>
      <c r="BS158" s="231"/>
      <c r="BT158" s="231"/>
      <c r="BU158" s="231"/>
      <c r="BV158" s="233"/>
      <c r="BW158" s="167"/>
      <c r="BX158" s="231"/>
      <c r="BY158" s="231"/>
      <c r="BZ158" s="231"/>
      <c r="CA158" s="231"/>
      <c r="CB158" s="231"/>
      <c r="CC158" s="233"/>
      <c r="CD158" s="167"/>
      <c r="CE158" s="231"/>
      <c r="CF158" s="231"/>
      <c r="CG158" s="231"/>
      <c r="CH158" s="231"/>
      <c r="CI158" s="231"/>
      <c r="CJ158" s="233"/>
      <c r="CK158" s="167"/>
      <c r="CL158" s="146"/>
      <c r="CM158" s="146"/>
      <c r="CN158" s="146"/>
      <c r="CO158" s="146"/>
      <c r="CP158" s="146"/>
      <c r="CQ158" s="146"/>
      <c r="CR158" s="167"/>
      <c r="CS158" s="231"/>
      <c r="CT158" s="231"/>
      <c r="CU158" s="231"/>
      <c r="CV158" s="231"/>
      <c r="CW158" s="231"/>
      <c r="CX158" s="231"/>
      <c r="CY158" s="231"/>
      <c r="CZ158" s="231"/>
      <c r="DA158" s="231"/>
      <c r="DB158" s="231"/>
      <c r="DC158" s="231"/>
      <c r="DD158" s="231"/>
      <c r="DE158" s="231"/>
      <c r="DF158" s="231"/>
      <c r="DG158" s="231"/>
      <c r="DH158" s="231"/>
      <c r="DI158" s="231"/>
      <c r="DJ158" s="231"/>
      <c r="DK158" s="231"/>
      <c r="DL158" s="231"/>
      <c r="DM158" s="231"/>
      <c r="DN158" s="231"/>
      <c r="DO158" s="231"/>
      <c r="DP158" s="231"/>
      <c r="DQ158" s="231"/>
      <c r="DR158" s="231"/>
      <c r="DS158" s="231"/>
      <c r="DT158" s="278"/>
      <c r="DU158" s="146"/>
      <c r="DV158" s="173"/>
      <c r="DW158" s="146"/>
      <c r="DX158" s="173"/>
      <c r="DY158" s="146"/>
      <c r="DZ158" s="169"/>
      <c r="EA158" s="169"/>
      <c r="EB158" s="169"/>
      <c r="EC158" s="146"/>
      <c r="ED158" s="207"/>
      <c r="EE158" s="231"/>
      <c r="EF158" s="231"/>
      <c r="EG158" s="231"/>
      <c r="EH158" s="233"/>
    </row>
    <row r="159" spans="1:138" x14ac:dyDescent="0.25">
      <c r="A159" s="152">
        <v>155</v>
      </c>
      <c r="B159" s="146" t="s">
        <v>558</v>
      </c>
      <c r="C159" s="146"/>
      <c r="D159" s="168"/>
      <c r="E159" s="166"/>
      <c r="F159" s="166"/>
      <c r="G159" s="135"/>
      <c r="I159" s="356"/>
      <c r="L159" s="146"/>
      <c r="M159" s="167"/>
      <c r="N159" s="146"/>
      <c r="O159" s="146"/>
      <c r="P159" s="146"/>
      <c r="Q159" s="146"/>
      <c r="R159" s="146"/>
      <c r="S159" s="167"/>
      <c r="T159" s="146"/>
      <c r="U159" s="146"/>
      <c r="V159" s="146"/>
      <c r="W159" s="146"/>
      <c r="X159" s="146"/>
      <c r="Y159" s="167"/>
      <c r="Z159" s="146"/>
      <c r="AA159" s="146"/>
      <c r="AB159" s="146"/>
      <c r="AC159" s="146"/>
      <c r="AD159" s="146"/>
      <c r="AE159" s="167"/>
      <c r="AF159" s="146"/>
      <c r="AG159" s="146"/>
      <c r="AH159" s="146"/>
      <c r="AI159" s="169"/>
      <c r="AJ159" s="169"/>
      <c r="AK159" s="170"/>
      <c r="AL159" s="167"/>
      <c r="AM159" s="146"/>
      <c r="AN159" s="146"/>
      <c r="AO159" s="146"/>
      <c r="AP159" s="146"/>
      <c r="AQ159" s="171"/>
      <c r="AR159" s="172" t="s">
        <v>1125</v>
      </c>
      <c r="AS159" s="359"/>
      <c r="AT159" s="173"/>
      <c r="AU159" s="173"/>
      <c r="AV159" s="173"/>
      <c r="AW159" s="173"/>
      <c r="AX159" s="173"/>
      <c r="AY159" s="173"/>
      <c r="AZ159" s="173"/>
      <c r="BA159" s="173"/>
      <c r="BB159" s="173"/>
      <c r="BC159" s="146"/>
      <c r="BD159" s="173"/>
      <c r="BE159" s="173"/>
      <c r="BF159" s="173"/>
      <c r="BG159" s="173"/>
      <c r="BH159" s="167"/>
      <c r="BI159" s="171"/>
      <c r="BJ159" s="302"/>
      <c r="BK159" s="303"/>
      <c r="BL159" s="173"/>
      <c r="BM159" s="304"/>
      <c r="BN159" s="278"/>
      <c r="BO159" s="171"/>
      <c r="BP159" s="231"/>
      <c r="BQ159" s="231"/>
      <c r="BR159" s="231"/>
      <c r="BS159" s="231"/>
      <c r="BT159" s="231"/>
      <c r="BU159" s="231"/>
      <c r="BV159" s="233"/>
      <c r="BW159" s="167"/>
      <c r="BX159" s="231"/>
      <c r="BY159" s="231"/>
      <c r="BZ159" s="231"/>
      <c r="CA159" s="231"/>
      <c r="CB159" s="231"/>
      <c r="CC159" s="233"/>
      <c r="CD159" s="167"/>
      <c r="CE159" s="231"/>
      <c r="CF159" s="231"/>
      <c r="CG159" s="231"/>
      <c r="CH159" s="231"/>
      <c r="CI159" s="231"/>
      <c r="CJ159" s="233"/>
      <c r="CK159" s="167"/>
      <c r="CL159" s="146"/>
      <c r="CM159" s="146"/>
      <c r="CN159" s="146"/>
      <c r="CO159" s="146"/>
      <c r="CP159" s="146"/>
      <c r="CQ159" s="146"/>
      <c r="CR159" s="167"/>
      <c r="CS159" s="231"/>
      <c r="CT159" s="231"/>
      <c r="CU159" s="231"/>
      <c r="CV159" s="231"/>
      <c r="CW159" s="231"/>
      <c r="CX159" s="231"/>
      <c r="CY159" s="231"/>
      <c r="CZ159" s="231"/>
      <c r="DA159" s="231"/>
      <c r="DB159" s="231"/>
      <c r="DC159" s="231"/>
      <c r="DD159" s="231"/>
      <c r="DE159" s="231"/>
      <c r="DF159" s="231"/>
      <c r="DG159" s="231"/>
      <c r="DH159" s="231"/>
      <c r="DI159" s="231"/>
      <c r="DJ159" s="231"/>
      <c r="DK159" s="231"/>
      <c r="DL159" s="231"/>
      <c r="DM159" s="231"/>
      <c r="DN159" s="231"/>
      <c r="DO159" s="231"/>
      <c r="DP159" s="231"/>
      <c r="DQ159" s="231"/>
      <c r="DR159" s="231"/>
      <c r="DS159" s="231"/>
      <c r="DT159" s="278"/>
      <c r="DU159" s="146"/>
      <c r="DV159" s="173"/>
      <c r="DW159" s="146"/>
      <c r="DX159" s="173"/>
      <c r="DY159" s="146"/>
      <c r="DZ159" s="169"/>
      <c r="EA159" s="169"/>
      <c r="EB159" s="169"/>
      <c r="EC159" s="146"/>
      <c r="ED159" s="207"/>
      <c r="EE159" s="231"/>
      <c r="EF159" s="231"/>
      <c r="EG159" s="231"/>
      <c r="EH159" s="233"/>
    </row>
    <row r="160" spans="1:138" x14ac:dyDescent="0.25">
      <c r="A160" s="152">
        <v>156</v>
      </c>
      <c r="B160" s="146" t="s">
        <v>559</v>
      </c>
      <c r="C160" s="146"/>
      <c r="D160" s="168"/>
      <c r="E160" s="166"/>
      <c r="F160" s="166"/>
      <c r="G160" s="135"/>
      <c r="I160" s="356"/>
      <c r="L160" s="146"/>
      <c r="M160" s="167"/>
      <c r="N160" s="146"/>
      <c r="O160" s="146"/>
      <c r="P160" s="146"/>
      <c r="Q160" s="146"/>
      <c r="R160" s="146"/>
      <c r="S160" s="167"/>
      <c r="T160" s="146"/>
      <c r="U160" s="146"/>
      <c r="V160" s="146"/>
      <c r="W160" s="146"/>
      <c r="X160" s="146"/>
      <c r="Y160" s="167"/>
      <c r="Z160" s="146"/>
      <c r="AA160" s="146"/>
      <c r="AB160" s="146"/>
      <c r="AC160" s="146"/>
      <c r="AD160" s="146"/>
      <c r="AE160" s="167"/>
      <c r="AF160" s="146"/>
      <c r="AG160" s="146"/>
      <c r="AH160" s="146"/>
      <c r="AI160" s="169"/>
      <c r="AJ160" s="169"/>
      <c r="AK160" s="170"/>
      <c r="AL160" s="167"/>
      <c r="AM160" s="146"/>
      <c r="AN160" s="146"/>
      <c r="AO160" s="146"/>
      <c r="AP160" s="146"/>
      <c r="AQ160" s="171"/>
      <c r="AR160" s="172" t="s">
        <v>1125</v>
      </c>
      <c r="AS160" s="359"/>
      <c r="AT160" s="173"/>
      <c r="AU160" s="173"/>
      <c r="AV160" s="173"/>
      <c r="AW160" s="173"/>
      <c r="AX160" s="173"/>
      <c r="AY160" s="173"/>
      <c r="AZ160" s="173"/>
      <c r="BA160" s="173"/>
      <c r="BB160" s="173"/>
      <c r="BC160" s="146"/>
      <c r="BD160" s="173"/>
      <c r="BE160" s="173"/>
      <c r="BF160" s="173"/>
      <c r="BG160" s="173"/>
      <c r="BH160" s="167"/>
      <c r="BI160" s="171"/>
      <c r="BJ160" s="302"/>
      <c r="BK160" s="303"/>
      <c r="BL160" s="173"/>
      <c r="BM160" s="304"/>
      <c r="BN160" s="278"/>
      <c r="BO160" s="171"/>
      <c r="BP160" s="231"/>
      <c r="BQ160" s="231"/>
      <c r="BR160" s="231"/>
      <c r="BS160" s="231"/>
      <c r="BT160" s="231"/>
      <c r="BU160" s="231"/>
      <c r="BV160" s="233"/>
      <c r="BW160" s="167"/>
      <c r="BX160" s="231"/>
      <c r="BY160" s="231"/>
      <c r="BZ160" s="231"/>
      <c r="CA160" s="231"/>
      <c r="CB160" s="231"/>
      <c r="CC160" s="233"/>
      <c r="CD160" s="167"/>
      <c r="CE160" s="231"/>
      <c r="CF160" s="231"/>
      <c r="CG160" s="231"/>
      <c r="CH160" s="231"/>
      <c r="CI160" s="231"/>
      <c r="CJ160" s="233"/>
      <c r="CK160" s="167"/>
      <c r="CL160" s="146"/>
      <c r="CM160" s="146"/>
      <c r="CN160" s="146"/>
      <c r="CO160" s="146"/>
      <c r="CP160" s="146"/>
      <c r="CQ160" s="146"/>
      <c r="CR160" s="167"/>
      <c r="CS160" s="231"/>
      <c r="CT160" s="231"/>
      <c r="CU160" s="231"/>
      <c r="CV160" s="231"/>
      <c r="CW160" s="231"/>
      <c r="CX160" s="231"/>
      <c r="CY160" s="231"/>
      <c r="CZ160" s="231"/>
      <c r="DA160" s="231"/>
      <c r="DB160" s="231"/>
      <c r="DC160" s="231"/>
      <c r="DD160" s="231"/>
      <c r="DE160" s="231"/>
      <c r="DF160" s="231"/>
      <c r="DG160" s="231"/>
      <c r="DH160" s="231"/>
      <c r="DI160" s="231"/>
      <c r="DJ160" s="231"/>
      <c r="DK160" s="231"/>
      <c r="DL160" s="231"/>
      <c r="DM160" s="231"/>
      <c r="DN160" s="231"/>
      <c r="DO160" s="231"/>
      <c r="DP160" s="231"/>
      <c r="DQ160" s="231"/>
      <c r="DR160" s="231"/>
      <c r="DS160" s="231"/>
      <c r="DT160" s="278"/>
      <c r="DU160" s="146"/>
      <c r="DV160" s="173"/>
      <c r="DW160" s="146"/>
      <c r="DX160" s="173"/>
      <c r="DY160" s="146"/>
      <c r="DZ160" s="169"/>
      <c r="EA160" s="169"/>
      <c r="EB160" s="169"/>
      <c r="EC160" s="146"/>
      <c r="ED160" s="207"/>
      <c r="EE160" s="231"/>
      <c r="EF160" s="231"/>
      <c r="EG160" s="231"/>
      <c r="EH160" s="233"/>
    </row>
    <row r="161" spans="1:138" x14ac:dyDescent="0.25">
      <c r="A161" s="152">
        <v>157</v>
      </c>
      <c r="B161" s="146"/>
      <c r="C161" s="146"/>
      <c r="D161" s="168"/>
      <c r="E161" s="166"/>
      <c r="F161" s="166"/>
      <c r="G161" s="135"/>
      <c r="I161" s="356"/>
      <c r="L161" s="146"/>
      <c r="M161" s="167"/>
      <c r="N161" s="146"/>
      <c r="O161" s="146"/>
      <c r="P161" s="146"/>
      <c r="Q161" s="146"/>
      <c r="R161" s="146"/>
      <c r="S161" s="167"/>
      <c r="T161" s="146"/>
      <c r="U161" s="146"/>
      <c r="V161" s="146"/>
      <c r="W161" s="146"/>
      <c r="X161" s="146"/>
      <c r="Y161" s="167"/>
      <c r="Z161" s="146"/>
      <c r="AA161" s="146"/>
      <c r="AB161" s="146"/>
      <c r="AC161" s="146"/>
      <c r="AD161" s="146"/>
      <c r="AE161" s="167"/>
      <c r="AF161" s="146"/>
      <c r="AG161" s="146"/>
      <c r="AH161" s="146"/>
      <c r="AI161" s="169"/>
      <c r="AJ161" s="169"/>
      <c r="AK161" s="170"/>
      <c r="AL161" s="167"/>
      <c r="AM161" s="146"/>
      <c r="AN161" s="146"/>
      <c r="AO161" s="146"/>
      <c r="AP161" s="146"/>
      <c r="AQ161" s="171"/>
      <c r="AR161" s="172" t="s">
        <v>1125</v>
      </c>
      <c r="AS161" s="359"/>
      <c r="AT161" s="173"/>
      <c r="AU161" s="173"/>
      <c r="AV161" s="173"/>
      <c r="AW161" s="173"/>
      <c r="AX161" s="173"/>
      <c r="AY161" s="173"/>
      <c r="AZ161" s="173"/>
      <c r="BA161" s="173"/>
      <c r="BB161" s="173"/>
      <c r="BC161" s="146"/>
      <c r="BD161" s="173"/>
      <c r="BE161" s="173"/>
      <c r="BF161" s="173"/>
      <c r="BG161" s="173"/>
      <c r="BH161" s="167"/>
      <c r="BI161" s="171"/>
      <c r="BJ161" s="302"/>
      <c r="BK161" s="303"/>
      <c r="BL161" s="173"/>
      <c r="BM161" s="304"/>
      <c r="BN161" s="278"/>
      <c r="BO161" s="171"/>
      <c r="BP161" s="231"/>
      <c r="BQ161" s="231"/>
      <c r="BR161" s="231"/>
      <c r="BS161" s="231"/>
      <c r="BT161" s="231"/>
      <c r="BU161" s="231"/>
      <c r="BV161" s="233"/>
      <c r="BW161" s="167"/>
      <c r="BX161" s="231"/>
      <c r="BY161" s="231"/>
      <c r="BZ161" s="231"/>
      <c r="CA161" s="231"/>
      <c r="CB161" s="231"/>
      <c r="CC161" s="233"/>
      <c r="CD161" s="167"/>
      <c r="CE161" s="231"/>
      <c r="CF161" s="231"/>
      <c r="CG161" s="231"/>
      <c r="CH161" s="231"/>
      <c r="CI161" s="231"/>
      <c r="CJ161" s="233"/>
      <c r="CK161" s="167"/>
      <c r="CL161" s="146"/>
      <c r="CM161" s="146"/>
      <c r="CN161" s="146"/>
      <c r="CO161" s="146"/>
      <c r="CP161" s="146"/>
      <c r="CQ161" s="146"/>
      <c r="CR161" s="167"/>
      <c r="CS161" s="231"/>
      <c r="CT161" s="231"/>
      <c r="CU161" s="231"/>
      <c r="CV161" s="231"/>
      <c r="CW161" s="231"/>
      <c r="CX161" s="231"/>
      <c r="CY161" s="231"/>
      <c r="CZ161" s="231"/>
      <c r="DA161" s="231"/>
      <c r="DB161" s="231"/>
      <c r="DC161" s="231"/>
      <c r="DD161" s="231"/>
      <c r="DE161" s="231"/>
      <c r="DF161" s="231"/>
      <c r="DG161" s="231"/>
      <c r="DH161" s="231"/>
      <c r="DI161" s="231"/>
      <c r="DJ161" s="231"/>
      <c r="DK161" s="231"/>
      <c r="DL161" s="231"/>
      <c r="DM161" s="231"/>
      <c r="DN161" s="231"/>
      <c r="DO161" s="231"/>
      <c r="DP161" s="231"/>
      <c r="DQ161" s="231"/>
      <c r="DR161" s="231"/>
      <c r="DS161" s="231"/>
      <c r="DT161" s="278"/>
      <c r="DU161" s="146"/>
      <c r="DV161" s="173"/>
      <c r="DW161" s="146"/>
      <c r="DX161" s="173"/>
      <c r="DY161" s="146"/>
      <c r="DZ161" s="169"/>
      <c r="EA161" s="169"/>
      <c r="EB161" s="169"/>
      <c r="EC161" s="146"/>
      <c r="ED161" s="207"/>
      <c r="EE161" s="231"/>
      <c r="EF161" s="231"/>
      <c r="EG161" s="231"/>
      <c r="EH161" s="233"/>
    </row>
    <row r="162" spans="1:138" x14ac:dyDescent="0.25">
      <c r="A162" s="152">
        <v>158</v>
      </c>
      <c r="B162" s="146"/>
      <c r="C162" s="146"/>
      <c r="D162" s="168"/>
      <c r="E162" s="166"/>
      <c r="F162" s="166"/>
      <c r="G162" s="135"/>
      <c r="I162" s="356"/>
      <c r="L162" s="146"/>
      <c r="M162" s="167"/>
      <c r="N162" s="146"/>
      <c r="O162" s="146"/>
      <c r="P162" s="146"/>
      <c r="Q162" s="146"/>
      <c r="R162" s="146"/>
      <c r="S162" s="167"/>
      <c r="T162" s="146"/>
      <c r="U162" s="146"/>
      <c r="V162" s="146"/>
      <c r="W162" s="146"/>
      <c r="X162" s="146"/>
      <c r="Y162" s="167"/>
      <c r="Z162" s="146"/>
      <c r="AA162" s="146"/>
      <c r="AB162" s="146"/>
      <c r="AC162" s="146"/>
      <c r="AD162" s="146"/>
      <c r="AE162" s="167"/>
      <c r="AF162" s="146"/>
      <c r="AG162" s="146"/>
      <c r="AH162" s="146"/>
      <c r="AI162" s="169"/>
      <c r="AJ162" s="169"/>
      <c r="AK162" s="170"/>
      <c r="AL162" s="167"/>
      <c r="AM162" s="146"/>
      <c r="AN162" s="146"/>
      <c r="AO162" s="146"/>
      <c r="AP162" s="146"/>
      <c r="AQ162" s="171"/>
      <c r="AR162" s="172" t="s">
        <v>1125</v>
      </c>
      <c r="AS162" s="359"/>
      <c r="AT162" s="173"/>
      <c r="AU162" s="173"/>
      <c r="AV162" s="173"/>
      <c r="AW162" s="173"/>
      <c r="AX162" s="173"/>
      <c r="AY162" s="173"/>
      <c r="AZ162" s="173"/>
      <c r="BA162" s="173"/>
      <c r="BB162" s="173"/>
      <c r="BC162" s="146"/>
      <c r="BD162" s="173"/>
      <c r="BE162" s="173"/>
      <c r="BF162" s="173"/>
      <c r="BG162" s="173"/>
      <c r="BH162" s="167"/>
      <c r="BI162" s="171"/>
      <c r="BJ162" s="302"/>
      <c r="BK162" s="303"/>
      <c r="BL162" s="173"/>
      <c r="BM162" s="304"/>
      <c r="BN162" s="278"/>
      <c r="BO162" s="171"/>
      <c r="BP162" s="231"/>
      <c r="BQ162" s="231"/>
      <c r="BR162" s="231"/>
      <c r="BS162" s="231"/>
      <c r="BT162" s="231"/>
      <c r="BU162" s="231"/>
      <c r="BV162" s="233"/>
      <c r="BW162" s="167"/>
      <c r="BX162" s="231"/>
      <c r="BY162" s="231"/>
      <c r="BZ162" s="231"/>
      <c r="CA162" s="231"/>
      <c r="CB162" s="231"/>
      <c r="CC162" s="233"/>
      <c r="CD162" s="167"/>
      <c r="CE162" s="231"/>
      <c r="CF162" s="231"/>
      <c r="CG162" s="231"/>
      <c r="CH162" s="231"/>
      <c r="CI162" s="231"/>
      <c r="CJ162" s="233"/>
      <c r="CK162" s="167"/>
      <c r="CL162" s="146"/>
      <c r="CM162" s="146"/>
      <c r="CN162" s="146"/>
      <c r="CO162" s="146"/>
      <c r="CP162" s="146"/>
      <c r="CQ162" s="146"/>
      <c r="CR162" s="167"/>
      <c r="CS162" s="231"/>
      <c r="CT162" s="231"/>
      <c r="CU162" s="231"/>
      <c r="CV162" s="231"/>
      <c r="CW162" s="231"/>
      <c r="CX162" s="231"/>
      <c r="CY162" s="231"/>
      <c r="CZ162" s="231"/>
      <c r="DA162" s="231"/>
      <c r="DB162" s="231"/>
      <c r="DC162" s="231"/>
      <c r="DD162" s="231"/>
      <c r="DE162" s="231"/>
      <c r="DF162" s="231"/>
      <c r="DG162" s="231"/>
      <c r="DH162" s="231"/>
      <c r="DI162" s="231"/>
      <c r="DJ162" s="231"/>
      <c r="DK162" s="231"/>
      <c r="DL162" s="231"/>
      <c r="DM162" s="231"/>
      <c r="DN162" s="231"/>
      <c r="DO162" s="231"/>
      <c r="DP162" s="231"/>
      <c r="DQ162" s="231"/>
      <c r="DR162" s="231"/>
      <c r="DS162" s="231"/>
      <c r="DT162" s="278"/>
      <c r="DU162" s="146"/>
      <c r="DV162" s="173"/>
      <c r="DW162" s="146"/>
      <c r="DX162" s="173"/>
      <c r="DY162" s="146"/>
      <c r="DZ162" s="169"/>
      <c r="EA162" s="169"/>
      <c r="EB162" s="169"/>
      <c r="EC162" s="146"/>
      <c r="ED162" s="207"/>
      <c r="EE162" s="231"/>
      <c r="EF162" s="231"/>
      <c r="EG162" s="231"/>
      <c r="EH162" s="233"/>
    </row>
    <row r="163" spans="1:138" x14ac:dyDescent="0.25">
      <c r="A163" s="152">
        <v>159</v>
      </c>
      <c r="B163" s="146"/>
      <c r="C163" s="146"/>
      <c r="D163" s="168"/>
      <c r="E163" s="166"/>
      <c r="F163" s="166"/>
      <c r="G163" s="135"/>
      <c r="I163" s="356"/>
      <c r="L163" s="146"/>
      <c r="M163" s="167"/>
      <c r="N163" s="146"/>
      <c r="O163" s="146"/>
      <c r="P163" s="146"/>
      <c r="Q163" s="146"/>
      <c r="R163" s="146"/>
      <c r="S163" s="167"/>
      <c r="T163" s="146"/>
      <c r="U163" s="146"/>
      <c r="V163" s="146"/>
      <c r="W163" s="146"/>
      <c r="X163" s="146"/>
      <c r="Y163" s="167"/>
      <c r="Z163" s="146"/>
      <c r="AA163" s="146"/>
      <c r="AB163" s="146"/>
      <c r="AC163" s="146"/>
      <c r="AD163" s="146"/>
      <c r="AE163" s="167"/>
      <c r="AF163" s="146"/>
      <c r="AG163" s="146"/>
      <c r="AH163" s="146"/>
      <c r="AI163" s="169"/>
      <c r="AJ163" s="169"/>
      <c r="AK163" s="170"/>
      <c r="AL163" s="167"/>
      <c r="AM163" s="146"/>
      <c r="AN163" s="146"/>
      <c r="AO163" s="146"/>
      <c r="AP163" s="146"/>
      <c r="AQ163" s="171"/>
      <c r="AR163" s="172" t="s">
        <v>1125</v>
      </c>
      <c r="AS163" s="359"/>
      <c r="AT163" s="173"/>
      <c r="AU163" s="173"/>
      <c r="AV163" s="173"/>
      <c r="AW163" s="173"/>
      <c r="AX163" s="173"/>
      <c r="AY163" s="173"/>
      <c r="AZ163" s="173"/>
      <c r="BA163" s="173"/>
      <c r="BB163" s="173"/>
      <c r="BC163" s="146"/>
      <c r="BD163" s="173"/>
      <c r="BE163" s="173"/>
      <c r="BF163" s="173"/>
      <c r="BG163" s="173"/>
      <c r="BH163" s="167"/>
      <c r="BI163" s="171"/>
      <c r="BJ163" s="302"/>
      <c r="BK163" s="303"/>
      <c r="BL163" s="173"/>
      <c r="BM163" s="304"/>
      <c r="BN163" s="278"/>
      <c r="BO163" s="171"/>
      <c r="BP163" s="231"/>
      <c r="BQ163" s="231"/>
      <c r="BR163" s="231"/>
      <c r="BS163" s="231"/>
      <c r="BT163" s="231"/>
      <c r="BU163" s="231"/>
      <c r="BV163" s="233"/>
      <c r="BW163" s="167"/>
      <c r="BX163" s="231"/>
      <c r="BY163" s="231"/>
      <c r="BZ163" s="231"/>
      <c r="CA163" s="231"/>
      <c r="CB163" s="231"/>
      <c r="CC163" s="233"/>
      <c r="CD163" s="167"/>
      <c r="CE163" s="231"/>
      <c r="CF163" s="231"/>
      <c r="CG163" s="231"/>
      <c r="CH163" s="231"/>
      <c r="CI163" s="231"/>
      <c r="CJ163" s="233"/>
      <c r="CK163" s="167"/>
      <c r="CL163" s="146"/>
      <c r="CM163" s="146"/>
      <c r="CN163" s="146"/>
      <c r="CO163" s="146"/>
      <c r="CP163" s="146"/>
      <c r="CQ163" s="146"/>
      <c r="CR163" s="167"/>
      <c r="CS163" s="231"/>
      <c r="CT163" s="231"/>
      <c r="CU163" s="231"/>
      <c r="CV163" s="231"/>
      <c r="CW163" s="231"/>
      <c r="CX163" s="231"/>
      <c r="CY163" s="231"/>
      <c r="CZ163" s="231"/>
      <c r="DA163" s="231"/>
      <c r="DB163" s="231"/>
      <c r="DC163" s="231"/>
      <c r="DD163" s="231"/>
      <c r="DE163" s="231"/>
      <c r="DF163" s="231"/>
      <c r="DG163" s="231"/>
      <c r="DH163" s="231"/>
      <c r="DI163" s="231"/>
      <c r="DJ163" s="231"/>
      <c r="DK163" s="231"/>
      <c r="DL163" s="231"/>
      <c r="DM163" s="231"/>
      <c r="DN163" s="231"/>
      <c r="DO163" s="231"/>
      <c r="DP163" s="231"/>
      <c r="DQ163" s="231"/>
      <c r="DR163" s="231"/>
      <c r="DS163" s="231"/>
      <c r="DT163" s="278"/>
      <c r="DU163" s="146"/>
      <c r="DV163" s="173"/>
      <c r="DW163" s="146"/>
      <c r="DX163" s="173"/>
      <c r="DY163" s="146"/>
      <c r="DZ163" s="169"/>
      <c r="EA163" s="169"/>
      <c r="EB163" s="169"/>
      <c r="EC163" s="146"/>
      <c r="ED163" s="207"/>
      <c r="EE163" s="231"/>
      <c r="EF163" s="231"/>
      <c r="EG163" s="231"/>
      <c r="EH163" s="233"/>
    </row>
    <row r="164" spans="1:138" x14ac:dyDescent="0.25">
      <c r="A164" s="152">
        <v>160</v>
      </c>
      <c r="B164" s="146"/>
      <c r="C164" s="146"/>
      <c r="D164" s="168"/>
      <c r="E164" s="166"/>
      <c r="F164" s="166"/>
      <c r="G164" s="135"/>
      <c r="I164" s="356"/>
      <c r="L164" s="146"/>
      <c r="M164" s="167"/>
      <c r="N164" s="146"/>
      <c r="O164" s="146"/>
      <c r="P164" s="146"/>
      <c r="Q164" s="146"/>
      <c r="R164" s="146"/>
      <c r="S164" s="167"/>
      <c r="T164" s="146"/>
      <c r="U164" s="146"/>
      <c r="V164" s="146"/>
      <c r="W164" s="146"/>
      <c r="X164" s="146"/>
      <c r="Y164" s="167"/>
      <c r="Z164" s="146"/>
      <c r="AA164" s="146"/>
      <c r="AB164" s="146"/>
      <c r="AC164" s="146"/>
      <c r="AD164" s="146"/>
      <c r="AE164" s="167"/>
      <c r="AF164" s="146"/>
      <c r="AG164" s="146"/>
      <c r="AH164" s="146"/>
      <c r="AI164" s="169"/>
      <c r="AJ164" s="169"/>
      <c r="AK164" s="170"/>
      <c r="AL164" s="167"/>
      <c r="AM164" s="146"/>
      <c r="AN164" s="146"/>
      <c r="AO164" s="146"/>
      <c r="AP164" s="146"/>
      <c r="AQ164" s="171"/>
      <c r="AR164" s="172" t="s">
        <v>1125</v>
      </c>
      <c r="AS164" s="359"/>
      <c r="AT164" s="173"/>
      <c r="AU164" s="173"/>
      <c r="AV164" s="173"/>
      <c r="AW164" s="173"/>
      <c r="AX164" s="173"/>
      <c r="AY164" s="173"/>
      <c r="AZ164" s="173"/>
      <c r="BA164" s="173"/>
      <c r="BB164" s="173"/>
      <c r="BC164" s="146"/>
      <c r="BD164" s="173"/>
      <c r="BE164" s="173"/>
      <c r="BF164" s="173"/>
      <c r="BG164" s="173"/>
      <c r="BH164" s="167"/>
      <c r="BI164" s="171"/>
      <c r="BJ164" s="302"/>
      <c r="BK164" s="303"/>
      <c r="BL164" s="173"/>
      <c r="BM164" s="304"/>
      <c r="BN164" s="278"/>
      <c r="BO164" s="171"/>
      <c r="BP164" s="231"/>
      <c r="BQ164" s="231"/>
      <c r="BR164" s="231"/>
      <c r="BS164" s="231"/>
      <c r="BT164" s="231"/>
      <c r="BU164" s="231"/>
      <c r="BV164" s="233"/>
      <c r="BW164" s="167"/>
      <c r="BX164" s="231"/>
      <c r="BY164" s="231"/>
      <c r="BZ164" s="231"/>
      <c r="CA164" s="231"/>
      <c r="CB164" s="231"/>
      <c r="CC164" s="233"/>
      <c r="CD164" s="167"/>
      <c r="CE164" s="231"/>
      <c r="CF164" s="231"/>
      <c r="CG164" s="231"/>
      <c r="CH164" s="231"/>
      <c r="CI164" s="231"/>
      <c r="CJ164" s="233"/>
      <c r="CK164" s="167"/>
      <c r="CL164" s="146"/>
      <c r="CM164" s="146"/>
      <c r="CN164" s="146"/>
      <c r="CO164" s="146"/>
      <c r="CP164" s="146"/>
      <c r="CQ164" s="146"/>
      <c r="CR164" s="167"/>
      <c r="CS164" s="231"/>
      <c r="CT164" s="231"/>
      <c r="CU164" s="231"/>
      <c r="CV164" s="231"/>
      <c r="CW164" s="231"/>
      <c r="CX164" s="231"/>
      <c r="CY164" s="231"/>
      <c r="CZ164" s="231"/>
      <c r="DA164" s="231"/>
      <c r="DB164" s="231"/>
      <c r="DC164" s="231"/>
      <c r="DD164" s="231"/>
      <c r="DE164" s="231"/>
      <c r="DF164" s="231"/>
      <c r="DG164" s="231"/>
      <c r="DH164" s="231"/>
      <c r="DI164" s="231"/>
      <c r="DJ164" s="231"/>
      <c r="DK164" s="231"/>
      <c r="DL164" s="231"/>
      <c r="DM164" s="231"/>
      <c r="DN164" s="231"/>
      <c r="DO164" s="231"/>
      <c r="DP164" s="231"/>
      <c r="DQ164" s="231"/>
      <c r="DR164" s="231"/>
      <c r="DS164" s="231"/>
      <c r="DT164" s="278"/>
      <c r="DU164" s="146"/>
      <c r="DV164" s="173"/>
      <c r="DW164" s="146"/>
      <c r="DX164" s="173"/>
      <c r="DY164" s="146"/>
      <c r="DZ164" s="169"/>
      <c r="EA164" s="169"/>
      <c r="EB164" s="169"/>
      <c r="EC164" s="146"/>
      <c r="ED164" s="207"/>
      <c r="EE164" s="231"/>
      <c r="EF164" s="231"/>
      <c r="EG164" s="231"/>
      <c r="EH164" s="233"/>
    </row>
    <row r="165" spans="1:138" x14ac:dyDescent="0.25">
      <c r="A165" s="152">
        <v>161</v>
      </c>
      <c r="B165" s="146"/>
      <c r="C165" s="146"/>
      <c r="D165" s="168"/>
      <c r="E165" s="166"/>
      <c r="F165" s="166"/>
      <c r="G165" s="135"/>
      <c r="I165" s="356"/>
      <c r="L165" s="146"/>
      <c r="M165" s="167"/>
      <c r="N165" s="146"/>
      <c r="O165" s="146"/>
      <c r="P165" s="146"/>
      <c r="Q165" s="146"/>
      <c r="R165" s="146"/>
      <c r="S165" s="167"/>
      <c r="T165" s="146"/>
      <c r="U165" s="146"/>
      <c r="V165" s="146"/>
      <c r="W165" s="146"/>
      <c r="X165" s="146"/>
      <c r="Y165" s="167"/>
      <c r="Z165" s="146"/>
      <c r="AA165" s="146"/>
      <c r="AB165" s="146"/>
      <c r="AC165" s="146"/>
      <c r="AD165" s="146"/>
      <c r="AE165" s="167"/>
      <c r="AF165" s="146"/>
      <c r="AG165" s="146"/>
      <c r="AH165" s="146"/>
      <c r="AI165" s="169"/>
      <c r="AJ165" s="169"/>
      <c r="AK165" s="170"/>
      <c r="AL165" s="167"/>
      <c r="AM165" s="146"/>
      <c r="AN165" s="146"/>
      <c r="AO165" s="146"/>
      <c r="AP165" s="146"/>
      <c r="AQ165" s="171"/>
      <c r="AR165" s="172" t="s">
        <v>1125</v>
      </c>
      <c r="AS165" s="359"/>
      <c r="AT165" s="173"/>
      <c r="AU165" s="173"/>
      <c r="AV165" s="173"/>
      <c r="AW165" s="173"/>
      <c r="AX165" s="173"/>
      <c r="AY165" s="173"/>
      <c r="AZ165" s="173"/>
      <c r="BA165" s="173"/>
      <c r="BB165" s="173"/>
      <c r="BC165" s="146"/>
      <c r="BD165" s="173"/>
      <c r="BE165" s="173"/>
      <c r="BF165" s="173"/>
      <c r="BG165" s="173"/>
      <c r="BH165" s="167"/>
      <c r="BI165" s="171"/>
      <c r="BJ165" s="302"/>
      <c r="BK165" s="303"/>
      <c r="BL165" s="173"/>
      <c r="BM165" s="304"/>
      <c r="BN165" s="278"/>
      <c r="BO165" s="171"/>
      <c r="BP165" s="231"/>
      <c r="BQ165" s="231"/>
      <c r="BR165" s="231"/>
      <c r="BS165" s="231"/>
      <c r="BT165" s="231"/>
      <c r="BU165" s="231"/>
      <c r="BV165" s="233"/>
      <c r="BW165" s="167"/>
      <c r="BX165" s="231"/>
      <c r="BY165" s="231"/>
      <c r="BZ165" s="231"/>
      <c r="CA165" s="231"/>
      <c r="CB165" s="231"/>
      <c r="CC165" s="233"/>
      <c r="CD165" s="167"/>
      <c r="CE165" s="231"/>
      <c r="CF165" s="231"/>
      <c r="CG165" s="231"/>
      <c r="CH165" s="231"/>
      <c r="CI165" s="231"/>
      <c r="CJ165" s="233"/>
      <c r="CK165" s="167"/>
      <c r="CL165" s="146"/>
      <c r="CM165" s="146"/>
      <c r="CN165" s="146"/>
      <c r="CO165" s="146"/>
      <c r="CP165" s="146"/>
      <c r="CQ165" s="146"/>
      <c r="CR165" s="167"/>
      <c r="CS165" s="231"/>
      <c r="CT165" s="231"/>
      <c r="CU165" s="231"/>
      <c r="CV165" s="231"/>
      <c r="CW165" s="231"/>
      <c r="CX165" s="231"/>
      <c r="CY165" s="231"/>
      <c r="CZ165" s="231"/>
      <c r="DA165" s="231"/>
      <c r="DB165" s="231"/>
      <c r="DC165" s="231"/>
      <c r="DD165" s="231"/>
      <c r="DE165" s="231"/>
      <c r="DF165" s="231"/>
      <c r="DG165" s="231"/>
      <c r="DH165" s="231"/>
      <c r="DI165" s="231"/>
      <c r="DJ165" s="231"/>
      <c r="DK165" s="231"/>
      <c r="DL165" s="231"/>
      <c r="DM165" s="231"/>
      <c r="DN165" s="231"/>
      <c r="DO165" s="231"/>
      <c r="DP165" s="231"/>
      <c r="DQ165" s="231"/>
      <c r="DR165" s="231"/>
      <c r="DS165" s="231"/>
      <c r="DT165" s="278"/>
      <c r="DU165" s="146"/>
      <c r="DV165" s="173"/>
      <c r="DW165" s="146"/>
      <c r="DX165" s="173"/>
      <c r="DY165" s="146"/>
      <c r="DZ165" s="169"/>
      <c r="EA165" s="169"/>
      <c r="EB165" s="169"/>
      <c r="EC165" s="146"/>
      <c r="ED165" s="207"/>
      <c r="EE165" s="231"/>
      <c r="EF165" s="231"/>
      <c r="EG165" s="231"/>
      <c r="EH165" s="233"/>
    </row>
    <row r="166" spans="1:138" x14ac:dyDescent="0.25">
      <c r="A166" s="152">
        <v>162</v>
      </c>
      <c r="B166" s="146"/>
      <c r="C166" s="146"/>
      <c r="D166" s="168"/>
      <c r="E166" s="166"/>
      <c r="F166" s="166"/>
      <c r="G166" s="135"/>
      <c r="I166" s="356"/>
      <c r="L166" s="146"/>
      <c r="M166" s="167"/>
      <c r="N166" s="146"/>
      <c r="O166" s="146"/>
      <c r="P166" s="146"/>
      <c r="Q166" s="146"/>
      <c r="R166" s="146"/>
      <c r="S166" s="167"/>
      <c r="T166" s="146"/>
      <c r="U166" s="146"/>
      <c r="V166" s="146"/>
      <c r="W166" s="146"/>
      <c r="X166" s="146"/>
      <c r="Y166" s="167"/>
      <c r="Z166" s="146"/>
      <c r="AA166" s="146"/>
      <c r="AB166" s="146"/>
      <c r="AC166" s="146"/>
      <c r="AD166" s="146"/>
      <c r="AE166" s="167"/>
      <c r="AF166" s="146"/>
      <c r="AG166" s="146"/>
      <c r="AH166" s="146"/>
      <c r="AI166" s="169"/>
      <c r="AJ166" s="169"/>
      <c r="AK166" s="170"/>
      <c r="AL166" s="167"/>
      <c r="AM166" s="146"/>
      <c r="AN166" s="146"/>
      <c r="AO166" s="146"/>
      <c r="AP166" s="146"/>
      <c r="AQ166" s="171"/>
      <c r="AR166" s="172" t="s">
        <v>1125</v>
      </c>
      <c r="AS166" s="359"/>
      <c r="AT166" s="173"/>
      <c r="AU166" s="173"/>
      <c r="AV166" s="173"/>
      <c r="AW166" s="173"/>
      <c r="AX166" s="173"/>
      <c r="AY166" s="173"/>
      <c r="AZ166" s="173"/>
      <c r="BA166" s="173"/>
      <c r="BB166" s="173"/>
      <c r="BC166" s="146"/>
      <c r="BD166" s="173"/>
      <c r="BE166" s="173"/>
      <c r="BF166" s="173"/>
      <c r="BG166" s="173"/>
      <c r="BH166" s="167"/>
      <c r="BI166" s="171"/>
      <c r="BJ166" s="302"/>
      <c r="BK166" s="303"/>
      <c r="BL166" s="173"/>
      <c r="BM166" s="304"/>
      <c r="BN166" s="278"/>
      <c r="BO166" s="171"/>
      <c r="BP166" s="231"/>
      <c r="BQ166" s="231"/>
      <c r="BR166" s="231"/>
      <c r="BS166" s="231"/>
      <c r="BT166" s="231"/>
      <c r="BU166" s="231"/>
      <c r="BV166" s="233"/>
      <c r="BW166" s="167"/>
      <c r="BX166" s="231"/>
      <c r="BY166" s="231"/>
      <c r="BZ166" s="231"/>
      <c r="CA166" s="231"/>
      <c r="CB166" s="231"/>
      <c r="CC166" s="233"/>
      <c r="CD166" s="167"/>
      <c r="CE166" s="231"/>
      <c r="CF166" s="231"/>
      <c r="CG166" s="231"/>
      <c r="CH166" s="231"/>
      <c r="CI166" s="231"/>
      <c r="CJ166" s="233"/>
      <c r="CK166" s="167"/>
      <c r="CL166" s="146"/>
      <c r="CM166" s="146"/>
      <c r="CN166" s="146"/>
      <c r="CO166" s="146"/>
      <c r="CP166" s="146"/>
      <c r="CQ166" s="146"/>
      <c r="CR166" s="167"/>
      <c r="CS166" s="231"/>
      <c r="CT166" s="231"/>
      <c r="CU166" s="231"/>
      <c r="CV166" s="231"/>
      <c r="CW166" s="231"/>
      <c r="CX166" s="231"/>
      <c r="CY166" s="231"/>
      <c r="CZ166" s="231"/>
      <c r="DA166" s="231"/>
      <c r="DB166" s="231"/>
      <c r="DC166" s="231"/>
      <c r="DD166" s="231"/>
      <c r="DE166" s="231"/>
      <c r="DF166" s="231"/>
      <c r="DG166" s="231"/>
      <c r="DH166" s="231"/>
      <c r="DI166" s="231"/>
      <c r="DJ166" s="231"/>
      <c r="DK166" s="231"/>
      <c r="DL166" s="231"/>
      <c r="DM166" s="231"/>
      <c r="DN166" s="231"/>
      <c r="DO166" s="231"/>
      <c r="DP166" s="231"/>
      <c r="DQ166" s="231"/>
      <c r="DR166" s="231"/>
      <c r="DS166" s="231"/>
      <c r="DT166" s="278"/>
      <c r="DU166" s="146"/>
      <c r="DV166" s="173"/>
      <c r="DW166" s="146"/>
      <c r="DX166" s="173"/>
      <c r="DY166" s="146"/>
      <c r="DZ166" s="169"/>
      <c r="EA166" s="169"/>
      <c r="EB166" s="169"/>
      <c r="EC166" s="146"/>
      <c r="ED166" s="207"/>
      <c r="EE166" s="231"/>
      <c r="EF166" s="231"/>
      <c r="EG166" s="231"/>
      <c r="EH166" s="233"/>
    </row>
    <row r="167" spans="1:138" x14ac:dyDescent="0.25">
      <c r="A167" s="152">
        <v>163</v>
      </c>
      <c r="B167" s="146"/>
      <c r="C167" s="146"/>
      <c r="D167" s="168"/>
      <c r="E167" s="166"/>
      <c r="F167" s="166"/>
      <c r="G167" s="135"/>
      <c r="I167" s="356"/>
      <c r="L167" s="146"/>
      <c r="M167" s="167"/>
      <c r="N167" s="146"/>
      <c r="O167" s="146"/>
      <c r="P167" s="146"/>
      <c r="Q167" s="146"/>
      <c r="R167" s="146"/>
      <c r="S167" s="167"/>
      <c r="T167" s="146"/>
      <c r="U167" s="146"/>
      <c r="V167" s="146"/>
      <c r="W167" s="146"/>
      <c r="X167" s="146"/>
      <c r="Y167" s="167"/>
      <c r="Z167" s="146"/>
      <c r="AA167" s="146"/>
      <c r="AB167" s="146"/>
      <c r="AC167" s="146"/>
      <c r="AD167" s="146"/>
      <c r="AE167" s="167"/>
      <c r="AF167" s="146"/>
      <c r="AG167" s="146"/>
      <c r="AH167" s="146"/>
      <c r="AI167" s="169"/>
      <c r="AJ167" s="169"/>
      <c r="AK167" s="170"/>
      <c r="AL167" s="167"/>
      <c r="AM167" s="146"/>
      <c r="AN167" s="146"/>
      <c r="AO167" s="146"/>
      <c r="AP167" s="146"/>
      <c r="AQ167" s="171"/>
      <c r="AR167" s="172" t="s">
        <v>1125</v>
      </c>
      <c r="AS167" s="359"/>
      <c r="AT167" s="173"/>
      <c r="AU167" s="173"/>
      <c r="AV167" s="173"/>
      <c r="AW167" s="173"/>
      <c r="AX167" s="173"/>
      <c r="AY167" s="173"/>
      <c r="AZ167" s="173"/>
      <c r="BA167" s="173"/>
      <c r="BB167" s="173"/>
      <c r="BC167" s="146"/>
      <c r="BD167" s="173"/>
      <c r="BE167" s="173"/>
      <c r="BF167" s="173"/>
      <c r="BG167" s="173"/>
      <c r="BH167" s="167"/>
      <c r="BI167" s="171"/>
      <c r="BJ167" s="302"/>
      <c r="BK167" s="303"/>
      <c r="BL167" s="173"/>
      <c r="BM167" s="304"/>
      <c r="BN167" s="278"/>
      <c r="BO167" s="171"/>
      <c r="BP167" s="231"/>
      <c r="BQ167" s="231"/>
      <c r="BR167" s="231"/>
      <c r="BS167" s="231"/>
      <c r="BT167" s="231"/>
      <c r="BU167" s="231"/>
      <c r="BV167" s="233"/>
      <c r="BW167" s="167"/>
      <c r="BX167" s="231"/>
      <c r="BY167" s="231"/>
      <c r="BZ167" s="231"/>
      <c r="CA167" s="231"/>
      <c r="CB167" s="231"/>
      <c r="CC167" s="233"/>
      <c r="CD167" s="167"/>
      <c r="CE167" s="231"/>
      <c r="CF167" s="231"/>
      <c r="CG167" s="231"/>
      <c r="CH167" s="231"/>
      <c r="CI167" s="231"/>
      <c r="CJ167" s="233"/>
      <c r="CK167" s="167"/>
      <c r="CL167" s="146"/>
      <c r="CM167" s="146"/>
      <c r="CN167" s="146"/>
      <c r="CO167" s="146"/>
      <c r="CP167" s="146"/>
      <c r="CQ167" s="146"/>
      <c r="CR167" s="167"/>
      <c r="CS167" s="231"/>
      <c r="CT167" s="231"/>
      <c r="CU167" s="231"/>
      <c r="CV167" s="231"/>
      <c r="CW167" s="231"/>
      <c r="CX167" s="231"/>
      <c r="CY167" s="231"/>
      <c r="CZ167" s="231"/>
      <c r="DA167" s="231"/>
      <c r="DB167" s="231"/>
      <c r="DC167" s="231"/>
      <c r="DD167" s="231"/>
      <c r="DE167" s="231"/>
      <c r="DF167" s="231"/>
      <c r="DG167" s="231"/>
      <c r="DH167" s="231"/>
      <c r="DI167" s="231"/>
      <c r="DJ167" s="231"/>
      <c r="DK167" s="231"/>
      <c r="DL167" s="231"/>
      <c r="DM167" s="231"/>
      <c r="DN167" s="231"/>
      <c r="DO167" s="231"/>
      <c r="DP167" s="231"/>
      <c r="DQ167" s="231"/>
      <c r="DR167" s="231"/>
      <c r="DS167" s="231"/>
      <c r="DT167" s="278"/>
      <c r="DU167" s="146"/>
      <c r="DV167" s="173"/>
      <c r="DW167" s="146"/>
      <c r="DX167" s="173"/>
      <c r="DY167" s="146"/>
      <c r="DZ167" s="169"/>
      <c r="EA167" s="169"/>
      <c r="EB167" s="169"/>
      <c r="EC167" s="146"/>
      <c r="ED167" s="207"/>
      <c r="EE167" s="231"/>
      <c r="EF167" s="231"/>
      <c r="EG167" s="231"/>
      <c r="EH167" s="233"/>
    </row>
    <row r="168" spans="1:138" x14ac:dyDescent="0.25">
      <c r="A168" s="152">
        <v>164</v>
      </c>
      <c r="B168" s="146"/>
      <c r="C168" s="146"/>
      <c r="D168" s="168"/>
      <c r="E168" s="166"/>
      <c r="F168" s="166"/>
      <c r="G168" s="135"/>
      <c r="I168" s="356"/>
      <c r="L168" s="146"/>
      <c r="M168" s="167"/>
      <c r="N168" s="146"/>
      <c r="O168" s="146"/>
      <c r="P168" s="146"/>
      <c r="Q168" s="146"/>
      <c r="R168" s="146"/>
      <c r="S168" s="167"/>
      <c r="T168" s="146"/>
      <c r="U168" s="146"/>
      <c r="V168" s="146"/>
      <c r="W168" s="146"/>
      <c r="X168" s="146"/>
      <c r="Y168" s="167"/>
      <c r="Z168" s="146"/>
      <c r="AA168" s="146"/>
      <c r="AB168" s="146"/>
      <c r="AC168" s="146"/>
      <c r="AD168" s="146"/>
      <c r="AE168" s="167"/>
      <c r="AF168" s="146"/>
      <c r="AG168" s="146"/>
      <c r="AH168" s="146"/>
      <c r="AI168" s="169"/>
      <c r="AJ168" s="169"/>
      <c r="AK168" s="170"/>
      <c r="AL168" s="167"/>
      <c r="AM168" s="146"/>
      <c r="AN168" s="146"/>
      <c r="AO168" s="146"/>
      <c r="AP168" s="146"/>
      <c r="AQ168" s="171"/>
      <c r="AR168" s="172" t="s">
        <v>1125</v>
      </c>
      <c r="AS168" s="359"/>
      <c r="AT168" s="173"/>
      <c r="AU168" s="173"/>
      <c r="AV168" s="173"/>
      <c r="AW168" s="173"/>
      <c r="AX168" s="173"/>
      <c r="AY168" s="173"/>
      <c r="AZ168" s="173"/>
      <c r="BA168" s="173"/>
      <c r="BB168" s="173"/>
      <c r="BC168" s="146"/>
      <c r="BD168" s="173"/>
      <c r="BE168" s="173"/>
      <c r="BF168" s="173"/>
      <c r="BG168" s="173"/>
      <c r="BH168" s="167"/>
      <c r="BI168" s="171"/>
      <c r="BJ168" s="302"/>
      <c r="BK168" s="303"/>
      <c r="BL168" s="173"/>
      <c r="BM168" s="304"/>
      <c r="BN168" s="278"/>
      <c r="BO168" s="171"/>
      <c r="BP168" s="231"/>
      <c r="BQ168" s="231"/>
      <c r="BR168" s="231"/>
      <c r="BS168" s="231"/>
      <c r="BT168" s="231"/>
      <c r="BU168" s="231"/>
      <c r="BV168" s="233"/>
      <c r="BW168" s="167"/>
      <c r="BX168" s="231"/>
      <c r="BY168" s="231"/>
      <c r="BZ168" s="231"/>
      <c r="CA168" s="231"/>
      <c r="CB168" s="231"/>
      <c r="CC168" s="233"/>
      <c r="CD168" s="167"/>
      <c r="CE168" s="231"/>
      <c r="CF168" s="231"/>
      <c r="CG168" s="231"/>
      <c r="CH168" s="231"/>
      <c r="CI168" s="231"/>
      <c r="CJ168" s="233"/>
      <c r="CK168" s="167"/>
      <c r="CL168" s="146"/>
      <c r="CM168" s="146"/>
      <c r="CN168" s="146"/>
      <c r="CO168" s="146"/>
      <c r="CP168" s="146"/>
      <c r="CQ168" s="146"/>
      <c r="CR168" s="167"/>
      <c r="CS168" s="231"/>
      <c r="CT168" s="231"/>
      <c r="CU168" s="231"/>
      <c r="CV168" s="231"/>
      <c r="CW168" s="231"/>
      <c r="CX168" s="231"/>
      <c r="CY168" s="231"/>
      <c r="CZ168" s="231"/>
      <c r="DA168" s="231"/>
      <c r="DB168" s="231"/>
      <c r="DC168" s="231"/>
      <c r="DD168" s="231"/>
      <c r="DE168" s="231"/>
      <c r="DF168" s="231"/>
      <c r="DG168" s="231"/>
      <c r="DH168" s="231"/>
      <c r="DI168" s="231"/>
      <c r="DJ168" s="231"/>
      <c r="DK168" s="231"/>
      <c r="DL168" s="231"/>
      <c r="DM168" s="231"/>
      <c r="DN168" s="231"/>
      <c r="DO168" s="231"/>
      <c r="DP168" s="231"/>
      <c r="DQ168" s="231"/>
      <c r="DR168" s="231"/>
      <c r="DS168" s="231"/>
      <c r="DT168" s="278"/>
      <c r="DU168" s="146"/>
      <c r="DV168" s="173"/>
      <c r="DW168" s="146"/>
      <c r="DX168" s="173"/>
      <c r="DY168" s="146"/>
      <c r="DZ168" s="169"/>
      <c r="EA168" s="169"/>
      <c r="EB168" s="169"/>
      <c r="EC168" s="146"/>
      <c r="ED168" s="207"/>
      <c r="EE168" s="231"/>
      <c r="EF168" s="231"/>
      <c r="EG168" s="231"/>
      <c r="EH168" s="233"/>
    </row>
    <row r="169" spans="1:138" x14ac:dyDescent="0.25">
      <c r="A169" s="152">
        <v>165</v>
      </c>
      <c r="B169" s="146"/>
      <c r="C169" s="146"/>
      <c r="D169" s="168"/>
      <c r="E169" s="166"/>
      <c r="F169" s="166"/>
      <c r="G169" s="135"/>
      <c r="I169" s="356"/>
      <c r="L169" s="146"/>
      <c r="M169" s="167"/>
      <c r="N169" s="146"/>
      <c r="O169" s="146"/>
      <c r="P169" s="146"/>
      <c r="Q169" s="146"/>
      <c r="R169" s="146"/>
      <c r="S169" s="167"/>
      <c r="T169" s="146"/>
      <c r="U169" s="146"/>
      <c r="V169" s="146"/>
      <c r="W169" s="146"/>
      <c r="X169" s="146"/>
      <c r="Y169" s="167"/>
      <c r="Z169" s="146"/>
      <c r="AA169" s="146"/>
      <c r="AB169" s="146"/>
      <c r="AC169" s="146"/>
      <c r="AD169" s="146"/>
      <c r="AE169" s="167"/>
      <c r="AF169" s="146"/>
      <c r="AG169" s="146"/>
      <c r="AH169" s="146"/>
      <c r="AI169" s="169"/>
      <c r="AJ169" s="169"/>
      <c r="AK169" s="170"/>
      <c r="AL169" s="167"/>
      <c r="AM169" s="146"/>
      <c r="AN169" s="146"/>
      <c r="AO169" s="146"/>
      <c r="AP169" s="146"/>
      <c r="AQ169" s="171"/>
      <c r="AR169" s="172" t="s">
        <v>1125</v>
      </c>
      <c r="AS169" s="359"/>
      <c r="AT169" s="173"/>
      <c r="AU169" s="173"/>
      <c r="AV169" s="173"/>
      <c r="AW169" s="173"/>
      <c r="AX169" s="173"/>
      <c r="AY169" s="173"/>
      <c r="AZ169" s="173"/>
      <c r="BA169" s="173"/>
      <c r="BB169" s="173"/>
      <c r="BC169" s="146"/>
      <c r="BD169" s="173"/>
      <c r="BE169" s="173"/>
      <c r="BF169" s="173"/>
      <c r="BG169" s="173"/>
      <c r="BH169" s="167"/>
      <c r="BI169" s="171"/>
      <c r="BJ169" s="302"/>
      <c r="BK169" s="303"/>
      <c r="BL169" s="173"/>
      <c r="BM169" s="304"/>
      <c r="BN169" s="278"/>
      <c r="BO169" s="171"/>
      <c r="BP169" s="231"/>
      <c r="BQ169" s="231"/>
      <c r="BR169" s="231"/>
      <c r="BS169" s="231"/>
      <c r="BT169" s="231"/>
      <c r="BU169" s="231"/>
      <c r="BV169" s="233"/>
      <c r="BW169" s="167"/>
      <c r="BX169" s="231"/>
      <c r="BY169" s="231"/>
      <c r="BZ169" s="231"/>
      <c r="CA169" s="231"/>
      <c r="CB169" s="231"/>
      <c r="CC169" s="233"/>
      <c r="CD169" s="167"/>
      <c r="CE169" s="231"/>
      <c r="CF169" s="231"/>
      <c r="CG169" s="231"/>
      <c r="CH169" s="231"/>
      <c r="CI169" s="231"/>
      <c r="CJ169" s="233"/>
      <c r="CK169" s="167"/>
      <c r="CL169" s="146"/>
      <c r="CM169" s="146"/>
      <c r="CN169" s="146"/>
      <c r="CO169" s="146"/>
      <c r="CP169" s="146"/>
      <c r="CQ169" s="146"/>
      <c r="CR169" s="167"/>
      <c r="CS169" s="231"/>
      <c r="CT169" s="231"/>
      <c r="CU169" s="231"/>
      <c r="CV169" s="231"/>
      <c r="CW169" s="231"/>
      <c r="CX169" s="231"/>
      <c r="CY169" s="231"/>
      <c r="CZ169" s="231"/>
      <c r="DA169" s="231"/>
      <c r="DB169" s="231"/>
      <c r="DC169" s="231"/>
      <c r="DD169" s="231"/>
      <c r="DE169" s="231"/>
      <c r="DF169" s="231"/>
      <c r="DG169" s="231"/>
      <c r="DH169" s="231"/>
      <c r="DI169" s="231"/>
      <c r="DJ169" s="231"/>
      <c r="DK169" s="231"/>
      <c r="DL169" s="231"/>
      <c r="DM169" s="231"/>
      <c r="DN169" s="231"/>
      <c r="DO169" s="231"/>
      <c r="DP169" s="231"/>
      <c r="DQ169" s="231"/>
      <c r="DR169" s="231"/>
      <c r="DS169" s="231"/>
      <c r="DT169" s="278"/>
      <c r="DU169" s="146"/>
      <c r="DV169" s="173"/>
      <c r="DW169" s="146"/>
      <c r="DX169" s="173"/>
      <c r="DY169" s="146"/>
      <c r="DZ169" s="169"/>
      <c r="EA169" s="169"/>
      <c r="EB169" s="169"/>
      <c r="EC169" s="146"/>
      <c r="ED169" s="207"/>
      <c r="EE169" s="231"/>
      <c r="EF169" s="231"/>
      <c r="EG169" s="231"/>
      <c r="EH169" s="233"/>
    </row>
    <row r="170" spans="1:138" x14ac:dyDescent="0.25">
      <c r="A170" s="152">
        <v>166</v>
      </c>
      <c r="B170" s="146"/>
      <c r="C170" s="146"/>
      <c r="D170" s="168"/>
      <c r="E170" s="166"/>
      <c r="F170" s="166"/>
      <c r="G170" s="135"/>
      <c r="I170" s="356"/>
      <c r="L170" s="146"/>
      <c r="M170" s="167"/>
      <c r="N170" s="146"/>
      <c r="O170" s="146"/>
      <c r="P170" s="146"/>
      <c r="Q170" s="146"/>
      <c r="R170" s="146"/>
      <c r="S170" s="167"/>
      <c r="T170" s="146"/>
      <c r="U170" s="146"/>
      <c r="V170" s="146"/>
      <c r="W170" s="146"/>
      <c r="X170" s="146"/>
      <c r="Y170" s="167"/>
      <c r="Z170" s="146"/>
      <c r="AA170" s="146"/>
      <c r="AB170" s="146"/>
      <c r="AC170" s="146"/>
      <c r="AD170" s="146"/>
      <c r="AE170" s="167"/>
      <c r="AF170" s="146"/>
      <c r="AG170" s="146"/>
      <c r="AH170" s="146"/>
      <c r="AI170" s="169"/>
      <c r="AJ170" s="169"/>
      <c r="AK170" s="170"/>
      <c r="AL170" s="167"/>
      <c r="AM170" s="146"/>
      <c r="AN170" s="146"/>
      <c r="AO170" s="146"/>
      <c r="AP170" s="146"/>
      <c r="AQ170" s="171"/>
      <c r="AR170" s="172" t="s">
        <v>1125</v>
      </c>
      <c r="AS170" s="359"/>
      <c r="AT170" s="173"/>
      <c r="AU170" s="173"/>
      <c r="AV170" s="173"/>
      <c r="AW170" s="173"/>
      <c r="AX170" s="173"/>
      <c r="AY170" s="173"/>
      <c r="AZ170" s="173"/>
      <c r="BA170" s="173"/>
      <c r="BB170" s="173"/>
      <c r="BC170" s="146"/>
      <c r="BD170" s="173"/>
      <c r="BE170" s="173"/>
      <c r="BF170" s="173"/>
      <c r="BG170" s="173"/>
      <c r="BH170" s="167"/>
      <c r="BI170" s="171"/>
      <c r="BJ170" s="302"/>
      <c r="BK170" s="303"/>
      <c r="BL170" s="173"/>
      <c r="BM170" s="304"/>
      <c r="BN170" s="278"/>
      <c r="BO170" s="171"/>
      <c r="BP170" s="231"/>
      <c r="BQ170" s="231"/>
      <c r="BR170" s="231"/>
      <c r="BS170" s="231"/>
      <c r="BT170" s="231"/>
      <c r="BU170" s="231"/>
      <c r="BV170" s="233"/>
      <c r="BW170" s="167"/>
      <c r="BX170" s="231"/>
      <c r="BY170" s="231"/>
      <c r="BZ170" s="231"/>
      <c r="CA170" s="231"/>
      <c r="CB170" s="231"/>
      <c r="CC170" s="233"/>
      <c r="CD170" s="167"/>
      <c r="CE170" s="231"/>
      <c r="CF170" s="231"/>
      <c r="CG170" s="231"/>
      <c r="CH170" s="231"/>
      <c r="CI170" s="231"/>
      <c r="CJ170" s="233"/>
      <c r="CK170" s="167"/>
      <c r="CL170" s="146"/>
      <c r="CM170" s="146"/>
      <c r="CN170" s="146"/>
      <c r="CO170" s="146"/>
      <c r="CP170" s="146"/>
      <c r="CQ170" s="146"/>
      <c r="CR170" s="167"/>
      <c r="CS170" s="231"/>
      <c r="CT170" s="231"/>
      <c r="CU170" s="231"/>
      <c r="CV170" s="231"/>
      <c r="CW170" s="231"/>
      <c r="CX170" s="231"/>
      <c r="CY170" s="231"/>
      <c r="CZ170" s="231"/>
      <c r="DA170" s="231"/>
      <c r="DB170" s="231"/>
      <c r="DC170" s="231"/>
      <c r="DD170" s="231"/>
      <c r="DE170" s="231"/>
      <c r="DF170" s="231"/>
      <c r="DG170" s="231"/>
      <c r="DH170" s="231"/>
      <c r="DI170" s="231"/>
      <c r="DJ170" s="231"/>
      <c r="DK170" s="231"/>
      <c r="DL170" s="231"/>
      <c r="DM170" s="231"/>
      <c r="DN170" s="231"/>
      <c r="DO170" s="231"/>
      <c r="DP170" s="231"/>
      <c r="DQ170" s="231"/>
      <c r="DR170" s="231"/>
      <c r="DS170" s="231"/>
      <c r="DT170" s="278"/>
      <c r="DU170" s="146"/>
      <c r="DV170" s="173"/>
      <c r="DW170" s="146"/>
      <c r="DX170" s="173"/>
      <c r="DY170" s="146"/>
      <c r="DZ170" s="169"/>
      <c r="EA170" s="169"/>
      <c r="EB170" s="169"/>
      <c r="EC170" s="146"/>
      <c r="ED170" s="207"/>
      <c r="EE170" s="231"/>
      <c r="EF170" s="231"/>
      <c r="EG170" s="231"/>
      <c r="EH170" s="233"/>
    </row>
    <row r="171" spans="1:138" x14ac:dyDescent="0.25">
      <c r="A171" s="152">
        <v>167</v>
      </c>
      <c r="B171" s="146"/>
      <c r="C171" s="146"/>
      <c r="D171" s="168"/>
      <c r="E171" s="166"/>
      <c r="F171" s="166"/>
      <c r="G171" s="135"/>
      <c r="I171" s="356"/>
      <c r="L171" s="146"/>
      <c r="M171" s="167"/>
      <c r="N171" s="146"/>
      <c r="O171" s="146"/>
      <c r="P171" s="146"/>
      <c r="Q171" s="146"/>
      <c r="R171" s="146"/>
      <c r="S171" s="167"/>
      <c r="T171" s="146"/>
      <c r="U171" s="146"/>
      <c r="V171" s="146"/>
      <c r="W171" s="146"/>
      <c r="X171" s="146"/>
      <c r="Y171" s="167"/>
      <c r="Z171" s="146"/>
      <c r="AA171" s="146"/>
      <c r="AB171" s="146"/>
      <c r="AC171" s="146"/>
      <c r="AD171" s="146"/>
      <c r="AE171" s="167"/>
      <c r="AF171" s="146"/>
      <c r="AG171" s="146"/>
      <c r="AH171" s="146"/>
      <c r="AI171" s="169"/>
      <c r="AJ171" s="169"/>
      <c r="AK171" s="170"/>
      <c r="AL171" s="167"/>
      <c r="AM171" s="146"/>
      <c r="AN171" s="146"/>
      <c r="AO171" s="146"/>
      <c r="AP171" s="146"/>
      <c r="AQ171" s="171"/>
      <c r="AR171" s="172" t="s">
        <v>1125</v>
      </c>
      <c r="AS171" s="359"/>
      <c r="AT171" s="173"/>
      <c r="AU171" s="173"/>
      <c r="AV171" s="173"/>
      <c r="AW171" s="173"/>
      <c r="AX171" s="173"/>
      <c r="AY171" s="173"/>
      <c r="AZ171" s="173"/>
      <c r="BA171" s="173"/>
      <c r="BB171" s="173"/>
      <c r="BC171" s="146"/>
      <c r="BD171" s="173"/>
      <c r="BE171" s="173"/>
      <c r="BF171" s="173"/>
      <c r="BG171" s="173"/>
      <c r="BH171" s="167"/>
      <c r="BI171" s="171"/>
      <c r="BJ171" s="302"/>
      <c r="BK171" s="303"/>
      <c r="BL171" s="173"/>
      <c r="BM171" s="304"/>
      <c r="BN171" s="278"/>
      <c r="BO171" s="171"/>
      <c r="BP171" s="231"/>
      <c r="BQ171" s="231"/>
      <c r="BR171" s="231"/>
      <c r="BS171" s="231"/>
      <c r="BT171" s="231"/>
      <c r="BU171" s="231"/>
      <c r="BV171" s="233"/>
      <c r="BW171" s="167"/>
      <c r="BX171" s="231"/>
      <c r="BY171" s="231"/>
      <c r="BZ171" s="231"/>
      <c r="CA171" s="231"/>
      <c r="CB171" s="231"/>
      <c r="CC171" s="233"/>
      <c r="CD171" s="167"/>
      <c r="CE171" s="231"/>
      <c r="CF171" s="231"/>
      <c r="CG171" s="231"/>
      <c r="CH171" s="231"/>
      <c r="CI171" s="231"/>
      <c r="CJ171" s="233"/>
      <c r="CK171" s="167"/>
      <c r="CL171" s="146"/>
      <c r="CM171" s="146"/>
      <c r="CN171" s="146"/>
      <c r="CO171" s="146"/>
      <c r="CP171" s="146"/>
      <c r="CQ171" s="146"/>
      <c r="CR171" s="167"/>
      <c r="CS171" s="231"/>
      <c r="CT171" s="231"/>
      <c r="CU171" s="231"/>
      <c r="CV171" s="231"/>
      <c r="CW171" s="231"/>
      <c r="CX171" s="231"/>
      <c r="CY171" s="231"/>
      <c r="CZ171" s="231"/>
      <c r="DA171" s="231"/>
      <c r="DB171" s="231"/>
      <c r="DC171" s="231"/>
      <c r="DD171" s="231"/>
      <c r="DE171" s="231"/>
      <c r="DF171" s="231"/>
      <c r="DG171" s="231"/>
      <c r="DH171" s="231"/>
      <c r="DI171" s="231"/>
      <c r="DJ171" s="231"/>
      <c r="DK171" s="231"/>
      <c r="DL171" s="231"/>
      <c r="DM171" s="231"/>
      <c r="DN171" s="231"/>
      <c r="DO171" s="231"/>
      <c r="DP171" s="231"/>
      <c r="DQ171" s="231"/>
      <c r="DR171" s="231"/>
      <c r="DS171" s="231"/>
      <c r="DT171" s="278"/>
      <c r="DU171" s="146"/>
      <c r="DV171" s="173"/>
      <c r="DW171" s="146"/>
      <c r="DX171" s="173"/>
      <c r="DY171" s="146"/>
      <c r="DZ171" s="169"/>
      <c r="EA171" s="169"/>
      <c r="EB171" s="169"/>
      <c r="EC171" s="146"/>
      <c r="ED171" s="207"/>
      <c r="EE171" s="231"/>
      <c r="EF171" s="231"/>
      <c r="EG171" s="231"/>
      <c r="EH171" s="233"/>
    </row>
    <row r="172" spans="1:138" x14ac:dyDescent="0.25">
      <c r="A172" s="152">
        <v>168</v>
      </c>
      <c r="B172" s="146"/>
      <c r="C172" s="146"/>
      <c r="D172" s="168"/>
      <c r="E172" s="166"/>
      <c r="F172" s="166"/>
      <c r="G172" s="135"/>
      <c r="I172" s="356"/>
      <c r="L172" s="146"/>
      <c r="M172" s="167"/>
      <c r="N172" s="146"/>
      <c r="O172" s="146"/>
      <c r="P172" s="146"/>
      <c r="Q172" s="146"/>
      <c r="R172" s="146"/>
      <c r="S172" s="167"/>
      <c r="T172" s="146"/>
      <c r="U172" s="146"/>
      <c r="V172" s="146"/>
      <c r="W172" s="146"/>
      <c r="X172" s="146"/>
      <c r="Y172" s="167"/>
      <c r="Z172" s="146"/>
      <c r="AA172" s="146"/>
      <c r="AB172" s="146"/>
      <c r="AC172" s="146"/>
      <c r="AD172" s="146"/>
      <c r="AE172" s="167"/>
      <c r="AF172" s="146"/>
      <c r="AG172" s="146"/>
      <c r="AH172" s="146"/>
      <c r="AI172" s="169"/>
      <c r="AJ172" s="169"/>
      <c r="AK172" s="170"/>
      <c r="AL172" s="167"/>
      <c r="AM172" s="146"/>
      <c r="AN172" s="146"/>
      <c r="AO172" s="146"/>
      <c r="AP172" s="146"/>
      <c r="AQ172" s="171"/>
      <c r="AR172" s="172" t="s">
        <v>1125</v>
      </c>
      <c r="AS172" s="359"/>
      <c r="AT172" s="173"/>
      <c r="AU172" s="173"/>
      <c r="AV172" s="173"/>
      <c r="AW172" s="173"/>
      <c r="AX172" s="173"/>
      <c r="AY172" s="173"/>
      <c r="AZ172" s="173"/>
      <c r="BA172" s="173"/>
      <c r="BB172" s="173"/>
      <c r="BC172" s="146"/>
      <c r="BD172" s="173"/>
      <c r="BE172" s="173"/>
      <c r="BF172" s="173"/>
      <c r="BG172" s="173"/>
      <c r="BH172" s="167"/>
      <c r="BI172" s="171"/>
      <c r="BJ172" s="302"/>
      <c r="BK172" s="303"/>
      <c r="BL172" s="173"/>
      <c r="BM172" s="304"/>
      <c r="BN172" s="278"/>
      <c r="BO172" s="171"/>
      <c r="BP172" s="231"/>
      <c r="BQ172" s="231"/>
      <c r="BR172" s="231"/>
      <c r="BS172" s="231"/>
      <c r="BT172" s="231"/>
      <c r="BU172" s="231"/>
      <c r="BV172" s="233"/>
      <c r="BW172" s="167"/>
      <c r="BX172" s="231"/>
      <c r="BY172" s="231"/>
      <c r="BZ172" s="231"/>
      <c r="CA172" s="231"/>
      <c r="CB172" s="231"/>
      <c r="CC172" s="233"/>
      <c r="CD172" s="167"/>
      <c r="CE172" s="231"/>
      <c r="CF172" s="231"/>
      <c r="CG172" s="231"/>
      <c r="CH172" s="231"/>
      <c r="CI172" s="231"/>
      <c r="CJ172" s="233"/>
      <c r="CK172" s="167"/>
      <c r="CL172" s="146"/>
      <c r="CM172" s="146"/>
      <c r="CN172" s="146"/>
      <c r="CO172" s="146"/>
      <c r="CP172" s="146"/>
      <c r="CQ172" s="146"/>
      <c r="CR172" s="167"/>
      <c r="CS172" s="231"/>
      <c r="CT172" s="231"/>
      <c r="CU172" s="231"/>
      <c r="CV172" s="231"/>
      <c r="CW172" s="231"/>
      <c r="CX172" s="231"/>
      <c r="CY172" s="231"/>
      <c r="CZ172" s="231"/>
      <c r="DA172" s="231"/>
      <c r="DB172" s="231"/>
      <c r="DC172" s="231"/>
      <c r="DD172" s="231"/>
      <c r="DE172" s="231"/>
      <c r="DF172" s="231"/>
      <c r="DG172" s="231"/>
      <c r="DH172" s="231"/>
      <c r="DI172" s="231"/>
      <c r="DJ172" s="231"/>
      <c r="DK172" s="231"/>
      <c r="DL172" s="231"/>
      <c r="DM172" s="231"/>
      <c r="DN172" s="231"/>
      <c r="DO172" s="231"/>
      <c r="DP172" s="231"/>
      <c r="DQ172" s="231"/>
      <c r="DR172" s="231"/>
      <c r="DS172" s="231"/>
      <c r="DT172" s="278"/>
      <c r="DU172" s="146"/>
      <c r="DV172" s="173"/>
      <c r="DW172" s="146"/>
      <c r="DX172" s="173"/>
      <c r="DY172" s="146"/>
      <c r="DZ172" s="169"/>
      <c r="EA172" s="169"/>
      <c r="EB172" s="169"/>
      <c r="EC172" s="146"/>
      <c r="ED172" s="207"/>
      <c r="EE172" s="231"/>
      <c r="EF172" s="231"/>
      <c r="EG172" s="231"/>
      <c r="EH172" s="233"/>
    </row>
    <row r="173" spans="1:138" x14ac:dyDescent="0.25">
      <c r="A173" s="152">
        <v>169</v>
      </c>
      <c r="B173" s="146"/>
      <c r="C173" s="146"/>
      <c r="D173" s="168"/>
      <c r="E173" s="166"/>
      <c r="F173" s="166"/>
      <c r="G173" s="135"/>
      <c r="I173" s="356"/>
      <c r="L173" s="146"/>
      <c r="M173" s="167"/>
      <c r="N173" s="146"/>
      <c r="O173" s="146"/>
      <c r="P173" s="146"/>
      <c r="Q173" s="146"/>
      <c r="R173" s="146"/>
      <c r="S173" s="167"/>
      <c r="T173" s="146"/>
      <c r="U173" s="146"/>
      <c r="V173" s="146"/>
      <c r="W173" s="146"/>
      <c r="X173" s="146"/>
      <c r="Y173" s="167"/>
      <c r="Z173" s="146"/>
      <c r="AA173" s="146"/>
      <c r="AB173" s="146"/>
      <c r="AC173" s="146"/>
      <c r="AD173" s="146"/>
      <c r="AE173" s="167"/>
      <c r="AF173" s="146"/>
      <c r="AG173" s="146"/>
      <c r="AH173" s="146"/>
      <c r="AI173" s="169"/>
      <c r="AJ173" s="169"/>
      <c r="AK173" s="170"/>
      <c r="AL173" s="167"/>
      <c r="AM173" s="146"/>
      <c r="AN173" s="146"/>
      <c r="AO173" s="146"/>
      <c r="AP173" s="146"/>
      <c r="AQ173" s="171"/>
      <c r="AR173" s="172" t="s">
        <v>1125</v>
      </c>
      <c r="AS173" s="359"/>
      <c r="AT173" s="173"/>
      <c r="AU173" s="173"/>
      <c r="AV173" s="173"/>
      <c r="AW173" s="173"/>
      <c r="AX173" s="173"/>
      <c r="AY173" s="173"/>
      <c r="AZ173" s="173"/>
      <c r="BA173" s="173"/>
      <c r="BB173" s="173"/>
      <c r="BC173" s="146"/>
      <c r="BD173" s="173"/>
      <c r="BE173" s="173"/>
      <c r="BF173" s="173"/>
      <c r="BG173" s="173"/>
      <c r="BH173" s="167"/>
      <c r="BI173" s="171"/>
      <c r="BJ173" s="302"/>
      <c r="BK173" s="303"/>
      <c r="BL173" s="173"/>
      <c r="BM173" s="304"/>
      <c r="BN173" s="278"/>
      <c r="BO173" s="171"/>
      <c r="BP173" s="231"/>
      <c r="BQ173" s="231"/>
      <c r="BR173" s="231"/>
      <c r="BS173" s="231"/>
      <c r="BT173" s="231"/>
      <c r="BU173" s="231"/>
      <c r="BV173" s="233"/>
      <c r="BW173" s="167"/>
      <c r="BX173" s="231"/>
      <c r="BY173" s="231"/>
      <c r="BZ173" s="231"/>
      <c r="CA173" s="231"/>
      <c r="CB173" s="231"/>
      <c r="CC173" s="233"/>
      <c r="CD173" s="167"/>
      <c r="CE173" s="231"/>
      <c r="CF173" s="231"/>
      <c r="CG173" s="231"/>
      <c r="CH173" s="231"/>
      <c r="CI173" s="231"/>
      <c r="CJ173" s="233"/>
      <c r="CK173" s="167"/>
      <c r="CL173" s="146"/>
      <c r="CM173" s="146"/>
      <c r="CN173" s="146"/>
      <c r="CO173" s="146"/>
      <c r="CP173" s="146"/>
      <c r="CQ173" s="146"/>
      <c r="CR173" s="167"/>
      <c r="CS173" s="231"/>
      <c r="CT173" s="231"/>
      <c r="CU173" s="231"/>
      <c r="CV173" s="231"/>
      <c r="CW173" s="231"/>
      <c r="CX173" s="231"/>
      <c r="CY173" s="231"/>
      <c r="CZ173" s="231"/>
      <c r="DA173" s="231"/>
      <c r="DB173" s="231"/>
      <c r="DC173" s="231"/>
      <c r="DD173" s="231"/>
      <c r="DE173" s="231"/>
      <c r="DF173" s="231"/>
      <c r="DG173" s="231"/>
      <c r="DH173" s="231"/>
      <c r="DI173" s="231"/>
      <c r="DJ173" s="231"/>
      <c r="DK173" s="231"/>
      <c r="DL173" s="231"/>
      <c r="DM173" s="231"/>
      <c r="DN173" s="231"/>
      <c r="DO173" s="231"/>
      <c r="DP173" s="231"/>
      <c r="DQ173" s="231"/>
      <c r="DR173" s="231"/>
      <c r="DS173" s="231"/>
      <c r="DT173" s="278"/>
      <c r="DU173" s="146"/>
      <c r="DV173" s="173"/>
      <c r="DW173" s="146"/>
      <c r="DX173" s="173"/>
      <c r="DY173" s="146"/>
      <c r="DZ173" s="169"/>
      <c r="EA173" s="169"/>
      <c r="EB173" s="169"/>
      <c r="EC173" s="146"/>
      <c r="ED173" s="207"/>
      <c r="EE173" s="231"/>
      <c r="EF173" s="231"/>
      <c r="EG173" s="231"/>
      <c r="EH173" s="233"/>
    </row>
    <row r="174" spans="1:138" x14ac:dyDescent="0.25">
      <c r="A174" s="152">
        <v>170</v>
      </c>
      <c r="B174" s="146"/>
      <c r="C174" s="146"/>
      <c r="D174" s="168"/>
      <c r="E174" s="166"/>
      <c r="F174" s="166"/>
      <c r="G174" s="135"/>
      <c r="I174" s="356"/>
      <c r="L174" s="146"/>
      <c r="M174" s="167"/>
      <c r="N174" s="146"/>
      <c r="O174" s="146"/>
      <c r="P174" s="146"/>
      <c r="Q174" s="146"/>
      <c r="R174" s="146"/>
      <c r="S174" s="167"/>
      <c r="T174" s="146"/>
      <c r="U174" s="146"/>
      <c r="V174" s="146"/>
      <c r="W174" s="146"/>
      <c r="X174" s="146"/>
      <c r="Y174" s="167"/>
      <c r="Z174" s="146"/>
      <c r="AA174" s="146"/>
      <c r="AB174" s="146"/>
      <c r="AC174" s="146"/>
      <c r="AD174" s="146"/>
      <c r="AE174" s="167"/>
      <c r="AF174" s="146"/>
      <c r="AG174" s="146"/>
      <c r="AH174" s="146"/>
      <c r="AI174" s="169"/>
      <c r="AJ174" s="169"/>
      <c r="AK174" s="170"/>
      <c r="AL174" s="167"/>
      <c r="AM174" s="146"/>
      <c r="AN174" s="146"/>
      <c r="AO174" s="146"/>
      <c r="AP174" s="146"/>
      <c r="AQ174" s="171"/>
      <c r="AR174" s="172" t="s">
        <v>1125</v>
      </c>
      <c r="AS174" s="359"/>
      <c r="AT174" s="173"/>
      <c r="AU174" s="173"/>
      <c r="AV174" s="173"/>
      <c r="AW174" s="173"/>
      <c r="AX174" s="173"/>
      <c r="AY174" s="173"/>
      <c r="AZ174" s="173"/>
      <c r="BA174" s="173"/>
      <c r="BB174" s="173"/>
      <c r="BC174" s="146"/>
      <c r="BD174" s="173"/>
      <c r="BE174" s="173"/>
      <c r="BF174" s="173"/>
      <c r="BG174" s="173"/>
      <c r="BH174" s="167"/>
      <c r="BI174" s="171"/>
      <c r="BJ174" s="302"/>
      <c r="BK174" s="303"/>
      <c r="BL174" s="173"/>
      <c r="BM174" s="304"/>
      <c r="BN174" s="278"/>
      <c r="BO174" s="171"/>
      <c r="BP174" s="231"/>
      <c r="BQ174" s="231"/>
      <c r="BR174" s="231"/>
      <c r="BS174" s="231"/>
      <c r="BT174" s="231"/>
      <c r="BU174" s="231"/>
      <c r="BV174" s="233"/>
      <c r="BW174" s="167"/>
      <c r="BX174" s="231"/>
      <c r="BY174" s="231"/>
      <c r="BZ174" s="231"/>
      <c r="CA174" s="231"/>
      <c r="CB174" s="231"/>
      <c r="CC174" s="233"/>
      <c r="CD174" s="167"/>
      <c r="CE174" s="231"/>
      <c r="CF174" s="231"/>
      <c r="CG174" s="231"/>
      <c r="CH174" s="231"/>
      <c r="CI174" s="231"/>
      <c r="CJ174" s="233"/>
      <c r="CK174" s="167"/>
      <c r="CL174" s="146"/>
      <c r="CM174" s="146"/>
      <c r="CN174" s="146"/>
      <c r="CO174" s="146"/>
      <c r="CP174" s="146"/>
      <c r="CQ174" s="146"/>
      <c r="CR174" s="167"/>
      <c r="CS174" s="231"/>
      <c r="CT174" s="231"/>
      <c r="CU174" s="231"/>
      <c r="CV174" s="231"/>
      <c r="CW174" s="231"/>
      <c r="CX174" s="231"/>
      <c r="CY174" s="231"/>
      <c r="CZ174" s="231"/>
      <c r="DA174" s="231"/>
      <c r="DB174" s="231"/>
      <c r="DC174" s="231"/>
      <c r="DD174" s="231"/>
      <c r="DE174" s="231"/>
      <c r="DF174" s="231"/>
      <c r="DG174" s="231"/>
      <c r="DH174" s="231"/>
      <c r="DI174" s="231"/>
      <c r="DJ174" s="231"/>
      <c r="DK174" s="231"/>
      <c r="DL174" s="231"/>
      <c r="DM174" s="231"/>
      <c r="DN174" s="231"/>
      <c r="DO174" s="231"/>
      <c r="DP174" s="231"/>
      <c r="DQ174" s="231"/>
      <c r="DR174" s="231"/>
      <c r="DS174" s="231"/>
      <c r="DT174" s="278"/>
      <c r="DU174" s="146"/>
      <c r="DV174" s="173"/>
      <c r="DW174" s="146"/>
      <c r="DX174" s="173"/>
      <c r="DY174" s="146"/>
      <c r="DZ174" s="169"/>
      <c r="EA174" s="169"/>
      <c r="EB174" s="169"/>
      <c r="EC174" s="146"/>
      <c r="ED174" s="207"/>
      <c r="EE174" s="231"/>
      <c r="EF174" s="231"/>
      <c r="EG174" s="231"/>
      <c r="EH174" s="233"/>
    </row>
    <row r="175" spans="1:138" x14ac:dyDescent="0.25">
      <c r="A175" s="152">
        <v>171</v>
      </c>
      <c r="B175" s="146"/>
      <c r="C175" s="146"/>
      <c r="D175" s="168"/>
      <c r="E175" s="166"/>
      <c r="F175" s="166"/>
      <c r="G175" s="135"/>
      <c r="I175" s="356"/>
      <c r="L175" s="146"/>
      <c r="M175" s="167"/>
      <c r="N175" s="146"/>
      <c r="O175" s="146"/>
      <c r="P175" s="146"/>
      <c r="Q175" s="146"/>
      <c r="R175" s="146"/>
      <c r="S175" s="167"/>
      <c r="T175" s="146"/>
      <c r="U175" s="146"/>
      <c r="V175" s="146"/>
      <c r="W175" s="146"/>
      <c r="X175" s="146"/>
      <c r="Y175" s="167"/>
      <c r="Z175" s="146"/>
      <c r="AA175" s="146"/>
      <c r="AB175" s="146"/>
      <c r="AC175" s="146"/>
      <c r="AD175" s="146"/>
      <c r="AE175" s="167"/>
      <c r="AF175" s="146"/>
      <c r="AG175" s="146"/>
      <c r="AH175" s="146"/>
      <c r="AI175" s="169"/>
      <c r="AJ175" s="169"/>
      <c r="AK175" s="170"/>
      <c r="AL175" s="167"/>
      <c r="AM175" s="146"/>
      <c r="AN175" s="146"/>
      <c r="AO175" s="146"/>
      <c r="AP175" s="146"/>
      <c r="AQ175" s="171"/>
      <c r="AR175" s="172" t="s">
        <v>1125</v>
      </c>
      <c r="AS175" s="359"/>
      <c r="AT175" s="173"/>
      <c r="AU175" s="173"/>
      <c r="AV175" s="173"/>
      <c r="AW175" s="173"/>
      <c r="AX175" s="173"/>
      <c r="AY175" s="173"/>
      <c r="AZ175" s="173"/>
      <c r="BA175" s="173"/>
      <c r="BB175" s="173"/>
      <c r="BC175" s="146"/>
      <c r="BD175" s="173"/>
      <c r="BE175" s="173"/>
      <c r="BF175" s="173"/>
      <c r="BG175" s="173"/>
      <c r="BH175" s="167"/>
      <c r="BI175" s="171"/>
      <c r="BJ175" s="302"/>
      <c r="BK175" s="303"/>
      <c r="BL175" s="173"/>
      <c r="BM175" s="304"/>
      <c r="BN175" s="278"/>
      <c r="BO175" s="171"/>
      <c r="BP175" s="231"/>
      <c r="BQ175" s="231"/>
      <c r="BR175" s="231"/>
      <c r="BS175" s="231"/>
      <c r="BT175" s="231"/>
      <c r="BU175" s="231"/>
      <c r="BV175" s="233"/>
      <c r="BW175" s="167"/>
      <c r="BX175" s="231"/>
      <c r="BY175" s="231"/>
      <c r="BZ175" s="231"/>
      <c r="CA175" s="231"/>
      <c r="CB175" s="231"/>
      <c r="CC175" s="233"/>
      <c r="CD175" s="167"/>
      <c r="CE175" s="231"/>
      <c r="CF175" s="231"/>
      <c r="CG175" s="231"/>
      <c r="CH175" s="231"/>
      <c r="CI175" s="231"/>
      <c r="CJ175" s="233"/>
      <c r="CK175" s="167"/>
      <c r="CL175" s="146"/>
      <c r="CM175" s="146"/>
      <c r="CN175" s="146"/>
      <c r="CO175" s="146"/>
      <c r="CP175" s="146"/>
      <c r="CQ175" s="146"/>
      <c r="CR175" s="167"/>
      <c r="CS175" s="231"/>
      <c r="CT175" s="231"/>
      <c r="CU175" s="231"/>
      <c r="CV175" s="231"/>
      <c r="CW175" s="231"/>
      <c r="CX175" s="231"/>
      <c r="CY175" s="231"/>
      <c r="CZ175" s="231"/>
      <c r="DA175" s="231"/>
      <c r="DB175" s="231"/>
      <c r="DC175" s="231"/>
      <c r="DD175" s="231"/>
      <c r="DE175" s="231"/>
      <c r="DF175" s="231"/>
      <c r="DG175" s="231"/>
      <c r="DH175" s="231"/>
      <c r="DI175" s="231"/>
      <c r="DJ175" s="231"/>
      <c r="DK175" s="231"/>
      <c r="DL175" s="231"/>
      <c r="DM175" s="231"/>
      <c r="DN175" s="231"/>
      <c r="DO175" s="231"/>
      <c r="DP175" s="231"/>
      <c r="DQ175" s="231"/>
      <c r="DR175" s="231"/>
      <c r="DS175" s="231"/>
      <c r="DT175" s="278"/>
      <c r="DU175" s="146"/>
      <c r="DV175" s="173"/>
      <c r="DW175" s="146"/>
      <c r="DX175" s="173"/>
      <c r="DY175" s="146"/>
      <c r="DZ175" s="169"/>
      <c r="EA175" s="169"/>
      <c r="EB175" s="169"/>
      <c r="EC175" s="146"/>
      <c r="ED175" s="207"/>
      <c r="EE175" s="231"/>
      <c r="EF175" s="231"/>
      <c r="EG175" s="231"/>
      <c r="EH175" s="233"/>
    </row>
    <row r="176" spans="1:138" x14ac:dyDescent="0.25">
      <c r="A176" s="152">
        <v>172</v>
      </c>
      <c r="B176" s="146"/>
      <c r="C176" s="146"/>
      <c r="D176" s="168"/>
      <c r="E176" s="166"/>
      <c r="F176" s="166"/>
      <c r="G176" s="135"/>
      <c r="I176" s="356"/>
      <c r="L176" s="146"/>
      <c r="M176" s="167"/>
      <c r="N176" s="146"/>
      <c r="O176" s="146"/>
      <c r="P176" s="146"/>
      <c r="Q176" s="146"/>
      <c r="R176" s="146"/>
      <c r="S176" s="167"/>
      <c r="T176" s="146"/>
      <c r="U176" s="146"/>
      <c r="V176" s="146"/>
      <c r="W176" s="146"/>
      <c r="X176" s="146"/>
      <c r="Y176" s="167"/>
      <c r="Z176" s="146"/>
      <c r="AA176" s="146"/>
      <c r="AB176" s="146"/>
      <c r="AC176" s="146"/>
      <c r="AD176" s="146"/>
      <c r="AE176" s="167"/>
      <c r="AF176" s="146"/>
      <c r="AG176" s="146"/>
      <c r="AH176" s="146"/>
      <c r="AI176" s="169"/>
      <c r="AJ176" s="169"/>
      <c r="AK176" s="170"/>
      <c r="AL176" s="167"/>
      <c r="AM176" s="146"/>
      <c r="AN176" s="146"/>
      <c r="AO176" s="146"/>
      <c r="AP176" s="146"/>
      <c r="AQ176" s="171"/>
      <c r="AR176" s="172" t="s">
        <v>1125</v>
      </c>
      <c r="AS176" s="359"/>
      <c r="AT176" s="173"/>
      <c r="AU176" s="173"/>
      <c r="AV176" s="173"/>
      <c r="AW176" s="173"/>
      <c r="AX176" s="173"/>
      <c r="AY176" s="173"/>
      <c r="AZ176" s="173"/>
      <c r="BA176" s="173"/>
      <c r="BB176" s="173"/>
      <c r="BC176" s="146"/>
      <c r="BD176" s="173"/>
      <c r="BE176" s="173"/>
      <c r="BF176" s="173"/>
      <c r="BG176" s="173"/>
      <c r="BH176" s="167"/>
      <c r="BI176" s="171"/>
      <c r="BJ176" s="302"/>
      <c r="BK176" s="303"/>
      <c r="BL176" s="173"/>
      <c r="BM176" s="304"/>
      <c r="BN176" s="278"/>
      <c r="BO176" s="171"/>
      <c r="BP176" s="231"/>
      <c r="BQ176" s="231"/>
      <c r="BR176" s="231"/>
      <c r="BS176" s="231"/>
      <c r="BT176" s="231"/>
      <c r="BU176" s="231"/>
      <c r="BV176" s="233"/>
      <c r="BW176" s="167"/>
      <c r="BX176" s="231"/>
      <c r="BY176" s="231"/>
      <c r="BZ176" s="231"/>
      <c r="CA176" s="231"/>
      <c r="CB176" s="231"/>
      <c r="CC176" s="233"/>
      <c r="CD176" s="167"/>
      <c r="CE176" s="231"/>
      <c r="CF176" s="231"/>
      <c r="CG176" s="231"/>
      <c r="CH176" s="231"/>
      <c r="CI176" s="231"/>
      <c r="CJ176" s="233"/>
      <c r="CK176" s="167"/>
      <c r="CL176" s="146"/>
      <c r="CM176" s="146"/>
      <c r="CN176" s="146"/>
      <c r="CO176" s="146"/>
      <c r="CP176" s="146"/>
      <c r="CQ176" s="146"/>
      <c r="CR176" s="167"/>
      <c r="CS176" s="231"/>
      <c r="CT176" s="231"/>
      <c r="CU176" s="231"/>
      <c r="CV176" s="231"/>
      <c r="CW176" s="231"/>
      <c r="CX176" s="231"/>
      <c r="CY176" s="231"/>
      <c r="CZ176" s="231"/>
      <c r="DA176" s="231"/>
      <c r="DB176" s="231"/>
      <c r="DC176" s="231"/>
      <c r="DD176" s="231"/>
      <c r="DE176" s="231"/>
      <c r="DF176" s="231"/>
      <c r="DG176" s="231"/>
      <c r="DH176" s="231"/>
      <c r="DI176" s="231"/>
      <c r="DJ176" s="231"/>
      <c r="DK176" s="231"/>
      <c r="DL176" s="231"/>
      <c r="DM176" s="231"/>
      <c r="DN176" s="231"/>
      <c r="DO176" s="231"/>
      <c r="DP176" s="231"/>
      <c r="DQ176" s="231"/>
      <c r="DR176" s="231"/>
      <c r="DS176" s="231"/>
      <c r="DT176" s="278"/>
      <c r="DU176" s="146"/>
      <c r="DV176" s="173"/>
      <c r="DW176" s="146"/>
      <c r="DX176" s="173"/>
      <c r="DY176" s="146"/>
      <c r="DZ176" s="169"/>
      <c r="EA176" s="169"/>
      <c r="EB176" s="169"/>
      <c r="EC176" s="146"/>
      <c r="ED176" s="207"/>
      <c r="EE176" s="231"/>
      <c r="EF176" s="231"/>
      <c r="EG176" s="231"/>
      <c r="EH176" s="233"/>
    </row>
    <row r="177" spans="1:138" x14ac:dyDescent="0.25">
      <c r="A177" s="152">
        <v>173</v>
      </c>
      <c r="B177" s="146"/>
      <c r="C177" s="146"/>
      <c r="D177" s="168"/>
      <c r="E177" s="166"/>
      <c r="F177" s="166"/>
      <c r="G177" s="135"/>
      <c r="I177" s="356"/>
      <c r="L177" s="146"/>
      <c r="M177" s="167"/>
      <c r="N177" s="146"/>
      <c r="O177" s="146"/>
      <c r="P177" s="146"/>
      <c r="Q177" s="146"/>
      <c r="R177" s="146"/>
      <c r="S177" s="167"/>
      <c r="T177" s="146"/>
      <c r="U177" s="146"/>
      <c r="V177" s="146"/>
      <c r="W177" s="146"/>
      <c r="X177" s="146"/>
      <c r="Y177" s="167"/>
      <c r="Z177" s="146"/>
      <c r="AA177" s="146"/>
      <c r="AB177" s="146"/>
      <c r="AC177" s="146"/>
      <c r="AD177" s="146"/>
      <c r="AE177" s="167"/>
      <c r="AF177" s="146"/>
      <c r="AG177" s="146"/>
      <c r="AH177" s="146"/>
      <c r="AI177" s="169"/>
      <c r="AJ177" s="169"/>
      <c r="AK177" s="170"/>
      <c r="AL177" s="167"/>
      <c r="AM177" s="146"/>
      <c r="AN177" s="146"/>
      <c r="AO177" s="146"/>
      <c r="AP177" s="146"/>
      <c r="AQ177" s="171"/>
      <c r="AR177" s="172" t="s">
        <v>1125</v>
      </c>
      <c r="AS177" s="359"/>
      <c r="AT177" s="173"/>
      <c r="AU177" s="173"/>
      <c r="AV177" s="173"/>
      <c r="AW177" s="173"/>
      <c r="AX177" s="173"/>
      <c r="AY177" s="173"/>
      <c r="AZ177" s="173"/>
      <c r="BA177" s="173"/>
      <c r="BB177" s="173"/>
      <c r="BC177" s="146"/>
      <c r="BD177" s="173"/>
      <c r="BE177" s="173"/>
      <c r="BF177" s="173"/>
      <c r="BG177" s="173"/>
      <c r="BH177" s="167"/>
      <c r="BI177" s="171"/>
      <c r="BJ177" s="302"/>
      <c r="BK177" s="303"/>
      <c r="BL177" s="173"/>
      <c r="BM177" s="304"/>
      <c r="BN177" s="278"/>
      <c r="BO177" s="171"/>
      <c r="BP177" s="231"/>
      <c r="BQ177" s="231"/>
      <c r="BR177" s="231"/>
      <c r="BS177" s="231"/>
      <c r="BT177" s="231"/>
      <c r="BU177" s="231"/>
      <c r="BV177" s="233"/>
      <c r="BW177" s="167"/>
      <c r="BX177" s="231"/>
      <c r="BY177" s="231"/>
      <c r="BZ177" s="231"/>
      <c r="CA177" s="231"/>
      <c r="CB177" s="231"/>
      <c r="CC177" s="233"/>
      <c r="CD177" s="167"/>
      <c r="CE177" s="231"/>
      <c r="CF177" s="231"/>
      <c r="CG177" s="231"/>
      <c r="CH177" s="231"/>
      <c r="CI177" s="231"/>
      <c r="CJ177" s="233"/>
      <c r="CK177" s="167"/>
      <c r="CL177" s="146"/>
      <c r="CM177" s="146"/>
      <c r="CN177" s="146"/>
      <c r="CO177" s="146"/>
      <c r="CP177" s="146"/>
      <c r="CQ177" s="146"/>
      <c r="CR177" s="167"/>
      <c r="CS177" s="231"/>
      <c r="CT177" s="231"/>
      <c r="CU177" s="231"/>
      <c r="CV177" s="231"/>
      <c r="CW177" s="231"/>
      <c r="CX177" s="231"/>
      <c r="CY177" s="231"/>
      <c r="CZ177" s="231"/>
      <c r="DA177" s="231"/>
      <c r="DB177" s="231"/>
      <c r="DC177" s="231"/>
      <c r="DD177" s="231"/>
      <c r="DE177" s="231"/>
      <c r="DF177" s="231"/>
      <c r="DG177" s="231"/>
      <c r="DH177" s="231"/>
      <c r="DI177" s="231"/>
      <c r="DJ177" s="231"/>
      <c r="DK177" s="231"/>
      <c r="DL177" s="231"/>
      <c r="DM177" s="231"/>
      <c r="DN177" s="231"/>
      <c r="DO177" s="231"/>
      <c r="DP177" s="231"/>
      <c r="DQ177" s="231"/>
      <c r="DR177" s="231"/>
      <c r="DS177" s="231"/>
      <c r="DT177" s="278"/>
      <c r="DU177" s="146"/>
      <c r="DV177" s="173"/>
      <c r="DW177" s="146"/>
      <c r="DX177" s="173"/>
      <c r="DY177" s="146"/>
      <c r="DZ177" s="169"/>
      <c r="EA177" s="169"/>
      <c r="EB177" s="169"/>
      <c r="EC177" s="146"/>
      <c r="ED177" s="207"/>
      <c r="EE177" s="231"/>
      <c r="EF177" s="231"/>
      <c r="EG177" s="231"/>
      <c r="EH177" s="233"/>
    </row>
    <row r="178" spans="1:138" x14ac:dyDescent="0.25">
      <c r="A178" s="152">
        <v>174</v>
      </c>
      <c r="B178" s="146"/>
      <c r="C178" s="146"/>
      <c r="D178" s="168"/>
      <c r="E178" s="166"/>
      <c r="F178" s="166"/>
      <c r="G178" s="135"/>
      <c r="I178" s="356"/>
      <c r="L178" s="146"/>
      <c r="M178" s="167"/>
      <c r="N178" s="146"/>
      <c r="O178" s="146"/>
      <c r="P178" s="146"/>
      <c r="Q178" s="146"/>
      <c r="R178" s="146"/>
      <c r="S178" s="167"/>
      <c r="T178" s="146"/>
      <c r="U178" s="146"/>
      <c r="V178" s="146"/>
      <c r="W178" s="146"/>
      <c r="X178" s="146"/>
      <c r="Y178" s="167"/>
      <c r="Z178" s="146"/>
      <c r="AA178" s="146"/>
      <c r="AB178" s="146"/>
      <c r="AC178" s="146"/>
      <c r="AD178" s="146"/>
      <c r="AE178" s="167"/>
      <c r="AF178" s="146"/>
      <c r="AG178" s="146"/>
      <c r="AH178" s="146"/>
      <c r="AI178" s="169"/>
      <c r="AJ178" s="169"/>
      <c r="AK178" s="170"/>
      <c r="AL178" s="167"/>
      <c r="AM178" s="146"/>
      <c r="AN178" s="146"/>
      <c r="AO178" s="146"/>
      <c r="AP178" s="146"/>
      <c r="AQ178" s="171"/>
      <c r="AR178" s="172" t="s">
        <v>1125</v>
      </c>
      <c r="AS178" s="359"/>
      <c r="AT178" s="173"/>
      <c r="AU178" s="173"/>
      <c r="AV178" s="173"/>
      <c r="AW178" s="173"/>
      <c r="AX178" s="173"/>
      <c r="AY178" s="173"/>
      <c r="AZ178" s="173"/>
      <c r="BA178" s="173"/>
      <c r="BB178" s="173"/>
      <c r="BC178" s="146"/>
      <c r="BD178" s="173"/>
      <c r="BE178" s="173"/>
      <c r="BF178" s="173"/>
      <c r="BG178" s="173"/>
      <c r="BH178" s="167"/>
      <c r="BI178" s="171"/>
      <c r="BJ178" s="302"/>
      <c r="BK178" s="303"/>
      <c r="BL178" s="173"/>
      <c r="BM178" s="304"/>
      <c r="BN178" s="278"/>
      <c r="BO178" s="171"/>
      <c r="BP178" s="231"/>
      <c r="BQ178" s="231"/>
      <c r="BR178" s="231"/>
      <c r="BS178" s="231"/>
      <c r="BT178" s="231"/>
      <c r="BU178" s="231"/>
      <c r="BV178" s="233"/>
      <c r="BW178" s="167"/>
      <c r="BX178" s="231"/>
      <c r="BY178" s="231"/>
      <c r="BZ178" s="231"/>
      <c r="CA178" s="231"/>
      <c r="CB178" s="231"/>
      <c r="CC178" s="233"/>
      <c r="CD178" s="167"/>
      <c r="CE178" s="231"/>
      <c r="CF178" s="231"/>
      <c r="CG178" s="231"/>
      <c r="CH178" s="231"/>
      <c r="CI178" s="231"/>
      <c r="CJ178" s="233"/>
      <c r="CK178" s="167"/>
      <c r="CL178" s="146"/>
      <c r="CM178" s="146"/>
      <c r="CN178" s="146"/>
      <c r="CO178" s="146"/>
      <c r="CP178" s="146"/>
      <c r="CQ178" s="146"/>
      <c r="CR178" s="167"/>
      <c r="CS178" s="231"/>
      <c r="CT178" s="231"/>
      <c r="CU178" s="231"/>
      <c r="CV178" s="231"/>
      <c r="CW178" s="231"/>
      <c r="CX178" s="231"/>
      <c r="CY178" s="231"/>
      <c r="CZ178" s="231"/>
      <c r="DA178" s="231"/>
      <c r="DB178" s="231"/>
      <c r="DC178" s="231"/>
      <c r="DD178" s="231"/>
      <c r="DE178" s="231"/>
      <c r="DF178" s="231"/>
      <c r="DG178" s="231"/>
      <c r="DH178" s="231"/>
      <c r="DI178" s="231"/>
      <c r="DJ178" s="231"/>
      <c r="DK178" s="231"/>
      <c r="DL178" s="231"/>
      <c r="DM178" s="231"/>
      <c r="DN178" s="231"/>
      <c r="DO178" s="231"/>
      <c r="DP178" s="231"/>
      <c r="DQ178" s="231"/>
      <c r="DR178" s="231"/>
      <c r="DS178" s="231"/>
      <c r="DT178" s="278"/>
      <c r="DU178" s="146"/>
      <c r="DV178" s="173"/>
      <c r="DW178" s="146"/>
      <c r="DX178" s="173"/>
      <c r="DY178" s="146"/>
      <c r="DZ178" s="169"/>
      <c r="EA178" s="169"/>
      <c r="EB178" s="169"/>
      <c r="EC178" s="146"/>
      <c r="ED178" s="207"/>
      <c r="EE178" s="231"/>
      <c r="EF178" s="231"/>
      <c r="EG178" s="231"/>
      <c r="EH178" s="233"/>
    </row>
    <row r="179" spans="1:138" x14ac:dyDescent="0.25">
      <c r="A179" s="152">
        <v>175</v>
      </c>
      <c r="B179" s="146"/>
      <c r="C179" s="146"/>
      <c r="D179" s="168"/>
      <c r="E179" s="166"/>
      <c r="F179" s="166"/>
      <c r="G179" s="135"/>
      <c r="I179" s="356"/>
      <c r="L179" s="146"/>
      <c r="M179" s="167"/>
      <c r="N179" s="146"/>
      <c r="O179" s="146"/>
      <c r="P179" s="146"/>
      <c r="Q179" s="146"/>
      <c r="R179" s="146"/>
      <c r="S179" s="167"/>
      <c r="T179" s="146"/>
      <c r="U179" s="146"/>
      <c r="V179" s="146"/>
      <c r="W179" s="146"/>
      <c r="X179" s="146"/>
      <c r="Y179" s="167"/>
      <c r="Z179" s="146"/>
      <c r="AA179" s="146"/>
      <c r="AB179" s="146"/>
      <c r="AC179" s="146"/>
      <c r="AD179" s="146"/>
      <c r="AE179" s="167"/>
      <c r="AF179" s="146"/>
      <c r="AG179" s="146"/>
      <c r="AH179" s="146"/>
      <c r="AI179" s="169"/>
      <c r="AJ179" s="169"/>
      <c r="AK179" s="170"/>
      <c r="AL179" s="167"/>
      <c r="AM179" s="146"/>
      <c r="AN179" s="146"/>
      <c r="AO179" s="146"/>
      <c r="AP179" s="146"/>
      <c r="AQ179" s="171"/>
      <c r="AR179" s="172" t="s">
        <v>1125</v>
      </c>
      <c r="AS179" s="359"/>
      <c r="AT179" s="173"/>
      <c r="AU179" s="173"/>
      <c r="AV179" s="173"/>
      <c r="AW179" s="173"/>
      <c r="AX179" s="173"/>
      <c r="AY179" s="173"/>
      <c r="AZ179" s="173"/>
      <c r="BA179" s="173"/>
      <c r="BB179" s="173"/>
      <c r="BC179" s="146"/>
      <c r="BD179" s="173"/>
      <c r="BE179" s="173"/>
      <c r="BF179" s="173"/>
      <c r="BG179" s="173"/>
      <c r="BH179" s="167"/>
      <c r="BI179" s="171"/>
      <c r="BJ179" s="302"/>
      <c r="BK179" s="303"/>
      <c r="BL179" s="173"/>
      <c r="BM179" s="304"/>
      <c r="BN179" s="278"/>
      <c r="BO179" s="171"/>
      <c r="BP179" s="231"/>
      <c r="BQ179" s="231"/>
      <c r="BR179" s="231"/>
      <c r="BS179" s="231"/>
      <c r="BT179" s="231"/>
      <c r="BU179" s="231"/>
      <c r="BV179" s="233"/>
      <c r="BW179" s="167"/>
      <c r="BX179" s="231"/>
      <c r="BY179" s="231"/>
      <c r="BZ179" s="231"/>
      <c r="CA179" s="231"/>
      <c r="CB179" s="231"/>
      <c r="CC179" s="233"/>
      <c r="CD179" s="167"/>
      <c r="CE179" s="231"/>
      <c r="CF179" s="231"/>
      <c r="CG179" s="231"/>
      <c r="CH179" s="231"/>
      <c r="CI179" s="231"/>
      <c r="CJ179" s="233"/>
      <c r="CK179" s="167"/>
      <c r="CL179" s="146"/>
      <c r="CM179" s="146"/>
      <c r="CN179" s="146"/>
      <c r="CO179" s="146"/>
      <c r="CP179" s="146"/>
      <c r="CQ179" s="146"/>
      <c r="CR179" s="167"/>
      <c r="CS179" s="231"/>
      <c r="CT179" s="231"/>
      <c r="CU179" s="231"/>
      <c r="CV179" s="231"/>
      <c r="CW179" s="231"/>
      <c r="CX179" s="231"/>
      <c r="CY179" s="231"/>
      <c r="CZ179" s="231"/>
      <c r="DA179" s="231"/>
      <c r="DB179" s="231"/>
      <c r="DC179" s="231"/>
      <c r="DD179" s="231"/>
      <c r="DE179" s="231"/>
      <c r="DF179" s="231"/>
      <c r="DG179" s="231"/>
      <c r="DH179" s="231"/>
      <c r="DI179" s="231"/>
      <c r="DJ179" s="231"/>
      <c r="DK179" s="231"/>
      <c r="DL179" s="231"/>
      <c r="DM179" s="231"/>
      <c r="DN179" s="231"/>
      <c r="DO179" s="231"/>
      <c r="DP179" s="231"/>
      <c r="DQ179" s="231"/>
      <c r="DR179" s="231"/>
      <c r="DS179" s="231"/>
      <c r="DT179" s="278"/>
      <c r="DU179" s="146"/>
      <c r="DV179" s="173"/>
      <c r="DW179" s="146"/>
      <c r="DX179" s="173"/>
      <c r="DY179" s="146"/>
      <c r="DZ179" s="169"/>
      <c r="EA179" s="169"/>
      <c r="EB179" s="169"/>
      <c r="EC179" s="146"/>
      <c r="ED179" s="207"/>
      <c r="EE179" s="231"/>
      <c r="EF179" s="231"/>
      <c r="EG179" s="231"/>
      <c r="EH179" s="233"/>
    </row>
    <row r="180" spans="1:138" x14ac:dyDescent="0.25">
      <c r="A180" s="152">
        <v>176</v>
      </c>
      <c r="B180" s="146"/>
      <c r="C180" s="146"/>
      <c r="D180" s="168"/>
      <c r="E180" s="166"/>
      <c r="F180" s="166"/>
      <c r="G180" s="135"/>
      <c r="I180" s="356"/>
      <c r="L180" s="146"/>
      <c r="M180" s="167"/>
      <c r="N180" s="146"/>
      <c r="O180" s="146"/>
      <c r="P180" s="146"/>
      <c r="Q180" s="146"/>
      <c r="R180" s="146"/>
      <c r="S180" s="167"/>
      <c r="T180" s="146"/>
      <c r="U180" s="146"/>
      <c r="V180" s="146"/>
      <c r="W180" s="146"/>
      <c r="X180" s="146"/>
      <c r="Y180" s="167"/>
      <c r="Z180" s="146"/>
      <c r="AA180" s="146"/>
      <c r="AB180" s="146"/>
      <c r="AC180" s="146"/>
      <c r="AD180" s="146"/>
      <c r="AE180" s="167"/>
      <c r="AF180" s="146"/>
      <c r="AG180" s="146"/>
      <c r="AH180" s="146"/>
      <c r="AI180" s="169"/>
      <c r="AJ180" s="169"/>
      <c r="AK180" s="170"/>
      <c r="AL180" s="167"/>
      <c r="AM180" s="146"/>
      <c r="AN180" s="146"/>
      <c r="AO180" s="146"/>
      <c r="AP180" s="146"/>
      <c r="AQ180" s="171"/>
      <c r="AR180" s="172" t="s">
        <v>1125</v>
      </c>
      <c r="AS180" s="359"/>
      <c r="AT180" s="173"/>
      <c r="AU180" s="173"/>
      <c r="AV180" s="173"/>
      <c r="AW180" s="173"/>
      <c r="AX180" s="173"/>
      <c r="AY180" s="173"/>
      <c r="AZ180" s="173"/>
      <c r="BA180" s="173"/>
      <c r="BB180" s="173"/>
      <c r="BC180" s="146"/>
      <c r="BD180" s="173"/>
      <c r="BE180" s="173"/>
      <c r="BF180" s="173"/>
      <c r="BG180" s="173"/>
      <c r="BH180" s="167"/>
      <c r="BI180" s="171"/>
      <c r="BJ180" s="302"/>
      <c r="BK180" s="303"/>
      <c r="BL180" s="173"/>
      <c r="BM180" s="304"/>
      <c r="BN180" s="278"/>
      <c r="BO180" s="171"/>
      <c r="BP180" s="231"/>
      <c r="BQ180" s="231"/>
      <c r="BR180" s="231"/>
      <c r="BS180" s="231"/>
      <c r="BT180" s="231"/>
      <c r="BU180" s="231"/>
      <c r="BV180" s="233"/>
      <c r="BW180" s="167"/>
      <c r="BX180" s="231"/>
      <c r="BY180" s="231"/>
      <c r="BZ180" s="231"/>
      <c r="CA180" s="231"/>
      <c r="CB180" s="231"/>
      <c r="CC180" s="233"/>
      <c r="CD180" s="167"/>
      <c r="CE180" s="231"/>
      <c r="CF180" s="231"/>
      <c r="CG180" s="231"/>
      <c r="CH180" s="231"/>
      <c r="CI180" s="231"/>
      <c r="CJ180" s="233"/>
      <c r="CK180" s="167"/>
      <c r="CL180" s="146"/>
      <c r="CM180" s="146"/>
      <c r="CN180" s="146"/>
      <c r="CO180" s="146"/>
      <c r="CP180" s="146"/>
      <c r="CQ180" s="146"/>
      <c r="CR180" s="167"/>
      <c r="CS180" s="231"/>
      <c r="CT180" s="231"/>
      <c r="CU180" s="231"/>
      <c r="CV180" s="231"/>
      <c r="CW180" s="231"/>
      <c r="CX180" s="231"/>
      <c r="CY180" s="231"/>
      <c r="CZ180" s="231"/>
      <c r="DA180" s="231"/>
      <c r="DB180" s="231"/>
      <c r="DC180" s="231"/>
      <c r="DD180" s="231"/>
      <c r="DE180" s="231"/>
      <c r="DF180" s="231"/>
      <c r="DG180" s="231"/>
      <c r="DH180" s="231"/>
      <c r="DI180" s="231"/>
      <c r="DJ180" s="231"/>
      <c r="DK180" s="231"/>
      <c r="DL180" s="231"/>
      <c r="DM180" s="231"/>
      <c r="DN180" s="231"/>
      <c r="DO180" s="231"/>
      <c r="DP180" s="231"/>
      <c r="DQ180" s="231"/>
      <c r="DR180" s="231"/>
      <c r="DS180" s="231"/>
      <c r="DT180" s="278"/>
      <c r="DU180" s="146"/>
      <c r="DV180" s="173"/>
      <c r="DW180" s="146"/>
      <c r="DX180" s="173"/>
      <c r="DY180" s="146"/>
      <c r="DZ180" s="169"/>
      <c r="EA180" s="169"/>
      <c r="EB180" s="169"/>
      <c r="EC180" s="146"/>
      <c r="ED180" s="207"/>
      <c r="EE180" s="231"/>
      <c r="EF180" s="231"/>
      <c r="EG180" s="231"/>
      <c r="EH180" s="233"/>
    </row>
    <row r="181" spans="1:138" x14ac:dyDescent="0.25">
      <c r="A181" s="152">
        <v>177</v>
      </c>
      <c r="B181" s="146"/>
      <c r="C181" s="146"/>
      <c r="D181" s="168"/>
      <c r="E181" s="166"/>
      <c r="F181" s="166"/>
      <c r="G181" s="135"/>
      <c r="I181" s="356"/>
      <c r="L181" s="146"/>
      <c r="M181" s="167"/>
      <c r="N181" s="146"/>
      <c r="O181" s="146"/>
      <c r="P181" s="146"/>
      <c r="Q181" s="146"/>
      <c r="R181" s="146"/>
      <c r="S181" s="167"/>
      <c r="T181" s="146"/>
      <c r="U181" s="146"/>
      <c r="V181" s="146"/>
      <c r="W181" s="146"/>
      <c r="X181" s="146"/>
      <c r="Y181" s="167"/>
      <c r="Z181" s="146"/>
      <c r="AA181" s="146"/>
      <c r="AB181" s="146"/>
      <c r="AC181" s="146"/>
      <c r="AD181" s="146"/>
      <c r="AE181" s="167"/>
      <c r="AF181" s="146"/>
      <c r="AG181" s="146"/>
      <c r="AH181" s="146"/>
      <c r="AI181" s="169"/>
      <c r="AJ181" s="169"/>
      <c r="AK181" s="170"/>
      <c r="AL181" s="167"/>
      <c r="AM181" s="146"/>
      <c r="AN181" s="146"/>
      <c r="AO181" s="146"/>
      <c r="AP181" s="146"/>
      <c r="AQ181" s="171"/>
      <c r="AR181" s="172" t="s">
        <v>1125</v>
      </c>
      <c r="AS181" s="359"/>
      <c r="AT181" s="173"/>
      <c r="AU181" s="173"/>
      <c r="AV181" s="173"/>
      <c r="AW181" s="173"/>
      <c r="AX181" s="173"/>
      <c r="AY181" s="173"/>
      <c r="AZ181" s="173"/>
      <c r="BA181" s="173"/>
      <c r="BB181" s="173"/>
      <c r="BC181" s="146"/>
      <c r="BD181" s="173"/>
      <c r="BE181" s="173"/>
      <c r="BF181" s="173"/>
      <c r="BG181" s="173"/>
      <c r="BH181" s="167"/>
      <c r="BI181" s="171"/>
      <c r="BJ181" s="302"/>
      <c r="BK181" s="303"/>
      <c r="BL181" s="173"/>
      <c r="BM181" s="304"/>
      <c r="BN181" s="278"/>
      <c r="BO181" s="171"/>
      <c r="BP181" s="231"/>
      <c r="BQ181" s="231"/>
      <c r="BR181" s="231"/>
      <c r="BS181" s="231"/>
      <c r="BT181" s="231"/>
      <c r="BU181" s="231"/>
      <c r="BV181" s="233"/>
      <c r="BW181" s="167"/>
      <c r="BX181" s="231"/>
      <c r="BY181" s="231"/>
      <c r="BZ181" s="231"/>
      <c r="CA181" s="231"/>
      <c r="CB181" s="231"/>
      <c r="CC181" s="233"/>
      <c r="CD181" s="167"/>
      <c r="CE181" s="231"/>
      <c r="CF181" s="231"/>
      <c r="CG181" s="231"/>
      <c r="CH181" s="231"/>
      <c r="CI181" s="231"/>
      <c r="CJ181" s="233"/>
      <c r="CK181" s="167"/>
      <c r="CL181" s="146"/>
      <c r="CM181" s="146"/>
      <c r="CN181" s="146"/>
      <c r="CO181" s="146"/>
      <c r="CP181" s="146"/>
      <c r="CQ181" s="146"/>
      <c r="CR181" s="167"/>
      <c r="CS181" s="231"/>
      <c r="CT181" s="231"/>
      <c r="CU181" s="231"/>
      <c r="CV181" s="231"/>
      <c r="CW181" s="231"/>
      <c r="CX181" s="231"/>
      <c r="CY181" s="231"/>
      <c r="CZ181" s="231"/>
      <c r="DA181" s="231"/>
      <c r="DB181" s="231"/>
      <c r="DC181" s="231"/>
      <c r="DD181" s="231"/>
      <c r="DE181" s="231"/>
      <c r="DF181" s="231"/>
      <c r="DG181" s="231"/>
      <c r="DH181" s="231"/>
      <c r="DI181" s="231"/>
      <c r="DJ181" s="231"/>
      <c r="DK181" s="231"/>
      <c r="DL181" s="231"/>
      <c r="DM181" s="231"/>
      <c r="DN181" s="231"/>
      <c r="DO181" s="231"/>
      <c r="DP181" s="231"/>
      <c r="DQ181" s="231"/>
      <c r="DR181" s="231"/>
      <c r="DS181" s="231"/>
      <c r="DT181" s="278"/>
      <c r="DU181" s="146"/>
      <c r="DV181" s="173"/>
      <c r="DW181" s="146"/>
      <c r="DX181" s="173"/>
      <c r="DY181" s="146"/>
      <c r="DZ181" s="169"/>
      <c r="EA181" s="169"/>
      <c r="EB181" s="169"/>
      <c r="EC181" s="146"/>
      <c r="ED181" s="207"/>
      <c r="EE181" s="231"/>
      <c r="EF181" s="231"/>
      <c r="EG181" s="231"/>
      <c r="EH181" s="233"/>
    </row>
    <row r="182" spans="1:138" x14ac:dyDescent="0.25">
      <c r="A182" s="152">
        <v>178</v>
      </c>
      <c r="B182" s="146"/>
      <c r="C182" s="146"/>
      <c r="D182" s="168"/>
      <c r="E182" s="166"/>
      <c r="F182" s="166"/>
      <c r="G182" s="135"/>
      <c r="I182" s="356"/>
      <c r="L182" s="146"/>
      <c r="M182" s="167"/>
      <c r="N182" s="146"/>
      <c r="O182" s="146"/>
      <c r="P182" s="146"/>
      <c r="Q182" s="146"/>
      <c r="R182" s="146"/>
      <c r="S182" s="167"/>
      <c r="T182" s="146"/>
      <c r="U182" s="146"/>
      <c r="V182" s="146"/>
      <c r="W182" s="146"/>
      <c r="X182" s="146"/>
      <c r="Y182" s="167"/>
      <c r="Z182" s="146"/>
      <c r="AA182" s="146"/>
      <c r="AB182" s="146"/>
      <c r="AC182" s="146"/>
      <c r="AD182" s="146"/>
      <c r="AE182" s="167"/>
      <c r="AF182" s="146"/>
      <c r="AG182" s="146"/>
      <c r="AH182" s="146"/>
      <c r="AI182" s="169"/>
      <c r="AJ182" s="169"/>
      <c r="AK182" s="170"/>
      <c r="AL182" s="167"/>
      <c r="AM182" s="146"/>
      <c r="AN182" s="146"/>
      <c r="AO182" s="146"/>
      <c r="AP182" s="146"/>
      <c r="AQ182" s="171"/>
      <c r="AR182" s="172" t="s">
        <v>1125</v>
      </c>
      <c r="AS182" s="359"/>
      <c r="AT182" s="173"/>
      <c r="AU182" s="173"/>
      <c r="AV182" s="173"/>
      <c r="AW182" s="173"/>
      <c r="AX182" s="173"/>
      <c r="AY182" s="173"/>
      <c r="AZ182" s="173"/>
      <c r="BA182" s="173"/>
      <c r="BB182" s="173"/>
      <c r="BC182" s="146"/>
      <c r="BD182" s="173"/>
      <c r="BE182" s="173"/>
      <c r="BF182" s="173"/>
      <c r="BG182" s="173"/>
      <c r="BH182" s="167"/>
      <c r="BI182" s="171"/>
      <c r="BJ182" s="302"/>
      <c r="BK182" s="303"/>
      <c r="BL182" s="173"/>
      <c r="BM182" s="304"/>
      <c r="BN182" s="278"/>
      <c r="BO182" s="171"/>
      <c r="BP182" s="231"/>
      <c r="BQ182" s="231"/>
      <c r="BR182" s="231"/>
      <c r="BS182" s="231"/>
      <c r="BT182" s="231"/>
      <c r="BU182" s="231"/>
      <c r="BV182" s="233"/>
      <c r="BW182" s="167"/>
      <c r="BX182" s="231"/>
      <c r="BY182" s="231"/>
      <c r="BZ182" s="231"/>
      <c r="CA182" s="231"/>
      <c r="CB182" s="231"/>
      <c r="CC182" s="233"/>
      <c r="CD182" s="167"/>
      <c r="CE182" s="231"/>
      <c r="CF182" s="231"/>
      <c r="CG182" s="231"/>
      <c r="CH182" s="231"/>
      <c r="CI182" s="231"/>
      <c r="CJ182" s="233"/>
      <c r="CK182" s="167"/>
      <c r="CL182" s="146"/>
      <c r="CM182" s="146"/>
      <c r="CN182" s="146"/>
      <c r="CO182" s="146"/>
      <c r="CP182" s="146"/>
      <c r="CQ182" s="146"/>
      <c r="CR182" s="167"/>
      <c r="CS182" s="231"/>
      <c r="CT182" s="231"/>
      <c r="CU182" s="231"/>
      <c r="CV182" s="231"/>
      <c r="CW182" s="231"/>
      <c r="CX182" s="231"/>
      <c r="CY182" s="231"/>
      <c r="CZ182" s="231"/>
      <c r="DA182" s="231"/>
      <c r="DB182" s="231"/>
      <c r="DC182" s="231"/>
      <c r="DD182" s="231"/>
      <c r="DE182" s="231"/>
      <c r="DF182" s="231"/>
      <c r="DG182" s="231"/>
      <c r="DH182" s="231"/>
      <c r="DI182" s="231"/>
      <c r="DJ182" s="231"/>
      <c r="DK182" s="231"/>
      <c r="DL182" s="231"/>
      <c r="DM182" s="231"/>
      <c r="DN182" s="231"/>
      <c r="DO182" s="231"/>
      <c r="DP182" s="231"/>
      <c r="DQ182" s="231"/>
      <c r="DR182" s="231"/>
      <c r="DS182" s="231"/>
      <c r="DT182" s="278"/>
      <c r="DU182" s="146"/>
      <c r="DV182" s="173"/>
      <c r="DW182" s="146"/>
      <c r="DX182" s="173"/>
      <c r="DY182" s="146"/>
      <c r="DZ182" s="169"/>
      <c r="EA182" s="169"/>
      <c r="EB182" s="169"/>
      <c r="EC182" s="146"/>
      <c r="ED182" s="207"/>
      <c r="EE182" s="231"/>
      <c r="EF182" s="231"/>
      <c r="EG182" s="231"/>
      <c r="EH182" s="233"/>
    </row>
    <row r="183" spans="1:138" x14ac:dyDescent="0.25">
      <c r="A183" s="152">
        <v>179</v>
      </c>
      <c r="B183" s="146"/>
      <c r="C183" s="146"/>
      <c r="D183" s="168"/>
      <c r="E183" s="166"/>
      <c r="F183" s="166"/>
      <c r="G183" s="135"/>
      <c r="I183" s="356"/>
      <c r="L183" s="146"/>
      <c r="M183" s="167"/>
      <c r="N183" s="146"/>
      <c r="O183" s="146"/>
      <c r="P183" s="146"/>
      <c r="Q183" s="146"/>
      <c r="R183" s="146"/>
      <c r="S183" s="167"/>
      <c r="T183" s="146"/>
      <c r="U183" s="146"/>
      <c r="V183" s="146"/>
      <c r="W183" s="146"/>
      <c r="X183" s="146"/>
      <c r="Y183" s="167"/>
      <c r="Z183" s="146"/>
      <c r="AA183" s="146"/>
      <c r="AB183" s="146"/>
      <c r="AC183" s="146"/>
      <c r="AD183" s="146"/>
      <c r="AE183" s="167"/>
      <c r="AF183" s="146"/>
      <c r="AG183" s="146"/>
      <c r="AH183" s="146"/>
      <c r="AI183" s="169"/>
      <c r="AJ183" s="169"/>
      <c r="AK183" s="170"/>
      <c r="AL183" s="167"/>
      <c r="AM183" s="146"/>
      <c r="AN183" s="146"/>
      <c r="AO183" s="146"/>
      <c r="AP183" s="146"/>
      <c r="AQ183" s="171"/>
      <c r="AR183" s="172" t="s">
        <v>1125</v>
      </c>
      <c r="AS183" s="359"/>
      <c r="AT183" s="173"/>
      <c r="AU183" s="173"/>
      <c r="AV183" s="173"/>
      <c r="AW183" s="173"/>
      <c r="AX183" s="173"/>
      <c r="AY183" s="173"/>
      <c r="AZ183" s="173"/>
      <c r="BA183" s="173"/>
      <c r="BB183" s="173"/>
      <c r="BC183" s="146"/>
      <c r="BD183" s="173"/>
      <c r="BE183" s="173"/>
      <c r="BF183" s="173"/>
      <c r="BG183" s="173"/>
      <c r="BH183" s="167"/>
      <c r="BI183" s="171"/>
      <c r="BJ183" s="302"/>
      <c r="BK183" s="303"/>
      <c r="BL183" s="173"/>
      <c r="BM183" s="304"/>
      <c r="BN183" s="278"/>
      <c r="BO183" s="171"/>
      <c r="BP183" s="231"/>
      <c r="BQ183" s="231"/>
      <c r="BR183" s="231"/>
      <c r="BS183" s="231"/>
      <c r="BT183" s="231"/>
      <c r="BU183" s="231"/>
      <c r="BV183" s="233"/>
      <c r="BW183" s="167"/>
      <c r="BX183" s="231"/>
      <c r="BY183" s="231"/>
      <c r="BZ183" s="231"/>
      <c r="CA183" s="231"/>
      <c r="CB183" s="231"/>
      <c r="CC183" s="233"/>
      <c r="CD183" s="167"/>
      <c r="CE183" s="231"/>
      <c r="CF183" s="231"/>
      <c r="CG183" s="231"/>
      <c r="CH183" s="231"/>
      <c r="CI183" s="231"/>
      <c r="CJ183" s="233"/>
      <c r="CK183" s="167"/>
      <c r="CL183" s="146"/>
      <c r="CM183" s="146"/>
      <c r="CN183" s="146"/>
      <c r="CO183" s="146"/>
      <c r="CP183" s="146"/>
      <c r="CQ183" s="146"/>
      <c r="CR183" s="167"/>
      <c r="CS183" s="231"/>
      <c r="CT183" s="231"/>
      <c r="CU183" s="231"/>
      <c r="CV183" s="231"/>
      <c r="CW183" s="231"/>
      <c r="CX183" s="231"/>
      <c r="CY183" s="231"/>
      <c r="CZ183" s="231"/>
      <c r="DA183" s="231"/>
      <c r="DB183" s="231"/>
      <c r="DC183" s="231"/>
      <c r="DD183" s="231"/>
      <c r="DE183" s="231"/>
      <c r="DF183" s="231"/>
      <c r="DG183" s="231"/>
      <c r="DH183" s="231"/>
      <c r="DI183" s="231"/>
      <c r="DJ183" s="231"/>
      <c r="DK183" s="231"/>
      <c r="DL183" s="231"/>
      <c r="DM183" s="231"/>
      <c r="DN183" s="231"/>
      <c r="DO183" s="231"/>
      <c r="DP183" s="231"/>
      <c r="DQ183" s="231"/>
      <c r="DR183" s="231"/>
      <c r="DS183" s="231"/>
      <c r="DT183" s="278"/>
      <c r="DU183" s="146"/>
      <c r="DV183" s="173"/>
      <c r="DW183" s="146"/>
      <c r="DX183" s="173"/>
      <c r="DY183" s="146"/>
      <c r="DZ183" s="169"/>
      <c r="EA183" s="169"/>
      <c r="EB183" s="169"/>
      <c r="EC183" s="146"/>
      <c r="ED183" s="207"/>
      <c r="EE183" s="231"/>
      <c r="EF183" s="231"/>
      <c r="EG183" s="231"/>
      <c r="EH183" s="233"/>
    </row>
    <row r="184" spans="1:138" x14ac:dyDescent="0.25">
      <c r="A184" s="152">
        <v>180</v>
      </c>
      <c r="B184" s="146"/>
      <c r="C184" s="146"/>
      <c r="D184" s="168"/>
      <c r="E184" s="166"/>
      <c r="F184" s="166"/>
      <c r="G184" s="135"/>
      <c r="I184" s="356"/>
      <c r="L184" s="146"/>
      <c r="M184" s="167"/>
      <c r="N184" s="146"/>
      <c r="O184" s="146"/>
      <c r="P184" s="146"/>
      <c r="Q184" s="146"/>
      <c r="R184" s="146"/>
      <c r="S184" s="167"/>
      <c r="T184" s="146"/>
      <c r="U184" s="146"/>
      <c r="V184" s="146"/>
      <c r="W184" s="146"/>
      <c r="X184" s="146"/>
      <c r="Y184" s="167"/>
      <c r="Z184" s="146"/>
      <c r="AA184" s="146"/>
      <c r="AB184" s="146"/>
      <c r="AC184" s="146"/>
      <c r="AD184" s="146"/>
      <c r="AE184" s="167"/>
      <c r="AF184" s="146"/>
      <c r="AG184" s="146"/>
      <c r="AH184" s="146"/>
      <c r="AI184" s="169"/>
      <c r="AJ184" s="169"/>
      <c r="AK184" s="170"/>
      <c r="AL184" s="167"/>
      <c r="AM184" s="146"/>
      <c r="AN184" s="146"/>
      <c r="AO184" s="146"/>
      <c r="AP184" s="146"/>
      <c r="AQ184" s="171"/>
      <c r="AR184" s="172" t="s">
        <v>1125</v>
      </c>
      <c r="AS184" s="359"/>
      <c r="AT184" s="173"/>
      <c r="AU184" s="173"/>
      <c r="AV184" s="173"/>
      <c r="AW184" s="173"/>
      <c r="AX184" s="173"/>
      <c r="AY184" s="173"/>
      <c r="AZ184" s="173"/>
      <c r="BA184" s="173"/>
      <c r="BB184" s="173"/>
      <c r="BC184" s="146"/>
      <c r="BD184" s="173"/>
      <c r="BE184" s="173"/>
      <c r="BF184" s="173"/>
      <c r="BG184" s="173"/>
      <c r="BH184" s="167"/>
      <c r="BI184" s="171"/>
      <c r="BJ184" s="302"/>
      <c r="BK184" s="303"/>
      <c r="BL184" s="173"/>
      <c r="BM184" s="304"/>
      <c r="BN184" s="278"/>
      <c r="BO184" s="171"/>
      <c r="BP184" s="231"/>
      <c r="BQ184" s="231"/>
      <c r="BR184" s="231"/>
      <c r="BS184" s="231"/>
      <c r="BT184" s="231"/>
      <c r="BU184" s="231"/>
      <c r="BV184" s="233"/>
      <c r="BW184" s="167"/>
      <c r="BX184" s="231"/>
      <c r="BY184" s="231"/>
      <c r="BZ184" s="231"/>
      <c r="CA184" s="231"/>
      <c r="CB184" s="231"/>
      <c r="CC184" s="233"/>
      <c r="CD184" s="167"/>
      <c r="CE184" s="231"/>
      <c r="CF184" s="231"/>
      <c r="CG184" s="231"/>
      <c r="CH184" s="231"/>
      <c r="CI184" s="231"/>
      <c r="CJ184" s="233"/>
      <c r="CK184" s="167"/>
      <c r="CL184" s="146"/>
      <c r="CM184" s="146"/>
      <c r="CN184" s="146"/>
      <c r="CO184" s="146"/>
      <c r="CP184" s="146"/>
      <c r="CQ184" s="146"/>
      <c r="CR184" s="167"/>
      <c r="CS184" s="231"/>
      <c r="CT184" s="231"/>
      <c r="CU184" s="231"/>
      <c r="CV184" s="231"/>
      <c r="CW184" s="231"/>
      <c r="CX184" s="231"/>
      <c r="CY184" s="231"/>
      <c r="CZ184" s="231"/>
      <c r="DA184" s="231"/>
      <c r="DB184" s="231"/>
      <c r="DC184" s="231"/>
      <c r="DD184" s="231"/>
      <c r="DE184" s="231"/>
      <c r="DF184" s="231"/>
      <c r="DG184" s="231"/>
      <c r="DH184" s="231"/>
      <c r="DI184" s="231"/>
      <c r="DJ184" s="231"/>
      <c r="DK184" s="231"/>
      <c r="DL184" s="231"/>
      <c r="DM184" s="231"/>
      <c r="DN184" s="231"/>
      <c r="DO184" s="231"/>
      <c r="DP184" s="231"/>
      <c r="DQ184" s="231"/>
      <c r="DR184" s="231"/>
      <c r="DS184" s="231"/>
      <c r="DT184" s="278"/>
      <c r="DU184" s="146"/>
      <c r="DV184" s="173"/>
      <c r="DW184" s="146"/>
      <c r="DX184" s="173"/>
      <c r="DY184" s="146"/>
      <c r="DZ184" s="169"/>
      <c r="EA184" s="169"/>
      <c r="EB184" s="169"/>
      <c r="EC184" s="146"/>
      <c r="ED184" s="207"/>
      <c r="EE184" s="231"/>
      <c r="EF184" s="231"/>
      <c r="EG184" s="231"/>
      <c r="EH184" s="233"/>
    </row>
    <row r="185" spans="1:138" x14ac:dyDescent="0.25">
      <c r="A185" s="152">
        <v>181</v>
      </c>
      <c r="B185" s="146"/>
      <c r="C185" s="146"/>
      <c r="D185" s="168"/>
      <c r="E185" s="166"/>
      <c r="F185" s="166"/>
      <c r="G185" s="135"/>
      <c r="I185" s="356"/>
      <c r="L185" s="146"/>
      <c r="M185" s="167"/>
      <c r="N185" s="146"/>
      <c r="O185" s="146"/>
      <c r="P185" s="146"/>
      <c r="Q185" s="146"/>
      <c r="R185" s="146"/>
      <c r="S185" s="167"/>
      <c r="T185" s="146"/>
      <c r="U185" s="146"/>
      <c r="V185" s="146"/>
      <c r="W185" s="146"/>
      <c r="X185" s="146"/>
      <c r="Y185" s="167"/>
      <c r="Z185" s="146"/>
      <c r="AA185" s="146"/>
      <c r="AB185" s="146"/>
      <c r="AC185" s="146"/>
      <c r="AD185" s="146"/>
      <c r="AE185" s="167"/>
      <c r="AF185" s="146"/>
      <c r="AG185" s="146"/>
      <c r="AH185" s="146"/>
      <c r="AI185" s="169"/>
      <c r="AJ185" s="169"/>
      <c r="AK185" s="170"/>
      <c r="AL185" s="167"/>
      <c r="AM185" s="146"/>
      <c r="AN185" s="146"/>
      <c r="AO185" s="146"/>
      <c r="AP185" s="146"/>
      <c r="AQ185" s="171"/>
      <c r="AR185" s="172" t="s">
        <v>1125</v>
      </c>
      <c r="AS185" s="359"/>
      <c r="AT185" s="173"/>
      <c r="AU185" s="173"/>
      <c r="AV185" s="173"/>
      <c r="AW185" s="173"/>
      <c r="AX185" s="173"/>
      <c r="AY185" s="173"/>
      <c r="AZ185" s="173"/>
      <c r="BA185" s="173"/>
      <c r="BB185" s="173"/>
      <c r="BC185" s="146"/>
      <c r="BD185" s="173"/>
      <c r="BE185" s="173"/>
      <c r="BF185" s="173"/>
      <c r="BG185" s="173"/>
      <c r="BH185" s="167"/>
      <c r="BI185" s="171"/>
      <c r="BJ185" s="302"/>
      <c r="BK185" s="303"/>
      <c r="BL185" s="173"/>
      <c r="BM185" s="304"/>
      <c r="BN185" s="278"/>
      <c r="BO185" s="171"/>
      <c r="BP185" s="231"/>
      <c r="BQ185" s="231"/>
      <c r="BR185" s="231"/>
      <c r="BS185" s="231"/>
      <c r="BT185" s="231"/>
      <c r="BU185" s="231"/>
      <c r="BV185" s="233"/>
      <c r="BW185" s="167"/>
      <c r="BX185" s="231"/>
      <c r="BY185" s="231"/>
      <c r="BZ185" s="231"/>
      <c r="CA185" s="231"/>
      <c r="CB185" s="231"/>
      <c r="CC185" s="233"/>
      <c r="CD185" s="167"/>
      <c r="CE185" s="231"/>
      <c r="CF185" s="231"/>
      <c r="CG185" s="231"/>
      <c r="CH185" s="231"/>
      <c r="CI185" s="231"/>
      <c r="CJ185" s="233"/>
      <c r="CK185" s="167"/>
      <c r="CL185" s="146"/>
      <c r="CM185" s="146"/>
      <c r="CN185" s="146"/>
      <c r="CO185" s="146"/>
      <c r="CP185" s="146"/>
      <c r="CQ185" s="146"/>
      <c r="CR185" s="167"/>
      <c r="CS185" s="231"/>
      <c r="CT185" s="231"/>
      <c r="CU185" s="231"/>
      <c r="CV185" s="231"/>
      <c r="CW185" s="231"/>
      <c r="CX185" s="231"/>
      <c r="CY185" s="231"/>
      <c r="CZ185" s="231"/>
      <c r="DA185" s="231"/>
      <c r="DB185" s="231"/>
      <c r="DC185" s="231"/>
      <c r="DD185" s="231"/>
      <c r="DE185" s="231"/>
      <c r="DF185" s="231"/>
      <c r="DG185" s="231"/>
      <c r="DH185" s="231"/>
      <c r="DI185" s="231"/>
      <c r="DJ185" s="231"/>
      <c r="DK185" s="231"/>
      <c r="DL185" s="231"/>
      <c r="DM185" s="231"/>
      <c r="DN185" s="231"/>
      <c r="DO185" s="231"/>
      <c r="DP185" s="231"/>
      <c r="DQ185" s="231"/>
      <c r="DR185" s="231"/>
      <c r="DS185" s="231"/>
      <c r="DT185" s="278"/>
      <c r="DU185" s="146"/>
      <c r="DV185" s="173"/>
      <c r="DW185" s="146"/>
      <c r="DX185" s="173"/>
      <c r="DY185" s="146"/>
      <c r="DZ185" s="169"/>
      <c r="EA185" s="169"/>
      <c r="EB185" s="169"/>
      <c r="EC185" s="146"/>
      <c r="ED185" s="207"/>
      <c r="EE185" s="231"/>
      <c r="EF185" s="231"/>
      <c r="EG185" s="231"/>
      <c r="EH185" s="233"/>
    </row>
    <row r="186" spans="1:138" x14ac:dyDescent="0.25">
      <c r="A186" s="152">
        <v>182</v>
      </c>
      <c r="B186" s="146"/>
      <c r="C186" s="146"/>
      <c r="D186" s="168"/>
      <c r="E186" s="166"/>
      <c r="F186" s="166"/>
      <c r="G186" s="135"/>
      <c r="I186" s="356"/>
      <c r="L186" s="146"/>
      <c r="M186" s="167"/>
      <c r="N186" s="146"/>
      <c r="O186" s="146"/>
      <c r="P186" s="146"/>
      <c r="Q186" s="146"/>
      <c r="R186" s="146"/>
      <c r="S186" s="167"/>
      <c r="T186" s="146"/>
      <c r="U186" s="146"/>
      <c r="V186" s="146"/>
      <c r="W186" s="146"/>
      <c r="X186" s="146"/>
      <c r="Y186" s="167"/>
      <c r="Z186" s="146"/>
      <c r="AA186" s="146"/>
      <c r="AB186" s="146"/>
      <c r="AC186" s="146"/>
      <c r="AD186" s="146"/>
      <c r="AE186" s="167"/>
      <c r="AF186" s="146"/>
      <c r="AG186" s="146"/>
      <c r="AH186" s="146"/>
      <c r="AI186" s="169"/>
      <c r="AJ186" s="169"/>
      <c r="AK186" s="170"/>
      <c r="AL186" s="167"/>
      <c r="AM186" s="146"/>
      <c r="AN186" s="146"/>
      <c r="AO186" s="146"/>
      <c r="AP186" s="146"/>
      <c r="AQ186" s="171"/>
      <c r="AR186" s="172" t="s">
        <v>1125</v>
      </c>
      <c r="AS186" s="359"/>
      <c r="AT186" s="173"/>
      <c r="AU186" s="173"/>
      <c r="AV186" s="173"/>
      <c r="AW186" s="173"/>
      <c r="AX186" s="173"/>
      <c r="AY186" s="173"/>
      <c r="AZ186" s="173"/>
      <c r="BA186" s="173"/>
      <c r="BB186" s="173"/>
      <c r="BC186" s="146"/>
      <c r="BD186" s="173"/>
      <c r="BE186" s="173"/>
      <c r="BF186" s="173"/>
      <c r="BG186" s="173"/>
      <c r="BH186" s="167"/>
      <c r="BI186" s="171"/>
      <c r="BJ186" s="302"/>
      <c r="BK186" s="303"/>
      <c r="BL186" s="173"/>
      <c r="BM186" s="304"/>
      <c r="BN186" s="278"/>
      <c r="BO186" s="171"/>
      <c r="BP186" s="231"/>
      <c r="BQ186" s="231"/>
      <c r="BR186" s="231"/>
      <c r="BS186" s="231"/>
      <c r="BT186" s="231"/>
      <c r="BU186" s="231"/>
      <c r="BV186" s="233"/>
      <c r="BW186" s="167"/>
      <c r="BX186" s="231"/>
      <c r="BY186" s="231"/>
      <c r="BZ186" s="231"/>
      <c r="CA186" s="231"/>
      <c r="CB186" s="231"/>
      <c r="CC186" s="233"/>
      <c r="CD186" s="167"/>
      <c r="CE186" s="231"/>
      <c r="CF186" s="231"/>
      <c r="CG186" s="231"/>
      <c r="CH186" s="231"/>
      <c r="CI186" s="231"/>
      <c r="CJ186" s="233"/>
      <c r="CK186" s="167"/>
      <c r="CL186" s="146"/>
      <c r="CM186" s="146"/>
      <c r="CN186" s="146"/>
      <c r="CO186" s="146"/>
      <c r="CP186" s="146"/>
      <c r="CQ186" s="146"/>
      <c r="CR186" s="167"/>
      <c r="CS186" s="231"/>
      <c r="CT186" s="231"/>
      <c r="CU186" s="231"/>
      <c r="CV186" s="231"/>
      <c r="CW186" s="231"/>
      <c r="CX186" s="231"/>
      <c r="CY186" s="231"/>
      <c r="CZ186" s="231"/>
      <c r="DA186" s="231"/>
      <c r="DB186" s="231"/>
      <c r="DC186" s="231"/>
      <c r="DD186" s="231"/>
      <c r="DE186" s="231"/>
      <c r="DF186" s="231"/>
      <c r="DG186" s="231"/>
      <c r="DH186" s="231"/>
      <c r="DI186" s="231"/>
      <c r="DJ186" s="231"/>
      <c r="DK186" s="231"/>
      <c r="DL186" s="231"/>
      <c r="DM186" s="231"/>
      <c r="DN186" s="231"/>
      <c r="DO186" s="231"/>
      <c r="DP186" s="231"/>
      <c r="DQ186" s="231"/>
      <c r="DR186" s="231"/>
      <c r="DS186" s="231"/>
      <c r="DT186" s="278"/>
      <c r="DU186" s="146"/>
      <c r="DV186" s="173"/>
      <c r="DW186" s="146"/>
      <c r="DX186" s="173"/>
      <c r="DY186" s="146"/>
      <c r="DZ186" s="169"/>
      <c r="EA186" s="169"/>
      <c r="EB186" s="169"/>
      <c r="EC186" s="146"/>
      <c r="ED186" s="207"/>
      <c r="EE186" s="231"/>
      <c r="EF186" s="231"/>
      <c r="EG186" s="231"/>
      <c r="EH186" s="233"/>
    </row>
    <row r="187" spans="1:138" x14ac:dyDescent="0.25">
      <c r="A187" s="152">
        <v>183</v>
      </c>
      <c r="B187" s="146"/>
      <c r="C187" s="146"/>
      <c r="D187" s="168"/>
      <c r="E187" s="166"/>
      <c r="F187" s="166"/>
      <c r="G187" s="135"/>
      <c r="I187" s="356"/>
      <c r="L187" s="146"/>
      <c r="M187" s="167"/>
      <c r="N187" s="146"/>
      <c r="O187" s="146"/>
      <c r="P187" s="146"/>
      <c r="Q187" s="146"/>
      <c r="R187" s="146"/>
      <c r="S187" s="167"/>
      <c r="T187" s="146"/>
      <c r="U187" s="146"/>
      <c r="V187" s="146"/>
      <c r="W187" s="146"/>
      <c r="X187" s="146"/>
      <c r="Y187" s="167"/>
      <c r="Z187" s="146"/>
      <c r="AA187" s="146"/>
      <c r="AB187" s="146"/>
      <c r="AC187" s="146"/>
      <c r="AD187" s="146"/>
      <c r="AE187" s="167"/>
      <c r="AF187" s="146"/>
      <c r="AG187" s="146"/>
      <c r="AH187" s="146"/>
      <c r="AI187" s="169"/>
      <c r="AJ187" s="169"/>
      <c r="AK187" s="170"/>
      <c r="AL187" s="167"/>
      <c r="AM187" s="146"/>
      <c r="AN187" s="146"/>
      <c r="AO187" s="146"/>
      <c r="AP187" s="146"/>
      <c r="AQ187" s="171"/>
      <c r="AR187" s="172" t="s">
        <v>1125</v>
      </c>
      <c r="AS187" s="359"/>
      <c r="AT187" s="173"/>
      <c r="AU187" s="173"/>
      <c r="AV187" s="173"/>
      <c r="AW187" s="173"/>
      <c r="AX187" s="173"/>
      <c r="AY187" s="173"/>
      <c r="AZ187" s="173"/>
      <c r="BA187" s="173"/>
      <c r="BB187" s="173"/>
      <c r="BC187" s="146"/>
      <c r="BD187" s="173"/>
      <c r="BE187" s="173"/>
      <c r="BF187" s="173"/>
      <c r="BG187" s="173"/>
      <c r="BH187" s="167"/>
      <c r="BI187" s="171"/>
      <c r="BJ187" s="302"/>
      <c r="BK187" s="303"/>
      <c r="BL187" s="173"/>
      <c r="BM187" s="304"/>
      <c r="BN187" s="278"/>
      <c r="BO187" s="171"/>
      <c r="BP187" s="231"/>
      <c r="BQ187" s="231"/>
      <c r="BR187" s="231"/>
      <c r="BS187" s="231"/>
      <c r="BT187" s="231"/>
      <c r="BU187" s="231"/>
      <c r="BV187" s="233"/>
      <c r="BW187" s="167"/>
      <c r="BX187" s="231"/>
      <c r="BY187" s="231"/>
      <c r="BZ187" s="231"/>
      <c r="CA187" s="231"/>
      <c r="CB187" s="231"/>
      <c r="CC187" s="233"/>
      <c r="CD187" s="167"/>
      <c r="CE187" s="231"/>
      <c r="CF187" s="231"/>
      <c r="CG187" s="231"/>
      <c r="CH187" s="231"/>
      <c r="CI187" s="231"/>
      <c r="CJ187" s="233"/>
      <c r="CK187" s="167"/>
      <c r="CL187" s="146"/>
      <c r="CM187" s="146"/>
      <c r="CN187" s="146"/>
      <c r="CO187" s="146"/>
      <c r="CP187" s="146"/>
      <c r="CQ187" s="146"/>
      <c r="CR187" s="167"/>
      <c r="CS187" s="231"/>
      <c r="CT187" s="231"/>
      <c r="CU187" s="231"/>
      <c r="CV187" s="231"/>
      <c r="CW187" s="231"/>
      <c r="CX187" s="231"/>
      <c r="CY187" s="231"/>
      <c r="CZ187" s="231"/>
      <c r="DA187" s="231"/>
      <c r="DB187" s="231"/>
      <c r="DC187" s="231"/>
      <c r="DD187" s="231"/>
      <c r="DE187" s="231"/>
      <c r="DF187" s="231"/>
      <c r="DG187" s="231"/>
      <c r="DH187" s="231"/>
      <c r="DI187" s="231"/>
      <c r="DJ187" s="231"/>
      <c r="DK187" s="231"/>
      <c r="DL187" s="231"/>
      <c r="DM187" s="231"/>
      <c r="DN187" s="231"/>
      <c r="DO187" s="231"/>
      <c r="DP187" s="231"/>
      <c r="DQ187" s="231"/>
      <c r="DR187" s="231"/>
      <c r="DS187" s="231"/>
      <c r="DT187" s="278"/>
      <c r="DU187" s="146"/>
      <c r="DV187" s="173"/>
      <c r="DW187" s="146"/>
      <c r="DX187" s="173"/>
      <c r="DY187" s="146"/>
      <c r="DZ187" s="169"/>
      <c r="EA187" s="169"/>
      <c r="EB187" s="169"/>
      <c r="EC187" s="146"/>
      <c r="ED187" s="207"/>
      <c r="EE187" s="231"/>
      <c r="EF187" s="231"/>
      <c r="EG187" s="231"/>
      <c r="EH187" s="233"/>
    </row>
    <row r="188" spans="1:138" x14ac:dyDescent="0.25">
      <c r="A188" s="152">
        <v>184</v>
      </c>
      <c r="B188" s="146"/>
      <c r="C188" s="146"/>
      <c r="D188" s="168"/>
      <c r="E188" s="166"/>
      <c r="F188" s="166"/>
      <c r="G188" s="135"/>
      <c r="I188" s="356"/>
      <c r="L188" s="146"/>
      <c r="M188" s="167"/>
      <c r="N188" s="146"/>
      <c r="O188" s="146"/>
      <c r="P188" s="146"/>
      <c r="Q188" s="146"/>
      <c r="R188" s="146"/>
      <c r="S188" s="167"/>
      <c r="T188" s="146"/>
      <c r="U188" s="146"/>
      <c r="V188" s="146"/>
      <c r="W188" s="146"/>
      <c r="X188" s="146"/>
      <c r="Y188" s="167"/>
      <c r="Z188" s="146"/>
      <c r="AA188" s="146"/>
      <c r="AB188" s="146"/>
      <c r="AC188" s="146"/>
      <c r="AD188" s="146"/>
      <c r="AE188" s="167"/>
      <c r="AF188" s="146"/>
      <c r="AG188" s="146"/>
      <c r="AH188" s="146"/>
      <c r="AI188" s="169"/>
      <c r="AJ188" s="169"/>
      <c r="AK188" s="170"/>
      <c r="AL188" s="167"/>
      <c r="AM188" s="146"/>
      <c r="AN188" s="146"/>
      <c r="AO188" s="146"/>
      <c r="AP188" s="146"/>
      <c r="AQ188" s="171"/>
      <c r="AR188" s="172" t="s">
        <v>1125</v>
      </c>
      <c r="AS188" s="359"/>
      <c r="AT188" s="173"/>
      <c r="AU188" s="173"/>
      <c r="AV188" s="173"/>
      <c r="AW188" s="173"/>
      <c r="AX188" s="173"/>
      <c r="AY188" s="173"/>
      <c r="AZ188" s="173"/>
      <c r="BA188" s="173"/>
      <c r="BB188" s="173"/>
      <c r="BC188" s="146"/>
      <c r="BD188" s="173"/>
      <c r="BE188" s="173"/>
      <c r="BF188" s="173"/>
      <c r="BG188" s="173"/>
      <c r="BH188" s="167"/>
      <c r="BI188" s="171"/>
      <c r="BJ188" s="302"/>
      <c r="BK188" s="303"/>
      <c r="BL188" s="173"/>
      <c r="BM188" s="304"/>
      <c r="BN188" s="278"/>
      <c r="BO188" s="171"/>
      <c r="BP188" s="231"/>
      <c r="BQ188" s="231"/>
      <c r="BR188" s="231"/>
      <c r="BS188" s="231"/>
      <c r="BT188" s="231"/>
      <c r="BU188" s="231"/>
      <c r="BV188" s="233"/>
      <c r="BW188" s="167"/>
      <c r="BX188" s="231"/>
      <c r="BY188" s="231"/>
      <c r="BZ188" s="231"/>
      <c r="CA188" s="231"/>
      <c r="CB188" s="231"/>
      <c r="CC188" s="233"/>
      <c r="CD188" s="167"/>
      <c r="CE188" s="231"/>
      <c r="CF188" s="231"/>
      <c r="CG188" s="231"/>
      <c r="CH188" s="231"/>
      <c r="CI188" s="231"/>
      <c r="CJ188" s="233"/>
      <c r="CK188" s="167"/>
      <c r="CL188" s="146"/>
      <c r="CM188" s="146"/>
      <c r="CN188" s="146"/>
      <c r="CO188" s="146"/>
      <c r="CP188" s="146"/>
      <c r="CQ188" s="146"/>
      <c r="CR188" s="167"/>
      <c r="CS188" s="231"/>
      <c r="CT188" s="231"/>
      <c r="CU188" s="231"/>
      <c r="CV188" s="231"/>
      <c r="CW188" s="231"/>
      <c r="CX188" s="231"/>
      <c r="CY188" s="231"/>
      <c r="CZ188" s="231"/>
      <c r="DA188" s="231"/>
      <c r="DB188" s="231"/>
      <c r="DC188" s="231"/>
      <c r="DD188" s="231"/>
      <c r="DE188" s="231"/>
      <c r="DF188" s="231"/>
      <c r="DG188" s="231"/>
      <c r="DH188" s="231"/>
      <c r="DI188" s="231"/>
      <c r="DJ188" s="231"/>
      <c r="DK188" s="231"/>
      <c r="DL188" s="231"/>
      <c r="DM188" s="231"/>
      <c r="DN188" s="231"/>
      <c r="DO188" s="231"/>
      <c r="DP188" s="231"/>
      <c r="DQ188" s="231"/>
      <c r="DR188" s="231"/>
      <c r="DS188" s="231"/>
      <c r="DT188" s="278"/>
      <c r="DU188" s="146"/>
      <c r="DV188" s="173"/>
      <c r="DW188" s="146"/>
      <c r="DX188" s="173"/>
      <c r="DY188" s="146"/>
      <c r="DZ188" s="169"/>
      <c r="EA188" s="169"/>
      <c r="EB188" s="169"/>
      <c r="EC188" s="146"/>
      <c r="ED188" s="207"/>
      <c r="EE188" s="231"/>
      <c r="EF188" s="231"/>
      <c r="EG188" s="231"/>
      <c r="EH188" s="233"/>
    </row>
    <row r="189" spans="1:138" x14ac:dyDescent="0.25">
      <c r="A189" s="152">
        <v>185</v>
      </c>
      <c r="B189" s="146"/>
      <c r="C189" s="146"/>
      <c r="D189" s="168"/>
      <c r="E189" s="166"/>
      <c r="F189" s="166"/>
      <c r="G189" s="135"/>
      <c r="I189" s="356"/>
      <c r="L189" s="146"/>
      <c r="M189" s="167"/>
      <c r="N189" s="146"/>
      <c r="O189" s="146"/>
      <c r="P189" s="146"/>
      <c r="Q189" s="146"/>
      <c r="R189" s="146"/>
      <c r="S189" s="167"/>
      <c r="T189" s="146"/>
      <c r="U189" s="146"/>
      <c r="V189" s="146"/>
      <c r="W189" s="146"/>
      <c r="X189" s="146"/>
      <c r="Y189" s="167"/>
      <c r="Z189" s="146"/>
      <c r="AA189" s="146"/>
      <c r="AB189" s="146"/>
      <c r="AC189" s="146"/>
      <c r="AD189" s="146"/>
      <c r="AE189" s="167"/>
      <c r="AF189" s="146"/>
      <c r="AG189" s="146"/>
      <c r="AH189" s="146"/>
      <c r="AI189" s="169"/>
      <c r="AJ189" s="169"/>
      <c r="AK189" s="170"/>
      <c r="AL189" s="167"/>
      <c r="AM189" s="146"/>
      <c r="AN189" s="146"/>
      <c r="AO189" s="146"/>
      <c r="AP189" s="146"/>
      <c r="AQ189" s="171"/>
      <c r="AR189" s="172" t="s">
        <v>1125</v>
      </c>
      <c r="AS189" s="359"/>
      <c r="AT189" s="173"/>
      <c r="AU189" s="173"/>
      <c r="AV189" s="173"/>
      <c r="AW189" s="173"/>
      <c r="AX189" s="173"/>
      <c r="AY189" s="173"/>
      <c r="AZ189" s="173"/>
      <c r="BA189" s="173"/>
      <c r="BB189" s="173"/>
      <c r="BC189" s="146"/>
      <c r="BD189" s="173"/>
      <c r="BE189" s="173"/>
      <c r="BF189" s="173"/>
      <c r="BG189" s="173"/>
      <c r="BH189" s="167"/>
      <c r="BI189" s="171"/>
      <c r="BJ189" s="302"/>
      <c r="BK189" s="303"/>
      <c r="BL189" s="173"/>
      <c r="BM189" s="304"/>
      <c r="BN189" s="278"/>
      <c r="BO189" s="171"/>
      <c r="BP189" s="231"/>
      <c r="BQ189" s="231"/>
      <c r="BR189" s="231"/>
      <c r="BS189" s="231"/>
      <c r="BT189" s="231"/>
      <c r="BU189" s="231"/>
      <c r="BV189" s="233"/>
      <c r="BW189" s="167"/>
      <c r="BX189" s="231"/>
      <c r="BY189" s="231"/>
      <c r="BZ189" s="231"/>
      <c r="CA189" s="231"/>
      <c r="CB189" s="231"/>
      <c r="CC189" s="233"/>
      <c r="CD189" s="167"/>
      <c r="CE189" s="231"/>
      <c r="CF189" s="231"/>
      <c r="CG189" s="231"/>
      <c r="CH189" s="231"/>
      <c r="CI189" s="231"/>
      <c r="CJ189" s="233"/>
      <c r="CK189" s="167"/>
      <c r="CL189" s="146"/>
      <c r="CM189" s="146"/>
      <c r="CN189" s="146"/>
      <c r="CO189" s="146"/>
      <c r="CP189" s="146"/>
      <c r="CQ189" s="146"/>
      <c r="CR189" s="167"/>
      <c r="CS189" s="231"/>
      <c r="CT189" s="231"/>
      <c r="CU189" s="231"/>
      <c r="CV189" s="231"/>
      <c r="CW189" s="231"/>
      <c r="CX189" s="231"/>
      <c r="CY189" s="231"/>
      <c r="CZ189" s="231"/>
      <c r="DA189" s="231"/>
      <c r="DB189" s="231"/>
      <c r="DC189" s="231"/>
      <c r="DD189" s="231"/>
      <c r="DE189" s="231"/>
      <c r="DF189" s="231"/>
      <c r="DG189" s="231"/>
      <c r="DH189" s="231"/>
      <c r="DI189" s="231"/>
      <c r="DJ189" s="231"/>
      <c r="DK189" s="231"/>
      <c r="DL189" s="231"/>
      <c r="DM189" s="231"/>
      <c r="DN189" s="231"/>
      <c r="DO189" s="231"/>
      <c r="DP189" s="231"/>
      <c r="DQ189" s="231"/>
      <c r="DR189" s="231"/>
      <c r="DS189" s="231"/>
      <c r="DT189" s="278"/>
      <c r="DU189" s="146"/>
      <c r="DV189" s="173"/>
      <c r="DW189" s="146"/>
      <c r="DX189" s="173"/>
      <c r="DY189" s="146"/>
      <c r="DZ189" s="169"/>
      <c r="EA189" s="169"/>
      <c r="EB189" s="169"/>
      <c r="EC189" s="146"/>
      <c r="ED189" s="207"/>
      <c r="EE189" s="231"/>
      <c r="EF189" s="231"/>
      <c r="EG189" s="231"/>
      <c r="EH189" s="233"/>
    </row>
    <row r="190" spans="1:138" x14ac:dyDescent="0.25">
      <c r="A190" s="152">
        <v>186</v>
      </c>
      <c r="B190" s="146"/>
      <c r="C190" s="146"/>
      <c r="D190" s="168"/>
      <c r="E190" s="166"/>
      <c r="F190" s="166"/>
      <c r="G190" s="135"/>
      <c r="I190" s="356"/>
      <c r="L190" s="146"/>
      <c r="M190" s="167"/>
      <c r="N190" s="146"/>
      <c r="O190" s="146"/>
      <c r="P190" s="146"/>
      <c r="Q190" s="146"/>
      <c r="R190" s="146"/>
      <c r="S190" s="167"/>
      <c r="T190" s="146"/>
      <c r="U190" s="146"/>
      <c r="V190" s="146"/>
      <c r="W190" s="146"/>
      <c r="X190" s="146"/>
      <c r="Y190" s="167"/>
      <c r="Z190" s="146"/>
      <c r="AA190" s="146"/>
      <c r="AB190" s="146"/>
      <c r="AC190" s="146"/>
      <c r="AD190" s="146"/>
      <c r="AE190" s="167"/>
      <c r="AF190" s="146"/>
      <c r="AG190" s="146"/>
      <c r="AH190" s="146"/>
      <c r="AI190" s="169"/>
      <c r="AJ190" s="169"/>
      <c r="AK190" s="170"/>
      <c r="AL190" s="167"/>
      <c r="AM190" s="146"/>
      <c r="AN190" s="146"/>
      <c r="AO190" s="146"/>
      <c r="AP190" s="146"/>
      <c r="AQ190" s="171"/>
      <c r="AR190" s="172" t="s">
        <v>1125</v>
      </c>
      <c r="AS190" s="359"/>
      <c r="AT190" s="173"/>
      <c r="AU190" s="173"/>
      <c r="AV190" s="173"/>
      <c r="AW190" s="173"/>
      <c r="AX190" s="173"/>
      <c r="AY190" s="173"/>
      <c r="AZ190" s="173"/>
      <c r="BA190" s="173"/>
      <c r="BB190" s="173"/>
      <c r="BC190" s="146"/>
      <c r="BD190" s="173"/>
      <c r="BE190" s="173"/>
      <c r="BF190" s="173"/>
      <c r="BG190" s="173"/>
      <c r="BH190" s="167"/>
      <c r="BI190" s="171"/>
      <c r="BJ190" s="302"/>
      <c r="BK190" s="303"/>
      <c r="BL190" s="173"/>
      <c r="BM190" s="304"/>
      <c r="BN190" s="278"/>
      <c r="BO190" s="171"/>
      <c r="BP190" s="231"/>
      <c r="BQ190" s="231"/>
      <c r="BR190" s="231"/>
      <c r="BS190" s="231"/>
      <c r="BT190" s="231"/>
      <c r="BU190" s="231"/>
      <c r="BV190" s="233"/>
      <c r="BW190" s="167"/>
      <c r="BX190" s="231"/>
      <c r="BY190" s="231"/>
      <c r="BZ190" s="231"/>
      <c r="CA190" s="231"/>
      <c r="CB190" s="231"/>
      <c r="CC190" s="233"/>
      <c r="CD190" s="167"/>
      <c r="CE190" s="231"/>
      <c r="CF190" s="231"/>
      <c r="CG190" s="231"/>
      <c r="CH190" s="231"/>
      <c r="CI190" s="231"/>
      <c r="CJ190" s="233"/>
      <c r="CK190" s="167"/>
      <c r="CL190" s="146"/>
      <c r="CM190" s="146"/>
      <c r="CN190" s="146"/>
      <c r="CO190" s="146"/>
      <c r="CP190" s="146"/>
      <c r="CQ190" s="146"/>
      <c r="CR190" s="167"/>
      <c r="CS190" s="231"/>
      <c r="CT190" s="231"/>
      <c r="CU190" s="231"/>
      <c r="CV190" s="231"/>
      <c r="CW190" s="231"/>
      <c r="CX190" s="231"/>
      <c r="CY190" s="231"/>
      <c r="CZ190" s="231"/>
      <c r="DA190" s="231"/>
      <c r="DB190" s="231"/>
      <c r="DC190" s="231"/>
      <c r="DD190" s="231"/>
      <c r="DE190" s="231"/>
      <c r="DF190" s="231"/>
      <c r="DG190" s="231"/>
      <c r="DH190" s="231"/>
      <c r="DI190" s="231"/>
      <c r="DJ190" s="231"/>
      <c r="DK190" s="231"/>
      <c r="DL190" s="231"/>
      <c r="DM190" s="231"/>
      <c r="DN190" s="231"/>
      <c r="DO190" s="231"/>
      <c r="DP190" s="231"/>
      <c r="DQ190" s="231"/>
      <c r="DR190" s="231"/>
      <c r="DS190" s="231"/>
      <c r="DT190" s="278"/>
      <c r="DU190" s="146"/>
      <c r="DV190" s="173"/>
      <c r="DW190" s="146"/>
      <c r="DX190" s="173"/>
      <c r="DY190" s="146"/>
      <c r="DZ190" s="169"/>
      <c r="EA190" s="169"/>
      <c r="EB190" s="169"/>
      <c r="EC190" s="146"/>
      <c r="ED190" s="207"/>
      <c r="EE190" s="231"/>
      <c r="EF190" s="231"/>
      <c r="EG190" s="231"/>
      <c r="EH190" s="233"/>
    </row>
    <row r="191" spans="1:138" x14ac:dyDescent="0.25">
      <c r="A191" s="152">
        <v>187</v>
      </c>
      <c r="B191" s="146"/>
      <c r="C191" s="146"/>
      <c r="D191" s="168"/>
      <c r="E191" s="166"/>
      <c r="F191" s="166"/>
      <c r="G191" s="135"/>
      <c r="I191" s="356"/>
      <c r="L191" s="146"/>
      <c r="M191" s="167"/>
      <c r="N191" s="146"/>
      <c r="O191" s="146"/>
      <c r="P191" s="146"/>
      <c r="Q191" s="146"/>
      <c r="R191" s="146"/>
      <c r="S191" s="167"/>
      <c r="T191" s="146"/>
      <c r="U191" s="146"/>
      <c r="V191" s="146"/>
      <c r="W191" s="146"/>
      <c r="X191" s="146"/>
      <c r="Y191" s="167"/>
      <c r="Z191" s="146"/>
      <c r="AA191" s="146"/>
      <c r="AB191" s="146"/>
      <c r="AC191" s="146"/>
      <c r="AD191" s="146"/>
      <c r="AE191" s="167"/>
      <c r="AF191" s="146"/>
      <c r="AG191" s="146"/>
      <c r="AH191" s="146"/>
      <c r="AI191" s="169"/>
      <c r="AJ191" s="169"/>
      <c r="AK191" s="170"/>
      <c r="AL191" s="167"/>
      <c r="AM191" s="146"/>
      <c r="AN191" s="146"/>
      <c r="AO191" s="146"/>
      <c r="AP191" s="146"/>
      <c r="AQ191" s="171"/>
      <c r="AR191" s="172" t="s">
        <v>1125</v>
      </c>
      <c r="AS191" s="359"/>
      <c r="AT191" s="173"/>
      <c r="AU191" s="173"/>
      <c r="AV191" s="173"/>
      <c r="AW191" s="173"/>
      <c r="AX191" s="173"/>
      <c r="AY191" s="173"/>
      <c r="AZ191" s="173"/>
      <c r="BA191" s="173"/>
      <c r="BB191" s="173"/>
      <c r="BC191" s="146"/>
      <c r="BD191" s="173"/>
      <c r="BE191" s="173"/>
      <c r="BF191" s="173"/>
      <c r="BG191" s="173"/>
      <c r="BH191" s="167"/>
      <c r="BI191" s="171"/>
      <c r="BJ191" s="302"/>
      <c r="BK191" s="303"/>
      <c r="BL191" s="173"/>
      <c r="BM191" s="304"/>
      <c r="BN191" s="278"/>
      <c r="BO191" s="171"/>
      <c r="BP191" s="231"/>
      <c r="BQ191" s="231"/>
      <c r="BR191" s="231"/>
      <c r="BS191" s="231"/>
      <c r="BT191" s="231"/>
      <c r="BU191" s="231"/>
      <c r="BV191" s="233"/>
      <c r="BW191" s="167"/>
      <c r="BX191" s="231"/>
      <c r="BY191" s="231"/>
      <c r="BZ191" s="231"/>
      <c r="CA191" s="231"/>
      <c r="CB191" s="231"/>
      <c r="CC191" s="233"/>
      <c r="CD191" s="167"/>
      <c r="CE191" s="231"/>
      <c r="CF191" s="231"/>
      <c r="CG191" s="231"/>
      <c r="CH191" s="231"/>
      <c r="CI191" s="231"/>
      <c r="CJ191" s="233"/>
      <c r="CK191" s="167"/>
      <c r="CL191" s="146"/>
      <c r="CM191" s="146"/>
      <c r="CN191" s="146"/>
      <c r="CO191" s="146"/>
      <c r="CP191" s="146"/>
      <c r="CQ191" s="146"/>
      <c r="CR191" s="167"/>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78"/>
      <c r="DU191" s="146"/>
      <c r="DV191" s="173"/>
      <c r="DW191" s="146"/>
      <c r="DX191" s="173"/>
      <c r="DY191" s="146"/>
      <c r="DZ191" s="169"/>
      <c r="EA191" s="169"/>
      <c r="EB191" s="169"/>
      <c r="EC191" s="146"/>
      <c r="ED191" s="207"/>
      <c r="EE191" s="231"/>
      <c r="EF191" s="231"/>
      <c r="EG191" s="231"/>
      <c r="EH191" s="313"/>
    </row>
    <row r="192" spans="1:138" x14ac:dyDescent="0.25">
      <c r="A192" s="152">
        <v>188</v>
      </c>
      <c r="B192" s="146"/>
      <c r="C192" s="146"/>
      <c r="D192" s="168"/>
      <c r="E192" s="166"/>
      <c r="F192" s="166"/>
      <c r="G192" s="135"/>
      <c r="I192" s="356"/>
      <c r="L192" s="146"/>
      <c r="M192" s="167"/>
      <c r="N192" s="146"/>
      <c r="O192" s="146"/>
      <c r="P192" s="146"/>
      <c r="Q192" s="146"/>
      <c r="R192" s="146"/>
      <c r="S192" s="167"/>
      <c r="T192" s="146"/>
      <c r="U192" s="146"/>
      <c r="V192" s="146"/>
      <c r="W192" s="146"/>
      <c r="X192" s="146"/>
      <c r="Y192" s="167"/>
      <c r="Z192" s="146"/>
      <c r="AA192" s="146"/>
      <c r="AB192" s="146"/>
      <c r="AC192" s="146"/>
      <c r="AD192" s="146"/>
      <c r="AE192" s="167"/>
      <c r="AF192" s="146"/>
      <c r="AG192" s="146"/>
      <c r="AH192" s="146"/>
      <c r="AI192" s="169"/>
      <c r="AJ192" s="169"/>
      <c r="AK192" s="170"/>
      <c r="AL192" s="167"/>
      <c r="AM192" s="146"/>
      <c r="AN192" s="146"/>
      <c r="AO192" s="146"/>
      <c r="AP192" s="146"/>
      <c r="AQ192" s="171"/>
      <c r="AR192" s="172" t="s">
        <v>1125</v>
      </c>
      <c r="AS192" s="359"/>
      <c r="AT192" s="173"/>
      <c r="AU192" s="173"/>
      <c r="AV192" s="173"/>
      <c r="AW192" s="173"/>
      <c r="AX192" s="173"/>
      <c r="AY192" s="173"/>
      <c r="AZ192" s="173"/>
      <c r="BA192" s="173"/>
      <c r="BB192" s="173"/>
      <c r="BC192" s="146"/>
      <c r="BD192" s="173"/>
      <c r="BE192" s="173"/>
      <c r="BF192" s="173"/>
      <c r="BG192" s="173"/>
      <c r="BH192" s="167"/>
      <c r="BI192" s="171"/>
      <c r="BJ192" s="302"/>
      <c r="BK192" s="303"/>
      <c r="BL192" s="173"/>
      <c r="BM192" s="304"/>
      <c r="BN192" s="278"/>
      <c r="BO192" s="171"/>
      <c r="BP192" s="231"/>
      <c r="BQ192" s="231"/>
      <c r="BR192" s="231"/>
      <c r="BS192" s="231"/>
      <c r="BT192" s="231"/>
      <c r="BU192" s="231"/>
      <c r="BV192" s="233"/>
      <c r="BW192" s="167"/>
      <c r="BX192" s="231"/>
      <c r="BY192" s="231"/>
      <c r="BZ192" s="231"/>
      <c r="CA192" s="231"/>
      <c r="CB192" s="231"/>
      <c r="CC192" s="233"/>
      <c r="CD192" s="167"/>
      <c r="CE192" s="231"/>
      <c r="CF192" s="231"/>
      <c r="CG192" s="231"/>
      <c r="CH192" s="231"/>
      <c r="CI192" s="231"/>
      <c r="CJ192" s="233"/>
      <c r="CK192" s="167"/>
      <c r="CL192" s="146"/>
      <c r="CM192" s="146"/>
      <c r="CN192" s="146"/>
      <c r="CO192" s="146"/>
      <c r="CP192" s="146"/>
      <c r="CQ192" s="146"/>
      <c r="CR192" s="167"/>
      <c r="CS192" s="231"/>
      <c r="CT192" s="231"/>
      <c r="CU192" s="231"/>
      <c r="CV192" s="231"/>
      <c r="CW192" s="231"/>
      <c r="CX192" s="231"/>
      <c r="CY192" s="231"/>
      <c r="CZ192" s="231"/>
      <c r="DA192" s="231"/>
      <c r="DB192" s="231"/>
      <c r="DC192" s="231"/>
      <c r="DD192" s="231"/>
      <c r="DE192" s="231"/>
      <c r="DF192" s="231"/>
      <c r="DG192" s="231"/>
      <c r="DH192" s="231"/>
      <c r="DI192" s="231"/>
      <c r="DJ192" s="231"/>
      <c r="DK192" s="231"/>
      <c r="DL192" s="231"/>
      <c r="DM192" s="231"/>
      <c r="DN192" s="231"/>
      <c r="DO192" s="231"/>
      <c r="DP192" s="231"/>
      <c r="DQ192" s="231"/>
      <c r="DR192" s="231"/>
      <c r="DS192" s="231"/>
      <c r="DT192" s="278"/>
      <c r="DU192" s="146"/>
      <c r="DV192" s="173"/>
      <c r="DW192" s="146"/>
      <c r="DX192" s="173"/>
      <c r="DY192" s="146"/>
      <c r="DZ192" s="169"/>
      <c r="EA192" s="169"/>
      <c r="EB192" s="169"/>
      <c r="EC192" s="146"/>
      <c r="ED192" s="207"/>
      <c r="EE192" s="231"/>
      <c r="EF192" s="231"/>
      <c r="EG192" s="231"/>
      <c r="EH192" s="233"/>
    </row>
    <row r="193" spans="1:138" x14ac:dyDescent="0.25">
      <c r="A193" s="152">
        <v>189</v>
      </c>
      <c r="B193" s="146"/>
      <c r="C193" s="146"/>
      <c r="D193" s="168"/>
      <c r="E193" s="166"/>
      <c r="F193" s="166"/>
      <c r="G193" s="135"/>
      <c r="I193" s="356"/>
      <c r="L193" s="146"/>
      <c r="M193" s="167"/>
      <c r="N193" s="146"/>
      <c r="O193" s="146"/>
      <c r="P193" s="146"/>
      <c r="Q193" s="146"/>
      <c r="R193" s="146"/>
      <c r="S193" s="167"/>
      <c r="T193" s="146"/>
      <c r="U193" s="146"/>
      <c r="V193" s="146"/>
      <c r="W193" s="146"/>
      <c r="X193" s="146"/>
      <c r="Y193" s="167"/>
      <c r="Z193" s="146"/>
      <c r="AA193" s="146"/>
      <c r="AB193" s="146"/>
      <c r="AC193" s="146"/>
      <c r="AD193" s="146"/>
      <c r="AE193" s="167"/>
      <c r="AF193" s="146"/>
      <c r="AG193" s="146"/>
      <c r="AH193" s="146"/>
      <c r="AI193" s="169"/>
      <c r="AJ193" s="169"/>
      <c r="AK193" s="170"/>
      <c r="AL193" s="167"/>
      <c r="AM193" s="146"/>
      <c r="AN193" s="146"/>
      <c r="AO193" s="146"/>
      <c r="AP193" s="146"/>
      <c r="AQ193" s="171"/>
      <c r="AR193" s="172" t="s">
        <v>1125</v>
      </c>
      <c r="AS193" s="359"/>
      <c r="AT193" s="173"/>
      <c r="AU193" s="173"/>
      <c r="AV193" s="173"/>
      <c r="AW193" s="173"/>
      <c r="AX193" s="173"/>
      <c r="AY193" s="173"/>
      <c r="AZ193" s="173"/>
      <c r="BA193" s="173"/>
      <c r="BB193" s="173"/>
      <c r="BC193" s="146"/>
      <c r="BD193" s="173"/>
      <c r="BE193" s="173"/>
      <c r="BF193" s="173"/>
      <c r="BG193" s="173"/>
      <c r="BH193" s="167"/>
      <c r="BI193" s="171"/>
      <c r="BJ193" s="302"/>
      <c r="BK193" s="303"/>
      <c r="BL193" s="173"/>
      <c r="BM193" s="304"/>
      <c r="BN193" s="278"/>
      <c r="BO193" s="171"/>
      <c r="BP193" s="231"/>
      <c r="BQ193" s="231"/>
      <c r="BR193" s="231"/>
      <c r="BS193" s="231"/>
      <c r="BT193" s="231"/>
      <c r="BU193" s="231"/>
      <c r="BV193" s="233"/>
      <c r="BW193" s="167"/>
      <c r="BX193" s="231"/>
      <c r="BY193" s="231"/>
      <c r="BZ193" s="231"/>
      <c r="CA193" s="231"/>
      <c r="CB193" s="231"/>
      <c r="CC193" s="233"/>
      <c r="CD193" s="167"/>
      <c r="CE193" s="231"/>
      <c r="CF193" s="231"/>
      <c r="CG193" s="231"/>
      <c r="CH193" s="231"/>
      <c r="CI193" s="231"/>
      <c r="CJ193" s="233"/>
      <c r="CK193" s="167"/>
      <c r="CL193" s="146"/>
      <c r="CM193" s="146"/>
      <c r="CN193" s="146"/>
      <c r="CO193" s="146"/>
      <c r="CP193" s="146"/>
      <c r="CQ193" s="146"/>
      <c r="CR193" s="167"/>
      <c r="CS193" s="231"/>
      <c r="CT193" s="231"/>
      <c r="CU193" s="231"/>
      <c r="CV193" s="231"/>
      <c r="CW193" s="231"/>
      <c r="CX193" s="231"/>
      <c r="CY193" s="231"/>
      <c r="CZ193" s="231"/>
      <c r="DA193" s="231"/>
      <c r="DB193" s="231"/>
      <c r="DC193" s="231"/>
      <c r="DD193" s="231"/>
      <c r="DE193" s="231"/>
      <c r="DF193" s="231"/>
      <c r="DG193" s="231"/>
      <c r="DH193" s="231"/>
      <c r="DI193" s="231"/>
      <c r="DJ193" s="231"/>
      <c r="DK193" s="231"/>
      <c r="DL193" s="231"/>
      <c r="DM193" s="231"/>
      <c r="DN193" s="231"/>
      <c r="DO193" s="231"/>
      <c r="DP193" s="231"/>
      <c r="DQ193" s="231"/>
      <c r="DR193" s="231"/>
      <c r="DS193" s="231"/>
      <c r="DT193" s="278"/>
      <c r="DU193" s="146"/>
      <c r="DV193" s="173"/>
      <c r="DW193" s="146"/>
      <c r="DX193" s="173"/>
      <c r="DY193" s="146"/>
      <c r="DZ193" s="169"/>
      <c r="EA193" s="169"/>
      <c r="EB193" s="169"/>
      <c r="EC193" s="146"/>
      <c r="ED193" s="207"/>
      <c r="EE193" s="231"/>
      <c r="EF193" s="231"/>
      <c r="EG193" s="231"/>
      <c r="EH193" s="233"/>
    </row>
    <row r="194" spans="1:138" x14ac:dyDescent="0.25">
      <c r="A194" s="152">
        <v>190</v>
      </c>
      <c r="B194" s="146"/>
      <c r="C194" s="146"/>
      <c r="D194" s="168"/>
      <c r="E194" s="166"/>
      <c r="F194" s="166"/>
      <c r="G194" s="135"/>
      <c r="I194" s="356"/>
      <c r="L194" s="146"/>
      <c r="M194" s="167"/>
      <c r="N194" s="146"/>
      <c r="O194" s="146"/>
      <c r="P194" s="146"/>
      <c r="Q194" s="146"/>
      <c r="R194" s="146"/>
      <c r="S194" s="167"/>
      <c r="T194" s="146"/>
      <c r="U194" s="146"/>
      <c r="V194" s="146"/>
      <c r="W194" s="146"/>
      <c r="X194" s="146"/>
      <c r="Y194" s="167"/>
      <c r="Z194" s="146"/>
      <c r="AA194" s="146"/>
      <c r="AB194" s="146"/>
      <c r="AC194" s="146"/>
      <c r="AD194" s="146"/>
      <c r="AE194" s="167"/>
      <c r="AF194" s="146"/>
      <c r="AG194" s="146"/>
      <c r="AH194" s="146"/>
      <c r="AI194" s="169"/>
      <c r="AJ194" s="169"/>
      <c r="AK194" s="170"/>
      <c r="AL194" s="167"/>
      <c r="AM194" s="146"/>
      <c r="AN194" s="146"/>
      <c r="AO194" s="146"/>
      <c r="AP194" s="146"/>
      <c r="AQ194" s="171"/>
      <c r="AR194" s="172" t="s">
        <v>1125</v>
      </c>
      <c r="AS194" s="359"/>
      <c r="AT194" s="173"/>
      <c r="AU194" s="173"/>
      <c r="AV194" s="173"/>
      <c r="AW194" s="173"/>
      <c r="AX194" s="173"/>
      <c r="AY194" s="173"/>
      <c r="AZ194" s="173"/>
      <c r="BA194" s="173"/>
      <c r="BB194" s="173"/>
      <c r="BC194" s="146"/>
      <c r="BD194" s="173"/>
      <c r="BE194" s="173"/>
      <c r="BF194" s="173"/>
      <c r="BG194" s="173"/>
      <c r="BH194" s="167"/>
      <c r="BI194" s="171"/>
      <c r="BJ194" s="302"/>
      <c r="BK194" s="303"/>
      <c r="BL194" s="173"/>
      <c r="BM194" s="304"/>
      <c r="BN194" s="278"/>
      <c r="BO194" s="171"/>
      <c r="BP194" s="231"/>
      <c r="BQ194" s="231"/>
      <c r="BR194" s="231"/>
      <c r="BS194" s="231"/>
      <c r="BT194" s="231"/>
      <c r="BU194" s="231"/>
      <c r="BV194" s="233"/>
      <c r="BW194" s="167"/>
      <c r="BX194" s="231"/>
      <c r="BY194" s="231"/>
      <c r="BZ194" s="231"/>
      <c r="CA194" s="231"/>
      <c r="CB194" s="231"/>
      <c r="CC194" s="233"/>
      <c r="CD194" s="167"/>
      <c r="CE194" s="231"/>
      <c r="CF194" s="231"/>
      <c r="CG194" s="231"/>
      <c r="CH194" s="231"/>
      <c r="CI194" s="231"/>
      <c r="CJ194" s="233"/>
      <c r="CK194" s="167"/>
      <c r="CL194" s="146"/>
      <c r="CM194" s="146"/>
      <c r="CN194" s="146"/>
      <c r="CO194" s="146"/>
      <c r="CP194" s="146"/>
      <c r="CQ194" s="146"/>
      <c r="CR194" s="167"/>
      <c r="CS194" s="231"/>
      <c r="CT194" s="231"/>
      <c r="CU194" s="231"/>
      <c r="CV194" s="231"/>
      <c r="CW194" s="231"/>
      <c r="CX194" s="231"/>
      <c r="CY194" s="231"/>
      <c r="CZ194" s="231"/>
      <c r="DA194" s="231"/>
      <c r="DB194" s="231"/>
      <c r="DC194" s="231"/>
      <c r="DD194" s="231"/>
      <c r="DE194" s="231"/>
      <c r="DF194" s="231"/>
      <c r="DG194" s="231"/>
      <c r="DH194" s="231"/>
      <c r="DI194" s="231"/>
      <c r="DJ194" s="231"/>
      <c r="DK194" s="231"/>
      <c r="DL194" s="231"/>
      <c r="DM194" s="231"/>
      <c r="DN194" s="231"/>
      <c r="DO194" s="231"/>
      <c r="DP194" s="231"/>
      <c r="DQ194" s="231"/>
      <c r="DR194" s="231"/>
      <c r="DS194" s="231"/>
      <c r="DT194" s="278"/>
      <c r="DU194" s="146"/>
      <c r="DV194" s="173"/>
      <c r="DW194" s="146"/>
      <c r="DX194" s="173"/>
      <c r="DY194" s="146"/>
      <c r="DZ194" s="169"/>
      <c r="EA194" s="169"/>
      <c r="EB194" s="169"/>
      <c r="EC194" s="146"/>
      <c r="ED194" s="207"/>
      <c r="EE194" s="231"/>
      <c r="EF194" s="231"/>
      <c r="EG194" s="231"/>
      <c r="EH194" s="233"/>
    </row>
    <row r="195" spans="1:138" x14ac:dyDescent="0.25">
      <c r="A195" s="152">
        <v>191</v>
      </c>
      <c r="B195" s="146"/>
      <c r="C195" s="146"/>
      <c r="D195" s="168"/>
      <c r="E195" s="166"/>
      <c r="F195" s="166"/>
      <c r="G195" s="135"/>
      <c r="I195" s="356"/>
      <c r="L195" s="146"/>
      <c r="M195" s="167"/>
      <c r="N195" s="146"/>
      <c r="O195" s="146"/>
      <c r="P195" s="146"/>
      <c r="Q195" s="146"/>
      <c r="R195" s="146"/>
      <c r="S195" s="167"/>
      <c r="T195" s="146"/>
      <c r="U195" s="146"/>
      <c r="V195" s="146"/>
      <c r="W195" s="146"/>
      <c r="X195" s="146"/>
      <c r="Y195" s="167"/>
      <c r="Z195" s="146"/>
      <c r="AA195" s="146"/>
      <c r="AB195" s="146"/>
      <c r="AC195" s="146"/>
      <c r="AD195" s="146"/>
      <c r="AE195" s="167"/>
      <c r="AF195" s="146"/>
      <c r="AG195" s="146"/>
      <c r="AH195" s="146"/>
      <c r="AI195" s="169"/>
      <c r="AJ195" s="169"/>
      <c r="AK195" s="170"/>
      <c r="AL195" s="167"/>
      <c r="AM195" s="146"/>
      <c r="AN195" s="146"/>
      <c r="AO195" s="146"/>
      <c r="AP195" s="146"/>
      <c r="AQ195" s="171"/>
      <c r="AR195" s="172" t="s">
        <v>1125</v>
      </c>
      <c r="AS195" s="359"/>
      <c r="AT195" s="173"/>
      <c r="AU195" s="173"/>
      <c r="AV195" s="173"/>
      <c r="AW195" s="173"/>
      <c r="AX195" s="173"/>
      <c r="AY195" s="173"/>
      <c r="AZ195" s="173"/>
      <c r="BA195" s="173"/>
      <c r="BB195" s="173"/>
      <c r="BC195" s="146"/>
      <c r="BD195" s="173"/>
      <c r="BE195" s="173"/>
      <c r="BF195" s="173"/>
      <c r="BG195" s="173"/>
      <c r="BH195" s="167"/>
      <c r="BI195" s="171"/>
      <c r="BJ195" s="302"/>
      <c r="BK195" s="303"/>
      <c r="BL195" s="173"/>
      <c r="BM195" s="304"/>
      <c r="BN195" s="278"/>
      <c r="BO195" s="171"/>
      <c r="BP195" s="231"/>
      <c r="BQ195" s="231"/>
      <c r="BR195" s="231"/>
      <c r="BS195" s="231"/>
      <c r="BT195" s="231"/>
      <c r="BU195" s="231"/>
      <c r="BV195" s="233"/>
      <c r="BW195" s="167"/>
      <c r="BX195" s="231"/>
      <c r="BY195" s="231"/>
      <c r="BZ195" s="231"/>
      <c r="CA195" s="231"/>
      <c r="CB195" s="231"/>
      <c r="CC195" s="233"/>
      <c r="CD195" s="167"/>
      <c r="CE195" s="231"/>
      <c r="CF195" s="231"/>
      <c r="CG195" s="231"/>
      <c r="CH195" s="231"/>
      <c r="CI195" s="231"/>
      <c r="CJ195" s="233"/>
      <c r="CK195" s="167"/>
      <c r="CL195" s="146"/>
      <c r="CM195" s="146"/>
      <c r="CN195" s="146"/>
      <c r="CO195" s="146"/>
      <c r="CP195" s="146"/>
      <c r="CQ195" s="146"/>
      <c r="CR195" s="167"/>
      <c r="CS195" s="231"/>
      <c r="CT195" s="231"/>
      <c r="CU195" s="231"/>
      <c r="CV195" s="231"/>
      <c r="CW195" s="231"/>
      <c r="CX195" s="231"/>
      <c r="CY195" s="231"/>
      <c r="CZ195" s="231"/>
      <c r="DA195" s="231"/>
      <c r="DB195" s="231"/>
      <c r="DC195" s="231"/>
      <c r="DD195" s="231"/>
      <c r="DE195" s="231"/>
      <c r="DF195" s="231"/>
      <c r="DG195" s="231"/>
      <c r="DH195" s="231"/>
      <c r="DI195" s="231"/>
      <c r="DJ195" s="231"/>
      <c r="DK195" s="231"/>
      <c r="DL195" s="231"/>
      <c r="DM195" s="231"/>
      <c r="DN195" s="231"/>
      <c r="DO195" s="231"/>
      <c r="DP195" s="231"/>
      <c r="DQ195" s="231"/>
      <c r="DR195" s="231"/>
      <c r="DS195" s="231"/>
      <c r="DT195" s="278"/>
      <c r="DU195" s="146"/>
      <c r="DV195" s="173"/>
      <c r="DW195" s="146"/>
      <c r="DX195" s="173"/>
      <c r="DY195" s="146"/>
      <c r="DZ195" s="169"/>
      <c r="EA195" s="169"/>
      <c r="EB195" s="169"/>
      <c r="EC195" s="146"/>
      <c r="ED195" s="207"/>
      <c r="EE195" s="231"/>
      <c r="EF195" s="231"/>
      <c r="EG195" s="231"/>
      <c r="EH195" s="233"/>
    </row>
    <row r="196" spans="1:138" x14ac:dyDescent="0.25">
      <c r="A196" s="152">
        <v>192</v>
      </c>
      <c r="B196" s="146"/>
      <c r="C196" s="146"/>
      <c r="D196" s="168"/>
      <c r="E196" s="166"/>
      <c r="F196" s="166"/>
      <c r="G196" s="135"/>
      <c r="I196" s="356"/>
      <c r="L196" s="146"/>
      <c r="M196" s="167"/>
      <c r="N196" s="146"/>
      <c r="O196" s="146"/>
      <c r="P196" s="146"/>
      <c r="Q196" s="146"/>
      <c r="R196" s="146"/>
      <c r="S196" s="167"/>
      <c r="T196" s="146"/>
      <c r="U196" s="146"/>
      <c r="V196" s="146"/>
      <c r="W196" s="146"/>
      <c r="X196" s="146"/>
      <c r="Y196" s="167"/>
      <c r="Z196" s="146"/>
      <c r="AA196" s="146"/>
      <c r="AB196" s="146"/>
      <c r="AC196" s="146"/>
      <c r="AD196" s="146"/>
      <c r="AE196" s="167"/>
      <c r="AF196" s="146"/>
      <c r="AG196" s="146"/>
      <c r="AH196" s="146"/>
      <c r="AI196" s="169"/>
      <c r="AJ196" s="169"/>
      <c r="AK196" s="170"/>
      <c r="AL196" s="167"/>
      <c r="AM196" s="146"/>
      <c r="AN196" s="146"/>
      <c r="AO196" s="146"/>
      <c r="AP196" s="146"/>
      <c r="AQ196" s="171"/>
      <c r="AR196" s="172" t="s">
        <v>1125</v>
      </c>
      <c r="AS196" s="359"/>
      <c r="AT196" s="173"/>
      <c r="AU196" s="173"/>
      <c r="AV196" s="173"/>
      <c r="AW196" s="173"/>
      <c r="AX196" s="173"/>
      <c r="AY196" s="173"/>
      <c r="AZ196" s="173"/>
      <c r="BA196" s="173"/>
      <c r="BB196" s="173"/>
      <c r="BC196" s="146"/>
      <c r="BD196" s="173"/>
      <c r="BE196" s="173"/>
      <c r="BF196" s="173"/>
      <c r="BG196" s="173"/>
      <c r="BH196" s="167"/>
      <c r="BI196" s="171"/>
      <c r="BJ196" s="302"/>
      <c r="BK196" s="303"/>
      <c r="BL196" s="173"/>
      <c r="BM196" s="304"/>
      <c r="BN196" s="278"/>
      <c r="BO196" s="171"/>
      <c r="BP196" s="231"/>
      <c r="BQ196" s="231"/>
      <c r="BR196" s="231"/>
      <c r="BS196" s="231"/>
      <c r="BT196" s="231"/>
      <c r="BU196" s="231"/>
      <c r="BV196" s="233"/>
      <c r="BW196" s="167"/>
      <c r="BX196" s="231"/>
      <c r="BY196" s="231"/>
      <c r="BZ196" s="231"/>
      <c r="CA196" s="231"/>
      <c r="CB196" s="231"/>
      <c r="CC196" s="233"/>
      <c r="CD196" s="167"/>
      <c r="CE196" s="231"/>
      <c r="CF196" s="231"/>
      <c r="CG196" s="231"/>
      <c r="CH196" s="231"/>
      <c r="CI196" s="231"/>
      <c r="CJ196" s="233"/>
      <c r="CK196" s="167"/>
      <c r="CL196" s="146"/>
      <c r="CM196" s="146"/>
      <c r="CN196" s="146"/>
      <c r="CO196" s="146"/>
      <c r="CP196" s="146"/>
      <c r="CQ196" s="146"/>
      <c r="CR196" s="167"/>
      <c r="CS196" s="231"/>
      <c r="CT196" s="231"/>
      <c r="CU196" s="231"/>
      <c r="CV196" s="231"/>
      <c r="CW196" s="231"/>
      <c r="CX196" s="231"/>
      <c r="CY196" s="231"/>
      <c r="CZ196" s="231"/>
      <c r="DA196" s="231"/>
      <c r="DB196" s="231"/>
      <c r="DC196" s="231"/>
      <c r="DD196" s="231"/>
      <c r="DE196" s="231"/>
      <c r="DF196" s="231"/>
      <c r="DG196" s="231"/>
      <c r="DH196" s="231"/>
      <c r="DI196" s="231"/>
      <c r="DJ196" s="231"/>
      <c r="DK196" s="231"/>
      <c r="DL196" s="231"/>
      <c r="DM196" s="231"/>
      <c r="DN196" s="231"/>
      <c r="DO196" s="231"/>
      <c r="DP196" s="231"/>
      <c r="DQ196" s="231"/>
      <c r="DR196" s="231"/>
      <c r="DS196" s="231"/>
      <c r="DT196" s="278"/>
      <c r="DU196" s="146"/>
      <c r="DV196" s="173"/>
      <c r="DW196" s="146"/>
      <c r="DX196" s="173"/>
      <c r="DY196" s="146"/>
      <c r="DZ196" s="169"/>
      <c r="EA196" s="169"/>
      <c r="EB196" s="169"/>
      <c r="EC196" s="146"/>
      <c r="ED196" s="207"/>
      <c r="EE196" s="231"/>
      <c r="EF196" s="231"/>
      <c r="EG196" s="231"/>
      <c r="EH196" s="233"/>
    </row>
    <row r="197" spans="1:138" x14ac:dyDescent="0.25">
      <c r="A197" s="152">
        <v>193</v>
      </c>
      <c r="B197" s="146"/>
      <c r="C197" s="146"/>
      <c r="D197" s="168"/>
      <c r="E197" s="166"/>
      <c r="F197" s="166"/>
      <c r="G197" s="135"/>
      <c r="I197" s="356"/>
      <c r="L197" s="146"/>
      <c r="M197" s="167"/>
      <c r="N197" s="146"/>
      <c r="O197" s="146"/>
      <c r="P197" s="146"/>
      <c r="Q197" s="146"/>
      <c r="R197" s="146"/>
      <c r="S197" s="167"/>
      <c r="T197" s="146"/>
      <c r="U197" s="146"/>
      <c r="V197" s="146"/>
      <c r="W197" s="146"/>
      <c r="X197" s="146"/>
      <c r="Y197" s="167"/>
      <c r="Z197" s="146"/>
      <c r="AA197" s="146"/>
      <c r="AB197" s="146"/>
      <c r="AC197" s="146"/>
      <c r="AD197" s="146"/>
      <c r="AE197" s="167"/>
      <c r="AF197" s="146"/>
      <c r="AG197" s="146"/>
      <c r="AH197" s="146"/>
      <c r="AI197" s="169"/>
      <c r="AJ197" s="169"/>
      <c r="AK197" s="170"/>
      <c r="AL197" s="167"/>
      <c r="AM197" s="146"/>
      <c r="AN197" s="146"/>
      <c r="AO197" s="146"/>
      <c r="AP197" s="146"/>
      <c r="AQ197" s="171"/>
      <c r="AR197" s="172" t="s">
        <v>1125</v>
      </c>
      <c r="AS197" s="359"/>
      <c r="AT197" s="173"/>
      <c r="AU197" s="173"/>
      <c r="AV197" s="173"/>
      <c r="AW197" s="173"/>
      <c r="AX197" s="173"/>
      <c r="AY197" s="173"/>
      <c r="AZ197" s="173"/>
      <c r="BA197" s="173"/>
      <c r="BB197" s="173"/>
      <c r="BC197" s="146"/>
      <c r="BD197" s="173"/>
      <c r="BE197" s="173"/>
      <c r="BF197" s="173"/>
      <c r="BG197" s="173"/>
      <c r="BH197" s="167"/>
      <c r="BI197" s="171"/>
      <c r="BJ197" s="302"/>
      <c r="BK197" s="303"/>
      <c r="BL197" s="173"/>
      <c r="BM197" s="304"/>
      <c r="BN197" s="278"/>
      <c r="BO197" s="171"/>
      <c r="BP197" s="231"/>
      <c r="BQ197" s="231"/>
      <c r="BR197" s="231"/>
      <c r="BS197" s="231"/>
      <c r="BT197" s="231"/>
      <c r="BU197" s="231"/>
      <c r="BV197" s="233"/>
      <c r="BW197" s="167"/>
      <c r="BX197" s="231"/>
      <c r="BY197" s="231"/>
      <c r="BZ197" s="231"/>
      <c r="CA197" s="231"/>
      <c r="CB197" s="231"/>
      <c r="CC197" s="233"/>
      <c r="CD197" s="167"/>
      <c r="CE197" s="231"/>
      <c r="CF197" s="231"/>
      <c r="CG197" s="231"/>
      <c r="CH197" s="231"/>
      <c r="CI197" s="231"/>
      <c r="CJ197" s="233"/>
      <c r="CK197" s="167"/>
      <c r="CL197" s="146"/>
      <c r="CM197" s="146"/>
      <c r="CN197" s="146"/>
      <c r="CO197" s="146"/>
      <c r="CP197" s="146"/>
      <c r="CQ197" s="146"/>
      <c r="CR197" s="167"/>
      <c r="CS197" s="231"/>
      <c r="CT197" s="231"/>
      <c r="CU197" s="231"/>
      <c r="CV197" s="231"/>
      <c r="CW197" s="231"/>
      <c r="CX197" s="231"/>
      <c r="CY197" s="231"/>
      <c r="CZ197" s="231"/>
      <c r="DA197" s="231"/>
      <c r="DB197" s="231"/>
      <c r="DC197" s="231"/>
      <c r="DD197" s="231"/>
      <c r="DE197" s="231"/>
      <c r="DF197" s="231"/>
      <c r="DG197" s="231"/>
      <c r="DH197" s="231"/>
      <c r="DI197" s="231"/>
      <c r="DJ197" s="231"/>
      <c r="DK197" s="231"/>
      <c r="DL197" s="231"/>
      <c r="DM197" s="231"/>
      <c r="DN197" s="231"/>
      <c r="DO197" s="231"/>
      <c r="DP197" s="231"/>
      <c r="DQ197" s="231"/>
      <c r="DR197" s="231"/>
      <c r="DS197" s="231"/>
      <c r="DT197" s="278"/>
      <c r="DU197" s="146"/>
      <c r="DV197" s="173"/>
      <c r="DW197" s="146"/>
      <c r="DX197" s="173"/>
      <c r="DY197" s="146"/>
      <c r="DZ197" s="169"/>
      <c r="EA197" s="169"/>
      <c r="EB197" s="169"/>
      <c r="EC197" s="146"/>
      <c r="ED197" s="207"/>
      <c r="EE197" s="231"/>
      <c r="EF197" s="231"/>
      <c r="EG197" s="231"/>
      <c r="EH197" s="233"/>
    </row>
    <row r="198" spans="1:138" x14ac:dyDescent="0.25">
      <c r="A198" s="152">
        <v>194</v>
      </c>
      <c r="B198" s="146"/>
      <c r="C198" s="146"/>
      <c r="D198" s="168"/>
      <c r="E198" s="166"/>
      <c r="F198" s="166"/>
      <c r="G198" s="135"/>
      <c r="I198" s="356"/>
      <c r="L198" s="146"/>
      <c r="M198" s="167"/>
      <c r="N198" s="146"/>
      <c r="O198" s="146"/>
      <c r="P198" s="146"/>
      <c r="Q198" s="146"/>
      <c r="R198" s="146"/>
      <c r="S198" s="167"/>
      <c r="T198" s="146"/>
      <c r="U198" s="146"/>
      <c r="V198" s="146"/>
      <c r="W198" s="146"/>
      <c r="X198" s="146"/>
      <c r="Y198" s="167"/>
      <c r="Z198" s="146"/>
      <c r="AA198" s="146"/>
      <c r="AB198" s="146"/>
      <c r="AC198" s="146"/>
      <c r="AD198" s="146"/>
      <c r="AE198" s="167"/>
      <c r="AF198" s="146"/>
      <c r="AG198" s="146"/>
      <c r="AH198" s="146"/>
      <c r="AI198" s="169"/>
      <c r="AJ198" s="169"/>
      <c r="AK198" s="170"/>
      <c r="AL198" s="167"/>
      <c r="AM198" s="146"/>
      <c r="AN198" s="146"/>
      <c r="AO198" s="146"/>
      <c r="AP198" s="146"/>
      <c r="AQ198" s="171"/>
      <c r="AR198" s="172" t="s">
        <v>1125</v>
      </c>
      <c r="AS198" s="359"/>
      <c r="AT198" s="173"/>
      <c r="AU198" s="173"/>
      <c r="AV198" s="173"/>
      <c r="AW198" s="173"/>
      <c r="AX198" s="173"/>
      <c r="AY198" s="173"/>
      <c r="AZ198" s="173"/>
      <c r="BA198" s="173"/>
      <c r="BB198" s="173"/>
      <c r="BC198" s="146"/>
      <c r="BD198" s="173"/>
      <c r="BE198" s="173"/>
      <c r="BF198" s="173"/>
      <c r="BG198" s="173"/>
      <c r="BH198" s="167"/>
      <c r="BI198" s="171"/>
      <c r="BJ198" s="302"/>
      <c r="BK198" s="303"/>
      <c r="BL198" s="173"/>
      <c r="BM198" s="304"/>
      <c r="BN198" s="278"/>
      <c r="BO198" s="171"/>
      <c r="BP198" s="231"/>
      <c r="BQ198" s="231"/>
      <c r="BR198" s="231"/>
      <c r="BS198" s="231"/>
      <c r="BT198" s="231"/>
      <c r="BU198" s="231"/>
      <c r="BV198" s="233"/>
      <c r="BW198" s="167"/>
      <c r="BX198" s="231"/>
      <c r="BY198" s="231"/>
      <c r="BZ198" s="231"/>
      <c r="CA198" s="231"/>
      <c r="CB198" s="231"/>
      <c r="CC198" s="233"/>
      <c r="CD198" s="167"/>
      <c r="CE198" s="231"/>
      <c r="CF198" s="231"/>
      <c r="CG198" s="231"/>
      <c r="CH198" s="231"/>
      <c r="CI198" s="231"/>
      <c r="CJ198" s="233"/>
      <c r="CK198" s="167"/>
      <c r="CL198" s="146"/>
      <c r="CM198" s="146"/>
      <c r="CN198" s="146"/>
      <c r="CO198" s="146"/>
      <c r="CP198" s="146"/>
      <c r="CQ198" s="146"/>
      <c r="CR198" s="167"/>
      <c r="CS198" s="231"/>
      <c r="CT198" s="231"/>
      <c r="CU198" s="231"/>
      <c r="CV198" s="231"/>
      <c r="CW198" s="231"/>
      <c r="CX198" s="231"/>
      <c r="CY198" s="231"/>
      <c r="CZ198" s="231"/>
      <c r="DA198" s="231"/>
      <c r="DB198" s="231"/>
      <c r="DC198" s="231"/>
      <c r="DD198" s="231"/>
      <c r="DE198" s="231"/>
      <c r="DF198" s="231"/>
      <c r="DG198" s="231"/>
      <c r="DH198" s="231"/>
      <c r="DI198" s="231"/>
      <c r="DJ198" s="231"/>
      <c r="DK198" s="231"/>
      <c r="DL198" s="231"/>
      <c r="DM198" s="231"/>
      <c r="DN198" s="231"/>
      <c r="DO198" s="231"/>
      <c r="DP198" s="231"/>
      <c r="DQ198" s="231"/>
      <c r="DR198" s="231"/>
      <c r="DS198" s="231"/>
      <c r="DT198" s="278"/>
      <c r="DU198" s="146"/>
      <c r="DV198" s="173"/>
      <c r="DW198" s="146"/>
      <c r="DX198" s="173"/>
      <c r="DY198" s="146"/>
      <c r="DZ198" s="169"/>
      <c r="EA198" s="169"/>
      <c r="EB198" s="169"/>
      <c r="EC198" s="146"/>
      <c r="ED198" s="207"/>
      <c r="EE198" s="231"/>
      <c r="EF198" s="231"/>
      <c r="EG198" s="231"/>
      <c r="EH198" s="233"/>
    </row>
    <row r="199" spans="1:138" x14ac:dyDescent="0.25">
      <c r="A199" s="152">
        <v>195</v>
      </c>
      <c r="B199" s="146"/>
      <c r="C199" s="146"/>
      <c r="D199" s="168"/>
      <c r="E199" s="166"/>
      <c r="F199" s="166"/>
      <c r="G199" s="135"/>
      <c r="I199" s="356"/>
      <c r="L199" s="146"/>
      <c r="M199" s="167"/>
      <c r="N199" s="146"/>
      <c r="O199" s="146"/>
      <c r="P199" s="146"/>
      <c r="Q199" s="146"/>
      <c r="R199" s="146"/>
      <c r="S199" s="167"/>
      <c r="T199" s="146"/>
      <c r="U199" s="146"/>
      <c r="V199" s="146"/>
      <c r="W199" s="146"/>
      <c r="X199" s="146"/>
      <c r="Y199" s="167"/>
      <c r="Z199" s="146"/>
      <c r="AA199" s="146"/>
      <c r="AB199" s="146"/>
      <c r="AC199" s="146"/>
      <c r="AD199" s="146"/>
      <c r="AE199" s="167"/>
      <c r="AF199" s="146"/>
      <c r="AG199" s="146"/>
      <c r="AH199" s="146"/>
      <c r="AI199" s="169"/>
      <c r="AJ199" s="169"/>
      <c r="AK199" s="170"/>
      <c r="AL199" s="167"/>
      <c r="AM199" s="146"/>
      <c r="AN199" s="146"/>
      <c r="AO199" s="146"/>
      <c r="AP199" s="146"/>
      <c r="AQ199" s="171"/>
      <c r="AR199" s="172" t="s">
        <v>1125</v>
      </c>
      <c r="AS199" s="359"/>
      <c r="AT199" s="173"/>
      <c r="AU199" s="173"/>
      <c r="AV199" s="173"/>
      <c r="AW199" s="173"/>
      <c r="AX199" s="173"/>
      <c r="AY199" s="173"/>
      <c r="AZ199" s="173"/>
      <c r="BA199" s="173"/>
      <c r="BB199" s="173"/>
      <c r="BC199" s="146"/>
      <c r="BD199" s="173"/>
      <c r="BE199" s="173"/>
      <c r="BF199" s="173"/>
      <c r="BG199" s="173"/>
      <c r="BH199" s="167"/>
      <c r="BI199" s="171"/>
      <c r="BJ199" s="302"/>
      <c r="BK199" s="303"/>
      <c r="BL199" s="173"/>
      <c r="BM199" s="304"/>
      <c r="BN199" s="278"/>
      <c r="BO199" s="171"/>
      <c r="BP199" s="231"/>
      <c r="BQ199" s="231"/>
      <c r="BR199" s="231"/>
      <c r="BS199" s="231"/>
      <c r="BT199" s="231"/>
      <c r="BU199" s="231"/>
      <c r="BV199" s="233"/>
      <c r="BW199" s="167"/>
      <c r="BX199" s="231"/>
      <c r="BY199" s="231"/>
      <c r="BZ199" s="231"/>
      <c r="CA199" s="231"/>
      <c r="CB199" s="231"/>
      <c r="CC199" s="233"/>
      <c r="CD199" s="167"/>
      <c r="CE199" s="231"/>
      <c r="CF199" s="231"/>
      <c r="CG199" s="231"/>
      <c r="CH199" s="231"/>
      <c r="CI199" s="231"/>
      <c r="CJ199" s="233"/>
      <c r="CK199" s="167"/>
      <c r="CL199" s="146"/>
      <c r="CM199" s="146"/>
      <c r="CN199" s="146"/>
      <c r="CO199" s="146"/>
      <c r="CP199" s="146"/>
      <c r="CQ199" s="146"/>
      <c r="CR199" s="167"/>
      <c r="CS199" s="231"/>
      <c r="CT199" s="231"/>
      <c r="CU199" s="231"/>
      <c r="CV199" s="231"/>
      <c r="CW199" s="231"/>
      <c r="CX199" s="231"/>
      <c r="CY199" s="231"/>
      <c r="CZ199" s="231"/>
      <c r="DA199" s="231"/>
      <c r="DB199" s="231"/>
      <c r="DC199" s="231"/>
      <c r="DD199" s="231"/>
      <c r="DE199" s="231"/>
      <c r="DF199" s="231"/>
      <c r="DG199" s="231"/>
      <c r="DH199" s="231"/>
      <c r="DI199" s="231"/>
      <c r="DJ199" s="231"/>
      <c r="DK199" s="231"/>
      <c r="DL199" s="231"/>
      <c r="DM199" s="231"/>
      <c r="DN199" s="231"/>
      <c r="DO199" s="231"/>
      <c r="DP199" s="231"/>
      <c r="DQ199" s="231"/>
      <c r="DR199" s="231"/>
      <c r="DS199" s="231"/>
      <c r="DT199" s="278"/>
      <c r="DU199" s="146"/>
      <c r="DV199" s="173"/>
      <c r="DW199" s="146"/>
      <c r="DX199" s="173"/>
      <c r="DY199" s="146"/>
      <c r="DZ199" s="169"/>
      <c r="EA199" s="169"/>
      <c r="EB199" s="169"/>
      <c r="EC199" s="146"/>
      <c r="ED199" s="207"/>
      <c r="EE199" s="231"/>
      <c r="EF199" s="231"/>
      <c r="EG199" s="231"/>
      <c r="EH199" s="233"/>
    </row>
    <row r="200" spans="1:138" x14ac:dyDescent="0.25">
      <c r="A200" s="152">
        <v>196</v>
      </c>
      <c r="B200" s="146"/>
      <c r="C200" s="146"/>
      <c r="D200" s="168"/>
      <c r="E200" s="166"/>
      <c r="F200" s="166"/>
      <c r="G200" s="135"/>
      <c r="I200" s="356"/>
      <c r="L200" s="146"/>
      <c r="M200" s="167"/>
      <c r="N200" s="146"/>
      <c r="O200" s="146"/>
      <c r="P200" s="146"/>
      <c r="Q200" s="146"/>
      <c r="R200" s="146"/>
      <c r="S200" s="167"/>
      <c r="T200" s="146"/>
      <c r="U200" s="146"/>
      <c r="V200" s="146"/>
      <c r="W200" s="146"/>
      <c r="X200" s="146"/>
      <c r="Y200" s="167"/>
      <c r="Z200" s="146"/>
      <c r="AA200" s="146"/>
      <c r="AB200" s="146"/>
      <c r="AC200" s="146"/>
      <c r="AD200" s="146"/>
      <c r="AE200" s="167"/>
      <c r="AF200" s="146"/>
      <c r="AG200" s="146"/>
      <c r="AH200" s="146"/>
      <c r="AI200" s="169"/>
      <c r="AJ200" s="169"/>
      <c r="AK200" s="170"/>
      <c r="AL200" s="167"/>
      <c r="AM200" s="146"/>
      <c r="AN200" s="146"/>
      <c r="AO200" s="146"/>
      <c r="AP200" s="146"/>
      <c r="AQ200" s="171"/>
      <c r="AR200" s="172" t="s">
        <v>1125</v>
      </c>
      <c r="AS200" s="359"/>
      <c r="AT200" s="173"/>
      <c r="AU200" s="173"/>
      <c r="AV200" s="173"/>
      <c r="AW200" s="173"/>
      <c r="AX200" s="173"/>
      <c r="AY200" s="173"/>
      <c r="AZ200" s="173"/>
      <c r="BA200" s="173"/>
      <c r="BB200" s="173"/>
      <c r="BC200" s="146"/>
      <c r="BD200" s="173"/>
      <c r="BE200" s="173"/>
      <c r="BF200" s="173"/>
      <c r="BG200" s="173"/>
      <c r="BH200" s="167"/>
      <c r="BI200" s="171"/>
      <c r="BJ200" s="302"/>
      <c r="BK200" s="303"/>
      <c r="BL200" s="173"/>
      <c r="BM200" s="304"/>
      <c r="BN200" s="278"/>
      <c r="BO200" s="171"/>
      <c r="BP200" s="231"/>
      <c r="BQ200" s="231"/>
      <c r="BR200" s="231"/>
      <c r="BS200" s="231"/>
      <c r="BT200" s="231"/>
      <c r="BU200" s="231"/>
      <c r="BV200" s="233"/>
      <c r="BW200" s="167"/>
      <c r="BX200" s="231"/>
      <c r="BY200" s="231"/>
      <c r="BZ200" s="231"/>
      <c r="CA200" s="231"/>
      <c r="CB200" s="231"/>
      <c r="CC200" s="233"/>
      <c r="CD200" s="167"/>
      <c r="CE200" s="231"/>
      <c r="CF200" s="231"/>
      <c r="CG200" s="231"/>
      <c r="CH200" s="231"/>
      <c r="CI200" s="231"/>
      <c r="CJ200" s="233"/>
      <c r="CK200" s="167"/>
      <c r="CL200" s="146"/>
      <c r="CM200" s="146"/>
      <c r="CN200" s="146"/>
      <c r="CO200" s="146"/>
      <c r="CP200" s="146"/>
      <c r="CQ200" s="146"/>
      <c r="CR200" s="167"/>
      <c r="CS200" s="231"/>
      <c r="CT200" s="231"/>
      <c r="CU200" s="231"/>
      <c r="CV200" s="231"/>
      <c r="CW200" s="231"/>
      <c r="CX200" s="231"/>
      <c r="CY200" s="231"/>
      <c r="CZ200" s="231"/>
      <c r="DA200" s="231"/>
      <c r="DB200" s="231"/>
      <c r="DC200" s="231"/>
      <c r="DD200" s="231"/>
      <c r="DE200" s="231"/>
      <c r="DF200" s="231"/>
      <c r="DG200" s="231"/>
      <c r="DH200" s="231"/>
      <c r="DI200" s="231"/>
      <c r="DJ200" s="231"/>
      <c r="DK200" s="231"/>
      <c r="DL200" s="231"/>
      <c r="DM200" s="231"/>
      <c r="DN200" s="231"/>
      <c r="DO200" s="231"/>
      <c r="DP200" s="231"/>
      <c r="DQ200" s="231"/>
      <c r="DR200" s="231"/>
      <c r="DS200" s="231"/>
      <c r="DT200" s="278"/>
      <c r="DU200" s="146"/>
      <c r="DV200" s="173"/>
      <c r="DW200" s="146"/>
      <c r="DX200" s="173"/>
      <c r="DY200" s="146"/>
      <c r="DZ200" s="169"/>
      <c r="EA200" s="169"/>
      <c r="EB200" s="169"/>
      <c r="EC200" s="146"/>
      <c r="ED200" s="207"/>
      <c r="EE200" s="231"/>
      <c r="EF200" s="231"/>
      <c r="EG200" s="231"/>
      <c r="EH200" s="233"/>
    </row>
    <row r="201" spans="1:138" x14ac:dyDescent="0.25">
      <c r="A201" s="152">
        <v>197</v>
      </c>
      <c r="B201" s="146"/>
      <c r="C201" s="146"/>
      <c r="D201" s="168"/>
      <c r="E201" s="166"/>
      <c r="F201" s="166"/>
      <c r="G201" s="135"/>
      <c r="I201" s="356"/>
      <c r="L201" s="146"/>
      <c r="M201" s="167"/>
      <c r="N201" s="146"/>
      <c r="O201" s="146"/>
      <c r="P201" s="146"/>
      <c r="Q201" s="146"/>
      <c r="R201" s="146"/>
      <c r="S201" s="167"/>
      <c r="T201" s="146"/>
      <c r="U201" s="146"/>
      <c r="V201" s="146"/>
      <c r="W201" s="146"/>
      <c r="X201" s="146"/>
      <c r="Y201" s="167"/>
      <c r="Z201" s="146"/>
      <c r="AA201" s="146"/>
      <c r="AB201" s="146"/>
      <c r="AC201" s="146"/>
      <c r="AD201" s="146"/>
      <c r="AE201" s="167"/>
      <c r="AF201" s="146"/>
      <c r="AG201" s="146"/>
      <c r="AH201" s="146"/>
      <c r="AI201" s="169"/>
      <c r="AJ201" s="169"/>
      <c r="AK201" s="170"/>
      <c r="AL201" s="167"/>
      <c r="AM201" s="146"/>
      <c r="AN201" s="146"/>
      <c r="AO201" s="146"/>
      <c r="AP201" s="146"/>
      <c r="AQ201" s="171"/>
      <c r="AR201" s="172" t="s">
        <v>1125</v>
      </c>
      <c r="AS201" s="359"/>
      <c r="AT201" s="173"/>
      <c r="AU201" s="173"/>
      <c r="AV201" s="173"/>
      <c r="AW201" s="173"/>
      <c r="AX201" s="173"/>
      <c r="AY201" s="173"/>
      <c r="AZ201" s="173"/>
      <c r="BA201" s="173"/>
      <c r="BB201" s="173"/>
      <c r="BC201" s="146"/>
      <c r="BD201" s="173"/>
      <c r="BE201" s="173"/>
      <c r="BF201" s="173"/>
      <c r="BG201" s="173"/>
      <c r="BH201" s="167"/>
      <c r="BI201" s="171"/>
      <c r="BJ201" s="302"/>
      <c r="BK201" s="303"/>
      <c r="BL201" s="173"/>
      <c r="BM201" s="304"/>
      <c r="BN201" s="278"/>
      <c r="BO201" s="171"/>
      <c r="BP201" s="231"/>
      <c r="BQ201" s="231"/>
      <c r="BR201" s="231"/>
      <c r="BS201" s="231"/>
      <c r="BT201" s="231"/>
      <c r="BU201" s="231"/>
      <c r="BV201" s="233"/>
      <c r="BW201" s="167"/>
      <c r="BX201" s="231"/>
      <c r="BY201" s="231"/>
      <c r="BZ201" s="231"/>
      <c r="CA201" s="231"/>
      <c r="CB201" s="231"/>
      <c r="CC201" s="233"/>
      <c r="CD201" s="167"/>
      <c r="CE201" s="231"/>
      <c r="CF201" s="231"/>
      <c r="CG201" s="231"/>
      <c r="CH201" s="231"/>
      <c r="CI201" s="231"/>
      <c r="CJ201" s="233"/>
      <c r="CK201" s="167"/>
      <c r="CL201" s="146"/>
      <c r="CM201" s="146"/>
      <c r="CN201" s="146"/>
      <c r="CO201" s="146"/>
      <c r="CP201" s="146"/>
      <c r="CQ201" s="146"/>
      <c r="CR201" s="167"/>
      <c r="CS201" s="231"/>
      <c r="CT201" s="231"/>
      <c r="CU201" s="231"/>
      <c r="CV201" s="231"/>
      <c r="CW201" s="231"/>
      <c r="CX201" s="231"/>
      <c r="CY201" s="231"/>
      <c r="CZ201" s="231"/>
      <c r="DA201" s="231"/>
      <c r="DB201" s="231"/>
      <c r="DC201" s="231"/>
      <c r="DD201" s="231"/>
      <c r="DE201" s="231"/>
      <c r="DF201" s="231"/>
      <c r="DG201" s="231"/>
      <c r="DH201" s="231"/>
      <c r="DI201" s="231"/>
      <c r="DJ201" s="231"/>
      <c r="DK201" s="231"/>
      <c r="DL201" s="231"/>
      <c r="DM201" s="231"/>
      <c r="DN201" s="231"/>
      <c r="DO201" s="231"/>
      <c r="DP201" s="231"/>
      <c r="DQ201" s="231"/>
      <c r="DR201" s="231"/>
      <c r="DS201" s="231"/>
      <c r="DT201" s="278"/>
      <c r="DU201" s="146"/>
      <c r="DV201" s="173"/>
      <c r="DW201" s="146"/>
      <c r="DX201" s="173"/>
      <c r="DY201" s="146"/>
      <c r="DZ201" s="169"/>
      <c r="EA201" s="169"/>
      <c r="EB201" s="169"/>
      <c r="EC201" s="146"/>
      <c r="ED201" s="207"/>
      <c r="EE201" s="231"/>
      <c r="EF201" s="231"/>
      <c r="EG201" s="231"/>
      <c r="EH201" s="233"/>
    </row>
    <row r="202" spans="1:138" x14ac:dyDescent="0.25">
      <c r="A202" s="152">
        <v>198</v>
      </c>
      <c r="B202" s="146"/>
      <c r="C202" s="146"/>
      <c r="D202" s="168"/>
      <c r="E202" s="166"/>
      <c r="F202" s="166"/>
      <c r="G202" s="135"/>
      <c r="I202" s="356"/>
      <c r="L202" s="146"/>
      <c r="M202" s="167"/>
      <c r="N202" s="146"/>
      <c r="O202" s="146"/>
      <c r="P202" s="146"/>
      <c r="Q202" s="146"/>
      <c r="R202" s="146"/>
      <c r="S202" s="146"/>
      <c r="T202" s="146"/>
      <c r="U202" s="146"/>
      <c r="V202" s="146"/>
      <c r="W202" s="146"/>
      <c r="X202" s="146"/>
      <c r="Y202" s="146"/>
      <c r="Z202" s="146"/>
      <c r="AA202" s="146"/>
      <c r="AB202" s="146"/>
      <c r="AC202" s="146"/>
      <c r="AD202" s="146"/>
      <c r="AE202" s="167"/>
      <c r="AF202" s="146"/>
      <c r="AG202" s="146"/>
      <c r="AH202" s="146"/>
      <c r="AI202" s="315"/>
      <c r="AJ202" s="315"/>
      <c r="AK202" s="316"/>
      <c r="AL202" s="167"/>
      <c r="AM202" s="146"/>
      <c r="AN202" s="146"/>
      <c r="AO202" s="146"/>
      <c r="AP202" s="146"/>
      <c r="AQ202" s="171"/>
      <c r="AR202" s="172" t="s">
        <v>1125</v>
      </c>
      <c r="AS202" s="207"/>
      <c r="AT202" s="173"/>
      <c r="AU202" s="173"/>
      <c r="AV202" s="173"/>
      <c r="AW202" s="173"/>
      <c r="AX202" s="173"/>
      <c r="AY202" s="173"/>
      <c r="AZ202" s="173"/>
      <c r="BA202" s="173"/>
      <c r="BB202" s="173"/>
      <c r="BC202" s="146"/>
      <c r="BD202" s="173"/>
      <c r="BE202" s="173"/>
      <c r="BF202" s="173"/>
      <c r="BG202" s="173"/>
      <c r="BH202" s="167"/>
      <c r="BI202" s="171"/>
      <c r="BJ202" s="302"/>
      <c r="BK202" s="303"/>
      <c r="BL202" s="173"/>
      <c r="BM202" s="304"/>
      <c r="BN202" s="278"/>
      <c r="BO202" s="171"/>
      <c r="BP202" s="231"/>
      <c r="BQ202" s="231"/>
      <c r="BR202" s="231"/>
      <c r="BS202" s="231"/>
      <c r="BT202" s="231"/>
      <c r="BU202" s="231"/>
      <c r="BV202" s="277"/>
      <c r="BW202" s="231"/>
      <c r="BX202" s="231"/>
      <c r="BY202" s="231"/>
      <c r="BZ202" s="231"/>
      <c r="CA202" s="231"/>
      <c r="CB202" s="231"/>
      <c r="CC202" s="233"/>
      <c r="CD202" s="231"/>
      <c r="CE202" s="231"/>
      <c r="CF202" s="231"/>
      <c r="CG202" s="231"/>
      <c r="CH202" s="231"/>
      <c r="CI202" s="231"/>
      <c r="CJ202" s="233"/>
      <c r="CK202" s="167"/>
      <c r="CL202" s="146"/>
      <c r="CM202" s="146"/>
      <c r="CN202" s="146"/>
      <c r="CO202" s="146"/>
      <c r="CP202" s="146"/>
      <c r="CQ202" s="146"/>
      <c r="CR202" s="167"/>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78"/>
      <c r="DU202" s="146"/>
      <c r="DV202" s="173"/>
      <c r="DW202" s="146"/>
      <c r="DX202" s="173"/>
      <c r="DY202" s="146"/>
      <c r="DZ202" s="315"/>
      <c r="EA202" s="315"/>
      <c r="EB202" s="315"/>
      <c r="EC202" s="146"/>
      <c r="ED202" s="207"/>
      <c r="EE202" s="231"/>
      <c r="EF202" s="231"/>
      <c r="EG202" s="231"/>
      <c r="EH202" s="233"/>
    </row>
    <row r="203" spans="1:138" x14ac:dyDescent="0.25">
      <c r="A203" s="152">
        <v>199</v>
      </c>
      <c r="B203" s="146"/>
      <c r="C203" s="146"/>
      <c r="D203" s="168"/>
      <c r="E203" s="166"/>
      <c r="F203" s="166"/>
      <c r="G203" s="135"/>
      <c r="I203" s="356"/>
      <c r="L203" s="146"/>
      <c r="M203" s="167"/>
      <c r="N203" s="146"/>
      <c r="O203" s="146"/>
      <c r="P203" s="146"/>
      <c r="Q203" s="146"/>
      <c r="R203" s="146"/>
      <c r="S203" s="167"/>
      <c r="T203" s="146"/>
      <c r="U203" s="146"/>
      <c r="V203" s="146"/>
      <c r="W203" s="146"/>
      <c r="X203" s="146"/>
      <c r="Y203" s="167"/>
      <c r="Z203" s="146"/>
      <c r="AA203" s="146"/>
      <c r="AB203" s="146"/>
      <c r="AC203" s="146"/>
      <c r="AD203" s="146"/>
      <c r="AE203" s="167"/>
      <c r="AF203" s="146"/>
      <c r="AG203" s="146"/>
      <c r="AH203" s="146"/>
      <c r="AI203" s="315"/>
      <c r="AJ203" s="315"/>
      <c r="AK203" s="315"/>
      <c r="AL203" s="167"/>
      <c r="AM203" s="146"/>
      <c r="AN203" s="146"/>
      <c r="AO203" s="146"/>
      <c r="AP203" s="146"/>
      <c r="AQ203" s="171"/>
      <c r="AR203" s="172" t="s">
        <v>1125</v>
      </c>
      <c r="AS203" s="359"/>
      <c r="AT203" s="173"/>
      <c r="AU203" s="173"/>
      <c r="AV203" s="173"/>
      <c r="AW203" s="173"/>
      <c r="AX203" s="173"/>
      <c r="AY203" s="173"/>
      <c r="AZ203" s="173"/>
      <c r="BA203" s="173"/>
      <c r="BB203" s="173"/>
      <c r="BC203" s="146"/>
      <c r="BD203" s="173"/>
      <c r="BE203" s="173"/>
      <c r="BF203" s="173"/>
      <c r="BG203" s="173"/>
      <c r="BH203" s="167"/>
      <c r="BI203" s="171"/>
      <c r="BJ203" s="302"/>
      <c r="BK203" s="303"/>
      <c r="BL203" s="173"/>
      <c r="BM203" s="304"/>
      <c r="BN203" s="278"/>
      <c r="BO203" s="171"/>
      <c r="BP203" s="231"/>
      <c r="BQ203" s="231"/>
      <c r="BR203" s="231"/>
      <c r="BS203" s="231"/>
      <c r="BT203" s="231"/>
      <c r="BU203" s="231"/>
      <c r="BV203" s="233"/>
      <c r="BW203" s="167"/>
      <c r="BX203" s="231"/>
      <c r="BY203" s="231"/>
      <c r="BZ203" s="231"/>
      <c r="CA203" s="231"/>
      <c r="CB203" s="231"/>
      <c r="CC203" s="233"/>
      <c r="CD203" s="167"/>
      <c r="CE203" s="231"/>
      <c r="CF203" s="231"/>
      <c r="CG203" s="231"/>
      <c r="CH203" s="231"/>
      <c r="CI203" s="231"/>
      <c r="CJ203" s="233"/>
      <c r="CK203" s="167"/>
      <c r="CL203" s="146"/>
      <c r="CM203" s="146"/>
      <c r="CN203" s="146"/>
      <c r="CO203" s="146"/>
      <c r="CP203" s="146"/>
      <c r="CQ203" s="146"/>
      <c r="CR203" s="167"/>
      <c r="CS203" s="231"/>
      <c r="CT203" s="231"/>
      <c r="CU203" s="231"/>
      <c r="CV203" s="231"/>
      <c r="CW203" s="231"/>
      <c r="CX203" s="231"/>
      <c r="CY203" s="231"/>
      <c r="CZ203" s="231"/>
      <c r="DA203" s="231"/>
      <c r="DB203" s="231"/>
      <c r="DC203" s="231"/>
      <c r="DD203" s="231"/>
      <c r="DE203" s="231"/>
      <c r="DF203" s="231"/>
      <c r="DG203" s="231"/>
      <c r="DH203" s="231"/>
      <c r="DI203" s="231"/>
      <c r="DJ203" s="231"/>
      <c r="DK203" s="231"/>
      <c r="DL203" s="231"/>
      <c r="DM203" s="231"/>
      <c r="DN203" s="231"/>
      <c r="DO203" s="231"/>
      <c r="DP203" s="231"/>
      <c r="DQ203" s="231"/>
      <c r="DR203" s="231"/>
      <c r="DS203" s="231"/>
      <c r="DT203" s="278"/>
      <c r="DU203" s="146"/>
      <c r="DV203" s="173"/>
      <c r="DW203" s="146"/>
      <c r="DX203" s="173"/>
      <c r="DY203" s="146"/>
      <c r="DZ203" s="315"/>
      <c r="EA203" s="315"/>
      <c r="EB203" s="315"/>
      <c r="EC203" s="146"/>
      <c r="ED203" s="207"/>
      <c r="EE203" s="231"/>
      <c r="EF203" s="231"/>
      <c r="EG203" s="231"/>
      <c r="EH203" s="233"/>
    </row>
    <row r="204" spans="1:138" x14ac:dyDescent="0.25">
      <c r="A204" s="152">
        <v>200</v>
      </c>
      <c r="B204" s="146"/>
      <c r="C204" s="146"/>
      <c r="D204" s="168"/>
      <c r="E204" s="166"/>
      <c r="F204" s="166"/>
      <c r="G204" s="135"/>
      <c r="I204" s="356"/>
      <c r="L204" s="146"/>
      <c r="M204" s="167"/>
      <c r="N204" s="146"/>
      <c r="O204" s="146"/>
      <c r="P204" s="146"/>
      <c r="Q204" s="146"/>
      <c r="R204" s="146"/>
      <c r="S204" s="167"/>
      <c r="T204" s="146"/>
      <c r="U204" s="146"/>
      <c r="V204" s="146"/>
      <c r="W204" s="146"/>
      <c r="X204" s="146"/>
      <c r="Y204" s="167"/>
      <c r="Z204" s="146"/>
      <c r="AA204" s="146"/>
      <c r="AB204" s="146"/>
      <c r="AC204" s="146"/>
      <c r="AD204" s="146"/>
      <c r="AE204" s="167"/>
      <c r="AF204" s="146"/>
      <c r="AG204" s="146"/>
      <c r="AH204" s="146"/>
      <c r="AI204" s="315"/>
      <c r="AJ204" s="315"/>
      <c r="AK204" s="315"/>
      <c r="AL204" s="167"/>
      <c r="AM204" s="146"/>
      <c r="AN204" s="146"/>
      <c r="AO204" s="146"/>
      <c r="AP204" s="146"/>
      <c r="AQ204" s="171"/>
      <c r="AR204" s="172" t="s">
        <v>1125</v>
      </c>
      <c r="AS204" s="359"/>
      <c r="AT204" s="173"/>
      <c r="AU204" s="173"/>
      <c r="AV204" s="173"/>
      <c r="AW204" s="173"/>
      <c r="AX204" s="173"/>
      <c r="AY204" s="173"/>
      <c r="AZ204" s="173"/>
      <c r="BA204" s="173"/>
      <c r="BB204" s="173"/>
      <c r="BC204" s="146"/>
      <c r="BD204" s="173"/>
      <c r="BE204" s="173"/>
      <c r="BF204" s="173"/>
      <c r="BG204" s="173"/>
      <c r="BH204" s="167"/>
      <c r="BI204" s="171"/>
      <c r="BJ204" s="302"/>
      <c r="BK204" s="303"/>
      <c r="BL204" s="173"/>
      <c r="BM204" s="304"/>
      <c r="BN204" s="278"/>
      <c r="BO204" s="171"/>
      <c r="BP204" s="231"/>
      <c r="BQ204" s="231"/>
      <c r="BR204" s="231"/>
      <c r="BS204" s="231"/>
      <c r="BT204" s="231"/>
      <c r="BU204" s="231"/>
      <c r="BV204" s="233"/>
      <c r="BW204" s="167"/>
      <c r="BX204" s="231"/>
      <c r="BY204" s="231"/>
      <c r="BZ204" s="231"/>
      <c r="CA204" s="231"/>
      <c r="CB204" s="231"/>
      <c r="CC204" s="233"/>
      <c r="CD204" s="167"/>
      <c r="CE204" s="231"/>
      <c r="CF204" s="231"/>
      <c r="CG204" s="231"/>
      <c r="CH204" s="231"/>
      <c r="CI204" s="231"/>
      <c r="CJ204" s="233"/>
      <c r="CK204" s="167"/>
      <c r="CL204" s="146"/>
      <c r="CM204" s="146"/>
      <c r="CN204" s="146"/>
      <c r="CO204" s="146"/>
      <c r="CP204" s="146"/>
      <c r="CQ204" s="146"/>
      <c r="CR204" s="167"/>
      <c r="CS204" s="231"/>
      <c r="CT204" s="231"/>
      <c r="CU204" s="231"/>
      <c r="CV204" s="231"/>
      <c r="CW204" s="231"/>
      <c r="CX204" s="231"/>
      <c r="CY204" s="231"/>
      <c r="CZ204" s="231"/>
      <c r="DA204" s="231"/>
      <c r="DB204" s="231"/>
      <c r="DC204" s="231"/>
      <c r="DD204" s="231"/>
      <c r="DE204" s="231"/>
      <c r="DF204" s="231"/>
      <c r="DG204" s="231"/>
      <c r="DH204" s="231"/>
      <c r="DI204" s="231"/>
      <c r="DJ204" s="231"/>
      <c r="DK204" s="231"/>
      <c r="DL204" s="231"/>
      <c r="DM204" s="231"/>
      <c r="DN204" s="231"/>
      <c r="DO204" s="231"/>
      <c r="DP204" s="231"/>
      <c r="DQ204" s="231"/>
      <c r="DR204" s="231"/>
      <c r="DS204" s="231"/>
      <c r="DT204" s="278"/>
      <c r="DU204" s="146"/>
      <c r="DV204" s="173"/>
      <c r="DW204" s="146"/>
      <c r="DX204" s="173"/>
      <c r="DY204" s="146"/>
      <c r="DZ204" s="315"/>
      <c r="EA204" s="315"/>
      <c r="EB204" s="315"/>
      <c r="EC204" s="146"/>
      <c r="ED204" s="207"/>
      <c r="EE204" s="231"/>
      <c r="EF204" s="231"/>
      <c r="EG204" s="231"/>
      <c r="EH204" s="233"/>
    </row>
    <row r="205" spans="1:138" x14ac:dyDescent="0.25">
      <c r="A205" s="152">
        <v>201</v>
      </c>
      <c r="B205" s="146"/>
      <c r="C205" s="146"/>
      <c r="D205" s="168"/>
      <c r="E205" s="166"/>
      <c r="F205" s="166"/>
      <c r="G205" s="135"/>
      <c r="I205" s="356"/>
      <c r="L205" s="146"/>
      <c r="M205" s="167"/>
      <c r="N205" s="146"/>
      <c r="O205" s="146"/>
      <c r="P205" s="146"/>
      <c r="Q205" s="146"/>
      <c r="R205" s="146"/>
      <c r="S205" s="167"/>
      <c r="T205" s="146"/>
      <c r="U205" s="146"/>
      <c r="V205" s="146"/>
      <c r="W205" s="146"/>
      <c r="X205" s="146"/>
      <c r="Y205" s="167"/>
      <c r="Z205" s="146"/>
      <c r="AA205" s="146"/>
      <c r="AB205" s="146"/>
      <c r="AC205" s="146"/>
      <c r="AD205" s="146"/>
      <c r="AE205" s="167"/>
      <c r="AF205" s="146"/>
      <c r="AG205" s="146"/>
      <c r="AH205" s="146"/>
      <c r="AI205" s="315"/>
      <c r="AJ205" s="315"/>
      <c r="AK205" s="315"/>
      <c r="AL205" s="167"/>
      <c r="AM205" s="146"/>
      <c r="AN205" s="146"/>
      <c r="AO205" s="146"/>
      <c r="AP205" s="146"/>
      <c r="AQ205" s="171"/>
      <c r="AR205" s="172" t="s">
        <v>1125</v>
      </c>
      <c r="AS205" s="359"/>
      <c r="AT205" s="173"/>
      <c r="AU205" s="173"/>
      <c r="AV205" s="173"/>
      <c r="AW205" s="173"/>
      <c r="AX205" s="173"/>
      <c r="AY205" s="173"/>
      <c r="AZ205" s="173"/>
      <c r="BA205" s="173"/>
      <c r="BB205" s="173"/>
      <c r="BC205" s="146"/>
      <c r="BD205" s="173"/>
      <c r="BE205" s="173"/>
      <c r="BF205" s="173"/>
      <c r="BG205" s="173"/>
      <c r="BH205" s="167"/>
      <c r="BI205" s="171"/>
      <c r="BJ205" s="302"/>
      <c r="BK205" s="303"/>
      <c r="BL205" s="173"/>
      <c r="BM205" s="304"/>
      <c r="BN205" s="278"/>
      <c r="BO205" s="171"/>
      <c r="BP205" s="231"/>
      <c r="BQ205" s="231"/>
      <c r="BR205" s="231"/>
      <c r="BS205" s="231"/>
      <c r="BT205" s="231"/>
      <c r="BU205" s="231"/>
      <c r="BV205" s="233"/>
      <c r="BW205" s="167"/>
      <c r="BX205" s="231"/>
      <c r="BY205" s="231"/>
      <c r="BZ205" s="231"/>
      <c r="CA205" s="231"/>
      <c r="CB205" s="231"/>
      <c r="CC205" s="233"/>
      <c r="CD205" s="167"/>
      <c r="CE205" s="231"/>
      <c r="CF205" s="231"/>
      <c r="CG205" s="231"/>
      <c r="CH205" s="231"/>
      <c r="CI205" s="231"/>
      <c r="CJ205" s="233"/>
      <c r="CK205" s="167"/>
      <c r="CL205" s="146"/>
      <c r="CM205" s="146"/>
      <c r="CN205" s="146"/>
      <c r="CO205" s="146"/>
      <c r="CP205" s="146"/>
      <c r="CQ205" s="146"/>
      <c r="CR205" s="167"/>
      <c r="CS205" s="231"/>
      <c r="CT205" s="231"/>
      <c r="CU205" s="231"/>
      <c r="CV205" s="231"/>
      <c r="CW205" s="231"/>
      <c r="CX205" s="231"/>
      <c r="CY205" s="231"/>
      <c r="CZ205" s="231"/>
      <c r="DA205" s="231"/>
      <c r="DB205" s="231"/>
      <c r="DC205" s="231"/>
      <c r="DD205" s="231"/>
      <c r="DE205" s="231"/>
      <c r="DF205" s="231"/>
      <c r="DG205" s="231"/>
      <c r="DH205" s="231"/>
      <c r="DI205" s="231"/>
      <c r="DJ205" s="231"/>
      <c r="DK205" s="231"/>
      <c r="DL205" s="231"/>
      <c r="DM205" s="231"/>
      <c r="DN205" s="231"/>
      <c r="DO205" s="231"/>
      <c r="DP205" s="231"/>
      <c r="DQ205" s="231"/>
      <c r="DR205" s="231"/>
      <c r="DS205" s="231"/>
      <c r="DT205" s="278"/>
      <c r="DU205" s="146"/>
      <c r="DV205" s="173"/>
      <c r="DW205" s="146"/>
      <c r="DX205" s="173"/>
      <c r="DY205" s="146"/>
      <c r="DZ205" s="315"/>
      <c r="EA205" s="315"/>
      <c r="EB205" s="315"/>
      <c r="EC205" s="146"/>
      <c r="ED205" s="207"/>
      <c r="EE205" s="231"/>
      <c r="EF205" s="231"/>
      <c r="EG205" s="231"/>
      <c r="EH205" s="233"/>
    </row>
    <row r="206" spans="1:138" x14ac:dyDescent="0.25">
      <c r="A206" s="152">
        <v>202</v>
      </c>
      <c r="B206" s="146"/>
      <c r="C206" s="146"/>
      <c r="D206" s="168"/>
      <c r="E206" s="166"/>
      <c r="F206" s="166"/>
      <c r="G206" s="135"/>
      <c r="I206" s="356"/>
      <c r="L206" s="146"/>
      <c r="M206" s="167"/>
      <c r="N206" s="146"/>
      <c r="O206" s="146"/>
      <c r="P206" s="146"/>
      <c r="Q206" s="146"/>
      <c r="R206" s="146"/>
      <c r="S206" s="167"/>
      <c r="T206" s="146"/>
      <c r="U206" s="146"/>
      <c r="V206" s="146"/>
      <c r="W206" s="146"/>
      <c r="X206" s="146"/>
      <c r="Y206" s="167"/>
      <c r="Z206" s="146"/>
      <c r="AA206" s="146"/>
      <c r="AB206" s="146"/>
      <c r="AC206" s="146"/>
      <c r="AD206" s="146"/>
      <c r="AE206" s="167"/>
      <c r="AF206" s="146"/>
      <c r="AG206" s="146"/>
      <c r="AH206" s="146"/>
      <c r="AI206" s="315"/>
      <c r="AJ206" s="315"/>
      <c r="AK206" s="315"/>
      <c r="AL206" s="167"/>
      <c r="AM206" s="146"/>
      <c r="AN206" s="146"/>
      <c r="AO206" s="146"/>
      <c r="AP206" s="146"/>
      <c r="AQ206" s="171"/>
      <c r="AR206" s="172" t="s">
        <v>1125</v>
      </c>
      <c r="AS206" s="359"/>
      <c r="AT206" s="173"/>
      <c r="AU206" s="173"/>
      <c r="AV206" s="173"/>
      <c r="AW206" s="173"/>
      <c r="AX206" s="173"/>
      <c r="AY206" s="173"/>
      <c r="AZ206" s="173"/>
      <c r="BA206" s="173"/>
      <c r="BB206" s="173"/>
      <c r="BC206" s="146"/>
      <c r="BD206" s="173"/>
      <c r="BE206" s="173"/>
      <c r="BF206" s="173"/>
      <c r="BG206" s="173"/>
      <c r="BH206" s="167"/>
      <c r="BI206" s="171"/>
      <c r="BJ206" s="302"/>
      <c r="BK206" s="303"/>
      <c r="BL206" s="173"/>
      <c r="BM206" s="304"/>
      <c r="BN206" s="278"/>
      <c r="BO206" s="171"/>
      <c r="BP206" s="231"/>
      <c r="BQ206" s="231"/>
      <c r="BR206" s="231"/>
      <c r="BS206" s="231"/>
      <c r="BT206" s="231"/>
      <c r="BU206" s="231"/>
      <c r="BV206" s="233"/>
      <c r="BW206" s="167"/>
      <c r="BX206" s="231"/>
      <c r="BY206" s="231"/>
      <c r="BZ206" s="231"/>
      <c r="CA206" s="231"/>
      <c r="CB206" s="231"/>
      <c r="CC206" s="233"/>
      <c r="CD206" s="167"/>
      <c r="CE206" s="231"/>
      <c r="CF206" s="231"/>
      <c r="CG206" s="231"/>
      <c r="CH206" s="231"/>
      <c r="CI206" s="231"/>
      <c r="CJ206" s="233"/>
      <c r="CK206" s="167"/>
      <c r="CL206" s="146"/>
      <c r="CM206" s="146"/>
      <c r="CN206" s="146"/>
      <c r="CO206" s="146"/>
      <c r="CP206" s="146"/>
      <c r="CQ206" s="146"/>
      <c r="CR206" s="167"/>
      <c r="CS206" s="231"/>
      <c r="CT206" s="231"/>
      <c r="CU206" s="231"/>
      <c r="CV206" s="231"/>
      <c r="CW206" s="231"/>
      <c r="CX206" s="231"/>
      <c r="CY206" s="231"/>
      <c r="CZ206" s="231"/>
      <c r="DA206" s="231"/>
      <c r="DB206" s="231"/>
      <c r="DC206" s="231"/>
      <c r="DD206" s="231"/>
      <c r="DE206" s="231"/>
      <c r="DF206" s="231"/>
      <c r="DG206" s="231"/>
      <c r="DH206" s="231"/>
      <c r="DI206" s="231"/>
      <c r="DJ206" s="231"/>
      <c r="DK206" s="231"/>
      <c r="DL206" s="231"/>
      <c r="DM206" s="231"/>
      <c r="DN206" s="231"/>
      <c r="DO206" s="231"/>
      <c r="DP206" s="231"/>
      <c r="DQ206" s="231"/>
      <c r="DR206" s="231"/>
      <c r="DS206" s="231"/>
      <c r="DT206" s="278"/>
      <c r="DU206" s="146"/>
      <c r="DV206" s="173"/>
      <c r="DW206" s="146"/>
      <c r="DX206" s="173"/>
      <c r="DY206" s="146"/>
      <c r="DZ206" s="315"/>
      <c r="EA206" s="315"/>
      <c r="EB206" s="315"/>
      <c r="EC206" s="146"/>
      <c r="ED206" s="207"/>
      <c r="EE206" s="231"/>
      <c r="EF206" s="231"/>
      <c r="EG206" s="231"/>
      <c r="EH206" s="233"/>
    </row>
    <row r="207" spans="1:138" x14ac:dyDescent="0.25">
      <c r="A207" s="152">
        <v>203</v>
      </c>
      <c r="B207" s="146"/>
      <c r="C207" s="146"/>
      <c r="D207" s="168"/>
      <c r="E207" s="166"/>
      <c r="F207" s="166"/>
      <c r="G207" s="135"/>
      <c r="I207" s="356"/>
      <c r="L207" s="146"/>
      <c r="M207" s="167"/>
      <c r="N207" s="146"/>
      <c r="O207" s="146"/>
      <c r="P207" s="146"/>
      <c r="Q207" s="146"/>
      <c r="R207" s="146"/>
      <c r="S207" s="167"/>
      <c r="T207" s="146"/>
      <c r="U207" s="146"/>
      <c r="V207" s="146"/>
      <c r="W207" s="146"/>
      <c r="X207" s="146"/>
      <c r="Y207" s="167"/>
      <c r="Z207" s="146"/>
      <c r="AA207" s="146"/>
      <c r="AB207" s="146"/>
      <c r="AC207" s="146"/>
      <c r="AD207" s="146"/>
      <c r="AE207" s="167"/>
      <c r="AF207" s="146"/>
      <c r="AG207" s="146"/>
      <c r="AH207" s="146"/>
      <c r="AI207" s="315"/>
      <c r="AJ207" s="315"/>
      <c r="AK207" s="315"/>
      <c r="AL207" s="167"/>
      <c r="AM207" s="146"/>
      <c r="AN207" s="146"/>
      <c r="AO207" s="146"/>
      <c r="AP207" s="146"/>
      <c r="AQ207" s="171"/>
      <c r="AR207" s="172" t="s">
        <v>1125</v>
      </c>
      <c r="AS207" s="359"/>
      <c r="AT207" s="173"/>
      <c r="AU207" s="173"/>
      <c r="AV207" s="173"/>
      <c r="AW207" s="173"/>
      <c r="AX207" s="173"/>
      <c r="AY207" s="173"/>
      <c r="AZ207" s="173"/>
      <c r="BA207" s="173"/>
      <c r="BB207" s="173"/>
      <c r="BC207" s="146"/>
      <c r="BD207" s="173"/>
      <c r="BE207" s="173"/>
      <c r="BF207" s="173"/>
      <c r="BG207" s="173"/>
      <c r="BH207" s="167"/>
      <c r="BI207" s="171"/>
      <c r="BJ207" s="302"/>
      <c r="BK207" s="303"/>
      <c r="BL207" s="173"/>
      <c r="BM207" s="304"/>
      <c r="BN207" s="278"/>
      <c r="BO207" s="171"/>
      <c r="BP207" s="231"/>
      <c r="BQ207" s="231"/>
      <c r="BR207" s="231"/>
      <c r="BS207" s="231"/>
      <c r="BT207" s="231"/>
      <c r="BU207" s="231"/>
      <c r="BV207" s="233"/>
      <c r="BW207" s="167"/>
      <c r="BX207" s="231"/>
      <c r="BY207" s="231"/>
      <c r="BZ207" s="231"/>
      <c r="CA207" s="231"/>
      <c r="CB207" s="231"/>
      <c r="CC207" s="233"/>
      <c r="CD207" s="167"/>
      <c r="CE207" s="231"/>
      <c r="CF207" s="231"/>
      <c r="CG207" s="231"/>
      <c r="CH207" s="231"/>
      <c r="CI207" s="231"/>
      <c r="CJ207" s="233"/>
      <c r="CK207" s="167"/>
      <c r="CL207" s="146"/>
      <c r="CM207" s="146"/>
      <c r="CN207" s="146"/>
      <c r="CO207" s="146"/>
      <c r="CP207" s="146"/>
      <c r="CQ207" s="146"/>
      <c r="CR207" s="167"/>
      <c r="CS207" s="231"/>
      <c r="CT207" s="231"/>
      <c r="CU207" s="231"/>
      <c r="CV207" s="231"/>
      <c r="CW207" s="231"/>
      <c r="CX207" s="231"/>
      <c r="CY207" s="231"/>
      <c r="CZ207" s="231"/>
      <c r="DA207" s="231"/>
      <c r="DB207" s="231"/>
      <c r="DC207" s="231"/>
      <c r="DD207" s="231"/>
      <c r="DE207" s="231"/>
      <c r="DF207" s="231"/>
      <c r="DG207" s="231"/>
      <c r="DH207" s="231"/>
      <c r="DI207" s="231"/>
      <c r="DJ207" s="231"/>
      <c r="DK207" s="231"/>
      <c r="DL207" s="231"/>
      <c r="DM207" s="231"/>
      <c r="DN207" s="231"/>
      <c r="DO207" s="231"/>
      <c r="DP207" s="231"/>
      <c r="DQ207" s="231"/>
      <c r="DR207" s="231"/>
      <c r="DS207" s="231"/>
      <c r="DT207" s="278"/>
      <c r="DU207" s="146"/>
      <c r="DV207" s="173"/>
      <c r="DW207" s="146"/>
      <c r="DX207" s="173"/>
      <c r="DY207" s="146"/>
      <c r="DZ207" s="315"/>
      <c r="EA207" s="315"/>
      <c r="EB207" s="315"/>
      <c r="EC207" s="146"/>
      <c r="ED207" s="207"/>
      <c r="EE207" s="231"/>
      <c r="EF207" s="231"/>
      <c r="EG207" s="231"/>
      <c r="EH207" s="233"/>
    </row>
    <row r="208" spans="1:138" x14ac:dyDescent="0.25">
      <c r="A208" s="152">
        <v>204</v>
      </c>
      <c r="B208" s="146"/>
      <c r="C208" s="146"/>
      <c r="D208" s="168"/>
      <c r="E208" s="166"/>
      <c r="F208" s="166"/>
      <c r="G208" s="135"/>
      <c r="I208" s="356"/>
      <c r="L208" s="146"/>
      <c r="M208" s="167"/>
      <c r="N208" s="146"/>
      <c r="O208" s="146"/>
      <c r="P208" s="146"/>
      <c r="Q208" s="146"/>
      <c r="R208" s="146"/>
      <c r="S208" s="167"/>
      <c r="T208" s="146"/>
      <c r="U208" s="146"/>
      <c r="V208" s="146"/>
      <c r="W208" s="146"/>
      <c r="X208" s="146"/>
      <c r="Y208" s="167"/>
      <c r="Z208" s="146"/>
      <c r="AA208" s="146"/>
      <c r="AB208" s="146"/>
      <c r="AC208" s="146"/>
      <c r="AD208" s="146"/>
      <c r="AE208" s="167"/>
      <c r="AF208" s="146"/>
      <c r="AG208" s="146"/>
      <c r="AH208" s="146"/>
      <c r="AI208" s="315"/>
      <c r="AJ208" s="315"/>
      <c r="AK208" s="315"/>
      <c r="AL208" s="167"/>
      <c r="AM208" s="146"/>
      <c r="AN208" s="146"/>
      <c r="AO208" s="146"/>
      <c r="AP208" s="146"/>
      <c r="AQ208" s="171"/>
      <c r="AR208" s="172" t="s">
        <v>1125</v>
      </c>
      <c r="AS208" s="359"/>
      <c r="AT208" s="173"/>
      <c r="AU208" s="173"/>
      <c r="AV208" s="173"/>
      <c r="AW208" s="173"/>
      <c r="AX208" s="173"/>
      <c r="AY208" s="173"/>
      <c r="AZ208" s="173"/>
      <c r="BA208" s="173"/>
      <c r="BB208" s="173"/>
      <c r="BC208" s="146"/>
      <c r="BD208" s="173"/>
      <c r="BE208" s="173"/>
      <c r="BF208" s="173"/>
      <c r="BG208" s="173"/>
      <c r="BH208" s="167"/>
      <c r="BI208" s="171"/>
      <c r="BJ208" s="302"/>
      <c r="BK208" s="303"/>
      <c r="BL208" s="173"/>
      <c r="BM208" s="304"/>
      <c r="BN208" s="278"/>
      <c r="BO208" s="171"/>
      <c r="BP208" s="231"/>
      <c r="BQ208" s="231"/>
      <c r="BR208" s="231"/>
      <c r="BS208" s="231"/>
      <c r="BT208" s="231"/>
      <c r="BU208" s="231"/>
      <c r="BV208" s="233"/>
      <c r="BW208" s="167"/>
      <c r="BX208" s="231"/>
      <c r="BY208" s="231"/>
      <c r="BZ208" s="231"/>
      <c r="CA208" s="231"/>
      <c r="CB208" s="231"/>
      <c r="CC208" s="233"/>
      <c r="CD208" s="167"/>
      <c r="CE208" s="231"/>
      <c r="CF208" s="231"/>
      <c r="CG208" s="231"/>
      <c r="CH208" s="231"/>
      <c r="CI208" s="231"/>
      <c r="CJ208" s="233"/>
      <c r="CK208" s="167"/>
      <c r="CL208" s="146"/>
      <c r="CM208" s="146"/>
      <c r="CN208" s="146"/>
      <c r="CO208" s="146"/>
      <c r="CP208" s="146"/>
      <c r="CQ208" s="146"/>
      <c r="CR208" s="167"/>
      <c r="CS208" s="231"/>
      <c r="CT208" s="231"/>
      <c r="CU208" s="231"/>
      <c r="CV208" s="231"/>
      <c r="CW208" s="231"/>
      <c r="CX208" s="231"/>
      <c r="CY208" s="231"/>
      <c r="CZ208" s="231"/>
      <c r="DA208" s="231"/>
      <c r="DB208" s="231"/>
      <c r="DC208" s="231"/>
      <c r="DD208" s="231"/>
      <c r="DE208" s="231"/>
      <c r="DF208" s="231"/>
      <c r="DG208" s="231"/>
      <c r="DH208" s="231"/>
      <c r="DI208" s="231"/>
      <c r="DJ208" s="231"/>
      <c r="DK208" s="231"/>
      <c r="DL208" s="231"/>
      <c r="DM208" s="231"/>
      <c r="DN208" s="231"/>
      <c r="DO208" s="231"/>
      <c r="DP208" s="231"/>
      <c r="DQ208" s="231"/>
      <c r="DR208" s="231"/>
      <c r="DS208" s="231"/>
      <c r="DT208" s="278"/>
      <c r="DU208" s="146"/>
      <c r="DV208" s="173"/>
      <c r="DW208" s="146"/>
      <c r="DX208" s="173"/>
      <c r="DY208" s="146"/>
      <c r="DZ208" s="315"/>
      <c r="EA208" s="315"/>
      <c r="EB208" s="315"/>
      <c r="EC208" s="146"/>
      <c r="ED208" s="207"/>
      <c r="EE208" s="231"/>
      <c r="EF208" s="231"/>
      <c r="EG208" s="231"/>
      <c r="EH208" s="233"/>
    </row>
    <row r="209" spans="1:138" x14ac:dyDescent="0.25">
      <c r="A209" s="152">
        <v>205</v>
      </c>
      <c r="B209" s="146"/>
      <c r="C209" s="146"/>
      <c r="D209" s="168"/>
      <c r="E209" s="166"/>
      <c r="F209" s="166"/>
      <c r="G209" s="135"/>
      <c r="I209" s="356"/>
      <c r="L209" s="146"/>
      <c r="M209" s="167"/>
      <c r="N209" s="146"/>
      <c r="O209" s="146"/>
      <c r="P209" s="146"/>
      <c r="Q209" s="146"/>
      <c r="R209" s="146"/>
      <c r="S209" s="167"/>
      <c r="T209" s="146"/>
      <c r="U209" s="146"/>
      <c r="V209" s="146"/>
      <c r="W209" s="146"/>
      <c r="X209" s="146"/>
      <c r="Y209" s="167"/>
      <c r="Z209" s="146"/>
      <c r="AA209" s="146"/>
      <c r="AB209" s="146"/>
      <c r="AC209" s="146"/>
      <c r="AD209" s="146"/>
      <c r="AE209" s="167"/>
      <c r="AF209" s="146"/>
      <c r="AG209" s="146"/>
      <c r="AH209" s="146"/>
      <c r="AI209" s="315"/>
      <c r="AJ209" s="315"/>
      <c r="AK209" s="315"/>
      <c r="AL209" s="167"/>
      <c r="AM209" s="146"/>
      <c r="AN209" s="146"/>
      <c r="AO209" s="146"/>
      <c r="AP209" s="146"/>
      <c r="AQ209" s="171"/>
      <c r="AR209" s="172" t="s">
        <v>1125</v>
      </c>
      <c r="AS209" s="359"/>
      <c r="AT209" s="173"/>
      <c r="AU209" s="173"/>
      <c r="AV209" s="173"/>
      <c r="AW209" s="173"/>
      <c r="AX209" s="173"/>
      <c r="AY209" s="173"/>
      <c r="AZ209" s="173"/>
      <c r="BA209" s="173"/>
      <c r="BB209" s="173"/>
      <c r="BC209" s="146"/>
      <c r="BD209" s="173"/>
      <c r="BE209" s="173"/>
      <c r="BF209" s="173"/>
      <c r="BG209" s="173"/>
      <c r="BH209" s="167"/>
      <c r="BI209" s="171"/>
      <c r="BJ209" s="302"/>
      <c r="BK209" s="303"/>
      <c r="BL209" s="173"/>
      <c r="BM209" s="304"/>
      <c r="BN209" s="278"/>
      <c r="BO209" s="171"/>
      <c r="BP209" s="231"/>
      <c r="BQ209" s="231"/>
      <c r="BR209" s="231"/>
      <c r="BS209" s="231"/>
      <c r="BT209" s="231"/>
      <c r="BU209" s="231"/>
      <c r="BV209" s="233"/>
      <c r="BW209" s="167"/>
      <c r="BX209" s="231"/>
      <c r="BY209" s="231"/>
      <c r="BZ209" s="231"/>
      <c r="CA209" s="231"/>
      <c r="CB209" s="231"/>
      <c r="CC209" s="233"/>
      <c r="CD209" s="167"/>
      <c r="CE209" s="231"/>
      <c r="CF209" s="231"/>
      <c r="CG209" s="231"/>
      <c r="CH209" s="231"/>
      <c r="CI209" s="231"/>
      <c r="CJ209" s="233"/>
      <c r="CK209" s="167"/>
      <c r="CL209" s="146"/>
      <c r="CM209" s="146"/>
      <c r="CN209" s="146"/>
      <c r="CO209" s="146"/>
      <c r="CP209" s="146"/>
      <c r="CQ209" s="146"/>
      <c r="CR209" s="167"/>
      <c r="CS209" s="231"/>
      <c r="CT209" s="231"/>
      <c r="CU209" s="231"/>
      <c r="CV209" s="231"/>
      <c r="CW209" s="231"/>
      <c r="CX209" s="231"/>
      <c r="CY209" s="231"/>
      <c r="CZ209" s="231"/>
      <c r="DA209" s="231"/>
      <c r="DB209" s="231"/>
      <c r="DC209" s="231"/>
      <c r="DD209" s="231"/>
      <c r="DE209" s="231"/>
      <c r="DF209" s="231"/>
      <c r="DG209" s="231"/>
      <c r="DH209" s="231"/>
      <c r="DI209" s="231"/>
      <c r="DJ209" s="231"/>
      <c r="DK209" s="231"/>
      <c r="DL209" s="231"/>
      <c r="DM209" s="231"/>
      <c r="DN209" s="231"/>
      <c r="DO209" s="231"/>
      <c r="DP209" s="231"/>
      <c r="DQ209" s="231"/>
      <c r="DR209" s="231"/>
      <c r="DS209" s="231"/>
      <c r="DT209" s="278"/>
      <c r="DU209" s="146"/>
      <c r="DV209" s="173"/>
      <c r="DW209" s="146"/>
      <c r="DX209" s="173"/>
      <c r="DY209" s="146"/>
      <c r="DZ209" s="315"/>
      <c r="EA209" s="315"/>
      <c r="EB209" s="315"/>
      <c r="EC209" s="146"/>
      <c r="ED209" s="207"/>
      <c r="EE209" s="231"/>
      <c r="EF209" s="231"/>
      <c r="EG209" s="231"/>
      <c r="EH209" s="233"/>
    </row>
    <row r="210" spans="1:138" x14ac:dyDescent="0.25">
      <c r="A210" s="152">
        <v>206</v>
      </c>
      <c r="B210" s="146"/>
      <c r="C210" s="146"/>
      <c r="D210" s="168"/>
      <c r="E210" s="166"/>
      <c r="F210" s="166"/>
      <c r="G210" s="135"/>
      <c r="I210" s="356"/>
      <c r="L210" s="146"/>
      <c r="M210" s="167"/>
      <c r="N210" s="146"/>
      <c r="O210" s="146"/>
      <c r="P210" s="146"/>
      <c r="Q210" s="146"/>
      <c r="R210" s="146"/>
      <c r="S210" s="167"/>
      <c r="T210" s="146"/>
      <c r="U210" s="146"/>
      <c r="V210" s="146"/>
      <c r="W210" s="146"/>
      <c r="X210" s="146"/>
      <c r="Y210" s="167"/>
      <c r="Z210" s="146"/>
      <c r="AA210" s="146"/>
      <c r="AB210" s="146"/>
      <c r="AC210" s="146"/>
      <c r="AD210" s="146"/>
      <c r="AE210" s="167"/>
      <c r="AF210" s="146"/>
      <c r="AG210" s="146"/>
      <c r="AH210" s="146"/>
      <c r="AI210" s="315"/>
      <c r="AJ210" s="315"/>
      <c r="AK210" s="315"/>
      <c r="AL210" s="167"/>
      <c r="AM210" s="146"/>
      <c r="AN210" s="146"/>
      <c r="AO210" s="146"/>
      <c r="AP210" s="146"/>
      <c r="AQ210" s="171"/>
      <c r="AR210" s="172" t="s">
        <v>1125</v>
      </c>
      <c r="AS210" s="359"/>
      <c r="AT210" s="173"/>
      <c r="AU210" s="173"/>
      <c r="AV210" s="173"/>
      <c r="AW210" s="173"/>
      <c r="AX210" s="173"/>
      <c r="AY210" s="173"/>
      <c r="AZ210" s="173"/>
      <c r="BA210" s="173"/>
      <c r="BB210" s="173"/>
      <c r="BC210" s="146"/>
      <c r="BD210" s="173"/>
      <c r="BE210" s="173"/>
      <c r="BF210" s="173"/>
      <c r="BG210" s="173"/>
      <c r="BH210" s="167"/>
      <c r="BI210" s="171"/>
      <c r="BJ210" s="302"/>
      <c r="BK210" s="303"/>
      <c r="BL210" s="173"/>
      <c r="BM210" s="304"/>
      <c r="BN210" s="278"/>
      <c r="BO210" s="171"/>
      <c r="BP210" s="231"/>
      <c r="BQ210" s="231"/>
      <c r="BR210" s="231"/>
      <c r="BS210" s="231"/>
      <c r="BT210" s="231"/>
      <c r="BU210" s="231"/>
      <c r="BV210" s="233"/>
      <c r="BW210" s="167"/>
      <c r="BX210" s="231"/>
      <c r="BY210" s="231"/>
      <c r="BZ210" s="231"/>
      <c r="CA210" s="231"/>
      <c r="CB210" s="231"/>
      <c r="CC210" s="233"/>
      <c r="CD210" s="167"/>
      <c r="CE210" s="231"/>
      <c r="CF210" s="231"/>
      <c r="CG210" s="231"/>
      <c r="CH210" s="231"/>
      <c r="CI210" s="231"/>
      <c r="CJ210" s="233"/>
      <c r="CK210" s="167"/>
      <c r="CL210" s="146"/>
      <c r="CM210" s="146"/>
      <c r="CN210" s="146"/>
      <c r="CO210" s="146"/>
      <c r="CP210" s="146"/>
      <c r="CQ210" s="146"/>
      <c r="CR210" s="167"/>
      <c r="CS210" s="231"/>
      <c r="CT210" s="231"/>
      <c r="CU210" s="231"/>
      <c r="CV210" s="231"/>
      <c r="CW210" s="231"/>
      <c r="CX210" s="231"/>
      <c r="CY210" s="231"/>
      <c r="CZ210" s="231"/>
      <c r="DA210" s="231"/>
      <c r="DB210" s="231"/>
      <c r="DC210" s="231"/>
      <c r="DD210" s="231"/>
      <c r="DE210" s="231"/>
      <c r="DF210" s="231"/>
      <c r="DG210" s="231"/>
      <c r="DH210" s="231"/>
      <c r="DI210" s="231"/>
      <c r="DJ210" s="231"/>
      <c r="DK210" s="231"/>
      <c r="DL210" s="231"/>
      <c r="DM210" s="231"/>
      <c r="DN210" s="231"/>
      <c r="DO210" s="231"/>
      <c r="DP210" s="231"/>
      <c r="DQ210" s="231"/>
      <c r="DR210" s="231"/>
      <c r="DS210" s="231"/>
      <c r="DT210" s="278"/>
      <c r="DU210" s="146"/>
      <c r="DV210" s="173"/>
      <c r="DW210" s="146"/>
      <c r="DX210" s="173"/>
      <c r="DY210" s="146"/>
      <c r="DZ210" s="315"/>
      <c r="EA210" s="315"/>
      <c r="EB210" s="315"/>
      <c r="EC210" s="146"/>
      <c r="ED210" s="207"/>
      <c r="EE210" s="231"/>
      <c r="EF210" s="231"/>
      <c r="EG210" s="231"/>
      <c r="EH210" s="233"/>
    </row>
    <row r="211" spans="1:138" x14ac:dyDescent="0.25">
      <c r="A211" s="152">
        <v>207</v>
      </c>
      <c r="B211" s="146"/>
      <c r="C211" s="146"/>
      <c r="D211" s="168"/>
      <c r="E211" s="166"/>
      <c r="F211" s="166"/>
      <c r="G211" s="135"/>
      <c r="I211" s="356"/>
      <c r="L211" s="146"/>
      <c r="M211" s="167"/>
      <c r="N211" s="146"/>
      <c r="O211" s="146"/>
      <c r="P211" s="146"/>
      <c r="Q211" s="146"/>
      <c r="R211" s="146"/>
      <c r="S211" s="167"/>
      <c r="T211" s="146"/>
      <c r="U211" s="146"/>
      <c r="V211" s="146"/>
      <c r="W211" s="146"/>
      <c r="X211" s="146"/>
      <c r="Y211" s="167"/>
      <c r="Z211" s="146"/>
      <c r="AA211" s="146"/>
      <c r="AB211" s="146"/>
      <c r="AC211" s="146"/>
      <c r="AD211" s="146"/>
      <c r="AE211" s="167"/>
      <c r="AF211" s="146"/>
      <c r="AG211" s="146"/>
      <c r="AH211" s="146"/>
      <c r="AI211" s="315"/>
      <c r="AJ211" s="315"/>
      <c r="AK211" s="315"/>
      <c r="AL211" s="167"/>
      <c r="AM211" s="146"/>
      <c r="AN211" s="146"/>
      <c r="AO211" s="146"/>
      <c r="AP211" s="146"/>
      <c r="AQ211" s="171"/>
      <c r="AR211" s="172" t="s">
        <v>1125</v>
      </c>
      <c r="AS211" s="359"/>
      <c r="AT211" s="173"/>
      <c r="AU211" s="173"/>
      <c r="AV211" s="173"/>
      <c r="AW211" s="173"/>
      <c r="AX211" s="173"/>
      <c r="AY211" s="173"/>
      <c r="AZ211" s="173"/>
      <c r="BA211" s="173"/>
      <c r="BB211" s="173"/>
      <c r="BC211" s="146"/>
      <c r="BD211" s="173"/>
      <c r="BE211" s="173"/>
      <c r="BF211" s="173"/>
      <c r="BG211" s="173"/>
      <c r="BH211" s="167"/>
      <c r="BI211" s="171"/>
      <c r="BJ211" s="302"/>
      <c r="BK211" s="303"/>
      <c r="BL211" s="173"/>
      <c r="BM211" s="304"/>
      <c r="BN211" s="278"/>
      <c r="BO211" s="171"/>
      <c r="BP211" s="231"/>
      <c r="BQ211" s="231"/>
      <c r="BR211" s="231"/>
      <c r="BS211" s="231"/>
      <c r="BT211" s="231"/>
      <c r="BU211" s="231"/>
      <c r="BV211" s="233"/>
      <c r="BW211" s="167"/>
      <c r="BX211" s="231"/>
      <c r="BY211" s="231"/>
      <c r="BZ211" s="231"/>
      <c r="CA211" s="231"/>
      <c r="CB211" s="231"/>
      <c r="CC211" s="233"/>
      <c r="CD211" s="167"/>
      <c r="CE211" s="231"/>
      <c r="CF211" s="231"/>
      <c r="CG211" s="231"/>
      <c r="CH211" s="231"/>
      <c r="CI211" s="231"/>
      <c r="CJ211" s="233"/>
      <c r="CK211" s="167"/>
      <c r="CL211" s="146"/>
      <c r="CM211" s="146"/>
      <c r="CN211" s="146"/>
      <c r="CO211" s="146"/>
      <c r="CP211" s="146"/>
      <c r="CQ211" s="146"/>
      <c r="CR211" s="167"/>
      <c r="CS211" s="231"/>
      <c r="CT211" s="231"/>
      <c r="CU211" s="231"/>
      <c r="CV211" s="231"/>
      <c r="CW211" s="231"/>
      <c r="CX211" s="231"/>
      <c r="CY211" s="231"/>
      <c r="CZ211" s="231"/>
      <c r="DA211" s="231"/>
      <c r="DB211" s="231"/>
      <c r="DC211" s="231"/>
      <c r="DD211" s="231"/>
      <c r="DE211" s="231"/>
      <c r="DF211" s="231"/>
      <c r="DG211" s="231"/>
      <c r="DH211" s="231"/>
      <c r="DI211" s="231"/>
      <c r="DJ211" s="231"/>
      <c r="DK211" s="231"/>
      <c r="DL211" s="231"/>
      <c r="DM211" s="231"/>
      <c r="DN211" s="231"/>
      <c r="DO211" s="231"/>
      <c r="DP211" s="231"/>
      <c r="DQ211" s="231"/>
      <c r="DR211" s="231"/>
      <c r="DS211" s="231"/>
      <c r="DT211" s="278"/>
      <c r="DU211" s="146"/>
      <c r="DV211" s="173"/>
      <c r="DW211" s="146"/>
      <c r="DX211" s="173"/>
      <c r="DY211" s="146"/>
      <c r="DZ211" s="315"/>
      <c r="EA211" s="315"/>
      <c r="EB211" s="315"/>
      <c r="EC211" s="146"/>
      <c r="ED211" s="207"/>
      <c r="EE211" s="231"/>
      <c r="EF211" s="231"/>
      <c r="EG211" s="231"/>
      <c r="EH211" s="233"/>
    </row>
    <row r="212" spans="1:138" x14ac:dyDescent="0.25">
      <c r="A212" s="152">
        <v>208</v>
      </c>
      <c r="B212" s="146"/>
      <c r="C212" s="146"/>
      <c r="D212" s="168"/>
      <c r="E212" s="166"/>
      <c r="F212" s="166"/>
      <c r="G212" s="135"/>
      <c r="I212" s="356"/>
      <c r="L212" s="146"/>
      <c r="M212" s="167"/>
      <c r="N212" s="146"/>
      <c r="O212" s="146"/>
      <c r="P212" s="146"/>
      <c r="Q212" s="146"/>
      <c r="R212" s="146"/>
      <c r="S212" s="167"/>
      <c r="T212" s="146"/>
      <c r="U212" s="146"/>
      <c r="V212" s="146"/>
      <c r="W212" s="146"/>
      <c r="X212" s="146"/>
      <c r="Y212" s="167"/>
      <c r="Z212" s="146"/>
      <c r="AA212" s="146"/>
      <c r="AB212" s="146"/>
      <c r="AC212" s="146"/>
      <c r="AD212" s="146"/>
      <c r="AE212" s="167"/>
      <c r="AF212" s="146"/>
      <c r="AG212" s="146"/>
      <c r="AH212" s="146"/>
      <c r="AI212" s="315"/>
      <c r="AJ212" s="315"/>
      <c r="AK212" s="315"/>
      <c r="AL212" s="167"/>
      <c r="AM212" s="146"/>
      <c r="AN212" s="146"/>
      <c r="AO212" s="146"/>
      <c r="AP212" s="146"/>
      <c r="AQ212" s="171"/>
      <c r="AR212" s="172" t="s">
        <v>1125</v>
      </c>
      <c r="AS212" s="359"/>
      <c r="AT212" s="173"/>
      <c r="AU212" s="173"/>
      <c r="AV212" s="173"/>
      <c r="AW212" s="173"/>
      <c r="AX212" s="173"/>
      <c r="AY212" s="173"/>
      <c r="AZ212" s="173"/>
      <c r="BA212" s="173"/>
      <c r="BB212" s="173"/>
      <c r="BC212" s="146"/>
      <c r="BD212" s="173"/>
      <c r="BE212" s="173"/>
      <c r="BF212" s="173"/>
      <c r="BG212" s="173"/>
      <c r="BH212" s="167"/>
      <c r="BI212" s="171"/>
      <c r="BJ212" s="302"/>
      <c r="BK212" s="303"/>
      <c r="BL212" s="173"/>
      <c r="BM212" s="304"/>
      <c r="BN212" s="278"/>
      <c r="BO212" s="171"/>
      <c r="BP212" s="231"/>
      <c r="BQ212" s="231"/>
      <c r="BR212" s="231"/>
      <c r="BS212" s="231"/>
      <c r="BT212" s="231"/>
      <c r="BU212" s="231"/>
      <c r="BV212" s="233"/>
      <c r="BW212" s="167"/>
      <c r="BX212" s="231"/>
      <c r="BY212" s="231"/>
      <c r="BZ212" s="231"/>
      <c r="CA212" s="231"/>
      <c r="CB212" s="231"/>
      <c r="CC212" s="233"/>
      <c r="CD212" s="167"/>
      <c r="CE212" s="231"/>
      <c r="CF212" s="231"/>
      <c r="CG212" s="231"/>
      <c r="CH212" s="231"/>
      <c r="CI212" s="231"/>
      <c r="CJ212" s="233"/>
      <c r="CK212" s="167"/>
      <c r="CL212" s="146"/>
      <c r="CM212" s="146"/>
      <c r="CN212" s="146"/>
      <c r="CO212" s="146"/>
      <c r="CP212" s="146"/>
      <c r="CQ212" s="146"/>
      <c r="CR212" s="167"/>
      <c r="CS212" s="231"/>
      <c r="CT212" s="231"/>
      <c r="CU212" s="231"/>
      <c r="CV212" s="231"/>
      <c r="CW212" s="231"/>
      <c r="CX212" s="231"/>
      <c r="CY212" s="231"/>
      <c r="CZ212" s="231"/>
      <c r="DA212" s="231"/>
      <c r="DB212" s="231"/>
      <c r="DC212" s="231"/>
      <c r="DD212" s="231"/>
      <c r="DE212" s="231"/>
      <c r="DF212" s="231"/>
      <c r="DG212" s="231"/>
      <c r="DH212" s="231"/>
      <c r="DI212" s="231"/>
      <c r="DJ212" s="231"/>
      <c r="DK212" s="231"/>
      <c r="DL212" s="231"/>
      <c r="DM212" s="231"/>
      <c r="DN212" s="231"/>
      <c r="DO212" s="231"/>
      <c r="DP212" s="231"/>
      <c r="DQ212" s="231"/>
      <c r="DR212" s="231"/>
      <c r="DS212" s="231"/>
      <c r="DT212" s="278"/>
      <c r="DU212" s="146"/>
      <c r="DV212" s="173"/>
      <c r="DW212" s="146"/>
      <c r="DX212" s="173"/>
      <c r="DY212" s="146"/>
      <c r="DZ212" s="315"/>
      <c r="EA212" s="315"/>
      <c r="EB212" s="315"/>
      <c r="EC212" s="146"/>
      <c r="ED212" s="207"/>
      <c r="EE212" s="231"/>
      <c r="EF212" s="231"/>
      <c r="EG212" s="231"/>
      <c r="EH212" s="233"/>
    </row>
    <row r="213" spans="1:138" x14ac:dyDescent="0.25">
      <c r="A213" s="152">
        <v>209</v>
      </c>
      <c r="B213" s="146"/>
      <c r="C213" s="146"/>
      <c r="D213" s="168"/>
      <c r="E213" s="166"/>
      <c r="F213" s="166"/>
      <c r="G213" s="135"/>
      <c r="I213" s="356"/>
      <c r="L213" s="146"/>
      <c r="M213" s="167"/>
      <c r="N213" s="146"/>
      <c r="O213" s="146"/>
      <c r="P213" s="146"/>
      <c r="Q213" s="146"/>
      <c r="R213" s="146"/>
      <c r="S213" s="167"/>
      <c r="T213" s="146"/>
      <c r="U213" s="146"/>
      <c r="V213" s="146"/>
      <c r="W213" s="146"/>
      <c r="X213" s="146"/>
      <c r="Y213" s="167"/>
      <c r="Z213" s="146"/>
      <c r="AA213" s="146"/>
      <c r="AB213" s="146"/>
      <c r="AC213" s="146"/>
      <c r="AD213" s="146"/>
      <c r="AE213" s="167"/>
      <c r="AF213" s="146"/>
      <c r="AG213" s="146"/>
      <c r="AH213" s="146"/>
      <c r="AI213" s="315"/>
      <c r="AJ213" s="315"/>
      <c r="AK213" s="315"/>
      <c r="AL213" s="167"/>
      <c r="AM213" s="146"/>
      <c r="AN213" s="146"/>
      <c r="AO213" s="146"/>
      <c r="AP213" s="146"/>
      <c r="AQ213" s="171"/>
      <c r="AR213" s="172" t="s">
        <v>1125</v>
      </c>
      <c r="AS213" s="359"/>
      <c r="AT213" s="173"/>
      <c r="AU213" s="173"/>
      <c r="AV213" s="173"/>
      <c r="AW213" s="173"/>
      <c r="AX213" s="173"/>
      <c r="AY213" s="173"/>
      <c r="AZ213" s="173"/>
      <c r="BA213" s="173"/>
      <c r="BB213" s="173"/>
      <c r="BC213" s="146"/>
      <c r="BD213" s="173"/>
      <c r="BE213" s="173"/>
      <c r="BF213" s="173"/>
      <c r="BG213" s="173"/>
      <c r="BH213" s="167"/>
      <c r="BI213" s="171"/>
      <c r="BJ213" s="302"/>
      <c r="BK213" s="303"/>
      <c r="BL213" s="173"/>
      <c r="BM213" s="304"/>
      <c r="BN213" s="278"/>
      <c r="BO213" s="171"/>
      <c r="BP213" s="231"/>
      <c r="BQ213" s="231"/>
      <c r="BR213" s="231"/>
      <c r="BS213" s="231"/>
      <c r="BT213" s="231"/>
      <c r="BU213" s="231"/>
      <c r="BV213" s="233"/>
      <c r="BW213" s="167"/>
      <c r="BX213" s="231"/>
      <c r="BY213" s="231"/>
      <c r="BZ213" s="231"/>
      <c r="CA213" s="231"/>
      <c r="CB213" s="231"/>
      <c r="CC213" s="233"/>
      <c r="CD213" s="167"/>
      <c r="CE213" s="231"/>
      <c r="CF213" s="231"/>
      <c r="CG213" s="231"/>
      <c r="CH213" s="231"/>
      <c r="CI213" s="231"/>
      <c r="CJ213" s="233"/>
      <c r="CK213" s="167"/>
      <c r="CL213" s="146"/>
      <c r="CM213" s="146"/>
      <c r="CN213" s="146"/>
      <c r="CO213" s="146"/>
      <c r="CP213" s="146"/>
      <c r="CQ213" s="146"/>
      <c r="CR213" s="167"/>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78"/>
      <c r="DU213" s="146"/>
      <c r="DV213" s="173"/>
      <c r="DW213" s="146"/>
      <c r="DX213" s="173"/>
      <c r="DY213" s="146"/>
      <c r="DZ213" s="315"/>
      <c r="EA213" s="315"/>
      <c r="EB213" s="315"/>
      <c r="EC213" s="146"/>
      <c r="ED213" s="207"/>
      <c r="EE213" s="231"/>
      <c r="EF213" s="231"/>
      <c r="EG213" s="231"/>
      <c r="EH213" s="233"/>
    </row>
    <row r="214" spans="1:138" x14ac:dyDescent="0.25">
      <c r="A214" s="152">
        <v>210</v>
      </c>
      <c r="B214" s="146"/>
      <c r="C214" s="146"/>
      <c r="D214" s="168"/>
      <c r="E214" s="166"/>
      <c r="F214" s="166"/>
      <c r="G214" s="135"/>
      <c r="I214" s="356"/>
      <c r="L214" s="146"/>
      <c r="M214" s="167"/>
      <c r="N214" s="146"/>
      <c r="O214" s="146"/>
      <c r="P214" s="146"/>
      <c r="Q214" s="146"/>
      <c r="R214" s="146"/>
      <c r="S214" s="167"/>
      <c r="T214" s="146"/>
      <c r="U214" s="146"/>
      <c r="V214" s="146"/>
      <c r="W214" s="146"/>
      <c r="X214" s="146"/>
      <c r="Y214" s="167"/>
      <c r="Z214" s="146"/>
      <c r="AA214" s="146"/>
      <c r="AB214" s="146"/>
      <c r="AC214" s="146"/>
      <c r="AD214" s="146"/>
      <c r="AE214" s="167"/>
      <c r="AF214" s="146"/>
      <c r="AG214" s="146"/>
      <c r="AH214" s="146"/>
      <c r="AI214" s="315"/>
      <c r="AJ214" s="315"/>
      <c r="AK214" s="315"/>
      <c r="AL214" s="167"/>
      <c r="AM214" s="146"/>
      <c r="AN214" s="146"/>
      <c r="AO214" s="146"/>
      <c r="AP214" s="146"/>
      <c r="AQ214" s="171"/>
      <c r="AR214" s="172" t="s">
        <v>1125</v>
      </c>
      <c r="AS214" s="359"/>
      <c r="AT214" s="173"/>
      <c r="AU214" s="173"/>
      <c r="AV214" s="173"/>
      <c r="AW214" s="173"/>
      <c r="AX214" s="173"/>
      <c r="AY214" s="173"/>
      <c r="AZ214" s="173"/>
      <c r="BA214" s="173"/>
      <c r="BB214" s="173"/>
      <c r="BC214" s="146"/>
      <c r="BD214" s="173"/>
      <c r="BE214" s="173"/>
      <c r="BF214" s="173"/>
      <c r="BG214" s="173"/>
      <c r="BH214" s="167"/>
      <c r="BI214" s="171"/>
      <c r="BJ214" s="302"/>
      <c r="BK214" s="303"/>
      <c r="BL214" s="173"/>
      <c r="BM214" s="304"/>
      <c r="BN214" s="278"/>
      <c r="BO214" s="171"/>
      <c r="BP214" s="231"/>
      <c r="BQ214" s="231"/>
      <c r="BR214" s="231"/>
      <c r="BS214" s="231"/>
      <c r="BT214" s="231"/>
      <c r="BU214" s="231"/>
      <c r="BV214" s="233"/>
      <c r="BW214" s="167"/>
      <c r="BX214" s="231"/>
      <c r="BY214" s="231"/>
      <c r="BZ214" s="231"/>
      <c r="CA214" s="231"/>
      <c r="CB214" s="231"/>
      <c r="CC214" s="233"/>
      <c r="CD214" s="167"/>
      <c r="CE214" s="231"/>
      <c r="CF214" s="231"/>
      <c r="CG214" s="231"/>
      <c r="CH214" s="231"/>
      <c r="CI214" s="231"/>
      <c r="CJ214" s="233"/>
      <c r="CK214" s="167"/>
      <c r="CL214" s="146"/>
      <c r="CM214" s="146"/>
      <c r="CN214" s="146"/>
      <c r="CO214" s="146"/>
      <c r="CP214" s="146"/>
      <c r="CQ214" s="146"/>
      <c r="CR214" s="167"/>
      <c r="CS214" s="231"/>
      <c r="CT214" s="231"/>
      <c r="CU214" s="231"/>
      <c r="CV214" s="231"/>
      <c r="CW214" s="231"/>
      <c r="CX214" s="231"/>
      <c r="CY214" s="231"/>
      <c r="CZ214" s="231"/>
      <c r="DA214" s="231"/>
      <c r="DB214" s="231"/>
      <c r="DC214" s="231"/>
      <c r="DD214" s="231"/>
      <c r="DE214" s="231"/>
      <c r="DF214" s="231"/>
      <c r="DG214" s="231"/>
      <c r="DH214" s="231"/>
      <c r="DI214" s="231"/>
      <c r="DJ214" s="231"/>
      <c r="DK214" s="231"/>
      <c r="DL214" s="231"/>
      <c r="DM214" s="231"/>
      <c r="DN214" s="231"/>
      <c r="DO214" s="231"/>
      <c r="DP214" s="231"/>
      <c r="DQ214" s="231"/>
      <c r="DR214" s="231"/>
      <c r="DS214" s="231"/>
      <c r="DT214" s="278"/>
      <c r="DU214" s="146"/>
      <c r="DV214" s="173"/>
      <c r="DW214" s="146"/>
      <c r="DX214" s="173"/>
      <c r="DY214" s="146"/>
      <c r="DZ214" s="315"/>
      <c r="EA214" s="315"/>
      <c r="EB214" s="315"/>
      <c r="EC214" s="146"/>
      <c r="ED214" s="207"/>
      <c r="EE214" s="231"/>
      <c r="EF214" s="231"/>
      <c r="EG214" s="231"/>
      <c r="EH214" s="233"/>
    </row>
    <row r="215" spans="1:138" x14ac:dyDescent="0.25">
      <c r="A215" s="152">
        <v>211</v>
      </c>
      <c r="B215" s="146"/>
      <c r="C215" s="146"/>
      <c r="D215" s="168">
        <v>42118</v>
      </c>
      <c r="E215" s="166">
        <v>1</v>
      </c>
      <c r="F215" s="166">
        <v>0</v>
      </c>
      <c r="G215" s="135"/>
      <c r="M215" s="167">
        <v>1</v>
      </c>
      <c r="N215" s="146">
        <v>1</v>
      </c>
      <c r="O215" s="146">
        <v>1</v>
      </c>
      <c r="P215" s="146">
        <v>1</v>
      </c>
      <c r="Q215" s="146">
        <v>1</v>
      </c>
      <c r="R215" s="146">
        <v>1</v>
      </c>
      <c r="S215" s="167"/>
      <c r="T215" s="146"/>
      <c r="U215" s="146"/>
      <c r="V215" s="146"/>
      <c r="W215" s="146"/>
      <c r="X215" s="146"/>
      <c r="Y215" s="167"/>
      <c r="Z215" s="146"/>
      <c r="AA215" s="146"/>
      <c r="AB215" s="146"/>
      <c r="AC215" s="146"/>
      <c r="AD215" s="146"/>
      <c r="AE215" s="167"/>
      <c r="AF215" s="146"/>
      <c r="AG215" s="146"/>
      <c r="AH215" s="146"/>
      <c r="AI215" s="315"/>
      <c r="AJ215" s="315"/>
      <c r="AK215" s="315"/>
      <c r="AL215" s="167">
        <v>10</v>
      </c>
      <c r="AM215" s="146"/>
      <c r="AN215" s="146"/>
      <c r="AO215" s="146"/>
      <c r="AP215" s="146"/>
      <c r="AQ215" s="171"/>
      <c r="AR215" s="172" t="s">
        <v>1288</v>
      </c>
      <c r="AS215" s="359">
        <v>1</v>
      </c>
      <c r="AT215" s="173"/>
      <c r="AU215" s="173"/>
      <c r="AV215" s="173"/>
      <c r="AW215" s="173"/>
      <c r="AX215" s="173"/>
      <c r="AY215" s="173"/>
      <c r="AZ215" s="173"/>
      <c r="BA215" s="173"/>
      <c r="BB215" s="173"/>
      <c r="BC215" s="146">
        <v>1</v>
      </c>
      <c r="BD215" s="173">
        <v>1.65</v>
      </c>
      <c r="BE215" s="173"/>
      <c r="BF215" s="173"/>
      <c r="BG215" s="173"/>
      <c r="BH215" s="167"/>
      <c r="BI215" s="171"/>
      <c r="BJ215" s="302"/>
      <c r="BK215" s="303"/>
      <c r="BL215" s="173"/>
      <c r="BM215" s="304"/>
      <c r="BN215" s="278"/>
      <c r="BO215" s="171"/>
      <c r="BP215" s="231"/>
      <c r="BQ215" s="231"/>
      <c r="BR215" s="231"/>
      <c r="BS215" s="231"/>
      <c r="BT215" s="231"/>
      <c r="BU215" s="231"/>
      <c r="BV215" s="233"/>
      <c r="BW215" s="167"/>
      <c r="BX215" s="231"/>
      <c r="BY215" s="231"/>
      <c r="BZ215" s="231"/>
      <c r="CA215" s="231"/>
      <c r="CB215" s="231"/>
      <c r="CC215" s="233"/>
      <c r="CD215" s="167"/>
      <c r="CE215" s="231"/>
      <c r="CF215" s="231"/>
      <c r="CG215" s="231"/>
      <c r="CH215" s="231"/>
      <c r="CI215" s="231"/>
      <c r="CJ215" s="233"/>
      <c r="CK215" s="167"/>
      <c r="CL215" s="146"/>
      <c r="CM215" s="146"/>
      <c r="CN215" s="146"/>
      <c r="CO215" s="146"/>
      <c r="CP215" s="146"/>
      <c r="CQ215" s="146"/>
      <c r="CR215" s="167"/>
      <c r="CS215" s="231"/>
      <c r="CT215" s="231"/>
      <c r="CU215" s="231"/>
      <c r="CV215" s="231"/>
      <c r="CW215" s="231"/>
      <c r="CX215" s="231"/>
      <c r="CY215" s="231"/>
      <c r="CZ215" s="231"/>
      <c r="DA215" s="231"/>
      <c r="DB215" s="231"/>
      <c r="DC215" s="231"/>
      <c r="DD215" s="231"/>
      <c r="DE215" s="231"/>
      <c r="DF215" s="231"/>
      <c r="DG215" s="231"/>
      <c r="DH215" s="231"/>
      <c r="DI215" s="231"/>
      <c r="DJ215" s="231"/>
      <c r="DK215" s="231"/>
      <c r="DL215" s="231"/>
      <c r="DM215" s="231"/>
      <c r="DN215" s="231"/>
      <c r="DO215" s="231"/>
      <c r="DP215" s="231"/>
      <c r="DQ215" s="231"/>
      <c r="DR215" s="231"/>
      <c r="DS215" s="231"/>
      <c r="DT215" s="278"/>
      <c r="DU215" s="146"/>
      <c r="DV215" s="173"/>
      <c r="DW215" s="146"/>
      <c r="DX215" s="173"/>
      <c r="DY215" s="146"/>
      <c r="DZ215" s="315"/>
      <c r="EA215" s="315"/>
      <c r="EB215" s="315"/>
      <c r="EC215" s="146"/>
      <c r="ED215" s="234"/>
      <c r="EE215" s="234"/>
      <c r="EF215" s="234"/>
      <c r="EG215" s="231"/>
      <c r="EH215" s="233"/>
    </row>
    <row r="216" spans="1:138" x14ac:dyDescent="0.25">
      <c r="A216" s="152">
        <v>212</v>
      </c>
      <c r="B216" s="146"/>
      <c r="C216" s="146"/>
      <c r="D216" s="168">
        <v>42118</v>
      </c>
      <c r="E216" s="166">
        <v>1</v>
      </c>
      <c r="F216" s="166">
        <v>1</v>
      </c>
      <c r="G216">
        <v>8.5</v>
      </c>
      <c r="I216">
        <v>16</v>
      </c>
      <c r="J216">
        <v>8.8000000000000007</v>
      </c>
      <c r="L216">
        <v>5</v>
      </c>
      <c r="M216" s="167">
        <v>1</v>
      </c>
      <c r="N216" s="146">
        <v>1</v>
      </c>
      <c r="O216" s="146">
        <v>1</v>
      </c>
      <c r="P216" s="146">
        <v>1</v>
      </c>
      <c r="Q216" s="146">
        <v>1</v>
      </c>
      <c r="R216" s="146">
        <v>1</v>
      </c>
      <c r="S216" s="167"/>
      <c r="T216" s="146"/>
      <c r="U216" s="146" t="s">
        <v>1132</v>
      </c>
      <c r="V216" s="146" t="s">
        <v>1131</v>
      </c>
      <c r="W216" s="146"/>
      <c r="X216" s="146"/>
      <c r="Y216" s="167"/>
      <c r="Z216" s="146"/>
      <c r="AA216" s="146">
        <v>3</v>
      </c>
      <c r="AB216" s="146">
        <v>3</v>
      </c>
      <c r="AC216" s="146"/>
      <c r="AD216" s="146"/>
      <c r="AE216" s="167"/>
      <c r="AF216" s="146"/>
      <c r="AG216" s="146">
        <v>3</v>
      </c>
      <c r="AH216" s="146"/>
      <c r="AI216" s="315">
        <v>42146</v>
      </c>
      <c r="AJ216" s="315">
        <v>42146</v>
      </c>
      <c r="AK216" s="315">
        <v>42146</v>
      </c>
      <c r="AL216" s="167"/>
      <c r="AM216" s="146"/>
      <c r="AN216" s="146"/>
      <c r="AO216" s="146"/>
      <c r="AP216" s="146"/>
      <c r="AQ216" s="171"/>
      <c r="AR216" s="172" t="s">
        <v>1323</v>
      </c>
      <c r="AS216" s="359">
        <v>1</v>
      </c>
      <c r="AT216" s="173">
        <v>2.2000000000000002</v>
      </c>
      <c r="AU216" s="173">
        <v>237</v>
      </c>
      <c r="AV216" s="173"/>
      <c r="AW216" s="173"/>
      <c r="AX216" s="173"/>
      <c r="AY216" s="173"/>
      <c r="AZ216" s="173"/>
      <c r="BA216" s="173"/>
      <c r="BB216" s="173"/>
      <c r="BC216" s="146"/>
      <c r="BD216" s="173"/>
      <c r="BE216" s="173"/>
      <c r="BF216" s="173"/>
      <c r="BG216" s="173"/>
      <c r="BH216" s="167">
        <v>3</v>
      </c>
      <c r="BI216" s="171">
        <v>3</v>
      </c>
      <c r="BJ216" s="302"/>
      <c r="BK216" s="303"/>
      <c r="BL216" s="173"/>
      <c r="BM216" s="304"/>
      <c r="BN216" s="278">
        <v>212</v>
      </c>
      <c r="BO216" s="171">
        <v>3</v>
      </c>
      <c r="BP216" s="231">
        <v>3</v>
      </c>
      <c r="BQ216" s="231">
        <v>8</v>
      </c>
      <c r="BR216" s="231">
        <v>0</v>
      </c>
      <c r="BS216" s="231">
        <f>BR216+BQ216</f>
        <v>8</v>
      </c>
      <c r="BT216" s="231">
        <v>0</v>
      </c>
      <c r="BU216" s="231">
        <v>0</v>
      </c>
      <c r="BV216" s="366" t="s">
        <v>1335</v>
      </c>
      <c r="BW216" s="167">
        <v>1</v>
      </c>
      <c r="BX216" s="231">
        <v>12</v>
      </c>
      <c r="BY216" s="231">
        <v>0</v>
      </c>
      <c r="BZ216" s="231">
        <f>BY216+BX216</f>
        <v>12</v>
      </c>
      <c r="CA216" s="231">
        <v>0</v>
      </c>
      <c r="CB216" s="231">
        <v>0</v>
      </c>
      <c r="CC216" s="233"/>
      <c r="CD216" s="167">
        <v>3</v>
      </c>
      <c r="CE216" s="231">
        <v>10</v>
      </c>
      <c r="CF216" s="231">
        <v>0</v>
      </c>
      <c r="CG216" s="231">
        <f>CF216+CE216</f>
        <v>10</v>
      </c>
      <c r="CH216" s="231">
        <v>0</v>
      </c>
      <c r="CI216" s="231">
        <v>0</v>
      </c>
      <c r="CJ216" s="233"/>
      <c r="CK216" s="167"/>
      <c r="CL216" s="146"/>
      <c r="CM216" s="146"/>
      <c r="CN216" s="146"/>
      <c r="CO216" s="146"/>
      <c r="CP216" s="146"/>
      <c r="CQ216" s="146"/>
      <c r="CR216" s="167"/>
      <c r="CS216" s="231"/>
      <c r="CT216" s="231"/>
      <c r="CU216" s="231"/>
      <c r="CV216" s="231"/>
      <c r="CW216" s="231"/>
      <c r="CX216" s="231"/>
      <c r="CY216" s="231"/>
      <c r="CZ216" s="231"/>
      <c r="DA216" s="231"/>
      <c r="DB216" s="231"/>
      <c r="DC216" s="231"/>
      <c r="DD216" s="231"/>
      <c r="DE216" s="231"/>
      <c r="DF216" s="231"/>
      <c r="DG216" s="231"/>
      <c r="DH216" s="231"/>
      <c r="DI216" s="231"/>
      <c r="DJ216" s="231"/>
      <c r="DK216" s="231"/>
      <c r="DL216" s="231"/>
      <c r="DM216" s="231"/>
      <c r="DN216" s="231"/>
      <c r="DO216" s="231"/>
      <c r="DP216" s="231"/>
      <c r="DQ216" s="231"/>
      <c r="DR216" s="231"/>
      <c r="DS216" s="231"/>
      <c r="DT216" s="278"/>
      <c r="DU216" s="146"/>
      <c r="DV216" s="173"/>
      <c r="DW216" s="146"/>
      <c r="DX216" s="173"/>
      <c r="DY216" s="146"/>
      <c r="DZ216" s="315"/>
      <c r="EA216" s="315"/>
      <c r="EB216" s="315"/>
      <c r="EC216" s="146"/>
      <c r="ED216" s="234"/>
      <c r="EE216" s="234"/>
      <c r="EF216" s="234"/>
      <c r="EG216" s="231"/>
      <c r="EH216" s="233"/>
    </row>
    <row r="217" spans="1:138" x14ac:dyDescent="0.25">
      <c r="A217" s="152">
        <v>213</v>
      </c>
      <c r="B217" s="146"/>
      <c r="C217" s="146"/>
      <c r="D217" s="168"/>
      <c r="E217" s="166"/>
      <c r="F217" s="166"/>
      <c r="G217" s="135"/>
      <c r="M217" s="167"/>
      <c r="N217" s="146"/>
      <c r="O217" s="146"/>
      <c r="P217" s="146"/>
      <c r="Q217" s="146"/>
      <c r="R217" s="146"/>
      <c r="S217" s="167"/>
      <c r="T217" s="146"/>
      <c r="U217" s="146"/>
      <c r="V217" s="146"/>
      <c r="W217" s="146"/>
      <c r="X217" s="146"/>
      <c r="Y217" s="167"/>
      <c r="Z217" s="146"/>
      <c r="AA217" s="146"/>
      <c r="AB217" s="146"/>
      <c r="AC217" s="146"/>
      <c r="AD217" s="146"/>
      <c r="AE217" s="167"/>
      <c r="AF217" s="146"/>
      <c r="AG217" s="146"/>
      <c r="AH217" s="146"/>
      <c r="AI217" s="315"/>
      <c r="AJ217" s="315"/>
      <c r="AK217" s="315"/>
      <c r="AL217" s="167"/>
      <c r="AM217" s="146"/>
      <c r="AN217" s="146"/>
      <c r="AO217" s="146"/>
      <c r="AP217" s="146"/>
      <c r="AQ217" s="171"/>
      <c r="AR217" s="172" t="s">
        <v>1127</v>
      </c>
      <c r="AS217" s="359"/>
      <c r="AT217" s="173"/>
      <c r="AU217" s="173"/>
      <c r="AV217" s="173"/>
      <c r="AW217" s="173"/>
      <c r="AX217" s="173"/>
      <c r="AY217" s="173"/>
      <c r="AZ217" s="173"/>
      <c r="BA217" s="173"/>
      <c r="BB217" s="173"/>
      <c r="BC217" s="146"/>
      <c r="BD217" s="173"/>
      <c r="BE217" s="173"/>
      <c r="BF217" s="173"/>
      <c r="BG217" s="173"/>
      <c r="BH217" s="167"/>
      <c r="BI217" s="171"/>
      <c r="BJ217" s="302"/>
      <c r="BK217" s="303"/>
      <c r="BL217" s="173"/>
      <c r="BM217" s="304"/>
      <c r="BN217" s="278"/>
      <c r="BO217" s="171"/>
      <c r="BP217" s="231"/>
      <c r="BQ217" s="231"/>
      <c r="BR217" s="231"/>
      <c r="BS217" s="231"/>
      <c r="BT217" s="231"/>
      <c r="BU217" s="231"/>
      <c r="BV217" s="233"/>
      <c r="BW217" s="167"/>
      <c r="BX217" s="231"/>
      <c r="BY217" s="231"/>
      <c r="BZ217" s="231"/>
      <c r="CA217" s="231"/>
      <c r="CB217" s="231"/>
      <c r="CC217" s="233"/>
      <c r="CD217" s="167"/>
      <c r="CE217" s="231"/>
      <c r="CF217" s="231"/>
      <c r="CG217" s="231"/>
      <c r="CH217" s="231"/>
      <c r="CI217" s="231"/>
      <c r="CJ217" s="233"/>
      <c r="CK217" s="167"/>
      <c r="CL217" s="146"/>
      <c r="CM217" s="146"/>
      <c r="CN217" s="146"/>
      <c r="CO217" s="146"/>
      <c r="CP217" s="146"/>
      <c r="CQ217" s="146"/>
      <c r="CR217" s="167"/>
      <c r="CS217" s="231"/>
      <c r="CT217" s="231"/>
      <c r="CU217" s="231"/>
      <c r="CV217" s="231"/>
      <c r="CW217" s="231"/>
      <c r="CX217" s="231"/>
      <c r="CY217" s="231"/>
      <c r="CZ217" s="231"/>
      <c r="DA217" s="231"/>
      <c r="DB217" s="231"/>
      <c r="DC217" s="231"/>
      <c r="DD217" s="231"/>
      <c r="DE217" s="231"/>
      <c r="DF217" s="231"/>
      <c r="DG217" s="231"/>
      <c r="DH217" s="231"/>
      <c r="DI217" s="231"/>
      <c r="DJ217" s="231"/>
      <c r="DK217" s="231"/>
      <c r="DL217" s="231"/>
      <c r="DM217" s="231"/>
      <c r="DN217" s="231"/>
      <c r="DO217" s="231"/>
      <c r="DP217" s="231"/>
      <c r="DQ217" s="231"/>
      <c r="DR217" s="231"/>
      <c r="DS217" s="231"/>
      <c r="DT217" s="278"/>
      <c r="DU217" s="146"/>
      <c r="DV217" s="173"/>
      <c r="DW217" s="146"/>
      <c r="DX217" s="173"/>
      <c r="DY217" s="146"/>
      <c r="DZ217" s="315"/>
      <c r="EA217" s="315"/>
      <c r="EB217" s="315"/>
      <c r="EC217" s="146"/>
      <c r="ED217" s="207"/>
      <c r="EE217" s="231"/>
      <c r="EF217" s="231"/>
      <c r="EG217" s="231"/>
      <c r="EH217" s="233"/>
    </row>
    <row r="218" spans="1:138" x14ac:dyDescent="0.25">
      <c r="A218" s="152">
        <v>214</v>
      </c>
      <c r="B218" s="146"/>
      <c r="C218" s="146"/>
      <c r="D218" s="168">
        <v>42118</v>
      </c>
      <c r="E218" s="166">
        <v>1</v>
      </c>
      <c r="F218" s="166" t="s">
        <v>1341</v>
      </c>
      <c r="G218" s="135"/>
      <c r="M218" s="167">
        <v>0</v>
      </c>
      <c r="N218" s="146">
        <v>0</v>
      </c>
      <c r="O218" s="146">
        <v>0</v>
      </c>
      <c r="P218" s="146">
        <v>0</v>
      </c>
      <c r="Q218" s="146">
        <v>0</v>
      </c>
      <c r="R218" s="146">
        <v>0</v>
      </c>
      <c r="S218" s="167"/>
      <c r="T218" s="146"/>
      <c r="U218" s="146"/>
      <c r="V218" s="146"/>
      <c r="W218" s="146"/>
      <c r="X218" s="146"/>
      <c r="Y218" s="167"/>
      <c r="Z218" s="146"/>
      <c r="AA218" s="146"/>
      <c r="AB218" s="146"/>
      <c r="AC218" s="146"/>
      <c r="AD218" s="146"/>
      <c r="AE218" s="167"/>
      <c r="AF218" s="146"/>
      <c r="AG218" s="146"/>
      <c r="AH218" s="146"/>
      <c r="AI218" s="315"/>
      <c r="AJ218" s="315"/>
      <c r="AK218" s="315"/>
      <c r="AL218" s="167"/>
      <c r="AM218" s="146"/>
      <c r="AN218" s="146"/>
      <c r="AO218" s="146"/>
      <c r="AP218" s="146"/>
      <c r="AQ218" s="171"/>
      <c r="AR218" s="172" t="s">
        <v>1288</v>
      </c>
      <c r="AS218" s="359">
        <v>1</v>
      </c>
      <c r="AT218" s="173"/>
      <c r="AU218" s="173"/>
      <c r="AV218" s="173"/>
      <c r="AW218" s="173"/>
      <c r="AX218" s="173"/>
      <c r="AY218" s="173"/>
      <c r="AZ218" s="173"/>
      <c r="BA218" s="173"/>
      <c r="BB218" s="173"/>
      <c r="BC218" s="146">
        <v>1</v>
      </c>
      <c r="BD218" s="173">
        <v>1.82</v>
      </c>
      <c r="BE218" s="173"/>
      <c r="BF218" s="173"/>
      <c r="BG218" s="173"/>
      <c r="BH218" s="167"/>
      <c r="BI218" s="171"/>
      <c r="BJ218" s="365"/>
      <c r="BK218" s="303"/>
      <c r="BL218" s="173"/>
      <c r="BM218" s="304"/>
      <c r="BN218" s="278"/>
      <c r="BO218" s="171"/>
      <c r="BP218" s="231"/>
      <c r="BQ218" s="231"/>
      <c r="BR218" s="231"/>
      <c r="BS218" s="231"/>
      <c r="BT218" s="231"/>
      <c r="BU218" s="231"/>
      <c r="BV218" s="233"/>
      <c r="BW218" s="167"/>
      <c r="BX218" s="231"/>
      <c r="BY218" s="231"/>
      <c r="BZ218" s="231"/>
      <c r="CA218" s="231"/>
      <c r="CB218" s="231"/>
      <c r="CC218" s="233"/>
      <c r="CD218" s="167"/>
      <c r="CE218" s="231"/>
      <c r="CF218" s="231"/>
      <c r="CG218" s="231"/>
      <c r="CH218" s="231"/>
      <c r="CI218" s="231"/>
      <c r="CJ218" s="233"/>
      <c r="CK218" s="167"/>
      <c r="CL218" s="146"/>
      <c r="CM218" s="146"/>
      <c r="CN218" s="146"/>
      <c r="CO218" s="146"/>
      <c r="CP218" s="146"/>
      <c r="CQ218" s="146"/>
      <c r="CR218" s="167"/>
      <c r="CS218" s="231"/>
      <c r="CT218" s="231"/>
      <c r="CU218" s="231"/>
      <c r="CV218" s="231"/>
      <c r="CW218" s="231"/>
      <c r="CX218" s="231"/>
      <c r="CY218" s="231"/>
      <c r="CZ218" s="231"/>
      <c r="DA218" s="231"/>
      <c r="DB218" s="231"/>
      <c r="DC218" s="231"/>
      <c r="DD218" s="231"/>
      <c r="DE218" s="231"/>
      <c r="DF218" s="231"/>
      <c r="DG218" s="231"/>
      <c r="DH218" s="231"/>
      <c r="DI218" s="231"/>
      <c r="DJ218" s="231"/>
      <c r="DK218" s="231"/>
      <c r="DL218" s="231"/>
      <c r="DM218" s="231"/>
      <c r="DN218" s="231"/>
      <c r="DO218" s="231"/>
      <c r="DP218" s="231"/>
      <c r="DQ218" s="231"/>
      <c r="DR218" s="231"/>
      <c r="DS218" s="231"/>
      <c r="DT218" s="278"/>
      <c r="DU218" s="146"/>
      <c r="DV218" s="173"/>
      <c r="DW218" s="146"/>
      <c r="DX218" s="173"/>
      <c r="DY218" s="146"/>
      <c r="DZ218" s="315"/>
      <c r="EA218" s="315"/>
      <c r="EB218" s="315"/>
      <c r="EC218" s="146"/>
      <c r="ED218" s="207"/>
      <c r="EE218" s="231"/>
      <c r="EF218" s="231"/>
      <c r="EG218" s="231"/>
      <c r="EH218" s="233"/>
    </row>
    <row r="219" spans="1:138" x14ac:dyDescent="0.25">
      <c r="A219" s="152">
        <v>215</v>
      </c>
      <c r="B219" s="146"/>
      <c r="C219" s="146"/>
      <c r="D219" s="168">
        <v>42118</v>
      </c>
      <c r="E219" s="166">
        <v>1</v>
      </c>
      <c r="F219" s="166">
        <v>0</v>
      </c>
      <c r="G219" s="135"/>
      <c r="M219" s="167">
        <v>1</v>
      </c>
      <c r="N219" s="146">
        <v>1</v>
      </c>
      <c r="O219" s="146">
        <v>1</v>
      </c>
      <c r="P219" s="146">
        <v>1</v>
      </c>
      <c r="Q219" s="146">
        <v>1</v>
      </c>
      <c r="R219" s="146">
        <v>1</v>
      </c>
      <c r="S219" s="167"/>
      <c r="T219" s="146"/>
      <c r="U219" s="146"/>
      <c r="V219" s="146"/>
      <c r="W219" s="146"/>
      <c r="X219" s="146"/>
      <c r="Y219" s="167"/>
      <c r="Z219" s="146"/>
      <c r="AA219" s="146"/>
      <c r="AB219" s="146"/>
      <c r="AC219" s="146"/>
      <c r="AD219" s="146"/>
      <c r="AE219" s="167"/>
      <c r="AF219" s="146"/>
      <c r="AG219" s="146"/>
      <c r="AH219" s="146"/>
      <c r="AI219" s="315"/>
      <c r="AJ219" s="315"/>
      <c r="AK219" s="315"/>
      <c r="AL219" s="167"/>
      <c r="AM219" s="146"/>
      <c r="AN219" s="146"/>
      <c r="AO219" s="146"/>
      <c r="AP219" s="146"/>
      <c r="AQ219" s="171"/>
      <c r="AR219" s="172"/>
      <c r="AS219" s="359"/>
      <c r="AT219" s="173"/>
      <c r="AU219" s="173"/>
      <c r="AV219" s="173"/>
      <c r="AW219" s="173"/>
      <c r="AX219" s="173"/>
      <c r="AY219" s="173"/>
      <c r="AZ219" s="173"/>
      <c r="BA219" s="173"/>
      <c r="BB219" s="173"/>
      <c r="BC219" s="146"/>
      <c r="BD219" s="173"/>
      <c r="BE219" s="173"/>
      <c r="BF219" s="173"/>
      <c r="BG219" s="173"/>
      <c r="BH219" s="167"/>
      <c r="BI219" s="171"/>
      <c r="BJ219" s="302"/>
      <c r="BK219" s="303"/>
      <c r="BL219" s="173"/>
      <c r="BM219" s="304"/>
      <c r="BN219" s="278"/>
      <c r="BO219" s="171"/>
      <c r="BP219" s="231"/>
      <c r="BQ219" s="231"/>
      <c r="BR219" s="231"/>
      <c r="BS219" s="231"/>
      <c r="BT219" s="231"/>
      <c r="BU219" s="231"/>
      <c r="BV219" s="233"/>
      <c r="BW219" s="167"/>
      <c r="BX219" s="231"/>
      <c r="BY219" s="231"/>
      <c r="BZ219" s="231"/>
      <c r="CA219" s="231"/>
      <c r="CB219" s="231"/>
      <c r="CC219" s="233"/>
      <c r="CD219" s="167"/>
      <c r="CE219" s="231"/>
      <c r="CF219" s="231"/>
      <c r="CG219" s="231"/>
      <c r="CH219" s="231"/>
      <c r="CI219" s="231"/>
      <c r="CJ219" s="233"/>
      <c r="CK219" s="167"/>
      <c r="CL219" s="146"/>
      <c r="CM219" s="146"/>
      <c r="CN219" s="146"/>
      <c r="CO219" s="146"/>
      <c r="CP219" s="146"/>
      <c r="CQ219" s="146"/>
      <c r="CR219" s="167"/>
      <c r="CS219" s="231"/>
      <c r="CT219" s="231"/>
      <c r="CU219" s="231"/>
      <c r="CV219" s="231"/>
      <c r="CW219" s="231"/>
      <c r="CX219" s="231"/>
      <c r="CY219" s="231"/>
      <c r="CZ219" s="231"/>
      <c r="DA219" s="231"/>
      <c r="DB219" s="231"/>
      <c r="DC219" s="231"/>
      <c r="DD219" s="231"/>
      <c r="DE219" s="231"/>
      <c r="DF219" s="231"/>
      <c r="DG219" s="231"/>
      <c r="DH219" s="231"/>
      <c r="DI219" s="231"/>
      <c r="DJ219" s="231"/>
      <c r="DK219" s="231"/>
      <c r="DL219" s="231"/>
      <c r="DM219" s="231"/>
      <c r="DN219" s="231"/>
      <c r="DO219" s="231"/>
      <c r="DP219" s="231"/>
      <c r="DQ219" s="231"/>
      <c r="DR219" s="231"/>
      <c r="DS219" s="231"/>
      <c r="DT219" s="278"/>
      <c r="DU219" s="146"/>
      <c r="DV219" s="173"/>
      <c r="DW219" s="146"/>
      <c r="DX219" s="173"/>
      <c r="DY219" s="146"/>
      <c r="DZ219" s="315"/>
      <c r="EA219" s="315"/>
      <c r="EB219" s="315"/>
      <c r="EC219" s="146"/>
      <c r="ED219" s="207"/>
      <c r="EE219" s="231"/>
      <c r="EF219" s="231"/>
      <c r="EG219" s="231"/>
      <c r="EH219" s="233"/>
    </row>
    <row r="220" spans="1:138" x14ac:dyDescent="0.25">
      <c r="A220" s="152">
        <v>216</v>
      </c>
      <c r="B220" s="146"/>
      <c r="C220" s="146"/>
      <c r="D220" s="168">
        <v>42118</v>
      </c>
      <c r="E220" s="166">
        <v>1</v>
      </c>
      <c r="F220" s="166">
        <v>1</v>
      </c>
      <c r="G220">
        <v>8.6999999999999993</v>
      </c>
      <c r="I220">
        <v>23</v>
      </c>
      <c r="J220">
        <v>9.1</v>
      </c>
      <c r="L220">
        <v>7</v>
      </c>
      <c r="M220" s="167">
        <v>1</v>
      </c>
      <c r="N220" s="146">
        <v>1</v>
      </c>
      <c r="O220" s="146">
        <v>1</v>
      </c>
      <c r="P220" s="146">
        <v>2</v>
      </c>
      <c r="Q220" s="146">
        <v>2</v>
      </c>
      <c r="R220" s="146">
        <v>2</v>
      </c>
      <c r="S220" s="167" t="s">
        <v>1128</v>
      </c>
      <c r="T220" s="146" t="s">
        <v>1128</v>
      </c>
      <c r="U220" s="146" t="s">
        <v>1131</v>
      </c>
      <c r="V220" s="146"/>
      <c r="W220" s="146"/>
      <c r="X220" s="146"/>
      <c r="Y220" s="167">
        <v>1</v>
      </c>
      <c r="Z220" s="146">
        <v>5</v>
      </c>
      <c r="AA220" s="146">
        <v>4</v>
      </c>
      <c r="AB220" s="146">
        <v>4</v>
      </c>
      <c r="AC220" s="146">
        <v>5</v>
      </c>
      <c r="AD220" s="146"/>
      <c r="AE220" s="167"/>
      <c r="AF220" s="146"/>
      <c r="AG220" s="146"/>
      <c r="AH220" s="146">
        <v>5</v>
      </c>
      <c r="AI220" s="315">
        <v>42138</v>
      </c>
      <c r="AJ220" s="315">
        <v>42138</v>
      </c>
      <c r="AK220" s="315">
        <v>42146</v>
      </c>
      <c r="AL220" s="167"/>
      <c r="AM220" s="146"/>
      <c r="AN220" s="146"/>
      <c r="AO220" s="146"/>
      <c r="AP220" s="146"/>
      <c r="AQ220" s="171"/>
      <c r="AR220" s="172" t="s">
        <v>1324</v>
      </c>
      <c r="AS220" s="359">
        <v>2</v>
      </c>
      <c r="AT220" s="173">
        <v>1.27</v>
      </c>
      <c r="AU220" s="173">
        <v>173</v>
      </c>
      <c r="AV220" s="173">
        <v>1.57</v>
      </c>
      <c r="AW220" s="173">
        <v>155</v>
      </c>
      <c r="AX220" s="173"/>
      <c r="AY220" s="173"/>
      <c r="AZ220" s="173"/>
      <c r="BA220" s="173"/>
      <c r="BB220" s="173"/>
      <c r="BC220" s="146"/>
      <c r="BD220" s="173"/>
      <c r="BE220" s="173"/>
      <c r="BF220" s="173"/>
      <c r="BG220" s="173"/>
      <c r="BH220" s="167">
        <v>2</v>
      </c>
      <c r="BI220" s="171">
        <v>2</v>
      </c>
      <c r="BJ220" s="302"/>
      <c r="BK220" s="303"/>
      <c r="BL220" s="173"/>
      <c r="BM220" s="304"/>
      <c r="BN220" s="278">
        <v>216</v>
      </c>
      <c r="BO220" s="171">
        <v>2</v>
      </c>
      <c r="BP220" s="231">
        <v>2</v>
      </c>
      <c r="BQ220" s="231">
        <v>9</v>
      </c>
      <c r="BR220" s="231">
        <v>0</v>
      </c>
      <c r="BS220" s="231">
        <f>BR220+BQ220</f>
        <v>9</v>
      </c>
      <c r="BT220" s="231">
        <v>0</v>
      </c>
      <c r="BU220" s="231">
        <v>0</v>
      </c>
      <c r="BV220" s="233"/>
      <c r="BW220" s="167">
        <v>7</v>
      </c>
      <c r="BX220" s="231">
        <v>5</v>
      </c>
      <c r="BY220" s="231">
        <v>0</v>
      </c>
      <c r="BZ220" s="231">
        <f>BY220+BX220</f>
        <v>5</v>
      </c>
      <c r="CA220" s="231">
        <v>0</v>
      </c>
      <c r="CB220" s="231">
        <v>0</v>
      </c>
      <c r="CC220" s="233"/>
      <c r="CD220" s="167"/>
      <c r="CE220" s="231"/>
      <c r="CF220" s="231"/>
      <c r="CG220" s="231"/>
      <c r="CH220" s="231"/>
      <c r="CI220" s="231"/>
      <c r="CJ220" s="233"/>
      <c r="CK220" s="167"/>
      <c r="CL220" s="146"/>
      <c r="CM220" s="146"/>
      <c r="CN220" s="146"/>
      <c r="CO220" s="146"/>
      <c r="CP220" s="146"/>
      <c r="CQ220" s="146"/>
      <c r="CR220" s="167"/>
      <c r="CS220" s="231"/>
      <c r="CT220" s="231"/>
      <c r="CU220" s="231"/>
      <c r="CV220" s="231"/>
      <c r="CW220" s="231"/>
      <c r="CX220" s="231"/>
      <c r="CY220" s="231"/>
      <c r="CZ220" s="231"/>
      <c r="DA220" s="231"/>
      <c r="DB220" s="231"/>
      <c r="DC220" s="231"/>
      <c r="DD220" s="231"/>
      <c r="DE220" s="231"/>
      <c r="DF220" s="231"/>
      <c r="DG220" s="231"/>
      <c r="DH220" s="231"/>
      <c r="DI220" s="231"/>
      <c r="DJ220" s="231"/>
      <c r="DK220" s="231"/>
      <c r="DL220" s="231"/>
      <c r="DM220" s="231"/>
      <c r="DN220" s="231"/>
      <c r="DO220" s="231"/>
      <c r="DP220" s="231"/>
      <c r="DQ220" s="231"/>
      <c r="DR220" s="231"/>
      <c r="DS220" s="231"/>
      <c r="DT220" s="278"/>
      <c r="DU220" s="146"/>
      <c r="DV220" s="173"/>
      <c r="DW220" s="146"/>
      <c r="DX220" s="173"/>
      <c r="DY220" s="146"/>
      <c r="DZ220" s="315"/>
      <c r="EA220" s="315"/>
      <c r="EB220" s="315"/>
      <c r="EC220" s="146"/>
      <c r="ED220" s="207"/>
      <c r="EE220" s="231"/>
      <c r="EF220" s="231"/>
      <c r="EG220" s="231"/>
      <c r="EH220" s="233"/>
    </row>
    <row r="221" spans="1:138" x14ac:dyDescent="0.25">
      <c r="A221" s="152">
        <v>217</v>
      </c>
      <c r="B221" s="146"/>
      <c r="C221" s="146"/>
      <c r="D221" s="168"/>
      <c r="E221" s="166"/>
      <c r="F221" s="166"/>
      <c r="G221" s="135"/>
      <c r="M221" s="167"/>
      <c r="N221" s="146"/>
      <c r="O221" s="146"/>
      <c r="P221" s="146"/>
      <c r="Q221" s="146"/>
      <c r="R221" s="146"/>
      <c r="S221" s="167"/>
      <c r="T221" s="146"/>
      <c r="U221" s="146"/>
      <c r="V221" s="146"/>
      <c r="W221" s="146"/>
      <c r="X221" s="146"/>
      <c r="Y221" s="167"/>
      <c r="Z221" s="146"/>
      <c r="AA221" s="146"/>
      <c r="AB221" s="146"/>
      <c r="AC221" s="146"/>
      <c r="AD221" s="146"/>
      <c r="AE221" s="167"/>
      <c r="AF221" s="146"/>
      <c r="AG221" s="146"/>
      <c r="AH221" s="146"/>
      <c r="AI221" s="315"/>
      <c r="AJ221" s="315"/>
      <c r="AK221" s="315"/>
      <c r="AL221" s="167"/>
      <c r="AM221" s="146"/>
      <c r="AN221" s="146"/>
      <c r="AO221" s="146"/>
      <c r="AP221" s="146"/>
      <c r="AQ221" s="171"/>
      <c r="AR221" s="172" t="s">
        <v>1127</v>
      </c>
      <c r="AS221" s="359"/>
      <c r="AT221" s="173"/>
      <c r="AU221" s="173"/>
      <c r="AV221" s="173"/>
      <c r="AW221" s="173"/>
      <c r="AX221" s="173"/>
      <c r="AY221" s="173"/>
      <c r="AZ221" s="173"/>
      <c r="BA221" s="173"/>
      <c r="BB221" s="173"/>
      <c r="BC221" s="146"/>
      <c r="BD221" s="173"/>
      <c r="BE221" s="173"/>
      <c r="BF221" s="173"/>
      <c r="BG221" s="173"/>
      <c r="BH221" s="167"/>
      <c r="BI221" s="171"/>
      <c r="BJ221" s="302"/>
      <c r="BK221" s="303"/>
      <c r="BL221" s="173"/>
      <c r="BM221" s="304"/>
      <c r="BN221" s="278"/>
      <c r="BO221" s="171"/>
      <c r="BP221" s="231"/>
      <c r="BQ221" s="231"/>
      <c r="BR221" s="231"/>
      <c r="BS221" s="231"/>
      <c r="BT221" s="231"/>
      <c r="BU221" s="231"/>
      <c r="BV221" s="233"/>
      <c r="BW221" s="167"/>
      <c r="BX221" s="231"/>
      <c r="BY221" s="231"/>
      <c r="BZ221" s="231"/>
      <c r="CA221" s="231"/>
      <c r="CB221" s="231"/>
      <c r="CC221" s="233"/>
      <c r="CD221" s="167"/>
      <c r="CE221" s="231"/>
      <c r="CF221" s="231"/>
      <c r="CG221" s="231"/>
      <c r="CH221" s="231"/>
      <c r="CI221" s="231"/>
      <c r="CJ221" s="233"/>
      <c r="CK221" s="167"/>
      <c r="CL221" s="146"/>
      <c r="CM221" s="146"/>
      <c r="CN221" s="146"/>
      <c r="CO221" s="146"/>
      <c r="CP221" s="146"/>
      <c r="CQ221" s="146"/>
      <c r="CR221" s="167"/>
      <c r="CS221" s="231"/>
      <c r="CT221" s="231"/>
      <c r="CU221" s="231"/>
      <c r="CV221" s="231"/>
      <c r="CW221" s="231"/>
      <c r="CX221" s="231"/>
      <c r="CY221" s="231"/>
      <c r="CZ221" s="231"/>
      <c r="DA221" s="231"/>
      <c r="DB221" s="231"/>
      <c r="DC221" s="231"/>
      <c r="DD221" s="231"/>
      <c r="DE221" s="231"/>
      <c r="DF221" s="231"/>
      <c r="DG221" s="231"/>
      <c r="DH221" s="231"/>
      <c r="DI221" s="231"/>
      <c r="DJ221" s="231"/>
      <c r="DK221" s="231"/>
      <c r="DL221" s="231"/>
      <c r="DM221" s="231"/>
      <c r="DN221" s="231"/>
      <c r="DO221" s="231"/>
      <c r="DP221" s="231"/>
      <c r="DQ221" s="231"/>
      <c r="DR221" s="231"/>
      <c r="DS221" s="231"/>
      <c r="DT221" s="278"/>
      <c r="DU221" s="146"/>
      <c r="DV221" s="173"/>
      <c r="DW221" s="146"/>
      <c r="DX221" s="173"/>
      <c r="DY221" s="146"/>
      <c r="DZ221" s="315"/>
      <c r="EA221" s="315"/>
      <c r="EB221" s="315"/>
      <c r="EC221" s="146"/>
      <c r="ED221" s="207"/>
      <c r="EE221" s="231"/>
      <c r="EF221" s="231"/>
      <c r="EG221" s="231"/>
      <c r="EH221" s="233"/>
    </row>
    <row r="222" spans="1:138" x14ac:dyDescent="0.25">
      <c r="A222" s="152">
        <v>219</v>
      </c>
      <c r="B222" s="146"/>
      <c r="C222" s="146"/>
      <c r="D222" s="168">
        <v>42138</v>
      </c>
      <c r="E222" s="166">
        <v>1</v>
      </c>
      <c r="F222" s="166">
        <v>1</v>
      </c>
      <c r="G222" s="135"/>
      <c r="J222">
        <v>8.6999999999999993</v>
      </c>
      <c r="K222">
        <v>8.8000000000000007</v>
      </c>
      <c r="L222">
        <v>3</v>
      </c>
      <c r="M222" s="167"/>
      <c r="N222" s="146"/>
      <c r="O222" s="146"/>
      <c r="P222" s="146">
        <v>1</v>
      </c>
      <c r="Q222" s="146">
        <v>1</v>
      </c>
      <c r="R222" s="146">
        <v>0</v>
      </c>
      <c r="S222" s="167"/>
      <c r="T222" s="146"/>
      <c r="U222" s="146"/>
      <c r="V222" s="146"/>
      <c r="W222" s="146"/>
      <c r="X222" s="146"/>
      <c r="Y222" s="167"/>
      <c r="Z222" s="146"/>
      <c r="AA222" s="146"/>
      <c r="AB222" s="146">
        <v>3</v>
      </c>
      <c r="AC222" s="146"/>
      <c r="AD222" s="146"/>
      <c r="AE222" s="167"/>
      <c r="AF222" s="146"/>
      <c r="AG222" s="146">
        <v>3</v>
      </c>
      <c r="AH222" s="146"/>
      <c r="AI222" s="315">
        <v>42138</v>
      </c>
      <c r="AJ222" s="315">
        <v>42146</v>
      </c>
      <c r="AK222" s="315">
        <v>42146</v>
      </c>
      <c r="AL222" s="167"/>
      <c r="AM222" s="146"/>
      <c r="AN222" s="146"/>
      <c r="AO222" s="146"/>
      <c r="AP222" s="146"/>
      <c r="AQ222" s="171">
        <v>80</v>
      </c>
      <c r="AR222" s="172" t="s">
        <v>1325</v>
      </c>
      <c r="AS222" s="359">
        <v>1</v>
      </c>
      <c r="AT222" s="173"/>
      <c r="AU222" s="173"/>
      <c r="AV222" s="173"/>
      <c r="AW222" s="173"/>
      <c r="AX222" s="173"/>
      <c r="AY222" s="173"/>
      <c r="AZ222" s="173"/>
      <c r="BA222" s="173"/>
      <c r="BB222" s="173"/>
      <c r="BC222" s="146">
        <v>1</v>
      </c>
      <c r="BD222" s="173">
        <v>1.6</v>
      </c>
      <c r="BE222" s="173"/>
      <c r="BF222" s="173"/>
      <c r="BG222" s="173"/>
      <c r="BH222" s="167">
        <v>0</v>
      </c>
      <c r="BI222" s="171">
        <v>0</v>
      </c>
      <c r="BJ222" s="302"/>
      <c r="BK222" s="303"/>
      <c r="BL222" s="173"/>
      <c r="BM222" s="304"/>
      <c r="BN222" s="278"/>
      <c r="BO222" s="171"/>
      <c r="BP222" s="231"/>
      <c r="BQ222" s="231"/>
      <c r="BR222" s="231"/>
      <c r="BS222" s="231"/>
      <c r="BT222" s="231"/>
      <c r="BU222" s="231"/>
      <c r="BV222" s="233"/>
      <c r="BW222" s="167"/>
      <c r="BX222" s="231"/>
      <c r="BY222" s="231"/>
      <c r="BZ222" s="231"/>
      <c r="CA222" s="231"/>
      <c r="CB222" s="231"/>
      <c r="CC222" s="233"/>
      <c r="CD222" s="167"/>
      <c r="CE222" s="231"/>
      <c r="CF222" s="231"/>
      <c r="CG222" s="231"/>
      <c r="CH222" s="231"/>
      <c r="CI222" s="231"/>
      <c r="CJ222" s="233"/>
      <c r="CK222" s="167"/>
      <c r="CL222" s="146"/>
      <c r="CM222" s="146"/>
      <c r="CN222" s="146"/>
      <c r="CO222" s="146"/>
      <c r="CP222" s="146"/>
      <c r="CQ222" s="146"/>
      <c r="CR222" s="167"/>
      <c r="CS222" s="231"/>
      <c r="CT222" s="231"/>
      <c r="CU222" s="231"/>
      <c r="CV222" s="231"/>
      <c r="CW222" s="231"/>
      <c r="CX222" s="231"/>
      <c r="CY222" s="231"/>
      <c r="CZ222" s="231"/>
      <c r="DA222" s="231"/>
      <c r="DB222" s="231"/>
      <c r="DC222" s="231"/>
      <c r="DD222" s="231"/>
      <c r="DE222" s="231"/>
      <c r="DF222" s="231"/>
      <c r="DG222" s="231"/>
      <c r="DH222" s="231"/>
      <c r="DI222" s="231"/>
      <c r="DJ222" s="231"/>
      <c r="DK222" s="231"/>
      <c r="DL222" s="231"/>
      <c r="DM222" s="231"/>
      <c r="DN222" s="231"/>
      <c r="DO222" s="231"/>
      <c r="DP222" s="231"/>
      <c r="DQ222" s="231"/>
      <c r="DR222" s="231"/>
      <c r="DS222" s="231"/>
      <c r="DT222" s="278"/>
      <c r="DU222" s="146"/>
      <c r="DV222" s="173"/>
      <c r="DW222" s="146"/>
      <c r="DX222" s="173"/>
      <c r="DY222" s="146"/>
      <c r="DZ222" s="315"/>
      <c r="EA222" s="315"/>
      <c r="EB222" s="315"/>
      <c r="EC222" s="146"/>
      <c r="ED222" s="207"/>
      <c r="EE222" s="231"/>
      <c r="EF222" s="231"/>
      <c r="EG222" s="231"/>
      <c r="EH222" s="233"/>
    </row>
    <row r="223" spans="1:138" x14ac:dyDescent="0.25">
      <c r="A223" s="152">
        <v>220</v>
      </c>
      <c r="B223" s="146"/>
      <c r="C223" s="171"/>
      <c r="D223" s="168">
        <v>42118</v>
      </c>
      <c r="E223" s="135">
        <v>1</v>
      </c>
      <c r="F223" s="166">
        <v>1</v>
      </c>
      <c r="G223">
        <v>8.6999999999999993</v>
      </c>
      <c r="I223">
        <v>17</v>
      </c>
      <c r="J223">
        <v>8.9</v>
      </c>
      <c r="L223">
        <v>10</v>
      </c>
      <c r="M223" s="167">
        <v>1</v>
      </c>
      <c r="N223" s="146">
        <v>1</v>
      </c>
      <c r="O223" s="146">
        <v>1</v>
      </c>
      <c r="P223" s="146">
        <v>1</v>
      </c>
      <c r="Q223" s="146">
        <v>1</v>
      </c>
      <c r="R223" s="146">
        <v>1</v>
      </c>
      <c r="S223" s="167"/>
      <c r="T223" s="146"/>
      <c r="U223" s="146" t="s">
        <v>1132</v>
      </c>
      <c r="V223" s="146"/>
      <c r="W223" s="146"/>
      <c r="X223" s="146"/>
      <c r="Y223" s="167"/>
      <c r="Z223" s="146"/>
      <c r="AA223" s="146">
        <v>5</v>
      </c>
      <c r="AB223" s="146">
        <v>6</v>
      </c>
      <c r="AC223" s="146">
        <v>6</v>
      </c>
      <c r="AD223" s="146"/>
      <c r="AE223" s="167"/>
      <c r="AF223" s="146"/>
      <c r="AG223" s="146"/>
      <c r="AH223" s="146">
        <v>6</v>
      </c>
      <c r="AI223" s="315">
        <v>42138</v>
      </c>
      <c r="AJ223" s="315">
        <v>42146</v>
      </c>
      <c r="AK223" s="315">
        <v>42152</v>
      </c>
      <c r="AL223" s="167"/>
      <c r="AM223" s="146"/>
      <c r="AN223" s="146"/>
      <c r="AO223" s="146"/>
      <c r="AP223" s="146"/>
      <c r="AQ223" s="171"/>
      <c r="AR223" s="172" t="s">
        <v>1325</v>
      </c>
      <c r="AS223" s="359">
        <v>1</v>
      </c>
      <c r="AT223" s="173">
        <v>2.5299999999999998</v>
      </c>
      <c r="AU223" s="173">
        <v>205</v>
      </c>
      <c r="AV223" s="173"/>
      <c r="AW223" s="173"/>
      <c r="AX223" s="173"/>
      <c r="AY223" s="173"/>
      <c r="AZ223" s="173"/>
      <c r="BA223" s="173"/>
      <c r="BB223" s="173">
        <v>5</v>
      </c>
      <c r="BC223" s="146"/>
      <c r="BD223" s="173"/>
      <c r="BE223" s="173"/>
      <c r="BF223" s="173"/>
      <c r="BG223" s="173"/>
      <c r="BH223" s="167">
        <v>1</v>
      </c>
      <c r="BI223" s="171">
        <v>1</v>
      </c>
      <c r="BJ223" s="302"/>
      <c r="BK223" s="303"/>
      <c r="BL223" s="173"/>
      <c r="BM223" s="304"/>
      <c r="BN223" s="278">
        <v>220</v>
      </c>
      <c r="BO223" s="171">
        <v>1</v>
      </c>
      <c r="BP223" s="231">
        <v>7</v>
      </c>
      <c r="BQ223" s="231">
        <v>3</v>
      </c>
      <c r="BR223" s="231">
        <v>0</v>
      </c>
      <c r="BS223" s="231">
        <f t="shared" ref="BS223:BS224" si="4">BR223+BQ223</f>
        <v>3</v>
      </c>
      <c r="BT223" s="231">
        <v>0</v>
      </c>
      <c r="BU223" s="231">
        <v>0</v>
      </c>
      <c r="BV223" s="233"/>
      <c r="BW223" s="167"/>
      <c r="BX223" s="231"/>
      <c r="BY223" s="231"/>
      <c r="BZ223" s="231"/>
      <c r="CA223" s="231"/>
      <c r="CB223" s="231"/>
      <c r="CC223" s="233"/>
      <c r="CD223" s="167"/>
      <c r="CE223" s="231"/>
      <c r="CF223" s="231"/>
      <c r="CG223" s="231"/>
      <c r="CH223" s="231"/>
      <c r="CI223" s="231"/>
      <c r="CJ223" s="233"/>
      <c r="CK223" s="167"/>
      <c r="CL223" s="146"/>
      <c r="CM223" s="146"/>
      <c r="CN223" s="146"/>
      <c r="CO223" s="146"/>
      <c r="CP223" s="146"/>
      <c r="CQ223" s="146"/>
      <c r="CR223" s="167"/>
      <c r="CS223" s="231"/>
      <c r="CT223" s="231"/>
      <c r="CU223" s="231"/>
      <c r="CV223" s="231"/>
      <c r="CW223" s="231"/>
      <c r="CX223" s="231"/>
      <c r="CY223" s="231"/>
      <c r="CZ223" s="231"/>
      <c r="DA223" s="231"/>
      <c r="DB223" s="231"/>
      <c r="DC223" s="231"/>
      <c r="DD223" s="231"/>
      <c r="DE223" s="231"/>
      <c r="DF223" s="231"/>
      <c r="DG223" s="231"/>
      <c r="DH223" s="231"/>
      <c r="DI223" s="231"/>
      <c r="DJ223" s="231"/>
      <c r="DK223" s="231"/>
      <c r="DL223" s="231"/>
      <c r="DM223" s="231"/>
      <c r="DN223" s="231"/>
      <c r="DO223" s="231"/>
      <c r="DP223" s="231"/>
      <c r="DQ223" s="231"/>
      <c r="DR223" s="231"/>
      <c r="DS223" s="231"/>
      <c r="DT223" s="278"/>
      <c r="DU223" s="146"/>
      <c r="DV223" s="173"/>
      <c r="DW223" s="146"/>
      <c r="DX223" s="173"/>
      <c r="DY223" s="146"/>
      <c r="DZ223" s="315"/>
      <c r="EA223" s="315"/>
      <c r="EB223" s="315"/>
      <c r="EC223" s="146"/>
      <c r="ED223" s="207"/>
      <c r="EE223" s="231"/>
      <c r="EF223" s="231"/>
      <c r="EG223" s="231"/>
      <c r="EH223" s="233"/>
    </row>
    <row r="224" spans="1:138" x14ac:dyDescent="0.25">
      <c r="A224" s="152">
        <v>221</v>
      </c>
      <c r="B224" s="146"/>
      <c r="C224" s="146"/>
      <c r="D224" s="168">
        <v>42118</v>
      </c>
      <c r="E224" s="166">
        <v>1</v>
      </c>
      <c r="F224" s="166">
        <v>1</v>
      </c>
      <c r="G224">
        <v>8.5</v>
      </c>
      <c r="I224">
        <v>20</v>
      </c>
      <c r="J224">
        <v>8.6999999999999993</v>
      </c>
      <c r="L224">
        <v>13</v>
      </c>
      <c r="M224" s="167">
        <v>2</v>
      </c>
      <c r="N224" s="146">
        <v>2</v>
      </c>
      <c r="O224" s="146">
        <v>2</v>
      </c>
      <c r="P224" s="146">
        <v>1</v>
      </c>
      <c r="Q224" s="146">
        <v>1</v>
      </c>
      <c r="R224" s="146">
        <v>1</v>
      </c>
      <c r="S224" s="167"/>
      <c r="T224" s="146"/>
      <c r="U224" s="146" t="s">
        <v>1132</v>
      </c>
      <c r="V224" s="146" t="s">
        <v>1131</v>
      </c>
      <c r="W224" s="146"/>
      <c r="X224" s="146"/>
      <c r="Y224" s="167"/>
      <c r="Z224" s="146"/>
      <c r="AA224" s="146">
        <v>4</v>
      </c>
      <c r="AB224" s="146">
        <v>3</v>
      </c>
      <c r="AC224" s="146"/>
      <c r="AD224" s="146"/>
      <c r="AE224" s="167"/>
      <c r="AF224" s="146"/>
      <c r="AG224" s="146">
        <v>4</v>
      </c>
      <c r="AH224" s="146"/>
      <c r="AI224" s="315">
        <v>42146</v>
      </c>
      <c r="AJ224" s="315">
        <v>42146</v>
      </c>
      <c r="AK224" s="315">
        <v>42146</v>
      </c>
      <c r="AL224" s="167"/>
      <c r="AM224" s="146"/>
      <c r="AN224" s="146"/>
      <c r="AO224" s="146"/>
      <c r="AP224" s="146"/>
      <c r="AQ224" s="171"/>
      <c r="AR224" s="172" t="s">
        <v>1326</v>
      </c>
      <c r="AS224" s="359">
        <v>1</v>
      </c>
      <c r="AT224" s="173">
        <v>1.76</v>
      </c>
      <c r="AU224" s="173">
        <v>145</v>
      </c>
      <c r="AV224" s="173"/>
      <c r="AW224" s="173"/>
      <c r="AX224" s="173"/>
      <c r="AY224" s="173"/>
      <c r="AZ224" s="173"/>
      <c r="BA224" s="173"/>
      <c r="BB224" s="173"/>
      <c r="BC224" s="146"/>
      <c r="BD224" s="173"/>
      <c r="BE224" s="173"/>
      <c r="BF224" s="173"/>
      <c r="BG224" s="173"/>
      <c r="BH224" s="167">
        <v>2</v>
      </c>
      <c r="BI224" s="171">
        <v>2</v>
      </c>
      <c r="BJ224" s="302"/>
      <c r="BK224" s="303"/>
      <c r="BL224" s="173"/>
      <c r="BM224" s="304"/>
      <c r="BN224" s="278">
        <v>221</v>
      </c>
      <c r="BO224" s="171">
        <v>2</v>
      </c>
      <c r="BP224" s="231">
        <v>5</v>
      </c>
      <c r="BQ224" s="231">
        <v>3</v>
      </c>
      <c r="BR224" s="231">
        <v>0</v>
      </c>
      <c r="BS224" s="231">
        <f t="shared" si="4"/>
        <v>3</v>
      </c>
      <c r="BT224" s="231">
        <v>0</v>
      </c>
      <c r="BU224" s="231">
        <v>0</v>
      </c>
      <c r="BV224" s="366" t="s">
        <v>1339</v>
      </c>
      <c r="BW224" s="167">
        <v>4</v>
      </c>
      <c r="BX224" s="231">
        <v>7</v>
      </c>
      <c r="BY224" s="231">
        <v>0</v>
      </c>
      <c r="BZ224" s="231">
        <f>BY224+BX224</f>
        <v>7</v>
      </c>
      <c r="CA224" s="231">
        <v>0</v>
      </c>
      <c r="CB224" s="231">
        <v>0</v>
      </c>
      <c r="CC224" s="233"/>
      <c r="CD224" s="167"/>
      <c r="CE224" s="231"/>
      <c r="CF224" s="231"/>
      <c r="CG224" s="231"/>
      <c r="CH224" s="231"/>
      <c r="CI224" s="231"/>
      <c r="CJ224" s="233"/>
      <c r="CK224" s="167"/>
      <c r="CL224" s="146"/>
      <c r="CM224" s="146"/>
      <c r="CN224" s="146"/>
      <c r="CO224" s="146"/>
      <c r="CP224" s="146"/>
      <c r="CQ224" s="146"/>
      <c r="CR224" s="167"/>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78"/>
      <c r="DU224" s="146"/>
      <c r="DV224" s="173"/>
      <c r="DW224" s="146"/>
      <c r="DX224" s="173"/>
      <c r="DY224" s="146"/>
      <c r="DZ224" s="315"/>
      <c r="EA224" s="315"/>
      <c r="EB224" s="315"/>
      <c r="EC224" s="146"/>
      <c r="ED224" s="207"/>
      <c r="EE224" s="231"/>
      <c r="EF224" s="231"/>
      <c r="EG224" s="231"/>
      <c r="EH224" s="233"/>
    </row>
    <row r="225" spans="1:138" x14ac:dyDescent="0.25">
      <c r="A225" s="152">
        <v>222</v>
      </c>
      <c r="B225" s="146"/>
      <c r="C225" s="146"/>
      <c r="D225" s="168">
        <v>42124</v>
      </c>
      <c r="E225" s="166">
        <v>1</v>
      </c>
      <c r="F225" s="166">
        <v>0</v>
      </c>
      <c r="G225" s="135"/>
      <c r="M225" s="167"/>
      <c r="N225" s="146">
        <v>1</v>
      </c>
      <c r="O225" s="146">
        <v>1</v>
      </c>
      <c r="P225" s="146">
        <v>1</v>
      </c>
      <c r="Q225" s="146">
        <v>1</v>
      </c>
      <c r="R225" s="146">
        <v>1</v>
      </c>
      <c r="S225" s="167"/>
      <c r="T225" s="146"/>
      <c r="U225" s="146"/>
      <c r="V225" s="146"/>
      <c r="W225" s="146"/>
      <c r="X225" s="146"/>
      <c r="Y225" s="167"/>
      <c r="Z225" s="146"/>
      <c r="AA225" s="146"/>
      <c r="AB225" s="146"/>
      <c r="AC225" s="146"/>
      <c r="AD225" s="146"/>
      <c r="AE225" s="167"/>
      <c r="AF225" s="146"/>
      <c r="AG225" s="146"/>
      <c r="AH225" s="146"/>
      <c r="AI225" s="315"/>
      <c r="AJ225" s="315"/>
      <c r="AK225" s="315"/>
      <c r="AL225" s="167"/>
      <c r="AM225" s="146"/>
      <c r="AN225" s="146"/>
      <c r="AO225" s="146"/>
      <c r="AP225" s="146"/>
      <c r="AQ225" s="171"/>
      <c r="AR225" s="172"/>
      <c r="AS225" s="359"/>
      <c r="AT225" s="173"/>
      <c r="AU225" s="173"/>
      <c r="AV225" s="173"/>
      <c r="AW225" s="173"/>
      <c r="AX225" s="173"/>
      <c r="AY225" s="173"/>
      <c r="AZ225" s="173"/>
      <c r="BA225" s="173"/>
      <c r="BB225" s="173"/>
      <c r="BC225" s="146"/>
      <c r="BD225" s="173"/>
      <c r="BE225" s="173"/>
      <c r="BF225" s="173"/>
      <c r="BG225" s="173"/>
      <c r="BH225" s="167"/>
      <c r="BI225" s="171"/>
      <c r="BJ225" s="302"/>
      <c r="BK225" s="303"/>
      <c r="BL225" s="173"/>
      <c r="BM225" s="304"/>
      <c r="BN225" s="278"/>
      <c r="BO225" s="171"/>
      <c r="BP225" s="231"/>
      <c r="BQ225" s="231"/>
      <c r="BR225" s="231"/>
      <c r="BS225" s="231"/>
      <c r="BT225" s="231"/>
      <c r="BU225" s="231"/>
      <c r="BV225" s="233"/>
      <c r="BW225" s="167"/>
      <c r="BX225" s="231"/>
      <c r="BY225" s="231"/>
      <c r="BZ225" s="231"/>
      <c r="CA225" s="231"/>
      <c r="CB225" s="231"/>
      <c r="CC225" s="233"/>
      <c r="CD225" s="167"/>
      <c r="CE225" s="231"/>
      <c r="CF225" s="231"/>
      <c r="CG225" s="231"/>
      <c r="CH225" s="231"/>
      <c r="CI225" s="231"/>
      <c r="CJ225" s="233"/>
      <c r="CK225" s="167"/>
      <c r="CL225" s="146"/>
      <c r="CM225" s="146"/>
      <c r="CN225" s="146"/>
      <c r="CO225" s="146"/>
      <c r="CP225" s="146"/>
      <c r="CQ225" s="146"/>
      <c r="CR225" s="167"/>
      <c r="CS225" s="231"/>
      <c r="CT225" s="231"/>
      <c r="CU225" s="231"/>
      <c r="CV225" s="231"/>
      <c r="CW225" s="231"/>
      <c r="CX225" s="231"/>
      <c r="CY225" s="231"/>
      <c r="CZ225" s="231"/>
      <c r="DA225" s="231"/>
      <c r="DB225" s="231"/>
      <c r="DC225" s="231"/>
      <c r="DD225" s="231"/>
      <c r="DE225" s="231"/>
      <c r="DF225" s="231"/>
      <c r="DG225" s="231"/>
      <c r="DH225" s="231"/>
      <c r="DI225" s="231"/>
      <c r="DJ225" s="231"/>
      <c r="DK225" s="231"/>
      <c r="DL225" s="231"/>
      <c r="DM225" s="231"/>
      <c r="DN225" s="231"/>
      <c r="DO225" s="231"/>
      <c r="DP225" s="231"/>
      <c r="DQ225" s="231"/>
      <c r="DR225" s="231"/>
      <c r="DS225" s="231"/>
      <c r="DT225" s="278"/>
      <c r="DU225" s="146"/>
      <c r="DV225" s="173"/>
      <c r="DW225" s="146"/>
      <c r="DX225" s="173"/>
      <c r="DY225" s="146"/>
      <c r="DZ225" s="315"/>
      <c r="EA225" s="315"/>
      <c r="EB225" s="315"/>
      <c r="EC225" s="146"/>
      <c r="ED225" s="207"/>
      <c r="EE225" s="231"/>
      <c r="EF225" s="231"/>
      <c r="EG225" s="231"/>
      <c r="EH225" s="233"/>
    </row>
    <row r="226" spans="1:138" x14ac:dyDescent="0.25">
      <c r="A226" s="152">
        <v>223</v>
      </c>
      <c r="B226" s="146"/>
      <c r="C226" s="146"/>
      <c r="D226" s="168">
        <v>42118</v>
      </c>
      <c r="E226" s="166">
        <v>1</v>
      </c>
      <c r="F226" s="166">
        <v>0</v>
      </c>
      <c r="G226" s="135"/>
      <c r="M226" s="167">
        <v>1</v>
      </c>
      <c r="N226" s="146">
        <v>1</v>
      </c>
      <c r="O226" s="146">
        <v>1</v>
      </c>
      <c r="P226" s="146">
        <v>1</v>
      </c>
      <c r="Q226" s="146">
        <v>1</v>
      </c>
      <c r="R226" s="146">
        <v>1</v>
      </c>
      <c r="S226" s="167"/>
      <c r="T226" s="146"/>
      <c r="U226" s="146"/>
      <c r="V226" s="146"/>
      <c r="W226" s="146"/>
      <c r="X226" s="146"/>
      <c r="Y226" s="167"/>
      <c r="Z226" s="146"/>
      <c r="AA226" s="146"/>
      <c r="AB226" s="146"/>
      <c r="AC226" s="146"/>
      <c r="AD226" s="146"/>
      <c r="AE226" s="167"/>
      <c r="AF226" s="146"/>
      <c r="AG226" s="146"/>
      <c r="AH226" s="146"/>
      <c r="AI226" s="315"/>
      <c r="AJ226" s="315"/>
      <c r="AK226" s="315"/>
      <c r="AL226" s="167"/>
      <c r="AM226" s="146"/>
      <c r="AN226" s="146"/>
      <c r="AO226" s="146"/>
      <c r="AP226" s="146"/>
      <c r="AQ226" s="171"/>
      <c r="AR226" s="172"/>
      <c r="AS226" s="359"/>
      <c r="AT226" s="173"/>
      <c r="AU226" s="173"/>
      <c r="AV226" s="173"/>
      <c r="AW226" s="173"/>
      <c r="AX226" s="173"/>
      <c r="AY226" s="173"/>
      <c r="AZ226" s="173"/>
      <c r="BA226" s="173"/>
      <c r="BB226" s="173"/>
      <c r="BC226" s="146"/>
      <c r="BD226" s="173"/>
      <c r="BE226" s="173"/>
      <c r="BF226" s="173"/>
      <c r="BG226" s="173"/>
      <c r="BH226" s="167"/>
      <c r="BI226" s="171"/>
      <c r="BJ226" s="302"/>
      <c r="BK226" s="303"/>
      <c r="BL226" s="173"/>
      <c r="BM226" s="304"/>
      <c r="BN226" s="278"/>
      <c r="BO226" s="171"/>
      <c r="BP226" s="231"/>
      <c r="BQ226" s="231"/>
      <c r="BR226" s="231"/>
      <c r="BS226" s="231"/>
      <c r="BT226" s="231"/>
      <c r="BU226" s="231"/>
      <c r="BV226" s="233"/>
      <c r="BW226" s="167"/>
      <c r="BX226" s="231"/>
      <c r="BY226" s="231"/>
      <c r="BZ226" s="231"/>
      <c r="CA226" s="231"/>
      <c r="CB226" s="231"/>
      <c r="CC226" s="233"/>
      <c r="CD226" s="167"/>
      <c r="CE226" s="231"/>
      <c r="CF226" s="231"/>
      <c r="CG226" s="231"/>
      <c r="CH226" s="231"/>
      <c r="CI226" s="231"/>
      <c r="CJ226" s="233"/>
      <c r="CK226" s="167"/>
      <c r="CL226" s="146"/>
      <c r="CM226" s="146"/>
      <c r="CN226" s="146"/>
      <c r="CO226" s="146"/>
      <c r="CP226" s="146"/>
      <c r="CQ226" s="146"/>
      <c r="CR226" s="167"/>
      <c r="CS226" s="231"/>
      <c r="CT226" s="231"/>
      <c r="CU226" s="231"/>
      <c r="CV226" s="231"/>
      <c r="CW226" s="231"/>
      <c r="CX226" s="231"/>
      <c r="CY226" s="231"/>
      <c r="CZ226" s="231"/>
      <c r="DA226" s="231"/>
      <c r="DB226" s="231"/>
      <c r="DC226" s="231"/>
      <c r="DD226" s="231"/>
      <c r="DE226" s="231"/>
      <c r="DF226" s="231"/>
      <c r="DG226" s="231"/>
      <c r="DH226" s="231"/>
      <c r="DI226" s="231"/>
      <c r="DJ226" s="231"/>
      <c r="DK226" s="231"/>
      <c r="DL226" s="231"/>
      <c r="DM226" s="231"/>
      <c r="DN226" s="231"/>
      <c r="DO226" s="231"/>
      <c r="DP226" s="231"/>
      <c r="DQ226" s="231"/>
      <c r="DR226" s="231"/>
      <c r="DS226" s="231"/>
      <c r="DT226" s="278"/>
      <c r="DU226" s="146"/>
      <c r="DV226" s="173"/>
      <c r="DW226" s="146"/>
      <c r="DX226" s="173"/>
      <c r="DY226" s="146"/>
      <c r="DZ226" s="315"/>
      <c r="EA226" s="315"/>
      <c r="EB226" s="315"/>
      <c r="EC226" s="146"/>
      <c r="ED226" s="207"/>
      <c r="EE226" s="231"/>
      <c r="EF226" s="231"/>
      <c r="EG226" s="231"/>
      <c r="EH226" s="233"/>
    </row>
    <row r="227" spans="1:138" x14ac:dyDescent="0.25">
      <c r="A227" s="152">
        <v>224</v>
      </c>
      <c r="B227" s="146"/>
      <c r="C227" s="146"/>
      <c r="D227" s="168">
        <v>42118</v>
      </c>
      <c r="E227" s="166">
        <v>1</v>
      </c>
      <c r="F227" s="166">
        <v>0</v>
      </c>
      <c r="G227" s="135"/>
      <c r="M227" s="167">
        <v>1</v>
      </c>
      <c r="N227" s="146">
        <v>1</v>
      </c>
      <c r="O227" s="146" t="s">
        <v>1301</v>
      </c>
      <c r="P227" s="146"/>
      <c r="Q227" s="146"/>
      <c r="R227" s="146"/>
      <c r="S227" s="167"/>
      <c r="T227" s="146"/>
      <c r="U227" s="146"/>
      <c r="V227" s="146"/>
      <c r="W227" s="146"/>
      <c r="X227" s="146"/>
      <c r="Y227" s="167"/>
      <c r="Z227" s="146"/>
      <c r="AA227" s="146"/>
      <c r="AB227" s="146"/>
      <c r="AC227" s="146"/>
      <c r="AD227" s="146"/>
      <c r="AE227" s="167"/>
      <c r="AF227" s="146"/>
      <c r="AG227" s="146"/>
      <c r="AH227" s="146"/>
      <c r="AI227" s="315"/>
      <c r="AJ227" s="315"/>
      <c r="AK227" s="315"/>
      <c r="AO227" s="146"/>
      <c r="AP227" s="146"/>
      <c r="AQ227" s="171"/>
      <c r="AR227" s="172" t="s">
        <v>1302</v>
      </c>
      <c r="AS227" s="359"/>
      <c r="AT227" s="173"/>
      <c r="AU227" s="173"/>
      <c r="AV227" s="173"/>
      <c r="AW227" s="173"/>
      <c r="AX227" s="173"/>
      <c r="AY227" s="173"/>
      <c r="AZ227" s="173"/>
      <c r="BA227" s="173"/>
      <c r="BB227" s="173"/>
      <c r="BC227" s="146"/>
      <c r="BD227" s="173"/>
      <c r="BE227" s="173"/>
      <c r="BF227" s="173"/>
      <c r="BG227" s="173"/>
      <c r="BH227" s="167"/>
      <c r="BI227" s="171"/>
      <c r="BJ227" s="302"/>
      <c r="BK227" s="303"/>
      <c r="BL227" s="173"/>
      <c r="BM227" s="304"/>
      <c r="BN227" s="278"/>
      <c r="BO227" s="171"/>
      <c r="BP227" s="231"/>
      <c r="BQ227" s="231"/>
      <c r="BR227" s="231"/>
      <c r="BS227" s="231"/>
      <c r="BT227" s="231"/>
      <c r="BU227" s="231"/>
      <c r="BV227" s="233"/>
      <c r="BW227" s="167"/>
      <c r="BX227" s="231"/>
      <c r="BY227" s="231"/>
      <c r="BZ227" s="231"/>
      <c r="CA227" s="231"/>
      <c r="CB227" s="231"/>
      <c r="CC227" s="233"/>
      <c r="CD227" s="167"/>
      <c r="CE227" s="231"/>
      <c r="CF227" s="231"/>
      <c r="CG227" s="231"/>
      <c r="CH227" s="231"/>
      <c r="CI227" s="231"/>
      <c r="CJ227" s="233"/>
      <c r="CK227" s="167"/>
      <c r="CL227" s="146"/>
      <c r="CM227" s="146"/>
      <c r="CN227" s="146"/>
      <c r="CO227" s="146"/>
      <c r="CP227" s="146"/>
      <c r="CQ227" s="146"/>
      <c r="CR227" s="167"/>
      <c r="CS227" s="231"/>
      <c r="CT227" s="231"/>
      <c r="CU227" s="231"/>
      <c r="CV227" s="231"/>
      <c r="CW227" s="231"/>
      <c r="CX227" s="231"/>
      <c r="CY227" s="231"/>
      <c r="CZ227" s="231"/>
      <c r="DA227" s="231"/>
      <c r="DB227" s="231"/>
      <c r="DC227" s="231"/>
      <c r="DD227" s="231"/>
      <c r="DE227" s="231"/>
      <c r="DF227" s="231"/>
      <c r="DG227" s="231"/>
      <c r="DH227" s="231"/>
      <c r="DI227" s="231"/>
      <c r="DJ227" s="231"/>
      <c r="DK227" s="231"/>
      <c r="DL227" s="231"/>
      <c r="DM227" s="231"/>
      <c r="DN227" s="231"/>
      <c r="DO227" s="231"/>
      <c r="DP227" s="231"/>
      <c r="DQ227" s="231"/>
      <c r="DR227" s="231"/>
      <c r="DS227" s="231"/>
      <c r="DT227" s="278"/>
      <c r="DU227" s="146"/>
      <c r="DV227" s="173"/>
      <c r="DW227" s="146"/>
      <c r="DX227" s="173"/>
      <c r="DY227" s="146"/>
      <c r="DZ227" s="315"/>
      <c r="EA227" s="315"/>
      <c r="EB227" s="315"/>
      <c r="EC227" s="146"/>
      <c r="ED227" s="207"/>
      <c r="EE227" s="231"/>
      <c r="EF227" s="231"/>
      <c r="EG227" s="231"/>
      <c r="EH227" s="233"/>
    </row>
    <row r="228" spans="1:138" x14ac:dyDescent="0.25">
      <c r="A228" s="152">
        <v>225</v>
      </c>
      <c r="B228" s="146"/>
      <c r="C228" s="146"/>
      <c r="D228" s="168">
        <v>42138</v>
      </c>
      <c r="E228" s="166">
        <v>1</v>
      </c>
      <c r="F228" s="166">
        <v>1</v>
      </c>
      <c r="G228" s="135"/>
      <c r="M228" s="167"/>
      <c r="N228" s="146"/>
      <c r="O228" s="146"/>
      <c r="P228" s="146">
        <v>1</v>
      </c>
      <c r="Q228" s="146" t="s">
        <v>1301</v>
      </c>
      <c r="R228" s="146"/>
      <c r="S228" s="167"/>
      <c r="T228" s="146"/>
      <c r="U228" s="146"/>
      <c r="V228" s="146" t="s">
        <v>1132</v>
      </c>
      <c r="W228" s="146"/>
      <c r="X228" s="146"/>
      <c r="Y228" s="167"/>
      <c r="Z228" s="146"/>
      <c r="AA228" s="146"/>
      <c r="AB228" s="146">
        <v>3</v>
      </c>
      <c r="AC228" s="146">
        <v>0</v>
      </c>
      <c r="AD228" s="146"/>
      <c r="AE228" s="167"/>
      <c r="AF228" s="146"/>
      <c r="AG228" s="146"/>
      <c r="AH228" s="146">
        <v>3</v>
      </c>
      <c r="AI228" s="315"/>
      <c r="AJ228" s="315"/>
      <c r="AK228" s="315"/>
      <c r="AL228" s="167"/>
      <c r="AM228" s="146"/>
      <c r="AN228" s="146"/>
      <c r="AO228" s="146"/>
      <c r="AP228" s="146"/>
      <c r="AQ228" s="171"/>
      <c r="AR228" s="172" t="s">
        <v>1327</v>
      </c>
      <c r="AS228" s="359"/>
      <c r="AT228" s="173"/>
      <c r="AU228" s="173"/>
      <c r="AV228" s="173"/>
      <c r="AW228" s="173"/>
      <c r="AX228" s="173"/>
      <c r="AY228" s="173"/>
      <c r="AZ228" s="173"/>
      <c r="BA228" s="173"/>
      <c r="BB228" s="173"/>
      <c r="BC228" s="146"/>
      <c r="BD228" s="173"/>
      <c r="BE228" s="173"/>
      <c r="BF228" s="173"/>
      <c r="BG228" s="173"/>
      <c r="BH228" s="167">
        <v>0</v>
      </c>
      <c r="BI228" s="171">
        <v>0</v>
      </c>
      <c r="BJ228" s="302"/>
      <c r="BK228" s="303"/>
      <c r="BL228" s="173"/>
      <c r="BM228" s="304"/>
      <c r="BN228" s="278"/>
      <c r="BO228" s="171"/>
      <c r="BP228" s="231"/>
      <c r="BQ228" s="231"/>
      <c r="BR228" s="231"/>
      <c r="BS228" s="231"/>
      <c r="BT228" s="231"/>
      <c r="BU228" s="231"/>
      <c r="BV228" s="233"/>
      <c r="BW228" s="167"/>
      <c r="BX228" s="231"/>
      <c r="BY228" s="231"/>
      <c r="BZ228" s="231"/>
      <c r="CA228" s="231"/>
      <c r="CB228" s="231"/>
      <c r="CC228" s="233"/>
      <c r="CD228" s="167"/>
      <c r="CE228" s="231"/>
      <c r="CF228" s="231"/>
      <c r="CG228" s="231"/>
      <c r="CH228" s="231"/>
      <c r="CI228" s="231"/>
      <c r="CJ228" s="233"/>
      <c r="CK228" s="167"/>
      <c r="CL228" s="146"/>
      <c r="CM228" s="146"/>
      <c r="CN228" s="146"/>
      <c r="CO228" s="146"/>
      <c r="CP228" s="146"/>
      <c r="CQ228" s="146"/>
      <c r="CR228" s="167"/>
      <c r="CS228" s="231"/>
      <c r="CT228" s="231"/>
      <c r="CU228" s="231"/>
      <c r="CV228" s="231"/>
      <c r="CW228" s="231"/>
      <c r="CX228" s="231"/>
      <c r="CY228" s="231"/>
      <c r="CZ228" s="231"/>
      <c r="DA228" s="231"/>
      <c r="DB228" s="231"/>
      <c r="DC228" s="231"/>
      <c r="DD228" s="231"/>
      <c r="DE228" s="231"/>
      <c r="DF228" s="231"/>
      <c r="DG228" s="231"/>
      <c r="DH228" s="231"/>
      <c r="DI228" s="231"/>
      <c r="DJ228" s="231"/>
      <c r="DK228" s="231"/>
      <c r="DL228" s="231"/>
      <c r="DM228" s="231"/>
      <c r="DN228" s="231"/>
      <c r="DO228" s="231"/>
      <c r="DP228" s="231"/>
      <c r="DQ228" s="231"/>
      <c r="DR228" s="231"/>
      <c r="DS228" s="231"/>
      <c r="DT228" s="278"/>
      <c r="DU228" s="146"/>
      <c r="DV228" s="173"/>
      <c r="DW228" s="146"/>
      <c r="DX228" s="173"/>
      <c r="DY228" s="146"/>
      <c r="DZ228" s="315"/>
      <c r="EA228" s="315"/>
      <c r="EB228" s="315"/>
      <c r="EC228" s="146"/>
      <c r="ED228" s="207"/>
      <c r="EE228" s="231"/>
      <c r="EF228" s="231"/>
      <c r="EG228" s="231"/>
      <c r="EH228" s="233"/>
    </row>
    <row r="229" spans="1:138" x14ac:dyDescent="0.25">
      <c r="A229" s="152">
        <v>226</v>
      </c>
      <c r="B229" s="146"/>
      <c r="C229" s="146"/>
      <c r="D229" s="168">
        <v>42118</v>
      </c>
      <c r="E229" s="166">
        <v>0</v>
      </c>
      <c r="F229" s="166"/>
      <c r="G229" s="135"/>
      <c r="O229" s="146"/>
      <c r="P229" s="146"/>
      <c r="Q229" s="146"/>
      <c r="R229" s="146"/>
      <c r="S229" s="167"/>
      <c r="T229" s="146"/>
      <c r="U229" s="146"/>
      <c r="V229" s="146"/>
      <c r="W229" s="146"/>
      <c r="X229" s="146"/>
      <c r="Y229" s="167"/>
      <c r="Z229" s="146"/>
      <c r="AA229" s="146"/>
      <c r="AB229" s="146"/>
      <c r="AC229" s="146"/>
      <c r="AD229" s="146"/>
      <c r="AE229" s="167"/>
      <c r="AF229" s="146"/>
      <c r="AG229" s="146"/>
      <c r="AH229" s="146"/>
      <c r="AI229" s="315"/>
      <c r="AK229" s="315"/>
      <c r="AL229" s="167"/>
      <c r="AM229" s="146"/>
      <c r="AN229" s="146"/>
      <c r="AO229" s="146"/>
      <c r="AP229" s="146"/>
      <c r="AQ229" s="171"/>
      <c r="AR229" s="317" t="s">
        <v>1292</v>
      </c>
      <c r="AS229" s="359"/>
      <c r="AT229" s="173"/>
      <c r="AU229" s="173"/>
      <c r="AV229" s="173"/>
      <c r="AW229" s="173"/>
      <c r="AX229" s="173"/>
      <c r="AY229" s="173"/>
      <c r="AZ229" s="173"/>
      <c r="BA229" s="173"/>
      <c r="BB229" s="173"/>
      <c r="BC229" s="146"/>
      <c r="BD229" s="173"/>
      <c r="BE229" s="173"/>
      <c r="BF229" s="173"/>
      <c r="BG229" s="173"/>
      <c r="BH229" s="167"/>
      <c r="BI229" s="171"/>
      <c r="BJ229" s="302"/>
      <c r="BK229" s="303"/>
      <c r="BL229" s="173"/>
      <c r="BM229" s="304"/>
      <c r="BN229" s="278"/>
      <c r="BO229" s="171"/>
      <c r="BP229" s="231"/>
      <c r="BQ229" s="231"/>
      <c r="BR229" s="231"/>
      <c r="BS229" s="231"/>
      <c r="BT229" s="231"/>
      <c r="BU229" s="231"/>
      <c r="BV229" s="233"/>
      <c r="BW229" s="167"/>
      <c r="BX229" s="231"/>
      <c r="BY229" s="231"/>
      <c r="BZ229" s="231"/>
      <c r="CA229" s="231"/>
      <c r="CB229" s="231"/>
      <c r="CC229" s="233"/>
      <c r="CD229" s="167"/>
      <c r="CE229" s="231"/>
      <c r="CF229" s="231"/>
      <c r="CG229" s="231"/>
      <c r="CH229" s="231"/>
      <c r="CI229" s="231"/>
      <c r="CJ229" s="233"/>
      <c r="CK229" s="167"/>
      <c r="CL229" s="146"/>
      <c r="CM229" s="146"/>
      <c r="CN229" s="146"/>
      <c r="CO229" s="146"/>
      <c r="CP229" s="146"/>
      <c r="CQ229" s="146"/>
      <c r="CR229" s="167"/>
      <c r="CS229" s="231"/>
      <c r="CT229" s="231"/>
      <c r="CU229" s="231"/>
      <c r="CV229" s="231"/>
      <c r="CW229" s="231"/>
      <c r="CX229" s="231"/>
      <c r="CY229" s="231"/>
      <c r="CZ229" s="231"/>
      <c r="DA229" s="231"/>
      <c r="DB229" s="231"/>
      <c r="DC229" s="231"/>
      <c r="DD229" s="231"/>
      <c r="DE229" s="231"/>
      <c r="DF229" s="231"/>
      <c r="DG229" s="231"/>
      <c r="DH229" s="231"/>
      <c r="DI229" s="231"/>
      <c r="DJ229" s="231"/>
      <c r="DK229" s="231"/>
      <c r="DL229" s="231"/>
      <c r="DM229" s="231"/>
      <c r="DN229" s="231"/>
      <c r="DO229" s="231"/>
      <c r="DP229" s="231"/>
      <c r="DQ229" s="231"/>
      <c r="DR229" s="231"/>
      <c r="DS229" s="231"/>
      <c r="DT229" s="278"/>
      <c r="DU229" s="146"/>
      <c r="DV229" s="173"/>
      <c r="DW229" s="146"/>
      <c r="DX229" s="173"/>
      <c r="DY229" s="146"/>
      <c r="DZ229" s="315"/>
      <c r="EA229" s="231"/>
      <c r="EB229" s="315"/>
      <c r="EC229" s="146"/>
      <c r="ED229" s="207"/>
      <c r="EE229" s="231"/>
      <c r="EF229" s="231"/>
      <c r="EG229" s="231"/>
      <c r="EH229" s="233"/>
    </row>
    <row r="230" spans="1:138" x14ac:dyDescent="0.25">
      <c r="A230" s="152">
        <v>227</v>
      </c>
      <c r="B230" s="146"/>
      <c r="C230" s="146"/>
      <c r="D230" s="168"/>
      <c r="E230" s="166"/>
      <c r="F230" s="166"/>
      <c r="G230" s="135"/>
      <c r="I230" s="125"/>
      <c r="M230" s="167"/>
      <c r="N230" s="146"/>
      <c r="O230" s="146"/>
      <c r="P230" s="146"/>
      <c r="Q230" s="146"/>
      <c r="R230" s="146"/>
      <c r="S230" s="167"/>
      <c r="T230" s="146"/>
      <c r="U230" s="146"/>
      <c r="V230" s="146"/>
      <c r="W230" s="146"/>
      <c r="X230" s="146"/>
      <c r="Y230" s="167"/>
      <c r="Z230" s="146"/>
      <c r="AA230" s="146"/>
      <c r="AB230" s="146"/>
      <c r="AC230" s="146"/>
      <c r="AD230" s="146"/>
      <c r="AE230" s="167"/>
      <c r="AF230" s="146"/>
      <c r="AG230" s="146"/>
      <c r="AH230" s="146"/>
      <c r="AI230" s="315"/>
      <c r="AJ230" s="315"/>
      <c r="AK230" s="315"/>
      <c r="AL230" s="167"/>
      <c r="AM230" s="146"/>
      <c r="AN230" s="146"/>
      <c r="AO230" s="146"/>
      <c r="AP230" s="146"/>
      <c r="AQ230" s="171"/>
      <c r="AR230" s="172" t="s">
        <v>1127</v>
      </c>
      <c r="AS230" s="359"/>
      <c r="AT230" s="173"/>
      <c r="AU230" s="173"/>
      <c r="AV230" s="173"/>
      <c r="AW230" s="173"/>
      <c r="AX230" s="173"/>
      <c r="AY230" s="173"/>
      <c r="AZ230" s="173"/>
      <c r="BA230" s="173"/>
      <c r="BB230" s="173"/>
      <c r="BC230" s="146"/>
      <c r="BD230" s="173"/>
      <c r="BE230" s="173"/>
      <c r="BF230" s="173"/>
      <c r="BG230" s="173"/>
      <c r="BH230" s="167"/>
      <c r="BI230" s="171"/>
      <c r="BJ230" s="302"/>
      <c r="BK230" s="303"/>
      <c r="BL230" s="173"/>
      <c r="BM230" s="304"/>
      <c r="BN230" s="278"/>
      <c r="BO230" s="171"/>
      <c r="BP230" s="231"/>
      <c r="BQ230" s="231"/>
      <c r="BR230" s="231"/>
      <c r="BS230" s="231"/>
      <c r="BT230" s="231"/>
      <c r="BU230" s="231"/>
      <c r="BV230" s="233"/>
      <c r="BW230" s="167"/>
      <c r="BX230" s="231"/>
      <c r="BY230" s="231"/>
      <c r="BZ230" s="231"/>
      <c r="CA230" s="231"/>
      <c r="CB230" s="231"/>
      <c r="CC230" s="233"/>
      <c r="CD230" s="167"/>
      <c r="CE230" s="231"/>
      <c r="CF230" s="231"/>
      <c r="CG230" s="231"/>
      <c r="CH230" s="231"/>
      <c r="CI230" s="231"/>
      <c r="CJ230" s="233"/>
      <c r="CK230" s="167"/>
      <c r="CL230" s="146"/>
      <c r="CM230" s="146"/>
      <c r="CN230" s="146"/>
      <c r="CO230" s="146"/>
      <c r="CP230" s="146"/>
      <c r="CQ230" s="146"/>
      <c r="CR230" s="167"/>
      <c r="CS230" s="231"/>
      <c r="CT230" s="231"/>
      <c r="CU230" s="231"/>
      <c r="CV230" s="231"/>
      <c r="CW230" s="231"/>
      <c r="CX230" s="231"/>
      <c r="CY230" s="231"/>
      <c r="CZ230" s="231"/>
      <c r="DA230" s="231"/>
      <c r="DB230" s="231"/>
      <c r="DC230" s="231"/>
      <c r="DD230" s="231"/>
      <c r="DE230" s="231"/>
      <c r="DF230" s="231"/>
      <c r="DG230" s="231"/>
      <c r="DH230" s="231"/>
      <c r="DI230" s="231"/>
      <c r="DJ230" s="231"/>
      <c r="DK230" s="231"/>
      <c r="DL230" s="231"/>
      <c r="DM230" s="231"/>
      <c r="DN230" s="231"/>
      <c r="DO230" s="231"/>
      <c r="DP230" s="231"/>
      <c r="DQ230" s="231"/>
      <c r="DR230" s="231"/>
      <c r="DS230" s="231"/>
      <c r="DT230" s="278"/>
      <c r="DU230" s="146"/>
      <c r="DV230" s="173"/>
      <c r="DW230" s="146"/>
      <c r="DX230" s="173"/>
      <c r="DY230" s="146"/>
      <c r="DZ230" s="315"/>
      <c r="EA230" s="315"/>
      <c r="EB230" s="315"/>
      <c r="EC230" s="146"/>
      <c r="ED230" s="207"/>
      <c r="EE230" s="231"/>
      <c r="EF230" s="231"/>
      <c r="EG230" s="231"/>
      <c r="EH230" s="233"/>
    </row>
    <row r="231" spans="1:138" x14ac:dyDescent="0.25">
      <c r="A231" s="152">
        <v>228</v>
      </c>
      <c r="B231" s="146"/>
      <c r="C231" s="146"/>
      <c r="D231" s="168">
        <v>42118</v>
      </c>
      <c r="E231" s="166">
        <v>1</v>
      </c>
      <c r="F231" s="166">
        <v>0</v>
      </c>
      <c r="G231" s="135"/>
      <c r="M231" s="167">
        <v>1</v>
      </c>
      <c r="N231" s="146">
        <v>1</v>
      </c>
      <c r="O231" s="146">
        <v>1</v>
      </c>
      <c r="P231" s="146">
        <v>1</v>
      </c>
      <c r="Q231" s="146">
        <v>1</v>
      </c>
      <c r="R231" s="146">
        <v>1</v>
      </c>
      <c r="S231" s="167"/>
      <c r="T231" s="146"/>
      <c r="U231" s="146"/>
      <c r="V231" s="146"/>
      <c r="W231" s="146"/>
      <c r="X231" s="146"/>
      <c r="Y231" s="167"/>
      <c r="Z231" s="146"/>
      <c r="AA231" s="146"/>
      <c r="AB231" s="146"/>
      <c r="AC231" s="146"/>
      <c r="AD231" s="146"/>
      <c r="AE231" s="167"/>
      <c r="AF231" s="146"/>
      <c r="AG231" s="146"/>
      <c r="AH231" s="146"/>
      <c r="AI231" s="315"/>
      <c r="AJ231" s="315"/>
      <c r="AK231" s="315"/>
      <c r="AL231" s="167"/>
      <c r="AM231" s="146"/>
      <c r="AN231" s="146"/>
      <c r="AO231" s="146">
        <v>20</v>
      </c>
      <c r="AP231" s="146"/>
      <c r="AQ231" s="171"/>
      <c r="AR231" s="317"/>
      <c r="AS231" s="207"/>
      <c r="AT231" s="173"/>
      <c r="AU231" s="173"/>
      <c r="AV231" s="173"/>
      <c r="AW231" s="173"/>
      <c r="AX231" s="173"/>
      <c r="AY231" s="173"/>
      <c r="AZ231" s="173"/>
      <c r="BA231" s="173"/>
      <c r="BB231" s="173"/>
      <c r="BC231" s="146"/>
      <c r="BD231" s="173"/>
      <c r="BE231" s="173"/>
      <c r="BF231" s="173"/>
      <c r="BG231" s="173"/>
      <c r="BH231" s="167"/>
      <c r="BI231" s="171"/>
      <c r="BJ231" s="302"/>
      <c r="BK231" s="303"/>
      <c r="BL231" s="173"/>
      <c r="BM231" s="304"/>
      <c r="BN231" s="278"/>
      <c r="BO231" s="171"/>
      <c r="BP231" s="231"/>
      <c r="BQ231" s="231"/>
      <c r="BR231" s="231"/>
      <c r="BS231" s="231"/>
      <c r="BT231" s="231"/>
      <c r="BU231" s="231"/>
      <c r="BV231" s="233"/>
      <c r="BW231" s="167"/>
      <c r="BX231" s="231"/>
      <c r="BY231" s="231"/>
      <c r="BZ231" s="231"/>
      <c r="CA231" s="231"/>
      <c r="CB231" s="231"/>
      <c r="CC231" s="233"/>
      <c r="CD231" s="167"/>
      <c r="CE231" s="231"/>
      <c r="CF231" s="231"/>
      <c r="CG231" s="231"/>
      <c r="CH231" s="231"/>
      <c r="CI231" s="231"/>
      <c r="CJ231" s="233"/>
      <c r="CK231" s="167"/>
      <c r="CL231" s="146"/>
      <c r="CM231" s="146"/>
      <c r="CN231" s="146"/>
      <c r="CO231" s="146"/>
      <c r="CP231" s="146"/>
      <c r="CQ231" s="146"/>
      <c r="CR231" s="167"/>
      <c r="CS231" s="231"/>
      <c r="CT231" s="231"/>
      <c r="CU231" s="231"/>
      <c r="CV231" s="231"/>
      <c r="CW231" s="231"/>
      <c r="CX231" s="231"/>
      <c r="CY231" s="231"/>
      <c r="CZ231" s="231"/>
      <c r="DA231" s="231"/>
      <c r="DB231" s="231"/>
      <c r="DC231" s="231"/>
      <c r="DD231" s="231"/>
      <c r="DE231" s="231"/>
      <c r="DF231" s="231"/>
      <c r="DG231" s="231"/>
      <c r="DH231" s="231"/>
      <c r="DI231" s="231"/>
      <c r="DJ231" s="231"/>
      <c r="DK231" s="231"/>
      <c r="DL231" s="231"/>
      <c r="DM231" s="231"/>
      <c r="DN231" s="231"/>
      <c r="DO231" s="231"/>
      <c r="DP231" s="231"/>
      <c r="DQ231" s="231"/>
      <c r="DR231" s="231"/>
      <c r="DS231" s="231"/>
      <c r="DT231" s="278"/>
      <c r="DU231" s="146"/>
      <c r="DV231" s="173"/>
      <c r="DW231" s="146"/>
      <c r="DX231" s="173"/>
      <c r="DY231" s="146"/>
      <c r="DZ231" s="315"/>
      <c r="EA231" s="315"/>
      <c r="EB231" s="315"/>
      <c r="EC231" s="146"/>
      <c r="ED231" s="207"/>
      <c r="EE231" s="231"/>
      <c r="EF231" s="231"/>
      <c r="EG231" s="231"/>
      <c r="EH231" s="233"/>
    </row>
    <row r="232" spans="1:138" x14ac:dyDescent="0.25">
      <c r="A232" s="152">
        <v>229</v>
      </c>
      <c r="B232" s="146"/>
      <c r="C232" s="146"/>
      <c r="D232" s="168">
        <v>42118</v>
      </c>
      <c r="E232" s="166">
        <v>1</v>
      </c>
      <c r="F232" s="166">
        <v>0</v>
      </c>
      <c r="G232" s="135"/>
      <c r="M232" s="167">
        <v>2</v>
      </c>
      <c r="N232" s="146">
        <v>2</v>
      </c>
      <c r="O232" s="146">
        <v>2</v>
      </c>
      <c r="P232" s="146">
        <v>2</v>
      </c>
      <c r="Q232" s="146">
        <v>2</v>
      </c>
      <c r="R232" s="146">
        <v>2</v>
      </c>
      <c r="S232" s="167"/>
      <c r="T232" s="146"/>
      <c r="U232" s="146"/>
      <c r="V232" s="146"/>
      <c r="W232" s="146"/>
      <c r="X232" s="146"/>
      <c r="Y232" s="167"/>
      <c r="Z232" s="146"/>
      <c r="AA232" s="146"/>
      <c r="AB232" s="146"/>
      <c r="AC232" s="146"/>
      <c r="AD232" s="146"/>
      <c r="AE232" s="167"/>
      <c r="AF232" s="146"/>
      <c r="AG232" s="146"/>
      <c r="AH232" s="146"/>
      <c r="AI232" s="315"/>
      <c r="AJ232" s="315"/>
      <c r="AK232" s="316"/>
      <c r="AL232" s="167"/>
      <c r="AM232" s="146"/>
      <c r="AN232" s="146"/>
      <c r="AO232" s="146"/>
      <c r="AP232" s="146"/>
      <c r="AQ232" s="171"/>
      <c r="AR232" s="317"/>
      <c r="AS232" s="207"/>
      <c r="AT232" s="173"/>
      <c r="AU232" s="173"/>
      <c r="AV232" s="173"/>
      <c r="AW232" s="173"/>
      <c r="AX232" s="173"/>
      <c r="AY232" s="173"/>
      <c r="AZ232" s="173"/>
      <c r="BA232" s="173"/>
      <c r="BB232" s="173"/>
      <c r="BC232" s="146"/>
      <c r="BD232" s="173"/>
      <c r="BE232" s="173"/>
      <c r="BF232" s="173"/>
      <c r="BG232" s="173"/>
      <c r="BH232" s="167"/>
      <c r="BI232" s="171"/>
      <c r="BJ232" s="302"/>
      <c r="BK232" s="303"/>
      <c r="BL232" s="173"/>
      <c r="BM232" s="304"/>
      <c r="BN232" s="278"/>
      <c r="BO232" s="171"/>
      <c r="BP232" s="231"/>
      <c r="BQ232" s="231"/>
      <c r="BR232" s="231"/>
      <c r="BS232" s="231"/>
      <c r="BT232" s="231"/>
      <c r="BU232" s="231"/>
      <c r="BV232" s="277"/>
      <c r="BW232" s="146"/>
      <c r="BX232" s="231"/>
      <c r="BY232" s="231"/>
      <c r="BZ232" s="231"/>
      <c r="CA232" s="231"/>
      <c r="CB232" s="231"/>
      <c r="CC232" s="277"/>
      <c r="CD232" s="146"/>
      <c r="CE232" s="231"/>
      <c r="CF232" s="231"/>
      <c r="CG232" s="231"/>
      <c r="CH232" s="231"/>
      <c r="CI232" s="231"/>
      <c r="CJ232" s="233"/>
      <c r="CK232" s="167"/>
      <c r="CL232" s="146"/>
      <c r="CM232" s="146"/>
      <c r="CN232" s="146"/>
      <c r="CO232" s="146"/>
      <c r="CP232" s="146"/>
      <c r="CQ232" s="146"/>
      <c r="CR232" s="167"/>
      <c r="CS232" s="231"/>
      <c r="CT232" s="231"/>
      <c r="CU232" s="231"/>
      <c r="CV232" s="231"/>
      <c r="CW232" s="231"/>
      <c r="CX232" s="231"/>
      <c r="CY232" s="231"/>
      <c r="CZ232" s="231"/>
      <c r="DA232" s="231"/>
      <c r="DB232" s="231"/>
      <c r="DC232" s="231"/>
      <c r="DD232" s="231"/>
      <c r="DE232" s="231"/>
      <c r="DF232" s="231"/>
      <c r="DG232" s="231"/>
      <c r="DH232" s="231"/>
      <c r="DI232" s="231"/>
      <c r="DJ232" s="231"/>
      <c r="DK232" s="231"/>
      <c r="DL232" s="231"/>
      <c r="DM232" s="231"/>
      <c r="DN232" s="231"/>
      <c r="DO232" s="231"/>
      <c r="DP232" s="231"/>
      <c r="DQ232" s="231"/>
      <c r="DR232" s="231"/>
      <c r="DS232" s="231"/>
      <c r="DT232" s="278"/>
      <c r="DU232" s="146"/>
      <c r="DV232" s="173"/>
      <c r="DW232" s="146"/>
      <c r="DX232" s="173"/>
      <c r="DY232" s="146"/>
      <c r="DZ232" s="315"/>
      <c r="EA232" s="315"/>
      <c r="EB232" s="315"/>
      <c r="EC232" s="146"/>
      <c r="ED232" s="207"/>
      <c r="EE232" s="231"/>
      <c r="EF232" s="231"/>
      <c r="EG232" s="231"/>
      <c r="EH232" s="233"/>
    </row>
    <row r="233" spans="1:138" x14ac:dyDescent="0.25">
      <c r="A233" s="152">
        <v>230</v>
      </c>
      <c r="B233" s="146"/>
      <c r="C233" s="146"/>
      <c r="D233" s="168">
        <v>42152</v>
      </c>
      <c r="E233" s="166">
        <v>1</v>
      </c>
      <c r="F233" s="166">
        <v>0</v>
      </c>
      <c r="G233" s="135"/>
      <c r="M233" s="167"/>
      <c r="N233" s="146"/>
      <c r="O233" s="146"/>
      <c r="P233" s="146"/>
      <c r="Q233" s="146"/>
      <c r="R233" s="146">
        <v>1</v>
      </c>
      <c r="S233" s="167"/>
      <c r="T233" s="146"/>
      <c r="U233" s="146"/>
      <c r="V233" s="146"/>
      <c r="W233" s="146"/>
      <c r="X233" s="146"/>
      <c r="Y233" s="167"/>
      <c r="Z233" s="146"/>
      <c r="AA233" s="146"/>
      <c r="AB233" s="146"/>
      <c r="AC233" s="146"/>
      <c r="AD233" s="146"/>
      <c r="AE233" s="167"/>
      <c r="AF233" s="146"/>
      <c r="AG233" s="146"/>
      <c r="AH233" s="146"/>
      <c r="AI233" s="315"/>
      <c r="AJ233" s="315"/>
      <c r="AK233" s="316"/>
      <c r="AL233" s="167"/>
      <c r="AM233" s="146"/>
      <c r="AN233" s="146"/>
      <c r="AO233" s="146"/>
      <c r="AP233" s="146"/>
      <c r="AQ233" s="171"/>
      <c r="AR233" s="172"/>
      <c r="AS233" s="207"/>
      <c r="AT233" s="173"/>
      <c r="AU233" s="173"/>
      <c r="AV233" s="173"/>
      <c r="AW233" s="173"/>
      <c r="AX233" s="173"/>
      <c r="AY233" s="173"/>
      <c r="AZ233" s="173"/>
      <c r="BA233" s="173"/>
      <c r="BB233" s="173"/>
      <c r="BC233" s="146"/>
      <c r="BD233" s="173"/>
      <c r="BE233" s="173"/>
      <c r="BF233" s="173"/>
      <c r="BG233" s="173"/>
      <c r="BH233" s="167"/>
      <c r="BI233" s="171"/>
      <c r="BJ233" s="302"/>
      <c r="BK233" s="303"/>
      <c r="BL233" s="173"/>
      <c r="BM233" s="304"/>
      <c r="BN233" s="278"/>
      <c r="BO233" s="171"/>
      <c r="BP233" s="231"/>
      <c r="BQ233" s="231"/>
      <c r="BR233" s="231"/>
      <c r="BS233" s="231"/>
      <c r="BT233" s="231"/>
      <c r="BU233" s="231"/>
      <c r="BV233" s="277"/>
      <c r="BW233" s="146"/>
      <c r="BX233" s="231"/>
      <c r="BY233" s="231"/>
      <c r="BZ233" s="231"/>
      <c r="CA233" s="231"/>
      <c r="CB233" s="231"/>
      <c r="CC233" s="277"/>
      <c r="CD233" s="146"/>
      <c r="CE233" s="231"/>
      <c r="CF233" s="231"/>
      <c r="CG233" s="231"/>
      <c r="CH233" s="231"/>
      <c r="CI233" s="231"/>
      <c r="CJ233" s="233"/>
      <c r="CK233" s="167"/>
      <c r="CL233" s="146"/>
      <c r="CM233" s="146"/>
      <c r="CN233" s="146"/>
      <c r="CO233" s="146"/>
      <c r="CP233" s="146"/>
      <c r="CQ233" s="146"/>
      <c r="CR233" s="167"/>
      <c r="CS233" s="231"/>
      <c r="CT233" s="231"/>
      <c r="CU233" s="231"/>
      <c r="CV233" s="231"/>
      <c r="CW233" s="231"/>
      <c r="CX233" s="231"/>
      <c r="CY233" s="231"/>
      <c r="CZ233" s="231"/>
      <c r="DA233" s="231"/>
      <c r="DB233" s="231"/>
      <c r="DC233" s="231"/>
      <c r="DD233" s="231"/>
      <c r="DE233" s="231"/>
      <c r="DF233" s="231"/>
      <c r="DG233" s="231"/>
      <c r="DH233" s="231"/>
      <c r="DI233" s="231"/>
      <c r="DJ233" s="231"/>
      <c r="DK233" s="231"/>
      <c r="DL233" s="231"/>
      <c r="DM233" s="231"/>
      <c r="DN233" s="231"/>
      <c r="DO233" s="231"/>
      <c r="DP233" s="231"/>
      <c r="DQ233" s="231"/>
      <c r="DR233" s="231"/>
      <c r="DS233" s="231"/>
      <c r="DT233" s="278"/>
      <c r="DU233" s="146"/>
      <c r="DV233" s="173"/>
      <c r="DW233" s="146"/>
      <c r="DX233" s="173"/>
      <c r="DY233" s="146"/>
      <c r="DZ233" s="315"/>
      <c r="EA233" s="315"/>
      <c r="EB233" s="315"/>
      <c r="EC233" s="146"/>
      <c r="ED233" s="207"/>
      <c r="EE233" s="231"/>
      <c r="EF233" s="231"/>
      <c r="EG233" s="231"/>
      <c r="EH233" s="233"/>
    </row>
    <row r="234" spans="1:138" x14ac:dyDescent="0.25">
      <c r="A234" s="152">
        <v>231</v>
      </c>
      <c r="B234" s="146"/>
      <c r="C234" s="146"/>
      <c r="D234" s="168">
        <v>42118</v>
      </c>
      <c r="E234" s="166">
        <v>1</v>
      </c>
      <c r="F234" s="166" t="s">
        <v>1142</v>
      </c>
      <c r="G234" s="135"/>
      <c r="M234" s="167">
        <v>0</v>
      </c>
      <c r="N234" s="146">
        <v>0</v>
      </c>
      <c r="O234" s="146">
        <v>0</v>
      </c>
      <c r="P234" s="146">
        <v>0</v>
      </c>
      <c r="Q234" s="146">
        <v>0</v>
      </c>
      <c r="R234" s="146">
        <v>0</v>
      </c>
      <c r="S234" s="167"/>
      <c r="T234" s="146"/>
      <c r="U234" s="146"/>
      <c r="V234" s="146"/>
      <c r="W234" s="146"/>
      <c r="X234" s="146"/>
      <c r="Y234" s="167"/>
      <c r="Z234" s="146"/>
      <c r="AA234" s="146"/>
      <c r="AB234" s="146"/>
      <c r="AC234" s="146"/>
      <c r="AD234" s="146"/>
      <c r="AE234" s="167"/>
      <c r="AF234" s="146"/>
      <c r="AG234" s="146"/>
      <c r="AH234" s="146"/>
      <c r="AI234" s="315"/>
      <c r="AJ234" s="315"/>
      <c r="AK234" s="316"/>
      <c r="AL234" s="167">
        <v>90</v>
      </c>
      <c r="AM234" s="146"/>
      <c r="AN234" s="146"/>
      <c r="AO234" s="146"/>
      <c r="AP234" s="146"/>
      <c r="AQ234" s="171"/>
      <c r="AR234" s="317" t="s">
        <v>1293</v>
      </c>
      <c r="AS234" s="207">
        <v>2</v>
      </c>
      <c r="AT234" s="173"/>
      <c r="AU234" s="173"/>
      <c r="AV234" s="173"/>
      <c r="AW234" s="173"/>
      <c r="AX234" s="173"/>
      <c r="AY234" s="173"/>
      <c r="AZ234" s="173"/>
      <c r="BA234" s="173"/>
      <c r="BB234" s="173"/>
      <c r="BC234" s="146">
        <v>2</v>
      </c>
      <c r="BD234" s="173">
        <v>1.43</v>
      </c>
      <c r="BE234" s="173">
        <v>1.43</v>
      </c>
      <c r="BF234" s="173"/>
      <c r="BG234" s="173"/>
      <c r="BH234" s="167"/>
      <c r="BI234" s="171"/>
      <c r="BJ234" s="302"/>
      <c r="BK234" s="303"/>
      <c r="BL234" s="173"/>
      <c r="BM234" s="304"/>
      <c r="BN234" s="278"/>
      <c r="BO234" s="171"/>
      <c r="BP234" s="231"/>
      <c r="BQ234" s="231"/>
      <c r="BR234" s="231"/>
      <c r="BS234" s="231"/>
      <c r="BT234" s="231"/>
      <c r="BU234" s="231"/>
      <c r="BV234" s="277"/>
      <c r="BW234" s="146"/>
      <c r="BX234" s="231"/>
      <c r="BY234" s="231"/>
      <c r="BZ234" s="231"/>
      <c r="CA234" s="231"/>
      <c r="CB234" s="231"/>
      <c r="CC234" s="277"/>
      <c r="CD234" s="146"/>
      <c r="CE234" s="231"/>
      <c r="CF234" s="231"/>
      <c r="CG234" s="231"/>
      <c r="CH234" s="231"/>
      <c r="CI234" s="231"/>
      <c r="CJ234" s="233"/>
      <c r="CK234" s="167"/>
      <c r="CL234" s="146"/>
      <c r="CM234" s="146"/>
      <c r="CN234" s="146"/>
      <c r="CO234" s="146"/>
      <c r="CP234" s="146"/>
      <c r="CQ234" s="146"/>
      <c r="CR234" s="167"/>
      <c r="CS234" s="231"/>
      <c r="CT234" s="231"/>
      <c r="CU234" s="231"/>
      <c r="CV234" s="231"/>
      <c r="CW234" s="231"/>
      <c r="CX234" s="231"/>
      <c r="CY234" s="231"/>
      <c r="CZ234" s="231"/>
      <c r="DA234" s="231"/>
      <c r="DB234" s="231"/>
      <c r="DC234" s="231"/>
      <c r="DD234" s="231"/>
      <c r="DE234" s="231"/>
      <c r="DF234" s="231"/>
      <c r="DG234" s="231"/>
      <c r="DH234" s="231"/>
      <c r="DI234" s="231"/>
      <c r="DJ234" s="231"/>
      <c r="DK234" s="231"/>
      <c r="DL234" s="231"/>
      <c r="DM234" s="231"/>
      <c r="DN234" s="231"/>
      <c r="DO234" s="231"/>
      <c r="DP234" s="231"/>
      <c r="DQ234" s="231"/>
      <c r="DR234" s="231"/>
      <c r="DS234" s="231"/>
      <c r="DT234" s="278"/>
      <c r="DU234" s="146"/>
      <c r="DV234" s="173"/>
      <c r="DW234" s="146"/>
      <c r="DX234" s="173"/>
      <c r="DY234" s="146"/>
      <c r="DZ234" s="315"/>
      <c r="EA234" s="315"/>
      <c r="EB234" s="315"/>
      <c r="EC234" s="146"/>
      <c r="ED234" s="207"/>
      <c r="EE234" s="231"/>
      <c r="EF234" s="231"/>
      <c r="EG234" s="231"/>
      <c r="EH234" s="233"/>
    </row>
    <row r="235" spans="1:138" x14ac:dyDescent="0.25">
      <c r="A235" s="152">
        <v>232</v>
      </c>
      <c r="B235" s="146"/>
      <c r="C235" s="146"/>
      <c r="D235" s="168">
        <v>42118</v>
      </c>
      <c r="E235" s="166">
        <v>1</v>
      </c>
      <c r="F235" s="166">
        <v>0</v>
      </c>
      <c r="G235" s="135"/>
      <c r="J235">
        <v>8.9</v>
      </c>
      <c r="L235">
        <v>9</v>
      </c>
      <c r="M235" s="167">
        <v>1</v>
      </c>
      <c r="N235" s="146">
        <v>1</v>
      </c>
      <c r="O235" s="146">
        <v>0</v>
      </c>
      <c r="P235" s="146">
        <v>0</v>
      </c>
      <c r="Q235" s="146">
        <v>0</v>
      </c>
      <c r="R235" s="146">
        <v>0</v>
      </c>
      <c r="S235" s="167"/>
      <c r="T235" s="146"/>
      <c r="U235" s="146"/>
      <c r="V235" s="146"/>
      <c r="W235" s="146"/>
      <c r="X235" s="146"/>
      <c r="Y235" s="167"/>
      <c r="Z235" s="146"/>
      <c r="AA235" s="146"/>
      <c r="AB235" s="146"/>
      <c r="AC235" s="146"/>
      <c r="AD235" s="146"/>
      <c r="AE235" s="167"/>
      <c r="AF235" s="146"/>
      <c r="AG235" s="146"/>
      <c r="AH235" s="146"/>
      <c r="AI235" s="315"/>
      <c r="AJ235" s="315"/>
      <c r="AK235" s="316"/>
      <c r="AL235" s="167"/>
      <c r="AM235" s="146"/>
      <c r="AN235" s="146">
        <v>100</v>
      </c>
      <c r="AO235" s="146"/>
      <c r="AP235" s="146"/>
      <c r="AQ235" s="171"/>
      <c r="AR235" s="317" t="s">
        <v>1283</v>
      </c>
      <c r="AS235" s="207">
        <v>1</v>
      </c>
      <c r="AT235" s="173"/>
      <c r="AU235" s="173"/>
      <c r="AV235" s="173"/>
      <c r="AW235" s="173"/>
      <c r="AX235" s="173"/>
      <c r="AY235" s="173"/>
      <c r="AZ235" s="173"/>
      <c r="BA235" s="173"/>
      <c r="BB235" s="173"/>
      <c r="BC235" s="146">
        <v>1</v>
      </c>
      <c r="BD235" s="173">
        <v>1.31</v>
      </c>
      <c r="BE235" s="173"/>
      <c r="BF235" s="173"/>
      <c r="BG235" s="173"/>
      <c r="BH235" s="167"/>
      <c r="BI235" s="171"/>
      <c r="BJ235" s="302"/>
      <c r="BK235" s="303"/>
      <c r="BL235" s="173"/>
      <c r="BM235" s="304"/>
      <c r="BN235" s="278"/>
      <c r="BO235" s="171"/>
      <c r="BP235" s="231"/>
      <c r="BQ235" s="231"/>
      <c r="BR235" s="231"/>
      <c r="BS235" s="231"/>
      <c r="BT235" s="231"/>
      <c r="BU235" s="231"/>
      <c r="BV235" s="277"/>
      <c r="BW235" s="146"/>
      <c r="BX235" s="231"/>
      <c r="BY235" s="231"/>
      <c r="BZ235" s="231"/>
      <c r="CA235" s="231"/>
      <c r="CB235" s="231"/>
      <c r="CC235" s="277"/>
      <c r="CD235" s="146"/>
      <c r="CE235" s="231"/>
      <c r="CF235" s="231"/>
      <c r="CG235" s="231"/>
      <c r="CH235" s="231"/>
      <c r="CI235" s="231"/>
      <c r="CJ235" s="233"/>
      <c r="CK235" s="167"/>
      <c r="CL235" s="146"/>
      <c r="CM235" s="146"/>
      <c r="CN235" s="146"/>
      <c r="CO235" s="146"/>
      <c r="CP235" s="146"/>
      <c r="CQ235" s="146"/>
      <c r="CR235" s="167"/>
      <c r="CS235" s="231"/>
      <c r="CT235" s="231"/>
      <c r="CU235" s="231"/>
      <c r="CV235" s="231"/>
      <c r="CW235" s="231"/>
      <c r="CX235" s="231"/>
      <c r="CY235" s="231"/>
      <c r="CZ235" s="231"/>
      <c r="DA235" s="231"/>
      <c r="DB235" s="231"/>
      <c r="DC235" s="231"/>
      <c r="DD235" s="231"/>
      <c r="DE235" s="231"/>
      <c r="DF235" s="231"/>
      <c r="DG235" s="231"/>
      <c r="DH235" s="231"/>
      <c r="DI235" s="231"/>
      <c r="DJ235" s="231"/>
      <c r="DK235" s="231"/>
      <c r="DL235" s="231"/>
      <c r="DM235" s="231"/>
      <c r="DN235" s="231"/>
      <c r="DO235" s="231"/>
      <c r="DP235" s="231"/>
      <c r="DQ235" s="231"/>
      <c r="DR235" s="231"/>
      <c r="DS235" s="231"/>
      <c r="DT235" s="278"/>
      <c r="DU235" s="146"/>
      <c r="DV235" s="173"/>
      <c r="DW235" s="146"/>
      <c r="DX235" s="173"/>
      <c r="DY235" s="146"/>
      <c r="DZ235" s="315"/>
      <c r="EA235" s="315"/>
      <c r="EB235" s="315"/>
      <c r="EC235" s="146"/>
      <c r="ED235" s="207"/>
      <c r="EE235" s="231"/>
      <c r="EF235" s="231"/>
      <c r="EG235" s="231"/>
      <c r="EH235" s="233"/>
    </row>
    <row r="236" spans="1:138" x14ac:dyDescent="0.25">
      <c r="A236" s="152">
        <v>233</v>
      </c>
      <c r="B236" s="146"/>
      <c r="C236" s="146"/>
      <c r="D236" s="168">
        <v>42118</v>
      </c>
      <c r="E236" s="166">
        <v>1</v>
      </c>
      <c r="F236" s="166">
        <v>1</v>
      </c>
      <c r="G236">
        <v>8.8000000000000007</v>
      </c>
      <c r="I236">
        <v>15</v>
      </c>
      <c r="M236" s="167">
        <v>1</v>
      </c>
      <c r="N236" s="146">
        <v>1</v>
      </c>
      <c r="O236" s="146">
        <v>1</v>
      </c>
      <c r="P236" s="146" t="s">
        <v>1328</v>
      </c>
      <c r="Q236" s="146">
        <v>1</v>
      </c>
      <c r="R236" s="146">
        <v>1</v>
      </c>
      <c r="S236" s="167"/>
      <c r="T236" s="146"/>
      <c r="U236" s="146" t="s">
        <v>1128</v>
      </c>
      <c r="V236" s="146"/>
      <c r="W236" s="146"/>
      <c r="X236" s="146"/>
      <c r="Y236" s="167"/>
      <c r="Z236" s="146"/>
      <c r="AA236" s="146">
        <v>3</v>
      </c>
      <c r="AB236" s="146"/>
      <c r="AC236" s="146">
        <v>3</v>
      </c>
      <c r="AD236" s="146"/>
      <c r="AE236" s="167"/>
      <c r="AF236" s="146"/>
      <c r="AG236" s="146"/>
      <c r="AH236" s="146">
        <v>3</v>
      </c>
      <c r="AI236" s="315">
        <v>42146</v>
      </c>
      <c r="AJ236" s="315">
        <v>42152</v>
      </c>
      <c r="AK236" s="316">
        <v>42152</v>
      </c>
      <c r="AL236" s="167"/>
      <c r="AM236" s="146"/>
      <c r="AN236" s="146"/>
      <c r="AO236" s="146"/>
      <c r="AP236" s="146"/>
      <c r="AQ236" s="171"/>
      <c r="AR236" s="277" t="s">
        <v>1329</v>
      </c>
      <c r="AS236" s="207">
        <v>1</v>
      </c>
      <c r="AT236" s="173">
        <v>1.96</v>
      </c>
      <c r="AU236" s="173">
        <v>173</v>
      </c>
      <c r="AV236" s="173"/>
      <c r="AW236" s="173"/>
      <c r="AX236" s="173"/>
      <c r="AY236" s="173"/>
      <c r="AZ236" s="173"/>
      <c r="BA236" s="173"/>
      <c r="BB236" s="173"/>
      <c r="BC236" s="146"/>
      <c r="BD236" s="173"/>
      <c r="BE236" s="173"/>
      <c r="BF236" s="173"/>
      <c r="BG236" s="173"/>
      <c r="BH236" s="167">
        <v>1</v>
      </c>
      <c r="BI236" s="171">
        <v>1</v>
      </c>
      <c r="BJ236" s="302"/>
      <c r="BK236" s="303"/>
      <c r="BL236" s="173"/>
      <c r="BM236" s="304"/>
      <c r="BN236" s="278">
        <v>233</v>
      </c>
      <c r="BO236" s="171">
        <v>1</v>
      </c>
      <c r="BP236" s="231">
        <v>1</v>
      </c>
      <c r="BQ236" s="231">
        <v>9</v>
      </c>
      <c r="BR236" s="231">
        <v>0</v>
      </c>
      <c r="BS236" s="231">
        <f>BR236+BQ236</f>
        <v>9</v>
      </c>
      <c r="BT236" s="231">
        <v>0</v>
      </c>
      <c r="BU236" s="231">
        <v>0</v>
      </c>
      <c r="BV236" s="277"/>
      <c r="BW236" s="146"/>
      <c r="BX236" s="231"/>
      <c r="BY236" s="231"/>
      <c r="BZ236" s="231"/>
      <c r="CA236" s="231"/>
      <c r="CB236" s="231"/>
      <c r="CC236" s="277"/>
      <c r="CD236" s="146"/>
      <c r="CE236" s="231"/>
      <c r="CF236" s="231"/>
      <c r="CG236" s="231"/>
      <c r="CH236" s="231"/>
      <c r="CI236" s="231"/>
      <c r="CJ236" s="233"/>
      <c r="CK236" s="167"/>
      <c r="CL236" s="146"/>
      <c r="CM236" s="146"/>
      <c r="CN236" s="146"/>
      <c r="CO236" s="146"/>
      <c r="CP236" s="146"/>
      <c r="CQ236" s="146"/>
      <c r="CR236" s="167"/>
      <c r="CS236" s="231"/>
      <c r="CT236" s="231"/>
      <c r="CU236" s="231"/>
      <c r="CV236" s="231"/>
      <c r="CW236" s="231"/>
      <c r="CX236" s="231"/>
      <c r="CY236" s="231"/>
      <c r="CZ236" s="231"/>
      <c r="DA236" s="231"/>
      <c r="DB236" s="231"/>
      <c r="DC236" s="231"/>
      <c r="DD236" s="231"/>
      <c r="DE236" s="231"/>
      <c r="DF236" s="231"/>
      <c r="DG236" s="231"/>
      <c r="DH236" s="231"/>
      <c r="DI236" s="231"/>
      <c r="DJ236" s="231"/>
      <c r="DK236" s="231"/>
      <c r="DL236" s="231"/>
      <c r="DM236" s="231"/>
      <c r="DN236" s="231"/>
      <c r="DO236" s="231"/>
      <c r="DP236" s="231"/>
      <c r="DQ236" s="231"/>
      <c r="DR236" s="231"/>
      <c r="DS236" s="231"/>
      <c r="DT236" s="278"/>
      <c r="DU236" s="146"/>
      <c r="DV236" s="173"/>
      <c r="DW236" s="146"/>
      <c r="DX236" s="173"/>
      <c r="DY236" s="146"/>
      <c r="DZ236" s="315"/>
      <c r="EA236" s="315"/>
      <c r="EB236" s="315"/>
      <c r="EC236" s="146"/>
      <c r="ED236" s="207"/>
      <c r="EE236" s="231"/>
      <c r="EF236" s="231"/>
      <c r="EG236" s="231"/>
      <c r="EH236" s="233"/>
    </row>
    <row r="237" spans="1:138" x14ac:dyDescent="0.25">
      <c r="A237" s="152">
        <v>234</v>
      </c>
      <c r="B237" s="146"/>
      <c r="C237" s="146"/>
      <c r="D237" s="168">
        <v>42122</v>
      </c>
      <c r="E237" s="166">
        <v>1</v>
      </c>
      <c r="F237" s="166">
        <v>0</v>
      </c>
      <c r="G237" s="135"/>
      <c r="M237" s="167"/>
      <c r="N237" s="146"/>
      <c r="O237" s="146"/>
      <c r="P237" s="146"/>
      <c r="Q237" s="146"/>
      <c r="R237" s="146">
        <v>1</v>
      </c>
      <c r="S237" s="167"/>
      <c r="T237" s="146"/>
      <c r="U237" s="146"/>
      <c r="V237" s="146"/>
      <c r="W237" s="146"/>
      <c r="X237" s="146"/>
      <c r="Y237" s="167"/>
      <c r="Z237" s="146"/>
      <c r="AA237" s="146"/>
      <c r="AB237" s="146"/>
      <c r="AC237" s="146"/>
      <c r="AD237" s="146"/>
      <c r="AE237" s="167"/>
      <c r="AF237" s="146"/>
      <c r="AG237" s="146"/>
      <c r="AH237" s="146"/>
      <c r="AI237" s="315"/>
      <c r="AJ237" s="315"/>
      <c r="AK237" s="316"/>
      <c r="AL237" s="167"/>
      <c r="AM237" s="146"/>
      <c r="AN237" s="146"/>
      <c r="AO237" s="146"/>
      <c r="AP237" s="146"/>
      <c r="AQ237" s="171"/>
      <c r="AR237" s="317"/>
      <c r="AS237" s="207"/>
      <c r="AT237" s="173"/>
      <c r="AU237" s="173"/>
      <c r="AV237" s="173"/>
      <c r="AW237" s="173"/>
      <c r="AX237" s="173"/>
      <c r="AY237" s="173"/>
      <c r="AZ237" s="173"/>
      <c r="BA237" s="173"/>
      <c r="BB237" s="173"/>
      <c r="BC237" s="146"/>
      <c r="BD237" s="173"/>
      <c r="BE237" s="173"/>
      <c r="BF237" s="173"/>
      <c r="BG237" s="173"/>
      <c r="BH237" s="167"/>
      <c r="BI237" s="171"/>
      <c r="BJ237" s="302"/>
      <c r="BK237" s="303"/>
      <c r="BL237" s="173"/>
      <c r="BM237" s="304"/>
      <c r="BN237" s="278"/>
      <c r="BO237" s="171"/>
      <c r="BP237" s="231"/>
      <c r="BQ237" s="231"/>
      <c r="BR237" s="231"/>
      <c r="BS237" s="231"/>
      <c r="BT237" s="231"/>
      <c r="BU237" s="231"/>
      <c r="BV237" s="277"/>
      <c r="BW237" s="146"/>
      <c r="BX237" s="231"/>
      <c r="BY237" s="231"/>
      <c r="BZ237" s="231"/>
      <c r="CA237" s="231"/>
      <c r="CB237" s="231"/>
      <c r="CC237" s="277"/>
      <c r="CD237" s="146"/>
      <c r="CE237" s="231"/>
      <c r="CF237" s="231"/>
      <c r="CG237" s="231"/>
      <c r="CH237" s="231"/>
      <c r="CI237" s="231"/>
      <c r="CJ237" s="233"/>
      <c r="CK237" s="167"/>
      <c r="CL237" s="146"/>
      <c r="CM237" s="146"/>
      <c r="CN237" s="146"/>
      <c r="CO237" s="146"/>
      <c r="CP237" s="146"/>
      <c r="CQ237" s="146"/>
      <c r="CR237" s="167"/>
      <c r="CS237" s="231"/>
      <c r="CT237" s="231"/>
      <c r="CU237" s="231"/>
      <c r="CV237" s="231"/>
      <c r="CW237" s="231"/>
      <c r="CX237" s="231"/>
      <c r="CY237" s="231"/>
      <c r="CZ237" s="231"/>
      <c r="DA237" s="231"/>
      <c r="DB237" s="231"/>
      <c r="DC237" s="231"/>
      <c r="DD237" s="231"/>
      <c r="DE237" s="231"/>
      <c r="DF237" s="231"/>
      <c r="DG237" s="231"/>
      <c r="DH237" s="231"/>
      <c r="DI237" s="231"/>
      <c r="DJ237" s="231"/>
      <c r="DK237" s="231"/>
      <c r="DL237" s="231"/>
      <c r="DM237" s="231"/>
      <c r="DN237" s="231"/>
      <c r="DO237" s="231"/>
      <c r="DP237" s="231"/>
      <c r="DQ237" s="231"/>
      <c r="DR237" s="231"/>
      <c r="DS237" s="231"/>
      <c r="DT237" s="278"/>
      <c r="DU237" s="146"/>
      <c r="DV237" s="173"/>
      <c r="DW237" s="146"/>
      <c r="DX237" s="173"/>
      <c r="DY237" s="146"/>
      <c r="DZ237" s="315"/>
      <c r="EA237" s="315"/>
      <c r="EB237" s="315"/>
      <c r="EC237" s="146"/>
      <c r="ED237" s="207"/>
      <c r="EE237" s="231"/>
      <c r="EF237" s="231"/>
      <c r="EG237" s="231"/>
      <c r="EH237" s="233"/>
    </row>
    <row r="238" spans="1:138" x14ac:dyDescent="0.25">
      <c r="A238" s="152">
        <v>235</v>
      </c>
      <c r="B238" s="146"/>
      <c r="C238" s="146"/>
      <c r="D238" s="168">
        <v>42124</v>
      </c>
      <c r="E238" s="166">
        <v>1</v>
      </c>
      <c r="F238" s="166">
        <v>0</v>
      </c>
      <c r="G238" s="135"/>
      <c r="M238" s="167"/>
      <c r="N238" s="146">
        <v>1</v>
      </c>
      <c r="O238" s="146">
        <v>1</v>
      </c>
      <c r="P238" s="146">
        <v>1</v>
      </c>
      <c r="Q238" s="146">
        <v>1</v>
      </c>
      <c r="R238" s="146">
        <v>1</v>
      </c>
      <c r="S238" s="167"/>
      <c r="T238" s="146"/>
      <c r="U238" s="146"/>
      <c r="V238" s="146"/>
      <c r="W238" s="146"/>
      <c r="X238" s="146"/>
      <c r="Y238" s="167"/>
      <c r="Z238" s="146"/>
      <c r="AA238" s="146"/>
      <c r="AB238" s="146"/>
      <c r="AC238" s="146"/>
      <c r="AD238" s="146"/>
      <c r="AE238" s="167"/>
      <c r="AF238" s="146"/>
      <c r="AG238" s="146"/>
      <c r="AH238" s="146"/>
      <c r="AI238" s="315"/>
      <c r="AJ238" s="315"/>
      <c r="AK238" s="316"/>
      <c r="AL238" s="167"/>
      <c r="AM238" s="146">
        <v>50</v>
      </c>
      <c r="AN238" s="146"/>
      <c r="AO238" s="146"/>
      <c r="AP238" s="146"/>
      <c r="AQ238" s="171"/>
      <c r="AR238" s="389" t="s">
        <v>1282</v>
      </c>
      <c r="AS238" s="207">
        <v>2</v>
      </c>
      <c r="AT238" s="173"/>
      <c r="AU238" s="173"/>
      <c r="AV238" s="173"/>
      <c r="AW238" s="173"/>
      <c r="AX238" s="173"/>
      <c r="AY238" s="173"/>
      <c r="AZ238" s="173"/>
      <c r="BA238" s="173"/>
      <c r="BB238" s="173"/>
      <c r="BC238" s="146">
        <v>1</v>
      </c>
      <c r="BD238" s="173">
        <v>1.29</v>
      </c>
      <c r="BE238" s="173"/>
      <c r="BF238" s="173"/>
      <c r="BG238" s="173"/>
      <c r="BH238" s="167"/>
      <c r="BI238" s="171"/>
      <c r="BJ238" s="302"/>
      <c r="BK238" s="303"/>
      <c r="BL238" s="173"/>
      <c r="BM238" s="304"/>
      <c r="BN238" s="278"/>
      <c r="BO238" s="171"/>
      <c r="BP238" s="231"/>
      <c r="BQ238" s="231"/>
      <c r="BR238" s="231"/>
      <c r="BS238" s="231"/>
      <c r="BT238" s="231"/>
      <c r="BU238" s="231"/>
      <c r="BV238" s="277"/>
      <c r="BW238" s="146"/>
      <c r="BX238" s="231"/>
      <c r="BY238" s="231"/>
      <c r="BZ238" s="231"/>
      <c r="CA238" s="231"/>
      <c r="CB238" s="231"/>
      <c r="CC238" s="277"/>
      <c r="CD238" s="146"/>
      <c r="CE238" s="231"/>
      <c r="CF238" s="231"/>
      <c r="CG238" s="231"/>
      <c r="CH238" s="231"/>
      <c r="CI238" s="231"/>
      <c r="CJ238" s="233"/>
      <c r="CK238" s="167"/>
      <c r="CL238" s="146"/>
      <c r="CM238" s="146"/>
      <c r="CN238" s="146"/>
      <c r="CO238" s="146"/>
      <c r="CP238" s="146"/>
      <c r="CQ238" s="146"/>
      <c r="CR238" s="167"/>
      <c r="CS238" s="231"/>
      <c r="CT238" s="231"/>
      <c r="CU238" s="231"/>
      <c r="CV238" s="231"/>
      <c r="CW238" s="231"/>
      <c r="CX238" s="231"/>
      <c r="CY238" s="231"/>
      <c r="CZ238" s="231"/>
      <c r="DA238" s="231"/>
      <c r="DB238" s="231"/>
      <c r="DC238" s="231"/>
      <c r="DD238" s="231"/>
      <c r="DE238" s="231"/>
      <c r="DF238" s="231"/>
      <c r="DG238" s="231"/>
      <c r="DH238" s="231"/>
      <c r="DI238" s="231"/>
      <c r="DJ238" s="231"/>
      <c r="DK238" s="231"/>
      <c r="DL238" s="231"/>
      <c r="DM238" s="231"/>
      <c r="DN238" s="231"/>
      <c r="DO238" s="231"/>
      <c r="DP238" s="231"/>
      <c r="DQ238" s="231"/>
      <c r="DR238" s="231"/>
      <c r="DS238" s="231"/>
      <c r="DT238" s="278"/>
      <c r="DU238" s="146"/>
      <c r="DV238" s="173"/>
      <c r="DW238" s="146"/>
      <c r="DX238" s="173"/>
      <c r="DY238" s="146"/>
      <c r="DZ238" s="315"/>
      <c r="EA238" s="315"/>
      <c r="EB238" s="315"/>
      <c r="EC238" s="146"/>
      <c r="ED238" s="207"/>
      <c r="EE238" s="231"/>
      <c r="EF238" s="231"/>
      <c r="EG238" s="231"/>
      <c r="EH238" s="233"/>
    </row>
    <row r="239" spans="1:138" x14ac:dyDescent="0.25">
      <c r="A239" s="152">
        <v>236</v>
      </c>
      <c r="B239" s="146"/>
      <c r="C239" s="146"/>
      <c r="D239" s="168">
        <v>42118</v>
      </c>
      <c r="E239" s="166">
        <v>1</v>
      </c>
      <c r="F239" s="166">
        <v>0</v>
      </c>
      <c r="G239" s="135"/>
      <c r="M239" s="167">
        <v>1</v>
      </c>
      <c r="N239" s="146">
        <v>1</v>
      </c>
      <c r="O239" s="146">
        <v>1</v>
      </c>
      <c r="P239" s="146">
        <v>1</v>
      </c>
      <c r="Q239" s="146">
        <v>1</v>
      </c>
      <c r="R239" s="146">
        <v>1</v>
      </c>
      <c r="S239" s="167"/>
      <c r="T239" s="146"/>
      <c r="U239" s="146"/>
      <c r="V239" s="146"/>
      <c r="W239" s="146"/>
      <c r="X239" s="146"/>
      <c r="Y239" s="167"/>
      <c r="Z239" s="146"/>
      <c r="AA239" s="146"/>
      <c r="AB239" s="146"/>
      <c r="AC239" s="146"/>
      <c r="AD239" s="146"/>
      <c r="AE239" s="167"/>
      <c r="AF239" s="146"/>
      <c r="AG239" s="146"/>
      <c r="AH239" s="146"/>
      <c r="AI239" s="315"/>
      <c r="AJ239" s="315"/>
      <c r="AK239" s="316"/>
      <c r="AL239" s="167"/>
      <c r="AM239" s="146"/>
      <c r="AN239" s="146">
        <v>5</v>
      </c>
      <c r="AO239" s="146"/>
      <c r="AP239" s="146"/>
      <c r="AQ239" s="171"/>
      <c r="AR239" s="317"/>
      <c r="AS239" s="207"/>
      <c r="AT239" s="173"/>
      <c r="AU239" s="173"/>
      <c r="AV239" s="173"/>
      <c r="AW239" s="173"/>
      <c r="AX239" s="173"/>
      <c r="AY239" s="173"/>
      <c r="AZ239" s="173"/>
      <c r="BA239" s="173"/>
      <c r="BB239" s="173"/>
      <c r="BC239" s="146"/>
      <c r="BD239" s="173"/>
      <c r="BE239" s="173"/>
      <c r="BF239" s="173"/>
      <c r="BG239" s="173"/>
      <c r="BH239" s="167"/>
      <c r="BI239" s="171"/>
      <c r="BJ239" s="302"/>
      <c r="BK239" s="303"/>
      <c r="BL239" s="173"/>
      <c r="BM239" s="304"/>
      <c r="BN239" s="278"/>
      <c r="BO239" s="171"/>
      <c r="BP239" s="231"/>
      <c r="BQ239" s="231"/>
      <c r="BR239" s="231"/>
      <c r="BS239" s="231"/>
      <c r="BT239" s="231"/>
      <c r="BU239" s="231"/>
      <c r="BV239" s="277"/>
      <c r="BW239" s="146"/>
      <c r="BX239" s="231"/>
      <c r="BY239" s="231"/>
      <c r="BZ239" s="231"/>
      <c r="CA239" s="231"/>
      <c r="CB239" s="231"/>
      <c r="CC239" s="277"/>
      <c r="CD239" s="146"/>
      <c r="CE239" s="231"/>
      <c r="CF239" s="231"/>
      <c r="CG239" s="231"/>
      <c r="CH239" s="231"/>
      <c r="CI239" s="231"/>
      <c r="CJ239" s="233"/>
      <c r="CK239" s="167"/>
      <c r="CL239" s="146"/>
      <c r="CM239" s="146"/>
      <c r="CN239" s="146"/>
      <c r="CO239" s="146"/>
      <c r="CP239" s="146"/>
      <c r="CQ239" s="146"/>
      <c r="CR239" s="167"/>
      <c r="CS239" s="231"/>
      <c r="CT239" s="231"/>
      <c r="CU239" s="231"/>
      <c r="CV239" s="231"/>
      <c r="CW239" s="231"/>
      <c r="CX239" s="231"/>
      <c r="CY239" s="231"/>
      <c r="CZ239" s="231"/>
      <c r="DA239" s="231"/>
      <c r="DB239" s="231"/>
      <c r="DC239" s="231"/>
      <c r="DD239" s="231"/>
      <c r="DE239" s="231"/>
      <c r="DF239" s="231"/>
      <c r="DG239" s="231"/>
      <c r="DH239" s="231"/>
      <c r="DI239" s="231"/>
      <c r="DJ239" s="231"/>
      <c r="DK239" s="231"/>
      <c r="DL239" s="231"/>
      <c r="DM239" s="231"/>
      <c r="DN239" s="231"/>
      <c r="DO239" s="231"/>
      <c r="DP239" s="231"/>
      <c r="DQ239" s="231"/>
      <c r="DR239" s="231"/>
      <c r="DS239" s="231"/>
      <c r="DT239" s="278"/>
      <c r="DU239" s="146"/>
      <c r="DV239" s="173"/>
      <c r="DW239" s="146"/>
      <c r="DX239" s="173"/>
      <c r="DY239" s="146"/>
      <c r="DZ239" s="315"/>
      <c r="EA239" s="315"/>
      <c r="EB239" s="315"/>
      <c r="EC239" s="146"/>
      <c r="ED239" s="207"/>
      <c r="EE239" s="231"/>
      <c r="EF239" s="231"/>
      <c r="EG239" s="231"/>
      <c r="EH239" s="233"/>
    </row>
    <row r="240" spans="1:138" x14ac:dyDescent="0.25">
      <c r="A240" s="152">
        <v>237</v>
      </c>
      <c r="B240" s="146"/>
      <c r="C240" s="146"/>
      <c r="D240" s="168">
        <v>42118</v>
      </c>
      <c r="E240" s="166">
        <v>1</v>
      </c>
      <c r="F240" s="166">
        <v>0</v>
      </c>
      <c r="G240" s="135"/>
      <c r="L240"/>
      <c r="M240" s="167">
        <v>1</v>
      </c>
      <c r="N240" s="146">
        <v>1</v>
      </c>
      <c r="O240" s="146">
        <v>1</v>
      </c>
      <c r="P240" s="146">
        <v>2</v>
      </c>
      <c r="Q240" s="146">
        <v>2</v>
      </c>
      <c r="R240" s="146">
        <v>2</v>
      </c>
      <c r="S240" s="167"/>
      <c r="T240" s="146"/>
      <c r="U240" s="146"/>
      <c r="V240" s="146"/>
      <c r="W240" s="146"/>
      <c r="X240" s="146"/>
      <c r="Y240" s="167"/>
      <c r="Z240" s="146"/>
      <c r="AA240" s="146"/>
      <c r="AB240" s="146"/>
      <c r="AC240" s="146"/>
      <c r="AD240" s="146"/>
      <c r="AE240" s="167"/>
      <c r="AF240" s="146"/>
      <c r="AG240" s="146"/>
      <c r="AH240" s="146"/>
      <c r="AI240" s="315"/>
      <c r="AJ240" s="315"/>
      <c r="AK240" s="316"/>
      <c r="AL240" s="167"/>
      <c r="AM240" s="146"/>
      <c r="AN240" s="146"/>
      <c r="AO240" s="146"/>
      <c r="AP240" s="146"/>
      <c r="AQ240" s="171"/>
      <c r="AR240" s="317"/>
      <c r="AS240" s="207"/>
      <c r="AT240" s="173"/>
      <c r="AU240" s="173"/>
      <c r="AV240" s="173"/>
      <c r="AW240" s="173"/>
      <c r="AX240" s="173"/>
      <c r="AY240" s="173"/>
      <c r="AZ240" s="173"/>
      <c r="BA240" s="173"/>
      <c r="BB240" s="173"/>
      <c r="BC240" s="146"/>
      <c r="BD240" s="173"/>
      <c r="BE240" s="173"/>
      <c r="BF240" s="173"/>
      <c r="BG240" s="173"/>
      <c r="BH240" s="167"/>
      <c r="BI240" s="171"/>
      <c r="BJ240" s="302"/>
      <c r="BK240" s="303"/>
      <c r="BL240" s="173"/>
      <c r="BM240" s="304"/>
      <c r="BN240" s="278"/>
      <c r="BO240" s="171"/>
      <c r="BP240" s="231"/>
      <c r="BQ240" s="231"/>
      <c r="BR240" s="231"/>
      <c r="BS240" s="231"/>
      <c r="BT240" s="231"/>
      <c r="BU240" s="231"/>
      <c r="BV240" s="277"/>
      <c r="BW240" s="146"/>
      <c r="BX240" s="231"/>
      <c r="BY240" s="231"/>
      <c r="BZ240" s="231"/>
      <c r="CA240" s="231"/>
      <c r="CB240" s="231"/>
      <c r="CC240" s="277"/>
      <c r="CD240" s="146"/>
      <c r="CE240" s="231"/>
      <c r="CF240" s="231"/>
      <c r="CG240" s="231"/>
      <c r="CH240" s="231"/>
      <c r="CI240" s="231"/>
      <c r="CJ240" s="233"/>
      <c r="CK240" s="167"/>
      <c r="CL240" s="146"/>
      <c r="CM240" s="146"/>
      <c r="CN240" s="146"/>
      <c r="CO240" s="146"/>
      <c r="CP240" s="146"/>
      <c r="CQ240" s="146"/>
      <c r="CR240" s="167"/>
      <c r="CS240" s="231"/>
      <c r="CT240" s="231"/>
      <c r="CU240" s="231"/>
      <c r="CV240" s="231"/>
      <c r="CW240" s="231"/>
      <c r="CX240" s="231"/>
      <c r="CY240" s="231"/>
      <c r="CZ240" s="231"/>
      <c r="DA240" s="231"/>
      <c r="DB240" s="231"/>
      <c r="DC240" s="231"/>
      <c r="DD240" s="231"/>
      <c r="DE240" s="231"/>
      <c r="DF240" s="231"/>
      <c r="DG240" s="231"/>
      <c r="DH240" s="231"/>
      <c r="DI240" s="231"/>
      <c r="DJ240" s="231"/>
      <c r="DK240" s="231"/>
      <c r="DL240" s="231"/>
      <c r="DM240" s="231"/>
      <c r="DN240" s="231"/>
      <c r="DO240" s="231"/>
      <c r="DP240" s="231"/>
      <c r="DQ240" s="231"/>
      <c r="DR240" s="231"/>
      <c r="DS240" s="231"/>
      <c r="DT240" s="278"/>
      <c r="DU240" s="146"/>
      <c r="DV240" s="173"/>
      <c r="DW240" s="146"/>
      <c r="DX240" s="173"/>
      <c r="DY240" s="146"/>
      <c r="DZ240" s="315"/>
      <c r="EA240" s="315"/>
      <c r="EB240" s="315"/>
      <c r="EC240" s="146"/>
      <c r="ED240" s="207"/>
      <c r="EE240" s="231"/>
      <c r="EF240" s="231"/>
      <c r="EG240" s="231"/>
      <c r="EH240" s="233"/>
    </row>
    <row r="241" spans="1:138" x14ac:dyDescent="0.25">
      <c r="A241" s="152">
        <v>238</v>
      </c>
      <c r="B241" s="138"/>
      <c r="C241" s="138"/>
      <c r="D241" s="168">
        <v>42118</v>
      </c>
      <c r="E241" s="166">
        <v>1</v>
      </c>
      <c r="F241" s="166">
        <v>0</v>
      </c>
      <c r="G241" s="135"/>
      <c r="M241" s="167">
        <v>1</v>
      </c>
      <c r="N241" s="146">
        <v>1</v>
      </c>
      <c r="O241" s="146">
        <v>1</v>
      </c>
      <c r="P241" s="146">
        <v>1</v>
      </c>
      <c r="Q241" s="146">
        <v>1</v>
      </c>
      <c r="R241" s="146">
        <v>1</v>
      </c>
      <c r="S241" s="167"/>
      <c r="T241" s="146"/>
      <c r="U241" s="146"/>
      <c r="V241" s="234"/>
      <c r="W241" s="234"/>
      <c r="X241" s="234"/>
      <c r="Y241" s="167"/>
      <c r="Z241" s="146"/>
      <c r="AA241" s="146"/>
      <c r="AB241" s="146"/>
      <c r="AC241" s="146"/>
      <c r="AD241" s="146"/>
      <c r="AE241" s="167"/>
      <c r="AF241" s="146"/>
      <c r="AG241" s="146"/>
      <c r="AH241" s="146"/>
      <c r="AI241" s="315"/>
      <c r="AJ241" s="315"/>
      <c r="AK241" s="316"/>
      <c r="AL241" s="311">
        <v>10</v>
      </c>
      <c r="AM241" s="234">
        <v>20</v>
      </c>
      <c r="AN241" s="234">
        <v>30</v>
      </c>
      <c r="AO241" s="234">
        <v>30</v>
      </c>
      <c r="AP241" s="234"/>
      <c r="AQ241" s="277">
        <v>30</v>
      </c>
      <c r="AR241" s="317" t="s">
        <v>1288</v>
      </c>
      <c r="AS241" s="207">
        <v>2</v>
      </c>
      <c r="AT241" s="173"/>
      <c r="AU241" s="173"/>
      <c r="AV241" s="173"/>
      <c r="AW241" s="173"/>
      <c r="AX241" s="173"/>
      <c r="AY241" s="173"/>
      <c r="AZ241" s="173"/>
      <c r="BA241" s="173"/>
      <c r="BB241" s="173"/>
      <c r="BC241" s="146">
        <v>1</v>
      </c>
      <c r="BD241" s="173">
        <v>1.67</v>
      </c>
      <c r="BE241" s="173"/>
      <c r="BF241" s="173"/>
      <c r="BG241" s="173"/>
      <c r="BH241" s="167"/>
      <c r="BI241" s="171"/>
      <c r="BJ241" s="234"/>
      <c r="BK241" s="303"/>
      <c r="BL241" s="173"/>
      <c r="BM241" s="304"/>
      <c r="BN241" s="278"/>
      <c r="BO241" s="171"/>
      <c r="BP241" s="146"/>
      <c r="BQ241" s="146"/>
      <c r="BR241" s="146"/>
      <c r="BS241" s="146"/>
      <c r="BT241" s="146"/>
      <c r="BU241" s="146"/>
      <c r="BV241" s="277"/>
      <c r="BW241" s="146"/>
      <c r="BX241" s="146"/>
      <c r="BY241" s="146"/>
      <c r="BZ241" s="146"/>
      <c r="CA241" s="146"/>
      <c r="CB241" s="146"/>
      <c r="CC241" s="277"/>
      <c r="CD241" s="146"/>
      <c r="CE241" s="146"/>
      <c r="CF241" s="146"/>
      <c r="CG241" s="146"/>
      <c r="CH241" s="146"/>
      <c r="CI241" s="146"/>
      <c r="CJ241" s="234"/>
      <c r="CK241" s="167"/>
      <c r="CL241" s="146"/>
      <c r="CM241" s="146"/>
      <c r="CN241" s="146"/>
      <c r="CO241" s="146"/>
      <c r="CP241" s="146"/>
      <c r="CQ241" s="146"/>
      <c r="CR241" s="167"/>
      <c r="CS241" s="231"/>
      <c r="CT241" s="231"/>
      <c r="CU241" s="231"/>
      <c r="CV241" s="231"/>
      <c r="CW241" s="231"/>
      <c r="CX241" s="231"/>
      <c r="CY241" s="231"/>
      <c r="CZ241" s="231"/>
      <c r="DA241" s="231"/>
      <c r="DB241" s="231"/>
      <c r="DC241" s="231"/>
      <c r="DD241" s="231"/>
      <c r="DE241" s="231"/>
      <c r="DF241" s="231"/>
      <c r="DG241" s="231"/>
      <c r="DH241" s="231"/>
      <c r="DI241" s="231"/>
      <c r="DJ241" s="231"/>
      <c r="DK241" s="231"/>
      <c r="DL241" s="231"/>
      <c r="DM241" s="231"/>
      <c r="DN241" s="231"/>
      <c r="DO241" s="231"/>
      <c r="DP241" s="231"/>
      <c r="DQ241" s="231"/>
      <c r="DR241" s="231"/>
      <c r="DS241" s="231"/>
      <c r="DT241" s="278"/>
      <c r="DU241" s="146"/>
      <c r="DV241" s="173"/>
      <c r="DW241" s="146"/>
      <c r="DX241" s="173"/>
      <c r="DY241" s="146"/>
      <c r="DZ241" s="315"/>
      <c r="EA241" s="315"/>
      <c r="EB241" s="315"/>
      <c r="EC241" s="146"/>
      <c r="ED241" s="207"/>
      <c r="EE241" s="231"/>
      <c r="EF241" s="231"/>
      <c r="EG241" s="231"/>
      <c r="EH241" s="233"/>
    </row>
    <row r="242" spans="1:138" x14ac:dyDescent="0.25">
      <c r="A242" s="152">
        <v>239</v>
      </c>
      <c r="B242" s="138"/>
      <c r="C242" s="138"/>
      <c r="D242" s="168">
        <v>42118</v>
      </c>
      <c r="E242" s="166">
        <v>1</v>
      </c>
      <c r="F242" s="166" t="s">
        <v>1142</v>
      </c>
      <c r="G242" s="135"/>
      <c r="I242" s="125"/>
      <c r="L242"/>
      <c r="M242" s="167">
        <v>0</v>
      </c>
      <c r="N242" s="146">
        <v>0</v>
      </c>
      <c r="O242" s="146">
        <v>0</v>
      </c>
      <c r="P242" s="146">
        <v>0</v>
      </c>
      <c r="Q242" s="146">
        <v>0</v>
      </c>
      <c r="R242" s="146">
        <v>0</v>
      </c>
      <c r="S242" s="167"/>
      <c r="T242" s="146"/>
      <c r="U242" s="146"/>
      <c r="V242" s="146"/>
      <c r="W242" s="146"/>
      <c r="X242" s="146"/>
      <c r="Y242" s="167"/>
      <c r="Z242" s="146"/>
      <c r="AA242" s="146"/>
      <c r="AB242" s="146"/>
      <c r="AC242" s="146"/>
      <c r="AD242" s="146"/>
      <c r="AE242" s="167"/>
      <c r="AF242" s="146"/>
      <c r="AG242" s="146"/>
      <c r="AH242" s="146"/>
      <c r="AI242" s="315"/>
      <c r="AJ242" s="315"/>
      <c r="AK242" s="316"/>
      <c r="AL242" s="311">
        <v>100</v>
      </c>
      <c r="AM242" s="234"/>
      <c r="AN242" s="234"/>
      <c r="AO242" s="234"/>
      <c r="AP242" s="234"/>
      <c r="AQ242" s="277"/>
      <c r="AR242" s="390" t="s">
        <v>1288</v>
      </c>
      <c r="AS242" s="207">
        <v>1</v>
      </c>
      <c r="AT242" s="173"/>
      <c r="AU242" s="173"/>
      <c r="AV242" s="173"/>
      <c r="AW242" s="173"/>
      <c r="AX242" s="173"/>
      <c r="AY242" s="173"/>
      <c r="AZ242" s="173"/>
      <c r="BA242" s="173"/>
      <c r="BB242" s="173"/>
      <c r="BC242" s="146">
        <v>1</v>
      </c>
      <c r="BD242" s="173">
        <v>1.18</v>
      </c>
      <c r="BE242" s="173"/>
      <c r="BF242" s="173"/>
      <c r="BG242" s="173"/>
      <c r="BH242" s="167"/>
      <c r="BI242" s="171"/>
      <c r="BJ242" s="234"/>
      <c r="BK242" s="303"/>
      <c r="BL242" s="173"/>
      <c r="BM242" s="304"/>
      <c r="BN242" s="278"/>
      <c r="BO242" s="171"/>
      <c r="BP242" s="146"/>
      <c r="BQ242" s="146"/>
      <c r="BR242" s="146"/>
      <c r="BS242" s="146"/>
      <c r="BT242" s="146"/>
      <c r="BU242" s="146"/>
      <c r="BV242" s="277"/>
      <c r="BW242" s="146"/>
      <c r="BX242" s="146"/>
      <c r="BY242" s="146"/>
      <c r="BZ242" s="146"/>
      <c r="CA242" s="146"/>
      <c r="CB242" s="146"/>
      <c r="CC242" s="277"/>
      <c r="CD242" s="146"/>
      <c r="CE242" s="146"/>
      <c r="CF242" s="146"/>
      <c r="CG242" s="146"/>
      <c r="CH242" s="146"/>
      <c r="CI242" s="146"/>
      <c r="CJ242" s="234"/>
      <c r="CK242" s="167"/>
      <c r="CL242" s="146"/>
      <c r="CM242" s="146"/>
      <c r="CN242" s="146"/>
      <c r="CO242" s="146"/>
      <c r="CP242" s="146"/>
      <c r="CQ242" s="146"/>
      <c r="CR242" s="167"/>
      <c r="CS242" s="231"/>
      <c r="CT242" s="231"/>
      <c r="CU242" s="231"/>
      <c r="CV242" s="231"/>
      <c r="CW242" s="231"/>
      <c r="CX242" s="231"/>
      <c r="CY242" s="231"/>
      <c r="CZ242" s="231"/>
      <c r="DA242" s="231"/>
      <c r="DB242" s="231"/>
      <c r="DC242" s="231"/>
      <c r="DD242" s="231"/>
      <c r="DE242" s="231"/>
      <c r="DF242" s="231"/>
      <c r="DG242" s="231"/>
      <c r="DH242" s="231"/>
      <c r="DI242" s="231"/>
      <c r="DJ242" s="231"/>
      <c r="DK242" s="231"/>
      <c r="DL242" s="231"/>
      <c r="DM242" s="231"/>
      <c r="DN242" s="231"/>
      <c r="DO242" s="231"/>
      <c r="DP242" s="231"/>
      <c r="DQ242" s="231"/>
      <c r="DR242" s="231"/>
      <c r="DS242" s="231"/>
      <c r="DT242" s="278"/>
      <c r="DU242" s="146"/>
      <c r="DV242" s="173"/>
      <c r="DW242" s="146"/>
      <c r="DX242" s="173"/>
      <c r="DY242" s="146"/>
      <c r="DZ242" s="315"/>
      <c r="EA242" s="315"/>
      <c r="EB242" s="315"/>
      <c r="EC242" s="146"/>
      <c r="ED242" s="207"/>
      <c r="EE242" s="231"/>
      <c r="EF242" s="231"/>
      <c r="EG242" s="231"/>
      <c r="EH242" s="233"/>
    </row>
    <row r="243" spans="1:138" x14ac:dyDescent="0.25">
      <c r="A243" s="152">
        <v>240</v>
      </c>
      <c r="B243" s="138"/>
      <c r="C243" s="138"/>
      <c r="D243" s="168">
        <v>42124</v>
      </c>
      <c r="E243" s="166">
        <v>1</v>
      </c>
      <c r="F243" s="166">
        <v>0</v>
      </c>
      <c r="G243" s="135"/>
      <c r="M243" s="167"/>
      <c r="N243" s="146">
        <v>1</v>
      </c>
      <c r="O243" s="146">
        <v>0</v>
      </c>
      <c r="P243" s="146">
        <v>0</v>
      </c>
      <c r="Q243" s="146">
        <v>0</v>
      </c>
      <c r="R243" s="146">
        <v>0</v>
      </c>
      <c r="S243" s="167"/>
      <c r="T243" s="146"/>
      <c r="U243" s="146"/>
      <c r="V243" s="146"/>
      <c r="W243" s="146"/>
      <c r="X243" s="146"/>
      <c r="Y243" s="167"/>
      <c r="Z243" s="146"/>
      <c r="AA243" s="146"/>
      <c r="AB243" s="146"/>
      <c r="AC243" s="146"/>
      <c r="AD243" s="146"/>
      <c r="AE243" s="167"/>
      <c r="AF243" s="146"/>
      <c r="AG243" s="146"/>
      <c r="AH243" s="146"/>
      <c r="AI243" s="315"/>
      <c r="AJ243" s="146"/>
      <c r="AK243" s="170"/>
      <c r="AL243" s="311"/>
      <c r="AM243" s="234"/>
      <c r="AN243" s="234"/>
      <c r="AO243" s="234"/>
      <c r="AP243" s="234"/>
      <c r="AQ243" s="277"/>
      <c r="AR243" s="277" t="s">
        <v>1303</v>
      </c>
      <c r="AS243" s="207"/>
      <c r="AT243" s="173"/>
      <c r="AU243" s="173"/>
      <c r="AV243" s="173"/>
      <c r="AW243" s="173"/>
      <c r="AX243" s="173"/>
      <c r="AY243" s="173"/>
      <c r="AZ243" s="173"/>
      <c r="BA243" s="173"/>
      <c r="BB243" s="173"/>
      <c r="BC243" s="146"/>
      <c r="BD243" s="173"/>
      <c r="BE243" s="173"/>
      <c r="BF243" s="173"/>
      <c r="BG243" s="173"/>
      <c r="BH243" s="167"/>
      <c r="BI243" s="171"/>
      <c r="BJ243" s="234"/>
      <c r="BK243" s="303"/>
      <c r="BL243" s="173"/>
      <c r="BM243" s="304"/>
      <c r="BN243" s="278"/>
      <c r="BO243" s="171"/>
      <c r="BP243" s="146"/>
      <c r="BQ243" s="146"/>
      <c r="BR243" s="146"/>
      <c r="BS243" s="146"/>
      <c r="BT243" s="146"/>
      <c r="BU243" s="146"/>
      <c r="BV243" s="277"/>
      <c r="BW243" s="146"/>
      <c r="BX243" s="146"/>
      <c r="BY243" s="146"/>
      <c r="BZ243" s="146"/>
      <c r="CA243" s="146"/>
      <c r="CB243" s="146"/>
      <c r="CC243" s="277"/>
      <c r="CD243" s="146"/>
      <c r="CE243" s="146"/>
      <c r="CF243" s="146"/>
      <c r="CG243" s="146"/>
      <c r="CH243" s="146"/>
      <c r="CI243" s="146"/>
      <c r="CJ243" s="234"/>
      <c r="CK243" s="167"/>
      <c r="CL243" s="146"/>
      <c r="CM243" s="146"/>
      <c r="CN243" s="146"/>
      <c r="CO243" s="146"/>
      <c r="CP243" s="146"/>
      <c r="CQ243" s="146"/>
      <c r="CR243" s="167"/>
      <c r="CS243" s="231"/>
      <c r="CT243" s="231"/>
      <c r="CU243" s="231"/>
      <c r="CV243" s="231"/>
      <c r="CW243" s="231"/>
      <c r="CX243" s="231"/>
      <c r="CY243" s="231"/>
      <c r="CZ243" s="231"/>
      <c r="DA243" s="231"/>
      <c r="DB243" s="231"/>
      <c r="DC243" s="231"/>
      <c r="DD243" s="231"/>
      <c r="DE243" s="231"/>
      <c r="DF243" s="231"/>
      <c r="DG243" s="231"/>
      <c r="DH243" s="231"/>
      <c r="DI243" s="231"/>
      <c r="DJ243" s="231"/>
      <c r="DK243" s="231"/>
      <c r="DL243" s="231"/>
      <c r="DM243" s="231"/>
      <c r="DN243" s="231"/>
      <c r="DO243" s="231"/>
      <c r="DP243" s="231"/>
      <c r="DQ243" s="231"/>
      <c r="DR243" s="231"/>
      <c r="DS243" s="231"/>
      <c r="DT243" s="278"/>
      <c r="DU243" s="146"/>
      <c r="DV243" s="173"/>
      <c r="DW243" s="146"/>
      <c r="DX243" s="173"/>
      <c r="DY243" s="146"/>
      <c r="DZ243" s="315"/>
      <c r="EA243" s="146"/>
      <c r="EB243" s="315"/>
      <c r="EC243" s="146"/>
      <c r="ED243" s="207"/>
      <c r="EE243" s="231"/>
      <c r="EF243" s="231"/>
      <c r="EG243" s="231"/>
      <c r="EH243" s="233"/>
    </row>
    <row r="244" spans="1:138" x14ac:dyDescent="0.25">
      <c r="A244" s="152">
        <v>241</v>
      </c>
      <c r="B244" s="138"/>
      <c r="C244" s="138"/>
      <c r="D244" s="168">
        <v>42118</v>
      </c>
      <c r="E244" s="166">
        <v>1</v>
      </c>
      <c r="F244" s="166">
        <v>0</v>
      </c>
      <c r="G244" s="135"/>
      <c r="M244" s="167">
        <v>1</v>
      </c>
      <c r="N244" s="146">
        <v>1</v>
      </c>
      <c r="O244" s="146">
        <v>1</v>
      </c>
      <c r="P244" s="146">
        <v>1</v>
      </c>
      <c r="Q244" s="146">
        <v>1</v>
      </c>
      <c r="R244" s="146">
        <v>1</v>
      </c>
      <c r="S244" s="167"/>
      <c r="T244" s="146"/>
      <c r="U244" s="146"/>
      <c r="V244" s="146"/>
      <c r="W244" s="146"/>
      <c r="X244" s="146"/>
      <c r="Y244" s="167"/>
      <c r="Z244" s="146"/>
      <c r="AA244" s="146"/>
      <c r="AB244" s="146"/>
      <c r="AC244" s="146"/>
      <c r="AD244" s="146"/>
      <c r="AE244" s="167"/>
      <c r="AF244" s="146"/>
      <c r="AG244" s="146"/>
      <c r="AH244" s="146"/>
      <c r="AI244" s="315"/>
      <c r="AJ244" s="315"/>
      <c r="AK244" s="170"/>
      <c r="AL244" s="311"/>
      <c r="AM244" s="234"/>
      <c r="AN244" s="234"/>
      <c r="AO244" s="234"/>
      <c r="AP244" s="234"/>
      <c r="AQ244" s="277"/>
      <c r="AR244" s="277"/>
      <c r="AS244" s="207"/>
      <c r="AT244" s="173"/>
      <c r="AU244" s="173"/>
      <c r="AV244" s="173"/>
      <c r="AW244" s="173"/>
      <c r="AX244" s="173"/>
      <c r="AY244" s="173"/>
      <c r="AZ244" s="173"/>
      <c r="BA244" s="173"/>
      <c r="BB244" s="173"/>
      <c r="BC244" s="146"/>
      <c r="BD244" s="173"/>
      <c r="BE244" s="173"/>
      <c r="BF244" s="173"/>
      <c r="BG244" s="173"/>
      <c r="BH244" s="167"/>
      <c r="BI244" s="171"/>
      <c r="BJ244" s="234"/>
      <c r="BK244" s="303"/>
      <c r="BL244" s="173"/>
      <c r="BM244" s="304"/>
      <c r="BN244" s="278"/>
      <c r="BO244" s="171"/>
      <c r="BP244" s="146"/>
      <c r="BQ244" s="146"/>
      <c r="BR244" s="146"/>
      <c r="BS244" s="146"/>
      <c r="BT244" s="146"/>
      <c r="BU244" s="146"/>
      <c r="BV244" s="277"/>
      <c r="BW244" s="146"/>
      <c r="BX244" s="146"/>
      <c r="BY244" s="146"/>
      <c r="BZ244" s="146"/>
      <c r="CA244" s="146"/>
      <c r="CB244" s="146"/>
      <c r="CC244" s="277"/>
      <c r="CD244" s="146"/>
      <c r="CE244" s="146"/>
      <c r="CF244" s="146"/>
      <c r="CG244" s="146"/>
      <c r="CH244" s="146"/>
      <c r="CI244" s="146"/>
      <c r="CJ244" s="234"/>
      <c r="CK244" s="167"/>
      <c r="CL244" s="146"/>
      <c r="CM244" s="146"/>
      <c r="CN244" s="146"/>
      <c r="CO244" s="146"/>
      <c r="CP244" s="146"/>
      <c r="CQ244" s="146"/>
      <c r="CR244" s="167"/>
      <c r="CS244" s="231"/>
      <c r="CT244" s="231"/>
      <c r="CU244" s="231"/>
      <c r="CV244" s="231"/>
      <c r="CW244" s="231"/>
      <c r="CX244" s="231"/>
      <c r="CY244" s="231"/>
      <c r="CZ244" s="231"/>
      <c r="DA244" s="231"/>
      <c r="DB244" s="231"/>
      <c r="DC244" s="231"/>
      <c r="DD244" s="231"/>
      <c r="DE244" s="231"/>
      <c r="DF244" s="231"/>
      <c r="DG244" s="231"/>
      <c r="DH244" s="231"/>
      <c r="DI244" s="231"/>
      <c r="DJ244" s="231"/>
      <c r="DK244" s="231"/>
      <c r="DL244" s="231"/>
      <c r="DM244" s="231"/>
      <c r="DN244" s="231"/>
      <c r="DO244" s="231"/>
      <c r="DP244" s="231"/>
      <c r="DQ244" s="231"/>
      <c r="DR244" s="231"/>
      <c r="DS244" s="231"/>
      <c r="DT244" s="278"/>
      <c r="DU244" s="146"/>
      <c r="DV244" s="173"/>
      <c r="DW244" s="146"/>
      <c r="DX244" s="173"/>
      <c r="DY244" s="146"/>
      <c r="DZ244" s="315"/>
      <c r="EA244" s="315"/>
      <c r="EB244" s="146"/>
      <c r="EC244" s="146"/>
      <c r="ED244" s="234"/>
      <c r="EE244" s="234"/>
      <c r="EF244" s="234"/>
      <c r="EG244" s="231"/>
      <c r="EH244" s="233"/>
    </row>
    <row r="245" spans="1:138" x14ac:dyDescent="0.25">
      <c r="A245" s="152">
        <v>242</v>
      </c>
      <c r="B245" s="138"/>
      <c r="C245" s="138"/>
      <c r="D245" s="168">
        <v>42124</v>
      </c>
      <c r="E245" s="166">
        <v>1</v>
      </c>
      <c r="F245" s="166">
        <v>0</v>
      </c>
      <c r="G245" s="135"/>
      <c r="M245" s="167"/>
      <c r="N245" s="146">
        <v>1</v>
      </c>
      <c r="O245" s="146">
        <v>1</v>
      </c>
      <c r="P245" s="146">
        <v>1</v>
      </c>
      <c r="Q245" s="146">
        <v>1</v>
      </c>
      <c r="R245" s="146">
        <v>1</v>
      </c>
      <c r="S245" s="167"/>
      <c r="T245" s="146"/>
      <c r="U245" s="146"/>
      <c r="V245" s="146"/>
      <c r="W245" s="146"/>
      <c r="X245" s="146"/>
      <c r="Y245" s="167"/>
      <c r="Z245" s="146"/>
      <c r="AA245" s="146"/>
      <c r="AB245" s="146"/>
      <c r="AC245" s="146"/>
      <c r="AD245" s="146"/>
      <c r="AE245" s="167"/>
      <c r="AF245" s="146"/>
      <c r="AG245" s="146"/>
      <c r="AH245" s="146"/>
      <c r="AI245" s="315"/>
      <c r="AJ245" s="146"/>
      <c r="AK245" s="170"/>
      <c r="AL245" s="311"/>
      <c r="AM245" s="234"/>
      <c r="AN245" s="234"/>
      <c r="AO245" s="234"/>
      <c r="AP245" s="234"/>
      <c r="AQ245" s="277"/>
      <c r="AR245" s="277"/>
      <c r="AS245" s="207"/>
      <c r="AT245" s="173"/>
      <c r="AU245" s="173"/>
      <c r="AV245" s="173"/>
      <c r="AW245" s="173"/>
      <c r="AX245" s="173"/>
      <c r="AY245" s="173"/>
      <c r="AZ245" s="173"/>
      <c r="BA245" s="173"/>
      <c r="BB245" s="173"/>
      <c r="BC245" s="146"/>
      <c r="BD245" s="173"/>
      <c r="BE245" s="173"/>
      <c r="BF245" s="173"/>
      <c r="BG245" s="173"/>
      <c r="BH245" s="167"/>
      <c r="BI245" s="171"/>
      <c r="BJ245" s="234"/>
      <c r="BK245" s="303"/>
      <c r="BL245" s="173"/>
      <c r="BM245" s="304"/>
      <c r="BN245" s="278"/>
      <c r="BO245" s="171"/>
      <c r="BP245" s="146"/>
      <c r="BQ245" s="146"/>
      <c r="BR245" s="146"/>
      <c r="BS245" s="146"/>
      <c r="BT245" s="146"/>
      <c r="BU245" s="146"/>
      <c r="BV245" s="277"/>
      <c r="BW245" s="146"/>
      <c r="BX245" s="146"/>
      <c r="BY245" s="146"/>
      <c r="BZ245" s="146"/>
      <c r="CA245" s="146"/>
      <c r="CB245" s="146"/>
      <c r="CC245" s="277"/>
      <c r="CD245" s="146"/>
      <c r="CE245" s="146"/>
      <c r="CF245" s="146"/>
      <c r="CG245" s="146"/>
      <c r="CH245" s="146"/>
      <c r="CI245" s="146"/>
      <c r="CJ245" s="234"/>
      <c r="CK245" s="167"/>
      <c r="CL245" s="146"/>
      <c r="CM245" s="146"/>
      <c r="CN245" s="146"/>
      <c r="CO245" s="146"/>
      <c r="CP245" s="146"/>
      <c r="CQ245" s="146"/>
      <c r="CR245" s="167"/>
      <c r="CS245" s="231"/>
      <c r="CT245" s="231"/>
      <c r="CU245" s="231"/>
      <c r="CV245" s="231"/>
      <c r="CW245" s="231"/>
      <c r="CX245" s="231"/>
      <c r="CY245" s="231"/>
      <c r="CZ245" s="231"/>
      <c r="DA245" s="231"/>
      <c r="DB245" s="231"/>
      <c r="DC245" s="231"/>
      <c r="DD245" s="231"/>
      <c r="DE245" s="231"/>
      <c r="DF245" s="231"/>
      <c r="DG245" s="231"/>
      <c r="DH245" s="231"/>
      <c r="DI245" s="231"/>
      <c r="DJ245" s="231"/>
      <c r="DK245" s="231"/>
      <c r="DL245" s="231"/>
      <c r="DM245" s="231"/>
      <c r="DN245" s="231"/>
      <c r="DO245" s="231"/>
      <c r="DP245" s="231"/>
      <c r="DQ245" s="231"/>
      <c r="DR245" s="231"/>
      <c r="DS245" s="231"/>
      <c r="DT245" s="278"/>
      <c r="DU245" s="146"/>
      <c r="DV245" s="173"/>
      <c r="DW245" s="146"/>
      <c r="DX245" s="173"/>
      <c r="DY245" s="146"/>
      <c r="DZ245" s="315"/>
      <c r="EA245" s="146"/>
      <c r="EB245" s="315"/>
      <c r="EC245" s="146"/>
      <c r="ED245" s="207"/>
      <c r="EE245" s="231"/>
      <c r="EF245" s="231"/>
      <c r="EG245" s="231"/>
      <c r="EH245" s="233"/>
    </row>
    <row r="246" spans="1:138" x14ac:dyDescent="0.25">
      <c r="A246" s="152">
        <v>243</v>
      </c>
      <c r="B246" s="138"/>
      <c r="C246" s="138"/>
      <c r="D246" s="391">
        <v>42146</v>
      </c>
      <c r="E246" s="166">
        <v>1</v>
      </c>
      <c r="F246" s="166">
        <v>0</v>
      </c>
      <c r="G246" s="135"/>
      <c r="M246" s="167"/>
      <c r="N246" s="146"/>
      <c r="O246" s="146"/>
      <c r="P246" s="146"/>
      <c r="Q246" s="146">
        <v>2</v>
      </c>
      <c r="R246" s="146">
        <v>2</v>
      </c>
      <c r="S246" s="167"/>
      <c r="T246" s="146"/>
      <c r="U246" s="146"/>
      <c r="V246" s="146"/>
      <c r="W246" s="146"/>
      <c r="X246" s="146"/>
      <c r="Y246" s="167"/>
      <c r="Z246" s="146"/>
      <c r="AA246" s="146"/>
      <c r="AB246" s="146"/>
      <c r="AC246" s="146"/>
      <c r="AD246" s="146"/>
      <c r="AE246" s="167"/>
      <c r="AF246" s="146"/>
      <c r="AG246" s="146"/>
      <c r="AH246" s="146"/>
      <c r="AI246" s="146"/>
      <c r="AJ246" s="146"/>
      <c r="AK246" s="170"/>
      <c r="AL246" s="311"/>
      <c r="AM246" s="234"/>
      <c r="AN246" s="234"/>
      <c r="AO246" s="234"/>
      <c r="AP246" s="234"/>
      <c r="AQ246" s="277"/>
      <c r="AR246" s="317"/>
      <c r="AS246" s="207"/>
      <c r="AT246" s="173"/>
      <c r="AU246" s="173"/>
      <c r="AV246" s="173"/>
      <c r="AW246" s="173"/>
      <c r="AX246" s="173"/>
      <c r="AY246" s="173"/>
      <c r="AZ246" s="173"/>
      <c r="BA246" s="173"/>
      <c r="BB246" s="173"/>
      <c r="BC246" s="146"/>
      <c r="BD246" s="173"/>
      <c r="BE246" s="173"/>
      <c r="BF246" s="173"/>
      <c r="BG246" s="173"/>
      <c r="BH246" s="167"/>
      <c r="BI246" s="171"/>
      <c r="BJ246" s="234"/>
      <c r="BK246" s="303"/>
      <c r="BL246" s="173"/>
      <c r="BM246" s="304"/>
      <c r="BN246" s="278"/>
      <c r="BO246" s="171"/>
      <c r="BP246" s="146"/>
      <c r="BQ246" s="146"/>
      <c r="BR246" s="146"/>
      <c r="BS246" s="146"/>
      <c r="BT246" s="146"/>
      <c r="BU246" s="146"/>
      <c r="BV246" s="277"/>
      <c r="BW246" s="146"/>
      <c r="BX246" s="146"/>
      <c r="BY246" s="146"/>
      <c r="BZ246" s="146"/>
      <c r="CA246" s="146"/>
      <c r="CB246" s="146"/>
      <c r="CC246" s="277"/>
      <c r="CD246" s="146"/>
      <c r="CE246" s="146"/>
      <c r="CF246" s="146"/>
      <c r="CG246" s="146"/>
      <c r="CH246" s="146"/>
      <c r="CI246" s="146"/>
      <c r="CJ246" s="234"/>
      <c r="CK246" s="167"/>
      <c r="CL246" s="146"/>
      <c r="CM246" s="146"/>
      <c r="CN246" s="146"/>
      <c r="CO246" s="146"/>
      <c r="CP246" s="146"/>
      <c r="CQ246" s="146"/>
      <c r="CR246" s="167"/>
      <c r="CS246" s="231"/>
      <c r="CT246" s="231"/>
      <c r="CU246" s="231"/>
      <c r="CV246" s="231"/>
      <c r="CW246" s="231"/>
      <c r="CX246" s="231"/>
      <c r="CY246" s="231"/>
      <c r="CZ246" s="231"/>
      <c r="DA246" s="231"/>
      <c r="DB246" s="231"/>
      <c r="DC246" s="231"/>
      <c r="DD246" s="231"/>
      <c r="DE246" s="231"/>
      <c r="DF246" s="231"/>
      <c r="DG246" s="231"/>
      <c r="DH246" s="231"/>
      <c r="DI246" s="231"/>
      <c r="DJ246" s="231"/>
      <c r="DK246" s="231"/>
      <c r="DL246" s="231"/>
      <c r="DM246" s="231"/>
      <c r="DN246" s="231"/>
      <c r="DO246" s="231"/>
      <c r="DP246" s="231"/>
      <c r="DQ246" s="231"/>
      <c r="DR246" s="231"/>
      <c r="DS246" s="231"/>
      <c r="DT246" s="278"/>
      <c r="DU246" s="146"/>
      <c r="DV246" s="173"/>
      <c r="DW246" s="146"/>
      <c r="DX246" s="173"/>
      <c r="DY246" s="146"/>
      <c r="DZ246" s="146"/>
      <c r="EA246" s="146"/>
      <c r="EB246" s="146"/>
      <c r="EC246" s="146"/>
      <c r="ED246" s="207"/>
      <c r="EE246" s="231"/>
      <c r="EF246" s="231"/>
      <c r="EG246" s="231"/>
      <c r="EH246" s="233"/>
    </row>
    <row r="247" spans="1:138" x14ac:dyDescent="0.25">
      <c r="A247" s="152">
        <v>244</v>
      </c>
      <c r="B247" s="138"/>
      <c r="C247" s="138"/>
      <c r="D247" s="168">
        <v>42118</v>
      </c>
      <c r="E247" s="166">
        <v>1</v>
      </c>
      <c r="F247" s="166">
        <v>0</v>
      </c>
      <c r="G247" s="135"/>
      <c r="I247" s="125"/>
      <c r="L247"/>
      <c r="M247" s="167">
        <v>1</v>
      </c>
      <c r="N247" s="146">
        <v>1</v>
      </c>
      <c r="O247" s="146">
        <v>1</v>
      </c>
      <c r="P247" s="146">
        <v>1</v>
      </c>
      <c r="Q247" s="146">
        <v>1</v>
      </c>
      <c r="R247" s="146">
        <v>1</v>
      </c>
      <c r="S247" s="167"/>
      <c r="T247" s="146"/>
      <c r="U247" s="146"/>
      <c r="V247" s="146"/>
      <c r="W247" s="146"/>
      <c r="X247" s="146"/>
      <c r="Y247" s="167"/>
      <c r="Z247" s="146"/>
      <c r="AA247" s="146"/>
      <c r="AB247" s="146"/>
      <c r="AC247" s="146"/>
      <c r="AD247" s="146"/>
      <c r="AE247" s="167"/>
      <c r="AF247" s="146"/>
      <c r="AG247" s="146"/>
      <c r="AH247" s="146"/>
      <c r="AI247" s="315"/>
      <c r="AJ247" s="146"/>
      <c r="AK247" s="170"/>
      <c r="AL247" s="311"/>
      <c r="AM247" s="234"/>
      <c r="AN247" s="234"/>
      <c r="AO247" s="234"/>
      <c r="AP247" s="234"/>
      <c r="AQ247" s="277"/>
      <c r="AR247" s="277"/>
      <c r="AS247" s="207"/>
      <c r="AT247" s="173"/>
      <c r="AU247" s="173"/>
      <c r="AV247" s="173"/>
      <c r="AW247" s="173"/>
      <c r="AX247" s="173"/>
      <c r="AY247" s="173"/>
      <c r="AZ247" s="173"/>
      <c r="BA247" s="173"/>
      <c r="BB247" s="173"/>
      <c r="BC247" s="146"/>
      <c r="BD247" s="173"/>
      <c r="BE247" s="173"/>
      <c r="BF247" s="173"/>
      <c r="BG247" s="173"/>
      <c r="BH247" s="167"/>
      <c r="BI247" s="171"/>
      <c r="BJ247" s="234"/>
      <c r="BK247" s="303"/>
      <c r="BL247" s="173"/>
      <c r="BM247" s="304"/>
      <c r="BN247" s="278"/>
      <c r="BO247" s="171"/>
      <c r="BP247" s="146"/>
      <c r="BQ247" s="146"/>
      <c r="BR247" s="231"/>
      <c r="BS247" s="231"/>
      <c r="BT247" s="231"/>
      <c r="BU247" s="231"/>
      <c r="BV247" s="277"/>
      <c r="BW247" s="146"/>
      <c r="BX247" s="146"/>
      <c r="BY247" s="146"/>
      <c r="BZ247" s="146"/>
      <c r="CA247" s="146"/>
      <c r="CB247" s="146"/>
      <c r="CC247" s="277"/>
      <c r="CD247" s="146"/>
      <c r="CE247" s="146"/>
      <c r="CF247" s="146"/>
      <c r="CG247" s="146"/>
      <c r="CH247" s="146"/>
      <c r="CI247" s="146"/>
      <c r="CJ247" s="234"/>
      <c r="CK247" s="167"/>
      <c r="CL247" s="146"/>
      <c r="CM247" s="146"/>
      <c r="CN247" s="146"/>
      <c r="CO247" s="146"/>
      <c r="CP247" s="146"/>
      <c r="CQ247" s="146"/>
      <c r="CR247" s="167"/>
      <c r="CS247" s="231"/>
      <c r="CT247" s="231"/>
      <c r="CU247" s="231"/>
      <c r="CV247" s="231"/>
      <c r="CW247" s="231"/>
      <c r="CX247" s="231"/>
      <c r="CY247" s="231"/>
      <c r="CZ247" s="231"/>
      <c r="DA247" s="231"/>
      <c r="DB247" s="231"/>
      <c r="DC247" s="231"/>
      <c r="DD247" s="231"/>
      <c r="DE247" s="231"/>
      <c r="DF247" s="231"/>
      <c r="DG247" s="231"/>
      <c r="DH247" s="231"/>
      <c r="DI247" s="231"/>
      <c r="DJ247" s="231"/>
      <c r="DK247" s="231"/>
      <c r="DL247" s="231"/>
      <c r="DM247" s="231"/>
      <c r="DN247" s="231"/>
      <c r="DO247" s="231"/>
      <c r="DP247" s="231"/>
      <c r="DQ247" s="231"/>
      <c r="DR247" s="231"/>
      <c r="DS247" s="231"/>
      <c r="DT247" s="278"/>
      <c r="DU247" s="146"/>
      <c r="DV247" s="173"/>
      <c r="DW247" s="146"/>
      <c r="DX247" s="173"/>
      <c r="DY247" s="146"/>
      <c r="DZ247" s="315"/>
      <c r="EA247" s="146"/>
      <c r="EB247" s="146"/>
      <c r="EC247" s="146"/>
      <c r="ED247" s="207"/>
      <c r="EE247" s="231"/>
      <c r="EF247" s="231"/>
      <c r="EG247" s="231"/>
      <c r="EH247" s="233"/>
    </row>
    <row r="248" spans="1:138" x14ac:dyDescent="0.25">
      <c r="A248" s="152">
        <v>245</v>
      </c>
      <c r="B248" s="138"/>
      <c r="C248" s="138"/>
      <c r="D248" s="168">
        <v>42118</v>
      </c>
      <c r="E248" s="166">
        <v>1</v>
      </c>
      <c r="F248" s="166">
        <v>0</v>
      </c>
      <c r="G248" s="135"/>
      <c r="M248" s="167">
        <v>1</v>
      </c>
      <c r="N248" s="146">
        <v>1</v>
      </c>
      <c r="O248" s="146">
        <v>1</v>
      </c>
      <c r="P248" s="146">
        <v>0</v>
      </c>
      <c r="Q248" s="146">
        <v>0</v>
      </c>
      <c r="R248" s="146">
        <v>0</v>
      </c>
      <c r="S248" s="167"/>
      <c r="T248" s="146"/>
      <c r="U248" s="146"/>
      <c r="V248" s="146"/>
      <c r="W248" s="146"/>
      <c r="X248" s="146"/>
      <c r="Y248" s="167"/>
      <c r="Z248" s="146"/>
      <c r="AA248" s="146"/>
      <c r="AB248" s="146"/>
      <c r="AC248" s="146"/>
      <c r="AD248" s="146"/>
      <c r="AE248" s="167"/>
      <c r="AF248" s="146"/>
      <c r="AG248" s="146"/>
      <c r="AH248" s="146"/>
      <c r="AI248" s="315"/>
      <c r="AJ248" s="146"/>
      <c r="AK248" s="169"/>
      <c r="AL248" s="311"/>
      <c r="AM248" s="234"/>
      <c r="AN248" s="234"/>
      <c r="AO248" s="234">
        <v>50</v>
      </c>
      <c r="AP248" s="234"/>
      <c r="AQ248" s="277"/>
      <c r="AR248" s="277" t="s">
        <v>1309</v>
      </c>
      <c r="AS248" s="207">
        <v>1</v>
      </c>
      <c r="AT248" s="173"/>
      <c r="AU248" s="173"/>
      <c r="AV248" s="173"/>
      <c r="AW248" s="173"/>
      <c r="AX248" s="173"/>
      <c r="AY248" s="173"/>
      <c r="AZ248" s="173"/>
      <c r="BA248" s="173"/>
      <c r="BB248" s="173"/>
      <c r="BC248" s="146">
        <v>1</v>
      </c>
      <c r="BD248" s="173">
        <v>1.5</v>
      </c>
      <c r="BE248" s="173"/>
      <c r="BF248" s="173"/>
      <c r="BG248" s="173"/>
      <c r="BH248" s="167"/>
      <c r="BI248" s="171"/>
      <c r="BJ248" s="234"/>
      <c r="BK248" s="303"/>
      <c r="BL248" s="173"/>
      <c r="BM248" s="304"/>
      <c r="BN248" s="278"/>
      <c r="BO248" s="171"/>
      <c r="BP248" s="146"/>
      <c r="BQ248" s="146"/>
      <c r="BR248" s="146"/>
      <c r="BS248" s="146"/>
      <c r="BT248" s="146"/>
      <c r="BU248" s="146"/>
      <c r="BV248" s="277"/>
      <c r="BW248" s="146"/>
      <c r="BX248" s="146"/>
      <c r="BY248" s="146"/>
      <c r="BZ248" s="146"/>
      <c r="CA248" s="146"/>
      <c r="CB248" s="146"/>
      <c r="CC248" s="277"/>
      <c r="CD248" s="146"/>
      <c r="CE248" s="146"/>
      <c r="CF248" s="146"/>
      <c r="CG248" s="146"/>
      <c r="CH248" s="146"/>
      <c r="CI248" s="146"/>
      <c r="CJ248" s="234"/>
      <c r="CK248" s="167"/>
      <c r="CL248" s="146"/>
      <c r="CM248" s="146"/>
      <c r="CN248" s="146"/>
      <c r="CO248" s="146"/>
      <c r="CP248" s="146"/>
      <c r="CQ248" s="146"/>
      <c r="CR248" s="167"/>
      <c r="CS248" s="231"/>
      <c r="CT248" s="231"/>
      <c r="CU248" s="231"/>
      <c r="CV248" s="231"/>
      <c r="CW248" s="231"/>
      <c r="CX248" s="231"/>
      <c r="CY248" s="231"/>
      <c r="CZ248" s="231"/>
      <c r="DA248" s="231"/>
      <c r="DB248" s="231"/>
      <c r="DC248" s="231"/>
      <c r="DD248" s="231"/>
      <c r="DE248" s="231"/>
      <c r="DF248" s="231"/>
      <c r="DG248" s="231"/>
      <c r="DH248" s="231"/>
      <c r="DI248" s="231"/>
      <c r="DJ248" s="231"/>
      <c r="DK248" s="231"/>
      <c r="DL248" s="231"/>
      <c r="DM248" s="231"/>
      <c r="DN248" s="231"/>
      <c r="DO248" s="231"/>
      <c r="DP248" s="231"/>
      <c r="DQ248" s="231"/>
      <c r="DR248" s="231"/>
      <c r="DS248" s="231"/>
      <c r="DT248" s="278"/>
      <c r="DU248" s="146"/>
      <c r="DV248" s="173"/>
      <c r="DW248" s="146"/>
      <c r="DX248" s="173"/>
      <c r="DY248" s="146"/>
      <c r="DZ248" s="315"/>
      <c r="EA248" s="146"/>
      <c r="EB248" s="315"/>
      <c r="EC248" s="146"/>
      <c r="ED248" s="207"/>
      <c r="EE248" s="231"/>
      <c r="EF248" s="231"/>
      <c r="EG248" s="231"/>
      <c r="EH248" s="233"/>
    </row>
    <row r="249" spans="1:138" x14ac:dyDescent="0.25">
      <c r="A249" s="152">
        <v>246</v>
      </c>
      <c r="B249" s="138"/>
      <c r="C249" s="138"/>
      <c r="D249" s="168">
        <v>42118</v>
      </c>
      <c r="E249" s="166">
        <v>1</v>
      </c>
      <c r="F249" s="166" t="s">
        <v>1142</v>
      </c>
      <c r="G249" s="135"/>
      <c r="M249" s="167">
        <v>0</v>
      </c>
      <c r="N249" s="146">
        <v>0</v>
      </c>
      <c r="O249" s="146">
        <v>0</v>
      </c>
      <c r="P249" s="146">
        <v>0</v>
      </c>
      <c r="Q249" s="146">
        <v>0</v>
      </c>
      <c r="R249" s="146">
        <v>0</v>
      </c>
      <c r="S249" s="167"/>
      <c r="T249" s="146"/>
      <c r="U249" s="146"/>
      <c r="V249" s="146"/>
      <c r="W249" s="146"/>
      <c r="X249" s="146"/>
      <c r="Y249" s="167"/>
      <c r="Z249" s="146"/>
      <c r="AA249" s="146"/>
      <c r="AB249" s="146"/>
      <c r="AC249" s="146"/>
      <c r="AD249" s="146"/>
      <c r="AE249" s="167"/>
      <c r="AF249" s="146"/>
      <c r="AG249" s="146"/>
      <c r="AH249" s="146"/>
      <c r="AI249" s="315"/>
      <c r="AJ249" s="315"/>
      <c r="AK249" s="169"/>
      <c r="AL249" s="311">
        <v>20</v>
      </c>
      <c r="AM249" s="234"/>
      <c r="AN249" s="234"/>
      <c r="AO249" s="234"/>
      <c r="AP249" s="234"/>
      <c r="AQ249" s="277"/>
      <c r="AR249" s="277" t="s">
        <v>1293</v>
      </c>
      <c r="AS249" s="207">
        <v>1</v>
      </c>
      <c r="AT249" s="173"/>
      <c r="AU249" s="173"/>
      <c r="AV249" s="173"/>
      <c r="AW249" s="173"/>
      <c r="AX249" s="173"/>
      <c r="AY249" s="173"/>
      <c r="AZ249" s="173"/>
      <c r="BA249" s="173"/>
      <c r="BB249" s="173"/>
      <c r="BC249" s="146">
        <v>1</v>
      </c>
      <c r="BD249" s="173">
        <v>1.1599999999999999</v>
      </c>
      <c r="BE249" s="173"/>
      <c r="BF249" s="173"/>
      <c r="BG249" s="173"/>
      <c r="BH249" s="167"/>
      <c r="BI249" s="171"/>
      <c r="BJ249" s="234"/>
      <c r="BK249" s="303"/>
      <c r="BL249" s="173"/>
      <c r="BM249" s="304"/>
      <c r="BN249" s="278"/>
      <c r="BO249" s="171"/>
      <c r="BP249" s="146"/>
      <c r="BQ249" s="146"/>
      <c r="BR249" s="146"/>
      <c r="BS249" s="146"/>
      <c r="BT249" s="146"/>
      <c r="BU249" s="146"/>
      <c r="BV249" s="277"/>
      <c r="BW249" s="146"/>
      <c r="BX249" s="146"/>
      <c r="BY249" s="146"/>
      <c r="BZ249" s="146"/>
      <c r="CA249" s="146"/>
      <c r="CB249" s="146"/>
      <c r="CC249" s="277"/>
      <c r="CD249" s="146"/>
      <c r="CE249" s="146"/>
      <c r="CF249" s="146"/>
      <c r="CG249" s="146"/>
      <c r="CH249" s="146"/>
      <c r="CI249" s="146"/>
      <c r="CJ249" s="234"/>
      <c r="CK249" s="318"/>
      <c r="CL249" s="308"/>
      <c r="CM249" s="308"/>
      <c r="CN249" s="308"/>
      <c r="CO249" s="308"/>
      <c r="CP249" s="308"/>
      <c r="CQ249" s="308"/>
      <c r="CR249" s="167"/>
      <c r="CS249" s="231"/>
      <c r="CT249" s="231"/>
      <c r="CU249" s="231"/>
      <c r="CV249" s="231"/>
      <c r="CW249" s="231"/>
      <c r="CX249" s="231"/>
      <c r="CY249" s="231"/>
      <c r="CZ249" s="231"/>
      <c r="DA249" s="231"/>
      <c r="DB249" s="231"/>
      <c r="DC249" s="231"/>
      <c r="DD249" s="231"/>
      <c r="DE249" s="231"/>
      <c r="DF249" s="231"/>
      <c r="DG249" s="231"/>
      <c r="DH249" s="231"/>
      <c r="DI249" s="231"/>
      <c r="DJ249" s="231"/>
      <c r="DK249" s="231"/>
      <c r="DL249" s="231"/>
      <c r="DM249" s="231"/>
      <c r="DN249" s="231"/>
      <c r="DO249" s="231"/>
      <c r="DP249" s="231"/>
      <c r="DQ249" s="231"/>
      <c r="DR249" s="231"/>
      <c r="DS249" s="231"/>
      <c r="DT249" s="278"/>
      <c r="DU249" s="146"/>
      <c r="DV249" s="173"/>
      <c r="DW249" s="146"/>
      <c r="DX249" s="173"/>
      <c r="DY249" s="146"/>
      <c r="DZ249" s="315"/>
      <c r="EA249" s="315"/>
      <c r="EB249" s="146"/>
      <c r="EC249" s="146"/>
      <c r="ED249" s="207"/>
      <c r="EE249" s="231"/>
      <c r="EF249" s="231"/>
      <c r="EG249" s="231"/>
      <c r="EH249" s="233"/>
    </row>
    <row r="250" spans="1:138" x14ac:dyDescent="0.25">
      <c r="A250" s="152">
        <v>247</v>
      </c>
      <c r="B250" s="138"/>
      <c r="C250" s="138"/>
      <c r="D250" s="168">
        <v>42118</v>
      </c>
      <c r="E250" s="166">
        <v>1</v>
      </c>
      <c r="F250" s="166">
        <v>1</v>
      </c>
      <c r="G250" s="135"/>
      <c r="M250" s="167">
        <v>1</v>
      </c>
      <c r="N250" s="146">
        <v>1</v>
      </c>
      <c r="O250" s="146">
        <v>0</v>
      </c>
      <c r="P250" s="146">
        <v>0</v>
      </c>
      <c r="Q250" s="146">
        <v>0</v>
      </c>
      <c r="R250" s="146">
        <v>0</v>
      </c>
      <c r="S250" s="167"/>
      <c r="T250" s="146" t="s">
        <v>1128</v>
      </c>
      <c r="U250" s="146"/>
      <c r="V250" s="146"/>
      <c r="W250" s="146"/>
      <c r="X250" s="146"/>
      <c r="Y250" s="167"/>
      <c r="Z250" s="146">
        <v>2</v>
      </c>
      <c r="AA250" s="146">
        <v>0</v>
      </c>
      <c r="AB250" s="146"/>
      <c r="AC250" s="146"/>
      <c r="AD250" s="146"/>
      <c r="AE250" s="167">
        <v>2</v>
      </c>
      <c r="AF250" s="146"/>
      <c r="AG250" s="146"/>
      <c r="AH250" s="146"/>
      <c r="AI250" s="146"/>
      <c r="AJ250" s="146"/>
      <c r="AK250" s="170"/>
      <c r="AL250" s="311"/>
      <c r="AM250" s="234"/>
      <c r="AN250" s="234">
        <v>100</v>
      </c>
      <c r="AO250" s="234"/>
      <c r="AP250" s="234"/>
      <c r="AQ250" s="277"/>
      <c r="AR250" s="319" t="s">
        <v>1283</v>
      </c>
      <c r="AS250" s="207">
        <v>1</v>
      </c>
      <c r="AT250" s="173"/>
      <c r="AU250" s="173"/>
      <c r="AV250" s="173"/>
      <c r="AW250" s="173"/>
      <c r="AX250" s="173"/>
      <c r="AY250" s="173"/>
      <c r="AZ250" s="173"/>
      <c r="BA250" s="173"/>
      <c r="BB250" s="173"/>
      <c r="BC250" s="146">
        <v>1</v>
      </c>
      <c r="BD250" s="146">
        <v>2.06</v>
      </c>
      <c r="BE250" s="146"/>
      <c r="BF250" s="146"/>
      <c r="BG250" s="146"/>
      <c r="BH250" s="167">
        <v>0</v>
      </c>
      <c r="BI250" s="171">
        <v>0</v>
      </c>
      <c r="BJ250" s="234"/>
      <c r="BK250" s="303"/>
      <c r="BL250" s="173"/>
      <c r="BM250" s="304"/>
      <c r="BN250" s="311"/>
      <c r="BO250" s="277"/>
      <c r="BP250" s="146"/>
      <c r="BQ250" s="146"/>
      <c r="BR250" s="146"/>
      <c r="BS250" s="146"/>
      <c r="BT250" s="146"/>
      <c r="BU250" s="146"/>
      <c r="BV250" s="234"/>
      <c r="BW250" s="167"/>
      <c r="BX250" s="146"/>
      <c r="BY250" s="146"/>
      <c r="BZ250" s="146"/>
      <c r="CA250" s="146"/>
      <c r="CB250" s="146"/>
      <c r="CC250" s="234"/>
      <c r="CD250" s="167"/>
      <c r="CE250" s="146"/>
      <c r="CF250" s="146"/>
      <c r="CG250" s="146"/>
      <c r="CH250" s="146"/>
      <c r="CI250" s="146"/>
      <c r="CJ250" s="277"/>
      <c r="CK250" s="146"/>
      <c r="CL250" s="231"/>
      <c r="CM250" s="231"/>
      <c r="CN250" s="231"/>
      <c r="CO250" s="231"/>
      <c r="CP250" s="231"/>
      <c r="CQ250" s="231"/>
      <c r="CR250" s="167"/>
      <c r="CS250" s="231"/>
      <c r="CT250" s="231"/>
      <c r="CU250" s="231"/>
      <c r="CV250" s="231"/>
      <c r="CW250" s="231"/>
      <c r="CX250" s="231"/>
      <c r="CY250" s="231"/>
      <c r="CZ250" s="231"/>
      <c r="DA250" s="231"/>
      <c r="DB250" s="231"/>
      <c r="DC250" s="231"/>
      <c r="DD250" s="231"/>
      <c r="DE250" s="231"/>
      <c r="DF250" s="231"/>
      <c r="DG250" s="231"/>
      <c r="DH250" s="231"/>
      <c r="DI250" s="231"/>
      <c r="DJ250" s="231"/>
      <c r="DK250" s="231"/>
      <c r="DL250" s="231"/>
      <c r="DM250" s="231"/>
      <c r="DN250" s="231"/>
      <c r="DO250" s="231"/>
      <c r="DP250" s="231"/>
      <c r="DQ250" s="231"/>
      <c r="DR250" s="231"/>
      <c r="DS250" s="231"/>
      <c r="DT250" s="278"/>
      <c r="DU250" s="146"/>
      <c r="DV250" s="146"/>
      <c r="DW250" s="146"/>
      <c r="DX250" s="173"/>
      <c r="DY250" s="146"/>
      <c r="DZ250" s="146"/>
      <c r="EA250" s="146"/>
      <c r="EB250" s="315"/>
      <c r="EC250" s="146"/>
      <c r="ED250" s="234"/>
      <c r="EE250" s="234"/>
      <c r="EF250" s="234"/>
      <c r="EG250" s="231"/>
      <c r="EH250" s="77"/>
    </row>
    <row r="251" spans="1:138" x14ac:dyDescent="0.25">
      <c r="A251" s="152">
        <v>248</v>
      </c>
      <c r="D251" s="168">
        <v>42118</v>
      </c>
      <c r="E251" s="166">
        <v>1</v>
      </c>
      <c r="F251" s="166">
        <v>0</v>
      </c>
      <c r="G251" s="135"/>
      <c r="I251" s="125"/>
      <c r="L251"/>
      <c r="M251" s="167">
        <v>1</v>
      </c>
      <c r="N251" s="146">
        <v>1</v>
      </c>
      <c r="O251" s="146">
        <v>0</v>
      </c>
      <c r="P251" s="146">
        <v>0</v>
      </c>
      <c r="Q251" s="146">
        <v>0</v>
      </c>
      <c r="R251" s="146">
        <v>0</v>
      </c>
      <c r="S251" s="167"/>
      <c r="T251" s="146"/>
      <c r="U251" s="146"/>
      <c r="V251" s="234"/>
      <c r="W251" s="234"/>
      <c r="X251" s="234"/>
      <c r="Y251" s="167"/>
      <c r="Z251" s="146"/>
      <c r="AA251" s="146"/>
      <c r="AB251" s="146"/>
      <c r="AC251" s="146"/>
      <c r="AD251" s="146"/>
      <c r="AE251" s="167"/>
      <c r="AF251" s="146"/>
      <c r="AG251" s="146"/>
      <c r="AH251" s="146"/>
      <c r="AI251" s="169"/>
      <c r="AJ251" s="169"/>
      <c r="AK251" s="170"/>
      <c r="AL251" s="311"/>
      <c r="AM251" s="234"/>
      <c r="AN251" s="234">
        <v>90</v>
      </c>
      <c r="AO251" s="234"/>
      <c r="AP251" s="234"/>
      <c r="AQ251" s="277"/>
      <c r="AR251" s="319" t="s">
        <v>1283</v>
      </c>
      <c r="AS251" s="207">
        <v>1</v>
      </c>
      <c r="AT251" s="173"/>
      <c r="AU251" s="173"/>
      <c r="AV251" s="173"/>
      <c r="AW251" s="173"/>
      <c r="AX251" s="173"/>
      <c r="AY251" s="173"/>
      <c r="AZ251" s="173"/>
      <c r="BA251" s="173"/>
      <c r="BB251" s="173"/>
      <c r="BC251" s="146">
        <v>1</v>
      </c>
      <c r="BD251" s="146">
        <v>0.95</v>
      </c>
      <c r="BE251" s="146"/>
      <c r="BF251" s="146"/>
      <c r="BG251" s="146"/>
      <c r="BH251" s="167"/>
      <c r="BI251" s="171"/>
      <c r="BJ251" s="234"/>
      <c r="BK251" s="303"/>
      <c r="BL251" s="173"/>
      <c r="BM251" s="304"/>
      <c r="BN251" s="311"/>
      <c r="BO251" s="277"/>
      <c r="BP251" s="231"/>
      <c r="BQ251" s="231"/>
      <c r="BR251" s="231"/>
      <c r="BS251" s="231"/>
      <c r="BT251" s="231"/>
      <c r="BU251" s="231"/>
      <c r="BV251" s="233"/>
      <c r="BW251" s="167"/>
      <c r="BX251" s="231"/>
      <c r="BY251" s="231"/>
      <c r="BZ251" s="231"/>
      <c r="CA251" s="231"/>
      <c r="CB251" s="231"/>
      <c r="CC251" s="233"/>
      <c r="CD251" s="167"/>
      <c r="CE251" s="146"/>
      <c r="CF251" s="146"/>
      <c r="CG251" s="146"/>
      <c r="CH251" s="146"/>
      <c r="CI251" s="146"/>
      <c r="CJ251" s="277"/>
      <c r="CK251" s="231"/>
      <c r="CL251" s="231"/>
      <c r="CM251" s="231"/>
      <c r="CN251" s="231"/>
      <c r="CO251" s="231"/>
      <c r="CP251" s="231"/>
      <c r="CQ251" s="231"/>
      <c r="CR251" s="167"/>
      <c r="CS251" s="231"/>
      <c r="CT251" s="231"/>
      <c r="CU251" s="231"/>
      <c r="CV251" s="231"/>
      <c r="CW251" s="231"/>
      <c r="CX251" s="231"/>
      <c r="CY251" s="231"/>
      <c r="CZ251" s="231"/>
      <c r="DA251" s="231"/>
      <c r="DB251" s="231"/>
      <c r="DC251" s="231"/>
      <c r="DD251" s="231"/>
      <c r="DE251" s="231"/>
      <c r="DF251" s="231"/>
      <c r="DG251" s="231"/>
      <c r="DH251" s="231"/>
      <c r="DI251" s="231"/>
      <c r="DJ251" s="231"/>
      <c r="DK251" s="231"/>
      <c r="DL251" s="231"/>
      <c r="DM251" s="231"/>
      <c r="DN251" s="231"/>
      <c r="DO251" s="231"/>
      <c r="DP251" s="231"/>
      <c r="DQ251" s="231"/>
      <c r="DR251" s="231"/>
      <c r="DS251" s="231"/>
      <c r="DT251" s="278"/>
      <c r="DU251" s="146"/>
      <c r="DV251" s="173"/>
      <c r="DW251" s="146"/>
      <c r="DX251" s="173"/>
      <c r="DY251" s="146"/>
      <c r="DZ251" s="146"/>
      <c r="EA251" s="146"/>
      <c r="EB251" s="146"/>
      <c r="EC251" s="146"/>
      <c r="ED251" s="234"/>
      <c r="EE251" s="231"/>
      <c r="EF251" s="231"/>
      <c r="EG251" s="231"/>
      <c r="EH251" s="77"/>
    </row>
    <row r="252" spans="1:138" x14ac:dyDescent="0.25">
      <c r="A252" s="152">
        <v>249</v>
      </c>
      <c r="D252" s="168">
        <v>42118</v>
      </c>
      <c r="E252" s="166">
        <v>1</v>
      </c>
      <c r="F252" s="166">
        <v>1</v>
      </c>
      <c r="G252" s="135"/>
      <c r="I252" s="125"/>
      <c r="L252"/>
      <c r="M252" s="167">
        <v>1</v>
      </c>
      <c r="N252" s="146">
        <v>0</v>
      </c>
      <c r="O252" s="146">
        <v>0</v>
      </c>
      <c r="P252" s="146">
        <v>0</v>
      </c>
      <c r="Q252" s="146">
        <v>0</v>
      </c>
      <c r="R252" s="146">
        <v>0</v>
      </c>
      <c r="S252" s="167"/>
      <c r="T252" s="146"/>
      <c r="U252" s="146"/>
      <c r="V252" s="234"/>
      <c r="W252" s="234"/>
      <c r="X252" s="234"/>
      <c r="Y252" s="167"/>
      <c r="Z252" s="146"/>
      <c r="AA252" s="146"/>
      <c r="AB252" s="146"/>
      <c r="AC252" s="146"/>
      <c r="AD252" s="146"/>
      <c r="AE252" s="167"/>
      <c r="AF252" s="146"/>
      <c r="AG252" s="146"/>
      <c r="AH252" s="146"/>
      <c r="AI252" s="169"/>
      <c r="AJ252" s="169"/>
      <c r="AK252" s="170"/>
      <c r="AL252" s="311"/>
      <c r="AM252" s="234">
        <v>20</v>
      </c>
      <c r="AN252" s="234"/>
      <c r="AO252" s="234"/>
      <c r="AP252" s="234"/>
      <c r="AQ252" s="277"/>
      <c r="AR252" s="277" t="s">
        <v>1282</v>
      </c>
      <c r="AS252" s="207">
        <v>1</v>
      </c>
      <c r="AT252" s="173"/>
      <c r="AU252" s="173"/>
      <c r="AV252" s="173"/>
      <c r="AW252" s="173"/>
      <c r="AX252" s="173"/>
      <c r="AY252" s="173"/>
      <c r="AZ252" s="173"/>
      <c r="BA252" s="173"/>
      <c r="BB252" s="173"/>
      <c r="BC252" s="146">
        <v>1</v>
      </c>
      <c r="BD252" s="146">
        <v>2.04</v>
      </c>
      <c r="BE252" s="146"/>
      <c r="BF252" s="146"/>
      <c r="BG252" s="146"/>
      <c r="BH252" s="167">
        <v>0</v>
      </c>
      <c r="BI252" s="171">
        <v>0</v>
      </c>
      <c r="BJ252" s="234"/>
      <c r="BK252" s="303"/>
      <c r="BL252" s="173"/>
      <c r="BM252" s="304"/>
      <c r="BN252" s="311"/>
      <c r="BO252" s="277"/>
      <c r="BP252" s="231"/>
      <c r="BQ252" s="231"/>
      <c r="BR252" s="231"/>
      <c r="BS252" s="231"/>
      <c r="BT252" s="231"/>
      <c r="BU252" s="231"/>
      <c r="BV252" s="233"/>
      <c r="BW252" s="167"/>
      <c r="BX252" s="231"/>
      <c r="BY252" s="231"/>
      <c r="BZ252" s="231"/>
      <c r="CA252" s="231"/>
      <c r="CB252" s="231"/>
      <c r="CC252" s="233"/>
      <c r="CD252" s="167"/>
      <c r="CE252" s="146"/>
      <c r="CF252" s="146"/>
      <c r="CG252" s="146"/>
      <c r="CH252" s="146"/>
      <c r="CI252" s="146"/>
      <c r="CJ252" s="277"/>
      <c r="CK252" s="231"/>
      <c r="CL252" s="231"/>
      <c r="CM252" s="231"/>
      <c r="CN252" s="231"/>
      <c r="CO252" s="231"/>
      <c r="CP252" s="231"/>
      <c r="CQ252" s="231"/>
      <c r="CR252" s="167"/>
      <c r="CS252" s="231"/>
      <c r="CT252" s="231"/>
      <c r="CU252" s="231"/>
      <c r="CV252" s="231"/>
      <c r="CW252" s="231"/>
      <c r="CX252" s="231"/>
      <c r="CY252" s="231"/>
      <c r="CZ252" s="231"/>
      <c r="DA252" s="231"/>
      <c r="DB252" s="231"/>
      <c r="DC252" s="231"/>
      <c r="DD252" s="231"/>
      <c r="DE252" s="231"/>
      <c r="DF252" s="231"/>
      <c r="DG252" s="231"/>
      <c r="DH252" s="231"/>
      <c r="DI252" s="231"/>
      <c r="DJ252" s="231"/>
      <c r="DK252" s="231"/>
      <c r="DL252" s="231"/>
      <c r="DM252" s="231"/>
      <c r="DN252" s="231"/>
      <c r="DO252" s="231"/>
      <c r="DP252" s="231"/>
      <c r="DQ252" s="231"/>
      <c r="DR252" s="231"/>
      <c r="DS252" s="231"/>
      <c r="DT252" s="278"/>
      <c r="DU252" s="146"/>
      <c r="DV252" s="146"/>
      <c r="DW252" s="146"/>
      <c r="DX252" s="173"/>
      <c r="DY252" s="146"/>
      <c r="DZ252" s="315"/>
      <c r="EA252" s="315"/>
      <c r="EB252" s="146"/>
      <c r="EC252" s="146"/>
      <c r="ED252" s="234"/>
      <c r="EE252" s="231"/>
      <c r="EF252" s="231"/>
      <c r="EG252" s="231"/>
      <c r="EH252" s="77"/>
    </row>
    <row r="253" spans="1:138" x14ac:dyDescent="0.25">
      <c r="A253" s="152">
        <v>250</v>
      </c>
      <c r="D253" s="168">
        <v>42118</v>
      </c>
      <c r="E253" s="166">
        <v>1</v>
      </c>
      <c r="F253" s="166">
        <v>1</v>
      </c>
      <c r="G253">
        <v>8.4</v>
      </c>
      <c r="I253">
        <v>11</v>
      </c>
      <c r="J253">
        <v>8.6999999999999993</v>
      </c>
      <c r="L253">
        <v>24</v>
      </c>
      <c r="M253" s="167">
        <v>1</v>
      </c>
      <c r="N253" s="146">
        <v>1</v>
      </c>
      <c r="O253" s="146">
        <v>1</v>
      </c>
      <c r="P253" s="146">
        <v>1</v>
      </c>
      <c r="Q253" s="146">
        <v>1</v>
      </c>
      <c r="R253" s="146">
        <v>1</v>
      </c>
      <c r="S253" s="167"/>
      <c r="T253" s="146"/>
      <c r="U253" s="146" t="s">
        <v>1128</v>
      </c>
      <c r="V253" s="234" t="s">
        <v>1132</v>
      </c>
      <c r="W253" s="234"/>
      <c r="X253" s="234"/>
      <c r="Y253" s="167"/>
      <c r="Z253" s="146"/>
      <c r="AA253" s="146">
        <v>1</v>
      </c>
      <c r="AB253" s="146">
        <v>2</v>
      </c>
      <c r="AC253" s="146"/>
      <c r="AD253" s="146"/>
      <c r="AE253" s="167"/>
      <c r="AF253" s="146"/>
      <c r="AG253" s="146">
        <v>2</v>
      </c>
      <c r="AH253" s="146"/>
      <c r="AI253" s="169">
        <v>42146</v>
      </c>
      <c r="AJ253" s="169">
        <v>42146</v>
      </c>
      <c r="AK253" s="170">
        <v>42146</v>
      </c>
      <c r="AL253" s="311"/>
      <c r="AM253" s="234"/>
      <c r="AN253" s="234"/>
      <c r="AO253" s="234"/>
      <c r="AP253" s="234"/>
      <c r="AQ253" s="277"/>
      <c r="AR253" s="319" t="s">
        <v>1331</v>
      </c>
      <c r="AS253" s="207">
        <v>1</v>
      </c>
      <c r="AT253" s="173">
        <v>1.83</v>
      </c>
      <c r="AU253" s="173">
        <v>226</v>
      </c>
      <c r="AV253" s="173"/>
      <c r="AW253" s="173"/>
      <c r="AX253" s="173"/>
      <c r="AY253" s="173"/>
      <c r="AZ253" s="173"/>
      <c r="BA253" s="173"/>
      <c r="BB253" s="173"/>
      <c r="BC253" s="146"/>
      <c r="BD253" s="146"/>
      <c r="BE253" s="146"/>
      <c r="BF253" s="146"/>
      <c r="BG253" s="146"/>
      <c r="BH253" s="167">
        <v>1</v>
      </c>
      <c r="BI253" s="171">
        <v>1</v>
      </c>
      <c r="BJ253" s="234"/>
      <c r="BK253" s="303"/>
      <c r="BL253" s="173"/>
      <c r="BM253" s="304"/>
      <c r="BN253" s="311">
        <v>250</v>
      </c>
      <c r="BO253" s="277">
        <v>1</v>
      </c>
      <c r="BP253" s="231">
        <v>8</v>
      </c>
      <c r="BQ253" s="231">
        <v>3</v>
      </c>
      <c r="BR253" s="231">
        <v>0</v>
      </c>
      <c r="BS253" s="231">
        <f>BR253+BQ253</f>
        <v>3</v>
      </c>
      <c r="BT253" s="231">
        <v>1</v>
      </c>
      <c r="BU253" s="231">
        <v>0</v>
      </c>
      <c r="BV253" s="233"/>
      <c r="BW253" s="167"/>
      <c r="BX253" s="231"/>
      <c r="BY253" s="231"/>
      <c r="BZ253" s="231"/>
      <c r="CA253" s="231"/>
      <c r="CB253" s="231"/>
      <c r="CC253" s="233"/>
      <c r="CD253" s="167"/>
      <c r="CE253" s="146"/>
      <c r="CF253" s="146"/>
      <c r="CG253" s="146"/>
      <c r="CH253" s="146"/>
      <c r="CI253" s="146"/>
      <c r="CJ253" s="277"/>
      <c r="CK253" s="231"/>
      <c r="CL253" s="231"/>
      <c r="CM253" s="231"/>
      <c r="CN253" s="231"/>
      <c r="CO253" s="231"/>
      <c r="CP253" s="231"/>
      <c r="CQ253" s="231"/>
      <c r="CR253" s="167"/>
      <c r="CS253" s="231"/>
      <c r="CT253" s="231"/>
      <c r="CU253" s="231"/>
      <c r="CV253" s="231"/>
      <c r="CW253" s="231"/>
      <c r="CX253" s="231"/>
      <c r="CY253" s="231"/>
      <c r="CZ253" s="231"/>
      <c r="DA253" s="231"/>
      <c r="DB253" s="231"/>
      <c r="DC253" s="231"/>
      <c r="DD253" s="231"/>
      <c r="DE253" s="231"/>
      <c r="DF253" s="231"/>
      <c r="DG253" s="231"/>
      <c r="DH253" s="231"/>
      <c r="DI253" s="231"/>
      <c r="DJ253" s="231"/>
      <c r="DK253" s="231"/>
      <c r="DL253" s="231"/>
      <c r="DM253" s="231"/>
      <c r="DN253" s="231"/>
      <c r="DO253" s="231"/>
      <c r="DP253" s="231"/>
      <c r="DQ253" s="231"/>
      <c r="DR253" s="231"/>
      <c r="DS253" s="231"/>
      <c r="DT253" s="278"/>
      <c r="DU253" s="146"/>
      <c r="DV253" s="146"/>
      <c r="DW253" s="146"/>
      <c r="DX253" s="173"/>
      <c r="DY253" s="146"/>
      <c r="DZ253" s="146"/>
      <c r="EA253" s="146"/>
      <c r="EB253" s="315"/>
      <c r="EC253" s="146"/>
      <c r="ED253" s="234"/>
      <c r="EE253" s="231"/>
      <c r="EF253" s="231"/>
      <c r="EG253" s="231"/>
      <c r="EH253" s="77"/>
    </row>
    <row r="254" spans="1:138" x14ac:dyDescent="0.25">
      <c r="A254" s="152">
        <v>251</v>
      </c>
      <c r="B254" s="188"/>
      <c r="C254" s="188"/>
      <c r="D254" s="168">
        <v>42118</v>
      </c>
      <c r="E254" s="166">
        <v>1</v>
      </c>
      <c r="F254" s="166">
        <v>1</v>
      </c>
      <c r="G254">
        <v>8.6</v>
      </c>
      <c r="H254">
        <v>8.9</v>
      </c>
      <c r="I254">
        <v>1</v>
      </c>
      <c r="M254" s="167">
        <v>1</v>
      </c>
      <c r="N254" s="146">
        <v>1</v>
      </c>
      <c r="O254" s="146">
        <v>1</v>
      </c>
      <c r="P254" s="234">
        <v>2</v>
      </c>
      <c r="Q254" s="234">
        <v>2</v>
      </c>
      <c r="R254" s="234">
        <v>2</v>
      </c>
      <c r="S254" s="167"/>
      <c r="T254" s="146"/>
      <c r="U254" s="146" t="s">
        <v>1128</v>
      </c>
      <c r="V254" s="234"/>
      <c r="W254" s="234"/>
      <c r="X254" s="234"/>
      <c r="Y254" s="167"/>
      <c r="Z254" s="146"/>
      <c r="AA254" s="146">
        <v>2</v>
      </c>
      <c r="AB254" s="146"/>
      <c r="AC254" s="146"/>
      <c r="AD254" s="146"/>
      <c r="AE254" s="167"/>
      <c r="AF254" s="146"/>
      <c r="AG254" s="146"/>
      <c r="AH254" s="146">
        <v>2</v>
      </c>
      <c r="AI254" s="169"/>
      <c r="AJ254" s="169"/>
      <c r="AK254" s="170"/>
      <c r="AL254" s="311"/>
      <c r="AM254" s="234"/>
      <c r="AN254" s="234"/>
      <c r="AO254" s="234"/>
      <c r="AP254" s="234"/>
      <c r="AQ254" s="277">
        <v>20</v>
      </c>
      <c r="AR254" s="319" t="s">
        <v>1330</v>
      </c>
      <c r="AS254" s="207"/>
      <c r="AT254" s="173"/>
      <c r="AU254" s="173"/>
      <c r="AV254" s="173"/>
      <c r="AW254" s="173"/>
      <c r="AX254" s="173"/>
      <c r="AY254" s="173"/>
      <c r="AZ254" s="173"/>
      <c r="BA254" s="173"/>
      <c r="BB254" s="173"/>
      <c r="BC254" s="146"/>
      <c r="BD254" s="146"/>
      <c r="BE254" s="146"/>
      <c r="BF254" s="146"/>
      <c r="BG254" s="146"/>
      <c r="BH254" s="167">
        <v>0</v>
      </c>
      <c r="BI254" s="171">
        <v>0</v>
      </c>
      <c r="BJ254" s="234"/>
      <c r="BK254" s="303"/>
      <c r="BL254" s="173"/>
      <c r="BM254" s="304"/>
      <c r="BN254" s="311"/>
      <c r="BO254" s="277"/>
      <c r="BP254" s="231"/>
      <c r="BQ254" s="231"/>
      <c r="BR254" s="231"/>
      <c r="BS254" s="231"/>
      <c r="BT254" s="231"/>
      <c r="BU254" s="231"/>
      <c r="BV254" s="233"/>
      <c r="BW254" s="167"/>
      <c r="BX254" s="231"/>
      <c r="BY254" s="231"/>
      <c r="BZ254" s="231"/>
      <c r="CA254" s="231"/>
      <c r="CB254" s="231"/>
      <c r="CC254" s="233"/>
      <c r="CD254" s="167"/>
      <c r="CE254" s="146"/>
      <c r="CF254" s="146"/>
      <c r="CG254" s="146"/>
      <c r="CH254" s="146"/>
      <c r="CI254" s="146"/>
      <c r="CJ254" s="277"/>
      <c r="CK254" s="231"/>
      <c r="CL254" s="231"/>
      <c r="CM254" s="231"/>
      <c r="CN254" s="231"/>
      <c r="CO254" s="231"/>
      <c r="CP254" s="231"/>
      <c r="CQ254" s="231"/>
      <c r="CR254" s="167"/>
      <c r="CS254" s="231"/>
      <c r="CT254" s="231"/>
      <c r="CU254" s="231"/>
      <c r="CV254" s="231"/>
      <c r="CW254" s="231"/>
      <c r="CX254" s="231"/>
      <c r="CY254" s="231"/>
      <c r="CZ254" s="231"/>
      <c r="DA254" s="231"/>
      <c r="DB254" s="231"/>
      <c r="DC254" s="231"/>
      <c r="DD254" s="231"/>
      <c r="DE254" s="231"/>
      <c r="DF254" s="231"/>
      <c r="DG254" s="231"/>
      <c r="DH254" s="231"/>
      <c r="DI254" s="231"/>
      <c r="DJ254" s="231"/>
      <c r="DK254" s="231"/>
      <c r="DL254" s="231"/>
      <c r="DM254" s="231"/>
      <c r="DN254" s="231"/>
      <c r="DO254" s="231"/>
      <c r="DP254" s="231"/>
      <c r="DQ254" s="231"/>
      <c r="DR254" s="231"/>
      <c r="DS254" s="231"/>
      <c r="DT254" s="278"/>
      <c r="DU254" s="146"/>
      <c r="DV254" s="146"/>
      <c r="DW254" s="146"/>
      <c r="DX254" s="173"/>
      <c r="DY254" s="146"/>
      <c r="DZ254" s="146"/>
      <c r="EA254" s="146"/>
      <c r="EB254" s="146"/>
      <c r="EC254" s="146"/>
      <c r="ED254" s="234"/>
      <c r="EE254" s="231"/>
      <c r="EF254" s="231"/>
      <c r="EG254" s="231"/>
      <c r="EH254" s="77"/>
    </row>
    <row r="255" spans="1:138" x14ac:dyDescent="0.25">
      <c r="A255" s="152">
        <v>252</v>
      </c>
      <c r="B255" s="138"/>
      <c r="C255" s="138"/>
      <c r="D255" s="168">
        <v>42118</v>
      </c>
      <c r="E255" s="166">
        <v>1</v>
      </c>
      <c r="F255" s="166">
        <v>0</v>
      </c>
      <c r="G255" s="135"/>
      <c r="M255" s="167">
        <v>1</v>
      </c>
      <c r="N255" s="146">
        <v>1</v>
      </c>
      <c r="O255" s="146">
        <v>1</v>
      </c>
      <c r="P255" s="146">
        <v>1</v>
      </c>
      <c r="Q255" s="146">
        <v>1</v>
      </c>
      <c r="R255" s="146">
        <v>1</v>
      </c>
      <c r="S255" s="167"/>
      <c r="T255" s="146"/>
      <c r="U255" s="146"/>
      <c r="V255" s="234"/>
      <c r="W255" s="234"/>
      <c r="X255" s="234"/>
      <c r="Y255" s="167"/>
      <c r="Z255" s="146"/>
      <c r="AA255" s="146"/>
      <c r="AB255" s="234"/>
      <c r="AC255" s="234"/>
      <c r="AD255" s="234"/>
      <c r="AE255" s="167"/>
      <c r="AF255" s="146"/>
      <c r="AG255" s="146"/>
      <c r="AH255" s="146"/>
      <c r="AI255" s="169"/>
      <c r="AJ255" s="169"/>
      <c r="AK255" s="170"/>
      <c r="AL255" s="311"/>
      <c r="AM255" s="234"/>
      <c r="AN255" s="234"/>
      <c r="AO255" s="234"/>
      <c r="AP255" s="234"/>
      <c r="AQ255" s="277"/>
      <c r="AR255" s="319"/>
      <c r="AS255" s="207"/>
      <c r="AT255" s="173"/>
      <c r="AU255" s="173"/>
      <c r="AV255" s="173"/>
      <c r="AW255" s="173"/>
      <c r="AX255" s="173"/>
      <c r="AY255" s="173"/>
      <c r="AZ255" s="173"/>
      <c r="BA255" s="173"/>
      <c r="BB255" s="173"/>
      <c r="BC255" s="146"/>
      <c r="BD255" s="146"/>
      <c r="BE255" s="146"/>
      <c r="BF255" s="146"/>
      <c r="BG255" s="146"/>
      <c r="BH255" s="167"/>
      <c r="BI255" s="171"/>
      <c r="BJ255" s="234"/>
      <c r="BK255" s="303"/>
      <c r="BL255" s="173"/>
      <c r="BM255" s="304"/>
      <c r="BN255" s="311"/>
      <c r="BO255" s="277"/>
      <c r="BP255" s="231"/>
      <c r="BQ255" s="231"/>
      <c r="BR255" s="231"/>
      <c r="BS255" s="231"/>
      <c r="BT255" s="231"/>
      <c r="BU255" s="231"/>
      <c r="BV255" s="233"/>
      <c r="BW255" s="167"/>
      <c r="BX255" s="231"/>
      <c r="BY255" s="231"/>
      <c r="BZ255" s="231"/>
      <c r="CA255" s="231"/>
      <c r="CB255" s="231"/>
      <c r="CC255" s="233"/>
      <c r="CD255" s="167"/>
      <c r="CE255" s="146"/>
      <c r="CF255" s="146"/>
      <c r="CG255" s="146"/>
      <c r="CH255" s="146"/>
      <c r="CI255" s="146"/>
      <c r="CJ255" s="277"/>
      <c r="CK255" s="231"/>
      <c r="CL255" s="231"/>
      <c r="CM255" s="231"/>
      <c r="CN255" s="231"/>
      <c r="CO255" s="231"/>
      <c r="CP255" s="231"/>
      <c r="CQ255" s="231"/>
      <c r="CR255" s="167"/>
      <c r="CS255" s="231"/>
      <c r="CT255" s="231"/>
      <c r="CU255" s="231"/>
      <c r="CV255" s="231"/>
      <c r="CW255" s="231"/>
      <c r="CX255" s="231"/>
      <c r="CY255" s="231"/>
      <c r="CZ255" s="231"/>
      <c r="DA255" s="231"/>
      <c r="DB255" s="231"/>
      <c r="DC255" s="231"/>
      <c r="DD255" s="231"/>
      <c r="DE255" s="231"/>
      <c r="DF255" s="231"/>
      <c r="DG255" s="231"/>
      <c r="DH255" s="231"/>
      <c r="DI255" s="231"/>
      <c r="DJ255" s="231"/>
      <c r="DK255" s="231"/>
      <c r="DL255" s="231"/>
      <c r="DM255" s="231"/>
      <c r="DN255" s="231"/>
      <c r="DO255" s="231"/>
      <c r="DP255" s="231"/>
      <c r="DQ255" s="231"/>
      <c r="DR255" s="231"/>
      <c r="DS255" s="231"/>
      <c r="DT255" s="278"/>
      <c r="DU255" s="146"/>
      <c r="DV255" s="146"/>
      <c r="DW255" s="146"/>
      <c r="DX255" s="173"/>
      <c r="DY255" s="146"/>
      <c r="DZ255" s="315"/>
      <c r="EA255" s="315"/>
      <c r="EB255" s="315"/>
      <c r="EC255" s="146"/>
      <c r="ED255" s="234"/>
      <c r="EE255" s="231"/>
      <c r="EF255" s="231"/>
      <c r="EG255" s="231"/>
      <c r="EH255" s="77"/>
    </row>
    <row r="256" spans="1:138" x14ac:dyDescent="0.25">
      <c r="A256" s="152">
        <v>253</v>
      </c>
      <c r="B256" s="138"/>
      <c r="C256" s="138"/>
      <c r="D256" s="321"/>
      <c r="E256" s="166"/>
      <c r="F256" s="166"/>
      <c r="G256" s="135"/>
      <c r="M256" s="167"/>
      <c r="N256" s="146"/>
      <c r="O256" s="146"/>
      <c r="P256" s="234"/>
      <c r="Q256" s="234"/>
      <c r="R256" s="234"/>
      <c r="S256" s="167"/>
      <c r="T256" s="146"/>
      <c r="U256" s="146"/>
      <c r="V256" s="234"/>
      <c r="W256" s="234"/>
      <c r="X256" s="234"/>
      <c r="Y256" s="167"/>
      <c r="Z256" s="146"/>
      <c r="AA256" s="146"/>
      <c r="AB256" s="234"/>
      <c r="AC256" s="234"/>
      <c r="AD256" s="234"/>
      <c r="AE256" s="167"/>
      <c r="AF256" s="146"/>
      <c r="AG256" s="146"/>
      <c r="AH256" s="146"/>
      <c r="AI256" s="169"/>
      <c r="AJ256" s="169"/>
      <c r="AK256" s="170"/>
      <c r="AL256" s="311"/>
      <c r="AM256" s="234"/>
      <c r="AN256" s="234"/>
      <c r="AO256" s="234"/>
      <c r="AP256" s="234"/>
      <c r="AQ256" s="277"/>
      <c r="AR256" s="317" t="s">
        <v>1127</v>
      </c>
      <c r="AS256" s="207"/>
      <c r="AT256" s="173"/>
      <c r="AU256" s="173"/>
      <c r="AV256" s="173"/>
      <c r="AW256" s="173"/>
      <c r="AX256" s="173"/>
      <c r="AY256" s="173"/>
      <c r="AZ256" s="173"/>
      <c r="BA256" s="173"/>
      <c r="BB256" s="173"/>
      <c r="BC256" s="146"/>
      <c r="BD256" s="146"/>
      <c r="BE256" s="146"/>
      <c r="BF256" s="146"/>
      <c r="BG256" s="146"/>
      <c r="BH256" s="167"/>
      <c r="BI256" s="171"/>
      <c r="BJ256" s="234"/>
      <c r="BK256" s="303"/>
      <c r="BL256" s="173"/>
      <c r="BM256" s="304"/>
      <c r="BN256" s="311"/>
      <c r="BO256" s="277"/>
      <c r="BP256" s="231"/>
      <c r="BQ256" s="231"/>
      <c r="BR256" s="231"/>
      <c r="BS256" s="231"/>
      <c r="BT256" s="231"/>
      <c r="BU256" s="231"/>
      <c r="BV256" s="233"/>
      <c r="BW256" s="167"/>
      <c r="BX256" s="231"/>
      <c r="BY256" s="231"/>
      <c r="BZ256" s="231"/>
      <c r="CA256" s="231"/>
      <c r="CB256" s="231"/>
      <c r="CC256" s="233"/>
      <c r="CD256" s="167"/>
      <c r="CE256" s="146"/>
      <c r="CF256" s="146"/>
      <c r="CG256" s="146"/>
      <c r="CH256" s="146"/>
      <c r="CI256" s="146"/>
      <c r="CJ256" s="277"/>
      <c r="CK256" s="231"/>
      <c r="CL256" s="231"/>
      <c r="CM256" s="231"/>
      <c r="CN256" s="231"/>
      <c r="CO256" s="231"/>
      <c r="CP256" s="231"/>
      <c r="CQ256" s="231"/>
      <c r="CR256" s="167"/>
      <c r="CS256" s="231"/>
      <c r="CT256" s="231"/>
      <c r="CU256" s="231"/>
      <c r="CV256" s="231"/>
      <c r="CW256" s="231"/>
      <c r="CX256" s="231"/>
      <c r="CY256" s="231"/>
      <c r="CZ256" s="231"/>
      <c r="DA256" s="231"/>
      <c r="DB256" s="231"/>
      <c r="DC256" s="231"/>
      <c r="DD256" s="231"/>
      <c r="DE256" s="231"/>
      <c r="DF256" s="231"/>
      <c r="DG256" s="231"/>
      <c r="DH256" s="231"/>
      <c r="DI256" s="231"/>
      <c r="DJ256" s="231"/>
      <c r="DK256" s="231"/>
      <c r="DL256" s="231"/>
      <c r="DM256" s="231"/>
      <c r="DN256" s="231"/>
      <c r="DO256" s="231"/>
      <c r="DP256" s="231"/>
      <c r="DQ256" s="231"/>
      <c r="DR256" s="231"/>
      <c r="DS256" s="231"/>
      <c r="DT256" s="278"/>
      <c r="DU256" s="146"/>
      <c r="DV256" s="146"/>
      <c r="DW256" s="146"/>
      <c r="DX256" s="173"/>
      <c r="DY256" s="146"/>
      <c r="DZ256" s="146"/>
      <c r="EA256" s="146"/>
      <c r="EB256" s="315"/>
      <c r="EC256" s="146"/>
      <c r="ED256" s="234"/>
      <c r="EE256" s="231"/>
      <c r="EF256" s="231"/>
      <c r="EG256" s="231"/>
      <c r="EH256" s="77"/>
    </row>
    <row r="257" spans="1:138" x14ac:dyDescent="0.25">
      <c r="A257" s="172">
        <v>300</v>
      </c>
      <c r="D257" s="168">
        <v>42146</v>
      </c>
      <c r="E257" s="166">
        <v>1</v>
      </c>
      <c r="F257" s="166">
        <v>0</v>
      </c>
      <c r="G257" s="135"/>
      <c r="I257" s="125"/>
      <c r="L257"/>
      <c r="M257" s="167"/>
      <c r="N257" s="146"/>
      <c r="O257" s="231"/>
      <c r="P257" s="233"/>
      <c r="Q257" s="233">
        <v>1</v>
      </c>
      <c r="R257" s="233">
        <v>1</v>
      </c>
      <c r="S257" s="231"/>
      <c r="T257" s="231"/>
      <c r="U257" s="231"/>
      <c r="V257" s="233"/>
      <c r="W257" s="233"/>
      <c r="X257" s="233"/>
      <c r="Y257" s="231"/>
      <c r="Z257" s="231"/>
      <c r="AA257" s="146"/>
      <c r="AB257" s="233"/>
      <c r="AC257" s="233"/>
      <c r="AD257" s="233"/>
      <c r="AE257" s="231"/>
      <c r="AF257" s="231"/>
      <c r="AG257" s="231"/>
      <c r="AH257" s="231"/>
      <c r="AI257" s="351"/>
      <c r="AJ257" s="351"/>
      <c r="AK257" s="351"/>
      <c r="AL257" s="233"/>
      <c r="AM257" s="233"/>
      <c r="AN257" s="233"/>
      <c r="AO257" s="233"/>
      <c r="AP257" s="233"/>
      <c r="AQ257" s="233"/>
      <c r="AR257" s="233"/>
      <c r="AS257" s="360"/>
      <c r="AT257" s="357"/>
      <c r="AU257" s="357"/>
      <c r="AV257" s="357"/>
      <c r="AW257" s="357"/>
      <c r="AX257" s="357"/>
      <c r="AY257" s="357"/>
      <c r="AZ257" s="357"/>
      <c r="BA257" s="357"/>
      <c r="BB257" s="357"/>
      <c r="BC257" s="231"/>
      <c r="BD257" s="231"/>
      <c r="BE257" s="231"/>
      <c r="BF257" s="231"/>
      <c r="BG257" s="231"/>
      <c r="BH257" s="231"/>
      <c r="BI257" s="231"/>
      <c r="BJ257" s="233"/>
      <c r="BK257" s="233"/>
      <c r="BL257" s="233"/>
      <c r="BM257" s="233"/>
      <c r="BN257" s="233"/>
      <c r="BO257" s="233"/>
      <c r="BP257" s="231"/>
      <c r="BQ257" s="231"/>
      <c r="BR257" s="231"/>
      <c r="BS257" s="231"/>
      <c r="BT257" s="231"/>
      <c r="BU257" s="231"/>
      <c r="BV257" s="233"/>
      <c r="BW257" s="231"/>
      <c r="BX257" s="231"/>
      <c r="BY257" s="231"/>
      <c r="BZ257" s="231"/>
      <c r="CA257" s="231"/>
      <c r="CB257" s="231"/>
      <c r="CC257" s="233"/>
      <c r="CD257" s="231"/>
      <c r="CE257" s="231"/>
      <c r="CF257" s="231"/>
      <c r="CG257" s="231"/>
      <c r="CH257" s="231"/>
      <c r="CI257" s="231"/>
      <c r="CJ257" s="233"/>
      <c r="CK257" s="231"/>
      <c r="CL257" s="231"/>
      <c r="CM257" s="231"/>
      <c r="CN257" s="231"/>
      <c r="CO257" s="231"/>
      <c r="CP257" s="231"/>
      <c r="CQ257" s="231"/>
      <c r="CR257" s="231"/>
      <c r="CS257" s="231"/>
      <c r="CT257" s="231"/>
      <c r="CU257" s="231"/>
      <c r="CV257" s="231"/>
      <c r="CW257" s="231"/>
      <c r="CX257" s="231"/>
      <c r="CY257" s="231"/>
      <c r="CZ257" s="231"/>
      <c r="DA257" s="231"/>
      <c r="DB257" s="231"/>
      <c r="DC257" s="231"/>
      <c r="DD257" s="231"/>
      <c r="DE257" s="231"/>
      <c r="DF257" s="231"/>
      <c r="DG257" s="231"/>
      <c r="DH257" s="231"/>
      <c r="DI257" s="231"/>
      <c r="DJ257" s="231"/>
      <c r="DK257" s="231"/>
      <c r="DL257" s="231"/>
      <c r="DM257" s="231"/>
      <c r="DN257" s="231"/>
      <c r="DO257" s="231"/>
      <c r="DP257" s="231"/>
      <c r="DQ257" s="231"/>
      <c r="DR257" s="231"/>
      <c r="DS257" s="231"/>
      <c r="DT257" s="322"/>
      <c r="DU257" s="233"/>
      <c r="DV257" s="231"/>
      <c r="DW257" s="231"/>
      <c r="DX257" s="233"/>
      <c r="DY257" s="146"/>
      <c r="DZ257" s="231"/>
      <c r="EA257" s="231"/>
      <c r="EB257" s="146"/>
      <c r="EC257" s="231"/>
      <c r="ED257" s="234"/>
      <c r="EE257" s="231"/>
      <c r="EF257" s="231"/>
      <c r="EG257" s="231"/>
      <c r="EH257" s="77"/>
    </row>
    <row r="258" spans="1:138" x14ac:dyDescent="0.25">
      <c r="A258" s="178">
        <v>301</v>
      </c>
      <c r="D258" s="168"/>
      <c r="E258" s="166"/>
      <c r="G258" s="135"/>
      <c r="I258" s="125"/>
      <c r="L258"/>
      <c r="P258" s="233"/>
      <c r="Q258" s="233"/>
      <c r="R258" s="233"/>
      <c r="AI258" s="352"/>
      <c r="AJ258" s="352"/>
      <c r="AK258" s="352"/>
      <c r="AR258" s="317" t="s">
        <v>1127</v>
      </c>
      <c r="AS258" s="360"/>
      <c r="AT258" s="357"/>
      <c r="AU258" s="357"/>
      <c r="AV258" s="357"/>
      <c r="AW258" s="357"/>
      <c r="AX258" s="357"/>
      <c r="AY258" s="357"/>
      <c r="AZ258" s="357"/>
      <c r="BA258" s="357"/>
      <c r="BB258" s="357"/>
      <c r="BC258" s="231"/>
      <c r="BD258" s="231"/>
      <c r="BE258" s="231"/>
      <c r="BF258" s="231"/>
      <c r="BG258" s="231"/>
      <c r="BH258" s="231"/>
      <c r="BI258" s="231"/>
      <c r="BJ258" s="233"/>
      <c r="BK258" s="233"/>
      <c r="BL258" s="233"/>
      <c r="BM258" s="233"/>
      <c r="BN258" s="233"/>
      <c r="BO258" s="233"/>
      <c r="BP258" s="231"/>
      <c r="BQ258" s="231"/>
      <c r="BR258" s="231"/>
      <c r="BS258" s="231"/>
      <c r="BT258" s="231"/>
      <c r="BU258" s="231"/>
      <c r="BV258" s="233"/>
      <c r="BW258" s="231"/>
      <c r="BX258" s="231"/>
      <c r="BY258" s="231"/>
      <c r="BZ258" s="231"/>
      <c r="CA258" s="231"/>
      <c r="CB258" s="231"/>
      <c r="CC258" s="233"/>
      <c r="CD258" s="231"/>
      <c r="CE258" s="231"/>
      <c r="CF258" s="231"/>
      <c r="CG258" s="231"/>
      <c r="CH258" s="231"/>
      <c r="CI258" s="231"/>
      <c r="CJ258" s="233"/>
      <c r="CK258" s="231"/>
      <c r="CL258" s="231"/>
      <c r="CM258" s="231"/>
      <c r="CN258" s="231"/>
      <c r="CO258" s="231"/>
      <c r="CP258" s="231"/>
      <c r="CQ258" s="231"/>
      <c r="CR258" s="231"/>
      <c r="CS258" s="231"/>
      <c r="CT258" s="231"/>
      <c r="CU258" s="231"/>
      <c r="CV258" s="231"/>
      <c r="CW258" s="231"/>
      <c r="CX258" s="231"/>
      <c r="CY258" s="231"/>
      <c r="CZ258" s="231"/>
      <c r="DA258" s="231"/>
      <c r="DB258" s="231"/>
      <c r="DC258" s="231"/>
      <c r="DD258" s="231"/>
      <c r="DE258" s="231"/>
      <c r="DF258" s="231"/>
      <c r="DG258" s="231"/>
      <c r="DH258" s="231"/>
      <c r="DI258" s="231"/>
      <c r="DJ258" s="231"/>
      <c r="DK258" s="231"/>
      <c r="DL258" s="231"/>
      <c r="DM258" s="231"/>
      <c r="DN258" s="231"/>
      <c r="DO258" s="231"/>
      <c r="DP258" s="231"/>
      <c r="DQ258" s="231"/>
      <c r="DR258" s="231"/>
      <c r="DS258" s="231"/>
      <c r="DT258" s="322"/>
      <c r="DU258" s="233"/>
      <c r="DV258" s="231"/>
      <c r="DW258" s="231"/>
      <c r="DX258" s="233"/>
      <c r="DY258" s="146"/>
      <c r="DZ258" s="231"/>
      <c r="EA258" s="231"/>
      <c r="EB258" s="146"/>
      <c r="EC258" s="231"/>
      <c r="ED258" s="234"/>
      <c r="EE258" s="231"/>
      <c r="EF258" s="231"/>
      <c r="EG258" s="231"/>
    </row>
    <row r="259" spans="1:138" x14ac:dyDescent="0.25">
      <c r="A259" s="178">
        <v>302</v>
      </c>
      <c r="C259" s="188"/>
      <c r="D259" s="168">
        <v>42138</v>
      </c>
      <c r="E259" s="166">
        <v>1</v>
      </c>
      <c r="F259" s="135" t="s">
        <v>1142</v>
      </c>
      <c r="G259" s="135"/>
      <c r="I259" s="125"/>
      <c r="L259"/>
      <c r="P259" s="233">
        <v>0</v>
      </c>
      <c r="Q259" s="233">
        <v>0</v>
      </c>
      <c r="R259" s="233">
        <v>0</v>
      </c>
      <c r="AI259" s="352"/>
      <c r="AJ259" s="352"/>
      <c r="AK259" s="352"/>
      <c r="AO259" s="135">
        <v>30</v>
      </c>
      <c r="AR259" s="135" t="s">
        <v>1309</v>
      </c>
      <c r="AS259" s="360">
        <v>1</v>
      </c>
      <c r="AT259" s="357"/>
      <c r="AU259" s="357"/>
      <c r="AV259" s="357"/>
      <c r="AW259" s="357"/>
      <c r="AX259" s="357"/>
      <c r="AY259" s="357"/>
      <c r="AZ259" s="357"/>
      <c r="BA259" s="357"/>
      <c r="BB259" s="357"/>
      <c r="BC259" s="231">
        <v>1</v>
      </c>
      <c r="BD259" s="231">
        <v>0.95</v>
      </c>
      <c r="BE259" s="231"/>
      <c r="BF259" s="231"/>
      <c r="BG259" s="231"/>
      <c r="BH259" s="231"/>
      <c r="BI259" s="231"/>
      <c r="BJ259" s="233"/>
      <c r="BK259" s="233"/>
      <c r="BL259" s="233"/>
      <c r="BM259" s="233"/>
      <c r="BN259" s="233"/>
      <c r="BO259" s="233"/>
      <c r="BP259" s="231"/>
      <c r="BQ259" s="231"/>
      <c r="BR259" s="231"/>
      <c r="BS259" s="231"/>
      <c r="BT259" s="231"/>
      <c r="BU259" s="231"/>
      <c r="BV259" s="233"/>
      <c r="BW259" s="231"/>
      <c r="BX259" s="231"/>
      <c r="BY259" s="231"/>
      <c r="BZ259" s="231"/>
      <c r="CA259" s="231"/>
      <c r="CB259" s="231"/>
      <c r="CC259" s="233"/>
      <c r="CD259" s="231"/>
      <c r="CE259" s="231"/>
      <c r="CF259" s="231"/>
      <c r="CG259" s="231"/>
      <c r="CH259" s="231"/>
      <c r="CI259" s="231"/>
      <c r="CJ259" s="233"/>
      <c r="CK259" s="231"/>
      <c r="CL259" s="231"/>
      <c r="CM259" s="231"/>
      <c r="CN259" s="231"/>
      <c r="CO259" s="231"/>
      <c r="CP259" s="231"/>
      <c r="CQ259" s="231"/>
      <c r="CR259" s="231"/>
      <c r="CS259" s="231"/>
      <c r="CT259" s="231"/>
      <c r="CU259" s="231"/>
      <c r="CV259" s="231"/>
      <c r="CW259" s="231"/>
      <c r="CX259" s="231"/>
      <c r="CY259" s="231"/>
      <c r="CZ259" s="231"/>
      <c r="DA259" s="231"/>
      <c r="DB259" s="231"/>
      <c r="DC259" s="231"/>
      <c r="DD259" s="231"/>
      <c r="DE259" s="231"/>
      <c r="DF259" s="231"/>
      <c r="DG259" s="231"/>
      <c r="DH259" s="231"/>
      <c r="DI259" s="231"/>
      <c r="DJ259" s="231"/>
      <c r="DK259" s="231"/>
      <c r="DL259" s="231"/>
      <c r="DM259" s="231"/>
      <c r="DN259" s="231"/>
      <c r="DO259" s="231"/>
      <c r="DP259" s="231"/>
      <c r="DQ259" s="231"/>
      <c r="DR259" s="231"/>
      <c r="DS259" s="231"/>
      <c r="DT259" s="322"/>
      <c r="DU259" s="233"/>
      <c r="DV259" s="231"/>
      <c r="DW259" s="231"/>
      <c r="DX259" s="233"/>
      <c r="DY259" s="146"/>
      <c r="DZ259" s="231"/>
      <c r="EA259" s="231"/>
      <c r="EB259" s="146"/>
      <c r="EC259" s="231"/>
      <c r="ED259" s="234"/>
      <c r="EE259" s="231"/>
      <c r="EF259" s="231"/>
      <c r="EG259" s="231"/>
    </row>
    <row r="260" spans="1:138" x14ac:dyDescent="0.25">
      <c r="A260" s="178">
        <v>303</v>
      </c>
      <c r="C260" s="188"/>
      <c r="D260" s="168">
        <v>42118</v>
      </c>
      <c r="E260" s="166">
        <v>1</v>
      </c>
      <c r="F260" s="166">
        <v>0</v>
      </c>
      <c r="G260" s="135"/>
      <c r="I260" s="125"/>
      <c r="L260"/>
      <c r="M260" s="383">
        <v>1</v>
      </c>
      <c r="N260" s="382">
        <v>1</v>
      </c>
      <c r="O260" s="382">
        <v>1</v>
      </c>
      <c r="P260" s="382">
        <v>1</v>
      </c>
      <c r="Q260" s="382">
        <v>1</v>
      </c>
      <c r="R260" s="382">
        <v>1</v>
      </c>
      <c r="AI260" s="352"/>
      <c r="AJ260" s="352"/>
      <c r="AK260" s="352"/>
      <c r="AS260" s="360"/>
      <c r="AT260" s="357"/>
      <c r="AU260" s="357"/>
      <c r="AV260" s="357"/>
      <c r="AW260" s="357"/>
      <c r="AX260" s="357"/>
      <c r="AY260" s="357"/>
      <c r="AZ260" s="357"/>
      <c r="BA260" s="357"/>
      <c r="BB260" s="357"/>
      <c r="BC260" s="231"/>
      <c r="BD260" s="231"/>
      <c r="BE260" s="231"/>
      <c r="BF260" s="231"/>
      <c r="BG260" s="231"/>
      <c r="BH260" s="231"/>
      <c r="BI260" s="231"/>
      <c r="BJ260" s="233"/>
      <c r="BK260" s="233"/>
      <c r="BL260" s="233"/>
      <c r="BM260" s="233"/>
      <c r="BN260" s="233"/>
      <c r="BO260" s="233"/>
      <c r="BP260" s="231"/>
      <c r="BQ260" s="231"/>
      <c r="BR260" s="231"/>
      <c r="BS260" s="231"/>
      <c r="BT260" s="231"/>
      <c r="BU260" s="231"/>
      <c r="BV260" s="233"/>
      <c r="BW260" s="231"/>
      <c r="BX260" s="231"/>
      <c r="BY260" s="231"/>
      <c r="BZ260" s="231"/>
      <c r="CA260" s="231"/>
      <c r="CB260" s="231"/>
      <c r="CC260" s="233"/>
      <c r="CD260" s="231"/>
      <c r="CE260" s="231"/>
      <c r="CF260" s="231"/>
      <c r="CG260" s="231"/>
      <c r="CH260" s="231"/>
      <c r="CI260" s="231"/>
      <c r="CJ260" s="233"/>
      <c r="CK260" s="231"/>
      <c r="CL260" s="231"/>
      <c r="CM260" s="231"/>
      <c r="CN260" s="231"/>
      <c r="CO260" s="231"/>
      <c r="CP260" s="231"/>
      <c r="CQ260" s="231"/>
      <c r="CR260" s="231"/>
      <c r="CS260" s="231"/>
      <c r="CT260" s="231"/>
      <c r="CU260" s="231"/>
      <c r="CV260" s="231"/>
      <c r="CW260" s="231"/>
      <c r="CX260" s="231"/>
      <c r="CY260" s="231"/>
      <c r="CZ260" s="231"/>
      <c r="DA260" s="231"/>
      <c r="DB260" s="231"/>
      <c r="DC260" s="231"/>
      <c r="DD260" s="231"/>
      <c r="DE260" s="231"/>
      <c r="DF260" s="231"/>
      <c r="DG260" s="231"/>
      <c r="DH260" s="231"/>
      <c r="DI260" s="231"/>
      <c r="DJ260" s="231"/>
      <c r="DK260" s="231"/>
      <c r="DL260" s="231"/>
      <c r="DM260" s="231"/>
      <c r="DN260" s="231"/>
      <c r="DO260" s="231"/>
      <c r="DP260" s="231"/>
      <c r="DQ260" s="231"/>
      <c r="DR260" s="231"/>
      <c r="DS260" s="231"/>
      <c r="DT260" s="322"/>
      <c r="DU260" s="233"/>
      <c r="DV260" s="231"/>
      <c r="DW260" s="231"/>
      <c r="DX260" s="233"/>
      <c r="DY260" s="146"/>
      <c r="DZ260" s="231"/>
      <c r="EA260" s="231"/>
      <c r="EB260" s="146"/>
      <c r="EC260" s="231"/>
      <c r="ED260" s="234"/>
      <c r="EE260" s="231"/>
      <c r="EF260" s="231"/>
      <c r="EG260" s="231"/>
    </row>
    <row r="261" spans="1:138" x14ac:dyDescent="0.25">
      <c r="A261" s="178">
        <v>304</v>
      </c>
      <c r="C261" s="385"/>
      <c r="D261" s="168">
        <v>42118</v>
      </c>
      <c r="E261" s="166">
        <v>1</v>
      </c>
      <c r="F261" s="166">
        <v>0</v>
      </c>
      <c r="G261" s="135"/>
      <c r="I261" s="125"/>
      <c r="L261"/>
      <c r="M261" s="383">
        <v>1</v>
      </c>
      <c r="N261" s="382">
        <v>1</v>
      </c>
      <c r="O261" s="382">
        <v>0</v>
      </c>
      <c r="P261" s="382">
        <v>0</v>
      </c>
      <c r="Q261" s="382">
        <v>0</v>
      </c>
      <c r="R261" s="382">
        <v>0</v>
      </c>
      <c r="AI261" s="352"/>
      <c r="AJ261" s="352"/>
      <c r="AK261" s="352"/>
      <c r="AN261" s="135">
        <v>100</v>
      </c>
      <c r="AR261" s="135" t="s">
        <v>1283</v>
      </c>
      <c r="AS261" s="360">
        <v>1</v>
      </c>
      <c r="AT261" s="357"/>
      <c r="AU261" s="357"/>
      <c r="AV261" s="357"/>
      <c r="AW261" s="357"/>
      <c r="AX261" s="357"/>
      <c r="AY261" s="357"/>
      <c r="AZ261" s="357"/>
      <c r="BA261" s="357"/>
      <c r="BB261" s="357"/>
      <c r="BC261" s="231">
        <v>1</v>
      </c>
      <c r="BD261" s="231">
        <v>1</v>
      </c>
      <c r="BE261" s="231"/>
      <c r="BF261" s="231"/>
      <c r="BG261" s="231"/>
      <c r="BH261" s="231"/>
      <c r="BI261" s="231"/>
      <c r="BJ261" s="233"/>
      <c r="BK261" s="233"/>
      <c r="BL261" s="233"/>
      <c r="BM261" s="233"/>
      <c r="BN261" s="233"/>
      <c r="BO261" s="233"/>
      <c r="BP261" s="231"/>
      <c r="BQ261" s="231"/>
      <c r="BR261" s="231"/>
      <c r="BS261" s="231"/>
      <c r="BT261" s="231"/>
      <c r="BU261" s="231"/>
      <c r="BV261" s="233"/>
      <c r="BW261" s="231"/>
      <c r="BX261" s="231"/>
      <c r="BY261" s="231"/>
      <c r="BZ261" s="231"/>
      <c r="CA261" s="231"/>
      <c r="CB261" s="231"/>
      <c r="CC261" s="233"/>
      <c r="CD261" s="231"/>
      <c r="CE261" s="231"/>
      <c r="CF261" s="231"/>
      <c r="CG261" s="231"/>
      <c r="CH261" s="231"/>
      <c r="CI261" s="231"/>
      <c r="CJ261" s="233"/>
      <c r="CK261" s="231"/>
      <c r="CL261" s="231"/>
      <c r="CM261" s="231"/>
      <c r="CN261" s="231"/>
      <c r="CO261" s="231"/>
      <c r="CP261" s="231"/>
      <c r="CQ261" s="231"/>
      <c r="CR261" s="231"/>
      <c r="CS261" s="231"/>
      <c r="CT261" s="231"/>
      <c r="CU261" s="231"/>
      <c r="CV261" s="231"/>
      <c r="CW261" s="231"/>
      <c r="CX261" s="231"/>
      <c r="CY261" s="231"/>
      <c r="CZ261" s="231"/>
      <c r="DA261" s="231"/>
      <c r="DB261" s="231"/>
      <c r="DC261" s="231"/>
      <c r="DD261" s="231"/>
      <c r="DE261" s="231"/>
      <c r="DF261" s="231"/>
      <c r="DG261" s="231"/>
      <c r="DH261" s="231"/>
      <c r="DI261" s="231"/>
      <c r="DJ261" s="231"/>
      <c r="DK261" s="231"/>
      <c r="DL261" s="231"/>
      <c r="DM261" s="231"/>
      <c r="DN261" s="231"/>
      <c r="DO261" s="231"/>
      <c r="DP261" s="231"/>
      <c r="DQ261" s="231"/>
      <c r="DR261" s="231"/>
      <c r="DS261" s="231"/>
      <c r="DT261" s="322"/>
      <c r="DU261" s="233"/>
      <c r="DV261" s="231"/>
      <c r="DW261" s="231"/>
      <c r="DX261" s="233"/>
      <c r="DY261" s="146"/>
      <c r="DZ261" s="231"/>
      <c r="EA261" s="231"/>
      <c r="EB261" s="146"/>
      <c r="EC261" s="231"/>
      <c r="ED261" s="234"/>
      <c r="EE261" s="231"/>
      <c r="EF261" s="231"/>
      <c r="EG261" s="231"/>
    </row>
    <row r="262" spans="1:138" x14ac:dyDescent="0.25">
      <c r="A262" s="178">
        <v>305</v>
      </c>
      <c r="D262" s="168"/>
      <c r="G262" s="135"/>
      <c r="L262"/>
      <c r="P262" s="233"/>
      <c r="Q262" s="233"/>
      <c r="R262" s="233"/>
      <c r="AI262" s="352"/>
      <c r="AJ262" s="352"/>
      <c r="AK262" s="352"/>
      <c r="AR262" s="317" t="s">
        <v>1127</v>
      </c>
      <c r="AS262" s="360"/>
      <c r="AT262" s="357"/>
      <c r="AU262" s="357"/>
      <c r="AV262" s="357"/>
      <c r="AW262" s="357"/>
      <c r="AX262" s="357"/>
      <c r="AY262" s="357"/>
      <c r="AZ262" s="357"/>
      <c r="BA262" s="357"/>
      <c r="BB262" s="357"/>
      <c r="BC262" s="231"/>
      <c r="BD262" s="231"/>
      <c r="BE262" s="231"/>
      <c r="BF262" s="231"/>
      <c r="BG262" s="231"/>
      <c r="BH262" s="231"/>
      <c r="BI262" s="231"/>
      <c r="BJ262" s="233"/>
      <c r="BK262" s="233"/>
      <c r="BL262" s="233"/>
      <c r="BM262" s="233"/>
      <c r="BN262" s="233"/>
      <c r="BO262" s="233"/>
      <c r="BP262" s="231"/>
      <c r="BQ262" s="231"/>
      <c r="BR262" s="231"/>
      <c r="BS262" s="231"/>
      <c r="BT262" s="231"/>
      <c r="BU262" s="231"/>
      <c r="BV262" s="233"/>
      <c r="BW262" s="231"/>
      <c r="BX262" s="231"/>
      <c r="BY262" s="231"/>
      <c r="BZ262" s="231"/>
      <c r="CA262" s="231"/>
      <c r="CB262" s="231"/>
      <c r="CC262" s="233"/>
      <c r="CD262" s="231"/>
      <c r="CE262" s="231"/>
      <c r="CF262" s="231"/>
      <c r="CG262" s="231"/>
      <c r="CH262" s="231"/>
      <c r="CI262" s="231"/>
      <c r="CJ262" s="233"/>
      <c r="CK262" s="231"/>
      <c r="CL262" s="231"/>
      <c r="CM262" s="231"/>
      <c r="CN262" s="231"/>
      <c r="CO262" s="231"/>
      <c r="CP262" s="231"/>
      <c r="CQ262" s="231"/>
      <c r="CR262" s="231"/>
      <c r="CS262" s="231"/>
      <c r="CT262" s="231"/>
      <c r="CU262" s="231"/>
      <c r="CV262" s="231"/>
      <c r="CW262" s="231"/>
      <c r="CX262" s="231"/>
      <c r="CY262" s="231"/>
      <c r="CZ262" s="231"/>
      <c r="DA262" s="231"/>
      <c r="DB262" s="231"/>
      <c r="DC262" s="231"/>
      <c r="DD262" s="231"/>
      <c r="DE262" s="231"/>
      <c r="DF262" s="231"/>
      <c r="DG262" s="231"/>
      <c r="DH262" s="231"/>
      <c r="DI262" s="231"/>
      <c r="DJ262" s="231"/>
      <c r="DK262" s="231"/>
      <c r="DL262" s="231"/>
      <c r="DM262" s="231"/>
      <c r="DN262" s="231"/>
      <c r="DO262" s="231"/>
      <c r="DP262" s="231"/>
      <c r="DQ262" s="231"/>
      <c r="DR262" s="231"/>
      <c r="DS262" s="231"/>
      <c r="DT262" s="322"/>
      <c r="DU262" s="233"/>
      <c r="DV262" s="231"/>
      <c r="DW262" s="231"/>
      <c r="DX262" s="233"/>
      <c r="DY262" s="146"/>
      <c r="DZ262" s="231"/>
      <c r="EA262" s="231"/>
      <c r="EB262" s="146"/>
      <c r="EC262" s="231"/>
      <c r="ED262" s="234"/>
      <c r="EE262" s="231"/>
      <c r="EF262" s="231"/>
      <c r="EG262" s="231"/>
    </row>
    <row r="263" spans="1:138" x14ac:dyDescent="0.25">
      <c r="A263" s="178">
        <v>306</v>
      </c>
      <c r="D263" s="391">
        <v>42118</v>
      </c>
      <c r="E263" s="135">
        <v>1</v>
      </c>
      <c r="F263" s="166">
        <v>1</v>
      </c>
      <c r="G263" s="135"/>
      <c r="M263" s="383">
        <v>1</v>
      </c>
      <c r="N263" s="382">
        <v>1</v>
      </c>
      <c r="O263" s="382">
        <v>0</v>
      </c>
      <c r="P263" s="382">
        <v>0</v>
      </c>
      <c r="Q263" s="382">
        <v>0</v>
      </c>
      <c r="R263" s="382">
        <v>0</v>
      </c>
      <c r="S263" s="382" t="s">
        <v>1128</v>
      </c>
      <c r="T263" s="382" t="s">
        <v>1131</v>
      </c>
      <c r="Y263" s="382">
        <v>5</v>
      </c>
      <c r="Z263" s="382">
        <v>5</v>
      </c>
      <c r="AA263" s="382">
        <v>0</v>
      </c>
      <c r="AE263" s="382">
        <v>5</v>
      </c>
      <c r="AI263" s="352"/>
      <c r="AJ263" s="352"/>
      <c r="AK263" s="352"/>
      <c r="AN263" s="135">
        <v>100</v>
      </c>
      <c r="AR263" s="135" t="s">
        <v>1304</v>
      </c>
      <c r="AS263" s="361">
        <v>1</v>
      </c>
      <c r="BC263" s="382">
        <v>1</v>
      </c>
      <c r="BD263" s="382">
        <v>1.51</v>
      </c>
      <c r="BH263" s="167">
        <v>0</v>
      </c>
      <c r="BI263" s="171">
        <v>0</v>
      </c>
    </row>
    <row r="264" spans="1:138" x14ac:dyDescent="0.25">
      <c r="A264" s="178">
        <v>307</v>
      </c>
      <c r="D264" s="391">
        <v>42118</v>
      </c>
      <c r="E264" s="135">
        <v>1</v>
      </c>
      <c r="F264" s="166">
        <v>1</v>
      </c>
      <c r="G264" s="135"/>
      <c r="M264" s="383">
        <v>1</v>
      </c>
      <c r="N264" s="382">
        <v>1</v>
      </c>
      <c r="O264" s="382">
        <v>0</v>
      </c>
      <c r="P264" s="382">
        <v>0</v>
      </c>
      <c r="Q264" s="382">
        <v>0</v>
      </c>
      <c r="R264" s="382">
        <v>0</v>
      </c>
      <c r="S264" s="382" t="s">
        <v>1128</v>
      </c>
      <c r="T264" s="382" t="s">
        <v>1128</v>
      </c>
      <c r="Y264" s="382">
        <v>3</v>
      </c>
      <c r="Z264" s="382">
        <v>3</v>
      </c>
      <c r="AA264" s="382">
        <v>0</v>
      </c>
      <c r="AE264" s="382">
        <v>3</v>
      </c>
      <c r="AI264" s="352"/>
      <c r="AJ264" s="352"/>
      <c r="AK264" s="352"/>
      <c r="AR264" s="135" t="s">
        <v>1304</v>
      </c>
      <c r="AS264" s="361">
        <v>1</v>
      </c>
      <c r="BC264" s="382">
        <v>1</v>
      </c>
      <c r="BD264" s="382">
        <v>1.53</v>
      </c>
      <c r="BH264" s="167">
        <v>0</v>
      </c>
      <c r="BI264" s="171">
        <v>0</v>
      </c>
    </row>
    <row r="265" spans="1:138" x14ac:dyDescent="0.25">
      <c r="A265" s="178">
        <v>308</v>
      </c>
      <c r="D265" s="391">
        <v>42124</v>
      </c>
      <c r="E265" s="135">
        <v>1</v>
      </c>
      <c r="F265" s="166">
        <v>1</v>
      </c>
      <c r="G265">
        <v>8.8000000000000007</v>
      </c>
      <c r="I265">
        <v>21</v>
      </c>
      <c r="J265">
        <v>8.9</v>
      </c>
      <c r="L265">
        <v>14</v>
      </c>
      <c r="N265" s="382">
        <v>2</v>
      </c>
      <c r="O265" s="382">
        <v>2</v>
      </c>
      <c r="P265" s="382">
        <v>2</v>
      </c>
      <c r="Q265" s="382">
        <v>2</v>
      </c>
      <c r="R265" s="382">
        <v>2</v>
      </c>
      <c r="T265" s="382" t="s">
        <v>1128</v>
      </c>
      <c r="U265" s="382" t="s">
        <v>1128</v>
      </c>
      <c r="Z265" s="382">
        <v>2</v>
      </c>
      <c r="AA265" s="382">
        <v>3</v>
      </c>
      <c r="AB265" s="135">
        <v>4</v>
      </c>
      <c r="AC265" s="135">
        <v>4</v>
      </c>
      <c r="AH265" s="382">
        <v>4</v>
      </c>
      <c r="AI265" s="352">
        <v>42146</v>
      </c>
      <c r="AJ265" s="352">
        <v>42146</v>
      </c>
      <c r="AK265" s="352">
        <v>42152</v>
      </c>
      <c r="AR265" s="135" t="s">
        <v>1332</v>
      </c>
      <c r="AS265" s="361">
        <v>2</v>
      </c>
      <c r="AT265" s="358">
        <v>2.25</v>
      </c>
      <c r="AU265" s="358">
        <v>200</v>
      </c>
      <c r="AV265" s="358">
        <v>1.53</v>
      </c>
      <c r="AW265" s="358">
        <v>156</v>
      </c>
      <c r="BB265" s="358">
        <v>5</v>
      </c>
      <c r="BH265" s="382">
        <v>2</v>
      </c>
      <c r="BI265" s="382">
        <v>2</v>
      </c>
      <c r="BN265" s="135">
        <v>308</v>
      </c>
      <c r="BO265" s="135">
        <v>2</v>
      </c>
      <c r="BP265" s="382">
        <v>7</v>
      </c>
      <c r="BQ265" s="382">
        <v>4</v>
      </c>
      <c r="BR265" s="382">
        <v>0</v>
      </c>
      <c r="BS265" s="231">
        <f>BR265+BQ265</f>
        <v>4</v>
      </c>
      <c r="BT265" s="382">
        <v>0</v>
      </c>
      <c r="BU265" s="382">
        <v>0</v>
      </c>
      <c r="BW265" s="382">
        <v>7</v>
      </c>
      <c r="BX265" s="382">
        <v>5</v>
      </c>
      <c r="BY265" s="382">
        <v>0</v>
      </c>
      <c r="BZ265" s="231">
        <f>BY265+BX265</f>
        <v>5</v>
      </c>
      <c r="CA265" s="382">
        <v>0</v>
      </c>
      <c r="CB265" s="382">
        <v>0</v>
      </c>
    </row>
    <row r="266" spans="1:138" x14ac:dyDescent="0.25">
      <c r="A266" s="178">
        <v>309</v>
      </c>
      <c r="D266" s="391">
        <v>42138</v>
      </c>
      <c r="E266" s="135">
        <v>1</v>
      </c>
      <c r="F266" s="166">
        <v>1</v>
      </c>
      <c r="J266">
        <v>8.6999999999999993</v>
      </c>
      <c r="L266">
        <v>25</v>
      </c>
      <c r="P266" s="135">
        <v>1</v>
      </c>
      <c r="Q266" s="135">
        <v>1</v>
      </c>
      <c r="R266" s="135">
        <v>1</v>
      </c>
      <c r="AB266" s="135">
        <v>6</v>
      </c>
      <c r="AG266" s="382">
        <v>6</v>
      </c>
      <c r="AI266" s="352">
        <v>42138</v>
      </c>
      <c r="AJ266" s="352">
        <v>42146</v>
      </c>
      <c r="AK266" s="352">
        <v>42146</v>
      </c>
      <c r="AR266" s="135" t="s">
        <v>1333</v>
      </c>
      <c r="AS266" s="361">
        <v>1</v>
      </c>
      <c r="AT266" s="358">
        <v>2.06</v>
      </c>
      <c r="AU266" s="358">
        <v>250</v>
      </c>
      <c r="BH266" s="167">
        <v>0</v>
      </c>
      <c r="BI266" s="171">
        <v>0</v>
      </c>
    </row>
    <row r="267" spans="1:138" x14ac:dyDescent="0.25">
      <c r="A267" s="178">
        <v>310</v>
      </c>
      <c r="B267" s="188" t="s">
        <v>12</v>
      </c>
      <c r="D267" s="391">
        <v>42138</v>
      </c>
      <c r="E267" s="135">
        <v>1</v>
      </c>
      <c r="F267" s="166">
        <v>1</v>
      </c>
      <c r="J267">
        <v>8.8000000000000007</v>
      </c>
      <c r="L267">
        <v>26</v>
      </c>
      <c r="P267" s="135">
        <v>2</v>
      </c>
      <c r="Q267" s="135">
        <v>2</v>
      </c>
      <c r="R267" s="135">
        <v>2</v>
      </c>
      <c r="V267" s="135" t="s">
        <v>1132</v>
      </c>
      <c r="W267" s="135" t="s">
        <v>1131</v>
      </c>
      <c r="AB267" s="135">
        <v>2</v>
      </c>
      <c r="AC267" s="135">
        <v>2</v>
      </c>
      <c r="AH267" s="382">
        <v>2</v>
      </c>
      <c r="AI267" s="352">
        <v>42153</v>
      </c>
      <c r="AJ267" s="352">
        <v>42153</v>
      </c>
      <c r="AK267" s="352"/>
      <c r="AR267" s="135" t="s">
        <v>1334</v>
      </c>
      <c r="AS267" s="361">
        <v>1</v>
      </c>
      <c r="AT267" s="358">
        <v>1.93</v>
      </c>
      <c r="AU267" s="358">
        <v>193</v>
      </c>
      <c r="BH267" s="382">
        <v>1</v>
      </c>
      <c r="BI267" s="382">
        <v>1</v>
      </c>
      <c r="BJ267" s="135" t="s">
        <v>1340</v>
      </c>
      <c r="BN267" s="135">
        <v>310</v>
      </c>
      <c r="BO267" s="135">
        <v>1</v>
      </c>
      <c r="BP267" s="382">
        <v>1</v>
      </c>
      <c r="BQ267" s="382">
        <v>0</v>
      </c>
      <c r="BR267" s="382">
        <v>2</v>
      </c>
      <c r="BS267" s="231">
        <f>BR267+BQ267</f>
        <v>2</v>
      </c>
      <c r="BT267" s="382">
        <v>0</v>
      </c>
      <c r="BU267" s="382">
        <v>0</v>
      </c>
    </row>
    <row r="268" spans="1:138" x14ac:dyDescent="0.25">
      <c r="B268" s="188" t="s">
        <v>14</v>
      </c>
      <c r="AI268" s="352"/>
      <c r="AJ268" s="352"/>
      <c r="AK268" s="352"/>
    </row>
    <row r="269" spans="1:138" x14ac:dyDescent="0.25">
      <c r="B269" s="385" t="s">
        <v>90</v>
      </c>
      <c r="AI269" s="352"/>
      <c r="AJ269" s="352"/>
      <c r="AK269" s="352"/>
    </row>
  </sheetData>
  <mergeCells count="119">
    <mergeCell ref="DF2:DL2"/>
    <mergeCell ref="DM2:DS2"/>
    <mergeCell ref="DF3:DF4"/>
    <mergeCell ref="DG3:DG4"/>
    <mergeCell ref="DH3:DH4"/>
    <mergeCell ref="DI3:DI4"/>
    <mergeCell ref="DJ3:DJ4"/>
    <mergeCell ref="DK3:DK4"/>
    <mergeCell ref="DL3:DL4"/>
    <mergeCell ref="DM3:DM4"/>
    <mergeCell ref="DN3:DN4"/>
    <mergeCell ref="DO3:DO4"/>
    <mergeCell ref="DP3:DP4"/>
    <mergeCell ref="DQ3:DQ4"/>
    <mergeCell ref="DR3:DR4"/>
    <mergeCell ref="DS3:DS4"/>
    <mergeCell ref="CY2:DE2"/>
    <mergeCell ref="CY3:CY4"/>
    <mergeCell ref="CZ3:CZ4"/>
    <mergeCell ref="DA3:DA4"/>
    <mergeCell ref="DB3:DB4"/>
    <mergeCell ref="DC3:DC4"/>
    <mergeCell ref="DD3:DD4"/>
    <mergeCell ref="DE3:DE4"/>
    <mergeCell ref="CR2:CX2"/>
    <mergeCell ref="CT3:CT4"/>
    <mergeCell ref="CR3:CR4"/>
    <mergeCell ref="CS3:CS4"/>
    <mergeCell ref="A3:A4"/>
    <mergeCell ref="B3:B4"/>
    <mergeCell ref="C3:C4"/>
    <mergeCell ref="D3:D4"/>
    <mergeCell ref="E3:E4"/>
    <mergeCell ref="F3:F4"/>
    <mergeCell ref="G3:I3"/>
    <mergeCell ref="J3:L3"/>
    <mergeCell ref="M3:R3"/>
    <mergeCell ref="J2:L2"/>
    <mergeCell ref="AS2:AU2"/>
    <mergeCell ref="BP2:BV2"/>
    <mergeCell ref="BW2:CC2"/>
    <mergeCell ref="CD2:CJ2"/>
    <mergeCell ref="CK2:CQ2"/>
    <mergeCell ref="AX3:AX4"/>
    <mergeCell ref="S3:X3"/>
    <mergeCell ref="Y3:AD3"/>
    <mergeCell ref="AE3:AH3"/>
    <mergeCell ref="AI3:AK3"/>
    <mergeCell ref="AL3:AQ3"/>
    <mergeCell ref="AR3:AR4"/>
    <mergeCell ref="AS3:AS4"/>
    <mergeCell ref="AT3:AT4"/>
    <mergeCell ref="AU3:AU4"/>
    <mergeCell ref="AV3:AV4"/>
    <mergeCell ref="AW3:AW4"/>
    <mergeCell ref="BJ3:BJ4"/>
    <mergeCell ref="AY3:AY4"/>
    <mergeCell ref="AZ3:AZ4"/>
    <mergeCell ref="BA3:BA4"/>
    <mergeCell ref="BB3:BB4"/>
    <mergeCell ref="BC3:BC4"/>
    <mergeCell ref="BD3:BD4"/>
    <mergeCell ref="BE3:BE4"/>
    <mergeCell ref="BF3:BF4"/>
    <mergeCell ref="BG3:BG4"/>
    <mergeCell ref="BH3:BH4"/>
    <mergeCell ref="BI3:BI4"/>
    <mergeCell ref="BV3:BV4"/>
    <mergeCell ref="BK3:BK4"/>
    <mergeCell ref="BL3:BL4"/>
    <mergeCell ref="BM3:BM4"/>
    <mergeCell ref="BN3:BN4"/>
    <mergeCell ref="BO3:BO4"/>
    <mergeCell ref="BP3:BP4"/>
    <mergeCell ref="BQ3:BQ4"/>
    <mergeCell ref="BR3:BR4"/>
    <mergeCell ref="BS3:BS4"/>
    <mergeCell ref="BT3:BT4"/>
    <mergeCell ref="BU3:BU4"/>
    <mergeCell ref="CH3:CH4"/>
    <mergeCell ref="BW3:BW4"/>
    <mergeCell ref="BX3:BX4"/>
    <mergeCell ref="BY3:BY4"/>
    <mergeCell ref="BZ3:BZ4"/>
    <mergeCell ref="CA3:CA4"/>
    <mergeCell ref="CB3:CB4"/>
    <mergeCell ref="CC3:CC4"/>
    <mergeCell ref="CD3:CD4"/>
    <mergeCell ref="CE3:CE4"/>
    <mergeCell ref="CF3:CF4"/>
    <mergeCell ref="CG3:CG4"/>
    <mergeCell ref="CI3:CI4"/>
    <mergeCell ref="CJ3:CJ4"/>
    <mergeCell ref="CK3:CK4"/>
    <mergeCell ref="CL3:CL4"/>
    <mergeCell ref="CM3:CM4"/>
    <mergeCell ref="CN3:CN4"/>
    <mergeCell ref="CO3:CO4"/>
    <mergeCell ref="CP3:CP4"/>
    <mergeCell ref="CQ3:CQ4"/>
    <mergeCell ref="EH3:EH4"/>
    <mergeCell ref="EB3:EB4"/>
    <mergeCell ref="EC3:EC4"/>
    <mergeCell ref="ED3:ED4"/>
    <mergeCell ref="EE3:EE4"/>
    <mergeCell ref="EF3:EF4"/>
    <mergeCell ref="EG3:EG4"/>
    <mergeCell ref="EA3:EA4"/>
    <mergeCell ref="CU3:CU4"/>
    <mergeCell ref="CV3:CV4"/>
    <mergeCell ref="CW3:CW4"/>
    <mergeCell ref="CX3:CX4"/>
    <mergeCell ref="DT3:DT4"/>
    <mergeCell ref="DU3:DU4"/>
    <mergeCell ref="DV3:DV4"/>
    <mergeCell ref="DW3:DW4"/>
    <mergeCell ref="DX3:DX4"/>
    <mergeCell ref="DY3:DY4"/>
    <mergeCell ref="DZ3:DZ4"/>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M174"/>
  <sheetViews>
    <sheetView workbookViewId="0">
      <pane xSplit="1" ySplit="4" topLeftCell="AA155" activePane="bottomRight" state="frozen"/>
      <selection pane="topRight" activeCell="B1" sqref="B1"/>
      <selection pane="bottomLeft" activeCell="A5" sqref="A5"/>
      <selection pane="bottomRight" activeCell="AM170" sqref="AM170"/>
    </sheetView>
  </sheetViews>
  <sheetFormatPr defaultColWidth="8.85546875" defaultRowHeight="12.75" x14ac:dyDescent="0.2"/>
  <cols>
    <col min="2" max="3" width="0" hidden="1" customWidth="1"/>
    <col min="4" max="4" width="12.85546875" customWidth="1"/>
    <col min="7" max="7" width="10.28515625" style="514" bestFit="1" customWidth="1"/>
    <col min="8" max="8" width="10.28515625" style="78" bestFit="1" customWidth="1"/>
    <col min="9" max="11" width="10.28515625" bestFit="1" customWidth="1"/>
    <col min="12" max="14" width="11.85546875" bestFit="1" customWidth="1"/>
    <col min="15" max="15" width="10.42578125" bestFit="1" customWidth="1"/>
    <col min="16" max="16" width="10.28515625" bestFit="1" customWidth="1"/>
    <col min="17" max="17" width="17.7109375" bestFit="1" customWidth="1"/>
    <col min="18" max="19" width="10.28515625" style="557" bestFit="1" customWidth="1"/>
    <col min="20" max="22" width="10.7109375" style="557" bestFit="1" customWidth="1"/>
    <col min="23" max="27" width="10.28515625" style="558" bestFit="1" customWidth="1"/>
    <col min="28" max="28" width="8.85546875" style="893"/>
    <col min="29" max="29" width="23.85546875" style="893" bestFit="1" customWidth="1"/>
    <col min="30" max="30" width="8.85546875" style="78"/>
    <col min="31" max="31" width="8.85546875" style="212"/>
    <col min="32" max="33" width="8.85546875" style="78"/>
    <col min="34" max="34" width="8.85546875" style="527"/>
    <col min="35" max="35" width="30" style="78" bestFit="1" customWidth="1"/>
    <col min="36" max="36" width="3.140625" customWidth="1"/>
    <col min="37" max="37" width="4.5703125" hidden="1" customWidth="1"/>
    <col min="38" max="38" width="9.140625" hidden="1" customWidth="1"/>
    <col min="39" max="39" width="106.28515625" customWidth="1"/>
  </cols>
  <sheetData>
    <row r="1" spans="1:112" ht="15" x14ac:dyDescent="0.25">
      <c r="A1" s="134" t="s">
        <v>1401</v>
      </c>
      <c r="B1" s="135"/>
      <c r="C1" s="393"/>
      <c r="D1" s="352"/>
      <c r="E1" s="469" t="s">
        <v>51</v>
      </c>
      <c r="F1" s="396"/>
      <c r="G1" s="162"/>
      <c r="H1" s="459"/>
      <c r="I1" s="393"/>
      <c r="J1" s="393"/>
      <c r="K1" s="393"/>
      <c r="L1" s="149"/>
      <c r="M1" s="134" t="s">
        <v>1401</v>
      </c>
      <c r="N1" s="147"/>
      <c r="O1" s="147"/>
      <c r="P1" s="147"/>
      <c r="Q1" s="477"/>
      <c r="R1" s="206"/>
      <c r="S1" s="206"/>
      <c r="T1" s="205"/>
      <c r="U1" s="205"/>
      <c r="V1" s="205"/>
      <c r="W1" s="533"/>
      <c r="X1" s="534"/>
      <c r="Y1" s="534"/>
      <c r="Z1" s="534"/>
      <c r="AA1" s="534"/>
      <c r="AB1" s="868"/>
      <c r="AC1" s="198"/>
      <c r="AD1" s="406"/>
      <c r="AE1" s="162"/>
      <c r="AF1" s="162"/>
      <c r="AG1" s="162"/>
      <c r="AH1" s="505"/>
      <c r="AI1" s="504"/>
      <c r="AJ1" s="412"/>
      <c r="AK1" s="412"/>
      <c r="AL1" s="412"/>
      <c r="AM1" s="185"/>
      <c r="AN1" s="134" t="s">
        <v>1400</v>
      </c>
      <c r="AO1" s="393"/>
      <c r="AP1" s="146"/>
      <c r="AQ1" s="146"/>
      <c r="AR1" s="146"/>
      <c r="AS1" s="146"/>
      <c r="AT1" s="146"/>
      <c r="AU1" s="146"/>
      <c r="AV1" s="146"/>
      <c r="AW1" s="396"/>
      <c r="AX1" s="396"/>
      <c r="AY1" s="396"/>
      <c r="AZ1" s="396"/>
      <c r="BA1" s="396"/>
      <c r="BB1" s="396"/>
      <c r="BC1" s="396"/>
      <c r="BD1" s="396"/>
      <c r="BE1" s="135"/>
      <c r="BF1" s="135"/>
      <c r="BG1" s="135"/>
      <c r="BH1" s="135"/>
      <c r="BI1" s="140" t="s">
        <v>43</v>
      </c>
      <c r="BJ1" s="135"/>
      <c r="BK1" s="393"/>
      <c r="BL1" s="393"/>
      <c r="BM1" s="393"/>
      <c r="BN1" s="393"/>
      <c r="BO1" s="393"/>
      <c r="BP1" s="393"/>
      <c r="BQ1" s="393"/>
      <c r="BR1" s="393"/>
      <c r="BS1" s="393"/>
      <c r="BT1" s="393"/>
      <c r="BU1" s="393"/>
      <c r="BV1" s="393"/>
      <c r="BW1" s="393"/>
      <c r="BX1" s="393"/>
      <c r="BY1" s="393"/>
      <c r="BZ1" s="393"/>
      <c r="CA1" s="393"/>
      <c r="CB1" s="393"/>
      <c r="CC1" s="393"/>
      <c r="CD1" s="393"/>
      <c r="CE1" s="393"/>
      <c r="CF1" s="393"/>
      <c r="CG1" s="396"/>
      <c r="CH1" s="396"/>
      <c r="CI1" s="396"/>
      <c r="CJ1" s="396"/>
      <c r="CK1" s="396"/>
      <c r="CL1" s="396"/>
      <c r="CM1" s="393"/>
      <c r="CN1" s="396"/>
      <c r="CO1" s="396"/>
      <c r="CP1" s="396"/>
      <c r="CQ1" s="396"/>
      <c r="CR1" s="396"/>
      <c r="CS1" s="396"/>
      <c r="CT1" s="140" t="s">
        <v>1399</v>
      </c>
      <c r="CU1" s="135"/>
      <c r="CV1" s="393"/>
      <c r="CW1" s="146"/>
      <c r="CX1" s="135"/>
      <c r="CY1" s="396"/>
      <c r="CZ1" s="138"/>
      <c r="DA1" s="138"/>
      <c r="DB1" s="138"/>
      <c r="DC1" s="393"/>
      <c r="DD1" s="396"/>
      <c r="DE1" s="396"/>
      <c r="DF1" s="396"/>
      <c r="DG1" s="396"/>
      <c r="DH1" s="135"/>
    </row>
    <row r="2" spans="1:112" s="334" customFormat="1" ht="15" x14ac:dyDescent="0.25">
      <c r="A2" s="473"/>
      <c r="B2" s="141"/>
      <c r="C2" s="395"/>
      <c r="D2" s="394"/>
      <c r="E2" s="394"/>
      <c r="F2" s="394"/>
      <c r="G2" s="511"/>
      <c r="H2" s="458"/>
      <c r="I2" s="469"/>
      <c r="J2" s="469"/>
      <c r="K2" s="469"/>
      <c r="L2" s="472"/>
      <c r="M2" s="464"/>
      <c r="N2" s="464"/>
      <c r="O2" s="464"/>
      <c r="P2" s="464"/>
      <c r="Q2" s="466"/>
      <c r="R2" s="503"/>
      <c r="S2" s="484"/>
      <c r="T2" s="503"/>
      <c r="U2" s="503"/>
      <c r="V2" s="503"/>
      <c r="W2" s="535"/>
      <c r="X2" s="536"/>
      <c r="Y2" s="536"/>
      <c r="Z2" s="536"/>
      <c r="AA2" s="536"/>
      <c r="AB2" s="869"/>
      <c r="AC2" s="870"/>
      <c r="AD2" s="522"/>
      <c r="AE2" s="523"/>
      <c r="AF2" s="523"/>
      <c r="AG2" s="523"/>
      <c r="AH2" s="501"/>
      <c r="AI2" s="500"/>
      <c r="AJ2" s="471"/>
      <c r="AK2" s="471"/>
      <c r="AL2" s="471"/>
      <c r="AM2" s="470"/>
      <c r="AN2" s="823"/>
      <c r="AO2" s="816"/>
      <c r="AP2" s="816"/>
      <c r="AQ2" s="395"/>
      <c r="AR2" s="395"/>
      <c r="AS2" s="395"/>
      <c r="AT2" s="395"/>
      <c r="AU2" s="395"/>
      <c r="AV2" s="395"/>
      <c r="AW2" s="469"/>
      <c r="AX2" s="469"/>
      <c r="AY2" s="469"/>
      <c r="AZ2" s="469"/>
      <c r="BA2" s="469"/>
      <c r="BB2" s="469"/>
      <c r="BC2" s="469"/>
      <c r="BD2" s="469"/>
      <c r="BE2" s="136"/>
      <c r="BF2" s="136"/>
      <c r="BG2" s="136"/>
      <c r="BH2" s="136"/>
      <c r="BI2" s="140"/>
      <c r="BJ2" s="136"/>
      <c r="BK2" s="840" t="s">
        <v>39</v>
      </c>
      <c r="BL2" s="840"/>
      <c r="BM2" s="840"/>
      <c r="BN2" s="840"/>
      <c r="BO2" s="840"/>
      <c r="BP2" s="840"/>
      <c r="BQ2" s="840"/>
      <c r="BR2" s="840" t="s">
        <v>40</v>
      </c>
      <c r="BS2" s="840"/>
      <c r="BT2" s="840"/>
      <c r="BU2" s="840"/>
      <c r="BV2" s="840"/>
      <c r="BW2" s="840"/>
      <c r="BX2" s="840"/>
      <c r="BY2" s="840" t="s">
        <v>41</v>
      </c>
      <c r="BZ2" s="840"/>
      <c r="CA2" s="840"/>
      <c r="CB2" s="840"/>
      <c r="CC2" s="840"/>
      <c r="CD2" s="840"/>
      <c r="CE2" s="840"/>
      <c r="CF2" s="840" t="s">
        <v>42</v>
      </c>
      <c r="CG2" s="840"/>
      <c r="CH2" s="840"/>
      <c r="CI2" s="840"/>
      <c r="CJ2" s="840"/>
      <c r="CK2" s="840"/>
      <c r="CL2" s="840"/>
      <c r="CM2" s="840" t="s">
        <v>620</v>
      </c>
      <c r="CN2" s="840"/>
      <c r="CO2" s="840"/>
      <c r="CP2" s="840"/>
      <c r="CQ2" s="840"/>
      <c r="CR2" s="840"/>
      <c r="CS2" s="840"/>
      <c r="CT2" s="140"/>
      <c r="CU2" s="136"/>
      <c r="CV2" s="136"/>
      <c r="CW2" s="136"/>
      <c r="CX2" s="136"/>
      <c r="CY2" s="468"/>
      <c r="CZ2" s="136"/>
      <c r="DA2" s="136"/>
      <c r="DB2" s="136"/>
      <c r="DC2" s="469"/>
      <c r="DD2" s="468"/>
      <c r="DE2" s="468"/>
      <c r="DF2" s="468"/>
      <c r="DG2" s="468"/>
      <c r="DH2" s="467"/>
    </row>
    <row r="3" spans="1:112" s="334" customFormat="1" ht="15" x14ac:dyDescent="0.25">
      <c r="A3" s="841" t="s">
        <v>78</v>
      </c>
      <c r="B3" s="843" t="s">
        <v>18</v>
      </c>
      <c r="C3" s="830" t="s">
        <v>966</v>
      </c>
      <c r="D3" s="845" t="s">
        <v>0</v>
      </c>
      <c r="E3" s="845" t="s">
        <v>79</v>
      </c>
      <c r="F3" s="847" t="s">
        <v>77</v>
      </c>
      <c r="G3" s="840" t="s">
        <v>45</v>
      </c>
      <c r="H3" s="840"/>
      <c r="I3" s="840"/>
      <c r="J3" s="840"/>
      <c r="K3" s="849"/>
      <c r="L3" s="859" t="s">
        <v>1398</v>
      </c>
      <c r="M3" s="859"/>
      <c r="N3" s="859"/>
      <c r="O3" s="859"/>
      <c r="P3" s="859"/>
      <c r="Q3" s="466" t="s">
        <v>1397</v>
      </c>
      <c r="R3" s="850" t="s">
        <v>1396</v>
      </c>
      <c r="S3" s="850"/>
      <c r="T3" s="850"/>
      <c r="U3" s="850"/>
      <c r="V3" s="851"/>
      <c r="W3" s="860" t="s">
        <v>64</v>
      </c>
      <c r="X3" s="861"/>
      <c r="Y3" s="861"/>
      <c r="Z3" s="861"/>
      <c r="AA3" s="862"/>
      <c r="AB3" s="869" t="s">
        <v>1395</v>
      </c>
      <c r="AC3" s="870" t="s">
        <v>1394</v>
      </c>
      <c r="AD3" s="857">
        <v>42564</v>
      </c>
      <c r="AE3" s="858"/>
      <c r="AF3" s="858"/>
      <c r="AG3" s="858"/>
      <c r="AH3" s="849"/>
      <c r="AI3" s="521" t="s">
        <v>1449</v>
      </c>
      <c r="AJ3" s="852" t="s">
        <v>2</v>
      </c>
      <c r="AK3" s="853"/>
      <c r="AL3" s="854"/>
      <c r="AM3" s="855" t="s">
        <v>4</v>
      </c>
      <c r="AN3" s="830" t="s">
        <v>1000</v>
      </c>
      <c r="AO3" s="838" t="s">
        <v>1207</v>
      </c>
      <c r="AP3" s="838" t="s">
        <v>1208</v>
      </c>
      <c r="AQ3" s="838" t="s">
        <v>1209</v>
      </c>
      <c r="AR3" s="838" t="s">
        <v>1210</v>
      </c>
      <c r="AS3" s="838" t="s">
        <v>1211</v>
      </c>
      <c r="AT3" s="838" t="s">
        <v>1212</v>
      </c>
      <c r="AU3" s="838" t="s">
        <v>1213</v>
      </c>
      <c r="AV3" s="838" t="s">
        <v>1393</v>
      </c>
      <c r="AW3" s="830" t="s">
        <v>6</v>
      </c>
      <c r="AX3" s="830" t="s">
        <v>66</v>
      </c>
      <c r="AY3" s="830" t="s">
        <v>7</v>
      </c>
      <c r="AZ3" s="830" t="s">
        <v>8</v>
      </c>
      <c r="BA3" s="830" t="s">
        <v>1392</v>
      </c>
      <c r="BB3" s="830" t="s">
        <v>1391</v>
      </c>
      <c r="BC3" s="832" t="s">
        <v>919</v>
      </c>
      <c r="BD3" s="839" t="s">
        <v>1005</v>
      </c>
      <c r="BE3" s="835" t="s">
        <v>4</v>
      </c>
      <c r="BF3" s="834" t="s">
        <v>1390</v>
      </c>
      <c r="BG3" s="834" t="s">
        <v>1389</v>
      </c>
      <c r="BH3" s="837" t="s">
        <v>1387</v>
      </c>
      <c r="BI3" s="832" t="s">
        <v>38</v>
      </c>
      <c r="BJ3" s="830" t="s">
        <v>1388</v>
      </c>
      <c r="BK3" s="832" t="s">
        <v>1235</v>
      </c>
      <c r="BL3" s="830" t="s">
        <v>1236</v>
      </c>
      <c r="BM3" s="830" t="s">
        <v>56</v>
      </c>
      <c r="BN3" s="828" t="s">
        <v>1237</v>
      </c>
      <c r="BO3" s="828" t="s">
        <v>1238</v>
      </c>
      <c r="BP3" s="828" t="s">
        <v>1239</v>
      </c>
      <c r="BQ3" s="830" t="s">
        <v>58</v>
      </c>
      <c r="BR3" s="832" t="s">
        <v>1235</v>
      </c>
      <c r="BS3" s="830" t="s">
        <v>1236</v>
      </c>
      <c r="BT3" s="830" t="s">
        <v>56</v>
      </c>
      <c r="BU3" s="828" t="s">
        <v>1237</v>
      </c>
      <c r="BV3" s="828" t="s">
        <v>1238</v>
      </c>
      <c r="BW3" s="828" t="s">
        <v>1239</v>
      </c>
      <c r="BX3" s="830" t="s">
        <v>58</v>
      </c>
      <c r="BY3" s="832" t="s">
        <v>1235</v>
      </c>
      <c r="BZ3" s="830" t="s">
        <v>1236</v>
      </c>
      <c r="CA3" s="830" t="s">
        <v>56</v>
      </c>
      <c r="CB3" s="828" t="s">
        <v>1237</v>
      </c>
      <c r="CC3" s="828" t="s">
        <v>1238</v>
      </c>
      <c r="CD3" s="828" t="s">
        <v>1239</v>
      </c>
      <c r="CE3" s="830" t="s">
        <v>58</v>
      </c>
      <c r="CF3" s="832" t="s">
        <v>1235</v>
      </c>
      <c r="CG3" s="830" t="s">
        <v>1236</v>
      </c>
      <c r="CH3" s="830" t="s">
        <v>56</v>
      </c>
      <c r="CI3" s="828" t="s">
        <v>1237</v>
      </c>
      <c r="CJ3" s="828" t="s">
        <v>1238</v>
      </c>
      <c r="CK3" s="828" t="s">
        <v>1239</v>
      </c>
      <c r="CL3" s="830" t="s">
        <v>58</v>
      </c>
      <c r="CM3" s="832" t="s">
        <v>1235</v>
      </c>
      <c r="CN3" s="830" t="s">
        <v>1236</v>
      </c>
      <c r="CO3" s="830" t="s">
        <v>56</v>
      </c>
      <c r="CP3" s="828" t="s">
        <v>1237</v>
      </c>
      <c r="CQ3" s="828" t="s">
        <v>1238</v>
      </c>
      <c r="CR3" s="828" t="s">
        <v>1239</v>
      </c>
      <c r="CS3" s="830" t="s">
        <v>58</v>
      </c>
      <c r="CT3" s="832" t="s">
        <v>38</v>
      </c>
      <c r="CU3" s="830" t="s">
        <v>1009</v>
      </c>
      <c r="CV3" s="830" t="s">
        <v>1001</v>
      </c>
      <c r="CW3" s="830" t="s">
        <v>1002</v>
      </c>
      <c r="CX3" s="834" t="s">
        <v>1387</v>
      </c>
      <c r="CY3" s="826" t="s">
        <v>46</v>
      </c>
      <c r="CZ3" s="826" t="s">
        <v>47</v>
      </c>
      <c r="DA3" s="826" t="s">
        <v>48</v>
      </c>
      <c r="DB3" s="826" t="s">
        <v>49</v>
      </c>
      <c r="DC3" s="830" t="s">
        <v>1386</v>
      </c>
      <c r="DD3" s="830" t="s">
        <v>1011</v>
      </c>
      <c r="DE3" s="830" t="s">
        <v>1012</v>
      </c>
      <c r="DF3" s="830" t="s">
        <v>61</v>
      </c>
      <c r="DG3" s="826" t="s">
        <v>979</v>
      </c>
      <c r="DH3" s="828" t="s">
        <v>58</v>
      </c>
    </row>
    <row r="4" spans="1:112" s="490" customFormat="1" ht="30" x14ac:dyDescent="0.25">
      <c r="A4" s="842"/>
      <c r="B4" s="844"/>
      <c r="C4" s="831"/>
      <c r="D4" s="846"/>
      <c r="E4" s="846"/>
      <c r="F4" s="848"/>
      <c r="G4" s="512" t="s">
        <v>1433</v>
      </c>
      <c r="H4" s="463">
        <v>42500</v>
      </c>
      <c r="I4" s="463">
        <v>42505</v>
      </c>
      <c r="J4" s="463">
        <v>42509</v>
      </c>
      <c r="K4" s="463">
        <v>42514</v>
      </c>
      <c r="L4" s="465">
        <v>42495</v>
      </c>
      <c r="M4" s="463">
        <v>42500</v>
      </c>
      <c r="N4" s="463">
        <v>42505</v>
      </c>
      <c r="O4" s="463">
        <v>42509</v>
      </c>
      <c r="P4" s="463">
        <v>42514</v>
      </c>
      <c r="Q4" s="478"/>
      <c r="R4" s="465">
        <v>42495</v>
      </c>
      <c r="S4" s="463">
        <v>42500</v>
      </c>
      <c r="T4" s="463">
        <v>42505</v>
      </c>
      <c r="U4" s="463">
        <v>42509</v>
      </c>
      <c r="V4" s="463">
        <v>42514</v>
      </c>
      <c r="W4" s="465">
        <v>42495</v>
      </c>
      <c r="X4" s="463">
        <v>42500</v>
      </c>
      <c r="Y4" s="463">
        <v>42505</v>
      </c>
      <c r="Z4" s="463">
        <v>42509</v>
      </c>
      <c r="AA4" s="463">
        <v>42514</v>
      </c>
      <c r="AB4" s="871"/>
      <c r="AC4" s="872"/>
      <c r="AD4" s="561" t="s">
        <v>1450</v>
      </c>
      <c r="AE4" s="523" t="s">
        <v>1451</v>
      </c>
      <c r="AF4" s="518" t="s">
        <v>1452</v>
      </c>
      <c r="AG4" s="518" t="s">
        <v>1453</v>
      </c>
      <c r="AH4" s="475" t="s">
        <v>967</v>
      </c>
      <c r="AI4" s="463"/>
      <c r="AJ4" s="462" t="s">
        <v>9</v>
      </c>
      <c r="AK4" s="461" t="s">
        <v>10</v>
      </c>
      <c r="AL4" s="461" t="s">
        <v>11</v>
      </c>
      <c r="AM4" s="856"/>
      <c r="AN4" s="831"/>
      <c r="AO4" s="838"/>
      <c r="AP4" s="838"/>
      <c r="AQ4" s="838"/>
      <c r="AR4" s="838"/>
      <c r="AS4" s="838"/>
      <c r="AT4" s="838"/>
      <c r="AU4" s="838"/>
      <c r="AV4" s="838"/>
      <c r="AW4" s="831"/>
      <c r="AX4" s="831"/>
      <c r="AY4" s="831"/>
      <c r="AZ4" s="831"/>
      <c r="BA4" s="831"/>
      <c r="BB4" s="831"/>
      <c r="BC4" s="833"/>
      <c r="BD4" s="839"/>
      <c r="BE4" s="836"/>
      <c r="BF4" s="834"/>
      <c r="BG4" s="834"/>
      <c r="BH4" s="837"/>
      <c r="BI4" s="833"/>
      <c r="BJ4" s="831"/>
      <c r="BK4" s="832"/>
      <c r="BL4" s="830"/>
      <c r="BM4" s="830"/>
      <c r="BN4" s="828"/>
      <c r="BO4" s="828"/>
      <c r="BP4" s="828"/>
      <c r="BQ4" s="830"/>
      <c r="BR4" s="832"/>
      <c r="BS4" s="830"/>
      <c r="BT4" s="830"/>
      <c r="BU4" s="828"/>
      <c r="BV4" s="828"/>
      <c r="BW4" s="828"/>
      <c r="BX4" s="830"/>
      <c r="BY4" s="832"/>
      <c r="BZ4" s="830"/>
      <c r="CA4" s="830"/>
      <c r="CB4" s="828"/>
      <c r="CC4" s="828"/>
      <c r="CD4" s="828"/>
      <c r="CE4" s="830"/>
      <c r="CF4" s="832"/>
      <c r="CG4" s="830"/>
      <c r="CH4" s="830"/>
      <c r="CI4" s="828"/>
      <c r="CJ4" s="828"/>
      <c r="CK4" s="828"/>
      <c r="CL4" s="830"/>
      <c r="CM4" s="832"/>
      <c r="CN4" s="830"/>
      <c r="CO4" s="830"/>
      <c r="CP4" s="828"/>
      <c r="CQ4" s="828"/>
      <c r="CR4" s="828"/>
      <c r="CS4" s="830"/>
      <c r="CT4" s="833"/>
      <c r="CU4" s="831"/>
      <c r="CV4" s="831"/>
      <c r="CW4" s="831"/>
      <c r="CX4" s="834"/>
      <c r="CY4" s="826"/>
      <c r="CZ4" s="827"/>
      <c r="DA4" s="827"/>
      <c r="DB4" s="827"/>
      <c r="DC4" s="830"/>
      <c r="DD4" s="831"/>
      <c r="DE4" s="831"/>
      <c r="DF4" s="831"/>
      <c r="DG4" s="827"/>
      <c r="DH4" s="829"/>
    </row>
    <row r="5" spans="1:112" ht="15" x14ac:dyDescent="0.25">
      <c r="A5" s="152">
        <v>251</v>
      </c>
      <c r="B5" s="152"/>
      <c r="C5" s="146"/>
      <c r="D5" s="169">
        <v>42495</v>
      </c>
      <c r="E5" s="166"/>
      <c r="F5" s="166">
        <v>1</v>
      </c>
      <c r="G5" s="402">
        <v>2</v>
      </c>
      <c r="H5" s="146">
        <v>2</v>
      </c>
      <c r="I5" s="146"/>
      <c r="J5" s="146"/>
      <c r="K5" s="146"/>
      <c r="L5" s="321">
        <v>42502</v>
      </c>
      <c r="M5" s="169">
        <v>42504</v>
      </c>
      <c r="N5" s="169"/>
      <c r="O5" s="169"/>
      <c r="P5" s="169"/>
      <c r="Q5" s="168">
        <v>42504</v>
      </c>
      <c r="R5" s="359"/>
      <c r="S5" s="207" t="s">
        <v>1343</v>
      </c>
      <c r="T5" s="207" t="s">
        <v>1344</v>
      </c>
      <c r="U5" s="207" t="s">
        <v>1345</v>
      </c>
      <c r="V5" s="207" t="s">
        <v>1346</v>
      </c>
      <c r="W5" s="537" t="s">
        <v>1347</v>
      </c>
      <c r="X5" s="538" t="s">
        <v>1348</v>
      </c>
      <c r="Y5" s="538" t="s">
        <v>1349</v>
      </c>
      <c r="Z5" s="538" t="s">
        <v>1346</v>
      </c>
      <c r="AA5" s="538"/>
      <c r="AB5" s="873" t="s">
        <v>1346</v>
      </c>
      <c r="AC5" s="874"/>
      <c r="AD5" s="402" t="s">
        <v>1454</v>
      </c>
      <c r="AE5" s="401" t="s">
        <v>1454</v>
      </c>
      <c r="AF5" s="401"/>
      <c r="AG5" s="401"/>
      <c r="AH5" s="525">
        <v>5</v>
      </c>
      <c r="AI5" s="146"/>
      <c r="AJ5" s="403"/>
      <c r="AK5" s="404"/>
      <c r="AL5" s="404"/>
      <c r="AM5" s="405"/>
      <c r="AN5" s="146"/>
      <c r="AO5" s="146"/>
      <c r="AP5" s="146"/>
      <c r="AQ5" s="146"/>
      <c r="AR5" s="146"/>
      <c r="AS5" s="146"/>
      <c r="AT5" s="146"/>
      <c r="AU5" s="146"/>
      <c r="AV5" s="146"/>
      <c r="AW5" s="181"/>
      <c r="AX5" s="146"/>
      <c r="AY5" s="146"/>
      <c r="AZ5" s="146"/>
      <c r="BA5" s="146"/>
      <c r="BB5" s="146"/>
      <c r="BC5" s="167"/>
      <c r="BD5" s="171"/>
      <c r="BE5" s="273"/>
      <c r="BF5" s="173"/>
      <c r="BG5" s="173"/>
      <c r="BH5" s="173"/>
      <c r="BI5" s="278"/>
      <c r="BJ5" s="146"/>
      <c r="BK5" s="167"/>
      <c r="BL5" s="231"/>
      <c r="BM5" s="231"/>
      <c r="BN5" s="231"/>
      <c r="BO5" s="231"/>
      <c r="BP5" s="231"/>
      <c r="BQ5" s="231"/>
      <c r="BR5" s="167"/>
      <c r="BS5" s="231"/>
      <c r="BT5" s="231"/>
      <c r="BU5" s="231"/>
      <c r="BV5" s="231"/>
      <c r="BW5" s="231"/>
      <c r="BX5" s="231"/>
      <c r="BY5" s="167"/>
      <c r="BZ5" s="146"/>
      <c r="CA5" s="146"/>
      <c r="CB5" s="146"/>
      <c r="CC5" s="146"/>
      <c r="CD5" s="146"/>
      <c r="CE5" s="146"/>
      <c r="CF5" s="167"/>
      <c r="CG5" s="231"/>
      <c r="CH5" s="231"/>
      <c r="CI5" s="231"/>
      <c r="CJ5" s="231"/>
      <c r="CK5" s="231"/>
      <c r="CL5" s="231"/>
      <c r="CM5" s="167"/>
      <c r="CN5" s="231"/>
      <c r="CO5" s="231"/>
      <c r="CP5" s="231"/>
      <c r="CQ5" s="231"/>
      <c r="CR5" s="231"/>
      <c r="CS5" s="231"/>
      <c r="CT5" s="155"/>
      <c r="CU5" s="146"/>
      <c r="CV5" s="146"/>
      <c r="CW5" s="146"/>
      <c r="CX5" s="173"/>
      <c r="CY5" s="231"/>
      <c r="CZ5" s="315"/>
      <c r="DA5" s="315"/>
      <c r="DB5" s="315"/>
      <c r="DC5" s="146"/>
      <c r="DD5" s="231"/>
      <c r="DE5" s="231"/>
      <c r="DF5" s="231"/>
      <c r="DG5" s="231"/>
      <c r="DH5" s="233"/>
    </row>
    <row r="6" spans="1:112" ht="15" x14ac:dyDescent="0.25">
      <c r="A6" s="152">
        <v>102</v>
      </c>
      <c r="B6" s="152"/>
      <c r="C6" s="146"/>
      <c r="D6" s="169">
        <v>42495</v>
      </c>
      <c r="E6" s="166"/>
      <c r="F6" s="396">
        <v>1</v>
      </c>
      <c r="G6" s="402">
        <v>6</v>
      </c>
      <c r="H6" s="146">
        <v>4</v>
      </c>
      <c r="I6" s="146"/>
      <c r="J6" s="146"/>
      <c r="K6" s="146"/>
      <c r="L6" s="321">
        <v>42504</v>
      </c>
      <c r="M6" s="169">
        <v>42505</v>
      </c>
      <c r="N6" s="169"/>
      <c r="O6" s="169"/>
      <c r="P6" s="169"/>
      <c r="Q6" s="168">
        <v>42503</v>
      </c>
      <c r="R6" s="359"/>
      <c r="S6" s="207" t="s">
        <v>1343</v>
      </c>
      <c r="T6" s="207" t="s">
        <v>1350</v>
      </c>
      <c r="U6" s="207" t="s">
        <v>1350</v>
      </c>
      <c r="V6" s="207" t="s">
        <v>1351</v>
      </c>
      <c r="W6" s="537" t="s">
        <v>1348</v>
      </c>
      <c r="X6" s="538" t="s">
        <v>1352</v>
      </c>
      <c r="Y6" s="538" t="s">
        <v>1353</v>
      </c>
      <c r="Z6" s="538" t="s">
        <v>1353</v>
      </c>
      <c r="AA6" s="538" t="s">
        <v>1353</v>
      </c>
      <c r="AB6" s="873"/>
      <c r="AC6" s="874">
        <v>9</v>
      </c>
      <c r="AD6" s="402" t="s">
        <v>1368</v>
      </c>
      <c r="AE6" s="401" t="s">
        <v>1368</v>
      </c>
      <c r="AF6" s="401" t="s">
        <v>1368</v>
      </c>
      <c r="AG6" s="401" t="s">
        <v>1368</v>
      </c>
      <c r="AH6" s="525">
        <v>4</v>
      </c>
      <c r="AI6" s="146"/>
      <c r="AJ6" s="403"/>
      <c r="AK6" s="404"/>
      <c r="AL6" s="404"/>
      <c r="AM6" s="894" t="s">
        <v>1431</v>
      </c>
      <c r="AN6" s="146"/>
      <c r="AO6" s="146"/>
      <c r="AP6" s="146"/>
      <c r="AQ6" s="146"/>
      <c r="AR6" s="146"/>
      <c r="AS6" s="146"/>
      <c r="AT6" s="146"/>
      <c r="AU6" s="146"/>
      <c r="AV6" s="146"/>
      <c r="AW6" s="146"/>
      <c r="AY6" s="146"/>
      <c r="AZ6" s="146"/>
      <c r="BA6" s="146"/>
      <c r="BB6" s="146"/>
      <c r="BC6" s="167"/>
      <c r="BD6" s="171"/>
      <c r="BE6" s="273"/>
      <c r="BF6" s="173"/>
      <c r="BG6" s="173"/>
      <c r="BH6" s="173"/>
      <c r="BI6" s="278"/>
      <c r="BJ6" s="146"/>
      <c r="BK6" s="167"/>
      <c r="BL6" s="231"/>
      <c r="BM6" s="231"/>
      <c r="BN6" s="231"/>
      <c r="BO6" s="231"/>
      <c r="BP6" s="231"/>
      <c r="BQ6" s="392"/>
      <c r="BR6" s="167"/>
      <c r="BS6" s="231"/>
      <c r="BT6" s="231"/>
      <c r="BU6" s="231"/>
      <c r="BV6" s="231"/>
      <c r="BW6" s="231"/>
      <c r="BX6" s="231"/>
      <c r="BY6" s="167"/>
      <c r="BZ6" s="146"/>
      <c r="CA6" s="146"/>
      <c r="CB6" s="146"/>
      <c r="CC6" s="146"/>
      <c r="CD6" s="146"/>
      <c r="CE6" s="146"/>
      <c r="CF6" s="167"/>
      <c r="CG6" s="231"/>
      <c r="CH6" s="231"/>
      <c r="CI6" s="231"/>
      <c r="CJ6" s="231"/>
      <c r="CK6" s="231"/>
      <c r="CL6" s="231"/>
      <c r="CM6" s="167"/>
      <c r="CN6" s="231"/>
      <c r="CO6" s="231"/>
      <c r="CP6" s="231"/>
      <c r="CQ6" s="231"/>
      <c r="CR6" s="231"/>
      <c r="CS6" s="231"/>
      <c r="CT6" s="155"/>
      <c r="CU6" s="146"/>
      <c r="CV6" s="146"/>
      <c r="CW6" s="146"/>
      <c r="CX6" s="173"/>
      <c r="CY6" s="231"/>
      <c r="CZ6" s="315"/>
      <c r="DA6" s="315"/>
      <c r="DB6" s="315"/>
      <c r="DC6" s="146"/>
      <c r="DD6" s="135"/>
      <c r="DE6" s="135"/>
      <c r="DF6" s="135"/>
      <c r="DG6" s="231"/>
      <c r="DH6" s="233"/>
    </row>
    <row r="7" spans="1:112" ht="15" x14ac:dyDescent="0.25">
      <c r="A7" s="152">
        <v>103</v>
      </c>
      <c r="B7" s="152"/>
      <c r="C7" s="146"/>
      <c r="D7" s="169">
        <v>42495</v>
      </c>
      <c r="E7" s="166"/>
      <c r="F7" s="396">
        <v>1</v>
      </c>
      <c r="G7" s="402">
        <v>1</v>
      </c>
      <c r="H7" s="146">
        <v>1</v>
      </c>
      <c r="I7" s="146"/>
      <c r="J7" s="146"/>
      <c r="K7" s="146"/>
      <c r="L7" s="321">
        <v>42503</v>
      </c>
      <c r="M7" s="169">
        <v>42502</v>
      </c>
      <c r="N7" s="169"/>
      <c r="O7" s="169"/>
      <c r="P7" s="169"/>
      <c r="Q7" s="168">
        <v>42502</v>
      </c>
      <c r="R7" s="359"/>
      <c r="S7" s="207" t="s">
        <v>1343</v>
      </c>
      <c r="T7" s="207" t="s">
        <v>1354</v>
      </c>
      <c r="U7" s="207" t="s">
        <v>1352</v>
      </c>
      <c r="V7" s="207" t="s">
        <v>1355</v>
      </c>
      <c r="W7" s="537" t="s">
        <v>1345</v>
      </c>
      <c r="X7" s="538" t="s">
        <v>1355</v>
      </c>
      <c r="Y7" s="538" t="s">
        <v>1355</v>
      </c>
      <c r="Z7" s="538" t="s">
        <v>1355</v>
      </c>
      <c r="AA7" s="538"/>
      <c r="AB7" s="873" t="s">
        <v>1355</v>
      </c>
      <c r="AC7" s="874"/>
      <c r="AD7" s="402" t="s">
        <v>1356</v>
      </c>
      <c r="AE7" s="401"/>
      <c r="AF7" s="401"/>
      <c r="AG7" s="401"/>
      <c r="AH7" s="525">
        <v>5</v>
      </c>
      <c r="AI7" s="146"/>
      <c r="AJ7" s="403"/>
      <c r="AK7" s="404"/>
      <c r="AL7" s="404"/>
      <c r="AM7" s="405"/>
      <c r="AN7" s="146"/>
      <c r="AO7" s="146"/>
      <c r="AP7" s="146"/>
      <c r="AQ7" s="146"/>
      <c r="AR7" s="146"/>
      <c r="AS7" s="146"/>
      <c r="AT7" s="146"/>
      <c r="AU7" s="146"/>
      <c r="AV7" s="146"/>
      <c r="AW7" s="181"/>
      <c r="AX7" s="146"/>
      <c r="AY7" s="146"/>
      <c r="AZ7" s="146"/>
      <c r="BA7" s="146"/>
      <c r="BB7" s="146"/>
      <c r="BC7" s="167"/>
      <c r="BD7" s="171"/>
      <c r="BE7" s="273"/>
      <c r="BF7" s="173"/>
      <c r="BG7" s="173"/>
      <c r="BH7" s="173"/>
      <c r="BI7" s="278"/>
      <c r="BJ7" s="146"/>
      <c r="BK7" s="167"/>
      <c r="BL7" s="231"/>
      <c r="BM7" s="231"/>
      <c r="BN7" s="231"/>
      <c r="BO7" s="231"/>
      <c r="BP7" s="231"/>
      <c r="BQ7" s="231"/>
      <c r="BR7" s="167"/>
      <c r="BS7" s="231"/>
      <c r="BT7" s="231"/>
      <c r="BU7" s="231"/>
      <c r="BV7" s="231"/>
      <c r="BW7" s="231"/>
      <c r="BX7" s="231"/>
      <c r="BY7" s="167"/>
      <c r="BZ7" s="146"/>
      <c r="CA7" s="146"/>
      <c r="CB7" s="146"/>
      <c r="CC7" s="146"/>
      <c r="CD7" s="146"/>
      <c r="CE7" s="146"/>
      <c r="CF7" s="167"/>
      <c r="CG7" s="231"/>
      <c r="CH7" s="231"/>
      <c r="CI7" s="231"/>
      <c r="CJ7" s="231"/>
      <c r="CK7" s="231"/>
      <c r="CL7" s="231"/>
      <c r="CM7" s="167"/>
      <c r="CN7" s="231"/>
      <c r="CO7" s="231"/>
      <c r="CP7" s="231"/>
      <c r="CQ7" s="231"/>
      <c r="CR7" s="231"/>
      <c r="CS7" s="231"/>
      <c r="CT7" s="155"/>
      <c r="CU7" s="146"/>
      <c r="CV7" s="146"/>
      <c r="CW7" s="146"/>
      <c r="CX7" s="173"/>
      <c r="CY7" s="231"/>
      <c r="CZ7" s="315"/>
      <c r="DA7" s="315"/>
      <c r="DB7" s="315"/>
      <c r="DC7" s="146"/>
      <c r="DD7" s="231"/>
      <c r="DE7" s="231"/>
      <c r="DF7" s="231"/>
      <c r="DG7" s="231"/>
      <c r="DH7" s="233"/>
    </row>
    <row r="8" spans="1:112" ht="15" x14ac:dyDescent="0.25">
      <c r="A8" s="152">
        <v>22</v>
      </c>
      <c r="B8" s="152"/>
      <c r="C8" s="146"/>
      <c r="D8" s="169">
        <v>42495</v>
      </c>
      <c r="E8" s="166"/>
      <c r="F8" s="166">
        <v>1</v>
      </c>
      <c r="G8" s="402">
        <v>4</v>
      </c>
      <c r="H8" s="146">
        <v>5</v>
      </c>
      <c r="I8" s="146"/>
      <c r="J8" s="146"/>
      <c r="K8" s="146"/>
      <c r="L8" s="321">
        <v>42505</v>
      </c>
      <c r="M8" s="169">
        <v>42501</v>
      </c>
      <c r="N8" s="169"/>
      <c r="O8" s="169"/>
      <c r="P8" s="169"/>
      <c r="Q8" s="168">
        <v>42501</v>
      </c>
      <c r="R8" s="359"/>
      <c r="S8" s="207" t="s">
        <v>1343</v>
      </c>
      <c r="T8" s="207" t="s">
        <v>1354</v>
      </c>
      <c r="U8" s="207" t="s">
        <v>1354</v>
      </c>
      <c r="V8" s="207"/>
      <c r="W8" s="537" t="s">
        <v>1357</v>
      </c>
      <c r="X8" s="538" t="s">
        <v>1354</v>
      </c>
      <c r="Y8" s="538"/>
      <c r="Z8" s="538"/>
      <c r="AA8" s="538"/>
      <c r="AB8" s="873" t="s">
        <v>1354</v>
      </c>
      <c r="AC8" s="874"/>
      <c r="AD8" s="402" t="s">
        <v>1363</v>
      </c>
      <c r="AE8" s="401"/>
      <c r="AF8" s="401"/>
      <c r="AG8" s="401"/>
      <c r="AH8" s="525"/>
      <c r="AI8" s="146"/>
      <c r="AJ8" s="403"/>
      <c r="AK8" s="404"/>
      <c r="AL8" s="404"/>
      <c r="AM8" s="894" t="s">
        <v>1430</v>
      </c>
      <c r="AN8" s="146"/>
      <c r="AO8" s="146"/>
      <c r="AP8" s="146"/>
      <c r="AQ8" s="146"/>
      <c r="AR8" s="146"/>
      <c r="AS8" s="146"/>
      <c r="AT8" s="146"/>
      <c r="AU8" s="146"/>
      <c r="AV8" s="146"/>
      <c r="AW8" s="181"/>
      <c r="AX8" s="146"/>
      <c r="AY8" s="146"/>
      <c r="AZ8" s="146"/>
      <c r="BA8" s="146"/>
      <c r="BB8" s="146"/>
      <c r="BC8" s="167"/>
      <c r="BD8" s="171"/>
      <c r="BE8" s="273"/>
      <c r="BF8" s="173"/>
      <c r="BG8" s="173"/>
      <c r="BH8" s="173"/>
      <c r="BI8" s="278"/>
      <c r="BJ8" s="146"/>
      <c r="BK8" s="167"/>
      <c r="BL8" s="231"/>
      <c r="BM8" s="231"/>
      <c r="BN8" s="231"/>
      <c r="BO8" s="231"/>
      <c r="BP8" s="231"/>
      <c r="BQ8" s="231"/>
      <c r="BR8" s="167"/>
      <c r="BS8" s="231"/>
      <c r="BT8" s="231"/>
      <c r="BU8" s="231"/>
      <c r="BV8" s="231"/>
      <c r="BW8" s="231"/>
      <c r="BX8" s="231"/>
      <c r="BY8" s="167"/>
      <c r="BZ8" s="146"/>
      <c r="CA8" s="146"/>
      <c r="CB8" s="146"/>
      <c r="CC8" s="146"/>
      <c r="CD8" s="146"/>
      <c r="CE8" s="146"/>
      <c r="CF8" s="167"/>
      <c r="CG8" s="231"/>
      <c r="CH8" s="231"/>
      <c r="CI8" s="231"/>
      <c r="CJ8" s="231"/>
      <c r="CK8" s="231"/>
      <c r="CL8" s="231"/>
      <c r="CM8" s="167"/>
      <c r="CN8" s="231"/>
      <c r="CO8" s="231"/>
      <c r="CP8" s="231"/>
      <c r="CQ8" s="231"/>
      <c r="CR8" s="231"/>
      <c r="CS8" s="231"/>
      <c r="CT8" s="155"/>
      <c r="CU8" s="146"/>
      <c r="CV8" s="146"/>
      <c r="CW8" s="146"/>
      <c r="CX8" s="173"/>
      <c r="CY8" s="231"/>
      <c r="CZ8" s="315"/>
      <c r="DA8" s="315"/>
      <c r="DB8" s="315"/>
      <c r="DC8" s="146"/>
      <c r="DD8" s="231"/>
      <c r="DE8" s="231"/>
      <c r="DF8" s="231"/>
      <c r="DG8" s="231"/>
      <c r="DH8" s="233"/>
    </row>
    <row r="9" spans="1:112" ht="15" x14ac:dyDescent="0.25">
      <c r="A9" s="152">
        <v>96</v>
      </c>
      <c r="B9" s="152"/>
      <c r="C9" s="146"/>
      <c r="D9" s="169">
        <v>42495</v>
      </c>
      <c r="E9" s="166"/>
      <c r="F9" s="148">
        <v>1</v>
      </c>
      <c r="G9" s="402">
        <v>2</v>
      </c>
      <c r="H9" s="459">
        <v>1</v>
      </c>
      <c r="I9" s="393"/>
      <c r="J9" s="393"/>
      <c r="K9" s="393"/>
      <c r="L9" s="184">
        <v>42502</v>
      </c>
      <c r="M9" s="147">
        <v>42505</v>
      </c>
      <c r="N9" s="147">
        <v>42508</v>
      </c>
      <c r="O9" s="147"/>
      <c r="P9" s="147"/>
      <c r="Q9" s="149">
        <v>42508</v>
      </c>
      <c r="R9" s="539"/>
      <c r="S9" s="205" t="s">
        <v>1343</v>
      </c>
      <c r="T9" s="205" t="s">
        <v>1343</v>
      </c>
      <c r="U9" s="205" t="s">
        <v>1350</v>
      </c>
      <c r="V9" s="205"/>
      <c r="W9" s="533"/>
      <c r="X9" s="534" t="s">
        <v>1344</v>
      </c>
      <c r="Y9" s="534" t="s">
        <v>1350</v>
      </c>
      <c r="Z9" s="534"/>
      <c r="AA9" s="534"/>
      <c r="AB9" s="873" t="s">
        <v>1350</v>
      </c>
      <c r="AC9" s="874"/>
      <c r="AD9" s="406" t="s">
        <v>1358</v>
      </c>
      <c r="AE9" s="162"/>
      <c r="AF9" s="162"/>
      <c r="AG9" s="162"/>
      <c r="AH9" s="524">
        <v>1</v>
      </c>
      <c r="AI9" s="504"/>
      <c r="AJ9" s="403"/>
      <c r="AK9" s="404"/>
      <c r="AL9" s="404"/>
      <c r="AM9" s="408" t="s">
        <v>1464</v>
      </c>
      <c r="AN9" s="393"/>
      <c r="AO9" s="393"/>
      <c r="AP9" s="393"/>
      <c r="AQ9" s="393"/>
      <c r="AR9" s="393"/>
      <c r="AS9" s="393"/>
      <c r="AT9" s="393"/>
      <c r="AU9" s="393"/>
      <c r="AV9" s="393"/>
      <c r="AW9" s="180"/>
      <c r="AX9" s="393"/>
      <c r="AY9" s="393"/>
      <c r="AZ9" s="393"/>
      <c r="BA9" s="393"/>
      <c r="BB9" s="393"/>
      <c r="BC9" s="397"/>
      <c r="BD9" s="398"/>
      <c r="BE9" s="409"/>
      <c r="BF9" s="303"/>
      <c r="BG9" s="173"/>
      <c r="BH9" s="304"/>
      <c r="BI9" s="152"/>
      <c r="BJ9" s="393"/>
      <c r="BK9" s="397"/>
      <c r="BL9" s="393"/>
      <c r="BM9" s="393"/>
      <c r="BN9" s="393"/>
      <c r="BO9" s="393"/>
      <c r="BP9" s="393"/>
      <c r="BQ9" s="393"/>
      <c r="BR9" s="397"/>
      <c r="BS9" s="396"/>
      <c r="BT9" s="396"/>
      <c r="BU9" s="396"/>
      <c r="BV9" s="396"/>
      <c r="BW9" s="396"/>
      <c r="BX9" s="396"/>
      <c r="BY9" s="397"/>
      <c r="BZ9" s="393"/>
      <c r="CA9" s="393"/>
      <c r="CB9" s="393"/>
      <c r="CC9" s="393"/>
      <c r="CD9" s="393"/>
      <c r="CE9" s="393"/>
      <c r="CF9" s="397"/>
      <c r="CG9" s="396"/>
      <c r="CH9" s="396"/>
      <c r="CI9" s="396"/>
      <c r="CJ9" s="396"/>
      <c r="CK9" s="396"/>
      <c r="CL9" s="396"/>
      <c r="CM9" s="397"/>
      <c r="CN9" s="396"/>
      <c r="CO9" s="396"/>
      <c r="CP9" s="396"/>
      <c r="CQ9" s="396"/>
      <c r="CR9" s="396"/>
      <c r="CS9" s="396"/>
      <c r="CT9" s="155"/>
      <c r="CU9" s="146"/>
      <c r="CV9" s="393"/>
      <c r="CW9" s="393"/>
      <c r="CX9" s="173"/>
      <c r="CY9" s="231"/>
      <c r="CZ9" s="182"/>
      <c r="DA9" s="182"/>
      <c r="DB9" s="182"/>
      <c r="DC9" s="393"/>
      <c r="DD9" s="135"/>
      <c r="DE9" s="135"/>
      <c r="DF9" s="135"/>
      <c r="DG9" s="396"/>
      <c r="DH9" s="135"/>
    </row>
    <row r="10" spans="1:112" ht="15" x14ac:dyDescent="0.25">
      <c r="A10" s="152">
        <v>119</v>
      </c>
      <c r="B10" s="152"/>
      <c r="C10" s="146"/>
      <c r="D10" s="169">
        <v>42495</v>
      </c>
      <c r="E10" s="410" t="s">
        <v>1359</v>
      </c>
      <c r="F10" s="166"/>
      <c r="G10" s="402"/>
      <c r="H10" s="459"/>
      <c r="I10" s="393"/>
      <c r="J10" s="393"/>
      <c r="K10" s="393"/>
      <c r="L10" s="397"/>
      <c r="M10" s="147"/>
      <c r="N10" s="147"/>
      <c r="O10" s="147"/>
      <c r="P10" s="147"/>
      <c r="Q10" s="149"/>
      <c r="R10" s="539"/>
      <c r="S10" s="205"/>
      <c r="T10" s="205"/>
      <c r="U10" s="205"/>
      <c r="V10" s="205"/>
      <c r="W10" s="533"/>
      <c r="X10" s="534"/>
      <c r="Y10" s="534"/>
      <c r="Z10" s="534"/>
      <c r="AA10" s="534"/>
      <c r="AB10" s="873"/>
      <c r="AC10" s="874"/>
      <c r="AD10" s="406"/>
      <c r="AE10" s="162"/>
      <c r="AF10" s="162"/>
      <c r="AG10" s="162"/>
      <c r="AH10" s="524"/>
      <c r="AI10" s="504"/>
      <c r="AJ10" s="403"/>
      <c r="AK10" s="404"/>
      <c r="AL10" s="404"/>
      <c r="AM10" s="185"/>
      <c r="AN10" s="393"/>
      <c r="AO10" s="393"/>
      <c r="AP10" s="393"/>
      <c r="AQ10" s="393"/>
      <c r="AR10" s="393"/>
      <c r="AS10" s="393"/>
      <c r="AT10" s="393"/>
      <c r="AU10" s="393"/>
      <c r="AV10" s="393"/>
      <c r="AW10" s="180"/>
      <c r="AX10" s="393"/>
      <c r="AY10" s="153"/>
      <c r="AZ10" s="393"/>
      <c r="BA10" s="173"/>
      <c r="BB10" s="393"/>
      <c r="BC10" s="397"/>
      <c r="BD10" s="398"/>
      <c r="BE10" s="371"/>
      <c r="BF10" s="303"/>
      <c r="BG10" s="173"/>
      <c r="BH10" s="304"/>
      <c r="BI10" s="152"/>
      <c r="BJ10" s="393"/>
      <c r="BK10" s="397"/>
      <c r="BL10" s="393"/>
      <c r="BM10" s="393"/>
      <c r="BN10" s="393"/>
      <c r="BO10" s="393"/>
      <c r="BP10" s="393"/>
      <c r="BQ10" s="393"/>
      <c r="BR10" s="397"/>
      <c r="BS10" s="396"/>
      <c r="BT10" s="396"/>
      <c r="BU10" s="396"/>
      <c r="BV10" s="396"/>
      <c r="BW10" s="396"/>
      <c r="BX10" s="396"/>
      <c r="BY10" s="397"/>
      <c r="BZ10" s="393"/>
      <c r="CA10" s="393"/>
      <c r="CB10" s="393"/>
      <c r="CC10" s="393"/>
      <c r="CD10" s="393"/>
      <c r="CE10" s="393"/>
      <c r="CF10" s="397"/>
      <c r="CG10" s="396"/>
      <c r="CH10" s="396"/>
      <c r="CI10" s="396"/>
      <c r="CJ10" s="396"/>
      <c r="CK10" s="396"/>
      <c r="CL10" s="396"/>
      <c r="CM10" s="397"/>
      <c r="CN10" s="396"/>
      <c r="CO10" s="396"/>
      <c r="CP10" s="396"/>
      <c r="CQ10" s="396"/>
      <c r="CR10" s="396"/>
      <c r="CS10" s="396"/>
      <c r="CT10" s="155"/>
      <c r="CU10" s="146"/>
      <c r="CV10" s="393"/>
      <c r="CW10" s="393"/>
      <c r="CX10" s="173"/>
      <c r="CY10" s="231"/>
      <c r="CZ10" s="182"/>
      <c r="DA10" s="182"/>
      <c r="DB10" s="182"/>
      <c r="DC10" s="393"/>
      <c r="DD10" s="135"/>
      <c r="DE10" s="135"/>
      <c r="DF10" s="396"/>
      <c r="DG10" s="396"/>
      <c r="DH10" s="135"/>
    </row>
    <row r="11" spans="1:112" ht="15" x14ac:dyDescent="0.25">
      <c r="A11" s="152">
        <v>97</v>
      </c>
      <c r="B11" s="152"/>
      <c r="C11" s="146"/>
      <c r="D11" s="169">
        <v>42495</v>
      </c>
      <c r="E11" s="410" t="s">
        <v>1359</v>
      </c>
      <c r="F11" s="396"/>
      <c r="G11" s="402"/>
      <c r="H11" s="459"/>
      <c r="I11" s="393"/>
      <c r="J11" s="393"/>
      <c r="K11" s="393"/>
      <c r="L11" s="397"/>
      <c r="M11" s="147"/>
      <c r="N11" s="147"/>
      <c r="O11" s="147"/>
      <c r="P11" s="147"/>
      <c r="Q11" s="149"/>
      <c r="R11" s="539"/>
      <c r="S11" s="205"/>
      <c r="T11" s="205"/>
      <c r="U11" s="205"/>
      <c r="V11" s="205"/>
      <c r="W11" s="533"/>
      <c r="X11" s="534"/>
      <c r="Y11" s="534"/>
      <c r="Z11" s="534"/>
      <c r="AA11" s="534"/>
      <c r="AB11" s="873"/>
      <c r="AC11" s="874"/>
      <c r="AD11" s="406"/>
      <c r="AE11" s="162"/>
      <c r="AF11" s="162"/>
      <c r="AG11" s="162"/>
      <c r="AH11" s="524"/>
      <c r="AI11" s="504"/>
      <c r="AJ11" s="403"/>
      <c r="AK11" s="404"/>
      <c r="AL11" s="404"/>
      <c r="AM11" s="185"/>
      <c r="AN11" s="393"/>
      <c r="AO11" s="393"/>
      <c r="AP11" s="393"/>
      <c r="AQ11" s="393"/>
      <c r="AR11" s="393"/>
      <c r="AS11" s="393"/>
      <c r="AT11" s="393"/>
      <c r="AU11" s="393"/>
      <c r="AV11" s="393"/>
      <c r="AW11" s="180"/>
      <c r="AX11" s="393"/>
      <c r="AY11" s="393"/>
      <c r="AZ11" s="393"/>
      <c r="BA11" s="393"/>
      <c r="BB11" s="393"/>
      <c r="BC11" s="397"/>
      <c r="BD11" s="398"/>
      <c r="BE11" s="273"/>
      <c r="BF11" s="303"/>
      <c r="BG11" s="173"/>
      <c r="BH11" s="304"/>
      <c r="BI11" s="152"/>
      <c r="BJ11" s="393"/>
      <c r="BK11" s="397"/>
      <c r="BL11" s="393"/>
      <c r="BM11" s="231"/>
      <c r="BN11" s="231"/>
      <c r="BO11" s="231"/>
      <c r="BP11" s="231"/>
      <c r="BQ11" s="393"/>
      <c r="BR11" s="397"/>
      <c r="BS11" s="396"/>
      <c r="BT11" s="231"/>
      <c r="BU11" s="231"/>
      <c r="BV11" s="231"/>
      <c r="BW11" s="231"/>
      <c r="BX11" s="396"/>
      <c r="BY11" s="397"/>
      <c r="BZ11" s="393"/>
      <c r="CA11" s="231"/>
      <c r="CB11" s="231"/>
      <c r="CC11" s="231"/>
      <c r="CD11" s="231"/>
      <c r="CE11" s="396"/>
      <c r="CF11" s="397"/>
      <c r="CG11" s="396"/>
      <c r="CH11" s="231"/>
      <c r="CI11" s="231"/>
      <c r="CJ11" s="231"/>
      <c r="CK11" s="231"/>
      <c r="CL11" s="396"/>
      <c r="CM11" s="397"/>
      <c r="CN11" s="396"/>
      <c r="CO11" s="396"/>
      <c r="CP11" s="396"/>
      <c r="CQ11" s="396"/>
      <c r="CR11" s="396"/>
      <c r="CS11" s="396"/>
      <c r="CT11" s="155"/>
      <c r="CU11" s="146"/>
      <c r="CV11" s="393"/>
      <c r="CW11" s="393"/>
      <c r="CX11" s="173"/>
      <c r="CY11" s="231"/>
      <c r="CZ11" s="182"/>
      <c r="DA11" s="182"/>
      <c r="DB11" s="182"/>
      <c r="DC11" s="393"/>
      <c r="DD11" s="135"/>
      <c r="DE11" s="135"/>
      <c r="DF11" s="396"/>
      <c r="DG11" s="396"/>
      <c r="DH11" s="135"/>
    </row>
    <row r="12" spans="1:112" ht="15" x14ac:dyDescent="0.25">
      <c r="A12" s="152">
        <v>128</v>
      </c>
      <c r="B12" s="152"/>
      <c r="C12" s="146"/>
      <c r="D12" s="169">
        <v>42495</v>
      </c>
      <c r="E12" s="410" t="s">
        <v>1359</v>
      </c>
      <c r="F12" s="166"/>
      <c r="G12" s="402"/>
      <c r="H12" s="459"/>
      <c r="I12" s="393"/>
      <c r="J12" s="393"/>
      <c r="K12" s="393"/>
      <c r="L12" s="397"/>
      <c r="M12" s="147"/>
      <c r="N12" s="147"/>
      <c r="O12" s="147">
        <v>42512</v>
      </c>
      <c r="P12" s="147"/>
      <c r="Q12" s="149">
        <v>42512</v>
      </c>
      <c r="R12" s="539"/>
      <c r="S12" s="205"/>
      <c r="T12" s="205"/>
      <c r="U12" s="205" t="s">
        <v>1343</v>
      </c>
      <c r="V12" s="205" t="s">
        <v>1354</v>
      </c>
      <c r="W12" s="533"/>
      <c r="X12" s="534"/>
      <c r="Y12" s="534"/>
      <c r="Z12" s="534" t="s">
        <v>1360</v>
      </c>
      <c r="AA12" s="534" t="s">
        <v>1360</v>
      </c>
      <c r="AB12" s="873" t="s">
        <v>1360</v>
      </c>
      <c r="AC12" s="874"/>
      <c r="AD12" s="406" t="s">
        <v>1361</v>
      </c>
      <c r="AE12" s="162"/>
      <c r="AF12" s="162"/>
      <c r="AG12" s="162"/>
      <c r="AH12" s="524">
        <v>2</v>
      </c>
      <c r="AI12" s="504"/>
      <c r="AJ12" s="403"/>
      <c r="AK12" s="404"/>
      <c r="AL12" s="404"/>
      <c r="AM12" s="405"/>
      <c r="AN12" s="393"/>
      <c r="AO12" s="393"/>
      <c r="AP12" s="393"/>
      <c r="AQ12" s="393"/>
      <c r="AR12" s="393"/>
      <c r="AS12" s="393"/>
      <c r="AT12" s="393"/>
      <c r="AU12" s="393"/>
      <c r="AV12" s="393"/>
      <c r="AW12" s="180"/>
      <c r="AX12" s="393"/>
      <c r="AY12" s="393"/>
      <c r="AZ12" s="393"/>
      <c r="BA12" s="393"/>
      <c r="BB12" s="393"/>
      <c r="BC12" s="397"/>
      <c r="BD12" s="398"/>
      <c r="BE12" s="371"/>
      <c r="BF12" s="303"/>
      <c r="BG12" s="173"/>
      <c r="BH12" s="304"/>
      <c r="BI12" s="152"/>
      <c r="BJ12" s="393"/>
      <c r="BK12" s="397"/>
      <c r="BL12" s="393"/>
      <c r="BM12" s="393"/>
      <c r="BN12" s="393"/>
      <c r="BO12" s="393"/>
      <c r="BP12" s="393"/>
      <c r="BQ12" s="393"/>
      <c r="BR12" s="397"/>
      <c r="BS12" s="396"/>
      <c r="BT12" s="396"/>
      <c r="BU12" s="396"/>
      <c r="BV12" s="396"/>
      <c r="BW12" s="396"/>
      <c r="BX12" s="396"/>
      <c r="BY12" s="397"/>
      <c r="BZ12" s="393"/>
      <c r="CA12" s="393"/>
      <c r="CB12" s="393"/>
      <c r="CC12" s="393"/>
      <c r="CD12" s="393"/>
      <c r="CE12" s="393"/>
      <c r="CF12" s="397"/>
      <c r="CG12" s="396"/>
      <c r="CH12" s="396"/>
      <c r="CI12" s="396"/>
      <c r="CJ12" s="396"/>
      <c r="CK12" s="396"/>
      <c r="CL12" s="396"/>
      <c r="CM12" s="397"/>
      <c r="CN12" s="396"/>
      <c r="CO12" s="396"/>
      <c r="CP12" s="396"/>
      <c r="CQ12" s="396"/>
      <c r="CR12" s="396"/>
      <c r="CS12" s="396"/>
      <c r="CT12" s="155"/>
      <c r="CU12" s="146"/>
      <c r="CV12" s="393"/>
      <c r="CW12" s="393"/>
      <c r="CX12" s="173"/>
      <c r="CY12" s="231"/>
      <c r="CZ12" s="182"/>
      <c r="DA12" s="182"/>
      <c r="DB12" s="182"/>
      <c r="DC12" s="393"/>
      <c r="DD12" s="135"/>
      <c r="DE12" s="135"/>
      <c r="DF12" s="396"/>
      <c r="DG12" s="396"/>
      <c r="DH12" s="135"/>
    </row>
    <row r="13" spans="1:112" ht="15" x14ac:dyDescent="0.25">
      <c r="A13" s="152">
        <v>52</v>
      </c>
      <c r="B13" s="152"/>
      <c r="C13" s="393"/>
      <c r="D13" s="169">
        <v>42495</v>
      </c>
      <c r="E13" s="166" t="s">
        <v>1142</v>
      </c>
      <c r="F13" s="148">
        <v>0</v>
      </c>
      <c r="G13" s="402"/>
      <c r="H13" s="459"/>
      <c r="I13" s="393"/>
      <c r="J13" s="393"/>
      <c r="K13" s="393"/>
      <c r="L13" s="397"/>
      <c r="M13" s="147"/>
      <c r="N13" s="147"/>
      <c r="O13" s="147"/>
      <c r="P13" s="147"/>
      <c r="Q13" s="149"/>
      <c r="R13" s="539"/>
      <c r="S13" s="206"/>
      <c r="T13" s="205"/>
      <c r="U13" s="205"/>
      <c r="V13" s="205"/>
      <c r="W13" s="533"/>
      <c r="X13" s="534"/>
      <c r="Y13" s="534"/>
      <c r="Z13" s="534"/>
      <c r="AA13" s="534"/>
      <c r="AB13" s="873"/>
      <c r="AC13" s="874"/>
      <c r="AD13" s="406"/>
      <c r="AE13" s="162"/>
      <c r="AF13" s="162"/>
      <c r="AG13" s="162"/>
      <c r="AH13" s="524"/>
      <c r="AI13" s="504"/>
      <c r="AJ13" s="411"/>
      <c r="AK13" s="412"/>
      <c r="AL13" s="404"/>
      <c r="AM13" s="408" t="s">
        <v>1448</v>
      </c>
      <c r="AN13" s="393"/>
      <c r="AO13" s="393"/>
      <c r="AP13" s="393"/>
      <c r="AQ13" s="393"/>
      <c r="AR13" s="393"/>
      <c r="AS13" s="393"/>
      <c r="AT13" s="393"/>
      <c r="AU13" s="393"/>
      <c r="AV13" s="393"/>
      <c r="AW13" s="393"/>
      <c r="AX13" s="393"/>
      <c r="AY13" s="393"/>
      <c r="AZ13" s="393"/>
      <c r="BA13" s="393"/>
      <c r="BB13" s="393"/>
      <c r="BC13" s="397"/>
      <c r="BD13" s="398"/>
      <c r="BE13" s="138"/>
      <c r="BF13" s="303"/>
      <c r="BG13" s="173"/>
      <c r="BH13" s="304"/>
      <c r="BI13" s="138"/>
      <c r="BJ13" s="138"/>
      <c r="BK13" s="397"/>
      <c r="BL13" s="393"/>
      <c r="BM13" s="393"/>
      <c r="BN13" s="393"/>
      <c r="BO13" s="393"/>
      <c r="BP13" s="393"/>
      <c r="BQ13" s="393"/>
      <c r="BR13" s="397"/>
      <c r="BS13" s="393"/>
      <c r="BT13" s="393"/>
      <c r="BU13" s="393"/>
      <c r="BV13" s="393"/>
      <c r="BW13" s="393"/>
      <c r="BX13" s="393"/>
      <c r="BY13" s="397"/>
      <c r="BZ13" s="393"/>
      <c r="CA13" s="393"/>
      <c r="CB13" s="393"/>
      <c r="CC13" s="393"/>
      <c r="CD13" s="393"/>
      <c r="CE13" s="393"/>
      <c r="CF13" s="397"/>
      <c r="CG13" s="396"/>
      <c r="CH13" s="396"/>
      <c r="CI13" s="396"/>
      <c r="CJ13" s="396"/>
      <c r="CK13" s="396"/>
      <c r="CL13" s="396"/>
      <c r="CM13" s="397"/>
      <c r="CN13" s="396"/>
      <c r="CO13" s="396"/>
      <c r="CP13" s="396"/>
      <c r="CQ13" s="396"/>
      <c r="CR13" s="396"/>
      <c r="CS13" s="396"/>
      <c r="CT13" s="155"/>
      <c r="CU13" s="146"/>
      <c r="CV13" s="393"/>
      <c r="CW13" s="393"/>
      <c r="CX13" s="173"/>
      <c r="CY13" s="231"/>
      <c r="CZ13" s="393"/>
      <c r="DA13" s="393"/>
      <c r="DB13" s="182"/>
      <c r="DC13" s="393"/>
      <c r="DD13" s="135"/>
      <c r="DE13" s="135"/>
      <c r="DF13" s="396"/>
      <c r="DG13" s="396"/>
      <c r="DH13" s="135"/>
    </row>
    <row r="14" spans="1:112" ht="15" x14ac:dyDescent="0.25">
      <c r="A14" s="152">
        <v>127</v>
      </c>
      <c r="B14" s="152"/>
      <c r="C14" s="393"/>
      <c r="D14" s="169">
        <v>42495</v>
      </c>
      <c r="E14" s="410" t="s">
        <v>1359</v>
      </c>
      <c r="F14" s="166"/>
      <c r="G14" s="402"/>
      <c r="H14" s="459"/>
      <c r="I14" s="393"/>
      <c r="J14" s="393"/>
      <c r="K14" s="393"/>
      <c r="L14" s="397"/>
      <c r="M14" s="147"/>
      <c r="N14" s="147"/>
      <c r="O14" s="147"/>
      <c r="P14" s="147"/>
      <c r="Q14" s="149"/>
      <c r="R14" s="539"/>
      <c r="S14" s="206"/>
      <c r="T14" s="205"/>
      <c r="U14" s="205"/>
      <c r="V14" s="205"/>
      <c r="W14" s="533"/>
      <c r="X14" s="534"/>
      <c r="Y14" s="534"/>
      <c r="Z14" s="534"/>
      <c r="AA14" s="534"/>
      <c r="AB14" s="873"/>
      <c r="AC14" s="874"/>
      <c r="AD14" s="406"/>
      <c r="AE14" s="162"/>
      <c r="AF14" s="162"/>
      <c r="AG14" s="162"/>
      <c r="AH14" s="524"/>
      <c r="AI14" s="504"/>
      <c r="AJ14" s="403"/>
      <c r="AK14" s="412"/>
      <c r="AL14" s="404"/>
      <c r="AM14" s="405"/>
      <c r="AN14" s="396"/>
      <c r="AO14" s="396"/>
      <c r="AP14" s="396"/>
      <c r="AQ14" s="396"/>
      <c r="AR14" s="396"/>
      <c r="AS14" s="396"/>
      <c r="AT14" s="396"/>
      <c r="AU14" s="396"/>
      <c r="AV14" s="396"/>
      <c r="AW14" s="393"/>
      <c r="AX14" s="393"/>
      <c r="AY14" s="393"/>
      <c r="AZ14" s="393"/>
      <c r="BA14" s="393"/>
      <c r="BB14" s="393"/>
      <c r="BC14" s="397"/>
      <c r="BD14" s="398"/>
      <c r="BE14" s="138"/>
      <c r="BF14" s="303"/>
      <c r="BG14" s="173"/>
      <c r="BH14" s="304"/>
      <c r="BI14" s="135"/>
      <c r="BJ14" s="138"/>
      <c r="BK14" s="397"/>
      <c r="BL14" s="393"/>
      <c r="BM14" s="393"/>
      <c r="BN14" s="393"/>
      <c r="BO14" s="393"/>
      <c r="BP14" s="393"/>
      <c r="BQ14" s="393"/>
      <c r="BR14" s="397"/>
      <c r="BS14" s="396"/>
      <c r="BT14" s="396"/>
      <c r="BU14" s="396"/>
      <c r="BV14" s="396"/>
      <c r="BW14" s="396"/>
      <c r="BX14" s="396"/>
      <c r="BY14" s="397"/>
      <c r="BZ14" s="393"/>
      <c r="CA14" s="393"/>
      <c r="CB14" s="393"/>
      <c r="CC14" s="393"/>
      <c r="CD14" s="393"/>
      <c r="CE14" s="393"/>
      <c r="CF14" s="397"/>
      <c r="CG14" s="396"/>
      <c r="CH14" s="396"/>
      <c r="CI14" s="396"/>
      <c r="CJ14" s="396"/>
      <c r="CK14" s="396"/>
      <c r="CL14" s="396"/>
      <c r="CM14" s="397"/>
      <c r="CN14" s="396"/>
      <c r="CO14" s="396"/>
      <c r="CP14" s="396"/>
      <c r="CQ14" s="396"/>
      <c r="CR14" s="396"/>
      <c r="CS14" s="396"/>
      <c r="CT14" s="155"/>
      <c r="CU14" s="146"/>
      <c r="CV14" s="396"/>
      <c r="CW14" s="396"/>
      <c r="CX14" s="173"/>
      <c r="CY14" s="231"/>
      <c r="CZ14" s="182"/>
      <c r="DA14" s="393"/>
      <c r="DB14" s="182"/>
      <c r="DC14" s="393"/>
      <c r="DD14" s="135"/>
      <c r="DE14" s="135"/>
      <c r="DF14" s="396"/>
      <c r="DG14" s="396"/>
      <c r="DH14" s="135"/>
    </row>
    <row r="15" spans="1:112" ht="15" x14ac:dyDescent="0.25">
      <c r="A15" s="152">
        <v>226</v>
      </c>
      <c r="B15" s="152"/>
      <c r="C15" s="393"/>
      <c r="D15" s="169">
        <v>42495</v>
      </c>
      <c r="E15" s="166"/>
      <c r="F15" s="148">
        <v>1</v>
      </c>
      <c r="G15" s="402">
        <v>1</v>
      </c>
      <c r="H15" s="459">
        <v>1</v>
      </c>
      <c r="I15" s="393"/>
      <c r="J15" s="393"/>
      <c r="K15" s="393"/>
      <c r="L15" s="184">
        <v>42500</v>
      </c>
      <c r="M15" s="147"/>
      <c r="N15" s="147"/>
      <c r="O15" s="147"/>
      <c r="P15" s="147"/>
      <c r="Q15" s="149">
        <v>42498</v>
      </c>
      <c r="R15" s="539"/>
      <c r="S15" s="206" t="s">
        <v>1344</v>
      </c>
      <c r="T15" s="205" t="s">
        <v>1353</v>
      </c>
      <c r="U15" s="205" t="s">
        <v>1362</v>
      </c>
      <c r="V15" s="205" t="s">
        <v>1346</v>
      </c>
      <c r="W15" s="533" t="s">
        <v>1348</v>
      </c>
      <c r="X15" s="534" t="s">
        <v>1346</v>
      </c>
      <c r="Y15" s="534" t="s">
        <v>1346</v>
      </c>
      <c r="Z15" s="534" t="s">
        <v>1346</v>
      </c>
      <c r="AA15" s="534"/>
      <c r="AB15" s="873" t="s">
        <v>1346</v>
      </c>
      <c r="AC15" s="874"/>
      <c r="AD15" s="406" t="s">
        <v>1363</v>
      </c>
      <c r="AE15" s="162"/>
      <c r="AF15" s="162"/>
      <c r="AG15" s="162"/>
      <c r="AH15" s="524">
        <v>2</v>
      </c>
      <c r="AI15" s="504"/>
      <c r="AJ15" s="411"/>
      <c r="AK15" s="404"/>
      <c r="AL15" s="412"/>
      <c r="AM15" s="185"/>
      <c r="AN15" s="396"/>
      <c r="AO15" s="396"/>
      <c r="AP15" s="396"/>
      <c r="AQ15" s="396"/>
      <c r="AR15" s="396"/>
      <c r="AS15" s="396"/>
      <c r="AT15" s="396"/>
      <c r="AU15" s="396"/>
      <c r="AV15" s="396"/>
      <c r="AW15" s="393"/>
      <c r="AX15" s="393"/>
      <c r="AY15" s="393"/>
      <c r="AZ15" s="393"/>
      <c r="BA15" s="393"/>
      <c r="BB15" s="393"/>
      <c r="BC15" s="397"/>
      <c r="BD15" s="398"/>
      <c r="BE15" s="138"/>
      <c r="BF15" s="303"/>
      <c r="BG15" s="173"/>
      <c r="BH15" s="304"/>
      <c r="BI15" s="135"/>
      <c r="BJ15" s="138"/>
      <c r="BK15" s="397"/>
      <c r="BL15" s="393"/>
      <c r="BM15" s="393"/>
      <c r="BN15" s="393"/>
      <c r="BO15" s="393"/>
      <c r="BP15" s="393"/>
      <c r="BQ15" s="393"/>
      <c r="BR15" s="397"/>
      <c r="BS15" s="396"/>
      <c r="BT15" s="396"/>
      <c r="BU15" s="396"/>
      <c r="BV15" s="396"/>
      <c r="BW15" s="396"/>
      <c r="BX15" s="396"/>
      <c r="BY15" s="397"/>
      <c r="BZ15" s="393"/>
      <c r="CA15" s="393"/>
      <c r="CB15" s="393"/>
      <c r="CC15" s="393"/>
      <c r="CD15" s="393"/>
      <c r="CE15" s="393"/>
      <c r="CF15" s="397"/>
      <c r="CG15" s="396"/>
      <c r="CH15" s="396"/>
      <c r="CI15" s="396"/>
      <c r="CJ15" s="396"/>
      <c r="CK15" s="396"/>
      <c r="CL15" s="396"/>
      <c r="CM15" s="397"/>
      <c r="CN15" s="396"/>
      <c r="CO15" s="396"/>
      <c r="CP15" s="396"/>
      <c r="CQ15" s="396"/>
      <c r="CR15" s="396"/>
      <c r="CS15" s="396"/>
      <c r="CT15" s="155"/>
      <c r="CU15" s="146"/>
      <c r="CV15" s="396"/>
      <c r="CW15" s="396"/>
      <c r="CX15" s="173"/>
      <c r="CY15" s="231"/>
      <c r="CZ15" s="393"/>
      <c r="DA15" s="182"/>
      <c r="DB15" s="393"/>
      <c r="DC15" s="393"/>
      <c r="DD15" s="135"/>
      <c r="DE15" s="135"/>
      <c r="DF15" s="135"/>
      <c r="DG15" s="396"/>
      <c r="DH15" s="135"/>
    </row>
    <row r="16" spans="1:112" ht="15" x14ac:dyDescent="0.25">
      <c r="A16" s="152">
        <v>228</v>
      </c>
      <c r="B16" s="152"/>
      <c r="C16" s="393"/>
      <c r="D16" s="169">
        <v>42495</v>
      </c>
      <c r="E16" s="166"/>
      <c r="F16" s="396">
        <v>1</v>
      </c>
      <c r="G16" s="402">
        <v>1</v>
      </c>
      <c r="H16" s="459">
        <v>1</v>
      </c>
      <c r="I16" s="393"/>
      <c r="J16" s="393"/>
      <c r="K16" s="393"/>
      <c r="L16" s="184">
        <v>42502</v>
      </c>
      <c r="M16" s="147">
        <v>42501</v>
      </c>
      <c r="N16" s="147"/>
      <c r="O16" s="147"/>
      <c r="P16" s="147"/>
      <c r="Q16" s="149"/>
      <c r="R16" s="539"/>
      <c r="S16" s="206" t="s">
        <v>1343</v>
      </c>
      <c r="T16" s="205"/>
      <c r="U16" s="205"/>
      <c r="V16" s="205"/>
      <c r="W16" s="533" t="s">
        <v>1364</v>
      </c>
      <c r="X16" s="534" t="s">
        <v>1351</v>
      </c>
      <c r="Y16" s="534"/>
      <c r="Z16" s="534"/>
      <c r="AA16" s="534"/>
      <c r="AB16" s="873"/>
      <c r="AC16" s="874">
        <v>8</v>
      </c>
      <c r="AD16" s="406" t="s">
        <v>1365</v>
      </c>
      <c r="AE16" s="162"/>
      <c r="AF16" s="162"/>
      <c r="AG16" s="162"/>
      <c r="AH16" s="524"/>
      <c r="AI16" s="504"/>
      <c r="AJ16" s="411"/>
      <c r="AK16" s="404"/>
      <c r="AL16" s="413"/>
      <c r="AM16" s="895" t="s">
        <v>1366</v>
      </c>
      <c r="AN16" s="393"/>
      <c r="AO16" s="393"/>
      <c r="AP16" s="393"/>
      <c r="AQ16" s="393"/>
      <c r="AR16" s="393"/>
      <c r="AS16" s="393"/>
      <c r="AT16" s="393"/>
      <c r="AU16" s="393"/>
      <c r="AV16" s="393"/>
      <c r="AW16" s="393"/>
      <c r="AX16" s="393"/>
      <c r="AY16" s="393"/>
      <c r="AZ16" s="393"/>
      <c r="BA16" s="393"/>
      <c r="BB16" s="393"/>
      <c r="BC16" s="397"/>
      <c r="BD16" s="398"/>
      <c r="BE16" s="138"/>
      <c r="BF16" s="303"/>
      <c r="BG16" s="173"/>
      <c r="BH16" s="304"/>
      <c r="BI16" s="135"/>
      <c r="BJ16" s="138"/>
      <c r="BK16" s="397"/>
      <c r="BL16" s="393"/>
      <c r="BM16" s="231"/>
      <c r="BN16" s="231"/>
      <c r="BO16" s="231"/>
      <c r="BP16" s="231"/>
      <c r="BQ16" s="392"/>
      <c r="BR16" s="397"/>
      <c r="BS16" s="396"/>
      <c r="BT16" s="396"/>
      <c r="BU16" s="396"/>
      <c r="BV16" s="396"/>
      <c r="BW16" s="396"/>
      <c r="BX16" s="396"/>
      <c r="BY16" s="397"/>
      <c r="BZ16" s="393"/>
      <c r="CA16" s="393"/>
      <c r="CB16" s="393"/>
      <c r="CC16" s="393"/>
      <c r="CD16" s="393"/>
      <c r="CE16" s="393"/>
      <c r="CF16" s="397"/>
      <c r="CG16" s="396"/>
      <c r="CH16" s="396"/>
      <c r="CI16" s="396"/>
      <c r="CJ16" s="396"/>
      <c r="CK16" s="396"/>
      <c r="CL16" s="396"/>
      <c r="CM16" s="397"/>
      <c r="CN16" s="396"/>
      <c r="CO16" s="396"/>
      <c r="CP16" s="396"/>
      <c r="CQ16" s="396"/>
      <c r="CR16" s="396"/>
      <c r="CS16" s="396"/>
      <c r="CT16" s="155"/>
      <c r="CU16" s="146"/>
      <c r="CV16" s="393"/>
      <c r="CW16" s="393"/>
      <c r="CX16" s="173"/>
      <c r="CY16" s="231"/>
      <c r="CZ16" s="393"/>
      <c r="DA16" s="182"/>
      <c r="DB16" s="393"/>
      <c r="DC16" s="393"/>
      <c r="DD16" s="135"/>
      <c r="DE16" s="135"/>
      <c r="DF16" s="396"/>
      <c r="DG16" s="396"/>
      <c r="DH16" s="135"/>
    </row>
    <row r="17" spans="1:117" ht="15" x14ac:dyDescent="0.25">
      <c r="A17" s="152">
        <v>238</v>
      </c>
      <c r="B17" s="152"/>
      <c r="C17" s="414"/>
      <c r="D17" s="169">
        <v>42495</v>
      </c>
      <c r="E17" s="166"/>
      <c r="F17" s="148">
        <v>1</v>
      </c>
      <c r="G17" s="402">
        <v>2</v>
      </c>
      <c r="H17" s="459">
        <v>2</v>
      </c>
      <c r="I17" s="393"/>
      <c r="J17" s="393"/>
      <c r="K17" s="393"/>
      <c r="L17" s="184">
        <v>42505</v>
      </c>
      <c r="M17" s="147">
        <v>42510</v>
      </c>
      <c r="N17" s="147">
        <v>42512</v>
      </c>
      <c r="O17" s="147">
        <v>42515</v>
      </c>
      <c r="P17" s="147"/>
      <c r="Q17" s="149">
        <v>42514</v>
      </c>
      <c r="R17" s="539"/>
      <c r="S17" s="206" t="s">
        <v>1343</v>
      </c>
      <c r="T17" s="205" t="s">
        <v>1343</v>
      </c>
      <c r="U17" s="205" t="s">
        <v>1343</v>
      </c>
      <c r="V17" s="205" t="s">
        <v>1350</v>
      </c>
      <c r="W17" s="533" t="s">
        <v>1344</v>
      </c>
      <c r="X17" s="534" t="s">
        <v>1352</v>
      </c>
      <c r="Y17" s="534" t="s">
        <v>1344</v>
      </c>
      <c r="Z17" s="534" t="s">
        <v>1344</v>
      </c>
      <c r="AA17" s="534" t="s">
        <v>1344</v>
      </c>
      <c r="AB17" s="873" t="s">
        <v>1344</v>
      </c>
      <c r="AC17" s="874"/>
      <c r="AD17" s="406" t="s">
        <v>1361</v>
      </c>
      <c r="AE17" s="162" t="s">
        <v>1361</v>
      </c>
      <c r="AF17" s="162"/>
      <c r="AG17" s="162"/>
      <c r="AH17" s="524"/>
      <c r="AI17" s="504"/>
      <c r="AJ17" s="415"/>
      <c r="AK17" s="404"/>
      <c r="AL17" s="412"/>
      <c r="AM17" s="405" t="s">
        <v>1458</v>
      </c>
      <c r="AN17" s="393"/>
      <c r="AO17" s="393"/>
      <c r="AP17" s="393"/>
      <c r="AQ17" s="393"/>
      <c r="AR17" s="393"/>
      <c r="AS17" s="393"/>
      <c r="AT17" s="393"/>
      <c r="AU17" s="393"/>
      <c r="AV17" s="393"/>
      <c r="AW17" s="393"/>
      <c r="AX17" s="393"/>
      <c r="AY17" s="393"/>
      <c r="AZ17" s="393"/>
      <c r="BA17" s="393"/>
      <c r="BB17" s="393"/>
      <c r="BC17" s="397"/>
      <c r="BD17" s="398"/>
      <c r="BE17" s="138"/>
      <c r="BF17" s="303"/>
      <c r="BG17" s="173"/>
      <c r="BH17" s="304"/>
      <c r="BI17" s="135"/>
      <c r="BJ17" s="138"/>
      <c r="BK17" s="397"/>
      <c r="BL17" s="393"/>
      <c r="BM17" s="231"/>
      <c r="BN17" s="231"/>
      <c r="BO17" s="231"/>
      <c r="BP17" s="231"/>
      <c r="BQ17" s="393"/>
      <c r="BR17" s="397"/>
      <c r="BS17" s="396"/>
      <c r="BT17" s="396"/>
      <c r="BU17" s="396"/>
      <c r="BV17" s="396"/>
      <c r="BW17" s="396"/>
      <c r="BX17" s="396"/>
      <c r="BY17" s="397"/>
      <c r="BZ17" s="393"/>
      <c r="CA17" s="393"/>
      <c r="CB17" s="393"/>
      <c r="CC17" s="393"/>
      <c r="CD17" s="393"/>
      <c r="CE17" s="393"/>
      <c r="CF17" s="397"/>
      <c r="CG17" s="396"/>
      <c r="CH17" s="396"/>
      <c r="CI17" s="396"/>
      <c r="CJ17" s="396"/>
      <c r="CK17" s="396"/>
      <c r="CL17" s="396"/>
      <c r="CM17" s="397"/>
      <c r="CN17" s="396"/>
      <c r="CO17" s="396"/>
      <c r="CP17" s="396"/>
      <c r="CQ17" s="396"/>
      <c r="CR17" s="396"/>
      <c r="CS17" s="396"/>
      <c r="CT17" s="155"/>
      <c r="CU17" s="146"/>
      <c r="CV17" s="393"/>
      <c r="CW17" s="393"/>
      <c r="CX17" s="173"/>
      <c r="CY17" s="231"/>
      <c r="CZ17" s="393"/>
      <c r="DA17" s="182"/>
      <c r="DB17" s="393"/>
      <c r="DC17" s="393"/>
      <c r="DD17" s="135"/>
      <c r="DE17" s="135"/>
      <c r="DF17" s="396"/>
      <c r="DG17" s="396"/>
      <c r="DH17" s="135"/>
    </row>
    <row r="18" spans="1:117" ht="15" x14ac:dyDescent="0.25">
      <c r="A18" s="152">
        <v>54</v>
      </c>
      <c r="B18" s="152"/>
      <c r="C18" s="393"/>
      <c r="D18" s="169">
        <v>42495</v>
      </c>
      <c r="E18" s="166"/>
      <c r="F18" s="393">
        <v>1</v>
      </c>
      <c r="G18" s="402">
        <v>1</v>
      </c>
      <c r="H18" s="459">
        <v>1</v>
      </c>
      <c r="I18" s="393"/>
      <c r="J18" s="393"/>
      <c r="K18" s="393"/>
      <c r="L18" s="184">
        <v>42505</v>
      </c>
      <c r="M18" s="147"/>
      <c r="N18" s="147"/>
      <c r="O18" s="147"/>
      <c r="P18" s="147"/>
      <c r="Q18" s="149">
        <v>42499</v>
      </c>
      <c r="R18" s="539"/>
      <c r="S18" s="206" t="s">
        <v>1344</v>
      </c>
      <c r="T18" s="205" t="s">
        <v>1353</v>
      </c>
      <c r="U18" s="205" t="s">
        <v>1346</v>
      </c>
      <c r="V18" s="205" t="s">
        <v>1367</v>
      </c>
      <c r="W18" s="533"/>
      <c r="X18" s="534" t="s">
        <v>1367</v>
      </c>
      <c r="Y18" s="534" t="s">
        <v>1368</v>
      </c>
      <c r="Z18" s="534" t="s">
        <v>1363</v>
      </c>
      <c r="AA18" s="534" t="s">
        <v>1363</v>
      </c>
      <c r="AB18" s="873" t="s">
        <v>1363</v>
      </c>
      <c r="AC18" s="874"/>
      <c r="AD18" s="406" t="s">
        <v>1368</v>
      </c>
      <c r="AE18" s="162" t="s">
        <v>1368</v>
      </c>
      <c r="AF18" s="162"/>
      <c r="AG18" s="162"/>
      <c r="AH18" s="524">
        <v>12</v>
      </c>
      <c r="AI18" s="504"/>
      <c r="AJ18" s="415"/>
      <c r="AK18" s="412"/>
      <c r="AL18" s="412"/>
      <c r="AM18" s="405" t="s">
        <v>1457</v>
      </c>
      <c r="AN18" s="393"/>
      <c r="AO18" s="393"/>
      <c r="AP18" s="393"/>
      <c r="AQ18" s="393"/>
      <c r="AR18" s="393"/>
      <c r="AS18" s="393"/>
      <c r="AT18" s="393"/>
      <c r="AU18" s="393"/>
      <c r="AV18" s="393"/>
      <c r="AW18" s="393"/>
      <c r="AX18" s="393"/>
      <c r="AY18" s="393"/>
      <c r="AZ18" s="393"/>
      <c r="BA18" s="393"/>
      <c r="BB18" s="393"/>
      <c r="BC18" s="397"/>
      <c r="BD18" s="398"/>
      <c r="BE18" s="138"/>
      <c r="BF18" s="303"/>
      <c r="BG18" s="173"/>
      <c r="BH18" s="304"/>
      <c r="BI18" s="135"/>
      <c r="BJ18" s="138"/>
      <c r="BK18" s="397"/>
      <c r="BL18" s="393"/>
      <c r="BM18" s="393"/>
      <c r="BN18" s="393"/>
      <c r="BO18" s="393"/>
      <c r="BP18" s="393"/>
      <c r="BQ18" s="393"/>
      <c r="BR18" s="397"/>
      <c r="BS18" s="396"/>
      <c r="BT18" s="396"/>
      <c r="BU18" s="396"/>
      <c r="BV18" s="396"/>
      <c r="BW18" s="396"/>
      <c r="BX18" s="396"/>
      <c r="BY18" s="397"/>
      <c r="BZ18" s="393"/>
      <c r="CA18" s="393"/>
      <c r="CB18" s="393"/>
      <c r="CC18" s="393"/>
      <c r="CD18" s="393"/>
      <c r="CE18" s="393"/>
      <c r="CF18" s="397"/>
      <c r="CG18" s="396"/>
      <c r="CH18" s="396"/>
      <c r="CI18" s="396"/>
      <c r="CJ18" s="396"/>
      <c r="CK18" s="396"/>
      <c r="CL18" s="396"/>
      <c r="CM18" s="397"/>
      <c r="CN18" s="396"/>
      <c r="CO18" s="396"/>
      <c r="CP18" s="396"/>
      <c r="CQ18" s="396"/>
      <c r="CR18" s="396"/>
      <c r="CS18" s="396"/>
      <c r="CT18" s="155"/>
      <c r="CU18" s="146"/>
      <c r="CV18" s="393"/>
      <c r="CW18" s="393"/>
      <c r="CX18" s="173"/>
      <c r="CY18" s="231"/>
      <c r="CZ18" s="393"/>
      <c r="DA18" s="393"/>
      <c r="DB18" s="393"/>
      <c r="DC18" s="393"/>
      <c r="DD18" s="135"/>
      <c r="DE18" s="135"/>
      <c r="DF18" s="396"/>
      <c r="DG18" s="396"/>
      <c r="DH18" s="135"/>
    </row>
    <row r="19" spans="1:117" ht="15" x14ac:dyDescent="0.25">
      <c r="A19" s="152">
        <v>90</v>
      </c>
      <c r="B19" s="152"/>
      <c r="C19" s="393"/>
      <c r="D19" s="169">
        <v>42495</v>
      </c>
      <c r="E19" s="166"/>
      <c r="F19" s="393">
        <v>1</v>
      </c>
      <c r="G19" s="402">
        <v>2</v>
      </c>
      <c r="H19" s="459">
        <v>2</v>
      </c>
      <c r="I19" s="393"/>
      <c r="J19" s="393"/>
      <c r="K19" s="393"/>
      <c r="L19" s="416">
        <v>42500</v>
      </c>
      <c r="M19" s="147"/>
      <c r="N19" s="147"/>
      <c r="O19" s="147"/>
      <c r="P19" s="147"/>
      <c r="Q19" s="149">
        <v>42497</v>
      </c>
      <c r="R19" s="539"/>
      <c r="S19" s="206" t="s">
        <v>1360</v>
      </c>
      <c r="T19" s="205" t="s">
        <v>1345</v>
      </c>
      <c r="U19" s="205" t="s">
        <v>1369</v>
      </c>
      <c r="V19" s="205" t="s">
        <v>1363</v>
      </c>
      <c r="W19" s="533" t="s">
        <v>1364</v>
      </c>
      <c r="X19" s="534" t="s">
        <v>1347</v>
      </c>
      <c r="Y19" s="534" t="s">
        <v>1361</v>
      </c>
      <c r="Z19" s="534" t="s">
        <v>1361</v>
      </c>
      <c r="AA19" s="534" t="s">
        <v>1361</v>
      </c>
      <c r="AB19" s="873" t="s">
        <v>1361</v>
      </c>
      <c r="AC19" s="874"/>
      <c r="AD19" s="406" t="s">
        <v>1368</v>
      </c>
      <c r="AE19" s="162" t="s">
        <v>1368</v>
      </c>
      <c r="AF19" s="162"/>
      <c r="AG19" s="162"/>
      <c r="AH19" s="524">
        <v>2</v>
      </c>
      <c r="AI19" s="504"/>
      <c r="AJ19" s="411"/>
      <c r="AK19" s="413"/>
      <c r="AL19" s="413"/>
      <c r="AM19" s="894" t="s">
        <v>1429</v>
      </c>
      <c r="AN19" s="393"/>
      <c r="AO19" s="393"/>
      <c r="AP19" s="393"/>
      <c r="AQ19" s="393"/>
      <c r="AR19" s="393"/>
      <c r="AS19" s="393"/>
      <c r="AT19" s="393"/>
      <c r="AU19" s="393"/>
      <c r="AV19" s="393"/>
      <c r="AW19" s="393"/>
      <c r="AX19" s="393"/>
      <c r="AY19" s="393"/>
      <c r="AZ19" s="393"/>
      <c r="BA19" s="393"/>
      <c r="BB19" s="393"/>
      <c r="BC19" s="397"/>
      <c r="BD19" s="398"/>
      <c r="BE19" s="138"/>
      <c r="BF19" s="303"/>
      <c r="BG19" s="173"/>
      <c r="BH19" s="304"/>
      <c r="BI19" s="135"/>
      <c r="BJ19" s="138"/>
      <c r="BK19" s="397"/>
      <c r="BL19" s="393"/>
      <c r="BM19" s="393"/>
      <c r="BN19" s="393"/>
      <c r="BO19" s="393"/>
      <c r="BP19" s="393"/>
      <c r="BQ19" s="393"/>
      <c r="BR19" s="397"/>
      <c r="BS19" s="396"/>
      <c r="BT19" s="396"/>
      <c r="BU19" s="396"/>
      <c r="BV19" s="396"/>
      <c r="BW19" s="396"/>
      <c r="BX19" s="396"/>
      <c r="BY19" s="397"/>
      <c r="BZ19" s="393"/>
      <c r="CA19" s="393"/>
      <c r="CB19" s="393"/>
      <c r="CC19" s="393"/>
      <c r="CD19" s="393"/>
      <c r="CE19" s="393"/>
      <c r="CF19" s="397"/>
      <c r="CG19" s="396"/>
      <c r="CH19" s="396"/>
      <c r="CI19" s="396"/>
      <c r="CJ19" s="396"/>
      <c r="CK19" s="396"/>
      <c r="CL19" s="396"/>
      <c r="CM19" s="397"/>
      <c r="CN19" s="396"/>
      <c r="CO19" s="396"/>
      <c r="CP19" s="396"/>
      <c r="CQ19" s="396"/>
      <c r="CR19" s="396"/>
      <c r="CS19" s="396"/>
      <c r="CT19" s="155"/>
      <c r="CU19" s="146"/>
      <c r="CV19" s="393"/>
      <c r="CW19" s="393"/>
      <c r="CX19" s="173"/>
      <c r="CY19" s="231"/>
      <c r="CZ19" s="393"/>
      <c r="DA19" s="393"/>
      <c r="DB19" s="393"/>
      <c r="DC19" s="393"/>
      <c r="DD19" s="135"/>
      <c r="DE19" s="135"/>
      <c r="DF19" s="135"/>
      <c r="DG19" s="396"/>
      <c r="DH19" s="135"/>
    </row>
    <row r="20" spans="1:117" ht="15" x14ac:dyDescent="0.25">
      <c r="A20" s="152">
        <v>126</v>
      </c>
      <c r="B20" s="152"/>
      <c r="C20" s="393"/>
      <c r="D20" s="169">
        <v>42495</v>
      </c>
      <c r="E20" s="166"/>
      <c r="F20" s="396">
        <v>1</v>
      </c>
      <c r="G20" s="402">
        <v>1</v>
      </c>
      <c r="H20" s="459">
        <v>1</v>
      </c>
      <c r="I20" s="393"/>
      <c r="J20" s="393"/>
      <c r="K20" s="393"/>
      <c r="L20" s="184">
        <v>42504</v>
      </c>
      <c r="M20" s="147">
        <v>42504</v>
      </c>
      <c r="N20" s="352"/>
      <c r="O20" s="352"/>
      <c r="P20" s="352"/>
      <c r="Q20" s="149">
        <v>42503</v>
      </c>
      <c r="R20" s="539"/>
      <c r="S20" s="206" t="s">
        <v>1343</v>
      </c>
      <c r="T20" s="205" t="s">
        <v>1344</v>
      </c>
      <c r="U20" s="205" t="s">
        <v>1352</v>
      </c>
      <c r="V20" s="205" t="s">
        <v>1355</v>
      </c>
      <c r="W20" s="533" t="s">
        <v>1357</v>
      </c>
      <c r="X20" s="534" t="s">
        <v>1351</v>
      </c>
      <c r="Y20" s="534" t="s">
        <v>1355</v>
      </c>
      <c r="Z20" s="534" t="s">
        <v>1355</v>
      </c>
      <c r="AA20" s="534"/>
      <c r="AB20" s="873" t="s">
        <v>1355</v>
      </c>
      <c r="AC20" s="874"/>
      <c r="AD20" s="406" t="s">
        <v>1370</v>
      </c>
      <c r="AE20" s="162"/>
      <c r="AF20" s="162"/>
      <c r="AG20" s="162"/>
      <c r="AH20" s="524">
        <v>1</v>
      </c>
      <c r="AI20" s="504"/>
      <c r="AJ20" s="411"/>
      <c r="AK20" s="417"/>
      <c r="AL20" s="404"/>
      <c r="AM20" s="405"/>
      <c r="AN20" s="396"/>
      <c r="AO20" s="396"/>
      <c r="AP20" s="396"/>
      <c r="AQ20" s="396"/>
      <c r="AR20" s="396"/>
      <c r="AS20" s="396"/>
      <c r="AT20" s="396"/>
      <c r="AU20" s="396"/>
      <c r="AV20" s="396"/>
      <c r="AW20" s="396"/>
      <c r="AX20" s="396"/>
      <c r="AY20" s="396"/>
      <c r="AZ20" s="396"/>
      <c r="BA20" s="173"/>
      <c r="BB20" s="396"/>
      <c r="BC20" s="397"/>
      <c r="BD20" s="398"/>
      <c r="BE20" s="135"/>
      <c r="BF20" s="303"/>
      <c r="BG20" s="173"/>
      <c r="BH20" s="304"/>
      <c r="BI20" s="135"/>
      <c r="BJ20" s="135"/>
      <c r="BK20" s="397"/>
      <c r="BL20" s="393"/>
      <c r="BM20" s="393"/>
      <c r="BN20" s="393"/>
      <c r="BO20" s="393"/>
      <c r="BP20" s="393"/>
      <c r="BQ20" s="393"/>
      <c r="BR20" s="397"/>
      <c r="BS20" s="396"/>
      <c r="BT20" s="396"/>
      <c r="BU20" s="396"/>
      <c r="BV20" s="396"/>
      <c r="BW20" s="396"/>
      <c r="BX20" s="396"/>
      <c r="BY20" s="397"/>
      <c r="BZ20" s="393"/>
      <c r="CA20" s="393"/>
      <c r="CB20" s="393"/>
      <c r="CC20" s="393"/>
      <c r="CD20" s="393"/>
      <c r="CE20" s="393"/>
      <c r="CF20" s="397"/>
      <c r="CG20" s="396"/>
      <c r="CH20" s="396"/>
      <c r="CI20" s="396"/>
      <c r="CJ20" s="396"/>
      <c r="CK20" s="396"/>
      <c r="CL20" s="396"/>
      <c r="CM20" s="397"/>
      <c r="CN20" s="396"/>
      <c r="CO20" s="396"/>
      <c r="CP20" s="396"/>
      <c r="CQ20" s="396"/>
      <c r="CR20" s="396"/>
      <c r="CS20" s="396"/>
      <c r="CT20" s="155"/>
      <c r="CU20" s="146"/>
      <c r="CV20" s="396"/>
      <c r="CW20" s="396"/>
      <c r="CX20" s="173"/>
      <c r="CY20" s="231"/>
      <c r="CZ20" s="393"/>
      <c r="DA20" s="393"/>
      <c r="DB20" s="182"/>
      <c r="DC20" s="393"/>
      <c r="DD20" s="135"/>
      <c r="DE20" s="135"/>
      <c r="DF20" s="396"/>
      <c r="DG20" s="396"/>
      <c r="DH20" s="135"/>
    </row>
    <row r="21" spans="1:117" ht="15" x14ac:dyDescent="0.25">
      <c r="A21" s="152">
        <v>14</v>
      </c>
      <c r="B21" s="152"/>
      <c r="C21" s="393"/>
      <c r="D21" s="169">
        <v>42495</v>
      </c>
      <c r="E21" s="166"/>
      <c r="F21" s="396">
        <v>1</v>
      </c>
      <c r="G21" s="402">
        <v>1</v>
      </c>
      <c r="H21" s="459">
        <v>1</v>
      </c>
      <c r="I21" s="393"/>
      <c r="J21" s="393"/>
      <c r="K21" s="393"/>
      <c r="L21" s="184">
        <v>42506</v>
      </c>
      <c r="M21" s="147">
        <v>42501</v>
      </c>
      <c r="N21" s="352"/>
      <c r="O21" s="352"/>
      <c r="P21" s="352"/>
      <c r="Q21" s="149">
        <v>42501</v>
      </c>
      <c r="R21" s="539"/>
      <c r="S21" s="206" t="s">
        <v>1343</v>
      </c>
      <c r="T21" s="205" t="s">
        <v>1354</v>
      </c>
      <c r="U21" s="205" t="s">
        <v>1360</v>
      </c>
      <c r="V21" s="205"/>
      <c r="W21" s="533" t="s">
        <v>1352</v>
      </c>
      <c r="X21" s="534" t="s">
        <v>1355</v>
      </c>
      <c r="Y21" s="534" t="s">
        <v>1360</v>
      </c>
      <c r="Z21" s="534"/>
      <c r="AA21" s="534"/>
      <c r="AB21" s="873"/>
      <c r="AC21" s="874"/>
      <c r="AD21" s="406" t="s">
        <v>1365</v>
      </c>
      <c r="AE21" s="162"/>
      <c r="AF21" s="162"/>
      <c r="AG21" s="162"/>
      <c r="AH21" s="524"/>
      <c r="AI21" s="504"/>
      <c r="AJ21" s="403"/>
      <c r="AK21" s="418"/>
      <c r="AL21" s="404"/>
      <c r="AM21" s="185"/>
      <c r="AN21" s="396"/>
      <c r="AO21" s="396"/>
      <c r="AP21" s="396"/>
      <c r="AQ21" s="396"/>
      <c r="AR21" s="396"/>
      <c r="AS21" s="396"/>
      <c r="AT21" s="396"/>
      <c r="AU21" s="396"/>
      <c r="AV21" s="396"/>
      <c r="AW21" s="396"/>
      <c r="AX21" s="396"/>
      <c r="AY21" s="396"/>
      <c r="AZ21" s="396"/>
      <c r="BA21" s="396"/>
      <c r="BB21" s="396"/>
      <c r="BC21" s="397"/>
      <c r="BD21" s="398"/>
      <c r="BE21" s="135"/>
      <c r="BF21" s="303"/>
      <c r="BG21" s="173"/>
      <c r="BH21" s="304"/>
      <c r="BI21" s="135"/>
      <c r="BJ21" s="135"/>
      <c r="BK21" s="397"/>
      <c r="BL21" s="393"/>
      <c r="BM21" s="231"/>
      <c r="BN21" s="231"/>
      <c r="BO21" s="231"/>
      <c r="BP21" s="231"/>
      <c r="BQ21" s="393"/>
      <c r="BR21" s="397"/>
      <c r="BS21" s="396"/>
      <c r="BT21" s="396"/>
      <c r="BU21" s="396"/>
      <c r="BV21" s="396"/>
      <c r="BW21" s="396"/>
      <c r="BX21" s="396"/>
      <c r="BY21" s="397"/>
      <c r="BZ21" s="393"/>
      <c r="CA21" s="393"/>
      <c r="CB21" s="393"/>
      <c r="CC21" s="393"/>
      <c r="CD21" s="393"/>
      <c r="CE21" s="393"/>
      <c r="CF21" s="397"/>
      <c r="CG21" s="396"/>
      <c r="CH21" s="396"/>
      <c r="CI21" s="396"/>
      <c r="CJ21" s="396"/>
      <c r="CK21" s="396"/>
      <c r="CL21" s="396"/>
      <c r="CM21" s="397"/>
      <c r="CN21" s="396"/>
      <c r="CO21" s="396"/>
      <c r="CP21" s="396"/>
      <c r="CQ21" s="396"/>
      <c r="CR21" s="396"/>
      <c r="CS21" s="396"/>
      <c r="CT21" s="155"/>
      <c r="CU21" s="146"/>
      <c r="CV21" s="396"/>
      <c r="CW21" s="396"/>
      <c r="CX21" s="173"/>
      <c r="CY21" s="217"/>
      <c r="CZ21" s="279"/>
      <c r="DA21" s="393"/>
      <c r="DB21" s="182"/>
      <c r="DC21" s="393"/>
      <c r="DD21" s="135"/>
      <c r="DE21" s="135"/>
      <c r="DF21" s="396"/>
      <c r="DG21" s="396"/>
      <c r="DH21" s="135"/>
    </row>
    <row r="22" spans="1:117" ht="15" x14ac:dyDescent="0.25">
      <c r="A22" s="152">
        <v>53</v>
      </c>
      <c r="B22" s="152"/>
      <c r="C22" s="393"/>
      <c r="D22" s="169">
        <v>42495</v>
      </c>
      <c r="E22" s="166"/>
      <c r="F22" s="396">
        <v>0</v>
      </c>
      <c r="G22" s="402"/>
      <c r="H22" s="459"/>
      <c r="I22" s="393"/>
      <c r="J22" s="393"/>
      <c r="K22" s="393"/>
      <c r="L22" s="397"/>
      <c r="M22" s="147"/>
      <c r="N22" s="352"/>
      <c r="O22" s="352"/>
      <c r="P22" s="352"/>
      <c r="Q22" s="149"/>
      <c r="R22" s="539"/>
      <c r="S22" s="206"/>
      <c r="T22" s="205"/>
      <c r="U22" s="205"/>
      <c r="V22" s="205"/>
      <c r="W22" s="533"/>
      <c r="X22" s="534"/>
      <c r="Y22" s="534"/>
      <c r="Z22" s="534"/>
      <c r="AA22" s="534"/>
      <c r="AB22" s="873"/>
      <c r="AC22" s="874"/>
      <c r="AD22" s="406"/>
      <c r="AE22" s="162"/>
      <c r="AF22" s="162"/>
      <c r="AG22" s="162"/>
      <c r="AH22" s="524"/>
      <c r="AI22" s="504"/>
      <c r="AJ22" s="403"/>
      <c r="AK22" s="419"/>
      <c r="AL22" s="404"/>
      <c r="AM22" s="405"/>
      <c r="AN22" s="396"/>
      <c r="AO22" s="396"/>
      <c r="AP22" s="396"/>
      <c r="AQ22" s="396"/>
      <c r="AR22" s="396"/>
      <c r="AS22" s="396"/>
      <c r="AT22" s="396"/>
      <c r="AU22" s="396"/>
      <c r="AV22" s="396"/>
      <c r="AW22" s="396"/>
      <c r="AX22" s="396"/>
      <c r="AY22" s="396"/>
      <c r="AZ22" s="396"/>
      <c r="BA22" s="396"/>
      <c r="BB22" s="396"/>
      <c r="BC22" s="397"/>
      <c r="BD22" s="398"/>
      <c r="BE22" s="135"/>
      <c r="BF22" s="303"/>
      <c r="BG22" s="173"/>
      <c r="BH22" s="304"/>
      <c r="BI22" s="135"/>
      <c r="BJ22" s="135"/>
      <c r="BK22" s="397"/>
      <c r="BL22" s="393"/>
      <c r="BM22" s="231"/>
      <c r="BN22" s="231"/>
      <c r="BO22" s="231"/>
      <c r="BP22" s="231"/>
      <c r="BQ22" s="393"/>
      <c r="BR22" s="397"/>
      <c r="BS22" s="396"/>
      <c r="BT22" s="396"/>
      <c r="BU22" s="396"/>
      <c r="BV22" s="396"/>
      <c r="BW22" s="396"/>
      <c r="BX22" s="396"/>
      <c r="BY22" s="397"/>
      <c r="BZ22" s="393"/>
      <c r="CA22" s="393"/>
      <c r="CB22" s="393"/>
      <c r="CC22" s="393"/>
      <c r="CD22" s="393"/>
      <c r="CE22" s="393"/>
      <c r="CF22" s="397"/>
      <c r="CG22" s="396"/>
      <c r="CH22" s="396"/>
      <c r="CI22" s="396"/>
      <c r="CJ22" s="396"/>
      <c r="CK22" s="396"/>
      <c r="CL22" s="396"/>
      <c r="CM22" s="397"/>
      <c r="CN22" s="396"/>
      <c r="CO22" s="396"/>
      <c r="CP22" s="396"/>
      <c r="CQ22" s="396"/>
      <c r="CR22" s="396"/>
      <c r="CS22" s="396"/>
      <c r="CT22" s="155"/>
      <c r="CU22" s="146"/>
      <c r="CV22" s="396"/>
      <c r="CW22" s="396"/>
      <c r="CX22" s="173"/>
      <c r="CY22" s="231"/>
      <c r="CZ22" s="182"/>
      <c r="DA22" s="182"/>
      <c r="DB22" s="182"/>
      <c r="DC22" s="393"/>
      <c r="DD22" s="135"/>
      <c r="DE22" s="135"/>
      <c r="DF22" s="135"/>
      <c r="DG22" s="396"/>
      <c r="DH22" s="135"/>
    </row>
    <row r="23" spans="1:117" ht="15" x14ac:dyDescent="0.25">
      <c r="A23" s="152">
        <v>120</v>
      </c>
      <c r="B23" s="152"/>
      <c r="C23" s="393"/>
      <c r="D23" s="169">
        <v>42495</v>
      </c>
      <c r="E23" s="166"/>
      <c r="F23" s="166">
        <v>0</v>
      </c>
      <c r="G23" s="402"/>
      <c r="H23" s="459"/>
      <c r="I23" s="393"/>
      <c r="J23" s="393"/>
      <c r="K23" s="393"/>
      <c r="L23" s="397"/>
      <c r="M23" s="147"/>
      <c r="N23" s="352"/>
      <c r="O23" s="352"/>
      <c r="P23" s="352"/>
      <c r="Q23" s="149"/>
      <c r="R23" s="539"/>
      <c r="S23" s="206"/>
      <c r="T23" s="205"/>
      <c r="U23" s="205"/>
      <c r="V23" s="205"/>
      <c r="W23" s="533"/>
      <c r="X23" s="534"/>
      <c r="Y23" s="534"/>
      <c r="Z23" s="534"/>
      <c r="AA23" s="534"/>
      <c r="AB23" s="873"/>
      <c r="AC23" s="874"/>
      <c r="AD23" s="406"/>
      <c r="AE23" s="162"/>
      <c r="AF23" s="162"/>
      <c r="AG23" s="162"/>
      <c r="AH23" s="524"/>
      <c r="AI23" s="504"/>
      <c r="AJ23" s="415"/>
      <c r="AK23" s="418"/>
      <c r="AL23" s="412"/>
      <c r="AM23" s="405"/>
      <c r="AN23" s="396"/>
      <c r="AO23" s="396"/>
      <c r="AP23" s="396"/>
      <c r="AQ23" s="396"/>
      <c r="AR23" s="396"/>
      <c r="AS23" s="396"/>
      <c r="AT23" s="396"/>
      <c r="AU23" s="396"/>
      <c r="AV23" s="396"/>
      <c r="AW23" s="396"/>
      <c r="AX23" s="396"/>
      <c r="AY23" s="396"/>
      <c r="AZ23" s="396"/>
      <c r="BA23" s="396"/>
      <c r="BB23" s="396"/>
      <c r="BC23" s="397"/>
      <c r="BD23" s="398"/>
      <c r="BE23" s="135"/>
      <c r="BF23" s="303"/>
      <c r="BG23" s="173"/>
      <c r="BH23" s="304"/>
      <c r="BI23" s="135"/>
      <c r="BK23" s="397"/>
      <c r="BL23" s="393"/>
      <c r="BM23" s="393"/>
      <c r="BN23" s="393"/>
      <c r="BO23" s="393"/>
      <c r="BP23" s="393"/>
      <c r="BQ23" s="393"/>
      <c r="BR23" s="397"/>
      <c r="BS23" s="396"/>
      <c r="BT23" s="396"/>
      <c r="BU23" s="396"/>
      <c r="BV23" s="396"/>
      <c r="BW23" s="396"/>
      <c r="BX23" s="396"/>
      <c r="BY23" s="397"/>
      <c r="BZ23" s="393"/>
      <c r="CA23" s="393"/>
      <c r="CB23" s="393"/>
      <c r="CC23" s="393"/>
      <c r="CD23" s="393"/>
      <c r="CE23" s="393"/>
      <c r="CF23" s="397"/>
      <c r="CG23" s="396"/>
      <c r="CH23" s="396"/>
      <c r="CI23" s="396"/>
      <c r="CJ23" s="396"/>
      <c r="CK23" s="396"/>
      <c r="CL23" s="396"/>
      <c r="CM23" s="397"/>
      <c r="CN23" s="396"/>
      <c r="CO23" s="396"/>
      <c r="CP23" s="396"/>
      <c r="CQ23" s="396"/>
      <c r="CR23" s="396"/>
      <c r="CS23" s="396"/>
      <c r="CT23" s="155"/>
      <c r="CU23" s="146"/>
      <c r="CV23" s="396"/>
      <c r="CW23" s="396"/>
      <c r="CX23" s="173"/>
      <c r="CY23" s="231"/>
      <c r="CZ23" s="393"/>
      <c r="DA23" s="393"/>
      <c r="DB23" s="393"/>
      <c r="DC23" s="393"/>
      <c r="DD23" s="135"/>
      <c r="DE23" s="135"/>
      <c r="DF23" s="396"/>
      <c r="DG23" s="396"/>
      <c r="DH23" s="135"/>
    </row>
    <row r="24" spans="1:117" ht="15" x14ac:dyDescent="0.25">
      <c r="A24" s="420">
        <v>16</v>
      </c>
      <c r="B24" s="420"/>
      <c r="C24" s="393"/>
      <c r="D24" s="169">
        <v>42495</v>
      </c>
      <c r="E24" s="166"/>
      <c r="F24" s="396">
        <v>1</v>
      </c>
      <c r="G24" s="402">
        <v>4</v>
      </c>
      <c r="H24" s="459">
        <v>2</v>
      </c>
      <c r="I24" s="393"/>
      <c r="J24" s="393"/>
      <c r="K24" s="393"/>
      <c r="L24" s="184">
        <v>42497</v>
      </c>
      <c r="M24" s="147"/>
      <c r="N24" s="352"/>
      <c r="O24" s="352"/>
      <c r="P24" s="352"/>
      <c r="Q24" s="149">
        <v>42498</v>
      </c>
      <c r="R24" s="539"/>
      <c r="S24" s="206" t="s">
        <v>1354</v>
      </c>
      <c r="T24" s="205" t="s">
        <v>1371</v>
      </c>
      <c r="U24" s="205" t="s">
        <v>1347</v>
      </c>
      <c r="V24" s="205"/>
      <c r="W24" s="533" t="s">
        <v>1356</v>
      </c>
      <c r="X24" s="534" t="s">
        <v>1372</v>
      </c>
      <c r="Y24" s="534" t="s">
        <v>1347</v>
      </c>
      <c r="Z24" s="534"/>
      <c r="AA24" s="534"/>
      <c r="AB24" s="873" t="s">
        <v>1347</v>
      </c>
      <c r="AC24" s="875"/>
      <c r="AD24" s="406" t="s">
        <v>1372</v>
      </c>
      <c r="AE24" s="162" t="s">
        <v>1372</v>
      </c>
      <c r="AF24" s="162" t="s">
        <v>1372</v>
      </c>
      <c r="AG24" s="162"/>
      <c r="AH24" s="524">
        <v>4</v>
      </c>
      <c r="AI24" s="504">
        <v>1</v>
      </c>
      <c r="AJ24" s="411"/>
      <c r="AK24" s="419"/>
      <c r="AL24" s="413"/>
      <c r="AM24" s="894" t="s">
        <v>1460</v>
      </c>
      <c r="AN24" s="396"/>
      <c r="AO24" s="396"/>
      <c r="AP24" s="396"/>
      <c r="AQ24" s="396"/>
      <c r="AR24" s="396"/>
      <c r="AS24" s="396"/>
      <c r="AT24" s="396"/>
      <c r="AU24" s="396"/>
      <c r="AV24" s="396"/>
      <c r="AW24" s="396"/>
      <c r="AX24" s="396"/>
      <c r="AY24" s="396"/>
      <c r="AZ24" s="396"/>
      <c r="BA24" s="396"/>
      <c r="BB24" s="396"/>
      <c r="BC24" s="397"/>
      <c r="BD24" s="398"/>
      <c r="BE24" s="135"/>
      <c r="BF24" s="303"/>
      <c r="BG24" s="173"/>
      <c r="BH24" s="304"/>
      <c r="BI24" s="135"/>
      <c r="BJ24" s="135"/>
      <c r="BK24" s="397"/>
      <c r="BL24" s="393"/>
      <c r="BM24" s="231"/>
      <c r="BN24" s="231"/>
      <c r="BO24" s="231"/>
      <c r="BP24" s="231"/>
      <c r="BQ24" s="393"/>
      <c r="BR24" s="397"/>
      <c r="BS24" s="396"/>
      <c r="BT24" s="396"/>
      <c r="BU24" s="396"/>
      <c r="BV24" s="396"/>
      <c r="BW24" s="396"/>
      <c r="BX24" s="396"/>
      <c r="BY24" s="397"/>
      <c r="BZ24" s="393"/>
      <c r="CA24" s="393"/>
      <c r="CB24" s="393"/>
      <c r="CC24" s="393"/>
      <c r="CD24" s="393"/>
      <c r="CE24" s="393"/>
      <c r="CF24" s="397"/>
      <c r="CG24" s="396"/>
      <c r="CH24" s="396"/>
      <c r="CI24" s="396"/>
      <c r="CJ24" s="396"/>
      <c r="CK24" s="396"/>
      <c r="CL24" s="396"/>
      <c r="CM24" s="397"/>
      <c r="CN24" s="396"/>
      <c r="CO24" s="396"/>
      <c r="CP24" s="396"/>
      <c r="CQ24" s="396"/>
      <c r="CR24" s="396"/>
      <c r="CS24" s="396"/>
      <c r="CT24" s="155"/>
      <c r="CU24" s="146"/>
      <c r="CV24" s="396"/>
      <c r="CW24" s="396"/>
      <c r="CX24" s="173"/>
      <c r="CY24" s="231"/>
      <c r="CZ24" s="393"/>
      <c r="DA24" s="393"/>
      <c r="DB24" s="182"/>
      <c r="DC24" s="393"/>
      <c r="DD24" s="135"/>
      <c r="DE24" s="135"/>
      <c r="DF24" s="135"/>
      <c r="DG24" s="396"/>
      <c r="DH24" s="135"/>
    </row>
    <row r="25" spans="1:117" ht="15" x14ac:dyDescent="0.25">
      <c r="A25" s="420">
        <v>50</v>
      </c>
      <c r="B25" s="420"/>
      <c r="C25" s="393"/>
      <c r="D25" s="169">
        <v>42495</v>
      </c>
      <c r="E25" s="166" t="s">
        <v>1142</v>
      </c>
      <c r="F25" s="396"/>
      <c r="G25" s="402"/>
      <c r="H25" s="459"/>
      <c r="I25" s="393"/>
      <c r="J25" s="393"/>
      <c r="K25" s="393"/>
      <c r="L25" s="397"/>
      <c r="M25" s="147"/>
      <c r="N25" s="352"/>
      <c r="O25" s="352"/>
      <c r="P25" s="352"/>
      <c r="Q25" s="149"/>
      <c r="R25" s="539"/>
      <c r="S25" s="206"/>
      <c r="T25" s="205"/>
      <c r="U25" s="205"/>
      <c r="V25" s="205"/>
      <c r="W25" s="533"/>
      <c r="X25" s="534"/>
      <c r="Y25" s="534"/>
      <c r="Z25" s="534"/>
      <c r="AA25" s="534"/>
      <c r="AB25" s="873"/>
      <c r="AC25" s="875"/>
      <c r="AD25" s="406"/>
      <c r="AE25" s="162"/>
      <c r="AF25" s="162"/>
      <c r="AG25" s="162"/>
      <c r="AH25" s="524"/>
      <c r="AI25" s="504"/>
      <c r="AJ25" s="411"/>
      <c r="AK25" s="417"/>
      <c r="AL25" s="404"/>
      <c r="AM25" s="185" t="s">
        <v>1373</v>
      </c>
      <c r="AN25" s="396"/>
      <c r="AO25" s="396"/>
      <c r="AP25" s="396"/>
      <c r="AQ25" s="396"/>
      <c r="AR25" s="396"/>
      <c r="AS25" s="396"/>
      <c r="AT25" s="396"/>
      <c r="AU25" s="396"/>
      <c r="AV25" s="396"/>
      <c r="AW25" s="396"/>
      <c r="AX25" s="396"/>
      <c r="AY25" s="396"/>
      <c r="AZ25" s="396"/>
      <c r="BA25" s="396"/>
      <c r="BB25" s="396"/>
      <c r="BC25" s="397"/>
      <c r="BD25" s="398"/>
      <c r="BE25" s="135"/>
      <c r="BF25" s="303"/>
      <c r="BG25" s="173"/>
      <c r="BH25" s="304"/>
      <c r="BI25" s="135"/>
      <c r="BJ25" s="135"/>
      <c r="BK25" s="397"/>
      <c r="BL25" s="393"/>
      <c r="BM25" s="393"/>
      <c r="BN25" s="393"/>
      <c r="BO25" s="393"/>
      <c r="BP25" s="393"/>
      <c r="BQ25" s="393"/>
      <c r="BR25" s="397"/>
      <c r="BS25" s="396"/>
      <c r="BT25" s="396"/>
      <c r="BU25" s="396"/>
      <c r="BV25" s="396"/>
      <c r="BW25" s="396"/>
      <c r="BX25" s="396"/>
      <c r="BY25" s="397"/>
      <c r="BZ25" s="393"/>
      <c r="CA25" s="393"/>
      <c r="CB25" s="393"/>
      <c r="CC25" s="393"/>
      <c r="CD25" s="393"/>
      <c r="CE25" s="393"/>
      <c r="CF25" s="397"/>
      <c r="CG25" s="396"/>
      <c r="CH25" s="396"/>
      <c r="CI25" s="396"/>
      <c r="CJ25" s="396"/>
      <c r="CK25" s="396"/>
      <c r="CL25" s="396"/>
      <c r="CM25" s="397"/>
      <c r="CN25" s="396"/>
      <c r="CO25" s="396"/>
      <c r="CP25" s="396"/>
      <c r="CQ25" s="396"/>
      <c r="CR25" s="396"/>
      <c r="CS25" s="396"/>
      <c r="CT25" s="155"/>
      <c r="CU25" s="146"/>
      <c r="CV25" s="396"/>
      <c r="CW25" s="396"/>
      <c r="CX25" s="173"/>
      <c r="CY25" s="231"/>
      <c r="CZ25" s="393"/>
      <c r="DA25" s="393"/>
      <c r="DB25" s="182"/>
      <c r="DC25" s="393"/>
      <c r="DD25" s="135"/>
      <c r="DE25" s="135"/>
      <c r="DF25" s="396"/>
      <c r="DG25" s="396"/>
      <c r="DH25" s="135"/>
    </row>
    <row r="26" spans="1:117" ht="15" x14ac:dyDescent="0.25">
      <c r="A26" s="152">
        <v>18</v>
      </c>
      <c r="B26" s="152"/>
      <c r="C26" s="393"/>
      <c r="D26" s="169">
        <v>42495</v>
      </c>
      <c r="E26" s="166"/>
      <c r="F26" s="396">
        <v>1</v>
      </c>
      <c r="G26" s="402">
        <v>1</v>
      </c>
      <c r="H26" s="459"/>
      <c r="I26" s="393"/>
      <c r="J26" s="393"/>
      <c r="K26" s="393"/>
      <c r="L26" s="184">
        <v>42504</v>
      </c>
      <c r="M26" s="147">
        <v>42501</v>
      </c>
      <c r="N26" s="352"/>
      <c r="O26" s="352"/>
      <c r="P26" s="352"/>
      <c r="Q26" s="149">
        <v>42501</v>
      </c>
      <c r="R26" s="539"/>
      <c r="S26" s="206" t="s">
        <v>1343</v>
      </c>
      <c r="T26" s="205" t="s">
        <v>1360</v>
      </c>
      <c r="U26" s="205"/>
      <c r="V26" s="205"/>
      <c r="W26" s="533" t="s">
        <v>1345</v>
      </c>
      <c r="X26" s="534" t="s">
        <v>1360</v>
      </c>
      <c r="Y26" s="534"/>
      <c r="Z26" s="534"/>
      <c r="AA26" s="534"/>
      <c r="AB26" s="873" t="s">
        <v>1360</v>
      </c>
      <c r="AC26" s="874"/>
      <c r="AD26" s="406" t="s">
        <v>1370</v>
      </c>
      <c r="AE26" s="162"/>
      <c r="AF26" s="162"/>
      <c r="AG26" s="162"/>
      <c r="AH26" s="524">
        <v>1</v>
      </c>
      <c r="AI26" s="504"/>
      <c r="AJ26" s="411"/>
      <c r="AK26" s="419"/>
      <c r="AL26" s="413"/>
      <c r="AM26" s="185"/>
      <c r="AN26" s="396"/>
      <c r="AO26" s="396"/>
      <c r="AP26" s="396"/>
      <c r="AQ26" s="396"/>
      <c r="AR26" s="396"/>
      <c r="AS26" s="396"/>
      <c r="AT26" s="396"/>
      <c r="AU26" s="396"/>
      <c r="AV26" s="396"/>
      <c r="AW26" s="396"/>
      <c r="AX26" s="396"/>
      <c r="AY26" s="396"/>
      <c r="AZ26" s="396"/>
      <c r="BA26" s="396"/>
      <c r="BB26" s="396"/>
      <c r="BC26" s="167"/>
      <c r="BD26" s="171"/>
      <c r="BE26" s="135"/>
      <c r="BF26" s="303"/>
      <c r="BG26" s="173"/>
      <c r="BH26" s="304"/>
      <c r="BI26" s="135"/>
      <c r="BJ26" s="135"/>
      <c r="BK26" s="397"/>
      <c r="BL26" s="393"/>
      <c r="BM26" s="231"/>
      <c r="BN26" s="231"/>
      <c r="BO26" s="231"/>
      <c r="BP26" s="231"/>
      <c r="BQ26" s="393"/>
      <c r="BR26" s="397"/>
      <c r="BS26" s="396"/>
      <c r="BT26" s="396"/>
      <c r="BU26" s="396"/>
      <c r="BV26" s="396"/>
      <c r="BW26" s="396"/>
      <c r="BX26" s="396"/>
      <c r="BY26" s="397"/>
      <c r="BZ26" s="393"/>
      <c r="CA26" s="393"/>
      <c r="CB26" s="393"/>
      <c r="CC26" s="393"/>
      <c r="CD26" s="393"/>
      <c r="CE26" s="393"/>
      <c r="CF26" s="397"/>
      <c r="CG26" s="396"/>
      <c r="CH26" s="396"/>
      <c r="CI26" s="396"/>
      <c r="CJ26" s="396"/>
      <c r="CK26" s="396"/>
      <c r="CL26" s="396"/>
      <c r="CM26" s="397"/>
      <c r="CN26" s="396"/>
      <c r="CO26" s="396"/>
      <c r="CP26" s="396"/>
      <c r="CQ26" s="396"/>
      <c r="CR26" s="396"/>
      <c r="CS26" s="396"/>
      <c r="CT26" s="155"/>
      <c r="CU26" s="146"/>
      <c r="CV26" s="396"/>
      <c r="CW26" s="396"/>
      <c r="CX26" s="173"/>
      <c r="CY26" s="231"/>
      <c r="CZ26" s="393"/>
      <c r="DA26" s="182"/>
      <c r="DB26" s="393"/>
      <c r="DC26" s="393"/>
      <c r="DD26" s="135"/>
      <c r="DE26" s="135"/>
      <c r="DF26" s="396"/>
      <c r="DG26" s="396"/>
      <c r="DH26" s="135"/>
    </row>
    <row r="27" spans="1:117" ht="15" x14ac:dyDescent="0.25">
      <c r="A27" s="152">
        <v>17</v>
      </c>
      <c r="B27" s="152"/>
      <c r="C27" s="393"/>
      <c r="D27" s="169">
        <v>42495</v>
      </c>
      <c r="E27" s="166"/>
      <c r="F27" s="166">
        <v>1</v>
      </c>
      <c r="G27" s="402">
        <v>2</v>
      </c>
      <c r="H27" s="459"/>
      <c r="I27" s="393"/>
      <c r="J27" s="393"/>
      <c r="K27" s="393"/>
      <c r="L27" s="184">
        <v>42505</v>
      </c>
      <c r="M27" s="147">
        <v>42506</v>
      </c>
      <c r="N27" s="352"/>
      <c r="O27" s="352"/>
      <c r="P27" s="352"/>
      <c r="Q27" s="149"/>
      <c r="R27" s="539"/>
      <c r="S27" s="206" t="s">
        <v>1343</v>
      </c>
      <c r="T27" s="205"/>
      <c r="U27" s="205"/>
      <c r="V27" s="205"/>
      <c r="W27" s="533"/>
      <c r="X27" s="534" t="s">
        <v>1344</v>
      </c>
      <c r="Y27" s="534" t="s">
        <v>1343</v>
      </c>
      <c r="Z27" s="534"/>
      <c r="AA27" s="534"/>
      <c r="AB27" s="873" t="s">
        <v>1344</v>
      </c>
      <c r="AC27" s="874"/>
      <c r="AD27" s="406" t="s">
        <v>1367</v>
      </c>
      <c r="AE27" s="162" t="s">
        <v>1367</v>
      </c>
      <c r="AF27" s="162"/>
      <c r="AG27" s="162"/>
      <c r="AH27" s="524"/>
      <c r="AI27" s="504">
        <v>1</v>
      </c>
      <c r="AJ27" s="411"/>
      <c r="AK27" s="417"/>
      <c r="AL27" s="404"/>
      <c r="AM27" s="185" t="s">
        <v>1463</v>
      </c>
      <c r="AN27" s="396"/>
      <c r="AO27" s="396"/>
      <c r="AP27" s="396"/>
      <c r="AQ27" s="396"/>
      <c r="AR27" s="396"/>
      <c r="AS27" s="396"/>
      <c r="AT27" s="396"/>
      <c r="AU27" s="396"/>
      <c r="AV27" s="396"/>
      <c r="AW27" s="396"/>
      <c r="AX27" s="396"/>
      <c r="AY27" s="396"/>
      <c r="AZ27" s="396"/>
      <c r="BA27" s="396"/>
      <c r="BB27" s="396"/>
      <c r="BC27" s="397"/>
      <c r="BD27" s="398"/>
      <c r="BE27" s="135"/>
      <c r="BF27" s="303"/>
      <c r="BG27" s="173"/>
      <c r="BH27" s="304"/>
      <c r="BI27" s="135"/>
      <c r="BJ27" s="135"/>
      <c r="BK27" s="397"/>
      <c r="BL27" s="393"/>
      <c r="BM27" s="231"/>
      <c r="BN27" s="231"/>
      <c r="BO27" s="231"/>
      <c r="BP27" s="231"/>
      <c r="BQ27" s="393"/>
      <c r="BR27" s="397"/>
      <c r="BS27" s="396"/>
      <c r="BT27" s="396"/>
      <c r="BU27" s="396"/>
      <c r="BV27" s="396"/>
      <c r="BW27" s="396"/>
      <c r="BX27" s="396"/>
      <c r="BY27" s="397"/>
      <c r="BZ27" s="393"/>
      <c r="CA27" s="393"/>
      <c r="CB27" s="393"/>
      <c r="CC27" s="393"/>
      <c r="CD27" s="393"/>
      <c r="CE27" s="393"/>
      <c r="CF27" s="397"/>
      <c r="CG27" s="396"/>
      <c r="CH27" s="396"/>
      <c r="CI27" s="396"/>
      <c r="CJ27" s="396"/>
      <c r="CK27" s="396"/>
      <c r="CL27" s="396"/>
      <c r="CM27" s="397"/>
      <c r="CN27" s="396"/>
      <c r="CO27" s="396"/>
      <c r="CP27" s="396"/>
      <c r="CQ27" s="396"/>
      <c r="CR27" s="396"/>
      <c r="CS27" s="396"/>
      <c r="CT27" s="155"/>
      <c r="CU27" s="146"/>
      <c r="CV27" s="396"/>
      <c r="CW27" s="396"/>
      <c r="CX27" s="173"/>
      <c r="CY27" s="231"/>
      <c r="CZ27" s="393"/>
      <c r="DA27" s="393"/>
      <c r="DB27" s="182"/>
      <c r="DC27" s="393"/>
      <c r="DD27" s="135"/>
      <c r="DE27" s="135"/>
      <c r="DF27" s="135"/>
      <c r="DG27" s="396"/>
      <c r="DH27" s="135"/>
    </row>
    <row r="28" spans="1:117" ht="15" x14ac:dyDescent="0.25">
      <c r="A28" s="152">
        <v>15</v>
      </c>
      <c r="B28" s="152"/>
      <c r="C28" s="393"/>
      <c r="D28" s="169">
        <v>42495</v>
      </c>
      <c r="E28" s="166" t="s">
        <v>1142</v>
      </c>
      <c r="F28" s="396"/>
      <c r="G28" s="402"/>
      <c r="H28" s="459"/>
      <c r="I28" s="393"/>
      <c r="J28" s="393"/>
      <c r="K28" s="393"/>
      <c r="L28" s="397"/>
      <c r="M28" s="147"/>
      <c r="N28" s="352"/>
      <c r="O28" s="352"/>
      <c r="P28" s="352"/>
      <c r="Q28" s="149"/>
      <c r="R28" s="539"/>
      <c r="S28" s="206"/>
      <c r="T28" s="205"/>
      <c r="U28" s="205"/>
      <c r="V28" s="205"/>
      <c r="W28" s="533"/>
      <c r="X28" s="534"/>
      <c r="Y28" s="534"/>
      <c r="Z28" s="534"/>
      <c r="AA28" s="534"/>
      <c r="AB28" s="873"/>
      <c r="AC28" s="874"/>
      <c r="AD28" s="406"/>
      <c r="AE28" s="162"/>
      <c r="AF28" s="162"/>
      <c r="AG28" s="162"/>
      <c r="AH28" s="524"/>
      <c r="AI28" s="504"/>
      <c r="AJ28" s="411"/>
      <c r="AK28" s="417"/>
      <c r="AL28" s="404"/>
      <c r="AM28" s="185"/>
      <c r="AN28" s="396"/>
      <c r="AO28" s="396"/>
      <c r="AP28" s="396"/>
      <c r="AQ28" s="396"/>
      <c r="AR28" s="396"/>
      <c r="AS28" s="396"/>
      <c r="AT28" s="396"/>
      <c r="AU28" s="396"/>
      <c r="AV28" s="396"/>
      <c r="AW28" s="396"/>
      <c r="AX28" s="396"/>
      <c r="AY28" s="396"/>
      <c r="AZ28" s="396"/>
      <c r="BA28" s="396"/>
      <c r="BB28" s="396"/>
      <c r="BC28" s="397"/>
      <c r="BD28" s="398"/>
      <c r="BE28" s="409"/>
      <c r="BF28" s="303"/>
      <c r="BG28" s="173"/>
      <c r="BH28" s="304"/>
      <c r="BI28" s="135"/>
      <c r="BJ28" s="135"/>
      <c r="BK28" s="397"/>
      <c r="BL28" s="393"/>
      <c r="BM28" s="231"/>
      <c r="BN28" s="231"/>
      <c r="BO28" s="231"/>
      <c r="BP28" s="231"/>
      <c r="BQ28" s="393"/>
      <c r="BR28" s="397"/>
      <c r="BS28" s="396"/>
      <c r="BT28" s="231"/>
      <c r="BU28" s="231"/>
      <c r="BV28" s="231"/>
      <c r="BW28" s="231"/>
      <c r="BX28" s="421"/>
      <c r="BY28" s="397"/>
      <c r="BZ28" s="393"/>
      <c r="CA28" s="231"/>
      <c r="CB28" s="231"/>
      <c r="CC28" s="231"/>
      <c r="CD28" s="231"/>
      <c r="CE28" s="393"/>
      <c r="CF28" s="397"/>
      <c r="CG28" s="396"/>
      <c r="CH28" s="231"/>
      <c r="CI28" s="231"/>
      <c r="CJ28" s="231"/>
      <c r="CK28" s="231"/>
      <c r="CL28" s="396"/>
      <c r="CM28" s="397"/>
      <c r="CN28" s="396"/>
      <c r="CO28" s="396"/>
      <c r="CP28" s="396"/>
      <c r="CQ28" s="396"/>
      <c r="CR28" s="396"/>
      <c r="CS28" s="396"/>
      <c r="CT28" s="155"/>
      <c r="CU28" s="146"/>
      <c r="CV28" s="396"/>
      <c r="CW28" s="396"/>
      <c r="CX28" s="173"/>
      <c r="CY28" s="231"/>
      <c r="CZ28" s="393"/>
      <c r="DA28" s="393"/>
      <c r="DB28" s="182"/>
      <c r="DC28" s="393"/>
      <c r="DD28" s="135"/>
      <c r="DE28" s="135"/>
      <c r="DF28" s="135"/>
      <c r="DG28" s="396"/>
      <c r="DH28" s="135"/>
    </row>
    <row r="29" spans="1:117" ht="15" x14ac:dyDescent="0.25">
      <c r="A29" s="152">
        <v>134</v>
      </c>
      <c r="B29" s="152"/>
      <c r="C29" s="393"/>
      <c r="D29" s="169">
        <v>42495</v>
      </c>
      <c r="E29" s="166" t="s">
        <v>1142</v>
      </c>
      <c r="F29" s="396"/>
      <c r="G29" s="402"/>
      <c r="H29" s="459"/>
      <c r="I29" s="393"/>
      <c r="J29" s="393"/>
      <c r="K29" s="393"/>
      <c r="L29" s="397"/>
      <c r="M29" s="147"/>
      <c r="N29" s="352"/>
      <c r="O29" s="352"/>
      <c r="P29" s="352"/>
      <c r="Q29" s="149"/>
      <c r="R29" s="539"/>
      <c r="S29" s="206"/>
      <c r="T29" s="205"/>
      <c r="U29" s="205"/>
      <c r="V29" s="205"/>
      <c r="W29" s="533"/>
      <c r="X29" s="534"/>
      <c r="Y29" s="534"/>
      <c r="Z29" s="534"/>
      <c r="AA29" s="534"/>
      <c r="AB29" s="873"/>
      <c r="AC29" s="874"/>
      <c r="AD29" s="406"/>
      <c r="AE29" s="162"/>
      <c r="AF29" s="162"/>
      <c r="AG29" s="162"/>
      <c r="AH29" s="524"/>
      <c r="AI29" s="504"/>
      <c r="AJ29" s="403"/>
      <c r="AK29" s="419"/>
      <c r="AL29" s="413"/>
      <c r="AM29" s="185" t="s">
        <v>1428</v>
      </c>
      <c r="AN29" s="396"/>
      <c r="AO29" s="396"/>
      <c r="AP29" s="396"/>
      <c r="AQ29" s="396"/>
      <c r="AR29" s="396"/>
      <c r="AS29" s="396"/>
      <c r="AT29" s="396"/>
      <c r="AU29" s="396"/>
      <c r="AV29" s="396"/>
      <c r="AW29" s="396"/>
      <c r="AX29" s="396"/>
      <c r="AY29" s="396"/>
      <c r="AZ29" s="396"/>
      <c r="BA29" s="396"/>
      <c r="BB29" s="396"/>
      <c r="BC29" s="397"/>
      <c r="BD29" s="398"/>
      <c r="BE29" s="135"/>
      <c r="BF29" s="303"/>
      <c r="BG29" s="173"/>
      <c r="BH29" s="304"/>
      <c r="BI29" s="135"/>
      <c r="BJ29" s="135"/>
      <c r="BK29" s="397"/>
      <c r="BL29" s="393"/>
      <c r="BM29" s="231"/>
      <c r="BN29" s="231"/>
      <c r="BO29" s="231"/>
      <c r="BP29" s="231"/>
      <c r="BQ29" s="393"/>
      <c r="BR29" s="397"/>
      <c r="BS29" s="396"/>
      <c r="BT29" s="231"/>
      <c r="BU29" s="231"/>
      <c r="BV29" s="231"/>
      <c r="BW29" s="231"/>
      <c r="BX29" s="396"/>
      <c r="BY29" s="397"/>
      <c r="BZ29" s="393"/>
      <c r="CA29" s="231"/>
      <c r="CB29" s="231"/>
      <c r="CC29" s="231"/>
      <c r="CD29" s="231"/>
      <c r="CE29" s="393"/>
      <c r="CF29" s="397"/>
      <c r="CG29" s="396"/>
      <c r="CH29" s="231"/>
      <c r="CI29" s="231"/>
      <c r="CJ29" s="231"/>
      <c r="CK29" s="231"/>
      <c r="CL29" s="421"/>
      <c r="CM29" s="397"/>
      <c r="CN29" s="396"/>
      <c r="CO29" s="396"/>
      <c r="CP29" s="396"/>
      <c r="CQ29" s="396"/>
      <c r="CR29" s="396"/>
      <c r="CS29" s="396"/>
      <c r="CT29" s="155"/>
      <c r="CU29" s="146"/>
      <c r="CV29" s="396"/>
      <c r="CW29" s="396"/>
      <c r="CX29" s="173"/>
      <c r="CY29" s="231"/>
      <c r="CZ29" s="182"/>
      <c r="DA29" s="182"/>
      <c r="DB29" s="393"/>
      <c r="DC29" s="393"/>
      <c r="DD29" s="135"/>
      <c r="DE29" s="135"/>
      <c r="DF29" s="396"/>
      <c r="DG29" s="396"/>
      <c r="DH29" s="135"/>
    </row>
    <row r="30" spans="1:117" s="429" customFormat="1" ht="15" x14ac:dyDescent="0.25">
      <c r="A30" s="152">
        <v>237</v>
      </c>
      <c r="B30" s="152"/>
      <c r="C30" s="393"/>
      <c r="D30" s="169">
        <v>42495</v>
      </c>
      <c r="E30" s="166"/>
      <c r="F30" s="166">
        <v>1</v>
      </c>
      <c r="G30" s="402">
        <v>1</v>
      </c>
      <c r="H30" s="459">
        <v>2</v>
      </c>
      <c r="I30" s="393"/>
      <c r="J30" s="393"/>
      <c r="K30" s="393"/>
      <c r="L30" s="184">
        <v>42505</v>
      </c>
      <c r="M30" s="147">
        <v>42502</v>
      </c>
      <c r="N30" s="352"/>
      <c r="O30" s="352"/>
      <c r="P30" s="352"/>
      <c r="Q30" s="149">
        <v>42502</v>
      </c>
      <c r="R30" s="539"/>
      <c r="S30" s="206" t="s">
        <v>1343</v>
      </c>
      <c r="T30" s="205" t="s">
        <v>1360</v>
      </c>
      <c r="U30" s="205" t="s">
        <v>1355</v>
      </c>
      <c r="V30" s="205" t="s">
        <v>1351</v>
      </c>
      <c r="W30" s="533" t="s">
        <v>1351</v>
      </c>
      <c r="X30" s="534" t="s">
        <v>1351</v>
      </c>
      <c r="Y30" s="534" t="s">
        <v>1351</v>
      </c>
      <c r="Z30" s="534" t="s">
        <v>1351</v>
      </c>
      <c r="AA30" s="534"/>
      <c r="AB30" s="873" t="s">
        <v>1351</v>
      </c>
      <c r="AC30" s="874"/>
      <c r="AD30" s="406" t="s">
        <v>1358</v>
      </c>
      <c r="AE30" s="162"/>
      <c r="AF30" s="162"/>
      <c r="AG30" s="162"/>
      <c r="AH30" s="524">
        <v>5</v>
      </c>
      <c r="AI30" s="504"/>
      <c r="AJ30" s="415"/>
      <c r="AK30" s="412"/>
      <c r="AL30" s="412"/>
      <c r="AM30" s="185"/>
      <c r="AN30" s="396"/>
      <c r="AO30" s="396"/>
      <c r="AP30" s="396"/>
      <c r="AQ30" s="396"/>
      <c r="AR30" s="396"/>
      <c r="AS30" s="396"/>
      <c r="AT30" s="396"/>
      <c r="AU30" s="396"/>
      <c r="AV30" s="396"/>
      <c r="AW30" s="396"/>
      <c r="AX30" s="396"/>
      <c r="AY30" s="396"/>
      <c r="AZ30" s="396"/>
      <c r="BA30" s="396"/>
      <c r="BB30" s="396"/>
      <c r="BC30" s="397"/>
      <c r="BD30" s="398"/>
      <c r="BE30" s="135"/>
      <c r="BF30" s="303"/>
      <c r="BG30" s="173"/>
      <c r="BH30" s="304"/>
      <c r="BI30" s="135"/>
      <c r="BJ30" s="135"/>
      <c r="BK30" s="397"/>
      <c r="BL30" s="393"/>
      <c r="BM30" s="393"/>
      <c r="BN30" s="393"/>
      <c r="BO30" s="393"/>
      <c r="BP30" s="393"/>
      <c r="BQ30" s="393"/>
      <c r="BR30" s="397"/>
      <c r="BS30" s="396"/>
      <c r="BT30" s="396"/>
      <c r="BU30" s="396"/>
      <c r="BV30" s="396"/>
      <c r="BW30" s="396"/>
      <c r="BX30" s="396"/>
      <c r="BY30" s="397"/>
      <c r="BZ30" s="393"/>
      <c r="CA30" s="393"/>
      <c r="CB30" s="393"/>
      <c r="CC30" s="393"/>
      <c r="CD30" s="393"/>
      <c r="CE30" s="393"/>
      <c r="CF30" s="397"/>
      <c r="CG30" s="396"/>
      <c r="CH30" s="396"/>
      <c r="CI30" s="396"/>
      <c r="CJ30" s="396"/>
      <c r="CK30" s="396"/>
      <c r="CL30" s="396"/>
      <c r="CM30" s="397"/>
      <c r="CN30" s="396"/>
      <c r="CO30" s="396"/>
      <c r="CP30" s="396"/>
      <c r="CQ30" s="396"/>
      <c r="CR30" s="396"/>
      <c r="CS30" s="396"/>
      <c r="CT30" s="155"/>
      <c r="CU30" s="146"/>
      <c r="CV30" s="396"/>
      <c r="CW30" s="396"/>
      <c r="CX30" s="173"/>
      <c r="CY30" s="231"/>
      <c r="CZ30" s="393"/>
      <c r="DA30" s="393"/>
      <c r="DB30" s="393"/>
      <c r="DC30" s="393"/>
      <c r="DD30" s="135"/>
      <c r="DE30" s="135"/>
      <c r="DF30" s="396"/>
      <c r="DG30" s="396"/>
      <c r="DH30" s="135"/>
      <c r="DI30"/>
      <c r="DJ30"/>
      <c r="DK30"/>
      <c r="DL30"/>
      <c r="DM30"/>
    </row>
    <row r="31" spans="1:117" s="1" customFormat="1" ht="15" x14ac:dyDescent="0.25">
      <c r="A31" s="152">
        <v>124</v>
      </c>
      <c r="B31" s="152"/>
      <c r="C31" s="393"/>
      <c r="D31" s="169">
        <v>42495</v>
      </c>
      <c r="E31" s="166" t="s">
        <v>1142</v>
      </c>
      <c r="F31" s="166"/>
      <c r="G31" s="402"/>
      <c r="H31" s="459"/>
      <c r="I31" s="393"/>
      <c r="J31" s="393"/>
      <c r="K31" s="393"/>
      <c r="L31" s="397"/>
      <c r="M31" s="147"/>
      <c r="N31" s="352"/>
      <c r="O31" s="352"/>
      <c r="P31" s="352"/>
      <c r="Q31" s="149"/>
      <c r="R31" s="539"/>
      <c r="S31" s="206"/>
      <c r="T31" s="205"/>
      <c r="U31" s="205"/>
      <c r="V31" s="205"/>
      <c r="W31" s="533"/>
      <c r="X31" s="534"/>
      <c r="Y31" s="534"/>
      <c r="Z31" s="534"/>
      <c r="AA31" s="534"/>
      <c r="AB31" s="873"/>
      <c r="AC31" s="874"/>
      <c r="AD31" s="406"/>
      <c r="AE31" s="162"/>
      <c r="AF31" s="162"/>
      <c r="AG31" s="162"/>
      <c r="AH31" s="524"/>
      <c r="AI31" s="504"/>
      <c r="AJ31" s="415"/>
      <c r="AK31" s="412"/>
      <c r="AL31" s="412"/>
      <c r="AM31" s="405"/>
      <c r="AN31" s="396"/>
      <c r="AO31" s="396"/>
      <c r="AP31" s="396"/>
      <c r="AQ31" s="396"/>
      <c r="AR31" s="396"/>
      <c r="AS31" s="396"/>
      <c r="AT31" s="396"/>
      <c r="AU31" s="396"/>
      <c r="AV31" s="396"/>
      <c r="AW31" s="396"/>
      <c r="AX31" s="396"/>
      <c r="AY31" s="396"/>
      <c r="AZ31" s="396"/>
      <c r="BA31" s="396"/>
      <c r="BB31" s="396"/>
      <c r="BC31" s="397"/>
      <c r="BD31" s="398"/>
      <c r="BE31" s="135"/>
      <c r="BF31" s="303"/>
      <c r="BG31" s="173"/>
      <c r="BH31" s="304"/>
      <c r="BI31" s="135"/>
      <c r="BJ31" s="135"/>
      <c r="BK31" s="397"/>
      <c r="BL31" s="393"/>
      <c r="BM31" s="393"/>
      <c r="BN31" s="393"/>
      <c r="BO31" s="393"/>
      <c r="BP31" s="393"/>
      <c r="BQ31" s="393"/>
      <c r="BR31" s="397"/>
      <c r="BS31" s="396"/>
      <c r="BT31" s="396"/>
      <c r="BU31" s="396"/>
      <c r="BV31" s="396"/>
      <c r="BW31" s="396"/>
      <c r="BX31" s="396"/>
      <c r="BY31" s="397"/>
      <c r="BZ31" s="393"/>
      <c r="CA31" s="393"/>
      <c r="CB31" s="393"/>
      <c r="CC31" s="393"/>
      <c r="CD31" s="393"/>
      <c r="CE31" s="393"/>
      <c r="CF31" s="397"/>
      <c r="CG31" s="396"/>
      <c r="CH31" s="396"/>
      <c r="CI31" s="396"/>
      <c r="CJ31" s="396"/>
      <c r="CK31" s="396"/>
      <c r="CL31" s="396"/>
      <c r="CM31" s="397"/>
      <c r="CN31" s="396"/>
      <c r="CO31" s="396"/>
      <c r="CP31" s="396"/>
      <c r="CQ31" s="396"/>
      <c r="CR31" s="396"/>
      <c r="CS31" s="396"/>
      <c r="CT31" s="155"/>
      <c r="CU31" s="146"/>
      <c r="CV31" s="396"/>
      <c r="CW31" s="396"/>
      <c r="CX31" s="173"/>
      <c r="CY31" s="231"/>
      <c r="CZ31" s="393"/>
      <c r="DA31" s="393"/>
      <c r="DB31" s="393"/>
      <c r="DC31" s="393"/>
      <c r="DD31" s="135"/>
      <c r="DE31" s="135"/>
      <c r="DF31" s="396"/>
      <c r="DG31" s="396"/>
      <c r="DH31" s="135"/>
      <c r="DI31"/>
      <c r="DJ31"/>
      <c r="DK31"/>
      <c r="DL31"/>
      <c r="DM31"/>
    </row>
    <row r="32" spans="1:117" s="1" customFormat="1" ht="15" x14ac:dyDescent="0.25">
      <c r="A32" s="152">
        <v>225</v>
      </c>
      <c r="B32" s="152"/>
      <c r="C32" s="393"/>
      <c r="D32" s="169">
        <v>42495</v>
      </c>
      <c r="E32" s="166"/>
      <c r="F32" s="396">
        <v>1</v>
      </c>
      <c r="G32" s="402" t="s">
        <v>1350</v>
      </c>
      <c r="H32" s="459"/>
      <c r="I32" s="393"/>
      <c r="J32" s="393"/>
      <c r="K32" s="393"/>
      <c r="L32" s="184">
        <v>42506</v>
      </c>
      <c r="M32" s="147">
        <v>42504</v>
      </c>
      <c r="N32" s="352">
        <v>42508</v>
      </c>
      <c r="O32" s="352"/>
      <c r="P32" s="352"/>
      <c r="Q32" s="149">
        <v>42507</v>
      </c>
      <c r="R32" s="539"/>
      <c r="S32" s="206" t="s">
        <v>1343</v>
      </c>
      <c r="T32" s="205" t="s">
        <v>1343</v>
      </c>
      <c r="U32" s="205" t="s">
        <v>1354</v>
      </c>
      <c r="V32" s="205" t="s">
        <v>1360</v>
      </c>
      <c r="W32" s="533"/>
      <c r="X32" s="534" t="s">
        <v>1360</v>
      </c>
      <c r="Y32" s="534" t="s">
        <v>1360</v>
      </c>
      <c r="Z32" s="534" t="s">
        <v>1360</v>
      </c>
      <c r="AA32" s="534"/>
      <c r="AB32" s="873" t="s">
        <v>1360</v>
      </c>
      <c r="AC32" s="874"/>
      <c r="AD32" s="406" t="s">
        <v>1368</v>
      </c>
      <c r="AE32" s="162"/>
      <c r="AF32" s="162"/>
      <c r="AG32" s="162"/>
      <c r="AH32" s="524"/>
      <c r="AI32" s="504">
        <v>1</v>
      </c>
      <c r="AJ32" s="411"/>
      <c r="AK32" s="413"/>
      <c r="AL32" s="413"/>
      <c r="AM32" s="894" t="s">
        <v>1427</v>
      </c>
      <c r="AN32" s="396"/>
      <c r="AO32" s="396"/>
      <c r="AP32" s="396"/>
      <c r="AQ32" s="396"/>
      <c r="AR32" s="396"/>
      <c r="AS32" s="396"/>
      <c r="AT32" s="396"/>
      <c r="AU32" s="396"/>
      <c r="AV32" s="396"/>
      <c r="AW32" s="396"/>
      <c r="AX32" s="396"/>
      <c r="AY32" s="396"/>
      <c r="AZ32" s="396"/>
      <c r="BA32" s="396"/>
      <c r="BB32" s="396"/>
      <c r="BC32" s="397"/>
      <c r="BD32" s="398"/>
      <c r="BE32" s="422"/>
      <c r="BF32" s="303"/>
      <c r="BG32" s="173"/>
      <c r="BH32" s="304"/>
      <c r="BI32" s="135"/>
      <c r="BJ32" s="135"/>
      <c r="BK32" s="397"/>
      <c r="BL32" s="393"/>
      <c r="BM32" s="231"/>
      <c r="BN32" s="231"/>
      <c r="BO32" s="231"/>
      <c r="BP32" s="231"/>
      <c r="BQ32" s="393"/>
      <c r="BR32" s="397"/>
      <c r="BS32" s="396"/>
      <c r="BT32" s="231"/>
      <c r="BU32" s="231"/>
      <c r="BV32" s="231"/>
      <c r="BW32" s="231"/>
      <c r="BX32" s="421"/>
      <c r="BY32" s="397"/>
      <c r="BZ32" s="393"/>
      <c r="CA32" s="231"/>
      <c r="CB32" s="231"/>
      <c r="CC32" s="231"/>
      <c r="CD32" s="231"/>
      <c r="CE32" s="393"/>
      <c r="CF32" s="397"/>
      <c r="CG32" s="396"/>
      <c r="CH32" s="396"/>
      <c r="CI32" s="231"/>
      <c r="CJ32" s="396"/>
      <c r="CK32" s="396"/>
      <c r="CL32" s="396"/>
      <c r="CM32" s="397"/>
      <c r="CN32" s="396"/>
      <c r="CO32" s="396"/>
      <c r="CP32" s="231"/>
      <c r="CQ32" s="396"/>
      <c r="CR32" s="396"/>
      <c r="CS32" s="396"/>
      <c r="CT32" s="155"/>
      <c r="CU32" s="146"/>
      <c r="CV32" s="396"/>
      <c r="CW32" s="396"/>
      <c r="CX32" s="173"/>
      <c r="CY32" s="231"/>
      <c r="CZ32" s="393"/>
      <c r="DA32" s="393"/>
      <c r="DB32" s="393"/>
      <c r="DC32" s="393"/>
      <c r="DD32" s="135"/>
      <c r="DE32" s="135"/>
      <c r="DF32" s="396"/>
      <c r="DG32" s="396"/>
      <c r="DH32" s="135"/>
      <c r="DI32"/>
      <c r="DJ32"/>
      <c r="DK32"/>
      <c r="DL32"/>
      <c r="DM32"/>
    </row>
    <row r="33" spans="1:117" s="1" customFormat="1" ht="15" x14ac:dyDescent="0.25">
      <c r="A33" s="152">
        <v>133</v>
      </c>
      <c r="B33" s="152"/>
      <c r="C33" s="393"/>
      <c r="D33" s="169">
        <v>42495</v>
      </c>
      <c r="E33" s="166"/>
      <c r="F33" s="166">
        <v>1</v>
      </c>
      <c r="G33" s="402" t="s">
        <v>1344</v>
      </c>
      <c r="H33" s="459"/>
      <c r="I33" s="393"/>
      <c r="J33" s="393"/>
      <c r="K33" s="393"/>
      <c r="L33" s="184">
        <v>42498</v>
      </c>
      <c r="M33" s="147"/>
      <c r="N33" s="352"/>
      <c r="O33" s="352"/>
      <c r="P33" s="352"/>
      <c r="Q33" s="149">
        <v>42501</v>
      </c>
      <c r="R33" s="539"/>
      <c r="S33" s="206"/>
      <c r="T33" s="205" t="s">
        <v>1354</v>
      </c>
      <c r="U33" s="205"/>
      <c r="V33" s="205"/>
      <c r="W33" s="533"/>
      <c r="X33" s="534"/>
      <c r="Y33" s="534" t="s">
        <v>1354</v>
      </c>
      <c r="Z33" s="534"/>
      <c r="AA33" s="534"/>
      <c r="AB33" s="873"/>
      <c r="AC33" s="874">
        <v>18</v>
      </c>
      <c r="AD33" s="406" t="s">
        <v>1363</v>
      </c>
      <c r="AE33" s="162" t="s">
        <v>1363</v>
      </c>
      <c r="AF33" s="162" t="s">
        <v>1363</v>
      </c>
      <c r="AG33" s="162"/>
      <c r="AH33" s="524"/>
      <c r="AI33" s="504"/>
      <c r="AJ33" s="415"/>
      <c r="AK33" s="412"/>
      <c r="AL33" s="412"/>
      <c r="AM33" s="894" t="s">
        <v>1459</v>
      </c>
      <c r="AN33" s="396"/>
      <c r="AO33" s="396"/>
      <c r="AP33" s="396"/>
      <c r="AQ33" s="396"/>
      <c r="AR33" s="396"/>
      <c r="AS33" s="396"/>
      <c r="AT33" s="396"/>
      <c r="AU33" s="396"/>
      <c r="AV33" s="396"/>
      <c r="AW33" s="396"/>
      <c r="AX33" s="396"/>
      <c r="AY33" s="396"/>
      <c r="AZ33" s="396"/>
      <c r="BA33" s="396"/>
      <c r="BB33" s="396"/>
      <c r="BC33" s="397"/>
      <c r="BD33" s="398"/>
      <c r="BE33" s="135"/>
      <c r="BF33" s="303"/>
      <c r="BG33" s="173"/>
      <c r="BH33" s="304"/>
      <c r="BI33" s="135"/>
      <c r="BJ33" s="135"/>
      <c r="BK33" s="397"/>
      <c r="BL33" s="393"/>
      <c r="BM33" s="393"/>
      <c r="BN33" s="393"/>
      <c r="BO33" s="393"/>
      <c r="BP33" s="393"/>
      <c r="BQ33" s="393"/>
      <c r="BR33" s="397"/>
      <c r="BS33" s="396"/>
      <c r="BT33" s="396"/>
      <c r="BU33" s="396"/>
      <c r="BV33" s="396"/>
      <c r="BW33" s="396"/>
      <c r="BX33" s="396"/>
      <c r="BY33" s="397"/>
      <c r="BZ33" s="393"/>
      <c r="CA33" s="393"/>
      <c r="CB33" s="393"/>
      <c r="CC33" s="393"/>
      <c r="CD33" s="393"/>
      <c r="CE33" s="393"/>
      <c r="CF33" s="397"/>
      <c r="CG33" s="396"/>
      <c r="CH33" s="396"/>
      <c r="CI33" s="396"/>
      <c r="CJ33" s="396"/>
      <c r="CK33" s="396"/>
      <c r="CL33" s="396"/>
      <c r="CM33" s="397"/>
      <c r="CN33" s="396"/>
      <c r="CO33" s="396"/>
      <c r="CP33" s="396"/>
      <c r="CQ33" s="396"/>
      <c r="CR33" s="396"/>
      <c r="CS33" s="396"/>
      <c r="CT33" s="155"/>
      <c r="CU33" s="146"/>
      <c r="CV33" s="396"/>
      <c r="CW33" s="396"/>
      <c r="CX33" s="173"/>
      <c r="CY33" s="231"/>
      <c r="CZ33" s="393"/>
      <c r="DA33" s="393"/>
      <c r="DB33" s="393"/>
      <c r="DC33" s="393"/>
      <c r="DD33" s="135"/>
      <c r="DE33" s="135"/>
      <c r="DF33" s="396"/>
      <c r="DG33" s="396"/>
      <c r="DH33" s="135"/>
      <c r="DI33"/>
      <c r="DJ33"/>
      <c r="DK33"/>
      <c r="DL33"/>
      <c r="DM33"/>
    </row>
    <row r="34" spans="1:117" s="1" customFormat="1" ht="15" x14ac:dyDescent="0.25">
      <c r="A34" s="423">
        <v>132</v>
      </c>
      <c r="B34" s="423"/>
      <c r="C34" s="193"/>
      <c r="D34" s="425">
        <v>42495</v>
      </c>
      <c r="E34" s="426"/>
      <c r="F34" s="427">
        <v>1</v>
      </c>
      <c r="G34" s="513" t="s">
        <v>1350</v>
      </c>
      <c r="H34" s="193"/>
      <c r="I34" s="193"/>
      <c r="J34" s="193"/>
      <c r="K34" s="193"/>
      <c r="L34" s="529">
        <v>42506</v>
      </c>
      <c r="M34" s="192">
        <v>42510</v>
      </c>
      <c r="N34" s="192">
        <v>42515</v>
      </c>
      <c r="O34" s="192"/>
      <c r="P34" s="192"/>
      <c r="Q34" s="195"/>
      <c r="R34" s="540"/>
      <c r="S34" s="541"/>
      <c r="T34" s="542" t="s">
        <v>1343</v>
      </c>
      <c r="U34" s="542" t="s">
        <v>1343</v>
      </c>
      <c r="V34" s="542"/>
      <c r="W34" s="543"/>
      <c r="X34" s="544"/>
      <c r="Y34" s="544"/>
      <c r="Z34" s="544"/>
      <c r="AA34" s="544"/>
      <c r="AB34" s="876"/>
      <c r="AC34" s="877">
        <v>7</v>
      </c>
      <c r="AD34" s="431" t="s">
        <v>1372</v>
      </c>
      <c r="AE34" s="162"/>
      <c r="AF34" s="430"/>
      <c r="AG34" s="430"/>
      <c r="AH34" s="526"/>
      <c r="AI34" s="193">
        <v>1</v>
      </c>
      <c r="AJ34" s="491"/>
      <c r="AK34" s="432"/>
      <c r="AL34" s="432"/>
      <c r="AM34" s="896" t="s">
        <v>1455</v>
      </c>
      <c r="AN34" s="193"/>
      <c r="AO34" s="193"/>
      <c r="AP34" s="193"/>
      <c r="AQ34" s="193"/>
      <c r="AR34" s="193"/>
      <c r="AS34" s="193"/>
      <c r="AT34" s="193"/>
      <c r="AU34" s="193"/>
      <c r="AV34" s="193"/>
      <c r="AW34" s="193"/>
      <c r="AX34" s="193"/>
      <c r="AY34" s="193"/>
      <c r="AZ34" s="193"/>
      <c r="BA34" s="193"/>
      <c r="BB34" s="193"/>
      <c r="BC34" s="428"/>
      <c r="BD34" s="433"/>
      <c r="BE34" s="424"/>
      <c r="BF34" s="434"/>
      <c r="BG34" s="332"/>
      <c r="BH34" s="435"/>
      <c r="BI34" s="424"/>
      <c r="BJ34" s="424"/>
      <c r="BK34" s="428"/>
      <c r="BL34" s="193"/>
      <c r="BM34" s="193"/>
      <c r="BN34" s="193"/>
      <c r="BO34" s="193"/>
      <c r="BP34" s="193"/>
      <c r="BQ34" s="193"/>
      <c r="BR34" s="428"/>
      <c r="BS34" s="193"/>
      <c r="BT34" s="193"/>
      <c r="BU34" s="193"/>
      <c r="BV34" s="193"/>
      <c r="BW34" s="193"/>
      <c r="BX34" s="193"/>
      <c r="BY34" s="428"/>
      <c r="BZ34" s="193"/>
      <c r="CA34" s="193"/>
      <c r="CB34" s="193"/>
      <c r="CC34" s="193"/>
      <c r="CD34" s="193"/>
      <c r="CE34" s="193"/>
      <c r="CF34" s="428"/>
      <c r="CG34" s="193"/>
      <c r="CH34" s="193"/>
      <c r="CI34" s="193"/>
      <c r="CJ34" s="193"/>
      <c r="CK34" s="193"/>
      <c r="CL34" s="193"/>
      <c r="CM34" s="428"/>
      <c r="CN34" s="193"/>
      <c r="CO34" s="193"/>
      <c r="CP34" s="193"/>
      <c r="CQ34" s="193"/>
      <c r="CR34" s="193"/>
      <c r="CS34" s="193"/>
      <c r="CT34" s="436"/>
      <c r="CU34" s="333"/>
      <c r="CV34" s="193"/>
      <c r="CW34" s="193"/>
      <c r="CX34" s="332"/>
      <c r="CY34" s="333"/>
      <c r="CZ34" s="193"/>
      <c r="DA34" s="193"/>
      <c r="DB34" s="193"/>
      <c r="DC34" s="193"/>
      <c r="DD34" s="424"/>
      <c r="DE34" s="424"/>
      <c r="DF34" s="193"/>
      <c r="DG34" s="193"/>
      <c r="DH34" s="424"/>
      <c r="DI34" s="429"/>
      <c r="DJ34" s="429"/>
      <c r="DK34" s="429"/>
      <c r="DL34" s="429"/>
      <c r="DM34" s="429"/>
    </row>
    <row r="35" spans="1:117" s="1" customFormat="1" ht="15" x14ac:dyDescent="0.25">
      <c r="A35" s="152">
        <v>19</v>
      </c>
      <c r="B35" s="152"/>
      <c r="C35" s="393"/>
      <c r="D35" s="169">
        <v>42495</v>
      </c>
      <c r="E35" s="166" t="s">
        <v>1142</v>
      </c>
      <c r="F35" s="166"/>
      <c r="G35" s="402"/>
      <c r="H35" s="459"/>
      <c r="I35" s="393"/>
      <c r="J35" s="393"/>
      <c r="K35" s="393"/>
      <c r="L35" s="342"/>
      <c r="M35" s="393"/>
      <c r="N35" s="147"/>
      <c r="O35" s="147"/>
      <c r="P35" s="147"/>
      <c r="Q35" s="477"/>
      <c r="R35" s="205"/>
      <c r="S35" s="205"/>
      <c r="T35" s="205"/>
      <c r="U35" s="206"/>
      <c r="V35" s="205"/>
      <c r="W35" s="533"/>
      <c r="X35" s="534"/>
      <c r="Y35" s="534"/>
      <c r="Z35" s="534"/>
      <c r="AA35" s="534"/>
      <c r="AB35" s="868"/>
      <c r="AC35" s="878"/>
      <c r="AD35" s="406"/>
      <c r="AE35" s="162"/>
      <c r="AF35" s="162"/>
      <c r="AG35" s="162"/>
      <c r="AH35" s="407"/>
      <c r="AI35" s="162"/>
      <c r="AJ35" s="492"/>
      <c r="AK35" s="397"/>
      <c r="AL35" s="407"/>
      <c r="AM35" s="405"/>
      <c r="AN35" s="388"/>
      <c r="AO35" s="493"/>
      <c r="AP35" s="493"/>
      <c r="AR35" s="393"/>
      <c r="AS35" s="393"/>
      <c r="AT35" s="393"/>
      <c r="AU35" s="393"/>
      <c r="AV35" s="393"/>
      <c r="AW35" s="393"/>
      <c r="AX35" s="393"/>
      <c r="AY35" s="393"/>
      <c r="AZ35" s="393"/>
      <c r="BA35" s="393"/>
      <c r="BB35" s="393"/>
      <c r="BC35" s="397"/>
      <c r="BD35" s="398"/>
      <c r="BE35" s="138"/>
      <c r="BF35" s="303"/>
      <c r="BG35" s="173"/>
      <c r="BH35" s="304"/>
      <c r="BI35" s="138"/>
      <c r="BJ35" s="138"/>
      <c r="BK35" s="397"/>
      <c r="BL35" s="393"/>
      <c r="BM35" s="146"/>
      <c r="BN35" s="146"/>
      <c r="BO35" s="146"/>
      <c r="BP35" s="146"/>
      <c r="BQ35" s="393"/>
      <c r="BR35" s="397"/>
      <c r="BS35" s="393"/>
      <c r="BT35" s="393"/>
      <c r="BU35" s="393"/>
      <c r="BV35" s="393"/>
      <c r="BW35" s="393"/>
      <c r="BX35" s="393"/>
      <c r="BY35" s="397"/>
      <c r="BZ35" s="393"/>
      <c r="CA35" s="393"/>
      <c r="CB35" s="393"/>
      <c r="CC35" s="393"/>
      <c r="CD35" s="393"/>
      <c r="CE35" s="393"/>
      <c r="CF35" s="397"/>
      <c r="CG35" s="393"/>
      <c r="CH35" s="393"/>
      <c r="CI35" s="393"/>
      <c r="CJ35" s="393"/>
      <c r="CK35" s="393"/>
      <c r="CL35" s="393"/>
      <c r="CM35" s="397"/>
      <c r="CN35" s="393"/>
      <c r="CO35" s="393"/>
      <c r="CP35" s="393"/>
      <c r="CQ35" s="393"/>
      <c r="CR35" s="393"/>
      <c r="CS35" s="393"/>
      <c r="CT35" s="155"/>
      <c r="CU35" s="146"/>
      <c r="CV35" s="393"/>
      <c r="CW35" s="393"/>
      <c r="CX35" s="173"/>
      <c r="CY35" s="146"/>
      <c r="CZ35" s="393"/>
      <c r="DA35" s="393"/>
      <c r="DB35" s="393"/>
      <c r="DC35" s="393"/>
      <c r="DD35" s="138"/>
      <c r="DE35" s="138"/>
      <c r="DF35" s="393"/>
      <c r="DG35" s="393"/>
      <c r="DH35" s="138"/>
    </row>
    <row r="36" spans="1:117" s="1" customFormat="1" ht="15" x14ac:dyDescent="0.25">
      <c r="A36" s="152">
        <v>20</v>
      </c>
      <c r="B36" s="152"/>
      <c r="C36" s="393"/>
      <c r="D36" s="169">
        <v>42495</v>
      </c>
      <c r="E36" s="166"/>
      <c r="F36" s="213">
        <v>1</v>
      </c>
      <c r="G36" s="401">
        <v>2</v>
      </c>
      <c r="H36" s="166">
        <v>2</v>
      </c>
      <c r="J36" s="393"/>
      <c r="K36" s="393"/>
      <c r="L36" s="184">
        <v>42504</v>
      </c>
      <c r="M36" s="182">
        <v>42501</v>
      </c>
      <c r="N36" s="147"/>
      <c r="O36" s="147"/>
      <c r="P36" s="147"/>
      <c r="Q36" s="477">
        <v>42501</v>
      </c>
      <c r="R36" s="205"/>
      <c r="S36" s="205">
        <v>0</v>
      </c>
      <c r="T36" s="205">
        <v>8</v>
      </c>
      <c r="U36" s="206">
        <v>12</v>
      </c>
      <c r="V36" s="205">
        <v>15</v>
      </c>
      <c r="W36" s="533" t="s">
        <v>1363</v>
      </c>
      <c r="X36" s="534" t="s">
        <v>1371</v>
      </c>
      <c r="Y36" s="534" t="s">
        <v>1364</v>
      </c>
      <c r="Z36" s="534" t="s">
        <v>1364</v>
      </c>
      <c r="AA36" s="534"/>
      <c r="AB36" s="868" t="s">
        <v>1364</v>
      </c>
      <c r="AC36" s="878"/>
      <c r="AD36" s="406" t="s">
        <v>1363</v>
      </c>
      <c r="AE36" s="162" t="s">
        <v>1363</v>
      </c>
      <c r="AF36" s="162"/>
      <c r="AG36" s="162"/>
      <c r="AH36" s="407" t="s">
        <v>1352</v>
      </c>
      <c r="AI36" s="162"/>
      <c r="AJ36" s="492"/>
      <c r="AK36" s="397"/>
      <c r="AL36" s="407"/>
      <c r="AM36" s="185"/>
      <c r="AN36" s="167"/>
      <c r="AO36" s="146"/>
      <c r="AP36" s="146"/>
      <c r="BE36" s="138"/>
      <c r="BF36" s="303"/>
      <c r="BG36" s="173"/>
      <c r="BH36" s="304"/>
      <c r="BR36" s="397"/>
      <c r="BS36" s="393"/>
      <c r="BT36" s="393"/>
      <c r="BU36" s="393"/>
      <c r="BV36" s="393"/>
      <c r="BW36" s="393"/>
      <c r="BX36" s="393"/>
      <c r="BY36" s="397"/>
      <c r="BZ36" s="393"/>
      <c r="CA36" s="393"/>
      <c r="CB36" s="393"/>
      <c r="CC36" s="393"/>
      <c r="CD36" s="393"/>
      <c r="CE36" s="393"/>
      <c r="CF36" s="397"/>
      <c r="CG36" s="393"/>
      <c r="CH36" s="393"/>
      <c r="CI36" s="393"/>
      <c r="CJ36" s="393"/>
      <c r="CK36" s="393"/>
      <c r="CL36" s="393"/>
      <c r="CM36" s="397"/>
      <c r="CN36" s="393"/>
      <c r="CO36" s="393"/>
      <c r="CP36" s="393"/>
      <c r="CQ36" s="393"/>
      <c r="CR36" s="393"/>
      <c r="CS36" s="393"/>
      <c r="CT36" s="155"/>
      <c r="CU36" s="146"/>
      <c r="CV36" s="393"/>
      <c r="CW36" s="393"/>
      <c r="CX36" s="173"/>
      <c r="CY36" s="146"/>
      <c r="CZ36" s="393"/>
      <c r="DA36" s="393"/>
      <c r="DB36" s="393"/>
    </row>
    <row r="37" spans="1:117" s="1" customFormat="1" ht="15" x14ac:dyDescent="0.25">
      <c r="A37" s="152">
        <v>211</v>
      </c>
      <c r="B37" s="152"/>
      <c r="C37" s="393"/>
      <c r="D37" s="169">
        <v>42495</v>
      </c>
      <c r="E37" s="166"/>
      <c r="F37" s="213">
        <v>1</v>
      </c>
      <c r="G37" s="162">
        <v>2</v>
      </c>
      <c r="H37" s="459">
        <v>2</v>
      </c>
      <c r="J37" s="393"/>
      <c r="K37" s="393"/>
      <c r="L37" s="184">
        <v>42501</v>
      </c>
      <c r="M37" s="182">
        <v>42504</v>
      </c>
      <c r="N37" s="147"/>
      <c r="O37" s="147"/>
      <c r="P37" s="147"/>
      <c r="Q37" s="477">
        <v>42504</v>
      </c>
      <c r="R37" s="205"/>
      <c r="S37" s="205">
        <v>0</v>
      </c>
      <c r="T37" s="205">
        <v>1</v>
      </c>
      <c r="U37" s="206">
        <v>4</v>
      </c>
      <c r="V37" s="205"/>
      <c r="W37" s="533" t="s">
        <v>1345</v>
      </c>
      <c r="X37" s="534" t="s">
        <v>1360</v>
      </c>
      <c r="Y37" s="534" t="s">
        <v>1360</v>
      </c>
      <c r="Z37" s="534" t="s">
        <v>1360</v>
      </c>
      <c r="AA37" s="534"/>
      <c r="AB37" s="868" t="s">
        <v>1360</v>
      </c>
      <c r="AC37" s="878"/>
      <c r="AD37" s="406" t="s">
        <v>1361</v>
      </c>
      <c r="AE37" s="162"/>
      <c r="AF37" s="162"/>
      <c r="AG37" s="162"/>
      <c r="AH37" s="407" t="s">
        <v>1344</v>
      </c>
      <c r="AI37" s="162"/>
      <c r="AJ37" s="492"/>
      <c r="AK37" s="397"/>
      <c r="AL37" s="407"/>
      <c r="AM37" s="185"/>
      <c r="AN37" s="388"/>
      <c r="AO37" s="493"/>
      <c r="AP37" s="493"/>
      <c r="AR37" s="393"/>
      <c r="AS37" s="393"/>
      <c r="AT37" s="393"/>
      <c r="AU37" s="393"/>
      <c r="AV37" s="393"/>
      <c r="AW37" s="393"/>
      <c r="AX37" s="393"/>
      <c r="AY37" s="393"/>
      <c r="AZ37" s="393"/>
      <c r="BA37" s="393"/>
      <c r="BB37" s="393"/>
      <c r="BC37" s="397"/>
      <c r="BD37" s="398"/>
      <c r="BE37" s="138"/>
      <c r="BF37" s="303"/>
      <c r="BG37" s="173"/>
      <c r="BH37" s="304"/>
      <c r="BI37" s="138"/>
      <c r="BJ37" s="138"/>
      <c r="BK37" s="397"/>
      <c r="BL37" s="393"/>
      <c r="BM37" s="146"/>
      <c r="BN37" s="146"/>
      <c r="BO37" s="146"/>
      <c r="BP37" s="146"/>
      <c r="BQ37" s="393"/>
      <c r="BR37" s="397"/>
      <c r="BS37" s="393"/>
      <c r="BT37" s="393"/>
      <c r="BU37" s="393"/>
      <c r="BV37" s="393"/>
      <c r="BW37" s="393"/>
      <c r="BX37" s="393"/>
      <c r="BY37" s="397"/>
      <c r="BZ37" s="393"/>
      <c r="CA37" s="393"/>
      <c r="CB37" s="393"/>
      <c r="CC37" s="393"/>
      <c r="CD37" s="393"/>
      <c r="CE37" s="393"/>
      <c r="CF37" s="397"/>
      <c r="CG37" s="393"/>
      <c r="CH37" s="393"/>
      <c r="CI37" s="393"/>
      <c r="CJ37" s="393"/>
      <c r="CK37" s="393"/>
      <c r="CL37" s="393"/>
      <c r="CM37" s="397"/>
      <c r="CN37" s="393"/>
      <c r="CO37" s="393"/>
      <c r="CP37" s="393"/>
      <c r="CQ37" s="393"/>
      <c r="CR37" s="393"/>
      <c r="CS37" s="393"/>
      <c r="CT37" s="155"/>
      <c r="CU37" s="146"/>
      <c r="CV37" s="393"/>
      <c r="CW37" s="393"/>
      <c r="CX37" s="173"/>
      <c r="CY37" s="146"/>
      <c r="CZ37" s="393"/>
      <c r="DA37" s="393"/>
      <c r="DB37" s="393"/>
    </row>
    <row r="38" spans="1:117" s="1" customFormat="1" ht="15" x14ac:dyDescent="0.25">
      <c r="A38" s="152">
        <v>21</v>
      </c>
      <c r="B38" s="152"/>
      <c r="C38" s="393"/>
      <c r="D38" s="169">
        <v>42495</v>
      </c>
      <c r="E38" s="148"/>
      <c r="F38" s="213">
        <v>1</v>
      </c>
      <c r="G38" s="401">
        <v>4</v>
      </c>
      <c r="H38" s="166">
        <v>4</v>
      </c>
      <c r="J38" s="393"/>
      <c r="K38" s="393"/>
      <c r="L38" s="184">
        <v>42502</v>
      </c>
      <c r="M38" s="182">
        <v>42502</v>
      </c>
      <c r="N38" s="147"/>
      <c r="O38" s="147"/>
      <c r="P38" s="147"/>
      <c r="Q38" s="477">
        <v>42502</v>
      </c>
      <c r="R38" s="205"/>
      <c r="S38" s="205">
        <v>0</v>
      </c>
      <c r="T38" s="205">
        <v>12</v>
      </c>
      <c r="U38" s="206">
        <v>32</v>
      </c>
      <c r="V38" s="205">
        <v>45</v>
      </c>
      <c r="W38" s="533" t="s">
        <v>1402</v>
      </c>
      <c r="X38" s="534" t="s">
        <v>1403</v>
      </c>
      <c r="Y38" s="534" t="s">
        <v>1409</v>
      </c>
      <c r="Z38" s="534" t="s">
        <v>1410</v>
      </c>
      <c r="AA38" s="534" t="s">
        <v>1410</v>
      </c>
      <c r="AB38" s="868" t="s">
        <v>1410</v>
      </c>
      <c r="AC38" s="878"/>
      <c r="AD38" s="406" t="s">
        <v>1415</v>
      </c>
      <c r="AE38" s="162"/>
      <c r="AF38" s="162"/>
      <c r="AG38" s="162"/>
      <c r="AH38" s="407" t="s">
        <v>1351</v>
      </c>
      <c r="AI38" s="162"/>
      <c r="AJ38" s="492"/>
      <c r="AK38" s="397"/>
      <c r="AL38" s="407"/>
      <c r="AM38" s="405"/>
      <c r="AN38" s="167"/>
      <c r="AO38" s="146"/>
      <c r="AP38" s="146"/>
      <c r="AR38" s="393"/>
      <c r="AS38" s="393"/>
      <c r="AT38" s="393"/>
      <c r="AU38" s="393"/>
      <c r="AV38" s="393"/>
      <c r="AW38" s="393"/>
      <c r="AX38" s="393"/>
      <c r="AY38" s="393"/>
      <c r="AZ38" s="393"/>
      <c r="BA38" s="393"/>
      <c r="BB38" s="393"/>
      <c r="BC38" s="397"/>
      <c r="BD38" s="398"/>
      <c r="BE38" s="138"/>
      <c r="BF38" s="303"/>
      <c r="BG38" s="173"/>
      <c r="BH38" s="304"/>
      <c r="BI38" s="138"/>
      <c r="BJ38" s="138"/>
      <c r="BK38" s="397"/>
      <c r="BL38" s="393"/>
      <c r="BM38" s="393"/>
      <c r="BN38" s="393"/>
      <c r="BO38" s="393"/>
      <c r="BP38" s="393"/>
      <c r="BQ38" s="393"/>
      <c r="BR38" s="397"/>
      <c r="BS38" s="393"/>
      <c r="BT38" s="393"/>
      <c r="BU38" s="393"/>
      <c r="BV38" s="393"/>
      <c r="BW38" s="393"/>
      <c r="BX38" s="393"/>
      <c r="BY38" s="397"/>
      <c r="BZ38" s="393"/>
      <c r="CA38" s="393"/>
      <c r="CB38" s="393"/>
      <c r="CC38" s="393"/>
      <c r="CD38" s="393"/>
      <c r="CE38" s="393"/>
      <c r="CF38" s="397"/>
      <c r="CG38" s="393"/>
      <c r="CH38" s="393"/>
      <c r="CI38" s="393"/>
      <c r="CJ38" s="393"/>
      <c r="CK38" s="393"/>
      <c r="CL38" s="393"/>
      <c r="CM38" s="397"/>
      <c r="CN38" s="393"/>
      <c r="CO38" s="393"/>
      <c r="CP38" s="393"/>
      <c r="CQ38" s="393"/>
      <c r="CR38" s="393"/>
      <c r="CS38" s="393"/>
      <c r="CT38" s="155"/>
      <c r="CU38" s="146"/>
      <c r="CV38" s="393"/>
      <c r="CW38" s="393"/>
      <c r="CX38" s="173"/>
      <c r="CY38" s="146"/>
      <c r="CZ38" s="393"/>
      <c r="DA38" s="393"/>
      <c r="DB38" s="393"/>
    </row>
    <row r="39" spans="1:117" s="1" customFormat="1" ht="15" x14ac:dyDescent="0.25">
      <c r="A39" s="152">
        <v>246</v>
      </c>
      <c r="B39" s="152"/>
      <c r="C39" s="393"/>
      <c r="D39" s="169">
        <v>42495</v>
      </c>
      <c r="E39" s="166" t="s">
        <v>1142</v>
      </c>
      <c r="F39" s="213">
        <v>0</v>
      </c>
      <c r="G39" s="162"/>
      <c r="H39" s="459"/>
      <c r="I39" s="393"/>
      <c r="J39" s="393"/>
      <c r="K39" s="393"/>
      <c r="L39" s="397"/>
      <c r="M39" s="393"/>
      <c r="N39" s="147"/>
      <c r="O39" s="147"/>
      <c r="P39" s="147"/>
      <c r="Q39" s="477"/>
      <c r="R39" s="205"/>
      <c r="S39" s="205"/>
      <c r="T39" s="205"/>
      <c r="U39" s="206"/>
      <c r="V39" s="205"/>
      <c r="W39" s="533"/>
      <c r="X39" s="534"/>
      <c r="Y39" s="534"/>
      <c r="Z39" s="534"/>
      <c r="AA39" s="534"/>
      <c r="AB39" s="868"/>
      <c r="AC39" s="878"/>
      <c r="AD39" s="406"/>
      <c r="AE39" s="162"/>
      <c r="AF39" s="162"/>
      <c r="AG39" s="162"/>
      <c r="AH39" s="407"/>
      <c r="AI39" s="162"/>
      <c r="AJ39" s="492"/>
      <c r="AK39" s="397"/>
      <c r="AL39" s="407"/>
      <c r="AM39" s="185"/>
      <c r="AN39" s="167"/>
      <c r="AO39" s="146"/>
      <c r="AP39" s="146"/>
      <c r="AR39" s="393"/>
      <c r="AS39" s="393"/>
      <c r="AT39" s="393"/>
      <c r="AU39" s="393"/>
      <c r="AV39" s="393"/>
      <c r="AW39" s="393"/>
      <c r="AX39" s="393"/>
      <c r="AY39" s="393"/>
      <c r="AZ39" s="393"/>
      <c r="BA39" s="393"/>
      <c r="BB39" s="393"/>
      <c r="BC39" s="397"/>
      <c r="BD39" s="398"/>
      <c r="BE39" s="138"/>
      <c r="BF39" s="303"/>
      <c r="BG39" s="173"/>
      <c r="BH39" s="304"/>
      <c r="BI39" s="138"/>
      <c r="BJ39" s="138"/>
      <c r="BK39" s="397"/>
      <c r="BL39" s="393"/>
      <c r="BM39" s="393"/>
      <c r="BN39" s="393"/>
      <c r="BO39" s="393"/>
      <c r="BP39" s="393"/>
      <c r="BQ39" s="393"/>
      <c r="BR39" s="397"/>
      <c r="BS39" s="393"/>
      <c r="BT39" s="393"/>
      <c r="BU39" s="393"/>
      <c r="BV39" s="393"/>
      <c r="BW39" s="393"/>
      <c r="BX39" s="393"/>
      <c r="BY39" s="397"/>
      <c r="BZ39" s="393"/>
      <c r="CA39" s="393"/>
      <c r="CB39" s="393"/>
      <c r="CC39" s="393"/>
      <c r="CD39" s="393"/>
      <c r="CE39" s="393"/>
      <c r="CF39" s="397"/>
      <c r="CG39" s="393"/>
      <c r="CH39" s="393"/>
      <c r="CI39" s="393"/>
      <c r="CJ39" s="393"/>
      <c r="CK39" s="393"/>
      <c r="CL39" s="393"/>
      <c r="CM39" s="397"/>
      <c r="CN39" s="393"/>
      <c r="CO39" s="393"/>
      <c r="CP39" s="393"/>
      <c r="CQ39" s="393"/>
      <c r="CR39" s="393"/>
      <c r="CS39" s="393"/>
      <c r="CT39" s="155"/>
      <c r="CU39" s="146"/>
      <c r="CV39" s="393"/>
      <c r="CW39" s="393"/>
      <c r="CX39" s="173"/>
      <c r="CY39" s="146"/>
      <c r="CZ39" s="393"/>
      <c r="DA39" s="393"/>
      <c r="DB39" s="393"/>
    </row>
    <row r="40" spans="1:117" s="1" customFormat="1" ht="15" x14ac:dyDescent="0.25">
      <c r="A40" s="420">
        <v>222</v>
      </c>
      <c r="B40" s="420"/>
      <c r="C40" s="393"/>
      <c r="D40" s="169">
        <v>42495</v>
      </c>
      <c r="E40" s="166" t="s">
        <v>1142</v>
      </c>
      <c r="F40" s="213">
        <v>1</v>
      </c>
      <c r="G40" s="162">
        <v>1</v>
      </c>
      <c r="H40" s="459">
        <v>1</v>
      </c>
      <c r="I40" s="393"/>
      <c r="J40" s="393">
        <v>2</v>
      </c>
      <c r="K40" s="393"/>
      <c r="L40" s="397"/>
      <c r="M40" s="182">
        <v>42509</v>
      </c>
      <c r="N40" s="147">
        <v>42509</v>
      </c>
      <c r="O40" s="147">
        <v>42511</v>
      </c>
      <c r="P40" s="147"/>
      <c r="Q40" s="477">
        <v>42511</v>
      </c>
      <c r="R40" s="205"/>
      <c r="S40" s="205">
        <v>0</v>
      </c>
      <c r="T40" s="205">
        <v>0</v>
      </c>
      <c r="U40" s="206">
        <v>0</v>
      </c>
      <c r="V40" s="205">
        <v>4</v>
      </c>
      <c r="W40" s="533"/>
      <c r="X40" s="534"/>
      <c r="Y40" s="534" t="s">
        <v>1344</v>
      </c>
      <c r="Z40" s="534" t="s">
        <v>1360</v>
      </c>
      <c r="AA40" s="534"/>
      <c r="AB40" s="868" t="s">
        <v>1360</v>
      </c>
      <c r="AC40" s="878"/>
      <c r="AD40" s="406" t="s">
        <v>1368</v>
      </c>
      <c r="AE40" s="162"/>
      <c r="AF40" s="162"/>
      <c r="AG40" s="162"/>
      <c r="AH40" s="407" t="s">
        <v>1357</v>
      </c>
      <c r="AI40" s="162"/>
      <c r="AJ40" s="492"/>
      <c r="AK40" s="397"/>
      <c r="AL40" s="407"/>
      <c r="AM40" s="405" t="s">
        <v>1456</v>
      </c>
      <c r="AN40" s="167"/>
      <c r="AO40" s="146"/>
      <c r="AP40" s="146"/>
      <c r="AR40" s="393"/>
      <c r="AS40" s="393"/>
      <c r="AT40" s="393"/>
      <c r="AU40" s="393"/>
      <c r="AV40" s="393"/>
      <c r="AW40" s="393"/>
      <c r="AX40" s="393"/>
      <c r="AY40" s="393"/>
      <c r="AZ40" s="393"/>
      <c r="BA40" s="393"/>
      <c r="BB40" s="393"/>
      <c r="BC40" s="397"/>
      <c r="BD40" s="398"/>
      <c r="BE40" s="138"/>
      <c r="BF40" s="303"/>
      <c r="BG40" s="173"/>
      <c r="BH40" s="304"/>
      <c r="BI40" s="138"/>
      <c r="BJ40" s="138"/>
      <c r="BK40" s="397"/>
      <c r="BL40" s="393"/>
      <c r="BM40" s="393"/>
      <c r="BN40" s="393"/>
      <c r="BO40" s="393"/>
      <c r="BP40" s="393"/>
      <c r="BQ40" s="393"/>
      <c r="BR40" s="397"/>
      <c r="BS40" s="393"/>
      <c r="BT40" s="393"/>
      <c r="BU40" s="393"/>
      <c r="BV40" s="393"/>
      <c r="BW40" s="393"/>
      <c r="BX40" s="393"/>
      <c r="BY40" s="397"/>
      <c r="BZ40" s="393"/>
      <c r="CA40" s="393"/>
      <c r="CB40" s="393"/>
      <c r="CC40" s="393"/>
      <c r="CD40" s="393"/>
      <c r="CE40" s="393"/>
      <c r="CF40" s="397"/>
      <c r="CG40" s="393"/>
      <c r="CH40" s="393"/>
      <c r="CI40" s="393"/>
      <c r="CJ40" s="393"/>
      <c r="CK40" s="393"/>
      <c r="CL40" s="393"/>
      <c r="CM40" s="397"/>
      <c r="CN40" s="393"/>
      <c r="CO40" s="393"/>
      <c r="CP40" s="393"/>
      <c r="CQ40" s="393"/>
      <c r="CR40" s="393"/>
      <c r="CS40" s="393"/>
      <c r="CT40" s="155"/>
      <c r="CU40" s="146"/>
      <c r="CV40" s="393"/>
      <c r="CW40" s="393"/>
      <c r="CX40" s="173"/>
      <c r="CY40" s="146"/>
      <c r="CZ40" s="393"/>
      <c r="DA40" s="393"/>
      <c r="DB40" s="393"/>
    </row>
    <row r="41" spans="1:117" s="1" customFormat="1" ht="15" x14ac:dyDescent="0.25">
      <c r="A41" s="420">
        <v>308</v>
      </c>
      <c r="B41" s="420"/>
      <c r="C41" s="393"/>
      <c r="D41" s="169">
        <v>42495</v>
      </c>
      <c r="E41" s="166"/>
      <c r="F41" s="213">
        <v>1</v>
      </c>
      <c r="G41" s="162">
        <v>1</v>
      </c>
      <c r="H41" s="459">
        <v>1</v>
      </c>
      <c r="I41" s="393"/>
      <c r="J41" s="393"/>
      <c r="K41" s="393"/>
      <c r="L41" s="184">
        <v>42498</v>
      </c>
      <c r="M41" s="393"/>
      <c r="N41" s="147"/>
      <c r="O41" s="147"/>
      <c r="P41" s="147"/>
      <c r="Q41" s="477">
        <v>42497</v>
      </c>
      <c r="R41" s="205"/>
      <c r="S41" s="205">
        <v>3</v>
      </c>
      <c r="T41" s="205">
        <v>9</v>
      </c>
      <c r="U41" s="206">
        <v>11</v>
      </c>
      <c r="V41" s="205">
        <v>14</v>
      </c>
      <c r="W41" s="533" t="s">
        <v>1345</v>
      </c>
      <c r="X41" s="534" t="s">
        <v>1362</v>
      </c>
      <c r="Y41" s="534" t="s">
        <v>1346</v>
      </c>
      <c r="Z41" s="534" t="s">
        <v>1346</v>
      </c>
      <c r="AA41" s="534"/>
      <c r="AB41" s="868" t="s">
        <v>1346</v>
      </c>
      <c r="AC41" s="878"/>
      <c r="AD41" s="406" t="s">
        <v>1369</v>
      </c>
      <c r="AE41" s="162" t="s">
        <v>1369</v>
      </c>
      <c r="AF41" s="162"/>
      <c r="AG41" s="162"/>
      <c r="AH41" s="407" t="s">
        <v>1344</v>
      </c>
      <c r="AI41" s="162"/>
      <c r="AJ41" s="492"/>
      <c r="AK41" s="397"/>
      <c r="AL41" s="407"/>
      <c r="AM41" s="405" t="s">
        <v>1374</v>
      </c>
      <c r="AN41" s="167"/>
      <c r="AO41" s="146"/>
      <c r="AP41" s="146"/>
      <c r="AR41" s="393"/>
      <c r="AS41" s="393"/>
      <c r="AT41" s="393"/>
      <c r="AU41" s="393"/>
      <c r="AV41" s="393"/>
      <c r="AW41" s="393"/>
      <c r="AX41" s="393"/>
      <c r="AY41" s="393"/>
      <c r="AZ41" s="393"/>
      <c r="BA41" s="393"/>
      <c r="BB41" s="393"/>
      <c r="BC41" s="397"/>
      <c r="BD41" s="398"/>
      <c r="BE41" s="138"/>
      <c r="BF41" s="303"/>
      <c r="BG41" s="173"/>
      <c r="BH41" s="304"/>
      <c r="BI41" s="138"/>
      <c r="BJ41" s="138"/>
      <c r="BK41" s="397"/>
      <c r="BL41" s="393"/>
      <c r="BM41" s="393"/>
      <c r="BN41" s="393"/>
      <c r="BO41" s="393"/>
      <c r="BP41" s="393"/>
      <c r="BQ41" s="393"/>
      <c r="BR41" s="397"/>
      <c r="BS41" s="393"/>
      <c r="BT41" s="393"/>
      <c r="BU41" s="393"/>
      <c r="BV41" s="393"/>
      <c r="BW41" s="393"/>
      <c r="BX41" s="393"/>
      <c r="BY41" s="397"/>
      <c r="BZ41" s="393"/>
      <c r="CA41" s="393"/>
      <c r="CB41" s="393"/>
      <c r="CC41" s="393"/>
      <c r="CD41" s="393"/>
      <c r="CE41" s="393"/>
      <c r="CF41" s="397"/>
      <c r="CG41" s="393"/>
      <c r="CH41" s="393"/>
      <c r="CI41" s="393"/>
      <c r="CJ41" s="393"/>
      <c r="CK41" s="393"/>
      <c r="CL41" s="393"/>
      <c r="CM41" s="397"/>
      <c r="CN41" s="393"/>
      <c r="CO41" s="393"/>
      <c r="CP41" s="393"/>
      <c r="CQ41" s="393"/>
      <c r="CR41" s="393"/>
      <c r="CS41" s="393"/>
      <c r="CT41" s="155"/>
      <c r="CU41" s="146"/>
      <c r="CV41" s="393"/>
      <c r="CW41" s="393"/>
      <c r="CX41" s="173"/>
      <c r="CY41" s="146"/>
      <c r="CZ41" s="393"/>
      <c r="DA41" s="393"/>
      <c r="DB41" s="393"/>
    </row>
    <row r="42" spans="1:117" s="1" customFormat="1" ht="15" x14ac:dyDescent="0.25">
      <c r="A42" s="152">
        <v>249</v>
      </c>
      <c r="B42" s="152"/>
      <c r="C42" s="393"/>
      <c r="D42" s="169">
        <v>42495</v>
      </c>
      <c r="E42" s="166"/>
      <c r="F42" s="213">
        <v>1</v>
      </c>
      <c r="G42" s="401">
        <v>1</v>
      </c>
      <c r="H42" s="459" t="s">
        <v>1142</v>
      </c>
      <c r="I42" s="393"/>
      <c r="J42" s="393"/>
      <c r="K42" s="393"/>
      <c r="L42" s="184">
        <v>42505</v>
      </c>
      <c r="M42" s="182">
        <v>42510</v>
      </c>
      <c r="N42" s="147">
        <v>42513</v>
      </c>
      <c r="O42" s="147">
        <v>42514</v>
      </c>
      <c r="P42" s="147"/>
      <c r="Q42" s="477">
        <v>42514</v>
      </c>
      <c r="R42" s="205"/>
      <c r="S42" s="205">
        <v>0</v>
      </c>
      <c r="T42" s="205">
        <v>0</v>
      </c>
      <c r="U42" s="206">
        <v>0</v>
      </c>
      <c r="V42" s="205">
        <v>2</v>
      </c>
      <c r="W42" s="533" t="s">
        <v>1357</v>
      </c>
      <c r="X42" s="534" t="s">
        <v>1352</v>
      </c>
      <c r="Y42" s="534" t="s">
        <v>1354</v>
      </c>
      <c r="Z42" s="534" t="s">
        <v>1360</v>
      </c>
      <c r="AA42" s="534" t="s">
        <v>1360</v>
      </c>
      <c r="AB42" s="868" t="s">
        <v>1360</v>
      </c>
      <c r="AC42" s="878"/>
      <c r="AD42" s="406" t="s">
        <v>1356</v>
      </c>
      <c r="AE42" s="162"/>
      <c r="AF42" s="162"/>
      <c r="AG42" s="162"/>
      <c r="AH42" s="407" t="s">
        <v>1344</v>
      </c>
      <c r="AI42" s="162"/>
      <c r="AJ42" s="492"/>
      <c r="AK42" s="397"/>
      <c r="AL42" s="407"/>
      <c r="AM42" s="405" t="s">
        <v>1444</v>
      </c>
      <c r="AN42" s="388"/>
      <c r="AO42" s="493"/>
      <c r="AP42" s="493"/>
      <c r="AR42" s="393"/>
      <c r="AS42" s="393"/>
      <c r="AT42" s="393"/>
      <c r="AU42" s="393"/>
      <c r="AV42" s="393"/>
      <c r="AW42" s="393"/>
      <c r="AX42" s="393"/>
      <c r="AY42" s="393"/>
      <c r="AZ42" s="393"/>
      <c r="BA42" s="393"/>
      <c r="BB42" s="393"/>
      <c r="BC42" s="397"/>
      <c r="BD42" s="398"/>
      <c r="BE42" s="138"/>
      <c r="BF42" s="303"/>
      <c r="BG42" s="173"/>
      <c r="BH42" s="304"/>
      <c r="BI42" s="138"/>
      <c r="BJ42" s="138"/>
      <c r="BK42" s="397"/>
      <c r="BL42" s="393"/>
      <c r="BM42" s="393"/>
      <c r="BN42" s="393"/>
      <c r="BO42" s="393"/>
      <c r="BP42" s="393"/>
      <c r="BQ42" s="393"/>
      <c r="BR42" s="397"/>
      <c r="BS42" s="393"/>
      <c r="BT42" s="393"/>
      <c r="BU42" s="393"/>
      <c r="BV42" s="393"/>
      <c r="BW42" s="393"/>
      <c r="BX42" s="393"/>
      <c r="BY42" s="397"/>
      <c r="BZ42" s="393"/>
      <c r="CA42" s="393"/>
      <c r="CB42" s="393"/>
      <c r="CC42" s="393"/>
      <c r="CD42" s="393"/>
      <c r="CE42" s="393"/>
      <c r="CF42" s="397"/>
      <c r="CG42" s="393"/>
      <c r="CH42" s="393"/>
      <c r="CI42" s="393"/>
      <c r="CJ42" s="393"/>
      <c r="CK42" s="393"/>
      <c r="CL42" s="393"/>
      <c r="CM42" s="397"/>
      <c r="CN42" s="393"/>
      <c r="CO42" s="393"/>
      <c r="CP42" s="393"/>
      <c r="CQ42" s="393"/>
      <c r="CR42" s="393"/>
      <c r="CS42" s="393"/>
      <c r="CT42" s="155"/>
      <c r="CU42" s="146"/>
      <c r="CV42" s="393"/>
      <c r="CW42" s="393"/>
      <c r="CX42" s="173"/>
      <c r="CY42" s="146"/>
      <c r="CZ42" s="393"/>
      <c r="DA42" s="393"/>
      <c r="DB42" s="393"/>
    </row>
    <row r="43" spans="1:117" s="1" customFormat="1" ht="15" x14ac:dyDescent="0.25">
      <c r="A43" s="152">
        <v>37</v>
      </c>
      <c r="B43" s="152"/>
      <c r="C43" s="393"/>
      <c r="D43" s="169">
        <v>42495</v>
      </c>
      <c r="E43" s="166" t="s">
        <v>1142</v>
      </c>
      <c r="F43" s="213"/>
      <c r="G43" s="401"/>
      <c r="H43" s="459" t="s">
        <v>1142</v>
      </c>
      <c r="I43" s="393"/>
      <c r="J43" s="393"/>
      <c r="K43" s="393"/>
      <c r="L43" s="397"/>
      <c r="M43" s="393"/>
      <c r="N43" s="147"/>
      <c r="O43" s="147"/>
      <c r="P43" s="147"/>
      <c r="Q43" s="477"/>
      <c r="R43" s="205"/>
      <c r="S43" s="205"/>
      <c r="T43" s="205"/>
      <c r="U43" s="206"/>
      <c r="V43" s="205"/>
      <c r="W43" s="533"/>
      <c r="X43" s="534"/>
      <c r="Y43" s="534"/>
      <c r="Z43" s="534"/>
      <c r="AA43" s="534"/>
      <c r="AB43" s="868"/>
      <c r="AC43" s="878"/>
      <c r="AD43" s="406"/>
      <c r="AE43" s="162"/>
      <c r="AF43" s="162"/>
      <c r="AG43" s="162"/>
      <c r="AH43" s="407"/>
      <c r="AI43" s="162"/>
      <c r="AJ43" s="492"/>
      <c r="AK43" s="397"/>
      <c r="AL43" s="407"/>
      <c r="AM43" s="185"/>
      <c r="AN43" s="167"/>
      <c r="AO43" s="146"/>
      <c r="AP43" s="146"/>
      <c r="AR43" s="393"/>
      <c r="AS43" s="393"/>
      <c r="AT43" s="393"/>
      <c r="AU43" s="393"/>
      <c r="AV43" s="393"/>
      <c r="AW43" s="393"/>
      <c r="AX43" s="393"/>
      <c r="AY43" s="393"/>
      <c r="AZ43" s="393"/>
      <c r="BA43" s="393"/>
      <c r="BB43" s="393"/>
      <c r="BC43" s="397"/>
      <c r="BD43" s="398"/>
      <c r="BE43" s="138"/>
      <c r="BF43" s="303"/>
      <c r="BG43" s="173"/>
      <c r="BH43" s="304"/>
      <c r="BI43" s="138"/>
      <c r="BJ43" s="138"/>
      <c r="BK43" s="397"/>
      <c r="BL43" s="393"/>
      <c r="BM43" s="393"/>
      <c r="BN43" s="393"/>
      <c r="BO43" s="393"/>
      <c r="BP43" s="393"/>
      <c r="BQ43" s="393"/>
      <c r="BR43" s="397"/>
      <c r="BS43" s="393"/>
      <c r="BT43" s="393"/>
      <c r="BU43" s="393"/>
      <c r="BV43" s="393"/>
      <c r="BW43" s="393"/>
      <c r="BX43" s="393"/>
      <c r="BY43" s="397"/>
      <c r="BZ43" s="393"/>
      <c r="CA43" s="393"/>
      <c r="CB43" s="393"/>
      <c r="CC43" s="393"/>
      <c r="CD43" s="393"/>
      <c r="CE43" s="393"/>
      <c r="CF43" s="397"/>
      <c r="CG43" s="393"/>
      <c r="CH43" s="393"/>
      <c r="CI43" s="393"/>
      <c r="CJ43" s="393"/>
      <c r="CK43" s="393"/>
      <c r="CL43" s="393"/>
      <c r="CM43" s="397"/>
      <c r="CN43" s="393"/>
      <c r="CO43" s="393"/>
      <c r="CP43" s="393"/>
      <c r="CQ43" s="393"/>
      <c r="CR43" s="393"/>
      <c r="CS43" s="393"/>
      <c r="CT43" s="155"/>
      <c r="CU43" s="146"/>
      <c r="CV43" s="393"/>
      <c r="CW43" s="393"/>
      <c r="CX43" s="173"/>
      <c r="CY43" s="146"/>
      <c r="CZ43" s="393"/>
      <c r="DA43" s="393"/>
      <c r="DB43" s="393"/>
    </row>
    <row r="44" spans="1:117" s="1" customFormat="1" ht="15" x14ac:dyDescent="0.25">
      <c r="A44" s="152">
        <v>61</v>
      </c>
      <c r="B44" s="152"/>
      <c r="C44" s="393"/>
      <c r="D44" s="169">
        <v>42495</v>
      </c>
      <c r="E44" s="166" t="s">
        <v>1142</v>
      </c>
      <c r="F44" s="213">
        <v>0</v>
      </c>
      <c r="G44" s="401"/>
      <c r="H44" s="459"/>
      <c r="I44" s="393"/>
      <c r="J44" s="393"/>
      <c r="K44" s="393"/>
      <c r="L44" s="397"/>
      <c r="M44" s="393"/>
      <c r="N44" s="147"/>
      <c r="O44" s="147"/>
      <c r="P44" s="147"/>
      <c r="Q44" s="477"/>
      <c r="R44" s="205"/>
      <c r="S44" s="205"/>
      <c r="T44" s="205"/>
      <c r="U44" s="206"/>
      <c r="V44" s="205"/>
      <c r="W44" s="533"/>
      <c r="X44" s="534"/>
      <c r="Y44" s="534"/>
      <c r="Z44" s="534"/>
      <c r="AA44" s="534"/>
      <c r="AB44" s="868"/>
      <c r="AC44" s="878"/>
      <c r="AD44" s="406"/>
      <c r="AE44" s="162"/>
      <c r="AF44" s="162"/>
      <c r="AG44" s="162"/>
      <c r="AH44" s="407"/>
      <c r="AI44" s="162"/>
      <c r="AJ44" s="492"/>
      <c r="AK44" s="397"/>
      <c r="AL44" s="407"/>
      <c r="AM44" s="185" t="s">
        <v>1448</v>
      </c>
      <c r="AN44" s="167"/>
      <c r="AO44" s="146"/>
      <c r="AP44" s="146"/>
      <c r="AR44" s="393"/>
      <c r="AS44" s="393"/>
      <c r="AT44" s="393"/>
      <c r="AU44" s="393"/>
      <c r="AV44" s="393"/>
      <c r="AW44" s="393"/>
      <c r="AX44" s="393"/>
      <c r="AY44" s="393"/>
      <c r="AZ44" s="393"/>
      <c r="BA44" s="393"/>
      <c r="BB44" s="393"/>
      <c r="BC44" s="397"/>
      <c r="BD44" s="398"/>
      <c r="BE44" s="138"/>
      <c r="BF44" s="303"/>
      <c r="BG44" s="173"/>
      <c r="BH44" s="304"/>
      <c r="BI44" s="138"/>
      <c r="BJ44" s="138"/>
      <c r="BK44" s="397"/>
      <c r="BL44" s="393"/>
      <c r="BM44" s="393"/>
      <c r="BN44" s="393"/>
      <c r="BO44" s="393"/>
      <c r="BP44" s="393"/>
      <c r="BQ44" s="393"/>
      <c r="BR44" s="397"/>
      <c r="BS44" s="393"/>
      <c r="BT44" s="393"/>
      <c r="BU44" s="393"/>
      <c r="BV44" s="393"/>
      <c r="BW44" s="393"/>
      <c r="BX44" s="393"/>
      <c r="BY44" s="397"/>
      <c r="BZ44" s="393"/>
      <c r="CA44" s="393"/>
      <c r="CB44" s="393"/>
      <c r="CC44" s="393"/>
      <c r="CD44" s="393"/>
      <c r="CE44" s="393"/>
      <c r="CF44" s="397"/>
      <c r="CG44" s="393"/>
      <c r="CH44" s="393"/>
      <c r="CI44" s="393"/>
      <c r="CJ44" s="393"/>
      <c r="CK44" s="393"/>
      <c r="CL44" s="393"/>
      <c r="CM44" s="397"/>
      <c r="CN44" s="393"/>
      <c r="CO44" s="393"/>
      <c r="CP44" s="393"/>
      <c r="CQ44" s="393"/>
      <c r="CR44" s="393"/>
      <c r="CS44" s="393"/>
      <c r="CT44" s="155"/>
      <c r="CU44" s="146"/>
      <c r="CV44" s="393"/>
      <c r="CW44" s="393"/>
      <c r="CX44" s="173"/>
      <c r="CY44" s="146"/>
      <c r="CZ44" s="393"/>
      <c r="DA44" s="393"/>
      <c r="DB44" s="393"/>
    </row>
    <row r="45" spans="1:117" s="1" customFormat="1" ht="15" x14ac:dyDescent="0.25">
      <c r="A45" s="152">
        <v>36</v>
      </c>
      <c r="B45" s="152"/>
      <c r="C45" s="393"/>
      <c r="D45" s="169">
        <v>42495</v>
      </c>
      <c r="E45" s="148"/>
      <c r="F45" s="213">
        <v>1</v>
      </c>
      <c r="G45" s="401">
        <v>3</v>
      </c>
      <c r="H45" s="459">
        <v>3</v>
      </c>
      <c r="I45" s="393"/>
      <c r="J45" s="393"/>
      <c r="K45" s="393"/>
      <c r="L45" s="184">
        <v>42505</v>
      </c>
      <c r="M45" s="182">
        <v>42503</v>
      </c>
      <c r="N45" s="147"/>
      <c r="O45" s="147"/>
      <c r="P45" s="147"/>
      <c r="Q45" s="477">
        <v>42503</v>
      </c>
      <c r="R45" s="205"/>
      <c r="S45" s="205">
        <v>0</v>
      </c>
      <c r="T45" s="205">
        <v>4</v>
      </c>
      <c r="U45" s="206">
        <v>9</v>
      </c>
      <c r="V45" s="205">
        <v>10</v>
      </c>
      <c r="W45" s="533" t="s">
        <v>1363</v>
      </c>
      <c r="X45" s="534" t="s">
        <v>1348</v>
      </c>
      <c r="Y45" s="534" t="s">
        <v>1353</v>
      </c>
      <c r="Z45" s="534" t="s">
        <v>1362</v>
      </c>
      <c r="AA45" s="534" t="s">
        <v>1362</v>
      </c>
      <c r="AB45" s="868" t="s">
        <v>1362</v>
      </c>
      <c r="AC45" s="878"/>
      <c r="AD45" s="406" t="s">
        <v>1367</v>
      </c>
      <c r="AE45" s="162" t="s">
        <v>1367</v>
      </c>
      <c r="AF45" s="162" t="s">
        <v>1367</v>
      </c>
      <c r="AG45" s="162"/>
      <c r="AH45" s="407" t="s">
        <v>1352</v>
      </c>
      <c r="AI45" s="162"/>
      <c r="AJ45" s="492"/>
      <c r="AK45" s="397"/>
      <c r="AL45" s="407"/>
      <c r="AM45" s="405"/>
      <c r="AN45" s="167"/>
      <c r="AO45" s="146"/>
      <c r="AP45" s="146"/>
      <c r="AR45" s="393"/>
      <c r="AS45" s="393"/>
      <c r="AT45" s="393"/>
      <c r="AU45" s="393"/>
      <c r="AV45" s="393"/>
      <c r="AW45" s="393"/>
      <c r="AX45" s="393"/>
      <c r="AY45" s="393"/>
      <c r="AZ45" s="393"/>
      <c r="BA45" s="393"/>
      <c r="BB45" s="393"/>
      <c r="BC45" s="397"/>
      <c r="BD45" s="398"/>
      <c r="BE45" s="138"/>
      <c r="BF45" s="303"/>
      <c r="BG45" s="173"/>
      <c r="BH45" s="304"/>
      <c r="BI45" s="138"/>
      <c r="BJ45" s="138"/>
      <c r="BK45" s="397"/>
      <c r="BL45" s="393"/>
      <c r="BM45" s="393"/>
      <c r="BN45" s="393"/>
      <c r="BO45" s="393"/>
      <c r="BP45" s="393"/>
      <c r="BQ45" s="393"/>
      <c r="BR45" s="397"/>
      <c r="BS45" s="393"/>
      <c r="BT45" s="393"/>
      <c r="BU45" s="393"/>
      <c r="BV45" s="393"/>
      <c r="BW45" s="393"/>
      <c r="BX45" s="393"/>
      <c r="BY45" s="397"/>
      <c r="BZ45" s="393"/>
      <c r="CA45" s="393"/>
      <c r="CB45" s="393"/>
      <c r="CC45" s="393"/>
      <c r="CD45" s="393"/>
      <c r="CE45" s="393"/>
      <c r="CF45" s="397"/>
      <c r="CG45" s="393"/>
      <c r="CH45" s="393"/>
      <c r="CI45" s="393"/>
      <c r="CJ45" s="393"/>
      <c r="CK45" s="393"/>
      <c r="CL45" s="393"/>
      <c r="CM45" s="397"/>
      <c r="CN45" s="393"/>
      <c r="CO45" s="393"/>
      <c r="CP45" s="393"/>
      <c r="CQ45" s="393"/>
      <c r="CR45" s="393"/>
      <c r="CS45" s="393"/>
      <c r="CT45" s="155"/>
      <c r="CU45" s="146"/>
      <c r="CV45" s="393"/>
      <c r="CW45" s="393"/>
      <c r="CX45" s="173"/>
      <c r="CY45" s="146"/>
      <c r="CZ45" s="393"/>
      <c r="DA45" s="393"/>
      <c r="DB45" s="393"/>
    </row>
    <row r="46" spans="1:117" s="1" customFormat="1" ht="15" x14ac:dyDescent="0.25">
      <c r="A46" s="420">
        <v>221</v>
      </c>
      <c r="B46" s="420"/>
      <c r="C46" s="393"/>
      <c r="D46" s="169">
        <v>42495</v>
      </c>
      <c r="E46" s="148"/>
      <c r="F46" s="213">
        <v>1</v>
      </c>
      <c r="G46" s="162">
        <v>3</v>
      </c>
      <c r="H46" s="459">
        <v>3</v>
      </c>
      <c r="I46" s="393"/>
      <c r="J46" s="393"/>
      <c r="K46" s="393"/>
      <c r="L46" s="184">
        <v>42499</v>
      </c>
      <c r="M46" s="393"/>
      <c r="N46" s="147"/>
      <c r="O46" s="147"/>
      <c r="P46" s="147"/>
      <c r="Q46" s="477">
        <v>42497</v>
      </c>
      <c r="R46" s="205"/>
      <c r="S46" s="205">
        <v>12</v>
      </c>
      <c r="T46" s="205">
        <v>39</v>
      </c>
      <c r="U46" s="206">
        <v>46</v>
      </c>
      <c r="V46" s="205">
        <v>54</v>
      </c>
      <c r="W46" s="533" t="s">
        <v>1356</v>
      </c>
      <c r="X46" s="534" t="s">
        <v>1404</v>
      </c>
      <c r="Y46" s="534" t="s">
        <v>1412</v>
      </c>
      <c r="Z46" s="534" t="s">
        <v>1414</v>
      </c>
      <c r="AA46" s="534" t="s">
        <v>1414</v>
      </c>
      <c r="AB46" s="868" t="s">
        <v>1414</v>
      </c>
      <c r="AC46" s="878"/>
      <c r="AD46" s="406" t="s">
        <v>1363</v>
      </c>
      <c r="AE46" s="162" t="s">
        <v>1363</v>
      </c>
      <c r="AF46" s="162" t="s">
        <v>1363</v>
      </c>
      <c r="AG46" s="162"/>
      <c r="AH46" s="407" t="s">
        <v>1355</v>
      </c>
      <c r="AI46" s="162"/>
      <c r="AJ46" s="492"/>
      <c r="AK46" s="397"/>
      <c r="AL46" s="407"/>
      <c r="AM46" s="405" t="s">
        <v>1375</v>
      </c>
      <c r="AN46" s="167"/>
      <c r="AO46" s="146"/>
      <c r="AP46" s="146"/>
      <c r="AR46" s="393"/>
      <c r="AS46" s="393"/>
      <c r="AT46" s="393"/>
      <c r="AU46" s="393"/>
      <c r="AV46" s="393"/>
      <c r="AW46" s="393"/>
      <c r="AX46" s="393"/>
      <c r="AY46" s="393"/>
      <c r="AZ46" s="393"/>
      <c r="BA46" s="393"/>
      <c r="BB46" s="393"/>
      <c r="BC46" s="397"/>
      <c r="BD46" s="398"/>
      <c r="BE46" s="138"/>
      <c r="BF46" s="303"/>
      <c r="BG46" s="173"/>
      <c r="BH46" s="304"/>
      <c r="BI46" s="138"/>
      <c r="BJ46" s="138"/>
      <c r="BK46" s="397"/>
      <c r="BL46" s="393"/>
      <c r="BM46" s="393"/>
      <c r="BN46" s="393"/>
      <c r="BO46" s="393"/>
      <c r="BP46" s="393"/>
      <c r="BQ46" s="393"/>
      <c r="BR46" s="397"/>
      <c r="BS46" s="393"/>
      <c r="BT46" s="393"/>
      <c r="BU46" s="393"/>
      <c r="BV46" s="393"/>
      <c r="BW46" s="393"/>
      <c r="BX46" s="393"/>
      <c r="BY46" s="397"/>
      <c r="BZ46" s="393"/>
      <c r="CA46" s="393"/>
      <c r="CB46" s="393"/>
      <c r="CC46" s="393"/>
      <c r="CD46" s="393"/>
      <c r="CE46" s="393"/>
      <c r="CF46" s="397"/>
      <c r="CG46" s="393"/>
      <c r="CH46" s="393"/>
      <c r="CI46" s="393"/>
      <c r="CJ46" s="393"/>
      <c r="CK46" s="393"/>
      <c r="CL46" s="393"/>
      <c r="CM46" s="397"/>
      <c r="CN46" s="393"/>
      <c r="CO46" s="393"/>
      <c r="CP46" s="393"/>
      <c r="CQ46" s="393"/>
      <c r="CR46" s="393"/>
      <c r="CS46" s="393"/>
      <c r="CT46" s="155"/>
      <c r="CU46" s="146"/>
      <c r="CV46" s="393"/>
      <c r="CW46" s="393"/>
      <c r="CX46" s="173"/>
      <c r="CY46" s="146"/>
      <c r="CZ46" s="393"/>
      <c r="DA46" s="393"/>
      <c r="DB46" s="393"/>
    </row>
    <row r="47" spans="1:117" s="1" customFormat="1" ht="15" x14ac:dyDescent="0.25">
      <c r="A47" s="420">
        <v>35</v>
      </c>
      <c r="B47" s="420"/>
      <c r="C47" s="393"/>
      <c r="D47" s="169">
        <v>42495</v>
      </c>
      <c r="E47" s="148"/>
      <c r="F47" s="213">
        <v>1</v>
      </c>
      <c r="G47" s="401">
        <v>2</v>
      </c>
      <c r="H47" s="459">
        <v>2</v>
      </c>
      <c r="I47" s="393"/>
      <c r="J47" s="393"/>
      <c r="K47" s="393"/>
      <c r="L47" s="184">
        <v>42503</v>
      </c>
      <c r="M47" s="182">
        <v>42503</v>
      </c>
      <c r="N47" s="147"/>
      <c r="O47" s="147"/>
      <c r="P47" s="147"/>
      <c r="Q47" s="477">
        <v>42502</v>
      </c>
      <c r="R47" s="205"/>
      <c r="S47" s="205">
        <v>0</v>
      </c>
      <c r="T47" s="205">
        <v>8</v>
      </c>
      <c r="U47" s="206">
        <v>15</v>
      </c>
      <c r="V47" s="205"/>
      <c r="W47" s="533" t="s">
        <v>1348</v>
      </c>
      <c r="X47" s="534" t="s">
        <v>1369</v>
      </c>
      <c r="Y47" s="534" t="s">
        <v>1364</v>
      </c>
      <c r="Z47" s="534" t="s">
        <v>1364</v>
      </c>
      <c r="AA47" s="534"/>
      <c r="AB47" s="868" t="s">
        <v>1364</v>
      </c>
      <c r="AC47" s="878"/>
      <c r="AD47" s="406" t="s">
        <v>1363</v>
      </c>
      <c r="AE47" s="162" t="s">
        <v>1363</v>
      </c>
      <c r="AF47" s="162"/>
      <c r="AG47" s="162"/>
      <c r="AH47" s="407" t="s">
        <v>1357</v>
      </c>
      <c r="AI47" s="162"/>
      <c r="AJ47" s="492"/>
      <c r="AK47" s="397"/>
      <c r="AL47" s="407"/>
      <c r="AM47" s="405" t="s">
        <v>1375</v>
      </c>
      <c r="AN47" s="167"/>
      <c r="AO47" s="146"/>
      <c r="AP47" s="146"/>
      <c r="AR47" s="393"/>
      <c r="AS47" s="393"/>
      <c r="AT47" s="393"/>
      <c r="AU47" s="393"/>
      <c r="AV47" s="393"/>
      <c r="AW47" s="393"/>
      <c r="AX47" s="393"/>
      <c r="AY47" s="393"/>
      <c r="AZ47" s="393"/>
      <c r="BA47" s="393"/>
      <c r="BB47" s="393"/>
      <c r="BC47" s="397"/>
      <c r="BD47" s="398"/>
      <c r="BE47" s="138"/>
      <c r="BF47" s="303"/>
      <c r="BG47" s="173"/>
      <c r="BH47" s="304"/>
      <c r="BI47" s="138"/>
      <c r="BJ47" s="138"/>
      <c r="BK47" s="397"/>
      <c r="BL47" s="393"/>
      <c r="BM47" s="393"/>
      <c r="BN47" s="393"/>
      <c r="BO47" s="393"/>
      <c r="BP47" s="393"/>
      <c r="BQ47" s="393"/>
      <c r="BR47" s="397"/>
      <c r="BS47" s="393"/>
      <c r="BT47" s="393"/>
      <c r="BU47" s="393"/>
      <c r="BV47" s="393"/>
      <c r="BW47" s="393"/>
      <c r="BX47" s="393"/>
      <c r="BY47" s="397"/>
      <c r="BZ47" s="393"/>
      <c r="CA47" s="393"/>
      <c r="CB47" s="393"/>
      <c r="CC47" s="393"/>
      <c r="CD47" s="393"/>
      <c r="CE47" s="393"/>
      <c r="CF47" s="397"/>
      <c r="CG47" s="393"/>
      <c r="CH47" s="393"/>
      <c r="CI47" s="393"/>
      <c r="CJ47" s="393"/>
      <c r="CK47" s="393"/>
      <c r="CL47" s="393"/>
      <c r="CM47" s="397"/>
      <c r="CN47" s="393"/>
      <c r="CO47" s="393"/>
      <c r="CP47" s="393"/>
      <c r="CQ47" s="393"/>
      <c r="CR47" s="393"/>
      <c r="CS47" s="393"/>
      <c r="CT47" s="155"/>
      <c r="CU47" s="146"/>
      <c r="CV47" s="393"/>
      <c r="CW47" s="393"/>
      <c r="CX47" s="173"/>
      <c r="CY47" s="146"/>
      <c r="CZ47" s="393"/>
      <c r="DA47" s="393"/>
      <c r="DB47" s="393"/>
    </row>
    <row r="48" spans="1:117" s="1" customFormat="1" ht="15" x14ac:dyDescent="0.25">
      <c r="A48" s="152">
        <v>49</v>
      </c>
      <c r="B48" s="152"/>
      <c r="C48" s="393"/>
      <c r="D48" s="169">
        <v>42495</v>
      </c>
      <c r="E48" s="166"/>
      <c r="F48" s="213">
        <v>1</v>
      </c>
      <c r="G48" s="162">
        <v>1</v>
      </c>
      <c r="H48" s="459">
        <v>1</v>
      </c>
      <c r="I48" s="393"/>
      <c r="J48" s="393"/>
      <c r="K48" s="393"/>
      <c r="L48" s="184">
        <v>42506</v>
      </c>
      <c r="M48" s="182">
        <v>42502</v>
      </c>
      <c r="N48" s="147"/>
      <c r="O48" s="147"/>
      <c r="P48" s="147"/>
      <c r="Q48" s="477">
        <v>42502</v>
      </c>
      <c r="R48" s="205"/>
      <c r="S48" s="205">
        <v>0</v>
      </c>
      <c r="T48" s="205">
        <v>1</v>
      </c>
      <c r="U48" s="206">
        <v>1</v>
      </c>
      <c r="V48" s="205">
        <v>4</v>
      </c>
      <c r="W48" s="533"/>
      <c r="X48" s="534" t="s">
        <v>1350</v>
      </c>
      <c r="Y48" s="534" t="s">
        <v>1350</v>
      </c>
      <c r="Z48" s="534"/>
      <c r="AA48" s="534"/>
      <c r="AB48" s="868" t="s">
        <v>1360</v>
      </c>
      <c r="AC48" s="878"/>
      <c r="AD48" s="406" t="s">
        <v>1409</v>
      </c>
      <c r="AE48" s="162" t="s">
        <v>1409</v>
      </c>
      <c r="AF48" s="162"/>
      <c r="AG48" s="162"/>
      <c r="AH48" s="407" t="s">
        <v>1344</v>
      </c>
      <c r="AI48" s="162"/>
      <c r="AJ48" s="492"/>
      <c r="AK48" s="397"/>
      <c r="AL48" s="407"/>
      <c r="AM48" s="185" t="s">
        <v>1461</v>
      </c>
      <c r="AN48" s="388"/>
      <c r="AO48" s="493"/>
      <c r="AP48" s="493"/>
      <c r="AR48" s="393"/>
      <c r="AS48" s="393"/>
      <c r="AT48" s="393"/>
      <c r="AU48" s="393"/>
      <c r="AV48" s="393"/>
      <c r="AW48" s="393"/>
      <c r="AX48" s="393"/>
      <c r="AY48" s="393"/>
      <c r="AZ48" s="393"/>
      <c r="BA48" s="393"/>
      <c r="BB48" s="393"/>
      <c r="BC48" s="167"/>
      <c r="BD48" s="171"/>
      <c r="BE48" s="138"/>
      <c r="BF48" s="303"/>
      <c r="BG48" s="173"/>
      <c r="BH48" s="304"/>
      <c r="BI48" s="138"/>
      <c r="BJ48" s="138"/>
      <c r="BK48" s="397"/>
      <c r="BL48" s="393"/>
      <c r="BM48" s="146"/>
      <c r="BN48" s="146"/>
      <c r="BO48" s="146"/>
      <c r="BP48" s="146"/>
      <c r="BQ48" s="393"/>
      <c r="BR48" s="397"/>
      <c r="BS48" s="393"/>
      <c r="BT48" s="393"/>
      <c r="BU48" s="393"/>
      <c r="BV48" s="393"/>
      <c r="BW48" s="393"/>
      <c r="BX48" s="393"/>
      <c r="BY48" s="397"/>
      <c r="BZ48" s="393"/>
      <c r="CA48" s="393"/>
      <c r="CB48" s="393"/>
      <c r="CC48" s="393"/>
      <c r="CD48" s="393"/>
      <c r="CE48" s="393"/>
      <c r="CF48" s="397"/>
      <c r="CG48" s="393"/>
      <c r="CH48" s="393"/>
      <c r="CI48" s="393"/>
      <c r="CJ48" s="393"/>
      <c r="CK48" s="393"/>
      <c r="CL48" s="393"/>
      <c r="CM48" s="397"/>
      <c r="CN48" s="393"/>
      <c r="CO48" s="393"/>
      <c r="CP48" s="393"/>
      <c r="CQ48" s="393"/>
      <c r="CR48" s="393"/>
      <c r="CS48" s="393"/>
      <c r="CT48" s="155"/>
      <c r="CU48" s="146"/>
      <c r="CV48" s="393"/>
      <c r="CW48" s="393"/>
      <c r="CX48" s="173"/>
      <c r="CY48" s="146"/>
      <c r="CZ48" s="393"/>
      <c r="DA48" s="393"/>
      <c r="DB48" s="393"/>
    </row>
    <row r="49" spans="1:117" s="1" customFormat="1" ht="15" x14ac:dyDescent="0.25">
      <c r="A49" s="152">
        <v>60</v>
      </c>
      <c r="B49" s="152"/>
      <c r="C49" s="393"/>
      <c r="D49" s="169">
        <v>42495</v>
      </c>
      <c r="E49" s="148"/>
      <c r="F49" s="213">
        <v>1</v>
      </c>
      <c r="G49" s="401">
        <v>3</v>
      </c>
      <c r="H49" s="459">
        <v>3</v>
      </c>
      <c r="I49" s="393"/>
      <c r="J49" s="393"/>
      <c r="K49" s="393"/>
      <c r="L49" s="184">
        <v>42499</v>
      </c>
      <c r="M49" s="393"/>
      <c r="N49" s="147"/>
      <c r="O49" s="147"/>
      <c r="P49" s="147"/>
      <c r="Q49" s="477">
        <v>42499</v>
      </c>
      <c r="R49" s="205"/>
      <c r="S49" s="205">
        <v>4</v>
      </c>
      <c r="T49" s="205">
        <v>14</v>
      </c>
      <c r="U49" s="206">
        <v>19</v>
      </c>
      <c r="V49" s="205"/>
      <c r="W49" s="533" t="s">
        <v>1368</v>
      </c>
      <c r="X49" s="534" t="s">
        <v>1372</v>
      </c>
      <c r="Y49" s="534" t="s">
        <v>1369</v>
      </c>
      <c r="Z49" s="534"/>
      <c r="AA49" s="534"/>
      <c r="AB49" s="868" t="s">
        <v>1369</v>
      </c>
      <c r="AC49" s="878"/>
      <c r="AD49" s="406" t="s">
        <v>1372</v>
      </c>
      <c r="AE49" s="162" t="s">
        <v>1372</v>
      </c>
      <c r="AF49" s="162" t="s">
        <v>1372</v>
      </c>
      <c r="AG49" s="162"/>
      <c r="AH49" s="407" t="s">
        <v>1353</v>
      </c>
      <c r="AI49" s="162"/>
      <c r="AJ49" s="492"/>
      <c r="AK49" s="397"/>
      <c r="AL49" s="407"/>
      <c r="AM49" s="185"/>
      <c r="AN49" s="167"/>
      <c r="AO49" s="146"/>
      <c r="AP49" s="146"/>
      <c r="AR49" s="393"/>
      <c r="AS49" s="393"/>
      <c r="AT49" s="393"/>
      <c r="AU49" s="393"/>
      <c r="AV49" s="393"/>
      <c r="AW49" s="393"/>
      <c r="AX49" s="393"/>
      <c r="AY49" s="393"/>
      <c r="AZ49" s="393"/>
      <c r="BA49" s="393"/>
      <c r="BB49" s="393"/>
      <c r="BC49" s="397"/>
      <c r="BD49" s="398"/>
      <c r="BE49" s="138"/>
      <c r="BF49" s="303"/>
      <c r="BG49" s="173"/>
      <c r="BH49" s="304"/>
      <c r="BI49" s="138"/>
      <c r="BJ49" s="138"/>
      <c r="BK49" s="397"/>
      <c r="BL49" s="393"/>
      <c r="BM49" s="393"/>
      <c r="BN49" s="393"/>
      <c r="BO49" s="393"/>
      <c r="BP49" s="393"/>
      <c r="BQ49" s="393"/>
      <c r="BR49" s="397"/>
      <c r="BS49" s="393"/>
      <c r="BT49" s="393"/>
      <c r="BU49" s="393"/>
      <c r="BV49" s="393"/>
      <c r="BW49" s="393"/>
      <c r="BX49" s="393"/>
      <c r="BY49" s="397"/>
      <c r="BZ49" s="393"/>
      <c r="CA49" s="393"/>
      <c r="CB49" s="393"/>
      <c r="CC49" s="393"/>
      <c r="CD49" s="393"/>
      <c r="CE49" s="393"/>
      <c r="CF49" s="397"/>
      <c r="CG49" s="393"/>
      <c r="CH49" s="393"/>
      <c r="CI49" s="393"/>
      <c r="CJ49" s="393"/>
      <c r="CK49" s="393"/>
      <c r="CL49" s="393"/>
      <c r="CM49" s="397"/>
      <c r="CN49" s="393"/>
      <c r="CO49" s="393"/>
      <c r="CP49" s="393"/>
      <c r="CQ49" s="393"/>
      <c r="CR49" s="393"/>
      <c r="CS49" s="393"/>
      <c r="CT49" s="155"/>
      <c r="CU49" s="146"/>
      <c r="CV49" s="393"/>
      <c r="CW49" s="393"/>
      <c r="CX49" s="173"/>
      <c r="CY49" s="146"/>
      <c r="CZ49" s="393"/>
      <c r="DA49" s="393"/>
      <c r="DB49" s="393"/>
    </row>
    <row r="50" spans="1:117" s="1" customFormat="1" ht="15" x14ac:dyDescent="0.25">
      <c r="A50" s="152">
        <v>138</v>
      </c>
      <c r="B50" s="152"/>
      <c r="C50" s="393"/>
      <c r="D50" s="169">
        <v>42495</v>
      </c>
      <c r="E50" s="166"/>
      <c r="F50" s="213">
        <v>1</v>
      </c>
      <c r="G50" s="401">
        <v>1</v>
      </c>
      <c r="H50" s="459"/>
      <c r="I50" s="393"/>
      <c r="J50" s="393"/>
      <c r="K50" s="393"/>
      <c r="L50" s="184">
        <v>42506</v>
      </c>
      <c r="M50" s="393"/>
      <c r="N50" s="147"/>
      <c r="O50" s="147"/>
      <c r="P50" s="147"/>
      <c r="Q50" s="477"/>
      <c r="R50" s="205"/>
      <c r="S50" s="205"/>
      <c r="T50" s="205">
        <v>0</v>
      </c>
      <c r="U50" s="206">
        <v>0</v>
      </c>
      <c r="V50" s="205"/>
      <c r="W50" s="533" t="s">
        <v>1345</v>
      </c>
      <c r="X50" s="534"/>
      <c r="Y50" s="534" t="s">
        <v>1343</v>
      </c>
      <c r="Z50" s="534" t="s">
        <v>1343</v>
      </c>
      <c r="AA50" s="534"/>
      <c r="AB50" s="868" t="s">
        <v>1343</v>
      </c>
      <c r="AC50" s="878"/>
      <c r="AD50" s="406" t="s">
        <v>1347</v>
      </c>
      <c r="AE50" s="162"/>
      <c r="AF50" s="162"/>
      <c r="AG50" s="162"/>
      <c r="AH50" s="407"/>
      <c r="AI50" s="162" t="s">
        <v>1350</v>
      </c>
      <c r="AJ50" s="492"/>
      <c r="AK50" s="397"/>
      <c r="AL50" s="407"/>
      <c r="AM50" s="185" t="s">
        <v>1417</v>
      </c>
      <c r="AN50" s="167"/>
      <c r="AO50" s="146"/>
      <c r="AP50" s="146"/>
      <c r="AR50" s="393"/>
      <c r="AS50" s="393"/>
      <c r="AT50" s="393"/>
      <c r="AU50" s="393"/>
      <c r="AV50" s="393"/>
      <c r="AW50" s="393"/>
      <c r="AX50" s="393"/>
      <c r="AY50" s="393"/>
      <c r="AZ50" s="393"/>
      <c r="BA50" s="393"/>
      <c r="BB50" s="393"/>
      <c r="BC50" s="397"/>
      <c r="BD50" s="398"/>
      <c r="BE50" s="138"/>
      <c r="BF50" s="303"/>
      <c r="BG50" s="173"/>
      <c r="BH50" s="304"/>
      <c r="BI50" s="138"/>
      <c r="BJ50" s="138"/>
      <c r="BK50" s="397"/>
      <c r="BL50" s="393"/>
      <c r="BM50" s="393"/>
      <c r="BN50" s="393"/>
      <c r="BO50" s="393"/>
      <c r="BP50" s="393"/>
      <c r="BQ50" s="393"/>
      <c r="BR50" s="397"/>
      <c r="BS50" s="393"/>
      <c r="BT50" s="393"/>
      <c r="BU50" s="393"/>
      <c r="BV50" s="393"/>
      <c r="BW50" s="393"/>
      <c r="BX50" s="393"/>
      <c r="BY50" s="397"/>
      <c r="BZ50" s="393"/>
      <c r="CA50" s="393"/>
      <c r="CB50" s="393"/>
      <c r="CC50" s="393"/>
      <c r="CD50" s="393"/>
      <c r="CE50" s="393"/>
      <c r="CF50" s="397"/>
      <c r="CG50" s="393"/>
      <c r="CH50" s="393"/>
      <c r="CI50" s="393"/>
      <c r="CJ50" s="393"/>
      <c r="CK50" s="393"/>
      <c r="CL50" s="393"/>
      <c r="CM50" s="397"/>
      <c r="CN50" s="393"/>
      <c r="CO50" s="393"/>
      <c r="CP50" s="393"/>
      <c r="CQ50" s="393"/>
      <c r="CR50" s="393"/>
      <c r="CS50" s="393"/>
      <c r="CT50" s="155"/>
      <c r="CU50" s="146"/>
      <c r="CV50" s="393"/>
      <c r="CW50" s="393"/>
      <c r="CX50" s="173"/>
      <c r="CY50" s="146"/>
      <c r="CZ50" s="393"/>
      <c r="DA50" s="393"/>
      <c r="DB50" s="393"/>
    </row>
    <row r="51" spans="1:117" s="1" customFormat="1" ht="15" x14ac:dyDescent="0.25">
      <c r="A51" s="152">
        <v>48</v>
      </c>
      <c r="B51" s="152"/>
      <c r="C51" s="393"/>
      <c r="D51" s="169">
        <v>42495</v>
      </c>
      <c r="E51" s="166"/>
      <c r="F51" s="213">
        <v>1</v>
      </c>
      <c r="G51" s="162">
        <v>2</v>
      </c>
      <c r="H51" s="459">
        <v>2</v>
      </c>
      <c r="I51" s="393"/>
      <c r="J51" s="393"/>
      <c r="K51" s="393"/>
      <c r="L51" s="397"/>
      <c r="M51" s="393"/>
      <c r="N51" s="147"/>
      <c r="O51" s="147"/>
      <c r="P51" s="147"/>
      <c r="Q51" s="477">
        <v>42495</v>
      </c>
      <c r="R51" s="205">
        <v>1</v>
      </c>
      <c r="S51" s="205">
        <v>13</v>
      </c>
      <c r="T51" s="205">
        <v>25</v>
      </c>
      <c r="U51" s="206">
        <v>42</v>
      </c>
      <c r="V51" s="205">
        <v>43</v>
      </c>
      <c r="W51" s="533" t="s">
        <v>1356</v>
      </c>
      <c r="X51" s="534" t="s">
        <v>1406</v>
      </c>
      <c r="Y51" s="534" t="s">
        <v>1405</v>
      </c>
      <c r="Z51" s="534" t="s">
        <v>1405</v>
      </c>
      <c r="AA51" s="534"/>
      <c r="AB51" s="868" t="s">
        <v>1405</v>
      </c>
      <c r="AC51" s="878"/>
      <c r="AD51" s="406" t="s">
        <v>1365</v>
      </c>
      <c r="AE51" s="162" t="s">
        <v>1365</v>
      </c>
      <c r="AF51" s="162"/>
      <c r="AG51" s="162"/>
      <c r="AH51" s="407" t="s">
        <v>1344</v>
      </c>
      <c r="AI51" s="162"/>
      <c r="AJ51" s="492"/>
      <c r="AK51" s="397"/>
      <c r="AL51" s="407"/>
      <c r="AM51" s="405" t="s">
        <v>1418</v>
      </c>
      <c r="AN51" s="167"/>
      <c r="AO51" s="146"/>
      <c r="AP51" s="146"/>
      <c r="AR51" s="393"/>
      <c r="AS51" s="393"/>
      <c r="AT51" s="393"/>
      <c r="AU51" s="393"/>
      <c r="AV51" s="393"/>
      <c r="AW51" s="393"/>
      <c r="AX51" s="393"/>
      <c r="AY51" s="393"/>
      <c r="AZ51" s="393"/>
      <c r="BA51" s="393"/>
      <c r="BB51" s="393"/>
      <c r="BC51" s="397"/>
      <c r="BD51" s="398"/>
      <c r="BE51" s="138"/>
      <c r="BF51" s="303"/>
      <c r="BG51" s="173"/>
      <c r="BH51" s="304"/>
      <c r="BI51" s="138"/>
      <c r="BJ51" s="138"/>
      <c r="BK51" s="397"/>
      <c r="BL51" s="393"/>
      <c r="BM51" s="393"/>
      <c r="BN51" s="393"/>
      <c r="BO51" s="393"/>
      <c r="BP51" s="393"/>
      <c r="BQ51" s="393"/>
      <c r="BR51" s="397"/>
      <c r="BS51" s="393"/>
      <c r="BT51" s="393"/>
      <c r="BU51" s="393"/>
      <c r="BV51" s="393"/>
      <c r="BW51" s="393"/>
      <c r="BX51" s="393"/>
      <c r="BY51" s="397"/>
      <c r="BZ51" s="393"/>
      <c r="CA51" s="393"/>
      <c r="CB51" s="393"/>
      <c r="CC51" s="393"/>
      <c r="CD51" s="393"/>
      <c r="CE51" s="393"/>
      <c r="CF51" s="397"/>
      <c r="CG51" s="393"/>
      <c r="CH51" s="393"/>
      <c r="CI51" s="393"/>
      <c r="CJ51" s="393"/>
      <c r="CK51" s="393"/>
      <c r="CL51" s="393"/>
      <c r="CM51" s="397"/>
      <c r="CN51" s="393"/>
      <c r="CO51" s="393"/>
      <c r="CP51" s="393"/>
      <c r="CQ51" s="393"/>
      <c r="CR51" s="393"/>
      <c r="CS51" s="393"/>
      <c r="CT51" s="155"/>
      <c r="CU51" s="146"/>
      <c r="CV51" s="393"/>
      <c r="CW51" s="393"/>
      <c r="CX51" s="173"/>
      <c r="CY51" s="146"/>
      <c r="CZ51" s="393"/>
      <c r="DA51" s="393"/>
      <c r="DB51" s="393"/>
    </row>
    <row r="52" spans="1:117" s="1" customFormat="1" ht="15" x14ac:dyDescent="0.25">
      <c r="A52" s="152">
        <v>111</v>
      </c>
      <c r="B52" s="152"/>
      <c r="C52" s="393"/>
      <c r="D52" s="169">
        <v>42495</v>
      </c>
      <c r="E52" s="166"/>
      <c r="F52" s="213">
        <v>1</v>
      </c>
      <c r="G52" s="401">
        <v>2</v>
      </c>
      <c r="H52" s="459">
        <v>2</v>
      </c>
      <c r="I52" s="393"/>
      <c r="J52" s="393"/>
      <c r="K52" s="393"/>
      <c r="L52" s="184">
        <v>42497</v>
      </c>
      <c r="M52" s="393"/>
      <c r="N52" s="147"/>
      <c r="O52" s="147"/>
      <c r="P52" s="147"/>
      <c r="Q52" s="477">
        <v>42497</v>
      </c>
      <c r="R52" s="205"/>
      <c r="S52" s="205">
        <v>6</v>
      </c>
      <c r="T52" s="205">
        <v>19</v>
      </c>
      <c r="U52" s="206">
        <v>35</v>
      </c>
      <c r="V52" s="205">
        <v>42</v>
      </c>
      <c r="W52" s="533" t="s">
        <v>1358</v>
      </c>
      <c r="X52" s="534" t="s">
        <v>1407</v>
      </c>
      <c r="Y52" s="534" t="s">
        <v>1405</v>
      </c>
      <c r="Z52" s="534" t="s">
        <v>1405</v>
      </c>
      <c r="AA52" s="534" t="s">
        <v>1405</v>
      </c>
      <c r="AB52" s="868" t="s">
        <v>1405</v>
      </c>
      <c r="AC52" s="878"/>
      <c r="AD52" s="406" t="s">
        <v>1356</v>
      </c>
      <c r="AE52" s="162" t="s">
        <v>1356</v>
      </c>
      <c r="AF52" s="162"/>
      <c r="AG52" s="162"/>
      <c r="AH52" s="407" t="s">
        <v>1350</v>
      </c>
      <c r="AI52" s="162" t="s">
        <v>1350</v>
      </c>
      <c r="AJ52" s="492"/>
      <c r="AK52" s="397"/>
      <c r="AL52" s="407"/>
      <c r="AM52" s="894" t="s">
        <v>1426</v>
      </c>
      <c r="AN52" s="388"/>
      <c r="AO52" s="146"/>
      <c r="AP52" s="146"/>
      <c r="AR52" s="393"/>
      <c r="AS52" s="393"/>
      <c r="AT52" s="393"/>
      <c r="AU52" s="393"/>
      <c r="AV52" s="393"/>
      <c r="AW52" s="393"/>
      <c r="AX52" s="393"/>
      <c r="AY52" s="393"/>
      <c r="AZ52" s="393"/>
      <c r="BA52" s="393"/>
      <c r="BB52" s="393"/>
      <c r="BC52" s="397"/>
      <c r="BD52" s="398"/>
      <c r="BE52" s="138"/>
      <c r="BF52" s="303"/>
      <c r="BG52" s="173"/>
      <c r="BH52" s="304"/>
      <c r="BI52" s="138"/>
      <c r="BJ52" s="138"/>
      <c r="BK52" s="397"/>
      <c r="BL52" s="393"/>
      <c r="BM52" s="393"/>
      <c r="BN52" s="393"/>
      <c r="BO52" s="393"/>
      <c r="BP52" s="393"/>
      <c r="BQ52" s="393"/>
      <c r="BR52" s="397"/>
      <c r="BS52" s="393"/>
      <c r="BT52" s="393"/>
      <c r="BU52" s="393"/>
      <c r="BV52" s="393"/>
      <c r="BW52" s="393"/>
      <c r="BX52" s="393"/>
      <c r="BY52" s="397"/>
      <c r="BZ52" s="393"/>
      <c r="CA52" s="393"/>
      <c r="CB52" s="393"/>
      <c r="CC52" s="393"/>
      <c r="CD52" s="393"/>
      <c r="CE52" s="393"/>
      <c r="CF52" s="397"/>
      <c r="CG52" s="393"/>
      <c r="CH52" s="393"/>
      <c r="CI52" s="393"/>
      <c r="CJ52" s="393"/>
      <c r="CK52" s="393"/>
      <c r="CL52" s="393"/>
      <c r="CM52" s="397"/>
      <c r="CN52" s="393"/>
      <c r="CO52" s="393"/>
      <c r="CP52" s="393"/>
      <c r="CQ52" s="393"/>
      <c r="CR52" s="393"/>
      <c r="CS52" s="393"/>
      <c r="CT52" s="155"/>
      <c r="CU52" s="146"/>
      <c r="CV52" s="393"/>
      <c r="CW52" s="393"/>
      <c r="CX52" s="173"/>
      <c r="CY52" s="146"/>
      <c r="CZ52" s="393"/>
      <c r="DA52" s="393"/>
      <c r="DB52" s="393"/>
    </row>
    <row r="53" spans="1:117" s="1" customFormat="1" ht="15" x14ac:dyDescent="0.25">
      <c r="A53" s="152">
        <v>63</v>
      </c>
      <c r="B53" s="152"/>
      <c r="C53" s="393"/>
      <c r="D53" s="169">
        <v>42495</v>
      </c>
      <c r="E53" s="166" t="s">
        <v>1142</v>
      </c>
      <c r="F53" s="213"/>
      <c r="G53" s="401"/>
      <c r="H53" s="459"/>
      <c r="I53" s="393"/>
      <c r="J53" s="393"/>
      <c r="K53" s="393"/>
      <c r="L53" s="397"/>
      <c r="M53" s="393"/>
      <c r="N53" s="147"/>
      <c r="O53" s="147"/>
      <c r="P53" s="147"/>
      <c r="Q53" s="477"/>
      <c r="R53" s="205"/>
      <c r="S53" s="205"/>
      <c r="T53" s="205"/>
      <c r="U53" s="206"/>
      <c r="V53" s="205"/>
      <c r="W53" s="533"/>
      <c r="X53" s="534"/>
      <c r="Y53" s="534"/>
      <c r="Z53" s="534"/>
      <c r="AA53" s="534"/>
      <c r="AB53" s="868"/>
      <c r="AC53" s="878"/>
      <c r="AD53" s="406"/>
      <c r="AE53" s="162"/>
      <c r="AF53" s="162"/>
      <c r="AG53" s="162"/>
      <c r="AH53" s="407"/>
      <c r="AI53" s="162"/>
      <c r="AJ53" s="492"/>
      <c r="AK53" s="397"/>
      <c r="AL53" s="407"/>
      <c r="AM53" s="185"/>
      <c r="AN53" s="167"/>
      <c r="AO53" s="146"/>
      <c r="AP53" s="146"/>
      <c r="AR53" s="393"/>
      <c r="AS53" s="393"/>
      <c r="AT53" s="393"/>
      <c r="AU53" s="393"/>
      <c r="AV53" s="393"/>
      <c r="AW53" s="393"/>
      <c r="AX53" s="393"/>
      <c r="AY53" s="393"/>
      <c r="AZ53" s="393"/>
      <c r="BA53" s="393"/>
      <c r="BB53" s="393"/>
      <c r="BC53" s="397"/>
      <c r="BD53" s="398"/>
      <c r="BE53" s="138"/>
      <c r="BF53" s="303"/>
      <c r="BG53" s="173"/>
      <c r="BH53" s="304"/>
      <c r="BI53" s="138"/>
      <c r="BJ53" s="138"/>
      <c r="BK53" s="397"/>
      <c r="BL53" s="393"/>
      <c r="BM53" s="393"/>
      <c r="BN53" s="393"/>
      <c r="BO53" s="393"/>
      <c r="BP53" s="393"/>
      <c r="BQ53" s="393"/>
      <c r="BR53" s="397"/>
      <c r="BS53" s="393"/>
      <c r="BT53" s="393"/>
      <c r="BU53" s="393"/>
      <c r="BV53" s="393"/>
      <c r="BW53" s="393"/>
      <c r="BX53" s="393"/>
      <c r="BY53" s="397"/>
      <c r="BZ53" s="393"/>
      <c r="CA53" s="393"/>
      <c r="CB53" s="393"/>
      <c r="CC53" s="393"/>
      <c r="CD53" s="393"/>
      <c r="CE53" s="393"/>
      <c r="CF53" s="397"/>
      <c r="CG53" s="393"/>
      <c r="CH53" s="393"/>
      <c r="CI53" s="393"/>
      <c r="CJ53" s="393"/>
      <c r="CK53" s="393"/>
      <c r="CL53" s="393"/>
      <c r="CM53" s="397"/>
      <c r="CN53" s="393"/>
      <c r="CO53" s="393"/>
      <c r="CP53" s="393"/>
      <c r="CQ53" s="393"/>
      <c r="CR53" s="393"/>
      <c r="CS53" s="393"/>
      <c r="CT53" s="155"/>
      <c r="CU53" s="146"/>
      <c r="CV53" s="393"/>
      <c r="CW53" s="393"/>
      <c r="CX53" s="173"/>
      <c r="CY53" s="146"/>
      <c r="CZ53" s="393"/>
      <c r="DA53" s="393"/>
      <c r="DB53" s="393"/>
    </row>
    <row r="54" spans="1:117" s="1" customFormat="1" ht="15" x14ac:dyDescent="0.25">
      <c r="A54" s="152">
        <v>47</v>
      </c>
      <c r="B54" s="152"/>
      <c r="C54" s="393"/>
      <c r="D54" s="169">
        <v>42495</v>
      </c>
      <c r="E54" s="166" t="s">
        <v>1142</v>
      </c>
      <c r="F54" s="213"/>
      <c r="G54" s="401"/>
      <c r="H54" s="459"/>
      <c r="I54" s="393"/>
      <c r="J54" s="393"/>
      <c r="K54" s="393"/>
      <c r="L54" s="397"/>
      <c r="M54" s="393"/>
      <c r="N54" s="147"/>
      <c r="O54" s="147"/>
      <c r="P54" s="147"/>
      <c r="Q54" s="477"/>
      <c r="R54" s="205"/>
      <c r="S54" s="205"/>
      <c r="T54" s="205"/>
      <c r="U54" s="206"/>
      <c r="V54" s="205"/>
      <c r="W54" s="533"/>
      <c r="X54" s="534"/>
      <c r="Y54" s="534"/>
      <c r="Z54" s="534"/>
      <c r="AA54" s="534"/>
      <c r="AB54" s="868"/>
      <c r="AC54" s="878"/>
      <c r="AD54" s="406"/>
      <c r="AE54" s="162"/>
      <c r="AF54" s="162"/>
      <c r="AG54" s="162"/>
      <c r="AH54" s="407"/>
      <c r="AI54" s="162"/>
      <c r="AJ54" s="492"/>
      <c r="AK54" s="397"/>
      <c r="AL54" s="407"/>
      <c r="AM54" s="185"/>
      <c r="AN54" s="167"/>
      <c r="AO54" s="146"/>
      <c r="AP54" s="146"/>
      <c r="AR54" s="393"/>
      <c r="AS54" s="393"/>
      <c r="AT54" s="393"/>
      <c r="AU54" s="393"/>
      <c r="AV54" s="393"/>
      <c r="AW54" s="393"/>
      <c r="AX54" s="393"/>
      <c r="AY54" s="393"/>
      <c r="AZ54" s="393"/>
      <c r="BA54" s="393"/>
      <c r="BB54" s="393"/>
      <c r="BC54" s="397"/>
      <c r="BD54" s="398"/>
      <c r="BE54" s="138"/>
      <c r="BF54" s="303"/>
      <c r="BG54" s="173"/>
      <c r="BH54" s="304"/>
      <c r="BI54" s="138"/>
      <c r="BJ54" s="138"/>
      <c r="BK54" s="397"/>
      <c r="BL54" s="393"/>
      <c r="BM54" s="393"/>
      <c r="BN54" s="393"/>
      <c r="BO54" s="393"/>
      <c r="BP54" s="393"/>
      <c r="BQ54" s="393"/>
      <c r="BR54" s="397"/>
      <c r="BS54" s="393"/>
      <c r="BT54" s="393"/>
      <c r="BU54" s="393"/>
      <c r="BV54" s="393"/>
      <c r="BW54" s="393"/>
      <c r="BX54" s="393"/>
      <c r="BY54" s="397"/>
      <c r="BZ54" s="393"/>
      <c r="CA54" s="393"/>
      <c r="CB54" s="393"/>
      <c r="CC54" s="393"/>
      <c r="CD54" s="393"/>
      <c r="CE54" s="393"/>
      <c r="CF54" s="397"/>
      <c r="CG54" s="393"/>
      <c r="CH54" s="393"/>
      <c r="CI54" s="393"/>
      <c r="CJ54" s="393"/>
      <c r="CK54" s="393"/>
      <c r="CL54" s="393"/>
      <c r="CM54" s="397"/>
      <c r="CN54" s="393"/>
      <c r="CO54" s="393"/>
      <c r="CP54" s="393"/>
      <c r="CQ54" s="393"/>
      <c r="CR54" s="393"/>
      <c r="CS54" s="393"/>
      <c r="CT54" s="155"/>
      <c r="CU54" s="146"/>
      <c r="CV54" s="393"/>
      <c r="CW54" s="393"/>
      <c r="CX54" s="173"/>
      <c r="CY54" s="146"/>
      <c r="CZ54" s="393"/>
      <c r="DA54" s="393"/>
      <c r="DB54" s="393"/>
    </row>
    <row r="55" spans="1:117" s="1" customFormat="1" ht="15" x14ac:dyDescent="0.25">
      <c r="A55" s="152">
        <v>217</v>
      </c>
      <c r="B55" s="152"/>
      <c r="C55" s="393"/>
      <c r="D55" s="169">
        <v>42495</v>
      </c>
      <c r="E55" s="148"/>
      <c r="F55" s="213">
        <v>1</v>
      </c>
      <c r="G55" s="401">
        <v>1</v>
      </c>
      <c r="H55" s="459">
        <v>1</v>
      </c>
      <c r="I55" s="393"/>
      <c r="J55" s="393"/>
      <c r="K55" s="393"/>
      <c r="L55" s="184">
        <v>42507</v>
      </c>
      <c r="M55" s="182">
        <v>42503</v>
      </c>
      <c r="N55" s="147"/>
      <c r="O55" s="147"/>
      <c r="P55" s="147"/>
      <c r="Q55" s="477">
        <v>42502</v>
      </c>
      <c r="R55" s="205"/>
      <c r="S55" s="205">
        <v>0</v>
      </c>
      <c r="T55" s="205">
        <v>6</v>
      </c>
      <c r="U55" s="206">
        <v>11</v>
      </c>
      <c r="V55" s="205">
        <v>17</v>
      </c>
      <c r="W55" s="533"/>
      <c r="X55" s="534" t="s">
        <v>1346</v>
      </c>
      <c r="Y55" s="534" t="s">
        <v>1413</v>
      </c>
      <c r="Z55" s="534"/>
      <c r="AA55" s="534"/>
      <c r="AB55" s="868" t="s">
        <v>1413</v>
      </c>
      <c r="AC55" s="878"/>
      <c r="AD55" s="406" t="s">
        <v>1372</v>
      </c>
      <c r="AE55" s="162"/>
      <c r="AF55" s="162"/>
      <c r="AG55" s="162"/>
      <c r="AH55" s="407" t="s">
        <v>1354</v>
      </c>
      <c r="AI55" s="162"/>
      <c r="AJ55" s="492"/>
      <c r="AK55" s="397"/>
      <c r="AL55" s="407"/>
      <c r="AM55" s="185" t="s">
        <v>1473</v>
      </c>
      <c r="AN55" s="167"/>
      <c r="AO55" s="146"/>
      <c r="AP55" s="146"/>
      <c r="AR55" s="393"/>
      <c r="AS55" s="393"/>
      <c r="AT55" s="393"/>
      <c r="AU55" s="393"/>
      <c r="AV55" s="393"/>
      <c r="AW55" s="393"/>
      <c r="AX55" s="393"/>
      <c r="AY55" s="393"/>
      <c r="AZ55" s="393"/>
      <c r="BA55" s="393"/>
      <c r="BB55" s="393"/>
      <c r="BC55" s="397"/>
      <c r="BD55" s="398"/>
      <c r="BE55" s="138"/>
      <c r="BF55" s="303"/>
      <c r="BG55" s="173"/>
      <c r="BH55" s="304"/>
      <c r="BI55" s="138"/>
      <c r="BJ55" s="138"/>
      <c r="BK55" s="397"/>
      <c r="BL55" s="393"/>
      <c r="BM55" s="393"/>
      <c r="BN55" s="393"/>
      <c r="BO55" s="393"/>
      <c r="BP55" s="393"/>
      <c r="BQ55" s="393"/>
      <c r="BR55" s="397"/>
      <c r="BS55" s="393"/>
      <c r="BT55" s="393"/>
      <c r="BU55" s="393"/>
      <c r="BV55" s="393"/>
      <c r="BW55" s="393"/>
      <c r="BX55" s="393"/>
      <c r="BY55" s="397"/>
      <c r="BZ55" s="393"/>
      <c r="CA55" s="393"/>
      <c r="CB55" s="393"/>
      <c r="CC55" s="393"/>
      <c r="CD55" s="393"/>
      <c r="CE55" s="393"/>
      <c r="CF55" s="397"/>
      <c r="CG55" s="393"/>
      <c r="CH55" s="393"/>
      <c r="CI55" s="393"/>
      <c r="CJ55" s="393"/>
      <c r="CK55" s="393"/>
      <c r="CL55" s="393"/>
      <c r="CM55" s="397"/>
      <c r="CN55" s="393"/>
      <c r="CO55" s="393"/>
      <c r="CP55" s="393"/>
      <c r="CQ55" s="393"/>
      <c r="CR55" s="393"/>
      <c r="CS55" s="393"/>
      <c r="CT55" s="155"/>
      <c r="CU55" s="146"/>
      <c r="CV55" s="393"/>
      <c r="CW55" s="393"/>
      <c r="CX55" s="173"/>
      <c r="CY55" s="146"/>
      <c r="CZ55" s="393"/>
      <c r="DA55" s="393"/>
      <c r="DB55" s="393"/>
    </row>
    <row r="56" spans="1:117" s="1" customFormat="1" ht="15" x14ac:dyDescent="0.25">
      <c r="A56" s="152">
        <v>220</v>
      </c>
      <c r="B56" s="152"/>
      <c r="C56" s="393"/>
      <c r="D56" s="169">
        <v>42495</v>
      </c>
      <c r="E56" s="166"/>
      <c r="F56" s="213">
        <v>1</v>
      </c>
      <c r="G56" s="401">
        <v>2</v>
      </c>
      <c r="H56" s="459">
        <v>1</v>
      </c>
      <c r="I56" s="393"/>
      <c r="J56" s="393"/>
      <c r="K56" s="393"/>
      <c r="L56" s="184">
        <v>42499</v>
      </c>
      <c r="M56" s="393"/>
      <c r="N56" s="147"/>
      <c r="O56" s="147"/>
      <c r="P56" s="147"/>
      <c r="Q56" s="477">
        <v>42498</v>
      </c>
      <c r="R56" s="205"/>
      <c r="S56" s="205">
        <v>4</v>
      </c>
      <c r="T56" s="205">
        <v>9</v>
      </c>
      <c r="U56" s="206">
        <v>9</v>
      </c>
      <c r="V56" s="205"/>
      <c r="W56" s="533" t="s">
        <v>1348</v>
      </c>
      <c r="X56" s="534" t="s">
        <v>1351</v>
      </c>
      <c r="Y56" s="534" t="s">
        <v>1353</v>
      </c>
      <c r="Z56" s="534"/>
      <c r="AA56" s="534"/>
      <c r="AB56" s="868" t="s">
        <v>1353</v>
      </c>
      <c r="AC56" s="878"/>
      <c r="AD56" s="406" t="s">
        <v>1416</v>
      </c>
      <c r="AE56" s="162"/>
      <c r="AF56" s="162"/>
      <c r="AG56" s="162"/>
      <c r="AH56" s="407" t="s">
        <v>1354</v>
      </c>
      <c r="AI56" s="162"/>
      <c r="AJ56" s="492"/>
      <c r="AK56" s="397"/>
      <c r="AL56" s="407"/>
      <c r="AM56" s="185" t="s">
        <v>1462</v>
      </c>
      <c r="AN56" s="167"/>
      <c r="AO56" s="146"/>
      <c r="AP56" s="146"/>
      <c r="AR56" s="393"/>
      <c r="AS56" s="393"/>
      <c r="AT56" s="393"/>
      <c r="AU56" s="393"/>
      <c r="AV56" s="393"/>
      <c r="AW56" s="393"/>
      <c r="AX56" s="393"/>
      <c r="AY56" s="393"/>
      <c r="AZ56" s="393"/>
      <c r="BA56" s="393"/>
      <c r="BB56" s="393"/>
      <c r="BC56" s="397"/>
      <c r="BD56" s="398"/>
      <c r="BE56" s="138"/>
      <c r="BF56" s="303"/>
      <c r="BG56" s="173"/>
      <c r="BH56" s="304"/>
      <c r="BI56" s="138"/>
      <c r="BJ56" s="138"/>
      <c r="BK56" s="397"/>
      <c r="BL56" s="393"/>
      <c r="BM56" s="393"/>
      <c r="BN56" s="393"/>
      <c r="BO56" s="393"/>
      <c r="BP56" s="393"/>
      <c r="BQ56" s="393"/>
      <c r="BR56" s="397"/>
      <c r="BS56" s="393"/>
      <c r="BT56" s="393"/>
      <c r="BU56" s="393"/>
      <c r="BV56" s="393"/>
      <c r="BW56" s="393"/>
      <c r="BX56" s="393"/>
      <c r="BY56" s="397"/>
      <c r="BZ56" s="393"/>
      <c r="CA56" s="393"/>
      <c r="CB56" s="393"/>
      <c r="CC56" s="393"/>
      <c r="CD56" s="393"/>
      <c r="CE56" s="393"/>
      <c r="CF56" s="397"/>
      <c r="CG56" s="393"/>
      <c r="CH56" s="393"/>
      <c r="CI56" s="393"/>
      <c r="CJ56" s="393"/>
      <c r="CK56" s="393"/>
      <c r="CL56" s="393"/>
      <c r="CM56" s="397"/>
      <c r="CN56" s="393"/>
      <c r="CO56" s="393"/>
      <c r="CP56" s="393"/>
      <c r="CQ56" s="393"/>
      <c r="CR56" s="393"/>
      <c r="CS56" s="393"/>
      <c r="CT56" s="155"/>
      <c r="CU56" s="146"/>
      <c r="CV56" s="393"/>
      <c r="CW56" s="393"/>
      <c r="CX56" s="173"/>
      <c r="CY56" s="146"/>
      <c r="CZ56" s="393"/>
      <c r="DA56" s="393"/>
      <c r="DB56" s="393"/>
    </row>
    <row r="57" spans="1:117" s="1" customFormat="1" ht="15" x14ac:dyDescent="0.25">
      <c r="A57" s="172">
        <v>253</v>
      </c>
      <c r="B57" s="152"/>
      <c r="C57" s="393"/>
      <c r="D57" s="169">
        <v>42495</v>
      </c>
      <c r="E57" s="166"/>
      <c r="F57" s="393">
        <v>1</v>
      </c>
      <c r="G57" s="402"/>
      <c r="H57" s="459">
        <v>1</v>
      </c>
      <c r="I57" s="393"/>
      <c r="J57" s="393"/>
      <c r="K57" s="393"/>
      <c r="L57" s="397"/>
      <c r="M57" s="393"/>
      <c r="N57" s="147"/>
      <c r="O57" s="147"/>
      <c r="P57" s="147"/>
      <c r="Q57" s="477">
        <v>42499</v>
      </c>
      <c r="R57" s="205"/>
      <c r="S57" s="205">
        <v>4</v>
      </c>
      <c r="T57" s="205">
        <v>17</v>
      </c>
      <c r="U57" s="206">
        <v>18</v>
      </c>
      <c r="V57" s="205">
        <v>19</v>
      </c>
      <c r="W57" s="533"/>
      <c r="X57" s="534" t="s">
        <v>1369</v>
      </c>
      <c r="Y57" s="534" t="s">
        <v>1369</v>
      </c>
      <c r="Z57" s="534" t="s">
        <v>1369</v>
      </c>
      <c r="AA57" s="534"/>
      <c r="AB57" s="868" t="s">
        <v>1369</v>
      </c>
      <c r="AC57" s="878"/>
      <c r="AD57" s="406" t="s">
        <v>1415</v>
      </c>
      <c r="AE57" s="162"/>
      <c r="AF57" s="162"/>
      <c r="AG57" s="162"/>
      <c r="AH57" s="407"/>
      <c r="AI57" s="162"/>
      <c r="AJ57" s="492"/>
      <c r="AK57" s="397"/>
      <c r="AL57" s="407"/>
      <c r="AM57" s="894" t="s">
        <v>1425</v>
      </c>
      <c r="AN57" s="167"/>
      <c r="AO57" s="146"/>
      <c r="AP57" s="146"/>
      <c r="AR57" s="393"/>
      <c r="AS57" s="393"/>
      <c r="AT57" s="393"/>
      <c r="AU57" s="393"/>
      <c r="AV57" s="393"/>
      <c r="AW57" s="393"/>
      <c r="AX57" s="393"/>
      <c r="AY57" s="393"/>
      <c r="AZ57" s="393"/>
      <c r="BA57" s="393"/>
      <c r="BB57" s="393"/>
      <c r="BC57" s="397"/>
      <c r="BD57" s="398"/>
      <c r="BE57" s="138"/>
      <c r="BF57" s="303"/>
      <c r="BG57" s="173"/>
      <c r="BH57" s="304"/>
      <c r="BI57" s="138"/>
      <c r="BJ57" s="138"/>
      <c r="BK57" s="397"/>
      <c r="BL57" s="393"/>
      <c r="BM57" s="393"/>
      <c r="BN57" s="393"/>
      <c r="BO57" s="393"/>
      <c r="BP57" s="393"/>
      <c r="BQ57" s="393"/>
      <c r="BR57" s="397"/>
      <c r="BS57" s="393"/>
      <c r="BT57" s="393"/>
      <c r="BU57" s="393"/>
      <c r="BV57" s="393"/>
      <c r="BW57" s="393"/>
      <c r="BX57" s="393"/>
      <c r="BY57" s="397"/>
      <c r="BZ57" s="393"/>
      <c r="CA57" s="393"/>
      <c r="CB57" s="393"/>
      <c r="CC57" s="393"/>
      <c r="CD57" s="393"/>
      <c r="CE57" s="393"/>
      <c r="CF57" s="397"/>
      <c r="CG57" s="393"/>
      <c r="CH57" s="393"/>
      <c r="CI57" s="393"/>
      <c r="CJ57" s="393"/>
      <c r="CK57" s="393"/>
      <c r="CL57" s="393"/>
      <c r="CM57" s="397"/>
      <c r="CN57" s="393"/>
      <c r="CO57" s="393"/>
      <c r="CP57" s="393"/>
      <c r="CQ57" s="393"/>
      <c r="CR57" s="393"/>
      <c r="CS57" s="393"/>
      <c r="CT57" s="155"/>
      <c r="CU57" s="146"/>
      <c r="CV57" s="393"/>
      <c r="CW57" s="393"/>
      <c r="CX57" s="173"/>
      <c r="CY57" s="146"/>
      <c r="CZ57" s="393"/>
      <c r="DA57" s="393"/>
      <c r="DB57" s="393"/>
    </row>
    <row r="58" spans="1:117" s="1" customFormat="1" ht="15" x14ac:dyDescent="0.25">
      <c r="A58" s="172">
        <v>130</v>
      </c>
      <c r="B58" s="420"/>
      <c r="C58" s="393"/>
      <c r="D58" s="169">
        <v>42495</v>
      </c>
      <c r="E58" s="166"/>
      <c r="F58" s="393">
        <v>1</v>
      </c>
      <c r="G58" s="402">
        <v>2</v>
      </c>
      <c r="H58" s="459">
        <v>2</v>
      </c>
      <c r="I58" s="393"/>
      <c r="J58" s="393"/>
      <c r="K58" s="393"/>
      <c r="L58" s="184">
        <v>42498</v>
      </c>
      <c r="M58" s="393"/>
      <c r="N58" s="147"/>
      <c r="O58" s="147"/>
      <c r="P58" s="147"/>
      <c r="Q58" s="477">
        <v>42497</v>
      </c>
      <c r="R58" s="205"/>
      <c r="S58" s="205">
        <v>6</v>
      </c>
      <c r="T58" s="205">
        <v>9</v>
      </c>
      <c r="U58" s="206">
        <v>11</v>
      </c>
      <c r="V58" s="205"/>
      <c r="W58" s="533" t="s">
        <v>1372</v>
      </c>
      <c r="X58" s="534" t="s">
        <v>1362</v>
      </c>
      <c r="Y58" s="534" t="s">
        <v>1362</v>
      </c>
      <c r="Z58" s="534"/>
      <c r="AA58" s="534"/>
      <c r="AB58" s="868" t="s">
        <v>1362</v>
      </c>
      <c r="AC58" s="878"/>
      <c r="AD58" s="406" t="s">
        <v>1367</v>
      </c>
      <c r="AE58" s="162" t="s">
        <v>1367</v>
      </c>
      <c r="AF58" s="162"/>
      <c r="AG58" s="162"/>
      <c r="AH58" s="407" t="s">
        <v>1344</v>
      </c>
      <c r="AI58" s="162"/>
      <c r="AJ58" s="492"/>
      <c r="AK58" s="397"/>
      <c r="AL58" s="407"/>
      <c r="AM58" s="185" t="s">
        <v>1419</v>
      </c>
      <c r="AN58" s="388"/>
      <c r="AO58" s="493"/>
      <c r="AP58" s="493"/>
      <c r="AR58" s="393"/>
      <c r="AS58" s="393"/>
      <c r="AT58" s="393"/>
      <c r="AU58" s="393"/>
      <c r="AV58" s="393"/>
      <c r="AW58" s="393"/>
      <c r="AX58" s="393"/>
      <c r="AY58" s="393"/>
      <c r="AZ58" s="393"/>
      <c r="BA58" s="393"/>
      <c r="BB58" s="393"/>
      <c r="BC58" s="167"/>
      <c r="BD58" s="171"/>
      <c r="BE58" s="138"/>
      <c r="BF58" s="303"/>
      <c r="BG58" s="173"/>
      <c r="BH58" s="304"/>
      <c r="BI58" s="138"/>
      <c r="BJ58" s="138"/>
      <c r="BK58" s="397"/>
      <c r="BL58" s="393"/>
      <c r="BM58" s="393"/>
      <c r="BN58" s="393"/>
      <c r="BO58" s="393"/>
      <c r="BP58" s="393"/>
      <c r="BQ58" s="393"/>
      <c r="BR58" s="397"/>
      <c r="BS58" s="393"/>
      <c r="BT58" s="393"/>
      <c r="BU58" s="393"/>
      <c r="BV58" s="393"/>
      <c r="BW58" s="393"/>
      <c r="BX58" s="393"/>
      <c r="BY58" s="397"/>
      <c r="BZ58" s="393"/>
      <c r="CA58" s="393"/>
      <c r="CB58" s="393"/>
      <c r="CC58" s="393"/>
      <c r="CD58" s="393"/>
      <c r="CE58" s="393"/>
      <c r="CF58" s="397"/>
      <c r="CG58" s="393"/>
      <c r="CH58" s="393"/>
      <c r="CI58" s="393"/>
      <c r="CJ58" s="393"/>
      <c r="CK58" s="393"/>
      <c r="CL58" s="393"/>
      <c r="CM58" s="397"/>
      <c r="CN58" s="393"/>
      <c r="CO58" s="393"/>
      <c r="CP58" s="393"/>
      <c r="CQ58" s="393"/>
      <c r="CR58" s="393"/>
      <c r="CS58" s="393"/>
      <c r="CT58" s="155"/>
      <c r="CU58" s="146"/>
      <c r="CV58" s="393"/>
      <c r="CW58" s="393"/>
      <c r="CX58" s="173"/>
      <c r="CY58" s="146"/>
      <c r="CZ58" s="393"/>
      <c r="DA58" s="393"/>
      <c r="DB58" s="393"/>
    </row>
    <row r="59" spans="1:117" s="1" customFormat="1" ht="15" x14ac:dyDescent="0.25">
      <c r="A59" s="172">
        <v>110</v>
      </c>
      <c r="B59" s="152"/>
      <c r="C59" s="393"/>
      <c r="D59" s="169">
        <v>42495</v>
      </c>
      <c r="E59" s="166"/>
      <c r="F59" s="393">
        <v>1</v>
      </c>
      <c r="G59" s="402">
        <v>2</v>
      </c>
      <c r="H59" s="459"/>
      <c r="I59" s="393"/>
      <c r="J59" s="393"/>
      <c r="K59" s="393"/>
      <c r="L59" s="184">
        <v>42497</v>
      </c>
      <c r="M59" s="393"/>
      <c r="N59" s="147"/>
      <c r="O59" s="147"/>
      <c r="P59" s="147"/>
      <c r="Q59" s="477">
        <v>42498</v>
      </c>
      <c r="R59" s="205"/>
      <c r="S59" s="205">
        <v>2</v>
      </c>
      <c r="T59" s="205">
        <v>2</v>
      </c>
      <c r="U59" s="206">
        <v>11</v>
      </c>
      <c r="V59" s="205">
        <v>12</v>
      </c>
      <c r="W59" s="533" t="s">
        <v>1363</v>
      </c>
      <c r="X59" s="534" t="s">
        <v>1348</v>
      </c>
      <c r="Y59" s="534" t="s">
        <v>1348</v>
      </c>
      <c r="Z59" s="534" t="s">
        <v>1348</v>
      </c>
      <c r="AA59" s="534"/>
      <c r="AB59" s="868" t="s">
        <v>1348</v>
      </c>
      <c r="AC59" s="878"/>
      <c r="AD59" s="406" t="s">
        <v>1365</v>
      </c>
      <c r="AE59" s="162" t="s">
        <v>1365</v>
      </c>
      <c r="AF59" s="162"/>
      <c r="AG59" s="162"/>
      <c r="AH59" s="407" t="s">
        <v>1354</v>
      </c>
      <c r="AI59" s="162"/>
      <c r="AJ59" s="492"/>
      <c r="AK59" s="397"/>
      <c r="AL59" s="407"/>
      <c r="AM59" s="405"/>
      <c r="AN59" s="167"/>
      <c r="AO59" s="146"/>
      <c r="AP59" s="146"/>
      <c r="AR59" s="393"/>
      <c r="AS59" s="393"/>
      <c r="AT59" s="393"/>
      <c r="AU59" s="393"/>
      <c r="AV59" s="393"/>
      <c r="AW59" s="393"/>
      <c r="AX59" s="393"/>
      <c r="AY59" s="393"/>
      <c r="AZ59" s="393"/>
      <c r="BA59" s="393"/>
      <c r="BB59" s="393"/>
      <c r="BC59" s="397"/>
      <c r="BD59" s="398"/>
      <c r="BE59" s="138"/>
      <c r="BF59" s="303"/>
      <c r="BG59" s="173"/>
      <c r="BH59" s="304"/>
      <c r="BI59" s="138"/>
      <c r="BJ59" s="138"/>
      <c r="BK59" s="397"/>
      <c r="BL59" s="393"/>
      <c r="BM59" s="393"/>
      <c r="BN59" s="393"/>
      <c r="BO59" s="393"/>
      <c r="BP59" s="393"/>
      <c r="BQ59" s="393"/>
      <c r="BR59" s="397"/>
      <c r="BS59" s="393"/>
      <c r="BT59" s="393"/>
      <c r="BU59" s="393"/>
      <c r="BV59" s="393"/>
      <c r="BW59" s="393"/>
      <c r="BX59" s="393"/>
      <c r="BY59" s="397"/>
      <c r="BZ59" s="393"/>
      <c r="CA59" s="393"/>
      <c r="CB59" s="393"/>
      <c r="CC59" s="393"/>
      <c r="CD59" s="393"/>
      <c r="CE59" s="393"/>
      <c r="CF59" s="397"/>
      <c r="CG59" s="393"/>
      <c r="CH59" s="393"/>
      <c r="CI59" s="393"/>
      <c r="CJ59" s="393"/>
      <c r="CK59" s="393"/>
      <c r="CL59" s="393"/>
      <c r="CM59" s="397"/>
      <c r="CN59" s="393"/>
      <c r="CO59" s="393"/>
      <c r="CP59" s="393"/>
      <c r="CQ59" s="393"/>
      <c r="CR59" s="393"/>
      <c r="CS59" s="393"/>
      <c r="CT59" s="155"/>
      <c r="CU59" s="146"/>
      <c r="CV59" s="393"/>
      <c r="CW59" s="393"/>
      <c r="CX59" s="173"/>
      <c r="CY59" s="146"/>
      <c r="CZ59" s="393"/>
      <c r="DA59" s="393"/>
      <c r="DB59" s="393"/>
    </row>
    <row r="60" spans="1:117" s="1" customFormat="1" ht="15" x14ac:dyDescent="0.25">
      <c r="A60" s="172">
        <v>234</v>
      </c>
      <c r="B60" s="420"/>
      <c r="C60" s="393"/>
      <c r="D60" s="169">
        <v>42495</v>
      </c>
      <c r="E60" s="148"/>
      <c r="F60" s="393">
        <v>1</v>
      </c>
      <c r="G60" s="402">
        <v>1</v>
      </c>
      <c r="H60" s="459"/>
      <c r="I60" s="393"/>
      <c r="J60" s="393"/>
      <c r="K60" s="393"/>
      <c r="L60" s="184">
        <v>42507</v>
      </c>
      <c r="M60" s="182">
        <v>42503</v>
      </c>
      <c r="N60" s="147"/>
      <c r="O60" s="147"/>
      <c r="P60" s="147"/>
      <c r="Q60" s="477">
        <v>42502</v>
      </c>
      <c r="R60" s="205"/>
      <c r="S60" s="205">
        <v>0</v>
      </c>
      <c r="T60" s="205"/>
      <c r="U60" s="206">
        <v>2</v>
      </c>
      <c r="V60" s="205">
        <v>2</v>
      </c>
      <c r="W60" s="533"/>
      <c r="X60" s="534" t="s">
        <v>1354</v>
      </c>
      <c r="Y60" s="534" t="s">
        <v>1354</v>
      </c>
      <c r="Z60" s="534" t="s">
        <v>1354</v>
      </c>
      <c r="AA60" s="534" t="s">
        <v>1354</v>
      </c>
      <c r="AB60" s="868" t="s">
        <v>1354</v>
      </c>
      <c r="AC60" s="878"/>
      <c r="AD60" s="212">
        <v>21</v>
      </c>
      <c r="AE60" s="212"/>
      <c r="AF60" s="212"/>
      <c r="AG60" s="212"/>
      <c r="AH60" s="407" t="s">
        <v>1344</v>
      </c>
      <c r="AI60" s="162"/>
      <c r="AJ60" s="492"/>
      <c r="AK60" s="397"/>
      <c r="AL60" s="407"/>
      <c r="AM60" s="405" t="s">
        <v>1472</v>
      </c>
      <c r="AN60" s="167"/>
      <c r="AO60" s="146"/>
      <c r="AP60" s="146"/>
      <c r="AR60" s="393"/>
      <c r="AS60" s="393"/>
      <c r="AT60" s="393"/>
      <c r="AU60" s="393"/>
      <c r="AV60" s="393"/>
      <c r="AW60" s="393"/>
      <c r="AX60" s="393"/>
      <c r="AY60" s="393"/>
      <c r="AZ60" s="393"/>
      <c r="BA60" s="393"/>
      <c r="BB60" s="393"/>
      <c r="BC60" s="397"/>
      <c r="BD60" s="398"/>
      <c r="BE60" s="138"/>
      <c r="BF60" s="303"/>
      <c r="BG60" s="173"/>
      <c r="BH60" s="304"/>
      <c r="BI60" s="138"/>
      <c r="BJ60" s="138"/>
      <c r="BK60" s="397"/>
      <c r="BL60" s="393"/>
      <c r="BM60" s="393"/>
      <c r="BN60" s="393"/>
      <c r="BO60" s="393"/>
      <c r="BP60" s="393"/>
      <c r="BQ60" s="393"/>
      <c r="BR60" s="397"/>
      <c r="BS60" s="393"/>
      <c r="BT60" s="393"/>
      <c r="BU60" s="393"/>
      <c r="BV60" s="393"/>
      <c r="BW60" s="393"/>
      <c r="BX60" s="393"/>
      <c r="BY60" s="397"/>
      <c r="BZ60" s="393"/>
      <c r="CA60" s="393"/>
      <c r="CB60" s="393"/>
      <c r="CC60" s="393"/>
      <c r="CD60" s="393"/>
      <c r="CE60" s="393"/>
      <c r="CF60" s="397"/>
      <c r="CG60" s="393"/>
      <c r="CH60" s="393"/>
      <c r="CI60" s="393"/>
      <c r="CJ60" s="393"/>
      <c r="CK60" s="393"/>
      <c r="CL60" s="393"/>
      <c r="CM60" s="397"/>
      <c r="CN60" s="393"/>
      <c r="CO60" s="393"/>
      <c r="CP60" s="393"/>
      <c r="CQ60" s="393"/>
      <c r="CR60" s="393"/>
      <c r="CS60" s="393"/>
      <c r="CT60" s="155"/>
      <c r="CU60" s="146"/>
      <c r="CV60" s="393"/>
      <c r="CW60" s="393"/>
      <c r="CX60" s="173"/>
      <c r="CY60" s="146"/>
      <c r="CZ60" s="393"/>
      <c r="DA60" s="393"/>
      <c r="DB60" s="393"/>
    </row>
    <row r="61" spans="1:117" s="1" customFormat="1" ht="15" x14ac:dyDescent="0.25">
      <c r="A61" s="172">
        <v>122</v>
      </c>
      <c r="B61" s="152"/>
      <c r="C61" s="393"/>
      <c r="D61" s="169">
        <v>42495</v>
      </c>
      <c r="E61" s="474" t="s">
        <v>122</v>
      </c>
      <c r="F61" s="166">
        <v>0</v>
      </c>
      <c r="G61" s="402"/>
      <c r="H61" s="459"/>
      <c r="I61" s="393"/>
      <c r="J61" s="393"/>
      <c r="K61" s="393"/>
      <c r="L61" s="397"/>
      <c r="M61" s="393"/>
      <c r="N61" s="147"/>
      <c r="O61" s="147"/>
      <c r="P61" s="147"/>
      <c r="Q61" s="477"/>
      <c r="R61" s="205"/>
      <c r="S61" s="205"/>
      <c r="T61" s="486"/>
      <c r="U61" s="206"/>
      <c r="V61" s="205"/>
      <c r="W61" s="533"/>
      <c r="X61" s="534"/>
      <c r="Y61" s="534"/>
      <c r="Z61" s="534"/>
      <c r="AA61" s="534"/>
      <c r="AB61" s="868"/>
      <c r="AC61" s="878"/>
      <c r="AD61" s="406"/>
      <c r="AE61" s="162"/>
      <c r="AF61" s="162"/>
      <c r="AG61" s="162"/>
      <c r="AH61" s="407"/>
      <c r="AI61" s="162"/>
      <c r="AJ61" s="492"/>
      <c r="AK61" s="397"/>
      <c r="AL61" s="407"/>
      <c r="AM61" s="185" t="s">
        <v>1420</v>
      </c>
      <c r="AN61" s="493"/>
      <c r="AO61" s="493"/>
      <c r="AP61" s="493"/>
      <c r="AR61" s="393"/>
      <c r="AS61" s="393"/>
      <c r="AT61" s="393"/>
      <c r="AU61" s="393"/>
      <c r="AV61" s="393"/>
      <c r="AW61" s="393"/>
      <c r="AX61" s="393"/>
      <c r="AY61" s="393"/>
      <c r="AZ61" s="393"/>
      <c r="BA61" s="393"/>
      <c r="BB61" s="393"/>
      <c r="BC61" s="393"/>
      <c r="BD61" s="393"/>
      <c r="BE61" s="138"/>
      <c r="BF61" s="138"/>
      <c r="BG61" s="138"/>
      <c r="BH61" s="138"/>
      <c r="BI61" s="138"/>
      <c r="BJ61" s="138"/>
      <c r="BK61" s="393"/>
      <c r="BL61" s="393"/>
      <c r="BM61" s="146"/>
      <c r="BN61" s="146"/>
      <c r="BO61" s="146"/>
      <c r="BP61" s="146"/>
      <c r="BQ61" s="393"/>
      <c r="BR61" s="393"/>
      <c r="BS61" s="393"/>
      <c r="BT61" s="393"/>
      <c r="BU61" s="393"/>
      <c r="BV61" s="393"/>
      <c r="BW61" s="393"/>
      <c r="BX61" s="393"/>
      <c r="BY61" s="393"/>
      <c r="BZ61" s="393"/>
      <c r="CA61" s="393"/>
      <c r="CB61" s="393"/>
      <c r="CC61" s="393"/>
      <c r="CD61" s="393"/>
      <c r="CE61" s="393"/>
      <c r="CF61" s="393"/>
      <c r="CG61" s="393"/>
      <c r="CH61" s="393"/>
      <c r="CI61" s="393"/>
      <c r="CJ61" s="393"/>
      <c r="CK61" s="393"/>
      <c r="CL61" s="393"/>
      <c r="CM61" s="393"/>
      <c r="CN61" s="393"/>
      <c r="CO61" s="393"/>
      <c r="CP61" s="393"/>
      <c r="CQ61" s="393"/>
      <c r="CR61" s="393"/>
      <c r="CS61" s="393"/>
      <c r="CT61" s="138"/>
      <c r="CU61" s="138"/>
      <c r="CV61" s="393"/>
      <c r="CW61" s="393"/>
      <c r="CX61" s="138"/>
      <c r="CY61" s="393"/>
      <c r="CZ61" s="138"/>
      <c r="DA61" s="138"/>
      <c r="DB61" s="138"/>
      <c r="DC61" s="393"/>
      <c r="DD61" s="138"/>
      <c r="DE61" s="138"/>
      <c r="DF61" s="393"/>
      <c r="DG61" s="393"/>
      <c r="DH61" s="138"/>
    </row>
    <row r="62" spans="1:117" s="1" customFormat="1" ht="15" x14ac:dyDescent="0.25">
      <c r="A62" s="152">
        <v>301</v>
      </c>
      <c r="B62" s="152"/>
      <c r="C62" s="414"/>
      <c r="D62" s="169">
        <v>42495</v>
      </c>
      <c r="E62" s="393"/>
      <c r="F62" s="166">
        <v>1</v>
      </c>
      <c r="G62" s="402">
        <v>3</v>
      </c>
      <c r="H62" s="459">
        <v>3</v>
      </c>
      <c r="I62" s="393"/>
      <c r="J62" s="393"/>
      <c r="K62" s="393"/>
      <c r="L62" s="184">
        <v>42501</v>
      </c>
      <c r="M62" s="393"/>
      <c r="N62" s="147"/>
      <c r="O62" s="147"/>
      <c r="P62" s="147"/>
      <c r="Q62" s="477">
        <v>42499</v>
      </c>
      <c r="R62" s="205"/>
      <c r="S62" s="205">
        <v>3</v>
      </c>
      <c r="T62" s="205">
        <v>32</v>
      </c>
      <c r="U62" s="206">
        <v>38</v>
      </c>
      <c r="V62" s="205">
        <v>44</v>
      </c>
      <c r="W62" s="533" t="s">
        <v>1356</v>
      </c>
      <c r="X62" s="534" t="s">
        <v>1408</v>
      </c>
      <c r="Y62" s="534" t="s">
        <v>1408</v>
      </c>
      <c r="Z62" s="534" t="s">
        <v>1408</v>
      </c>
      <c r="AA62" s="534"/>
      <c r="AB62" s="868" t="s">
        <v>1408</v>
      </c>
      <c r="AC62" s="878"/>
      <c r="AD62" s="406" t="s">
        <v>1363</v>
      </c>
      <c r="AE62" s="162" t="s">
        <v>1363</v>
      </c>
      <c r="AF62" s="162" t="s">
        <v>1363</v>
      </c>
      <c r="AG62" s="162"/>
      <c r="AH62" s="407" t="s">
        <v>1351</v>
      </c>
      <c r="AI62" s="162"/>
      <c r="AJ62" s="492"/>
      <c r="AK62" s="397"/>
      <c r="AL62" s="407"/>
      <c r="AM62" s="894" t="s">
        <v>1961</v>
      </c>
      <c r="AN62" s="493"/>
      <c r="AO62" s="493"/>
      <c r="AP62" s="493"/>
      <c r="AR62" s="399"/>
      <c r="AS62" s="399"/>
      <c r="AT62" s="399"/>
      <c r="AU62" s="399"/>
      <c r="AV62" s="399"/>
      <c r="AW62" s="393"/>
      <c r="AX62" s="393"/>
      <c r="AY62" s="393"/>
      <c r="AZ62" s="393"/>
      <c r="BA62" s="393"/>
      <c r="BB62" s="393"/>
      <c r="BC62" s="393"/>
      <c r="BD62" s="393"/>
      <c r="BE62" s="138"/>
      <c r="BF62" s="138"/>
      <c r="BG62" s="138"/>
      <c r="BH62" s="138"/>
      <c r="BI62" s="138"/>
      <c r="BJ62" s="138"/>
      <c r="BK62" s="393"/>
      <c r="BL62" s="393"/>
      <c r="BM62" s="146"/>
      <c r="BN62" s="146"/>
      <c r="BO62" s="146"/>
      <c r="BP62" s="146"/>
      <c r="BQ62" s="393"/>
      <c r="BR62" s="393"/>
      <c r="BS62" s="393"/>
      <c r="BT62" s="393"/>
      <c r="BU62" s="393"/>
      <c r="BV62" s="393"/>
      <c r="BW62" s="393"/>
      <c r="BX62" s="393"/>
      <c r="BY62" s="393"/>
      <c r="BZ62" s="393"/>
      <c r="CA62" s="393"/>
      <c r="CB62" s="393"/>
      <c r="CC62" s="393"/>
      <c r="CD62" s="393"/>
      <c r="CE62" s="393"/>
      <c r="CF62" s="393"/>
      <c r="CG62" s="393"/>
      <c r="CH62" s="393"/>
      <c r="CI62" s="393"/>
      <c r="CJ62" s="393"/>
      <c r="CK62" s="393"/>
      <c r="CL62" s="393"/>
      <c r="CM62" s="393"/>
      <c r="CN62" s="393"/>
      <c r="CO62" s="393"/>
      <c r="CP62" s="393"/>
      <c r="CQ62" s="393"/>
      <c r="CR62" s="393"/>
      <c r="CS62" s="393"/>
      <c r="CT62" s="138"/>
      <c r="CU62" s="138"/>
      <c r="CV62" s="138"/>
      <c r="CW62" s="138"/>
      <c r="CX62" s="138"/>
      <c r="CY62" s="393"/>
      <c r="CZ62" s="138"/>
      <c r="DA62" s="138"/>
      <c r="DB62" s="138"/>
    </row>
    <row r="63" spans="1:117" s="1" customFormat="1" ht="15" x14ac:dyDescent="0.25">
      <c r="A63" s="152">
        <v>59</v>
      </c>
      <c r="B63" s="152"/>
      <c r="D63" s="169">
        <v>42495</v>
      </c>
      <c r="E63" s="212"/>
      <c r="F63" s="212">
        <v>1</v>
      </c>
      <c r="G63" s="498">
        <v>1</v>
      </c>
      <c r="H63" s="476">
        <v>1</v>
      </c>
      <c r="L63" s="482">
        <v>42506</v>
      </c>
      <c r="N63" s="400"/>
      <c r="O63" s="400"/>
      <c r="P63" s="400"/>
      <c r="Q63" s="479">
        <v>42499</v>
      </c>
      <c r="R63" s="485"/>
      <c r="S63" s="485">
        <v>1</v>
      </c>
      <c r="T63" s="205">
        <v>8</v>
      </c>
      <c r="U63" s="486">
        <v>9</v>
      </c>
      <c r="V63" s="485">
        <v>12</v>
      </c>
      <c r="W63" s="545"/>
      <c r="X63" s="546" t="s">
        <v>1362</v>
      </c>
      <c r="Y63" s="546" t="s">
        <v>1362</v>
      </c>
      <c r="Z63" s="546" t="s">
        <v>1348</v>
      </c>
      <c r="AA63" s="546"/>
      <c r="AB63" s="879" t="s">
        <v>1348</v>
      </c>
      <c r="AC63" s="880"/>
      <c r="AD63" s="498" t="s">
        <v>1347</v>
      </c>
      <c r="AE63" s="508"/>
      <c r="AF63" s="508"/>
      <c r="AG63" s="508"/>
      <c r="AH63" s="506" t="s">
        <v>1360</v>
      </c>
      <c r="AI63" s="508"/>
      <c r="AJ63" s="494"/>
      <c r="AK63" s="31"/>
      <c r="AL63" s="438"/>
      <c r="AM63" s="440" t="s">
        <v>1465</v>
      </c>
      <c r="AN63" s="330"/>
      <c r="AO63" s="330"/>
      <c r="AP63" s="330"/>
    </row>
    <row r="64" spans="1:117" s="429" customFormat="1" ht="15" x14ac:dyDescent="0.25">
      <c r="A64" s="152">
        <v>101</v>
      </c>
      <c r="B64" s="152"/>
      <c r="C64" s="1"/>
      <c r="D64" s="169">
        <v>42495</v>
      </c>
      <c r="E64" s="212"/>
      <c r="F64" s="212">
        <v>1</v>
      </c>
      <c r="G64" s="498"/>
      <c r="H64" s="212">
        <v>1</v>
      </c>
      <c r="I64" s="1"/>
      <c r="J64" s="1"/>
      <c r="K64" s="1"/>
      <c r="L64" s="31"/>
      <c r="M64" s="483">
        <v>42503</v>
      </c>
      <c r="N64" s="400"/>
      <c r="O64" s="400"/>
      <c r="P64" s="400"/>
      <c r="Q64" s="479">
        <v>42503</v>
      </c>
      <c r="R64" s="485"/>
      <c r="S64" s="485">
        <v>0</v>
      </c>
      <c r="T64" s="485">
        <v>2</v>
      </c>
      <c r="U64" s="486">
        <v>4</v>
      </c>
      <c r="V64" s="485">
        <v>5</v>
      </c>
      <c r="W64" s="547"/>
      <c r="X64" s="546" t="s">
        <v>1360</v>
      </c>
      <c r="Y64" s="546" t="s">
        <v>1352</v>
      </c>
      <c r="Z64" s="546" t="s">
        <v>1357</v>
      </c>
      <c r="AA64" s="546" t="s">
        <v>1357</v>
      </c>
      <c r="AB64" s="879" t="s">
        <v>1357</v>
      </c>
      <c r="AC64" s="880"/>
      <c r="AD64" s="498" t="s">
        <v>1363</v>
      </c>
      <c r="AE64" s="508" t="s">
        <v>1363</v>
      </c>
      <c r="AF64" s="508"/>
      <c r="AG64" s="508"/>
      <c r="AH64" s="506" t="s">
        <v>1344</v>
      </c>
      <c r="AI64" s="508"/>
      <c r="AJ64" s="494"/>
      <c r="AK64" s="31"/>
      <c r="AL64" s="438"/>
      <c r="AM64" s="440"/>
      <c r="AN64" s="330"/>
      <c r="AO64" s="330"/>
      <c r="AP64" s="330"/>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row>
    <row r="65" spans="1:117" ht="15" x14ac:dyDescent="0.25">
      <c r="A65" s="152">
        <v>401</v>
      </c>
      <c r="B65" s="152"/>
      <c r="C65" s="1"/>
      <c r="D65" s="169">
        <v>42495</v>
      </c>
      <c r="E65" s="212"/>
      <c r="F65" s="212">
        <v>1</v>
      </c>
      <c r="G65" s="498">
        <v>1</v>
      </c>
      <c r="H65" s="212"/>
      <c r="I65" s="1"/>
      <c r="J65" s="1"/>
      <c r="K65" s="1"/>
      <c r="L65" s="481">
        <v>42504</v>
      </c>
      <c r="M65" s="1"/>
      <c r="N65" s="400"/>
      <c r="O65" s="400"/>
      <c r="P65" s="400"/>
      <c r="Q65" s="479"/>
      <c r="R65" s="485"/>
      <c r="S65" s="485"/>
      <c r="T65" s="485"/>
      <c r="U65" s="486"/>
      <c r="V65" s="485"/>
      <c r="W65" s="545" t="s">
        <v>1348</v>
      </c>
      <c r="X65" s="546"/>
      <c r="Y65" s="546"/>
      <c r="Z65" s="546"/>
      <c r="AA65" s="546"/>
      <c r="AB65" s="879"/>
      <c r="AC65" s="880"/>
      <c r="AD65" s="498" t="s">
        <v>1363</v>
      </c>
      <c r="AE65" s="508"/>
      <c r="AF65" s="508"/>
      <c r="AG65" s="508"/>
      <c r="AH65" s="506"/>
      <c r="AI65" s="508" t="s">
        <v>1350</v>
      </c>
      <c r="AJ65" s="494"/>
      <c r="AK65" s="31"/>
      <c r="AL65" s="438"/>
      <c r="AM65" s="440" t="s">
        <v>1422</v>
      </c>
      <c r="AN65" s="330"/>
      <c r="AO65" s="330"/>
      <c r="AP65" s="330"/>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row>
    <row r="66" spans="1:117" ht="15" x14ac:dyDescent="0.25">
      <c r="A66" s="152">
        <v>405</v>
      </c>
      <c r="B66" s="152"/>
      <c r="C66" s="1"/>
      <c r="D66" s="169">
        <v>42495</v>
      </c>
      <c r="E66" s="212"/>
      <c r="F66" s="212">
        <v>1</v>
      </c>
      <c r="G66" s="498">
        <v>1</v>
      </c>
      <c r="H66" s="212"/>
      <c r="I66" s="1"/>
      <c r="J66" s="1"/>
      <c r="K66" s="1"/>
      <c r="L66" s="31"/>
      <c r="M66" s="1"/>
      <c r="N66" s="400"/>
      <c r="O66" s="400"/>
      <c r="P66" s="400"/>
      <c r="Q66" s="479">
        <v>42499</v>
      </c>
      <c r="R66" s="485"/>
      <c r="S66" s="485">
        <v>2</v>
      </c>
      <c r="T66" s="485">
        <v>6</v>
      </c>
      <c r="U66" s="486">
        <v>12</v>
      </c>
      <c r="V66" s="485">
        <v>18</v>
      </c>
      <c r="W66" s="545" t="s">
        <v>1348</v>
      </c>
      <c r="X66" s="546" t="s">
        <v>1348</v>
      </c>
      <c r="Y66" s="546" t="s">
        <v>1348</v>
      </c>
      <c r="Z66" s="546" t="s">
        <v>1348</v>
      </c>
      <c r="AA66" s="546" t="s">
        <v>1348</v>
      </c>
      <c r="AB66" s="879" t="s">
        <v>1347</v>
      </c>
      <c r="AC66" s="880"/>
      <c r="AD66" s="498" t="s">
        <v>1367</v>
      </c>
      <c r="AE66" s="508" t="s">
        <v>1367</v>
      </c>
      <c r="AF66" s="508"/>
      <c r="AG66" s="508"/>
      <c r="AH66" s="506" t="s">
        <v>1354</v>
      </c>
      <c r="AI66" s="508"/>
      <c r="AJ66" s="494"/>
      <c r="AK66" s="31"/>
      <c r="AL66" s="438"/>
      <c r="AM66" s="897" t="s">
        <v>1423</v>
      </c>
      <c r="AN66" s="330"/>
      <c r="AO66" s="330"/>
      <c r="AP66" s="330"/>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row>
    <row r="67" spans="1:117" ht="15" x14ac:dyDescent="0.25">
      <c r="A67" s="152">
        <v>406</v>
      </c>
      <c r="B67" s="152"/>
      <c r="C67" s="1"/>
      <c r="D67" s="169">
        <v>42495</v>
      </c>
      <c r="E67" s="212"/>
      <c r="F67" s="212">
        <v>1</v>
      </c>
      <c r="G67" s="498">
        <v>2</v>
      </c>
      <c r="H67" s="212"/>
      <c r="I67" s="1"/>
      <c r="J67" s="1"/>
      <c r="K67" s="1"/>
      <c r="L67" s="31"/>
      <c r="M67" s="483">
        <v>42502</v>
      </c>
      <c r="N67" s="400"/>
      <c r="O67" s="400"/>
      <c r="P67" s="400"/>
      <c r="Q67" s="479">
        <v>42502</v>
      </c>
      <c r="R67" s="485"/>
      <c r="S67" s="485">
        <v>0</v>
      </c>
      <c r="T67" s="485">
        <v>9</v>
      </c>
      <c r="U67" s="486">
        <v>10</v>
      </c>
      <c r="V67" s="485"/>
      <c r="W67" s="545" t="s">
        <v>1348</v>
      </c>
      <c r="X67" s="546" t="s">
        <v>1348</v>
      </c>
      <c r="Y67" s="546" t="s">
        <v>1345</v>
      </c>
      <c r="Z67" s="546"/>
      <c r="AA67" s="546"/>
      <c r="AB67" s="879" t="s">
        <v>1345</v>
      </c>
      <c r="AC67" s="880"/>
      <c r="AD67" s="498" t="s">
        <v>1369</v>
      </c>
      <c r="AE67" s="508" t="s">
        <v>1369</v>
      </c>
      <c r="AF67" s="508"/>
      <c r="AG67" s="508"/>
      <c r="AH67" s="506"/>
      <c r="AI67" s="508"/>
      <c r="AJ67" s="494"/>
      <c r="AK67" s="31"/>
      <c r="AL67" s="438"/>
      <c r="AM67" s="897" t="s">
        <v>1424</v>
      </c>
      <c r="AN67" s="330"/>
      <c r="AO67" s="330"/>
      <c r="AP67" s="330"/>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row>
    <row r="68" spans="1:117" s="429" customFormat="1" ht="15" x14ac:dyDescent="0.25">
      <c r="A68" s="423">
        <v>407</v>
      </c>
      <c r="B68" s="423"/>
      <c r="D68" s="425">
        <v>42495</v>
      </c>
      <c r="E68" s="441"/>
      <c r="F68" s="441">
        <v>1</v>
      </c>
      <c r="G68" s="499">
        <v>2</v>
      </c>
      <c r="H68" s="441"/>
      <c r="L68" s="442"/>
      <c r="N68" s="443"/>
      <c r="O68" s="443"/>
      <c r="P68" s="443"/>
      <c r="Q68" s="480">
        <v>42496</v>
      </c>
      <c r="R68" s="487"/>
      <c r="S68" s="487">
        <v>6</v>
      </c>
      <c r="T68" s="487">
        <v>15</v>
      </c>
      <c r="U68" s="488">
        <v>15</v>
      </c>
      <c r="V68" s="487"/>
      <c r="W68" s="548" t="s">
        <v>1364</v>
      </c>
      <c r="X68" s="549" t="s">
        <v>1364</v>
      </c>
      <c r="Y68" s="549" t="s">
        <v>1364</v>
      </c>
      <c r="Z68" s="549"/>
      <c r="AA68" s="549"/>
      <c r="AB68" s="881" t="s">
        <v>1364</v>
      </c>
      <c r="AC68" s="882"/>
      <c r="AD68" s="499" t="s">
        <v>1413</v>
      </c>
      <c r="AE68" s="508" t="s">
        <v>1413</v>
      </c>
      <c r="AF68" s="509" t="s">
        <v>1413</v>
      </c>
      <c r="AG68" s="509"/>
      <c r="AH68" s="507" t="s">
        <v>1352</v>
      </c>
      <c r="AI68" s="509"/>
      <c r="AJ68" s="495"/>
      <c r="AK68" s="442"/>
      <c r="AL68" s="445"/>
      <c r="AM68" s="447" t="s">
        <v>1421</v>
      </c>
      <c r="AN68" s="496"/>
      <c r="AO68" s="496"/>
      <c r="AP68" s="496"/>
    </row>
    <row r="69" spans="1:117" ht="15" x14ac:dyDescent="0.25">
      <c r="A69" s="178">
        <v>233</v>
      </c>
      <c r="B69" s="178"/>
      <c r="D69" s="169">
        <v>42495</v>
      </c>
      <c r="E69" s="78"/>
      <c r="F69" s="78">
        <v>1</v>
      </c>
      <c r="G69" s="498">
        <v>3</v>
      </c>
      <c r="H69" s="212">
        <v>3</v>
      </c>
      <c r="I69" s="1"/>
      <c r="J69" s="1"/>
      <c r="K69" s="1"/>
      <c r="L69" s="481">
        <v>42505</v>
      </c>
      <c r="M69" s="448">
        <v>42504</v>
      </c>
      <c r="N69" s="448"/>
      <c r="O69" s="448"/>
      <c r="P69" s="448"/>
      <c r="Q69" s="437">
        <v>42503</v>
      </c>
      <c r="R69" s="550"/>
      <c r="S69" s="551" t="s">
        <v>1343</v>
      </c>
      <c r="T69" s="551" t="s">
        <v>1357</v>
      </c>
      <c r="U69" s="551" t="s">
        <v>1346</v>
      </c>
      <c r="V69" s="551" t="s">
        <v>1368</v>
      </c>
      <c r="W69" s="545" t="s">
        <v>1367</v>
      </c>
      <c r="X69" s="552" t="s">
        <v>1367</v>
      </c>
      <c r="Y69" s="552" t="s">
        <v>1368</v>
      </c>
      <c r="Z69" s="552" t="s">
        <v>1365</v>
      </c>
      <c r="AA69" s="552" t="s">
        <v>1368</v>
      </c>
      <c r="AB69" s="883" t="s">
        <v>1365</v>
      </c>
      <c r="AC69" s="875"/>
      <c r="AD69" s="489" t="s">
        <v>1363</v>
      </c>
      <c r="AE69" s="519" t="s">
        <v>1363</v>
      </c>
      <c r="AF69" s="519" t="s">
        <v>1363</v>
      </c>
      <c r="AG69" s="519"/>
      <c r="AH69" s="527">
        <v>7</v>
      </c>
      <c r="AI69" s="212"/>
      <c r="AJ69" s="497"/>
      <c r="AK69" s="449"/>
      <c r="AL69" s="449"/>
      <c r="AM69" s="454" t="s">
        <v>1436</v>
      </c>
      <c r="AN69" s="77"/>
      <c r="AO69" s="77"/>
      <c r="AP69" s="77"/>
    </row>
    <row r="70" spans="1:117" ht="15" x14ac:dyDescent="0.25">
      <c r="A70" s="178">
        <v>214</v>
      </c>
      <c r="B70" s="178"/>
      <c r="D70" s="169">
        <v>42495</v>
      </c>
      <c r="E70" s="78" t="s">
        <v>1142</v>
      </c>
      <c r="F70" s="78"/>
      <c r="G70" s="498"/>
      <c r="H70" s="212"/>
      <c r="I70" s="1"/>
      <c r="J70" s="1"/>
      <c r="K70" s="1"/>
      <c r="L70" s="31"/>
      <c r="M70" s="448"/>
      <c r="N70" s="448"/>
      <c r="O70" s="448"/>
      <c r="P70" s="448"/>
      <c r="Q70" s="437"/>
      <c r="R70" s="550"/>
      <c r="S70" s="486"/>
      <c r="T70" s="486"/>
      <c r="U70" s="486"/>
      <c r="V70" s="486"/>
      <c r="W70" s="547"/>
      <c r="X70" s="546"/>
      <c r="Y70" s="546"/>
      <c r="Z70" s="546"/>
      <c r="AA70" s="546"/>
      <c r="AB70" s="884"/>
      <c r="AC70" s="875"/>
      <c r="AD70" s="498"/>
      <c r="AE70" s="508"/>
      <c r="AF70" s="508"/>
      <c r="AG70" s="508"/>
      <c r="AI70" s="212"/>
      <c r="AJ70" s="449"/>
      <c r="AK70" s="449"/>
      <c r="AL70" s="449"/>
      <c r="AM70" s="440"/>
    </row>
    <row r="71" spans="1:117" ht="15" x14ac:dyDescent="0.25">
      <c r="A71" s="178">
        <v>213</v>
      </c>
      <c r="B71" s="178"/>
      <c r="D71" s="169">
        <v>42495</v>
      </c>
      <c r="E71" s="78" t="s">
        <v>1142</v>
      </c>
      <c r="F71" s="78"/>
      <c r="G71" s="498"/>
      <c r="H71" s="212"/>
      <c r="I71" s="1"/>
      <c r="J71" s="1"/>
      <c r="K71" s="1"/>
      <c r="L71" s="31"/>
      <c r="M71" s="448"/>
      <c r="N71" s="448"/>
      <c r="O71" s="448"/>
      <c r="P71" s="448"/>
      <c r="Q71" s="437"/>
      <c r="R71" s="550"/>
      <c r="S71" s="486"/>
      <c r="T71" s="486"/>
      <c r="U71" s="486"/>
      <c r="V71" s="486"/>
      <c r="W71" s="547"/>
      <c r="X71" s="546"/>
      <c r="Y71" s="546"/>
      <c r="Z71" s="546"/>
      <c r="AA71" s="546"/>
      <c r="AB71" s="884"/>
      <c r="AC71" s="875"/>
      <c r="AD71" s="498"/>
      <c r="AE71" s="508"/>
      <c r="AF71" s="508"/>
      <c r="AG71" s="508"/>
      <c r="AI71" s="212"/>
      <c r="AJ71" s="449"/>
      <c r="AK71" s="449"/>
      <c r="AL71" s="449"/>
      <c r="AM71" s="440"/>
    </row>
    <row r="72" spans="1:117" ht="15" x14ac:dyDescent="0.25">
      <c r="A72" s="178">
        <v>131</v>
      </c>
      <c r="B72" s="178"/>
      <c r="D72" s="169">
        <v>42495</v>
      </c>
      <c r="E72" s="78"/>
      <c r="F72" s="78">
        <v>1</v>
      </c>
      <c r="G72" s="489" t="s">
        <v>1432</v>
      </c>
      <c r="H72" s="212">
        <v>2</v>
      </c>
      <c r="I72" s="1"/>
      <c r="J72" s="1"/>
      <c r="K72" s="1"/>
      <c r="L72" s="481">
        <v>42506</v>
      </c>
      <c r="M72" s="448">
        <v>42510</v>
      </c>
      <c r="N72" s="448">
        <v>42510</v>
      </c>
      <c r="O72" s="448">
        <v>42511</v>
      </c>
      <c r="P72" s="448"/>
      <c r="Q72" s="437">
        <v>42511</v>
      </c>
      <c r="R72" s="550"/>
      <c r="S72" s="551" t="s">
        <v>1343</v>
      </c>
      <c r="T72" s="551" t="s">
        <v>1343</v>
      </c>
      <c r="U72" s="551" t="s">
        <v>1343</v>
      </c>
      <c r="V72" s="551" t="s">
        <v>1355</v>
      </c>
      <c r="W72" s="545" t="s">
        <v>1345</v>
      </c>
      <c r="X72" s="552" t="s">
        <v>1364</v>
      </c>
      <c r="Y72" s="552" t="s">
        <v>1353</v>
      </c>
      <c r="Z72" s="552" t="s">
        <v>1345</v>
      </c>
      <c r="AA72" s="552" t="s">
        <v>1353</v>
      </c>
      <c r="AB72" s="883" t="s">
        <v>1353</v>
      </c>
      <c r="AC72" s="875"/>
      <c r="AD72" s="489" t="s">
        <v>1356</v>
      </c>
      <c r="AE72" s="519" t="s">
        <v>1356</v>
      </c>
      <c r="AF72" s="519"/>
      <c r="AG72" s="519"/>
      <c r="AH72" s="527">
        <v>1</v>
      </c>
      <c r="AI72" s="212"/>
      <c r="AJ72" s="449"/>
      <c r="AK72" s="449"/>
      <c r="AL72" s="449"/>
      <c r="AM72" s="454" t="s">
        <v>1437</v>
      </c>
    </row>
    <row r="73" spans="1:117" ht="15" x14ac:dyDescent="0.25">
      <c r="A73" s="450">
        <v>240</v>
      </c>
      <c r="B73" s="450"/>
      <c r="D73" s="169">
        <v>42495</v>
      </c>
      <c r="E73" s="78"/>
      <c r="F73" s="78">
        <v>0</v>
      </c>
      <c r="G73" s="498"/>
      <c r="H73" s="212">
        <v>1</v>
      </c>
      <c r="I73" s="1"/>
      <c r="J73" s="1"/>
      <c r="K73" s="1"/>
      <c r="L73" s="31"/>
      <c r="M73" s="448">
        <v>42505</v>
      </c>
      <c r="N73" s="448">
        <v>42507</v>
      </c>
      <c r="O73" s="448"/>
      <c r="P73" s="448"/>
      <c r="Q73" s="437">
        <v>42506</v>
      </c>
      <c r="R73" s="550"/>
      <c r="S73" s="551" t="s">
        <v>1343</v>
      </c>
      <c r="T73" s="551" t="s">
        <v>1343</v>
      </c>
      <c r="U73" s="551" t="s">
        <v>1344</v>
      </c>
      <c r="V73" s="551" t="s">
        <v>1354</v>
      </c>
      <c r="W73" s="547"/>
      <c r="X73" s="552" t="s">
        <v>1344</v>
      </c>
      <c r="Y73" s="552" t="s">
        <v>1354</v>
      </c>
      <c r="Z73" s="552" t="s">
        <v>1354</v>
      </c>
      <c r="AA73" s="546"/>
      <c r="AB73" s="883" t="s">
        <v>1354</v>
      </c>
      <c r="AC73" s="875"/>
      <c r="AD73" s="489" t="s">
        <v>1416</v>
      </c>
      <c r="AE73" s="519"/>
      <c r="AF73" s="519"/>
      <c r="AG73" s="519"/>
      <c r="AH73" s="527">
        <v>2</v>
      </c>
      <c r="AI73" s="212"/>
      <c r="AJ73" s="449"/>
      <c r="AK73" s="449"/>
      <c r="AL73" s="449"/>
      <c r="AM73" s="440" t="s">
        <v>1444</v>
      </c>
    </row>
    <row r="74" spans="1:117" ht="15" x14ac:dyDescent="0.25">
      <c r="A74" s="450">
        <v>212</v>
      </c>
      <c r="B74" s="450"/>
      <c r="D74" s="169">
        <v>42495</v>
      </c>
      <c r="E74" s="78"/>
      <c r="F74" s="78">
        <v>1</v>
      </c>
      <c r="G74" s="498">
        <v>3</v>
      </c>
      <c r="H74" s="476">
        <v>3</v>
      </c>
      <c r="I74" s="476">
        <v>5</v>
      </c>
      <c r="J74" s="1"/>
      <c r="K74" s="1"/>
      <c r="L74" s="481">
        <v>42500</v>
      </c>
      <c r="M74" s="448"/>
      <c r="N74" s="448"/>
      <c r="O74" s="448"/>
      <c r="P74" s="448"/>
      <c r="Q74" s="437">
        <v>42498</v>
      </c>
      <c r="R74" s="550"/>
      <c r="S74" s="551" t="s">
        <v>1354</v>
      </c>
      <c r="T74" s="551" t="s">
        <v>1361</v>
      </c>
      <c r="U74" s="551" t="s">
        <v>1411</v>
      </c>
      <c r="V74" s="551" t="s">
        <v>1434</v>
      </c>
      <c r="W74" s="545" t="s">
        <v>1358</v>
      </c>
      <c r="X74" s="552" t="s">
        <v>1411</v>
      </c>
      <c r="Y74" s="552" t="s">
        <v>1411</v>
      </c>
      <c r="Z74" s="552" t="s">
        <v>1434</v>
      </c>
      <c r="AA74" s="546"/>
      <c r="AB74" s="883" t="s">
        <v>1434</v>
      </c>
      <c r="AC74" s="875"/>
      <c r="AD74" s="489" t="s">
        <v>1361</v>
      </c>
      <c r="AE74" s="519" t="s">
        <v>1361</v>
      </c>
      <c r="AF74" s="519" t="s">
        <v>1361</v>
      </c>
      <c r="AG74" s="519" t="s">
        <v>1361</v>
      </c>
      <c r="AH74" s="527">
        <v>8</v>
      </c>
      <c r="AI74" s="212"/>
      <c r="AJ74" s="449"/>
      <c r="AK74" s="449"/>
      <c r="AL74" s="449"/>
      <c r="AM74" s="454" t="s">
        <v>1445</v>
      </c>
    </row>
    <row r="75" spans="1:117" ht="15" x14ac:dyDescent="0.25">
      <c r="A75" s="450">
        <v>215</v>
      </c>
      <c r="B75" s="450"/>
      <c r="D75" s="169">
        <v>42495</v>
      </c>
      <c r="E75" s="78"/>
      <c r="F75" s="78">
        <v>1</v>
      </c>
      <c r="G75" s="498">
        <v>1</v>
      </c>
      <c r="H75" s="476">
        <v>1</v>
      </c>
      <c r="I75" s="1"/>
      <c r="J75" s="1"/>
      <c r="K75" s="1"/>
      <c r="L75" s="481">
        <v>42500</v>
      </c>
      <c r="M75" s="448"/>
      <c r="N75" s="448"/>
      <c r="O75" s="448"/>
      <c r="P75" s="448"/>
      <c r="Q75" s="437">
        <v>42498</v>
      </c>
      <c r="R75" s="550"/>
      <c r="S75" s="551" t="s">
        <v>1352</v>
      </c>
      <c r="T75" s="551" t="s">
        <v>1345</v>
      </c>
      <c r="U75" s="551" t="s">
        <v>1348</v>
      </c>
      <c r="V75" s="551"/>
      <c r="W75" s="545" t="s">
        <v>1355</v>
      </c>
      <c r="X75" s="552" t="s">
        <v>1348</v>
      </c>
      <c r="Y75" s="552" t="s">
        <v>1348</v>
      </c>
      <c r="Z75" s="552" t="s">
        <v>1348</v>
      </c>
      <c r="AA75" s="546"/>
      <c r="AB75" s="883" t="s">
        <v>1348</v>
      </c>
      <c r="AC75" s="875"/>
      <c r="AD75" s="489" t="s">
        <v>1368</v>
      </c>
      <c r="AE75" s="519"/>
      <c r="AF75" s="519"/>
      <c r="AG75" s="519"/>
      <c r="AH75" s="527">
        <v>4</v>
      </c>
      <c r="AI75" s="212"/>
      <c r="AJ75" s="449"/>
      <c r="AK75" s="449"/>
      <c r="AL75" s="449"/>
      <c r="AM75" s="440" t="s">
        <v>1444</v>
      </c>
    </row>
    <row r="76" spans="1:117" ht="15" x14ac:dyDescent="0.25">
      <c r="A76" s="100">
        <v>247</v>
      </c>
      <c r="B76" s="100"/>
      <c r="D76" s="169">
        <v>42495</v>
      </c>
      <c r="E76" s="78"/>
      <c r="F76" s="78">
        <v>0</v>
      </c>
      <c r="G76" s="498">
        <v>2</v>
      </c>
      <c r="H76" s="476">
        <v>2</v>
      </c>
      <c r="I76" s="1"/>
      <c r="J76" s="1"/>
      <c r="K76" s="1"/>
      <c r="L76" s="31"/>
      <c r="M76" s="448"/>
      <c r="N76" s="448"/>
      <c r="O76" s="448"/>
      <c r="P76" s="448"/>
      <c r="Q76" s="437"/>
      <c r="R76" s="550"/>
      <c r="S76" s="486"/>
      <c r="T76" s="486"/>
      <c r="U76" s="486"/>
      <c r="V76" s="486"/>
      <c r="W76" s="547"/>
      <c r="X76" s="546"/>
      <c r="Y76" s="546"/>
      <c r="Z76" s="546"/>
      <c r="AA76" s="546"/>
      <c r="AB76" s="884"/>
      <c r="AC76" s="875"/>
      <c r="AD76" s="498"/>
      <c r="AE76" s="508"/>
      <c r="AF76" s="508"/>
      <c r="AG76" s="508"/>
      <c r="AI76" s="212"/>
      <c r="AJ76" s="449"/>
      <c r="AK76" s="449"/>
      <c r="AL76" s="449"/>
      <c r="AM76" s="440"/>
    </row>
    <row r="77" spans="1:117" ht="15" x14ac:dyDescent="0.25">
      <c r="A77" s="100">
        <v>46</v>
      </c>
      <c r="B77" s="100"/>
      <c r="D77" s="169">
        <v>42495</v>
      </c>
      <c r="E77" s="78"/>
      <c r="F77" s="78">
        <v>1</v>
      </c>
      <c r="G77" s="498">
        <v>2</v>
      </c>
      <c r="H77" s="476">
        <v>3</v>
      </c>
      <c r="I77" s="1"/>
      <c r="J77" s="1"/>
      <c r="K77" s="1"/>
      <c r="L77" s="530">
        <v>42506</v>
      </c>
      <c r="M77" s="448">
        <v>42505</v>
      </c>
      <c r="N77" s="448"/>
      <c r="O77" s="448"/>
      <c r="P77" s="448"/>
      <c r="Q77" s="437">
        <v>42502</v>
      </c>
      <c r="R77" s="550"/>
      <c r="S77" s="551" t="s">
        <v>1343</v>
      </c>
      <c r="T77" s="551" t="s">
        <v>1351</v>
      </c>
      <c r="U77" s="551" t="s">
        <v>1345</v>
      </c>
      <c r="V77" s="551" t="s">
        <v>1362</v>
      </c>
      <c r="W77" s="545"/>
      <c r="X77" s="552" t="s">
        <v>1363</v>
      </c>
      <c r="Y77" s="552" t="s">
        <v>1362</v>
      </c>
      <c r="Z77" s="552" t="s">
        <v>1362</v>
      </c>
      <c r="AA77" s="546"/>
      <c r="AB77" s="883" t="s">
        <v>1362</v>
      </c>
      <c r="AC77" s="875"/>
      <c r="AD77" s="489" t="s">
        <v>1347</v>
      </c>
      <c r="AE77" s="519" t="s">
        <v>1347</v>
      </c>
      <c r="AF77" s="519"/>
      <c r="AG77" s="519"/>
      <c r="AH77" s="527">
        <v>1</v>
      </c>
      <c r="AI77" s="212"/>
      <c r="AJ77" s="449"/>
      <c r="AK77" s="449"/>
      <c r="AL77" s="449"/>
      <c r="AM77" s="440" t="s">
        <v>1466</v>
      </c>
    </row>
    <row r="78" spans="1:117" ht="15" x14ac:dyDescent="0.25">
      <c r="A78" s="100">
        <v>2</v>
      </c>
      <c r="B78" s="100"/>
      <c r="D78" s="169">
        <v>42495</v>
      </c>
      <c r="E78" s="78"/>
      <c r="F78" s="78">
        <v>1</v>
      </c>
      <c r="G78" s="498">
        <v>1</v>
      </c>
      <c r="H78" s="476">
        <v>1</v>
      </c>
      <c r="I78" s="1"/>
      <c r="J78" s="1"/>
      <c r="K78" s="1"/>
      <c r="L78" s="481">
        <v>42503</v>
      </c>
      <c r="M78" s="448"/>
      <c r="N78" s="448"/>
      <c r="O78" s="448"/>
      <c r="P78" s="448"/>
      <c r="Q78" s="437">
        <v>42498</v>
      </c>
      <c r="R78" s="550"/>
      <c r="S78" s="551" t="s">
        <v>1360</v>
      </c>
      <c r="T78" s="486"/>
      <c r="U78" s="486"/>
      <c r="V78" s="486"/>
      <c r="W78" s="545" t="s">
        <v>1364</v>
      </c>
      <c r="X78" s="552" t="s">
        <v>1349</v>
      </c>
      <c r="Y78" s="546"/>
      <c r="Z78" s="546"/>
      <c r="AA78" s="546"/>
      <c r="AB78" s="884"/>
      <c r="AC78" s="875">
        <v>13</v>
      </c>
      <c r="AD78" s="489" t="s">
        <v>1358</v>
      </c>
      <c r="AE78" s="519"/>
      <c r="AF78" s="519"/>
      <c r="AG78" s="519"/>
      <c r="AH78" s="527">
        <v>0</v>
      </c>
      <c r="AI78" s="212">
        <v>1</v>
      </c>
      <c r="AJ78" s="449"/>
      <c r="AK78" s="449"/>
      <c r="AL78" s="449"/>
      <c r="AM78" s="898" t="s">
        <v>1438</v>
      </c>
    </row>
    <row r="79" spans="1:117" ht="15" x14ac:dyDescent="0.25">
      <c r="A79" s="100">
        <v>3</v>
      </c>
      <c r="B79" s="100"/>
      <c r="D79" s="169">
        <v>42495</v>
      </c>
      <c r="E79" s="78"/>
      <c r="F79" s="78">
        <v>1</v>
      </c>
      <c r="G79" s="498">
        <v>2</v>
      </c>
      <c r="H79" s="476">
        <v>2</v>
      </c>
      <c r="I79" s="1"/>
      <c r="J79" s="1"/>
      <c r="K79" s="1"/>
      <c r="L79" s="481">
        <v>42501</v>
      </c>
      <c r="M79" s="448"/>
      <c r="N79" s="448"/>
      <c r="O79" s="448"/>
      <c r="P79" s="448"/>
      <c r="Q79" s="437">
        <v>42500</v>
      </c>
      <c r="R79" s="550"/>
      <c r="S79" s="551" t="s">
        <v>1350</v>
      </c>
      <c r="T79" s="551" t="s">
        <v>1348</v>
      </c>
      <c r="U79" s="551" t="s">
        <v>1413</v>
      </c>
      <c r="V79" s="551" t="s">
        <v>1370</v>
      </c>
      <c r="W79" s="545" t="s">
        <v>1363</v>
      </c>
      <c r="X79" s="552" t="s">
        <v>1370</v>
      </c>
      <c r="Y79" s="552" t="s">
        <v>1370</v>
      </c>
      <c r="Z79" s="552" t="s">
        <v>1370</v>
      </c>
      <c r="AA79" s="546"/>
      <c r="AB79" s="883" t="s">
        <v>1370</v>
      </c>
      <c r="AC79" s="875"/>
      <c r="AD79" s="489" t="s">
        <v>1367</v>
      </c>
      <c r="AE79" s="519" t="s">
        <v>1367</v>
      </c>
      <c r="AF79" s="519"/>
      <c r="AG79" s="519"/>
      <c r="AH79" s="527">
        <v>1</v>
      </c>
      <c r="AI79" s="212"/>
      <c r="AJ79" s="449"/>
      <c r="AK79" s="449"/>
      <c r="AL79" s="449"/>
      <c r="AM79" s="898" t="s">
        <v>1467</v>
      </c>
    </row>
    <row r="80" spans="1:117" ht="15" x14ac:dyDescent="0.25">
      <c r="A80" s="100">
        <v>216</v>
      </c>
      <c r="B80" s="100"/>
      <c r="D80" s="169">
        <v>42495</v>
      </c>
      <c r="E80" s="78"/>
      <c r="F80" s="78">
        <v>1</v>
      </c>
      <c r="G80" s="498"/>
      <c r="H80" s="476">
        <v>2</v>
      </c>
      <c r="I80" s="1"/>
      <c r="J80" s="1"/>
      <c r="K80" s="1"/>
      <c r="L80" s="31"/>
      <c r="M80" s="517">
        <v>42509</v>
      </c>
      <c r="N80" s="517">
        <v>42515</v>
      </c>
      <c r="O80" s="448">
        <v>42514</v>
      </c>
      <c r="P80" s="448"/>
      <c r="Q80" s="437"/>
      <c r="R80" s="550"/>
      <c r="S80" s="551" t="s">
        <v>1343</v>
      </c>
      <c r="T80" s="551" t="s">
        <v>1343</v>
      </c>
      <c r="U80" s="551" t="s">
        <v>1343</v>
      </c>
      <c r="V80" s="551" t="s">
        <v>1343</v>
      </c>
      <c r="W80" s="547"/>
      <c r="X80" s="552"/>
      <c r="Y80" s="552"/>
      <c r="Z80" s="552"/>
      <c r="AA80" s="552"/>
      <c r="AB80" s="884"/>
      <c r="AC80" s="875">
        <v>5</v>
      </c>
      <c r="AD80" s="489" t="s">
        <v>1454</v>
      </c>
      <c r="AE80" s="519" t="s">
        <v>1454</v>
      </c>
      <c r="AF80" s="519"/>
      <c r="AG80" s="519"/>
      <c r="AI80" s="212"/>
      <c r="AJ80" s="449"/>
      <c r="AK80" s="449"/>
      <c r="AL80" s="449"/>
      <c r="AM80" s="454" t="s">
        <v>1468</v>
      </c>
    </row>
    <row r="81" spans="1:39" ht="15" x14ac:dyDescent="0.25">
      <c r="A81" s="100">
        <v>109</v>
      </c>
      <c r="B81" s="100"/>
      <c r="D81" s="169">
        <v>42495</v>
      </c>
      <c r="E81" s="78"/>
      <c r="F81" s="78">
        <v>1</v>
      </c>
      <c r="G81" s="498">
        <v>1</v>
      </c>
      <c r="H81" s="476">
        <v>1</v>
      </c>
      <c r="I81" s="1"/>
      <c r="J81" s="1"/>
      <c r="K81" s="1"/>
      <c r="L81" s="481">
        <v>42498</v>
      </c>
      <c r="M81" s="448"/>
      <c r="N81" s="448"/>
      <c r="O81" s="448"/>
      <c r="P81" s="448"/>
      <c r="Q81" s="437">
        <v>42498</v>
      </c>
      <c r="R81" s="550"/>
      <c r="S81" s="551" t="s">
        <v>1348</v>
      </c>
      <c r="T81" s="486"/>
      <c r="U81" s="486"/>
      <c r="V81" s="486"/>
      <c r="W81" s="545" t="s">
        <v>1347</v>
      </c>
      <c r="X81" s="552" t="s">
        <v>1358</v>
      </c>
      <c r="Y81" s="546"/>
      <c r="Z81" s="546"/>
      <c r="AA81" s="546"/>
      <c r="AB81" s="884"/>
      <c r="AC81" s="875">
        <v>28</v>
      </c>
      <c r="AD81" s="489" t="s">
        <v>1365</v>
      </c>
      <c r="AE81" s="519"/>
      <c r="AF81" s="519"/>
      <c r="AG81" s="519"/>
      <c r="AI81" s="212">
        <v>1</v>
      </c>
      <c r="AJ81" s="449"/>
      <c r="AK81" s="449"/>
      <c r="AL81" s="449"/>
      <c r="AM81" s="898" t="s">
        <v>1440</v>
      </c>
    </row>
    <row r="82" spans="1:39" ht="15" x14ac:dyDescent="0.25">
      <c r="A82" s="100">
        <v>303</v>
      </c>
      <c r="B82" s="100"/>
      <c r="D82" s="169">
        <v>42495</v>
      </c>
      <c r="E82" s="78"/>
      <c r="F82" s="78">
        <v>1</v>
      </c>
      <c r="G82" s="498">
        <v>1</v>
      </c>
      <c r="H82" s="476">
        <v>1</v>
      </c>
      <c r="I82" s="1"/>
      <c r="J82" s="1"/>
      <c r="K82" s="1"/>
      <c r="L82" s="481">
        <v>42496</v>
      </c>
      <c r="M82" s="448"/>
      <c r="N82" s="448"/>
      <c r="O82" s="448"/>
      <c r="P82" s="448"/>
      <c r="Q82" s="437">
        <v>42496</v>
      </c>
      <c r="R82" s="550"/>
      <c r="S82" s="551" t="s">
        <v>1413</v>
      </c>
      <c r="T82" s="551" t="s">
        <v>1372</v>
      </c>
      <c r="U82" s="551" t="s">
        <v>1367</v>
      </c>
      <c r="V82" s="486"/>
      <c r="W82" s="545" t="s">
        <v>1367</v>
      </c>
      <c r="X82" s="552" t="s">
        <v>1416</v>
      </c>
      <c r="Y82" s="552" t="s">
        <v>1367</v>
      </c>
      <c r="Z82" s="552" t="s">
        <v>1367</v>
      </c>
      <c r="AA82" s="546"/>
      <c r="AB82" s="883" t="s">
        <v>1367</v>
      </c>
      <c r="AC82" s="875"/>
      <c r="AD82" s="489" t="s">
        <v>1361</v>
      </c>
      <c r="AE82" s="519"/>
      <c r="AF82" s="519"/>
      <c r="AG82" s="519"/>
      <c r="AH82" s="527">
        <v>3</v>
      </c>
      <c r="AI82" s="212"/>
      <c r="AJ82" s="449"/>
      <c r="AK82" s="449"/>
      <c r="AL82" s="449"/>
      <c r="AM82" s="454" t="s">
        <v>1439</v>
      </c>
    </row>
    <row r="83" spans="1:39" ht="15" x14ac:dyDescent="0.25">
      <c r="A83" s="100">
        <v>55</v>
      </c>
      <c r="B83" s="100"/>
      <c r="D83" s="169">
        <v>42495</v>
      </c>
      <c r="E83" s="78" t="s">
        <v>1142</v>
      </c>
      <c r="F83" s="78"/>
      <c r="G83" s="498"/>
      <c r="H83" s="476">
        <v>1</v>
      </c>
      <c r="I83" s="1"/>
      <c r="J83" s="1"/>
      <c r="K83" s="1"/>
      <c r="L83" s="31"/>
      <c r="M83" s="448">
        <v>42502</v>
      </c>
      <c r="N83" s="448"/>
      <c r="O83" s="448"/>
      <c r="P83" s="448"/>
      <c r="Q83" s="437">
        <v>42502</v>
      </c>
      <c r="R83" s="550"/>
      <c r="S83" s="551" t="s">
        <v>1343</v>
      </c>
      <c r="T83" s="551" t="s">
        <v>1354</v>
      </c>
      <c r="U83" s="551" t="s">
        <v>1351</v>
      </c>
      <c r="V83" s="551" t="s">
        <v>1345</v>
      </c>
      <c r="W83" s="547"/>
      <c r="X83" s="552" t="s">
        <v>1357</v>
      </c>
      <c r="Y83" s="552" t="s">
        <v>1345</v>
      </c>
      <c r="Z83" s="552" t="s">
        <v>1345</v>
      </c>
      <c r="AA83" s="546"/>
      <c r="AB83" s="883" t="s">
        <v>1345</v>
      </c>
      <c r="AC83" s="875"/>
      <c r="AD83" s="489" t="s">
        <v>1416</v>
      </c>
      <c r="AE83" s="519"/>
      <c r="AF83" s="519"/>
      <c r="AG83" s="519"/>
      <c r="AH83" s="527">
        <v>1</v>
      </c>
      <c r="AI83" s="212"/>
      <c r="AJ83" s="449"/>
      <c r="AK83" s="449"/>
      <c r="AL83" s="449"/>
      <c r="AM83" s="440"/>
    </row>
    <row r="84" spans="1:39" ht="15" x14ac:dyDescent="0.25">
      <c r="A84" s="100">
        <v>307</v>
      </c>
      <c r="B84" s="100"/>
      <c r="D84" s="169">
        <v>42495</v>
      </c>
      <c r="E84" s="78" t="s">
        <v>1142</v>
      </c>
      <c r="F84" s="78"/>
      <c r="G84" s="498"/>
      <c r="H84" s="515" t="s">
        <v>1142</v>
      </c>
      <c r="I84" s="1"/>
      <c r="J84" s="1"/>
      <c r="K84" s="1"/>
      <c r="L84" s="31"/>
      <c r="M84" s="448"/>
      <c r="N84" s="448"/>
      <c r="O84" s="448"/>
      <c r="P84" s="448"/>
      <c r="Q84" s="437"/>
      <c r="R84" s="550"/>
      <c r="S84" s="486"/>
      <c r="T84" s="486"/>
      <c r="U84" s="486"/>
      <c r="V84" s="486"/>
      <c r="W84" s="547"/>
      <c r="X84" s="546"/>
      <c r="Y84" s="546"/>
      <c r="Z84" s="546"/>
      <c r="AA84" s="546"/>
      <c r="AB84" s="884"/>
      <c r="AC84" s="875"/>
      <c r="AD84" s="498"/>
      <c r="AE84" s="508"/>
      <c r="AF84" s="508"/>
      <c r="AG84" s="508"/>
      <c r="AI84" s="212"/>
      <c r="AJ84" s="449"/>
      <c r="AK84" s="449"/>
      <c r="AL84" s="449"/>
      <c r="AM84" s="440"/>
    </row>
    <row r="85" spans="1:39" ht="15" x14ac:dyDescent="0.25">
      <c r="A85" s="100">
        <v>306</v>
      </c>
      <c r="B85" s="100"/>
      <c r="D85" s="169">
        <v>42495</v>
      </c>
      <c r="E85" s="78" t="s">
        <v>1142</v>
      </c>
      <c r="F85" s="78"/>
      <c r="G85" s="498"/>
      <c r="H85" s="515" t="s">
        <v>1142</v>
      </c>
      <c r="I85" s="1"/>
      <c r="J85" s="1"/>
      <c r="K85" s="1"/>
      <c r="L85" s="31"/>
      <c r="M85" s="448"/>
      <c r="N85" s="448"/>
      <c r="O85" s="448"/>
      <c r="P85" s="448"/>
      <c r="Q85" s="437"/>
      <c r="R85" s="550"/>
      <c r="S85" s="486"/>
      <c r="T85" s="486"/>
      <c r="U85" s="486"/>
      <c r="V85" s="486"/>
      <c r="W85" s="547"/>
      <c r="X85" s="546"/>
      <c r="Y85" s="546"/>
      <c r="Z85" s="546"/>
      <c r="AA85" s="546"/>
      <c r="AB85" s="884"/>
      <c r="AC85" s="875"/>
      <c r="AD85" s="498"/>
      <c r="AE85" s="508"/>
      <c r="AF85" s="508"/>
      <c r="AG85" s="508"/>
      <c r="AI85" s="212"/>
      <c r="AJ85" s="449"/>
      <c r="AK85" s="449"/>
      <c r="AL85" s="449"/>
      <c r="AM85" s="440"/>
    </row>
    <row r="86" spans="1:39" ht="15" x14ac:dyDescent="0.25">
      <c r="A86" s="100">
        <v>305</v>
      </c>
      <c r="B86" s="100"/>
      <c r="D86" s="169">
        <v>42495</v>
      </c>
      <c r="E86" s="78"/>
      <c r="F86" s="78">
        <v>1</v>
      </c>
      <c r="G86" s="498">
        <v>1</v>
      </c>
      <c r="H86" s="516">
        <v>1</v>
      </c>
      <c r="I86" s="1"/>
      <c r="J86" s="1"/>
      <c r="K86" s="1"/>
      <c r="L86" s="481">
        <v>42505</v>
      </c>
      <c r="M86" s="448">
        <v>42502</v>
      </c>
      <c r="N86" s="448"/>
      <c r="O86" s="448"/>
      <c r="P86" s="448"/>
      <c r="Q86" s="437">
        <v>42503</v>
      </c>
      <c r="R86" s="550"/>
      <c r="S86" s="551" t="s">
        <v>1343</v>
      </c>
      <c r="T86" s="551" t="s">
        <v>1357</v>
      </c>
      <c r="U86" s="551" t="s">
        <v>1351</v>
      </c>
      <c r="V86" s="486"/>
      <c r="W86" s="545" t="s">
        <v>1345</v>
      </c>
      <c r="X86" s="552" t="s">
        <v>1351</v>
      </c>
      <c r="Y86" s="552" t="s">
        <v>1351</v>
      </c>
      <c r="Z86" s="552" t="s">
        <v>1351</v>
      </c>
      <c r="AA86" s="546"/>
      <c r="AB86" s="883" t="s">
        <v>1351</v>
      </c>
      <c r="AC86" s="875"/>
      <c r="AD86" s="489" t="s">
        <v>1358</v>
      </c>
      <c r="AE86" s="519"/>
      <c r="AF86" s="519"/>
      <c r="AG86" s="519"/>
      <c r="AH86" s="527">
        <v>1</v>
      </c>
      <c r="AI86" s="212"/>
      <c r="AJ86" s="449"/>
      <c r="AK86" s="449"/>
      <c r="AL86" s="449"/>
      <c r="AM86" s="440"/>
    </row>
    <row r="87" spans="1:39" ht="15" x14ac:dyDescent="0.25">
      <c r="A87" s="100">
        <v>309</v>
      </c>
      <c r="B87" s="100"/>
      <c r="D87" s="169">
        <v>42495</v>
      </c>
      <c r="E87" s="78" t="s">
        <v>1142</v>
      </c>
      <c r="F87" s="78"/>
      <c r="G87" s="498"/>
      <c r="H87" s="515" t="s">
        <v>1142</v>
      </c>
      <c r="I87" s="1"/>
      <c r="J87" s="1"/>
      <c r="K87" s="1"/>
      <c r="L87" s="31"/>
      <c r="M87" s="448"/>
      <c r="N87" s="448">
        <v>42507</v>
      </c>
      <c r="O87" s="448"/>
      <c r="P87" s="448"/>
      <c r="Q87" s="437">
        <v>42507</v>
      </c>
      <c r="R87" s="550"/>
      <c r="S87" s="486"/>
      <c r="T87" s="551" t="s">
        <v>1343</v>
      </c>
      <c r="U87" s="551" t="s">
        <v>1354</v>
      </c>
      <c r="V87" s="486"/>
      <c r="W87" s="547"/>
      <c r="X87" s="546"/>
      <c r="Y87" s="552"/>
      <c r="Z87" s="552"/>
      <c r="AA87" s="546"/>
      <c r="AB87" s="883" t="s">
        <v>1352</v>
      </c>
      <c r="AC87" s="875"/>
      <c r="AD87" s="489" t="s">
        <v>1435</v>
      </c>
      <c r="AE87" s="519"/>
      <c r="AF87" s="519"/>
      <c r="AG87" s="519"/>
      <c r="AH87" s="527">
        <v>2</v>
      </c>
      <c r="AI87" s="212"/>
      <c r="AJ87" s="449"/>
      <c r="AK87" s="449"/>
      <c r="AL87" s="449"/>
      <c r="AM87" s="454" t="s">
        <v>1471</v>
      </c>
    </row>
    <row r="88" spans="1:39" ht="15" x14ac:dyDescent="0.25">
      <c r="A88" s="100">
        <v>310</v>
      </c>
      <c r="B88" s="100"/>
      <c r="D88" s="169">
        <v>42495</v>
      </c>
      <c r="E88" s="78" t="s">
        <v>1142</v>
      </c>
      <c r="F88" s="78">
        <v>1</v>
      </c>
      <c r="G88" s="498"/>
      <c r="H88" s="212">
        <v>1</v>
      </c>
      <c r="I88" s="1"/>
      <c r="J88" s="1"/>
      <c r="K88" s="1"/>
      <c r="L88" s="31"/>
      <c r="M88" s="448"/>
      <c r="N88" s="448"/>
      <c r="O88" s="448"/>
      <c r="P88" s="448"/>
      <c r="Q88" s="437">
        <v>42500</v>
      </c>
      <c r="R88" s="550"/>
      <c r="S88" s="551" t="s">
        <v>1344</v>
      </c>
      <c r="T88" s="551" t="s">
        <v>1363</v>
      </c>
      <c r="U88" s="486"/>
      <c r="V88" s="486"/>
      <c r="W88" s="547"/>
      <c r="X88" s="552" t="s">
        <v>1358</v>
      </c>
      <c r="Y88" s="552" t="s">
        <v>1358</v>
      </c>
      <c r="Z88" s="546"/>
      <c r="AA88" s="546"/>
      <c r="AB88" s="883" t="s">
        <v>1349</v>
      </c>
      <c r="AC88" s="875"/>
      <c r="AD88" s="489" t="s">
        <v>1367</v>
      </c>
      <c r="AE88" s="519" t="s">
        <v>1367</v>
      </c>
      <c r="AF88" s="519"/>
      <c r="AG88" s="519"/>
      <c r="AH88" s="527">
        <v>5</v>
      </c>
      <c r="AI88" s="212"/>
      <c r="AJ88" s="449"/>
      <c r="AK88" s="449"/>
      <c r="AL88" s="449"/>
      <c r="AM88" s="898" t="s">
        <v>1470</v>
      </c>
    </row>
    <row r="89" spans="1:39" ht="15" x14ac:dyDescent="0.25">
      <c r="A89" s="100">
        <v>108</v>
      </c>
      <c r="B89" s="100"/>
      <c r="D89" s="169">
        <v>42495</v>
      </c>
      <c r="E89" s="510" t="s">
        <v>122</v>
      </c>
      <c r="F89" s="78">
        <v>0</v>
      </c>
      <c r="G89" s="498"/>
      <c r="H89" s="212"/>
      <c r="I89" s="1"/>
      <c r="J89" s="1"/>
      <c r="K89" s="1"/>
      <c r="L89" s="31"/>
      <c r="M89" s="448"/>
      <c r="N89" s="448"/>
      <c r="O89" s="448"/>
      <c r="P89" s="448"/>
      <c r="Q89" s="437"/>
      <c r="R89" s="550"/>
      <c r="S89" s="486"/>
      <c r="T89" s="486"/>
      <c r="U89" s="486"/>
      <c r="V89" s="486"/>
      <c r="W89" s="547"/>
      <c r="X89" s="546"/>
      <c r="Y89" s="546"/>
      <c r="Z89" s="546"/>
      <c r="AA89" s="546"/>
      <c r="AB89" s="884"/>
      <c r="AC89" s="875"/>
      <c r="AD89" s="498"/>
      <c r="AE89" s="508"/>
      <c r="AF89" s="508"/>
      <c r="AG89" s="508"/>
      <c r="AI89" s="212"/>
      <c r="AJ89" s="449"/>
      <c r="AK89" s="449"/>
      <c r="AL89" s="449"/>
      <c r="AM89" s="440"/>
    </row>
    <row r="90" spans="1:39" ht="15" x14ac:dyDescent="0.25">
      <c r="A90" s="100">
        <v>107</v>
      </c>
      <c r="B90" s="100"/>
      <c r="D90" s="169">
        <v>42495</v>
      </c>
      <c r="E90" s="78"/>
      <c r="F90" s="78">
        <v>1</v>
      </c>
      <c r="G90" s="498">
        <v>1</v>
      </c>
      <c r="H90" s="212">
        <v>1</v>
      </c>
      <c r="I90" s="1"/>
      <c r="J90" s="1"/>
      <c r="K90" s="1"/>
      <c r="L90" s="481">
        <v>42506</v>
      </c>
      <c r="M90" s="448">
        <v>42502</v>
      </c>
      <c r="N90" s="448"/>
      <c r="O90" s="448"/>
      <c r="P90" s="448"/>
      <c r="Q90" s="437">
        <v>42502</v>
      </c>
      <c r="R90" s="550"/>
      <c r="S90" s="551" t="s">
        <v>1343</v>
      </c>
      <c r="T90" s="551" t="s">
        <v>1357</v>
      </c>
      <c r="U90" s="551" t="s">
        <v>1353</v>
      </c>
      <c r="V90" s="486"/>
      <c r="W90" s="545" t="s">
        <v>1345</v>
      </c>
      <c r="X90" s="552" t="s">
        <v>1353</v>
      </c>
      <c r="Y90" s="552" t="s">
        <v>1353</v>
      </c>
      <c r="Z90" s="552" t="s">
        <v>1353</v>
      </c>
      <c r="AA90" s="546"/>
      <c r="AB90" s="883" t="s">
        <v>1353</v>
      </c>
      <c r="AC90" s="875"/>
      <c r="AD90" s="489" t="s">
        <v>1365</v>
      </c>
      <c r="AE90" s="519"/>
      <c r="AF90" s="519"/>
      <c r="AG90" s="519"/>
      <c r="AI90" s="212"/>
      <c r="AJ90" s="449"/>
      <c r="AK90" s="449"/>
      <c r="AL90" s="449"/>
      <c r="AM90" s="454" t="s">
        <v>1441</v>
      </c>
    </row>
    <row r="91" spans="1:39" ht="15" x14ac:dyDescent="0.25">
      <c r="A91" s="100">
        <v>252</v>
      </c>
      <c r="B91" s="100"/>
      <c r="D91" s="169">
        <v>42495</v>
      </c>
      <c r="E91" s="78"/>
      <c r="F91" s="78">
        <v>1</v>
      </c>
      <c r="G91" s="498">
        <v>1</v>
      </c>
      <c r="H91" s="212">
        <v>1</v>
      </c>
      <c r="I91" s="1"/>
      <c r="J91" s="1"/>
      <c r="K91" s="1"/>
      <c r="L91" s="481">
        <v>42507</v>
      </c>
      <c r="M91" s="448">
        <v>42502</v>
      </c>
      <c r="N91" s="448"/>
      <c r="O91" s="448"/>
      <c r="P91" s="448"/>
      <c r="Q91" s="437">
        <v>42502</v>
      </c>
      <c r="R91" s="550"/>
      <c r="S91" s="551" t="s">
        <v>1343</v>
      </c>
      <c r="T91" s="551" t="s">
        <v>1360</v>
      </c>
      <c r="U91" s="551" t="s">
        <v>1360</v>
      </c>
      <c r="V91" s="486"/>
      <c r="W91" s="545" t="s">
        <v>1352</v>
      </c>
      <c r="X91" s="552" t="s">
        <v>1360</v>
      </c>
      <c r="Y91" s="552" t="s">
        <v>1360</v>
      </c>
      <c r="Z91" s="552" t="s">
        <v>1360</v>
      </c>
      <c r="AA91" s="546"/>
      <c r="AB91" s="883" t="s">
        <v>1360</v>
      </c>
      <c r="AC91" s="875"/>
      <c r="AD91" s="489" t="s">
        <v>1367</v>
      </c>
      <c r="AE91" s="519"/>
      <c r="AF91" s="519"/>
      <c r="AG91" s="519"/>
      <c r="AI91" s="212"/>
      <c r="AJ91" s="449"/>
      <c r="AK91" s="449"/>
      <c r="AL91" s="449"/>
      <c r="AM91" s="440"/>
    </row>
    <row r="92" spans="1:39" ht="15" x14ac:dyDescent="0.25">
      <c r="A92" s="100">
        <v>121</v>
      </c>
      <c r="B92" s="100"/>
      <c r="D92" s="169">
        <v>42495</v>
      </c>
      <c r="E92" s="78" t="s">
        <v>1142</v>
      </c>
      <c r="F92" s="78"/>
      <c r="G92" s="498"/>
      <c r="H92" s="515" t="s">
        <v>1142</v>
      </c>
      <c r="I92" s="1"/>
      <c r="J92" s="1"/>
      <c r="K92" s="1"/>
      <c r="L92" s="31"/>
      <c r="M92" s="448"/>
      <c r="N92" s="448"/>
      <c r="O92" s="448"/>
      <c r="P92" s="448"/>
      <c r="Q92" s="437"/>
      <c r="R92" s="550"/>
      <c r="S92" s="486"/>
      <c r="T92" s="486"/>
      <c r="U92" s="486"/>
      <c r="V92" s="486"/>
      <c r="W92" s="547"/>
      <c r="X92" s="546"/>
      <c r="Y92" s="546"/>
      <c r="Z92" s="546"/>
      <c r="AA92" s="546"/>
      <c r="AB92" s="884"/>
      <c r="AC92" s="875"/>
      <c r="AD92" s="489" t="s">
        <v>1367</v>
      </c>
      <c r="AE92" s="519"/>
      <c r="AF92" s="519"/>
      <c r="AG92" s="519"/>
      <c r="AH92" s="527">
        <v>1</v>
      </c>
      <c r="AI92" s="212"/>
      <c r="AJ92" s="449"/>
      <c r="AK92" s="449"/>
      <c r="AL92" s="449"/>
      <c r="AM92" s="898" t="s">
        <v>1962</v>
      </c>
    </row>
    <row r="93" spans="1:39" ht="15" x14ac:dyDescent="0.25">
      <c r="A93" s="100">
        <v>34</v>
      </c>
      <c r="B93" s="100"/>
      <c r="D93" s="169">
        <v>42495</v>
      </c>
      <c r="E93" s="78"/>
      <c r="F93" s="78">
        <v>1</v>
      </c>
      <c r="G93" s="498">
        <v>1</v>
      </c>
      <c r="H93" s="212">
        <v>1</v>
      </c>
      <c r="I93" s="1"/>
      <c r="J93" s="1"/>
      <c r="K93" s="1"/>
      <c r="L93" s="481">
        <v>42503</v>
      </c>
      <c r="M93" s="448">
        <v>42503</v>
      </c>
      <c r="N93" s="448"/>
      <c r="O93" s="448"/>
      <c r="P93" s="448"/>
      <c r="Q93" s="437">
        <v>42502</v>
      </c>
      <c r="R93" s="550"/>
      <c r="S93" s="551" t="s">
        <v>1343</v>
      </c>
      <c r="T93" s="551" t="s">
        <v>1344</v>
      </c>
      <c r="U93" s="551" t="s">
        <v>1354</v>
      </c>
      <c r="V93" s="486"/>
      <c r="W93" s="545" t="s">
        <v>1352</v>
      </c>
      <c r="X93" s="552" t="s">
        <v>1354</v>
      </c>
      <c r="Y93" s="552" t="s">
        <v>1354</v>
      </c>
      <c r="Z93" s="552" t="s">
        <v>1354</v>
      </c>
      <c r="AA93" s="546"/>
      <c r="AB93" s="883" t="s">
        <v>1354</v>
      </c>
      <c r="AC93" s="875"/>
      <c r="AD93" s="489" t="s">
        <v>1367</v>
      </c>
      <c r="AE93" s="519"/>
      <c r="AF93" s="519"/>
      <c r="AG93" s="519"/>
      <c r="AH93" s="527">
        <v>2</v>
      </c>
      <c r="AI93" s="212"/>
      <c r="AJ93" s="449"/>
      <c r="AK93" s="449"/>
      <c r="AL93" s="449"/>
      <c r="AM93" s="440"/>
    </row>
    <row r="94" spans="1:39" ht="15" x14ac:dyDescent="0.25">
      <c r="A94" s="100">
        <v>33</v>
      </c>
      <c r="B94" s="100"/>
      <c r="D94" s="169">
        <v>42495</v>
      </c>
      <c r="E94" s="78"/>
      <c r="F94" s="78">
        <v>1</v>
      </c>
      <c r="G94" s="498">
        <v>1</v>
      </c>
      <c r="H94" s="212">
        <v>1</v>
      </c>
      <c r="I94" s="1"/>
      <c r="J94" s="1"/>
      <c r="K94" s="1"/>
      <c r="L94" s="481">
        <v>42499</v>
      </c>
      <c r="M94" s="448"/>
      <c r="N94" s="448"/>
      <c r="O94" s="448"/>
      <c r="P94" s="448"/>
      <c r="Q94" s="437">
        <v>42498</v>
      </c>
      <c r="R94" s="550"/>
      <c r="S94" s="551" t="s">
        <v>1354</v>
      </c>
      <c r="T94" s="551" t="s">
        <v>1345</v>
      </c>
      <c r="U94" s="551" t="s">
        <v>1349</v>
      </c>
      <c r="V94" s="486"/>
      <c r="W94" s="545" t="s">
        <v>1345</v>
      </c>
      <c r="X94" s="552" t="s">
        <v>1349</v>
      </c>
      <c r="Y94" s="552" t="s">
        <v>1349</v>
      </c>
      <c r="Z94" s="552" t="s">
        <v>1349</v>
      </c>
      <c r="AA94" s="546"/>
      <c r="AB94" s="883" t="s">
        <v>1349</v>
      </c>
      <c r="AC94" s="875"/>
      <c r="AD94" s="489" t="s">
        <v>1365</v>
      </c>
      <c r="AE94" s="519"/>
      <c r="AF94" s="519"/>
      <c r="AG94" s="519"/>
      <c r="AH94" s="527">
        <v>5</v>
      </c>
      <c r="AI94" s="212"/>
      <c r="AJ94" s="449"/>
      <c r="AK94" s="449"/>
      <c r="AL94" s="449"/>
      <c r="AM94" s="440"/>
    </row>
    <row r="95" spans="1:39" ht="15" x14ac:dyDescent="0.25">
      <c r="A95" s="100">
        <v>123</v>
      </c>
      <c r="B95" s="100"/>
      <c r="D95" s="169">
        <v>42495</v>
      </c>
      <c r="E95" s="78" t="s">
        <v>1142</v>
      </c>
      <c r="F95" s="78"/>
      <c r="G95" s="498"/>
      <c r="H95" s="515" t="s">
        <v>1142</v>
      </c>
      <c r="I95" s="1"/>
      <c r="J95" s="1"/>
      <c r="K95" s="1"/>
      <c r="L95" s="31"/>
      <c r="M95" s="448"/>
      <c r="N95" s="448"/>
      <c r="O95" s="448"/>
      <c r="P95" s="448"/>
      <c r="Q95" s="437"/>
      <c r="R95" s="550"/>
      <c r="S95" s="486"/>
      <c r="T95" s="486"/>
      <c r="U95" s="486"/>
      <c r="V95" s="486"/>
      <c r="W95" s="547"/>
      <c r="X95" s="546"/>
      <c r="Y95" s="546"/>
      <c r="Z95" s="546"/>
      <c r="AA95" s="546"/>
      <c r="AB95" s="884"/>
      <c r="AC95" s="875"/>
      <c r="AD95" s="498"/>
      <c r="AE95" s="508"/>
      <c r="AF95" s="508"/>
      <c r="AG95" s="508"/>
      <c r="AI95" s="212"/>
      <c r="AJ95" s="449"/>
      <c r="AK95" s="449"/>
      <c r="AL95" s="449"/>
      <c r="AM95" s="440"/>
    </row>
    <row r="96" spans="1:39" ht="15" x14ac:dyDescent="0.25">
      <c r="A96" s="100">
        <v>227</v>
      </c>
      <c r="B96" s="100"/>
      <c r="D96" s="169">
        <v>42495</v>
      </c>
      <c r="E96" s="78" t="s">
        <v>1142</v>
      </c>
      <c r="F96" s="78"/>
      <c r="G96" s="498"/>
      <c r="H96" s="515" t="s">
        <v>1142</v>
      </c>
      <c r="I96" s="1"/>
      <c r="J96" s="1"/>
      <c r="K96" s="1"/>
      <c r="L96" s="31"/>
      <c r="M96" s="448"/>
      <c r="N96" s="448"/>
      <c r="O96" s="448"/>
      <c r="P96" s="448"/>
      <c r="Q96" s="437"/>
      <c r="R96" s="550"/>
      <c r="S96" s="486"/>
      <c r="T96" s="486"/>
      <c r="U96" s="486"/>
      <c r="V96" s="486"/>
      <c r="W96" s="547"/>
      <c r="X96" s="546"/>
      <c r="Y96" s="546"/>
      <c r="Z96" s="546"/>
      <c r="AA96" s="546"/>
      <c r="AB96" s="884"/>
      <c r="AC96" s="875"/>
      <c r="AD96" s="498"/>
      <c r="AE96" s="508"/>
      <c r="AF96" s="508"/>
      <c r="AG96" s="508"/>
      <c r="AI96" s="212"/>
      <c r="AJ96" s="449"/>
      <c r="AK96" s="449"/>
      <c r="AL96" s="449"/>
      <c r="AM96" s="440"/>
    </row>
    <row r="97" spans="1:117" ht="15" x14ac:dyDescent="0.25">
      <c r="A97" s="100">
        <v>232</v>
      </c>
      <c r="B97" s="100"/>
      <c r="D97" s="169">
        <v>42495</v>
      </c>
      <c r="E97" s="78"/>
      <c r="F97" s="78">
        <v>1</v>
      </c>
      <c r="G97" s="498">
        <v>1</v>
      </c>
      <c r="H97" s="212">
        <v>1</v>
      </c>
      <c r="I97" s="1"/>
      <c r="J97" s="1"/>
      <c r="K97" s="1"/>
      <c r="L97" s="481">
        <v>42504</v>
      </c>
      <c r="M97" s="448">
        <v>42502</v>
      </c>
      <c r="N97" s="448"/>
      <c r="O97" s="448"/>
      <c r="P97" s="448"/>
      <c r="Q97" s="437">
        <v>42501</v>
      </c>
      <c r="R97" s="550"/>
      <c r="S97" s="551" t="s">
        <v>1343</v>
      </c>
      <c r="T97" s="551" t="s">
        <v>1352</v>
      </c>
      <c r="U97" s="551" t="s">
        <v>1352</v>
      </c>
      <c r="V97" s="551" t="s">
        <v>1355</v>
      </c>
      <c r="W97" s="545" t="s">
        <v>1345</v>
      </c>
      <c r="X97" s="552" t="s">
        <v>1355</v>
      </c>
      <c r="Y97" s="552" t="s">
        <v>1355</v>
      </c>
      <c r="Z97" s="552" t="s">
        <v>1355</v>
      </c>
      <c r="AA97" s="546"/>
      <c r="AB97" s="883" t="s">
        <v>1355</v>
      </c>
      <c r="AC97" s="875"/>
      <c r="AD97" s="489" t="s">
        <v>1365</v>
      </c>
      <c r="AE97" s="519"/>
      <c r="AF97" s="519"/>
      <c r="AG97" s="519"/>
      <c r="AH97" s="527">
        <v>4</v>
      </c>
      <c r="AI97" s="212"/>
      <c r="AJ97" s="449"/>
      <c r="AK97" s="449"/>
      <c r="AL97" s="449"/>
      <c r="AM97" s="440"/>
    </row>
    <row r="98" spans="1:117" s="429" customFormat="1" ht="15" x14ac:dyDescent="0.25">
      <c r="A98" s="100">
        <v>339</v>
      </c>
      <c r="B98" s="100"/>
      <c r="C98"/>
      <c r="D98" s="169">
        <v>42495</v>
      </c>
      <c r="E98" s="510"/>
      <c r="F98" s="78">
        <v>1</v>
      </c>
      <c r="G98" s="498"/>
      <c r="H98" s="212">
        <v>1</v>
      </c>
      <c r="I98" s="1"/>
      <c r="J98" s="1"/>
      <c r="K98" s="1"/>
      <c r="L98" s="31"/>
      <c r="M98" s="448">
        <v>42510</v>
      </c>
      <c r="N98" s="448">
        <v>42509</v>
      </c>
      <c r="O98" s="448"/>
      <c r="P98" s="448"/>
      <c r="Q98" s="437"/>
      <c r="R98" s="550"/>
      <c r="S98" s="551"/>
      <c r="T98" s="551" t="s">
        <v>1343</v>
      </c>
      <c r="U98" s="486"/>
      <c r="V98" s="486"/>
      <c r="W98" s="547"/>
      <c r="X98" s="552"/>
      <c r="Y98" s="552" t="s">
        <v>1354</v>
      </c>
      <c r="Z98" s="546"/>
      <c r="AA98" s="546"/>
      <c r="AB98" s="884"/>
      <c r="AC98" s="875">
        <v>5</v>
      </c>
      <c r="AD98" s="489" t="s">
        <v>1368</v>
      </c>
      <c r="AE98" s="519"/>
      <c r="AF98" s="519"/>
      <c r="AG98" s="519"/>
      <c r="AH98" s="527"/>
      <c r="AI98" s="212">
        <v>1</v>
      </c>
      <c r="AJ98" s="449"/>
      <c r="AK98" s="449"/>
      <c r="AL98" s="449"/>
      <c r="AM98" s="898" t="s">
        <v>1469</v>
      </c>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row>
    <row r="99" spans="1:117" s="1" customFormat="1" ht="15" x14ac:dyDescent="0.25">
      <c r="A99" s="100">
        <v>402</v>
      </c>
      <c r="B99" s="100"/>
      <c r="C99"/>
      <c r="D99" s="169">
        <v>42495</v>
      </c>
      <c r="E99" s="78"/>
      <c r="F99" s="78">
        <v>1</v>
      </c>
      <c r="G99" s="498">
        <v>1</v>
      </c>
      <c r="H99" s="212">
        <v>1</v>
      </c>
      <c r="L99" s="481">
        <v>42502</v>
      </c>
      <c r="M99" s="448"/>
      <c r="N99" s="448"/>
      <c r="O99" s="448"/>
      <c r="P99" s="448"/>
      <c r="Q99" s="437">
        <v>42500</v>
      </c>
      <c r="R99" s="550"/>
      <c r="S99" s="551" t="s">
        <v>1344</v>
      </c>
      <c r="T99" s="486"/>
      <c r="U99" s="486"/>
      <c r="V99" s="486"/>
      <c r="W99" s="545" t="s">
        <v>1364</v>
      </c>
      <c r="X99" s="552" t="s">
        <v>1357</v>
      </c>
      <c r="Y99" s="546"/>
      <c r="Z99" s="546"/>
      <c r="AA99" s="546"/>
      <c r="AB99" s="884"/>
      <c r="AC99" s="885">
        <v>6</v>
      </c>
      <c r="AD99" s="489" t="s">
        <v>1454</v>
      </c>
      <c r="AE99" s="519"/>
      <c r="AF99" s="519"/>
      <c r="AG99" s="519"/>
      <c r="AH99" s="527">
        <v>1</v>
      </c>
      <c r="AI99" s="212">
        <v>1</v>
      </c>
      <c r="AJ99" s="449"/>
      <c r="AK99" s="449"/>
      <c r="AL99" s="449"/>
      <c r="AM99" s="898" t="s">
        <v>1442</v>
      </c>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row>
    <row r="100" spans="1:117" s="1" customFormat="1" ht="15" x14ac:dyDescent="0.25">
      <c r="A100" s="100">
        <v>408</v>
      </c>
      <c r="B100" s="100"/>
      <c r="C100"/>
      <c r="D100" s="169">
        <v>42495</v>
      </c>
      <c r="E100" s="78"/>
      <c r="F100" s="78">
        <v>1</v>
      </c>
      <c r="G100" s="498"/>
      <c r="H100" s="212">
        <v>1</v>
      </c>
      <c r="L100" s="31"/>
      <c r="M100" s="448"/>
      <c r="N100" s="448"/>
      <c r="O100" s="448"/>
      <c r="P100" s="448"/>
      <c r="Q100" s="437">
        <v>42497</v>
      </c>
      <c r="R100" s="550"/>
      <c r="S100" s="551" t="s">
        <v>1360</v>
      </c>
      <c r="T100" s="551" t="s">
        <v>1357</v>
      </c>
      <c r="U100" s="551" t="s">
        <v>1357</v>
      </c>
      <c r="V100" s="486"/>
      <c r="W100" s="547"/>
      <c r="X100" s="552" t="s">
        <v>1352</v>
      </c>
      <c r="Y100" s="552" t="s">
        <v>1357</v>
      </c>
      <c r="Z100" s="552" t="s">
        <v>1357</v>
      </c>
      <c r="AA100" s="546"/>
      <c r="AB100" s="883" t="s">
        <v>1357</v>
      </c>
      <c r="AC100" s="875"/>
      <c r="AD100" s="489" t="s">
        <v>1368</v>
      </c>
      <c r="AE100" s="519"/>
      <c r="AF100" s="519"/>
      <c r="AG100" s="519"/>
      <c r="AH100" s="527">
        <v>2</v>
      </c>
      <c r="AI100" s="212"/>
      <c r="AJ100" s="449"/>
      <c r="AK100" s="449"/>
      <c r="AL100" s="449"/>
      <c r="AM100" s="44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row>
    <row r="101" spans="1:117" s="1" customFormat="1" ht="15" x14ac:dyDescent="0.25">
      <c r="A101" s="100">
        <v>409</v>
      </c>
      <c r="B101" s="100"/>
      <c r="C101"/>
      <c r="D101" s="169">
        <v>42495</v>
      </c>
      <c r="E101" s="78"/>
      <c r="F101" s="78">
        <v>1</v>
      </c>
      <c r="G101" s="498"/>
      <c r="H101" s="212">
        <v>1</v>
      </c>
      <c r="L101" s="31"/>
      <c r="M101" s="448"/>
      <c r="N101" s="448"/>
      <c r="O101" s="448"/>
      <c r="P101" s="448"/>
      <c r="Q101" s="437">
        <v>42497</v>
      </c>
      <c r="R101" s="550"/>
      <c r="S101" s="551" t="s">
        <v>1352</v>
      </c>
      <c r="T101" s="551" t="s">
        <v>1349</v>
      </c>
      <c r="U101" s="551" t="s">
        <v>1364</v>
      </c>
      <c r="V101" s="486"/>
      <c r="W101" s="547"/>
      <c r="X101" s="552" t="s">
        <v>1346</v>
      </c>
      <c r="Y101" s="552" t="s">
        <v>1364</v>
      </c>
      <c r="Z101" s="546"/>
      <c r="AA101" s="546"/>
      <c r="AB101" s="883" t="s">
        <v>1364</v>
      </c>
      <c r="AC101" s="875"/>
      <c r="AD101" s="489" t="s">
        <v>1356</v>
      </c>
      <c r="AE101" s="519"/>
      <c r="AF101" s="519"/>
      <c r="AG101" s="519"/>
      <c r="AH101" s="527">
        <v>9</v>
      </c>
      <c r="AI101" s="212"/>
      <c r="AJ101" s="449"/>
      <c r="AK101" s="449"/>
      <c r="AL101" s="449"/>
      <c r="AM101" s="440"/>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row>
    <row r="102" spans="1:117" s="1" customFormat="1" ht="15" x14ac:dyDescent="0.25">
      <c r="A102" s="451">
        <v>410</v>
      </c>
      <c r="B102" s="451"/>
      <c r="C102" s="429"/>
      <c r="D102" s="425">
        <v>42495</v>
      </c>
      <c r="E102" s="441"/>
      <c r="F102" s="441">
        <v>1</v>
      </c>
      <c r="G102" s="499"/>
      <c r="H102" s="441">
        <v>2</v>
      </c>
      <c r="I102" s="429"/>
      <c r="J102" s="429"/>
      <c r="K102" s="429"/>
      <c r="L102" s="442"/>
      <c r="M102" s="443"/>
      <c r="N102" s="443"/>
      <c r="O102" s="443"/>
      <c r="P102" s="443"/>
      <c r="Q102" s="444">
        <v>42497</v>
      </c>
      <c r="R102" s="553"/>
      <c r="S102" s="554" t="s">
        <v>1345</v>
      </c>
      <c r="T102" s="554" t="s">
        <v>1363</v>
      </c>
      <c r="U102" s="488"/>
      <c r="V102" s="488"/>
      <c r="W102" s="555"/>
      <c r="X102" s="556" t="s">
        <v>1356</v>
      </c>
      <c r="Y102" s="556" t="s">
        <v>1415</v>
      </c>
      <c r="Z102" s="549"/>
      <c r="AA102" s="549"/>
      <c r="AB102" s="886"/>
      <c r="AC102" s="887">
        <v>31</v>
      </c>
      <c r="AD102" s="560" t="s">
        <v>1368</v>
      </c>
      <c r="AE102" s="519"/>
      <c r="AF102" s="520"/>
      <c r="AG102" s="520"/>
      <c r="AH102" s="528"/>
      <c r="AI102" s="441">
        <v>1</v>
      </c>
      <c r="AJ102" s="446"/>
      <c r="AK102" s="446"/>
      <c r="AL102" s="446"/>
      <c r="AM102" s="899" t="s">
        <v>1443</v>
      </c>
      <c r="AN102" s="429"/>
      <c r="AO102" s="429"/>
      <c r="AP102" s="429"/>
      <c r="AQ102" s="429"/>
      <c r="AR102" s="429"/>
      <c r="AS102" s="429"/>
      <c r="AT102" s="429"/>
      <c r="AU102" s="429"/>
      <c r="AV102" s="429"/>
      <c r="AW102" s="429"/>
      <c r="AX102" s="429"/>
      <c r="AY102" s="429"/>
      <c r="AZ102" s="429"/>
      <c r="BA102" s="429"/>
      <c r="BB102" s="429"/>
      <c r="BC102" s="429"/>
      <c r="BD102" s="429"/>
      <c r="BE102" s="429"/>
      <c r="BF102" s="429"/>
      <c r="BG102" s="429"/>
      <c r="BH102" s="429"/>
      <c r="BI102" s="429"/>
      <c r="BJ102" s="429"/>
      <c r="BK102" s="429"/>
      <c r="BL102" s="429"/>
      <c r="BM102" s="429"/>
      <c r="BN102" s="429"/>
      <c r="BO102" s="429"/>
      <c r="BP102" s="429"/>
      <c r="BQ102" s="429"/>
      <c r="BR102" s="429"/>
      <c r="BS102" s="429"/>
      <c r="BT102" s="429"/>
      <c r="BU102" s="429"/>
      <c r="BV102" s="429"/>
      <c r="BW102" s="429"/>
      <c r="BX102" s="429"/>
      <c r="BY102" s="429"/>
      <c r="BZ102" s="429"/>
      <c r="CA102" s="429"/>
      <c r="CB102" s="429"/>
      <c r="CC102" s="429"/>
      <c r="CD102" s="429"/>
      <c r="CE102" s="429"/>
      <c r="CF102" s="429"/>
      <c r="CG102" s="429"/>
      <c r="CH102" s="429"/>
      <c r="CI102" s="429"/>
      <c r="CJ102" s="429"/>
      <c r="CK102" s="429"/>
      <c r="CL102" s="429"/>
      <c r="CM102" s="429"/>
      <c r="CN102" s="429"/>
      <c r="CO102" s="429"/>
      <c r="CP102" s="429"/>
      <c r="CQ102" s="429"/>
      <c r="CR102" s="429"/>
      <c r="CS102" s="429"/>
      <c r="CT102" s="429"/>
      <c r="CU102" s="429"/>
      <c r="CV102" s="429"/>
      <c r="CW102" s="429"/>
      <c r="CX102" s="429"/>
      <c r="CY102" s="429"/>
      <c r="CZ102" s="429"/>
      <c r="DA102" s="429"/>
      <c r="DB102" s="429"/>
      <c r="DC102" s="429"/>
      <c r="DD102" s="429"/>
      <c r="DE102" s="429"/>
      <c r="DF102" s="429"/>
      <c r="DG102" s="429"/>
      <c r="DH102" s="429"/>
      <c r="DI102" s="429"/>
      <c r="DJ102" s="429"/>
      <c r="DK102" s="429"/>
      <c r="DL102" s="429"/>
      <c r="DM102" s="429"/>
    </row>
    <row r="103" spans="1:117" s="1" customFormat="1" ht="15" x14ac:dyDescent="0.25">
      <c r="A103" s="452">
        <v>24</v>
      </c>
      <c r="B103" s="452"/>
      <c r="D103" s="169">
        <v>42495</v>
      </c>
      <c r="E103" s="212"/>
      <c r="F103" s="212">
        <v>0</v>
      </c>
      <c r="G103" s="498"/>
      <c r="H103" s="212"/>
      <c r="L103" s="31"/>
      <c r="M103" s="400"/>
      <c r="N103" s="400"/>
      <c r="O103" s="400"/>
      <c r="P103" s="400"/>
      <c r="Q103" s="437"/>
      <c r="R103" s="550"/>
      <c r="S103" s="486"/>
      <c r="T103" s="486"/>
      <c r="U103" s="486"/>
      <c r="V103" s="486"/>
      <c r="W103" s="547"/>
      <c r="X103" s="546"/>
      <c r="Y103" s="546"/>
      <c r="Z103" s="546"/>
      <c r="AA103" s="546"/>
      <c r="AB103" s="884"/>
      <c r="AC103" s="875"/>
      <c r="AD103" s="498"/>
      <c r="AE103" s="508"/>
      <c r="AF103" s="508"/>
      <c r="AG103" s="508"/>
      <c r="AH103" s="527"/>
      <c r="AI103" s="212"/>
      <c r="AJ103" s="439"/>
      <c r="AK103" s="439"/>
      <c r="AL103" s="439"/>
      <c r="AM103" s="440"/>
    </row>
    <row r="104" spans="1:117" s="1" customFormat="1" ht="15" x14ac:dyDescent="0.25">
      <c r="A104" s="452">
        <v>243</v>
      </c>
      <c r="B104" s="452"/>
      <c r="D104" s="169">
        <v>42495</v>
      </c>
      <c r="E104" s="212"/>
      <c r="F104" s="212">
        <v>0</v>
      </c>
      <c r="G104" s="498"/>
      <c r="H104" s="212"/>
      <c r="L104" s="31"/>
      <c r="M104" s="400"/>
      <c r="N104" s="400"/>
      <c r="O104" s="400"/>
      <c r="P104" s="400"/>
      <c r="Q104" s="437"/>
      <c r="R104" s="550"/>
      <c r="S104" s="486"/>
      <c r="T104" s="486"/>
      <c r="U104" s="486"/>
      <c r="V104" s="486"/>
      <c r="W104" s="547"/>
      <c r="X104" s="546"/>
      <c r="Y104" s="546"/>
      <c r="Z104" s="546"/>
      <c r="AA104" s="546"/>
      <c r="AB104" s="884"/>
      <c r="AC104" s="875"/>
      <c r="AD104" s="498"/>
      <c r="AE104" s="508"/>
      <c r="AF104" s="508"/>
      <c r="AG104" s="508"/>
      <c r="AH104" s="527"/>
      <c r="AI104" s="212"/>
      <c r="AJ104" s="439"/>
      <c r="AK104" s="439"/>
      <c r="AL104" s="439"/>
      <c r="AM104" s="440"/>
    </row>
    <row r="105" spans="1:117" s="1" customFormat="1" ht="15" x14ac:dyDescent="0.25">
      <c r="A105" s="452">
        <v>25</v>
      </c>
      <c r="B105" s="452"/>
      <c r="D105" s="169">
        <v>42495</v>
      </c>
      <c r="E105" s="212"/>
      <c r="F105" s="212">
        <v>0</v>
      </c>
      <c r="G105" s="498"/>
      <c r="H105" s="212"/>
      <c r="L105" s="31"/>
      <c r="M105" s="400"/>
      <c r="N105" s="400"/>
      <c r="O105" s="400"/>
      <c r="P105" s="400"/>
      <c r="Q105" s="437"/>
      <c r="R105" s="550"/>
      <c r="S105" s="486"/>
      <c r="T105" s="486"/>
      <c r="U105" s="486"/>
      <c r="V105" s="486"/>
      <c r="W105" s="547"/>
      <c r="X105" s="546"/>
      <c r="Y105" s="546"/>
      <c r="Z105" s="546"/>
      <c r="AA105" s="546"/>
      <c r="AB105" s="884"/>
      <c r="AC105" s="875"/>
      <c r="AD105" s="498"/>
      <c r="AE105" s="508"/>
      <c r="AF105" s="508"/>
      <c r="AG105" s="508"/>
      <c r="AH105" s="527"/>
      <c r="AI105" s="212"/>
      <c r="AJ105" s="439"/>
      <c r="AK105" s="439"/>
      <c r="AL105" s="439"/>
      <c r="AM105" s="440"/>
    </row>
    <row r="106" spans="1:117" s="1" customFormat="1" ht="15" x14ac:dyDescent="0.25">
      <c r="A106" s="452">
        <v>29</v>
      </c>
      <c r="B106" s="452"/>
      <c r="D106" s="169">
        <v>42495</v>
      </c>
      <c r="E106" s="212"/>
      <c r="F106" s="212">
        <v>1</v>
      </c>
      <c r="G106" s="489" t="s">
        <v>1350</v>
      </c>
      <c r="H106" s="212">
        <v>1</v>
      </c>
      <c r="L106" s="481">
        <v>42502</v>
      </c>
      <c r="M106" s="400">
        <v>42501</v>
      </c>
      <c r="N106" s="400"/>
      <c r="O106" s="400"/>
      <c r="P106" s="400"/>
      <c r="Q106" s="437">
        <v>42501</v>
      </c>
      <c r="R106" s="550"/>
      <c r="S106" s="486">
        <v>0</v>
      </c>
      <c r="T106" s="486">
        <v>7</v>
      </c>
      <c r="U106" s="486">
        <v>8</v>
      </c>
      <c r="V106" s="486"/>
      <c r="W106" s="547">
        <v>12</v>
      </c>
      <c r="X106" s="546">
        <v>8</v>
      </c>
      <c r="Y106" s="546">
        <v>8</v>
      </c>
      <c r="Z106" s="546"/>
      <c r="AA106" s="546"/>
      <c r="AB106" s="883" t="s">
        <v>1351</v>
      </c>
      <c r="AC106" s="875"/>
      <c r="AD106" s="489" t="s">
        <v>1363</v>
      </c>
      <c r="AE106" s="508"/>
      <c r="AF106" s="508"/>
      <c r="AG106" s="508"/>
      <c r="AH106" s="527">
        <v>3</v>
      </c>
      <c r="AI106" s="212"/>
      <c r="AJ106" s="439"/>
      <c r="AK106" s="439"/>
      <c r="AL106" s="439"/>
      <c r="AM106" s="440"/>
    </row>
    <row r="107" spans="1:117" s="1" customFormat="1" ht="15" x14ac:dyDescent="0.25">
      <c r="A107" s="452">
        <v>75</v>
      </c>
      <c r="B107" s="452"/>
      <c r="D107" s="169">
        <v>42495</v>
      </c>
      <c r="E107" s="212"/>
      <c r="F107" s="212">
        <v>1</v>
      </c>
      <c r="G107" s="489" t="s">
        <v>1354</v>
      </c>
      <c r="H107" s="212"/>
      <c r="L107" s="31"/>
      <c r="M107" s="400"/>
      <c r="N107" s="400"/>
      <c r="O107" s="400"/>
      <c r="P107" s="400"/>
      <c r="Q107" s="437"/>
      <c r="R107" s="550"/>
      <c r="S107" s="486"/>
      <c r="T107" s="486"/>
      <c r="U107" s="486"/>
      <c r="V107" s="486"/>
      <c r="W107" s="547"/>
      <c r="X107" s="546"/>
      <c r="Y107" s="546"/>
      <c r="Z107" s="546"/>
      <c r="AA107" s="546"/>
      <c r="AB107" s="884"/>
      <c r="AC107" s="875">
        <v>45</v>
      </c>
      <c r="AD107" s="498"/>
      <c r="AE107" s="508"/>
      <c r="AF107" s="508"/>
      <c r="AG107" s="508"/>
      <c r="AH107" s="527"/>
      <c r="AI107" s="212"/>
      <c r="AJ107" s="439"/>
      <c r="AK107" s="439"/>
      <c r="AL107" s="439"/>
      <c r="AM107" s="898" t="s">
        <v>1478</v>
      </c>
    </row>
    <row r="108" spans="1:117" s="1" customFormat="1" ht="15" x14ac:dyDescent="0.25">
      <c r="A108" s="452">
        <v>11</v>
      </c>
      <c r="B108" s="452"/>
      <c r="D108" s="169">
        <v>42495</v>
      </c>
      <c r="E108" s="559" t="s">
        <v>1359</v>
      </c>
      <c r="F108" s="212"/>
      <c r="G108" s="498"/>
      <c r="H108" s="212"/>
      <c r="L108" s="31"/>
      <c r="M108" s="400"/>
      <c r="N108" s="400"/>
      <c r="O108" s="400"/>
      <c r="P108" s="400"/>
      <c r="Q108" s="437"/>
      <c r="R108" s="550"/>
      <c r="S108" s="486"/>
      <c r="T108" s="486"/>
      <c r="U108" s="486"/>
      <c r="V108" s="486"/>
      <c r="W108" s="547"/>
      <c r="X108" s="546"/>
      <c r="Y108" s="546"/>
      <c r="Z108" s="546"/>
      <c r="AA108" s="546"/>
      <c r="AB108" s="884"/>
      <c r="AC108" s="875"/>
      <c r="AD108" s="498"/>
      <c r="AE108" s="508"/>
      <c r="AF108" s="508"/>
      <c r="AG108" s="508"/>
      <c r="AH108" s="527"/>
      <c r="AI108" s="212"/>
      <c r="AJ108" s="439"/>
      <c r="AK108" s="439"/>
      <c r="AL108" s="439"/>
      <c r="AM108" s="440"/>
    </row>
    <row r="109" spans="1:117" s="1" customFormat="1" ht="15" x14ac:dyDescent="0.25">
      <c r="A109" s="452">
        <v>31</v>
      </c>
      <c r="B109" s="452"/>
      <c r="D109" s="169">
        <v>42495</v>
      </c>
      <c r="E109" s="212"/>
      <c r="F109" s="212">
        <v>1</v>
      </c>
      <c r="G109" s="489" t="s">
        <v>1344</v>
      </c>
      <c r="H109" s="212">
        <v>2</v>
      </c>
      <c r="L109" s="481">
        <v>42504</v>
      </c>
      <c r="M109" s="400"/>
      <c r="N109" s="400"/>
      <c r="O109" s="400"/>
      <c r="P109" s="400"/>
      <c r="Q109" s="437">
        <v>42500</v>
      </c>
      <c r="R109" s="550"/>
      <c r="S109" s="486">
        <v>0</v>
      </c>
      <c r="T109" s="486">
        <v>7</v>
      </c>
      <c r="U109" s="486">
        <v>13</v>
      </c>
      <c r="V109" s="486"/>
      <c r="W109" s="547">
        <v>25</v>
      </c>
      <c r="X109" s="546">
        <v>12</v>
      </c>
      <c r="Y109" s="546">
        <v>13</v>
      </c>
      <c r="Z109" s="546"/>
      <c r="AA109" s="546"/>
      <c r="AB109" s="883" t="s">
        <v>1349</v>
      </c>
      <c r="AC109" s="875"/>
      <c r="AD109" s="489" t="s">
        <v>1368</v>
      </c>
      <c r="AE109" s="519" t="s">
        <v>1368</v>
      </c>
      <c r="AF109" s="508"/>
      <c r="AG109" s="508"/>
      <c r="AH109" s="527">
        <v>3</v>
      </c>
      <c r="AI109" s="212"/>
      <c r="AJ109" s="439"/>
      <c r="AK109" s="439"/>
      <c r="AL109" s="439"/>
      <c r="AM109" s="440"/>
    </row>
    <row r="110" spans="1:117" s="1" customFormat="1" ht="15" x14ac:dyDescent="0.25">
      <c r="A110" s="453">
        <v>30</v>
      </c>
      <c r="B110" s="453"/>
      <c r="D110" s="169">
        <v>42495</v>
      </c>
      <c r="E110" s="559" t="s">
        <v>1359</v>
      </c>
      <c r="F110" s="212"/>
      <c r="G110" s="498"/>
      <c r="H110" s="212"/>
      <c r="L110" s="31"/>
      <c r="M110" s="400"/>
      <c r="N110" s="400"/>
      <c r="O110" s="400"/>
      <c r="P110" s="400"/>
      <c r="Q110" s="437"/>
      <c r="R110" s="550"/>
      <c r="S110" s="486"/>
      <c r="T110" s="486"/>
      <c r="U110" s="486"/>
      <c r="V110" s="486"/>
      <c r="W110" s="547"/>
      <c r="X110" s="546"/>
      <c r="Y110" s="546"/>
      <c r="Z110" s="546"/>
      <c r="AA110" s="546"/>
      <c r="AB110" s="884"/>
      <c r="AC110" s="875"/>
      <c r="AD110" s="498"/>
      <c r="AE110" s="508"/>
      <c r="AF110" s="508"/>
      <c r="AG110" s="508"/>
      <c r="AH110" s="527"/>
      <c r="AI110" s="212"/>
      <c r="AJ110" s="439"/>
      <c r="AK110" s="439"/>
      <c r="AL110" s="439"/>
      <c r="AM110" s="405" t="s">
        <v>1376</v>
      </c>
    </row>
    <row r="111" spans="1:117" s="1" customFormat="1" ht="15" x14ac:dyDescent="0.25">
      <c r="A111" s="453">
        <v>300</v>
      </c>
      <c r="B111" s="453"/>
      <c r="D111" s="169">
        <v>42495</v>
      </c>
      <c r="E111" s="212"/>
      <c r="F111" s="212">
        <v>0</v>
      </c>
      <c r="G111" s="498"/>
      <c r="H111" s="212"/>
      <c r="L111" s="31"/>
      <c r="M111" s="400"/>
      <c r="N111" s="400"/>
      <c r="O111" s="400"/>
      <c r="P111" s="400"/>
      <c r="Q111" s="437"/>
      <c r="R111" s="550"/>
      <c r="S111" s="486"/>
      <c r="T111" s="486"/>
      <c r="U111" s="486"/>
      <c r="V111" s="486"/>
      <c r="W111" s="547"/>
      <c r="X111" s="546"/>
      <c r="Y111" s="546"/>
      <c r="Z111" s="546"/>
      <c r="AA111" s="546"/>
      <c r="AB111" s="884"/>
      <c r="AC111" s="875"/>
      <c r="AD111" s="498"/>
      <c r="AE111" s="508"/>
      <c r="AF111" s="508"/>
      <c r="AG111" s="508"/>
      <c r="AH111" s="527"/>
      <c r="AI111" s="212"/>
      <c r="AJ111" s="439"/>
      <c r="AK111" s="439"/>
      <c r="AL111" s="439"/>
      <c r="AM111" s="405" t="s">
        <v>1376</v>
      </c>
    </row>
    <row r="112" spans="1:117" s="1" customFormat="1" ht="15" x14ac:dyDescent="0.25">
      <c r="A112" s="452">
        <v>26</v>
      </c>
      <c r="B112" s="452"/>
      <c r="D112" s="169">
        <v>42495</v>
      </c>
      <c r="E112" s="212"/>
      <c r="F112" s="212">
        <v>1</v>
      </c>
      <c r="G112" s="489" t="s">
        <v>1344</v>
      </c>
      <c r="H112" s="212">
        <v>2</v>
      </c>
      <c r="L112" s="481">
        <v>42506</v>
      </c>
      <c r="M112" s="400">
        <v>42505</v>
      </c>
      <c r="N112" s="400"/>
      <c r="O112" s="400"/>
      <c r="P112" s="400"/>
      <c r="Q112" s="437">
        <v>42505</v>
      </c>
      <c r="R112" s="550"/>
      <c r="S112" s="486">
        <v>0</v>
      </c>
      <c r="T112" s="486">
        <v>1</v>
      </c>
      <c r="U112" s="486">
        <v>6</v>
      </c>
      <c r="V112" s="486">
        <v>10</v>
      </c>
      <c r="W112" s="547">
        <v>15</v>
      </c>
      <c r="X112" s="546">
        <v>12</v>
      </c>
      <c r="Y112" s="546">
        <v>13</v>
      </c>
      <c r="Z112" s="546">
        <v>13</v>
      </c>
      <c r="AA112" s="546"/>
      <c r="AB112" s="883" t="s">
        <v>1349</v>
      </c>
      <c r="AC112" s="875"/>
      <c r="AD112" s="489" t="s">
        <v>1356</v>
      </c>
      <c r="AE112" s="519" t="s">
        <v>1356</v>
      </c>
      <c r="AF112" s="508"/>
      <c r="AG112" s="508"/>
      <c r="AH112" s="527">
        <v>4</v>
      </c>
      <c r="AI112" s="212"/>
      <c r="AJ112" s="439"/>
      <c r="AK112" s="439"/>
      <c r="AL112" s="439"/>
      <c r="AM112" s="454" t="s">
        <v>1479</v>
      </c>
    </row>
    <row r="113" spans="1:39" s="1" customFormat="1" ht="15" x14ac:dyDescent="0.25">
      <c r="A113" s="452">
        <v>27</v>
      </c>
      <c r="B113" s="452"/>
      <c r="D113" s="169">
        <v>42495</v>
      </c>
      <c r="E113" s="212"/>
      <c r="F113" s="212">
        <v>1</v>
      </c>
      <c r="G113" s="489" t="s">
        <v>1344</v>
      </c>
      <c r="H113" s="212">
        <v>2</v>
      </c>
      <c r="L113" s="481">
        <v>42504</v>
      </c>
      <c r="M113" s="400">
        <v>42503</v>
      </c>
      <c r="N113" s="400"/>
      <c r="O113" s="400"/>
      <c r="P113" s="400"/>
      <c r="Q113" s="437">
        <v>42502</v>
      </c>
      <c r="R113" s="550"/>
      <c r="S113" s="486">
        <v>0</v>
      </c>
      <c r="T113" s="486">
        <v>9</v>
      </c>
      <c r="U113" s="486">
        <v>11</v>
      </c>
      <c r="V113" s="486"/>
      <c r="W113" s="547">
        <v>11</v>
      </c>
      <c r="X113" s="546">
        <v>11</v>
      </c>
      <c r="Y113" s="546">
        <v>11</v>
      </c>
      <c r="Z113" s="546"/>
      <c r="AA113" s="546"/>
      <c r="AB113" s="883" t="s">
        <v>1362</v>
      </c>
      <c r="AC113" s="875"/>
      <c r="AD113" s="489" t="s">
        <v>1370</v>
      </c>
      <c r="AE113" s="519" t="s">
        <v>1370</v>
      </c>
      <c r="AF113" s="508"/>
      <c r="AG113" s="508"/>
      <c r="AH113" s="527">
        <v>2</v>
      </c>
      <c r="AI113" s="212"/>
      <c r="AJ113" s="439"/>
      <c r="AK113" s="439"/>
      <c r="AL113" s="439"/>
      <c r="AM113" s="440"/>
    </row>
    <row r="114" spans="1:39" s="1" customFormat="1" ht="15" x14ac:dyDescent="0.25">
      <c r="A114" s="452">
        <v>231</v>
      </c>
      <c r="B114" s="452"/>
      <c r="D114" s="169">
        <v>42495</v>
      </c>
      <c r="E114" s="212"/>
      <c r="F114" s="212">
        <v>0</v>
      </c>
      <c r="G114" s="498"/>
      <c r="H114" s="212"/>
      <c r="L114" s="31"/>
      <c r="M114" s="400"/>
      <c r="N114" s="400"/>
      <c r="O114" s="400"/>
      <c r="P114" s="400"/>
      <c r="Q114" s="437"/>
      <c r="R114" s="550"/>
      <c r="S114" s="486"/>
      <c r="T114" s="486"/>
      <c r="U114" s="486"/>
      <c r="V114" s="486"/>
      <c r="W114" s="547"/>
      <c r="X114" s="546"/>
      <c r="Y114" s="546"/>
      <c r="Z114" s="546"/>
      <c r="AA114" s="546"/>
      <c r="AB114" s="884"/>
      <c r="AC114" s="875"/>
      <c r="AD114" s="498"/>
      <c r="AE114" s="508"/>
      <c r="AF114" s="508"/>
      <c r="AG114" s="508"/>
      <c r="AH114" s="527"/>
      <c r="AI114" s="212"/>
      <c r="AJ114" s="439"/>
      <c r="AK114" s="439"/>
      <c r="AL114" s="439"/>
      <c r="AM114" s="440"/>
    </row>
    <row r="115" spans="1:39" s="1" customFormat="1" ht="15" x14ac:dyDescent="0.25">
      <c r="A115" s="452">
        <v>229</v>
      </c>
      <c r="B115" s="452"/>
      <c r="D115" s="169">
        <v>42495</v>
      </c>
      <c r="E115" s="212"/>
      <c r="F115" s="212">
        <v>1</v>
      </c>
      <c r="G115" s="489" t="s">
        <v>1344</v>
      </c>
      <c r="H115" s="212">
        <v>2</v>
      </c>
      <c r="L115" s="481">
        <v>42501</v>
      </c>
      <c r="M115" s="400"/>
      <c r="N115" s="400"/>
      <c r="O115" s="400"/>
      <c r="P115" s="400"/>
      <c r="Q115" s="437">
        <v>42500</v>
      </c>
      <c r="R115" s="550"/>
      <c r="S115" s="486">
        <v>1</v>
      </c>
      <c r="T115" s="486">
        <v>11</v>
      </c>
      <c r="U115" s="486">
        <v>17</v>
      </c>
      <c r="V115" s="486"/>
      <c r="W115" s="547">
        <v>18</v>
      </c>
      <c r="X115" s="546">
        <v>17</v>
      </c>
      <c r="Y115" s="546">
        <v>17</v>
      </c>
      <c r="Z115" s="546"/>
      <c r="AA115" s="546"/>
      <c r="AB115" s="883" t="s">
        <v>1413</v>
      </c>
      <c r="AC115" s="875"/>
      <c r="AD115" s="489" t="s">
        <v>1358</v>
      </c>
      <c r="AE115" s="519" t="s">
        <v>1358</v>
      </c>
      <c r="AF115" s="508"/>
      <c r="AG115" s="508"/>
      <c r="AH115" s="527">
        <v>5</v>
      </c>
      <c r="AI115" s="212"/>
      <c r="AJ115" s="439"/>
      <c r="AK115" s="439"/>
      <c r="AL115" s="439"/>
      <c r="AM115" s="440"/>
    </row>
    <row r="116" spans="1:39" s="1" customFormat="1" ht="15" x14ac:dyDescent="0.25">
      <c r="A116" s="452">
        <v>12</v>
      </c>
      <c r="B116" s="452"/>
      <c r="D116" s="169">
        <v>42495</v>
      </c>
      <c r="E116" s="212"/>
      <c r="F116" s="212"/>
      <c r="G116" s="498"/>
      <c r="H116" s="212"/>
      <c r="L116" s="31"/>
      <c r="M116" s="400"/>
      <c r="N116" s="400"/>
      <c r="O116" s="400"/>
      <c r="P116" s="400"/>
      <c r="Q116" s="437"/>
      <c r="R116" s="550"/>
      <c r="S116" s="486"/>
      <c r="T116" s="486"/>
      <c r="U116" s="486"/>
      <c r="V116" s="486"/>
      <c r="W116" s="547"/>
      <c r="X116" s="546"/>
      <c r="Y116" s="546"/>
      <c r="Z116" s="546"/>
      <c r="AA116" s="546"/>
      <c r="AB116" s="884"/>
      <c r="AC116" s="875"/>
      <c r="AD116" s="498"/>
      <c r="AE116" s="508"/>
      <c r="AF116" s="508"/>
      <c r="AG116" s="508"/>
      <c r="AH116" s="527"/>
      <c r="AI116" s="212"/>
      <c r="AJ116" s="439"/>
      <c r="AK116" s="439"/>
      <c r="AL116" s="439"/>
      <c r="AM116" s="440"/>
    </row>
    <row r="117" spans="1:39" s="1" customFormat="1" ht="15" x14ac:dyDescent="0.25">
      <c r="A117" s="452">
        <v>43</v>
      </c>
      <c r="B117" s="452"/>
      <c r="D117" s="169">
        <v>42495</v>
      </c>
      <c r="E117" s="212"/>
      <c r="F117" s="485">
        <v>1</v>
      </c>
      <c r="G117" s="489" t="s">
        <v>1350</v>
      </c>
      <c r="H117" s="212">
        <v>1</v>
      </c>
      <c r="L117" s="481">
        <v>42503</v>
      </c>
      <c r="M117" s="400">
        <v>42502</v>
      </c>
      <c r="N117" s="400"/>
      <c r="O117" s="400"/>
      <c r="P117" s="400"/>
      <c r="Q117" s="437">
        <v>42502</v>
      </c>
      <c r="R117" s="550"/>
      <c r="S117" s="486">
        <v>0</v>
      </c>
      <c r="T117" s="486">
        <v>8</v>
      </c>
      <c r="U117" s="486">
        <v>11</v>
      </c>
      <c r="V117" s="486">
        <v>12</v>
      </c>
      <c r="W117" s="547">
        <v>15</v>
      </c>
      <c r="X117" s="546">
        <v>12</v>
      </c>
      <c r="Y117" s="546">
        <v>12</v>
      </c>
      <c r="Z117" s="546">
        <v>12</v>
      </c>
      <c r="AA117" s="546"/>
      <c r="AB117" s="883" t="s">
        <v>1348</v>
      </c>
      <c r="AC117" s="875"/>
      <c r="AD117" s="489" t="s">
        <v>1477</v>
      </c>
      <c r="AE117" s="508"/>
      <c r="AF117" s="508"/>
      <c r="AG117" s="508"/>
      <c r="AH117" s="527">
        <v>7</v>
      </c>
      <c r="AI117" s="212"/>
      <c r="AJ117" s="439"/>
      <c r="AK117" s="439"/>
      <c r="AL117" s="439"/>
      <c r="AM117" s="440" t="s">
        <v>1474</v>
      </c>
    </row>
    <row r="118" spans="1:39" s="1" customFormat="1" ht="15" x14ac:dyDescent="0.25">
      <c r="A118" s="452">
        <v>106</v>
      </c>
      <c r="B118" s="452"/>
      <c r="D118" s="169">
        <v>42495</v>
      </c>
      <c r="E118" s="212"/>
      <c r="F118" s="212">
        <v>1</v>
      </c>
      <c r="G118" s="489" t="s">
        <v>1350</v>
      </c>
      <c r="H118" s="212"/>
      <c r="L118" s="481">
        <v>42495</v>
      </c>
      <c r="M118" s="400"/>
      <c r="N118" s="400"/>
      <c r="O118" s="400"/>
      <c r="P118" s="400"/>
      <c r="Q118" s="437"/>
      <c r="R118" s="550"/>
      <c r="S118" s="486"/>
      <c r="T118" s="486"/>
      <c r="U118" s="486"/>
      <c r="V118" s="486"/>
      <c r="W118" s="547"/>
      <c r="X118" s="546"/>
      <c r="Y118" s="546"/>
      <c r="Z118" s="546"/>
      <c r="AA118" s="546"/>
      <c r="AB118" s="884"/>
      <c r="AC118" s="875">
        <v>30</v>
      </c>
      <c r="AD118" s="498"/>
      <c r="AE118" s="508"/>
      <c r="AF118" s="508"/>
      <c r="AG118" s="508"/>
      <c r="AH118" s="527"/>
      <c r="AI118" s="212"/>
      <c r="AJ118" s="439"/>
      <c r="AK118" s="439"/>
      <c r="AL118" s="439"/>
      <c r="AM118" s="898" t="s">
        <v>1480</v>
      </c>
    </row>
    <row r="119" spans="1:39" s="1" customFormat="1" ht="15" x14ac:dyDescent="0.25">
      <c r="A119" s="452">
        <v>13</v>
      </c>
      <c r="B119" s="452"/>
      <c r="D119" s="169">
        <v>42495</v>
      </c>
      <c r="E119" s="212"/>
      <c r="F119" s="212">
        <v>1</v>
      </c>
      <c r="G119" s="489" t="s">
        <v>1354</v>
      </c>
      <c r="H119" s="212">
        <v>3</v>
      </c>
      <c r="L119" s="481">
        <v>42499</v>
      </c>
      <c r="M119" s="400"/>
      <c r="N119" s="400"/>
      <c r="O119" s="400"/>
      <c r="P119" s="400"/>
      <c r="Q119" s="437">
        <v>42498</v>
      </c>
      <c r="R119" s="550"/>
      <c r="S119" s="486">
        <v>4</v>
      </c>
      <c r="T119" s="486">
        <v>29</v>
      </c>
      <c r="U119" s="486">
        <v>38</v>
      </c>
      <c r="V119" s="486">
        <v>45</v>
      </c>
      <c r="W119" s="547">
        <v>38</v>
      </c>
      <c r="X119" s="546">
        <v>41</v>
      </c>
      <c r="Y119" s="546">
        <v>45</v>
      </c>
      <c r="Z119" s="546">
        <v>45</v>
      </c>
      <c r="AA119" s="546"/>
      <c r="AB119" s="883" t="s">
        <v>1476</v>
      </c>
      <c r="AC119" s="875"/>
      <c r="AD119" s="489" t="s">
        <v>1477</v>
      </c>
      <c r="AE119" s="519" t="s">
        <v>1477</v>
      </c>
      <c r="AF119" s="519" t="s">
        <v>1477</v>
      </c>
      <c r="AG119" s="508"/>
      <c r="AH119" s="527">
        <v>12</v>
      </c>
      <c r="AI119" s="212"/>
      <c r="AJ119" s="439"/>
      <c r="AK119" s="439"/>
      <c r="AL119" s="439"/>
      <c r="AM119" s="440"/>
    </row>
    <row r="120" spans="1:39" s="1" customFormat="1" ht="15" x14ac:dyDescent="0.25">
      <c r="A120" s="452">
        <v>56</v>
      </c>
      <c r="B120" s="452"/>
      <c r="D120" s="169">
        <v>42495</v>
      </c>
      <c r="E120" s="515" t="s">
        <v>1142</v>
      </c>
      <c r="F120" s="212"/>
      <c r="G120" s="498"/>
      <c r="H120" s="212"/>
      <c r="L120" s="31"/>
      <c r="M120" s="400"/>
      <c r="N120" s="400"/>
      <c r="O120" s="400"/>
      <c r="P120" s="400"/>
      <c r="Q120" s="437"/>
      <c r="R120" s="550"/>
      <c r="S120" s="486"/>
      <c r="T120" s="486"/>
      <c r="U120" s="486"/>
      <c r="V120" s="486"/>
      <c r="W120" s="547"/>
      <c r="X120" s="546"/>
      <c r="Y120" s="546"/>
      <c r="Z120" s="546"/>
      <c r="AA120" s="546"/>
      <c r="AB120" s="884"/>
      <c r="AC120" s="875"/>
      <c r="AD120" s="498"/>
      <c r="AE120" s="508"/>
      <c r="AF120" s="508"/>
      <c r="AG120" s="508"/>
      <c r="AH120" s="527"/>
      <c r="AI120" s="212"/>
      <c r="AJ120" s="439"/>
      <c r="AK120" s="439"/>
      <c r="AL120" s="439"/>
      <c r="AM120" s="440"/>
    </row>
    <row r="121" spans="1:39" s="1" customFormat="1" ht="15" x14ac:dyDescent="0.25">
      <c r="A121" s="452">
        <v>219</v>
      </c>
      <c r="B121" s="452"/>
      <c r="D121" s="169">
        <v>42495</v>
      </c>
      <c r="E121" s="212"/>
      <c r="F121" s="212" t="s">
        <v>1142</v>
      </c>
      <c r="G121" s="498"/>
      <c r="H121" s="212"/>
      <c r="L121" s="31"/>
      <c r="M121" s="400"/>
      <c r="N121" s="400"/>
      <c r="O121" s="400"/>
      <c r="P121" s="400"/>
      <c r="Q121" s="437"/>
      <c r="R121" s="550"/>
      <c r="S121" s="486"/>
      <c r="T121" s="486"/>
      <c r="U121" s="486"/>
      <c r="V121" s="486"/>
      <c r="W121" s="547"/>
      <c r="X121" s="546"/>
      <c r="Y121" s="546"/>
      <c r="Z121" s="546"/>
      <c r="AA121" s="546"/>
      <c r="AB121" s="884"/>
      <c r="AC121" s="875"/>
      <c r="AD121" s="498"/>
      <c r="AE121" s="508"/>
      <c r="AF121" s="508"/>
      <c r="AG121" s="508"/>
      <c r="AH121" s="527"/>
      <c r="AI121" s="212"/>
      <c r="AJ121" s="439"/>
      <c r="AK121" s="439"/>
      <c r="AL121" s="439"/>
      <c r="AM121" s="440"/>
    </row>
    <row r="122" spans="1:39" s="1" customFormat="1" ht="15" x14ac:dyDescent="0.25">
      <c r="A122" s="452">
        <v>57</v>
      </c>
      <c r="B122" s="452"/>
      <c r="D122" s="169">
        <v>42495</v>
      </c>
      <c r="E122" s="212"/>
      <c r="F122" s="212">
        <v>0</v>
      </c>
      <c r="G122" s="498"/>
      <c r="H122" s="212">
        <v>2</v>
      </c>
      <c r="L122" s="31"/>
      <c r="M122" s="400"/>
      <c r="N122" s="400"/>
      <c r="O122" s="400"/>
      <c r="P122" s="400"/>
      <c r="Q122" s="437"/>
      <c r="R122" s="550"/>
      <c r="S122" s="486"/>
      <c r="T122" s="486"/>
      <c r="U122" s="486"/>
      <c r="V122" s="486"/>
      <c r="W122" s="547"/>
      <c r="X122" s="546"/>
      <c r="Y122" s="546"/>
      <c r="Z122" s="546"/>
      <c r="AA122" s="546"/>
      <c r="AB122" s="884"/>
      <c r="AC122" s="875"/>
      <c r="AD122" s="498"/>
      <c r="AE122" s="508"/>
      <c r="AF122" s="508"/>
      <c r="AG122" s="508"/>
      <c r="AH122" s="527"/>
      <c r="AI122" s="212"/>
      <c r="AJ122" s="439"/>
      <c r="AK122" s="439"/>
      <c r="AL122" s="439"/>
      <c r="AM122" s="440"/>
    </row>
    <row r="123" spans="1:39" s="1" customFormat="1" ht="15" x14ac:dyDescent="0.25">
      <c r="A123" s="452">
        <v>112</v>
      </c>
      <c r="B123" s="452"/>
      <c r="D123" s="169">
        <v>42495</v>
      </c>
      <c r="E123" s="515" t="s">
        <v>1142</v>
      </c>
      <c r="F123" s="212"/>
      <c r="G123" s="498"/>
      <c r="H123" s="212"/>
      <c r="L123" s="31"/>
      <c r="M123" s="400"/>
      <c r="N123" s="400"/>
      <c r="O123" s="400"/>
      <c r="P123" s="400"/>
      <c r="Q123" s="437"/>
      <c r="R123" s="550"/>
      <c r="S123" s="486"/>
      <c r="T123" s="486"/>
      <c r="U123" s="486"/>
      <c r="V123" s="486"/>
      <c r="W123" s="547"/>
      <c r="X123" s="546"/>
      <c r="Y123" s="546"/>
      <c r="Z123" s="546"/>
      <c r="AA123" s="546"/>
      <c r="AB123" s="884"/>
      <c r="AC123" s="875"/>
      <c r="AD123" s="498"/>
      <c r="AE123" s="508"/>
      <c r="AF123" s="508"/>
      <c r="AG123" s="508"/>
      <c r="AH123" s="527"/>
      <c r="AI123" s="212"/>
      <c r="AJ123" s="439"/>
      <c r="AK123" s="439"/>
      <c r="AL123" s="439"/>
      <c r="AM123" s="440"/>
    </row>
    <row r="124" spans="1:39" s="1" customFormat="1" ht="15" x14ac:dyDescent="0.25">
      <c r="A124" s="452">
        <v>104</v>
      </c>
      <c r="B124" s="452"/>
      <c r="D124" s="169">
        <v>42495</v>
      </c>
      <c r="E124" s="212"/>
      <c r="F124" s="212">
        <v>1</v>
      </c>
      <c r="G124" s="489" t="s">
        <v>1350</v>
      </c>
      <c r="H124" s="212"/>
      <c r="L124" s="481">
        <v>42504</v>
      </c>
      <c r="M124" s="400"/>
      <c r="N124" s="400"/>
      <c r="O124" s="400"/>
      <c r="P124" s="400"/>
      <c r="Q124" s="437"/>
      <c r="R124" s="550"/>
      <c r="S124" s="486"/>
      <c r="T124" s="486"/>
      <c r="U124" s="486"/>
      <c r="V124" s="486"/>
      <c r="W124" s="547"/>
      <c r="X124" s="546"/>
      <c r="Y124" s="546"/>
      <c r="Z124" s="546"/>
      <c r="AA124" s="546"/>
      <c r="AB124" s="884"/>
      <c r="AC124" s="875"/>
      <c r="AD124" s="498"/>
      <c r="AE124" s="508"/>
      <c r="AF124" s="508"/>
      <c r="AG124" s="508"/>
      <c r="AH124" s="527"/>
      <c r="AI124" s="212"/>
      <c r="AJ124" s="439"/>
      <c r="AK124" s="439"/>
      <c r="AL124" s="439"/>
      <c r="AM124" s="898" t="s">
        <v>1481</v>
      </c>
    </row>
    <row r="125" spans="1:39" s="1" customFormat="1" ht="15" x14ac:dyDescent="0.25">
      <c r="A125" s="452">
        <v>113</v>
      </c>
      <c r="B125" s="452"/>
      <c r="D125" s="169">
        <v>42495</v>
      </c>
      <c r="E125" s="212"/>
      <c r="F125" s="212">
        <v>0</v>
      </c>
      <c r="G125" s="498"/>
      <c r="H125" s="212"/>
      <c r="L125" s="31"/>
      <c r="M125" s="400"/>
      <c r="N125" s="400"/>
      <c r="O125" s="400"/>
      <c r="P125" s="400"/>
      <c r="Q125" s="437"/>
      <c r="R125" s="550"/>
      <c r="S125" s="486"/>
      <c r="T125" s="486"/>
      <c r="U125" s="486"/>
      <c r="V125" s="486"/>
      <c r="W125" s="547"/>
      <c r="X125" s="546"/>
      <c r="Y125" s="546"/>
      <c r="Z125" s="546"/>
      <c r="AA125" s="546"/>
      <c r="AB125" s="884"/>
      <c r="AC125" s="875"/>
      <c r="AD125" s="498"/>
      <c r="AE125" s="508"/>
      <c r="AF125" s="508"/>
      <c r="AG125" s="508"/>
      <c r="AH125" s="527"/>
      <c r="AI125" s="212"/>
      <c r="AJ125" s="439"/>
      <c r="AK125" s="439"/>
      <c r="AL125" s="439"/>
      <c r="AM125" s="440"/>
    </row>
    <row r="126" spans="1:39" s="1" customFormat="1" ht="15" x14ac:dyDescent="0.25">
      <c r="A126" s="452">
        <v>250</v>
      </c>
      <c r="B126" s="452"/>
      <c r="D126" s="169">
        <v>42495</v>
      </c>
      <c r="E126" s="212"/>
      <c r="F126" s="212">
        <v>1</v>
      </c>
      <c r="G126" s="489" t="s">
        <v>1354</v>
      </c>
      <c r="H126" s="212">
        <v>3</v>
      </c>
      <c r="L126" s="481">
        <v>42502</v>
      </c>
      <c r="M126" s="400"/>
      <c r="N126" s="400"/>
      <c r="O126" s="400"/>
      <c r="P126" s="400"/>
      <c r="Q126" s="437">
        <v>42500</v>
      </c>
      <c r="R126" s="550"/>
      <c r="S126" s="486">
        <v>2</v>
      </c>
      <c r="T126" s="486">
        <v>28</v>
      </c>
      <c r="U126" s="486">
        <v>39</v>
      </c>
      <c r="V126" s="486">
        <v>41</v>
      </c>
      <c r="W126" s="547">
        <v>40</v>
      </c>
      <c r="X126" s="546">
        <v>45</v>
      </c>
      <c r="Y126" s="546">
        <v>41</v>
      </c>
      <c r="Z126" s="546">
        <v>41</v>
      </c>
      <c r="AA126" s="546"/>
      <c r="AB126" s="883" t="s">
        <v>1403</v>
      </c>
      <c r="AC126" s="875"/>
      <c r="AD126" s="489" t="s">
        <v>1415</v>
      </c>
      <c r="AE126" s="519" t="s">
        <v>1415</v>
      </c>
      <c r="AF126" s="519" t="s">
        <v>1415</v>
      </c>
      <c r="AG126" s="508"/>
      <c r="AH126" s="527">
        <v>11</v>
      </c>
      <c r="AI126" s="212"/>
      <c r="AJ126" s="439"/>
      <c r="AK126" s="439"/>
      <c r="AL126" s="439"/>
      <c r="AM126" s="454" t="s">
        <v>1482</v>
      </c>
    </row>
    <row r="127" spans="1:39" s="1" customFormat="1" ht="15" x14ac:dyDescent="0.25">
      <c r="A127" s="452">
        <v>223</v>
      </c>
      <c r="B127" s="452"/>
      <c r="D127" s="169">
        <v>42495</v>
      </c>
      <c r="E127" s="212"/>
      <c r="F127" s="212">
        <v>1</v>
      </c>
      <c r="G127" s="489" t="s">
        <v>1350</v>
      </c>
      <c r="H127" s="212">
        <v>1</v>
      </c>
      <c r="L127" s="481">
        <v>42504</v>
      </c>
      <c r="M127" s="400">
        <v>42501</v>
      </c>
      <c r="N127" s="400"/>
      <c r="O127" s="400"/>
      <c r="P127" s="400"/>
      <c r="Q127" s="437">
        <v>42501</v>
      </c>
      <c r="R127" s="550"/>
      <c r="S127" s="486">
        <v>0</v>
      </c>
      <c r="T127" s="486">
        <v>5</v>
      </c>
      <c r="U127" s="486">
        <v>10</v>
      </c>
      <c r="V127" s="486"/>
      <c r="W127" s="547">
        <v>12</v>
      </c>
      <c r="X127" s="546">
        <v>10</v>
      </c>
      <c r="Y127" s="546">
        <v>10</v>
      </c>
      <c r="Z127" s="546"/>
      <c r="AA127" s="546"/>
      <c r="AB127" s="883" t="s">
        <v>1345</v>
      </c>
      <c r="AC127" s="875"/>
      <c r="AD127" s="489" t="s">
        <v>1416</v>
      </c>
      <c r="AE127" s="508"/>
      <c r="AF127" s="508"/>
      <c r="AG127" s="508"/>
      <c r="AH127" s="527"/>
      <c r="AI127" s="212"/>
      <c r="AJ127" s="439"/>
      <c r="AK127" s="439"/>
      <c r="AL127" s="439"/>
      <c r="AM127" s="440"/>
    </row>
    <row r="128" spans="1:39" s="1" customFormat="1" ht="15" x14ac:dyDescent="0.25">
      <c r="A128" s="452">
        <v>137</v>
      </c>
      <c r="B128" s="452"/>
      <c r="D128" s="169">
        <v>42495</v>
      </c>
      <c r="E128" s="515" t="s">
        <v>1142</v>
      </c>
      <c r="F128" s="212"/>
      <c r="G128" s="498"/>
      <c r="H128" s="212"/>
      <c r="L128" s="31"/>
      <c r="M128" s="400"/>
      <c r="N128" s="400"/>
      <c r="O128" s="400"/>
      <c r="P128" s="400"/>
      <c r="Q128" s="437"/>
      <c r="R128" s="550"/>
      <c r="S128" s="486"/>
      <c r="T128" s="486"/>
      <c r="U128" s="486"/>
      <c r="V128" s="486"/>
      <c r="W128" s="547"/>
      <c r="X128" s="546"/>
      <c r="Y128" s="546"/>
      <c r="Z128" s="546"/>
      <c r="AA128" s="546"/>
      <c r="AB128" s="884"/>
      <c r="AC128" s="875"/>
      <c r="AD128" s="498"/>
      <c r="AE128" s="508"/>
      <c r="AF128" s="508"/>
      <c r="AG128" s="508"/>
      <c r="AH128" s="527"/>
      <c r="AI128" s="212"/>
      <c r="AJ128" s="439"/>
      <c r="AK128" s="439"/>
      <c r="AL128" s="439"/>
      <c r="AM128" s="440"/>
    </row>
    <row r="129" spans="1:117" s="429" customFormat="1" ht="15" x14ac:dyDescent="0.25">
      <c r="A129" s="452">
        <v>413</v>
      </c>
      <c r="B129" s="452"/>
      <c r="C129" s="1"/>
      <c r="D129" s="169">
        <v>42495</v>
      </c>
      <c r="E129" s="212"/>
      <c r="F129" s="212">
        <v>1</v>
      </c>
      <c r="G129" s="489" t="s">
        <v>1350</v>
      </c>
      <c r="H129" s="212">
        <v>1</v>
      </c>
      <c r="I129" s="1"/>
      <c r="J129" s="1"/>
      <c r="K129" s="1"/>
      <c r="L129" s="481">
        <v>42502</v>
      </c>
      <c r="M129" s="400">
        <v>42501</v>
      </c>
      <c r="N129" s="400"/>
      <c r="O129" s="400"/>
      <c r="P129" s="400"/>
      <c r="Q129" s="437">
        <v>42501</v>
      </c>
      <c r="R129" s="550"/>
      <c r="S129" s="486">
        <v>0</v>
      </c>
      <c r="T129" s="486">
        <v>7</v>
      </c>
      <c r="U129" s="486">
        <v>12</v>
      </c>
      <c r="V129" s="486"/>
      <c r="W129" s="547">
        <v>11</v>
      </c>
      <c r="X129" s="546">
        <v>10</v>
      </c>
      <c r="Y129" s="546">
        <v>12</v>
      </c>
      <c r="Z129" s="546"/>
      <c r="AA129" s="546"/>
      <c r="AB129" s="883" t="s">
        <v>1348</v>
      </c>
      <c r="AC129" s="875"/>
      <c r="AD129" s="489" t="s">
        <v>1363</v>
      </c>
      <c r="AE129" s="508"/>
      <c r="AF129" s="508"/>
      <c r="AG129" s="508"/>
      <c r="AH129" s="527"/>
      <c r="AI129" s="212">
        <v>1</v>
      </c>
      <c r="AJ129" s="439"/>
      <c r="AK129" s="439"/>
      <c r="AL129" s="439"/>
      <c r="AM129" s="454" t="s">
        <v>1377</v>
      </c>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row>
    <row r="130" spans="1:117" ht="15" x14ac:dyDescent="0.25">
      <c r="A130" s="452">
        <v>230</v>
      </c>
      <c r="B130" s="452"/>
      <c r="C130" s="1"/>
      <c r="D130" s="169">
        <v>42500</v>
      </c>
      <c r="E130" s="212"/>
      <c r="F130" s="212">
        <v>1</v>
      </c>
      <c r="G130" s="489"/>
      <c r="H130" s="212">
        <v>2</v>
      </c>
      <c r="I130" s="1"/>
      <c r="J130" s="1"/>
      <c r="K130" s="1"/>
      <c r="M130" s="400"/>
      <c r="N130" s="400"/>
      <c r="O130" s="400"/>
      <c r="P130" s="400"/>
      <c r="Q130" s="437">
        <v>42500</v>
      </c>
      <c r="R130" s="550"/>
      <c r="S130" s="486">
        <v>1</v>
      </c>
      <c r="T130" s="486">
        <v>11</v>
      </c>
      <c r="U130" s="486">
        <v>16</v>
      </c>
      <c r="V130" s="486"/>
      <c r="W130" s="547"/>
      <c r="X130" s="546">
        <v>20</v>
      </c>
      <c r="Y130" s="546">
        <v>16</v>
      </c>
      <c r="Z130" s="546">
        <v>16</v>
      </c>
      <c r="AA130" s="546"/>
      <c r="AB130" s="883" t="s">
        <v>1371</v>
      </c>
      <c r="AC130" s="875"/>
      <c r="AD130" s="489" t="s">
        <v>1358</v>
      </c>
      <c r="AE130" s="519" t="s">
        <v>1358</v>
      </c>
      <c r="AF130" s="508"/>
      <c r="AG130" s="508"/>
      <c r="AI130" s="212">
        <v>1</v>
      </c>
      <c r="AJ130" s="439"/>
      <c r="AK130" s="439"/>
      <c r="AL130" s="439"/>
      <c r="AM130" s="898" t="s">
        <v>1484</v>
      </c>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row>
    <row r="131" spans="1:117" ht="15" x14ac:dyDescent="0.25">
      <c r="A131" s="452">
        <v>136</v>
      </c>
      <c r="B131" s="452"/>
      <c r="C131" s="1"/>
      <c r="D131" s="169">
        <v>42495</v>
      </c>
      <c r="E131" s="212"/>
      <c r="F131" s="212">
        <v>1</v>
      </c>
      <c r="G131" s="489" t="s">
        <v>1350</v>
      </c>
      <c r="H131" s="212"/>
      <c r="I131" s="1"/>
      <c r="J131" s="1"/>
      <c r="K131" s="1"/>
      <c r="L131" s="481">
        <v>42506</v>
      </c>
      <c r="M131" s="400"/>
      <c r="N131" s="400"/>
      <c r="O131" s="400"/>
      <c r="P131" s="400"/>
      <c r="Q131" s="437"/>
      <c r="R131" s="550"/>
      <c r="S131" s="486"/>
      <c r="T131" s="486"/>
      <c r="U131" s="486"/>
      <c r="V131" s="486"/>
      <c r="W131" s="547"/>
      <c r="X131" s="546"/>
      <c r="Y131" s="546"/>
      <c r="Z131" s="546"/>
      <c r="AA131" s="546"/>
      <c r="AB131" s="884"/>
      <c r="AC131" s="875"/>
      <c r="AD131" s="498"/>
      <c r="AE131" s="508"/>
      <c r="AF131" s="508"/>
      <c r="AG131" s="508"/>
      <c r="AI131" s="212"/>
      <c r="AJ131" s="439"/>
      <c r="AK131" s="439"/>
      <c r="AL131" s="439"/>
      <c r="AM131" s="898" t="s">
        <v>1483</v>
      </c>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row>
    <row r="132" spans="1:117" ht="15" x14ac:dyDescent="0.25">
      <c r="A132" s="453">
        <v>125</v>
      </c>
      <c r="B132" s="453"/>
      <c r="C132" s="1"/>
      <c r="D132" s="169">
        <v>42495</v>
      </c>
      <c r="E132" s="212"/>
      <c r="F132" s="212">
        <v>0</v>
      </c>
      <c r="G132" s="489"/>
      <c r="H132" s="212"/>
      <c r="I132" s="1"/>
      <c r="J132" s="1"/>
      <c r="K132" s="1"/>
      <c r="L132" s="481"/>
      <c r="M132" s="400"/>
      <c r="N132" s="400"/>
      <c r="O132" s="400"/>
      <c r="P132" s="400"/>
      <c r="Q132" s="437"/>
      <c r="R132" s="550"/>
      <c r="S132" s="486"/>
      <c r="T132" s="486"/>
      <c r="U132" s="486"/>
      <c r="V132" s="486"/>
      <c r="W132" s="547"/>
      <c r="X132" s="546"/>
      <c r="Y132" s="546"/>
      <c r="Z132" s="546"/>
      <c r="AA132" s="546"/>
      <c r="AB132" s="884"/>
      <c r="AC132" s="875"/>
      <c r="AD132" s="489" t="s">
        <v>1454</v>
      </c>
      <c r="AE132" s="508"/>
      <c r="AF132" s="508"/>
      <c r="AG132" s="508"/>
      <c r="AI132" s="212"/>
      <c r="AJ132" s="439"/>
      <c r="AK132" s="439"/>
      <c r="AL132" s="439"/>
      <c r="AM132" s="405" t="s">
        <v>1475</v>
      </c>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row>
    <row r="133" spans="1:117" ht="15" x14ac:dyDescent="0.25">
      <c r="A133" s="453">
        <v>84</v>
      </c>
      <c r="B133" s="453"/>
      <c r="C133" s="1"/>
      <c r="D133" s="169">
        <v>42495</v>
      </c>
      <c r="E133" s="212"/>
      <c r="F133" s="212">
        <v>1</v>
      </c>
      <c r="G133" s="489" t="s">
        <v>1350</v>
      </c>
      <c r="H133" s="212"/>
      <c r="I133" s="1"/>
      <c r="J133" s="1"/>
      <c r="K133" s="1"/>
      <c r="L133" s="31"/>
      <c r="M133" s="400">
        <v>42506</v>
      </c>
      <c r="O133" s="400"/>
      <c r="P133" s="400"/>
      <c r="Q133" s="400">
        <v>42505</v>
      </c>
      <c r="R133" s="550"/>
      <c r="S133" s="486">
        <v>0</v>
      </c>
      <c r="T133" s="486">
        <v>1</v>
      </c>
      <c r="U133" s="486">
        <v>2</v>
      </c>
      <c r="V133" s="486"/>
      <c r="W133" s="547"/>
      <c r="X133" s="546">
        <v>2</v>
      </c>
      <c r="Y133" s="546">
        <v>2</v>
      </c>
      <c r="Z133" s="546"/>
      <c r="AA133" s="546"/>
      <c r="AB133" s="883" t="s">
        <v>1344</v>
      </c>
      <c r="AC133" s="875"/>
      <c r="AD133" s="489" t="s">
        <v>1370</v>
      </c>
      <c r="AE133" s="508"/>
      <c r="AF133" s="508"/>
      <c r="AG133" s="508"/>
      <c r="AI133" s="212"/>
      <c r="AJ133" s="439"/>
      <c r="AK133" s="439"/>
      <c r="AL133" s="439"/>
      <c r="AM133" s="405" t="s">
        <v>1378</v>
      </c>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row>
    <row r="134" spans="1:117" s="1" customFormat="1" ht="15" x14ac:dyDescent="0.25">
      <c r="A134" s="531">
        <v>411</v>
      </c>
      <c r="B134" s="453"/>
      <c r="D134" s="169">
        <v>42500</v>
      </c>
      <c r="E134" s="212"/>
      <c r="F134" s="212">
        <v>1</v>
      </c>
      <c r="G134" s="519"/>
      <c r="H134" s="212">
        <v>1</v>
      </c>
      <c r="M134" s="400"/>
      <c r="N134" s="400"/>
      <c r="O134" s="400"/>
      <c r="P134" s="400"/>
      <c r="Q134" s="400">
        <v>42499</v>
      </c>
      <c r="R134" s="485"/>
      <c r="S134" s="486">
        <v>3</v>
      </c>
      <c r="T134" s="486">
        <v>13</v>
      </c>
      <c r="U134" s="486">
        <v>18</v>
      </c>
      <c r="V134" s="486">
        <v>18</v>
      </c>
      <c r="W134" s="546"/>
      <c r="X134" s="546">
        <v>21</v>
      </c>
      <c r="Y134" s="546">
        <v>19</v>
      </c>
      <c r="Z134" s="546">
        <v>19</v>
      </c>
      <c r="AA134" s="546">
        <v>19</v>
      </c>
      <c r="AB134" s="888" t="s">
        <v>1369</v>
      </c>
      <c r="AC134" s="889"/>
      <c r="AD134" s="519" t="s">
        <v>1368</v>
      </c>
      <c r="AE134" s="508"/>
      <c r="AF134" s="508"/>
      <c r="AG134" s="508"/>
      <c r="AH134" s="212">
        <v>4</v>
      </c>
      <c r="AI134" s="212"/>
      <c r="AJ134" s="439"/>
      <c r="AK134" s="439"/>
      <c r="AL134" s="439"/>
      <c r="AM134" s="172" t="s">
        <v>1437</v>
      </c>
    </row>
    <row r="135" spans="1:117" s="429" customFormat="1" ht="15" x14ac:dyDescent="0.25">
      <c r="A135" s="532">
        <v>412</v>
      </c>
      <c r="B135" s="455"/>
      <c r="D135" s="425">
        <v>42500</v>
      </c>
      <c r="E135" s="441"/>
      <c r="F135" s="441">
        <v>1</v>
      </c>
      <c r="G135" s="560"/>
      <c r="H135" s="441">
        <v>1</v>
      </c>
      <c r="L135" s="442"/>
      <c r="M135" s="443">
        <v>42505</v>
      </c>
      <c r="N135" s="443"/>
      <c r="O135" s="443"/>
      <c r="P135" s="443"/>
      <c r="Q135" s="444">
        <v>42504</v>
      </c>
      <c r="R135" s="553"/>
      <c r="S135" s="488">
        <v>0</v>
      </c>
      <c r="T135" s="488">
        <v>1</v>
      </c>
      <c r="U135" s="488">
        <v>3</v>
      </c>
      <c r="V135" s="488"/>
      <c r="W135" s="555"/>
      <c r="X135" s="549">
        <v>3</v>
      </c>
      <c r="Y135" s="549">
        <v>3</v>
      </c>
      <c r="Z135" s="549"/>
      <c r="AA135" s="549"/>
      <c r="AB135" s="890" t="s">
        <v>1354</v>
      </c>
      <c r="AC135" s="887"/>
      <c r="AD135" s="560" t="s">
        <v>1416</v>
      </c>
      <c r="AE135" s="509"/>
      <c r="AF135" s="509"/>
      <c r="AG135" s="509"/>
      <c r="AH135" s="528">
        <v>1</v>
      </c>
      <c r="AI135" s="441"/>
      <c r="AJ135" s="446"/>
      <c r="AK135" s="446"/>
      <c r="AL135" s="446"/>
      <c r="AM135" s="456"/>
    </row>
    <row r="136" spans="1:117" ht="15" x14ac:dyDescent="0.25">
      <c r="A136" s="100">
        <v>40</v>
      </c>
      <c r="B136" s="100"/>
      <c r="D136" s="169">
        <v>42495</v>
      </c>
      <c r="E136" s="78"/>
      <c r="F136" s="78">
        <v>0</v>
      </c>
      <c r="G136" s="498"/>
      <c r="H136" s="212"/>
      <c r="I136" s="1"/>
      <c r="J136" s="1"/>
      <c r="K136" s="1"/>
      <c r="L136" s="31"/>
      <c r="M136" s="448"/>
      <c r="N136" s="448"/>
      <c r="O136" s="448"/>
      <c r="P136" s="448"/>
      <c r="Q136" s="437"/>
      <c r="R136" s="550"/>
      <c r="S136" s="486"/>
      <c r="T136" s="486"/>
      <c r="U136" s="486"/>
      <c r="V136" s="486"/>
      <c r="W136" s="547"/>
      <c r="X136" s="546"/>
      <c r="Y136" s="546"/>
      <c r="Z136" s="546"/>
      <c r="AA136" s="546"/>
      <c r="AB136" s="884"/>
      <c r="AC136" s="875"/>
      <c r="AD136" s="498"/>
      <c r="AE136" s="508"/>
      <c r="AF136" s="508"/>
      <c r="AG136" s="508"/>
      <c r="AI136" s="212"/>
      <c r="AJ136" s="449"/>
      <c r="AK136" s="449"/>
      <c r="AL136" s="449"/>
      <c r="AM136" s="440"/>
    </row>
    <row r="137" spans="1:117" ht="15" x14ac:dyDescent="0.25">
      <c r="A137" s="100">
        <v>23</v>
      </c>
      <c r="B137" s="100"/>
      <c r="D137" s="169">
        <v>42495</v>
      </c>
      <c r="E137" s="78"/>
      <c r="F137" s="78">
        <v>1</v>
      </c>
      <c r="G137" s="498" t="s">
        <v>1350</v>
      </c>
      <c r="H137" s="212">
        <v>1</v>
      </c>
      <c r="I137" s="1"/>
      <c r="J137" s="1"/>
      <c r="K137" s="1"/>
      <c r="L137" s="481">
        <v>42503</v>
      </c>
      <c r="M137" s="448"/>
      <c r="N137" s="448"/>
      <c r="O137" s="448"/>
      <c r="P137" s="448"/>
      <c r="Q137" s="437">
        <v>42500</v>
      </c>
      <c r="R137" s="550"/>
      <c r="S137" s="486">
        <v>1</v>
      </c>
      <c r="T137" s="486"/>
      <c r="U137" s="486"/>
      <c r="V137" s="486"/>
      <c r="W137" s="547">
        <v>12</v>
      </c>
      <c r="X137" s="546">
        <v>7</v>
      </c>
      <c r="Y137" s="546"/>
      <c r="Z137" s="546"/>
      <c r="AA137" s="546"/>
      <c r="AB137" s="884"/>
      <c r="AC137" s="875"/>
      <c r="AD137" s="498" t="s">
        <v>1365</v>
      </c>
      <c r="AE137" s="508"/>
      <c r="AF137" s="508"/>
      <c r="AG137" s="508"/>
      <c r="AI137" s="212">
        <v>1</v>
      </c>
      <c r="AJ137" s="449"/>
      <c r="AK137" s="449"/>
      <c r="AL137" s="449"/>
      <c r="AM137" s="897" t="s">
        <v>1490</v>
      </c>
    </row>
    <row r="138" spans="1:117" ht="15" x14ac:dyDescent="0.25">
      <c r="A138" s="100">
        <v>6</v>
      </c>
      <c r="B138" s="100"/>
      <c r="D138" s="169">
        <v>42495</v>
      </c>
      <c r="E138" s="78"/>
      <c r="F138" s="78">
        <v>0</v>
      </c>
      <c r="G138" s="498"/>
      <c r="H138" s="212"/>
      <c r="I138" s="1"/>
      <c r="J138" s="1"/>
      <c r="K138" s="1"/>
      <c r="L138" s="31"/>
      <c r="M138" s="448"/>
      <c r="N138" s="448"/>
      <c r="O138" s="448"/>
      <c r="P138" s="448"/>
      <c r="Q138" s="437"/>
      <c r="R138" s="550"/>
      <c r="S138" s="486"/>
      <c r="T138" s="486"/>
      <c r="U138" s="486"/>
      <c r="V138" s="486"/>
      <c r="W138" s="547"/>
      <c r="X138" s="546"/>
      <c r="Y138" s="546"/>
      <c r="Z138" s="546"/>
      <c r="AA138" s="546"/>
      <c r="AB138" s="884"/>
      <c r="AC138" s="875"/>
      <c r="AD138" s="498"/>
      <c r="AE138" s="508"/>
      <c r="AF138" s="508"/>
      <c r="AG138" s="508"/>
      <c r="AI138" s="212"/>
      <c r="AJ138" s="449"/>
      <c r="AK138" s="449"/>
      <c r="AL138" s="449"/>
      <c r="AM138" s="440"/>
    </row>
    <row r="139" spans="1:117" ht="15" x14ac:dyDescent="0.25">
      <c r="A139" s="100">
        <v>95</v>
      </c>
      <c r="B139" s="100"/>
      <c r="D139" s="169">
        <v>42495</v>
      </c>
      <c r="E139" s="78"/>
      <c r="F139" s="78">
        <v>1</v>
      </c>
      <c r="G139" s="498" t="s">
        <v>1354</v>
      </c>
      <c r="H139" s="212">
        <v>3</v>
      </c>
      <c r="I139" s="1"/>
      <c r="J139" s="1"/>
      <c r="K139" s="1"/>
      <c r="L139" s="481">
        <v>42499</v>
      </c>
      <c r="M139" s="448"/>
      <c r="N139" s="448"/>
      <c r="O139" s="448"/>
      <c r="P139" s="448"/>
      <c r="Q139" s="437">
        <v>42498</v>
      </c>
      <c r="R139" s="550"/>
      <c r="S139" s="486">
        <v>11</v>
      </c>
      <c r="T139" s="486">
        <v>45</v>
      </c>
      <c r="U139" s="486">
        <v>56</v>
      </c>
      <c r="V139" s="486"/>
      <c r="W139" s="547">
        <v>48</v>
      </c>
      <c r="X139" s="546">
        <v>56</v>
      </c>
      <c r="Y139" s="546">
        <v>56</v>
      </c>
      <c r="AA139" s="546"/>
      <c r="AB139" s="891">
        <v>56</v>
      </c>
      <c r="AC139" s="875"/>
      <c r="AD139" s="498" t="s">
        <v>1415</v>
      </c>
      <c r="AE139" s="508" t="s">
        <v>1415</v>
      </c>
      <c r="AF139" s="508"/>
      <c r="AG139" s="508"/>
      <c r="AH139" s="527">
        <v>10</v>
      </c>
      <c r="AI139" s="212"/>
      <c r="AJ139" s="449"/>
      <c r="AK139" s="449"/>
      <c r="AL139" s="449"/>
      <c r="AM139" s="440"/>
    </row>
    <row r="140" spans="1:117" ht="15" x14ac:dyDescent="0.25">
      <c r="A140" s="457">
        <v>93</v>
      </c>
      <c r="B140" s="457"/>
      <c r="D140" s="169">
        <v>42495</v>
      </c>
      <c r="E140" s="78"/>
      <c r="F140" s="78">
        <v>1</v>
      </c>
      <c r="G140" s="498" t="s">
        <v>1350</v>
      </c>
      <c r="H140" s="212">
        <v>2</v>
      </c>
      <c r="I140" s="1"/>
      <c r="J140" s="1"/>
      <c r="K140" s="1"/>
      <c r="L140" s="481">
        <v>42503</v>
      </c>
      <c r="M140" s="448"/>
      <c r="N140" s="448"/>
      <c r="O140" s="448"/>
      <c r="P140" s="448"/>
      <c r="Q140" s="437">
        <v>42500</v>
      </c>
      <c r="R140" s="550"/>
      <c r="S140" s="486">
        <v>2</v>
      </c>
      <c r="T140" s="486">
        <v>10</v>
      </c>
      <c r="U140" s="486">
        <v>14</v>
      </c>
      <c r="V140" s="486">
        <v>16</v>
      </c>
      <c r="W140" s="547">
        <v>15</v>
      </c>
      <c r="X140" s="546">
        <v>14</v>
      </c>
      <c r="Y140" s="546">
        <v>16</v>
      </c>
      <c r="Z140" s="546">
        <v>16</v>
      </c>
      <c r="AA140" s="546"/>
      <c r="AB140" s="884" t="s">
        <v>1371</v>
      </c>
      <c r="AC140" s="875"/>
      <c r="AD140" s="498" t="s">
        <v>1356</v>
      </c>
      <c r="AE140" s="508" t="s">
        <v>1356</v>
      </c>
      <c r="AF140" s="508"/>
      <c r="AG140" s="508"/>
      <c r="AH140" s="527">
        <v>7</v>
      </c>
      <c r="AI140" s="212"/>
      <c r="AJ140" s="449"/>
      <c r="AK140" s="449"/>
      <c r="AL140" s="449"/>
      <c r="AM140" s="405" t="s">
        <v>1486</v>
      </c>
    </row>
    <row r="141" spans="1:117" ht="15" x14ac:dyDescent="0.25">
      <c r="A141" s="457">
        <v>114</v>
      </c>
      <c r="B141" s="457"/>
      <c r="D141" s="169">
        <v>42495</v>
      </c>
      <c r="E141" s="510" t="s">
        <v>1359</v>
      </c>
      <c r="F141" s="78"/>
      <c r="G141" s="498"/>
      <c r="H141" s="212"/>
      <c r="I141" s="1"/>
      <c r="J141" s="1"/>
      <c r="K141" s="1"/>
      <c r="L141" s="31"/>
      <c r="M141" s="448"/>
      <c r="N141" s="448"/>
      <c r="O141" s="448"/>
      <c r="P141" s="448"/>
      <c r="Q141" s="437"/>
      <c r="R141" s="550"/>
      <c r="S141" s="486"/>
      <c r="T141" s="486"/>
      <c r="U141" s="486"/>
      <c r="V141" s="486"/>
      <c r="W141" s="547"/>
      <c r="X141" s="546"/>
      <c r="Y141" s="546"/>
      <c r="Z141" s="546"/>
      <c r="AA141" s="546"/>
      <c r="AB141" s="884"/>
      <c r="AC141" s="875"/>
      <c r="AD141" s="498"/>
      <c r="AE141" s="508"/>
      <c r="AF141" s="508"/>
      <c r="AG141" s="508"/>
      <c r="AI141" s="212"/>
      <c r="AJ141" s="449"/>
      <c r="AK141" s="449"/>
      <c r="AL141" s="449"/>
      <c r="AM141" s="405" t="s">
        <v>1486</v>
      </c>
    </row>
    <row r="142" spans="1:117" ht="15" x14ac:dyDescent="0.25">
      <c r="A142" s="100">
        <v>94</v>
      </c>
      <c r="B142" s="100"/>
      <c r="D142" s="169">
        <v>42495</v>
      </c>
      <c r="E142" s="78"/>
      <c r="F142" s="78">
        <v>1</v>
      </c>
      <c r="G142" s="498" t="s">
        <v>1350</v>
      </c>
      <c r="H142" s="212">
        <v>1</v>
      </c>
      <c r="I142" s="1"/>
      <c r="J142" s="1"/>
      <c r="K142" s="1"/>
      <c r="L142" s="481">
        <v>42505</v>
      </c>
      <c r="M142" s="448">
        <v>42505</v>
      </c>
      <c r="N142" s="448"/>
      <c r="O142" s="448"/>
      <c r="P142" s="448"/>
      <c r="Q142" s="437">
        <v>42505</v>
      </c>
      <c r="R142" s="550"/>
      <c r="S142" s="486">
        <v>0</v>
      </c>
      <c r="T142" s="486">
        <v>1</v>
      </c>
      <c r="U142" s="486">
        <v>3</v>
      </c>
      <c r="V142" s="486"/>
      <c r="W142" s="547">
        <v>3</v>
      </c>
      <c r="X142" s="546">
        <v>3</v>
      </c>
      <c r="Y142" s="546">
        <v>3</v>
      </c>
      <c r="Z142" s="546"/>
      <c r="AA142" s="546"/>
      <c r="AB142" s="884" t="s">
        <v>1354</v>
      </c>
      <c r="AC142" s="875"/>
      <c r="AD142" s="498" t="s">
        <v>1372</v>
      </c>
      <c r="AE142" s="508"/>
      <c r="AF142" s="508"/>
      <c r="AG142" s="508"/>
      <c r="AH142" s="527">
        <v>1</v>
      </c>
      <c r="AI142" s="212"/>
      <c r="AJ142" s="449"/>
      <c r="AK142" s="449"/>
      <c r="AL142" s="449"/>
      <c r="AM142" s="440"/>
    </row>
    <row r="143" spans="1:117" ht="15" x14ac:dyDescent="0.25">
      <c r="A143" s="100">
        <v>8</v>
      </c>
      <c r="B143" s="100"/>
      <c r="D143" s="169">
        <v>42495</v>
      </c>
      <c r="E143" s="78"/>
      <c r="F143" s="78">
        <v>1</v>
      </c>
      <c r="G143" s="498" t="s">
        <v>1344</v>
      </c>
      <c r="H143" s="212">
        <v>2</v>
      </c>
      <c r="I143" s="1"/>
      <c r="J143" s="1"/>
      <c r="K143" s="1"/>
      <c r="L143" s="481">
        <v>42505</v>
      </c>
      <c r="M143" s="448">
        <v>42505</v>
      </c>
      <c r="N143" s="448"/>
      <c r="O143" s="448"/>
      <c r="P143" s="448"/>
      <c r="Q143" s="437">
        <v>42504</v>
      </c>
      <c r="R143" s="550"/>
      <c r="S143" s="486">
        <v>0</v>
      </c>
      <c r="T143" s="486">
        <v>2</v>
      </c>
      <c r="U143" s="486">
        <v>5</v>
      </c>
      <c r="V143" s="486">
        <v>6</v>
      </c>
      <c r="W143" s="547">
        <v>10</v>
      </c>
      <c r="X143" s="546">
        <v>6</v>
      </c>
      <c r="Y143" s="546">
        <v>6</v>
      </c>
      <c r="Z143" s="558">
        <v>6</v>
      </c>
      <c r="AA143" s="546"/>
      <c r="AB143" s="884" t="s">
        <v>1357</v>
      </c>
      <c r="AC143" s="875"/>
      <c r="AD143" s="498" t="s">
        <v>1416</v>
      </c>
      <c r="AE143" s="508" t="s">
        <v>1416</v>
      </c>
      <c r="AF143" s="508"/>
      <c r="AG143" s="508"/>
      <c r="AI143" s="212"/>
      <c r="AJ143" s="449"/>
      <c r="AK143" s="449"/>
      <c r="AL143" s="449"/>
      <c r="AM143" s="440"/>
    </row>
    <row r="144" spans="1:117" ht="15" x14ac:dyDescent="0.25">
      <c r="A144" s="100">
        <v>4</v>
      </c>
      <c r="B144" s="100"/>
      <c r="D144" s="169">
        <v>42495</v>
      </c>
      <c r="E144" s="510" t="s">
        <v>1359</v>
      </c>
      <c r="F144" s="78"/>
      <c r="G144" s="498"/>
      <c r="H144" s="212"/>
      <c r="I144" s="1"/>
      <c r="J144" s="1"/>
      <c r="K144" s="1"/>
      <c r="L144" s="31"/>
      <c r="M144" s="448"/>
      <c r="N144" s="448"/>
      <c r="O144" s="448"/>
      <c r="P144" s="448"/>
      <c r="Q144" s="437"/>
      <c r="R144" s="550"/>
      <c r="S144" s="486"/>
      <c r="T144" s="486"/>
      <c r="U144" s="486"/>
      <c r="V144" s="486"/>
      <c r="W144" s="547"/>
      <c r="X144" s="546"/>
      <c r="Y144" s="546"/>
      <c r="AA144" s="546"/>
      <c r="AB144" s="884"/>
      <c r="AC144" s="875"/>
      <c r="AD144" s="498"/>
      <c r="AE144" s="508"/>
      <c r="AF144" s="508"/>
      <c r="AG144" s="508"/>
      <c r="AI144" s="212"/>
      <c r="AJ144" s="449"/>
      <c r="AK144" s="449"/>
      <c r="AL144" s="449"/>
      <c r="AM144" s="440"/>
    </row>
    <row r="145" spans="1:39" ht="15" x14ac:dyDescent="0.25">
      <c r="A145" s="100">
        <v>116</v>
      </c>
      <c r="B145" s="100"/>
      <c r="D145" s="169">
        <v>42495</v>
      </c>
      <c r="E145" s="78"/>
      <c r="F145" s="78">
        <v>1</v>
      </c>
      <c r="G145" s="498" t="s">
        <v>1350</v>
      </c>
      <c r="H145" s="212">
        <v>1</v>
      </c>
      <c r="I145" s="1"/>
      <c r="J145" s="1"/>
      <c r="K145" s="1"/>
      <c r="L145" s="481">
        <v>42504</v>
      </c>
      <c r="M145" s="448">
        <v>42504</v>
      </c>
      <c r="N145" s="448"/>
      <c r="O145" s="448"/>
      <c r="P145" s="448"/>
      <c r="Q145" s="437">
        <v>42503</v>
      </c>
      <c r="R145" s="550"/>
      <c r="S145" s="486">
        <v>0</v>
      </c>
      <c r="T145" s="486">
        <v>4</v>
      </c>
      <c r="U145" s="486">
        <v>4</v>
      </c>
      <c r="V145" s="486"/>
      <c r="W145" s="547">
        <v>3</v>
      </c>
      <c r="X145" s="546">
        <v>6</v>
      </c>
      <c r="Y145" s="546">
        <v>4</v>
      </c>
      <c r="AA145" s="546"/>
      <c r="AB145" s="884"/>
      <c r="AC145" s="875"/>
      <c r="AD145" s="498" t="s">
        <v>1363</v>
      </c>
      <c r="AE145" s="508"/>
      <c r="AF145" s="508"/>
      <c r="AG145" s="508"/>
      <c r="AH145" s="527">
        <v>3</v>
      </c>
      <c r="AI145" s="212"/>
      <c r="AJ145" s="449"/>
      <c r="AK145" s="449"/>
      <c r="AL145" s="449"/>
      <c r="AM145" s="440"/>
    </row>
    <row r="146" spans="1:39" ht="15" x14ac:dyDescent="0.25">
      <c r="A146" s="100">
        <v>129</v>
      </c>
      <c r="B146" s="100"/>
      <c r="D146" s="169">
        <v>42495</v>
      </c>
      <c r="E146" s="78"/>
      <c r="F146" s="78">
        <v>1</v>
      </c>
      <c r="G146" s="498" t="s">
        <v>1344</v>
      </c>
      <c r="H146" s="212">
        <v>2</v>
      </c>
      <c r="I146" s="1"/>
      <c r="J146" s="1"/>
      <c r="K146" s="1"/>
      <c r="L146" s="481">
        <v>42502</v>
      </c>
      <c r="M146" s="448">
        <v>42501</v>
      </c>
      <c r="N146" s="448"/>
      <c r="O146" s="448"/>
      <c r="P146" s="448"/>
      <c r="Q146" s="437">
        <v>42501</v>
      </c>
      <c r="R146" s="550"/>
      <c r="S146" s="486">
        <v>0</v>
      </c>
      <c r="T146" s="486">
        <v>14</v>
      </c>
      <c r="U146" s="486">
        <v>15</v>
      </c>
      <c r="V146" s="486"/>
      <c r="W146" s="547">
        <v>25</v>
      </c>
      <c r="X146" s="546">
        <v>16</v>
      </c>
      <c r="Y146" s="546">
        <v>15</v>
      </c>
      <c r="AA146" s="546"/>
      <c r="AB146" s="892">
        <v>15</v>
      </c>
      <c r="AC146" s="875"/>
      <c r="AD146" s="498" t="s">
        <v>1361</v>
      </c>
      <c r="AE146" s="508" t="s">
        <v>1361</v>
      </c>
      <c r="AF146" s="508"/>
      <c r="AG146" s="508"/>
      <c r="AH146" s="527">
        <v>3</v>
      </c>
      <c r="AI146" s="212"/>
      <c r="AJ146" s="449"/>
      <c r="AK146" s="449"/>
      <c r="AL146" s="449"/>
      <c r="AM146" s="440" t="s">
        <v>1489</v>
      </c>
    </row>
    <row r="147" spans="1:39" ht="15" x14ac:dyDescent="0.25">
      <c r="A147" s="100">
        <v>10</v>
      </c>
      <c r="B147" s="100"/>
      <c r="D147" s="169">
        <v>42495</v>
      </c>
      <c r="E147" s="78"/>
      <c r="F147" s="78">
        <v>1</v>
      </c>
      <c r="G147" s="498" t="s">
        <v>1354</v>
      </c>
      <c r="H147" s="212">
        <v>3</v>
      </c>
      <c r="I147" s="1"/>
      <c r="J147" s="1"/>
      <c r="K147" s="1"/>
      <c r="L147" s="481">
        <v>42499</v>
      </c>
      <c r="M147" s="448"/>
      <c r="N147" s="448"/>
      <c r="O147" s="448"/>
      <c r="P147" s="448"/>
      <c r="Q147" s="437">
        <v>42498</v>
      </c>
      <c r="R147" s="550"/>
      <c r="S147" s="486">
        <v>5</v>
      </c>
      <c r="T147" s="486">
        <v>29</v>
      </c>
      <c r="U147" s="486">
        <v>44</v>
      </c>
      <c r="V147" s="486">
        <v>50</v>
      </c>
      <c r="W147" s="547">
        <v>36</v>
      </c>
      <c r="X147" s="546">
        <v>46</v>
      </c>
      <c r="Y147" s="546">
        <v>52</v>
      </c>
      <c r="Z147" s="546">
        <v>52</v>
      </c>
      <c r="AA147" s="546">
        <v>52</v>
      </c>
      <c r="AB147" s="884" t="s">
        <v>1488</v>
      </c>
      <c r="AC147" s="875"/>
      <c r="AD147" s="498" t="s">
        <v>1454</v>
      </c>
      <c r="AE147" s="508" t="s">
        <v>1454</v>
      </c>
      <c r="AF147" s="508" t="s">
        <v>1347</v>
      </c>
      <c r="AG147" s="508"/>
      <c r="AH147" s="527">
        <v>14</v>
      </c>
      <c r="AI147" s="212"/>
      <c r="AJ147" s="449"/>
      <c r="AK147" s="449"/>
      <c r="AL147" s="449"/>
      <c r="AM147" s="440"/>
    </row>
    <row r="148" spans="1:39" ht="15" x14ac:dyDescent="0.25">
      <c r="A148" s="100">
        <v>304</v>
      </c>
      <c r="B148" s="100"/>
      <c r="D148" s="169">
        <v>42495</v>
      </c>
      <c r="E148" s="78"/>
      <c r="F148" s="78">
        <v>1</v>
      </c>
      <c r="G148" s="498" t="s">
        <v>1344</v>
      </c>
      <c r="H148" s="212">
        <v>2</v>
      </c>
      <c r="I148" s="1"/>
      <c r="J148" s="1"/>
      <c r="K148" s="1"/>
      <c r="L148" s="481">
        <v>42501</v>
      </c>
      <c r="M148" s="448"/>
      <c r="N148" s="448"/>
      <c r="O148" s="448"/>
      <c r="P148" s="448"/>
      <c r="Q148" s="437">
        <v>42498</v>
      </c>
      <c r="R148" s="550"/>
      <c r="S148" s="486">
        <v>5</v>
      </c>
      <c r="T148" s="486">
        <v>10</v>
      </c>
      <c r="U148" s="486">
        <v>10</v>
      </c>
      <c r="V148" s="486"/>
      <c r="W148" s="547">
        <v>10</v>
      </c>
      <c r="X148" s="546">
        <v>10</v>
      </c>
      <c r="Y148" s="546">
        <v>10</v>
      </c>
      <c r="Z148" s="546"/>
      <c r="AA148" s="546"/>
      <c r="AB148" s="884"/>
      <c r="AC148" s="875"/>
      <c r="AD148" s="498" t="s">
        <v>1372</v>
      </c>
      <c r="AE148" s="508" t="s">
        <v>1372</v>
      </c>
      <c r="AF148" s="508"/>
      <c r="AG148" s="508"/>
      <c r="AH148" s="527">
        <v>4</v>
      </c>
      <c r="AI148" s="212"/>
      <c r="AJ148" s="449"/>
      <c r="AK148" s="449"/>
      <c r="AL148" s="449"/>
      <c r="AM148" s="440"/>
    </row>
    <row r="149" spans="1:39" ht="15" x14ac:dyDescent="0.25">
      <c r="A149" s="100">
        <v>9</v>
      </c>
      <c r="B149" s="100"/>
      <c r="D149" s="169">
        <v>42495</v>
      </c>
      <c r="E149" s="78"/>
      <c r="F149" s="78">
        <v>1</v>
      </c>
      <c r="G149" s="498" t="s">
        <v>1354</v>
      </c>
      <c r="H149" s="212">
        <v>3</v>
      </c>
      <c r="I149" s="1"/>
      <c r="J149" s="1"/>
      <c r="K149" s="1"/>
      <c r="L149" s="481">
        <v>42503</v>
      </c>
      <c r="M149" s="448"/>
      <c r="N149" s="448"/>
      <c r="O149" s="448"/>
      <c r="P149" s="448"/>
      <c r="Q149" s="437">
        <v>42500</v>
      </c>
      <c r="R149" s="550"/>
      <c r="S149" s="486">
        <v>2</v>
      </c>
      <c r="T149" s="486">
        <v>6</v>
      </c>
      <c r="U149" s="486">
        <v>6</v>
      </c>
      <c r="V149" s="486"/>
      <c r="W149" s="547">
        <v>12</v>
      </c>
      <c r="X149" s="546">
        <v>6</v>
      </c>
      <c r="Y149" s="546">
        <v>6</v>
      </c>
      <c r="Z149" s="546"/>
      <c r="AA149" s="546"/>
      <c r="AB149" s="884"/>
      <c r="AC149" s="875"/>
      <c r="AD149" s="498" t="s">
        <v>1347</v>
      </c>
      <c r="AE149" s="508" t="s">
        <v>1347</v>
      </c>
      <c r="AF149" s="508" t="s">
        <v>1347</v>
      </c>
      <c r="AG149" s="508"/>
      <c r="AH149" s="527">
        <v>6</v>
      </c>
      <c r="AI149" s="212"/>
      <c r="AJ149" s="449"/>
      <c r="AK149" s="449"/>
      <c r="AL149" s="449"/>
      <c r="AM149" s="440"/>
    </row>
    <row r="150" spans="1:39" ht="15" x14ac:dyDescent="0.25">
      <c r="A150" s="100">
        <v>92</v>
      </c>
      <c r="B150" s="100"/>
      <c r="D150" s="169">
        <v>42495</v>
      </c>
      <c r="E150" s="78"/>
      <c r="F150" s="78">
        <v>1</v>
      </c>
      <c r="G150" s="498" t="s">
        <v>1354</v>
      </c>
      <c r="H150" s="212">
        <v>3</v>
      </c>
      <c r="I150" s="1"/>
      <c r="J150" s="1"/>
      <c r="K150" s="1"/>
      <c r="L150" s="481">
        <v>42501</v>
      </c>
      <c r="M150" s="448"/>
      <c r="N150" s="448"/>
      <c r="O150" s="448"/>
      <c r="P150" s="448"/>
      <c r="Q150" s="437">
        <v>42499</v>
      </c>
      <c r="R150" s="550"/>
      <c r="S150" s="486">
        <v>3</v>
      </c>
      <c r="T150" s="486">
        <v>14</v>
      </c>
      <c r="U150" s="486">
        <v>23</v>
      </c>
      <c r="V150" s="486">
        <v>29</v>
      </c>
      <c r="W150" s="547">
        <v>26</v>
      </c>
      <c r="X150" s="546">
        <v>31</v>
      </c>
      <c r="Y150" s="546">
        <v>31</v>
      </c>
      <c r="Z150" s="546">
        <v>31</v>
      </c>
      <c r="AA150" s="546">
        <v>31</v>
      </c>
      <c r="AB150" s="884" t="s">
        <v>1415</v>
      </c>
      <c r="AC150" s="875"/>
      <c r="AD150" s="498" t="s">
        <v>1367</v>
      </c>
      <c r="AE150" s="508" t="s">
        <v>1367</v>
      </c>
      <c r="AF150" s="508" t="s">
        <v>1367</v>
      </c>
      <c r="AG150" s="508"/>
      <c r="AH150" s="527">
        <v>7</v>
      </c>
      <c r="AI150" s="212"/>
      <c r="AJ150" s="449"/>
      <c r="AK150" s="449"/>
      <c r="AL150" s="449"/>
      <c r="AM150" s="440"/>
    </row>
    <row r="151" spans="1:39" ht="15" x14ac:dyDescent="0.25">
      <c r="A151" s="100">
        <v>91</v>
      </c>
      <c r="B151" s="100"/>
      <c r="D151" s="169">
        <v>42495</v>
      </c>
      <c r="E151" s="78"/>
      <c r="F151" s="78">
        <v>1</v>
      </c>
      <c r="G151" s="498" t="s">
        <v>1350</v>
      </c>
      <c r="H151" s="212">
        <v>1</v>
      </c>
      <c r="I151" s="1"/>
      <c r="J151" s="1"/>
      <c r="K151" s="1"/>
      <c r="L151" s="481">
        <v>42506</v>
      </c>
      <c r="M151" s="448">
        <v>42502</v>
      </c>
      <c r="N151" s="448"/>
      <c r="O151" s="448"/>
      <c r="P151" s="448"/>
      <c r="Q151" s="437">
        <v>42502</v>
      </c>
      <c r="R151" s="550"/>
      <c r="S151" s="486">
        <v>0</v>
      </c>
      <c r="T151" s="486">
        <v>4</v>
      </c>
      <c r="U151" s="486">
        <v>5</v>
      </c>
      <c r="V151" s="486">
        <v>7</v>
      </c>
      <c r="W151" s="547">
        <v>4</v>
      </c>
      <c r="X151" s="546">
        <v>7</v>
      </c>
      <c r="Y151" s="546">
        <v>7</v>
      </c>
      <c r="Z151" s="546">
        <v>7</v>
      </c>
      <c r="AA151" s="546"/>
      <c r="AB151" s="884" t="s">
        <v>1355</v>
      </c>
      <c r="AC151" s="875"/>
      <c r="AD151" s="498" t="s">
        <v>1370</v>
      </c>
      <c r="AE151" s="508"/>
      <c r="AF151" s="508"/>
      <c r="AG151" s="508"/>
      <c r="AH151" s="527">
        <v>2</v>
      </c>
      <c r="AI151" s="212"/>
      <c r="AJ151" s="449"/>
      <c r="AK151" s="449"/>
      <c r="AL151" s="449"/>
      <c r="AM151" s="440" t="s">
        <v>1487</v>
      </c>
    </row>
    <row r="152" spans="1:39" ht="15" x14ac:dyDescent="0.25">
      <c r="A152" s="100">
        <v>7</v>
      </c>
      <c r="B152" s="100"/>
      <c r="D152" s="169">
        <v>42495</v>
      </c>
      <c r="E152" s="78"/>
      <c r="F152" s="78">
        <v>1</v>
      </c>
      <c r="G152" s="498" t="s">
        <v>1350</v>
      </c>
      <c r="H152" s="212">
        <v>2</v>
      </c>
      <c r="I152" s="1"/>
      <c r="J152" s="1"/>
      <c r="K152" s="1"/>
      <c r="L152" s="481">
        <v>42507</v>
      </c>
      <c r="M152" s="448">
        <v>42506</v>
      </c>
      <c r="N152" s="448">
        <v>42507</v>
      </c>
      <c r="O152" s="448"/>
      <c r="P152" s="448"/>
      <c r="Q152" s="437"/>
      <c r="R152" s="550"/>
      <c r="S152" s="486">
        <v>0</v>
      </c>
      <c r="T152" s="486">
        <v>0</v>
      </c>
      <c r="U152" s="486">
        <v>1</v>
      </c>
      <c r="V152" s="486"/>
      <c r="W152" s="547">
        <v>3</v>
      </c>
      <c r="X152" s="546">
        <v>1</v>
      </c>
      <c r="Y152" s="546">
        <v>1</v>
      </c>
      <c r="Z152" s="546"/>
      <c r="AA152" s="546"/>
      <c r="AB152" s="884" t="s">
        <v>1350</v>
      </c>
      <c r="AC152" s="875"/>
      <c r="AD152" s="498" t="s">
        <v>1454</v>
      </c>
      <c r="AE152" s="508" t="s">
        <v>1454</v>
      </c>
      <c r="AF152" s="508"/>
      <c r="AG152" s="508"/>
      <c r="AI152" s="212"/>
      <c r="AJ152" s="449"/>
      <c r="AK152" s="449"/>
      <c r="AL152" s="449"/>
      <c r="AM152" s="440" t="s">
        <v>1491</v>
      </c>
    </row>
    <row r="153" spans="1:39" ht="15" x14ac:dyDescent="0.25">
      <c r="A153" s="100">
        <v>115</v>
      </c>
      <c r="B153" s="100"/>
      <c r="D153" s="169">
        <v>42495</v>
      </c>
      <c r="E153" s="78"/>
      <c r="F153" s="78">
        <v>0</v>
      </c>
      <c r="G153" s="498"/>
      <c r="H153" s="212"/>
      <c r="I153" s="1"/>
      <c r="J153" s="1"/>
      <c r="K153" s="1"/>
      <c r="L153" s="31"/>
      <c r="M153" s="448"/>
      <c r="N153" s="448"/>
      <c r="O153" s="448"/>
      <c r="P153" s="448"/>
      <c r="Q153" s="437"/>
      <c r="R153" s="550"/>
      <c r="S153" s="486"/>
      <c r="T153" s="486"/>
      <c r="U153" s="486"/>
      <c r="V153" s="486"/>
      <c r="W153" s="547"/>
      <c r="X153" s="546"/>
      <c r="Y153" s="546"/>
      <c r="Z153" s="546"/>
      <c r="AA153" s="546"/>
      <c r="AB153" s="884"/>
      <c r="AC153" s="875"/>
      <c r="AD153" s="498"/>
      <c r="AE153" s="508"/>
      <c r="AF153" s="508"/>
      <c r="AG153" s="508"/>
      <c r="AI153" s="212"/>
      <c r="AJ153" s="449"/>
      <c r="AK153" s="449"/>
      <c r="AL153" s="449"/>
      <c r="AM153" s="440"/>
    </row>
    <row r="154" spans="1:39" ht="15" x14ac:dyDescent="0.25">
      <c r="A154" s="100">
        <v>235</v>
      </c>
      <c r="B154" s="100"/>
      <c r="D154" s="169">
        <v>42495</v>
      </c>
      <c r="E154" s="78" t="s">
        <v>1142</v>
      </c>
      <c r="F154" s="78"/>
      <c r="G154" s="498"/>
      <c r="H154" s="212"/>
      <c r="I154" s="1"/>
      <c r="J154" s="1"/>
      <c r="K154" s="1"/>
      <c r="L154" s="31"/>
      <c r="M154" s="448"/>
      <c r="N154" s="448"/>
      <c r="O154" s="448"/>
      <c r="P154" s="448"/>
      <c r="Q154" s="437"/>
      <c r="R154" s="550"/>
      <c r="S154" s="486"/>
      <c r="T154" s="486"/>
      <c r="U154" s="486"/>
      <c r="V154" s="486"/>
      <c r="W154" s="547"/>
      <c r="X154" s="546"/>
      <c r="Y154" s="546"/>
      <c r="Z154" s="546"/>
      <c r="AA154" s="546"/>
      <c r="AB154" s="884"/>
      <c r="AC154" s="875"/>
      <c r="AD154" s="498"/>
      <c r="AE154" s="508"/>
      <c r="AF154" s="508"/>
      <c r="AG154" s="508"/>
      <c r="AI154" s="212"/>
      <c r="AJ154" s="449"/>
      <c r="AK154" s="449"/>
      <c r="AL154" s="449"/>
      <c r="AM154" s="440"/>
    </row>
    <row r="155" spans="1:39" ht="15" x14ac:dyDescent="0.25">
      <c r="A155" s="100">
        <v>38</v>
      </c>
      <c r="B155" s="100"/>
      <c r="D155" s="169">
        <v>42495</v>
      </c>
      <c r="E155" s="78"/>
      <c r="F155" s="78">
        <v>1</v>
      </c>
      <c r="G155" s="498" t="s">
        <v>1344</v>
      </c>
      <c r="H155" s="212">
        <v>2</v>
      </c>
      <c r="I155" s="1"/>
      <c r="J155" s="1"/>
      <c r="K155" s="1"/>
      <c r="L155" s="481">
        <v>42496</v>
      </c>
      <c r="M155" s="448"/>
      <c r="N155" s="448"/>
      <c r="O155" s="448"/>
      <c r="P155" s="448"/>
      <c r="Q155" s="437">
        <v>42496</v>
      </c>
      <c r="R155" s="550"/>
      <c r="S155" s="486">
        <v>5</v>
      </c>
      <c r="T155" s="486">
        <v>7</v>
      </c>
      <c r="U155" s="486">
        <v>7</v>
      </c>
      <c r="V155" s="486"/>
      <c r="W155" s="547">
        <v>15</v>
      </c>
      <c r="X155" s="546">
        <v>7</v>
      </c>
      <c r="Y155" s="546">
        <v>7</v>
      </c>
      <c r="Z155" s="546"/>
      <c r="AA155" s="546"/>
      <c r="AB155" s="884" t="s">
        <v>1355</v>
      </c>
      <c r="AC155" s="875"/>
      <c r="AD155" s="498" t="s">
        <v>1358</v>
      </c>
      <c r="AE155" s="508" t="s">
        <v>1358</v>
      </c>
      <c r="AF155" s="508"/>
      <c r="AG155" s="508"/>
      <c r="AI155" s="212"/>
      <c r="AJ155" s="449"/>
      <c r="AK155" s="449"/>
      <c r="AL155" s="449"/>
      <c r="AM155" s="440" t="s">
        <v>1428</v>
      </c>
    </row>
    <row r="156" spans="1:39" ht="15" x14ac:dyDescent="0.25">
      <c r="A156" s="100">
        <v>39</v>
      </c>
      <c r="B156" s="100"/>
      <c r="D156" s="169">
        <v>42495</v>
      </c>
      <c r="E156" s="78"/>
      <c r="F156" s="78">
        <v>0</v>
      </c>
      <c r="G156" s="498"/>
      <c r="H156" s="212"/>
      <c r="I156" s="1"/>
      <c r="J156" s="1"/>
      <c r="K156" s="1"/>
      <c r="L156" s="31"/>
      <c r="M156" s="448"/>
      <c r="N156" s="448"/>
      <c r="O156" s="448"/>
      <c r="P156" s="448"/>
      <c r="Q156" s="437"/>
      <c r="R156" s="550"/>
      <c r="S156" s="486"/>
      <c r="T156" s="486"/>
      <c r="U156" s="486"/>
      <c r="V156" s="486"/>
      <c r="W156" s="547"/>
      <c r="X156" s="546"/>
      <c r="Y156" s="546"/>
      <c r="Z156" s="546"/>
      <c r="AA156" s="546"/>
      <c r="AB156" s="884"/>
      <c r="AC156" s="875"/>
      <c r="AD156" s="498"/>
      <c r="AE156" s="508"/>
      <c r="AF156" s="508"/>
      <c r="AG156" s="508"/>
      <c r="AI156" s="212"/>
      <c r="AJ156" s="449"/>
      <c r="AK156" s="449"/>
      <c r="AL156" s="449"/>
      <c r="AM156" s="440"/>
    </row>
    <row r="157" spans="1:39" ht="15" x14ac:dyDescent="0.25">
      <c r="A157" s="100">
        <v>85</v>
      </c>
      <c r="B157" s="100"/>
      <c r="D157" s="169">
        <v>42495</v>
      </c>
      <c r="E157" s="78"/>
      <c r="F157" s="78">
        <v>0</v>
      </c>
      <c r="G157" s="498"/>
      <c r="H157" s="212"/>
      <c r="I157" s="1"/>
      <c r="J157" s="1"/>
      <c r="K157" s="1"/>
      <c r="L157" s="31"/>
      <c r="M157" s="448"/>
      <c r="N157" s="448"/>
      <c r="O157" s="448"/>
      <c r="P157" s="448"/>
      <c r="Q157" s="437"/>
      <c r="R157" s="550"/>
      <c r="S157" s="486"/>
      <c r="T157" s="486"/>
      <c r="U157" s="486"/>
      <c r="V157" s="486"/>
      <c r="W157" s="547"/>
      <c r="X157" s="546"/>
      <c r="Y157" s="546"/>
      <c r="Z157" s="546"/>
      <c r="AA157" s="546"/>
      <c r="AB157" s="884"/>
      <c r="AC157" s="875"/>
      <c r="AD157" s="498"/>
      <c r="AE157" s="508"/>
      <c r="AF157" s="508"/>
      <c r="AG157" s="508"/>
      <c r="AI157" s="212"/>
      <c r="AJ157" s="449"/>
      <c r="AK157" s="449"/>
      <c r="AL157" s="449"/>
      <c r="AM157" s="440" t="s">
        <v>1485</v>
      </c>
    </row>
    <row r="158" spans="1:39" ht="15" x14ac:dyDescent="0.25">
      <c r="A158" s="100">
        <v>236</v>
      </c>
      <c r="B158" s="100"/>
      <c r="D158" s="169">
        <v>42495</v>
      </c>
      <c r="E158" s="78"/>
      <c r="F158" s="78">
        <v>1</v>
      </c>
      <c r="G158" s="498" t="s">
        <v>1350</v>
      </c>
      <c r="H158" s="212">
        <v>1</v>
      </c>
      <c r="I158" s="1"/>
      <c r="J158" s="1"/>
      <c r="K158" s="1"/>
      <c r="L158" s="481">
        <v>42500</v>
      </c>
      <c r="M158" s="448"/>
      <c r="N158" s="448"/>
      <c r="O158" s="448"/>
      <c r="P158" s="448"/>
      <c r="Q158" s="437">
        <v>42498</v>
      </c>
      <c r="R158" s="550"/>
      <c r="S158" s="486">
        <v>4</v>
      </c>
      <c r="T158" s="486">
        <v>11</v>
      </c>
      <c r="U158" s="486">
        <v>14</v>
      </c>
      <c r="V158" s="486">
        <v>16</v>
      </c>
      <c r="W158" s="547">
        <v>15</v>
      </c>
      <c r="X158" s="546">
        <v>15</v>
      </c>
      <c r="Y158" s="546">
        <v>16</v>
      </c>
      <c r="Z158" s="546">
        <v>16</v>
      </c>
      <c r="AA158" s="546"/>
      <c r="AB158" s="884" t="s">
        <v>1371</v>
      </c>
      <c r="AC158" s="875"/>
      <c r="AD158" s="498" t="s">
        <v>1372</v>
      </c>
      <c r="AE158" s="508"/>
      <c r="AF158" s="508"/>
      <c r="AG158" s="508"/>
      <c r="AH158" s="527">
        <v>3</v>
      </c>
      <c r="AI158" s="212"/>
      <c r="AJ158" s="449"/>
      <c r="AK158" s="449"/>
      <c r="AL158" s="449"/>
      <c r="AM158" s="440"/>
    </row>
    <row r="159" spans="1:39" ht="15" x14ac:dyDescent="0.25">
      <c r="A159" s="100">
        <v>135</v>
      </c>
      <c r="B159" s="100"/>
      <c r="D159" s="169">
        <v>42495</v>
      </c>
      <c r="E159" s="78"/>
      <c r="F159" s="78">
        <v>1</v>
      </c>
      <c r="G159" s="498" t="s">
        <v>1350</v>
      </c>
      <c r="H159" s="212">
        <v>1</v>
      </c>
      <c r="I159" s="1"/>
      <c r="J159" s="1"/>
      <c r="K159" s="1"/>
      <c r="L159" s="481">
        <v>42499</v>
      </c>
      <c r="M159" s="448"/>
      <c r="N159" s="448"/>
      <c r="O159" s="448"/>
      <c r="P159" s="448"/>
      <c r="Q159" s="437">
        <v>42499</v>
      </c>
      <c r="R159" s="550"/>
      <c r="S159" s="486">
        <v>3</v>
      </c>
      <c r="T159" s="486">
        <v>12</v>
      </c>
      <c r="U159" s="486">
        <v>15</v>
      </c>
      <c r="V159" s="486"/>
      <c r="W159" s="547">
        <v>13</v>
      </c>
      <c r="X159" s="546">
        <v>15</v>
      </c>
      <c r="Y159" s="546">
        <v>15</v>
      </c>
      <c r="Z159" s="546"/>
      <c r="AA159" s="546"/>
      <c r="AB159" s="884" t="s">
        <v>1364</v>
      </c>
      <c r="AC159" s="875"/>
      <c r="AD159" s="498" t="s">
        <v>1454</v>
      </c>
      <c r="AE159" s="508"/>
      <c r="AF159" s="508"/>
      <c r="AG159" s="508"/>
      <c r="AI159" s="212"/>
      <c r="AJ159" s="449"/>
      <c r="AK159" s="449"/>
      <c r="AL159" s="449"/>
      <c r="AM159" s="440"/>
    </row>
    <row r="160" spans="1:39" ht="15" x14ac:dyDescent="0.25">
      <c r="A160" s="100">
        <v>245</v>
      </c>
      <c r="B160" s="100"/>
      <c r="D160" s="169">
        <v>42495</v>
      </c>
      <c r="E160" s="78" t="s">
        <v>1142</v>
      </c>
      <c r="F160" s="78"/>
      <c r="G160" s="498"/>
      <c r="H160" s="212"/>
      <c r="I160" s="1"/>
      <c r="J160" s="1"/>
      <c r="K160" s="1"/>
      <c r="L160" s="31"/>
      <c r="M160" s="448"/>
      <c r="N160" s="448"/>
      <c r="O160" s="448"/>
      <c r="P160" s="448"/>
      <c r="Q160" s="437"/>
      <c r="R160" s="550"/>
      <c r="S160" s="486"/>
      <c r="T160" s="486"/>
      <c r="U160" s="486"/>
      <c r="V160" s="486"/>
      <c r="W160" s="547"/>
      <c r="X160" s="546"/>
      <c r="Y160" s="546"/>
      <c r="Z160" s="546"/>
      <c r="AA160" s="546"/>
      <c r="AB160" s="884"/>
      <c r="AC160" s="875"/>
      <c r="AD160" s="498"/>
      <c r="AE160" s="508"/>
      <c r="AF160" s="508"/>
      <c r="AG160" s="508"/>
      <c r="AI160" s="212"/>
      <c r="AJ160" s="449"/>
      <c r="AK160" s="449"/>
      <c r="AL160" s="449"/>
      <c r="AM160" s="440"/>
    </row>
    <row r="161" spans="1:117" ht="15" x14ac:dyDescent="0.25">
      <c r="A161" s="100">
        <v>99</v>
      </c>
      <c r="B161" s="100"/>
      <c r="D161" s="169">
        <v>42495</v>
      </c>
      <c r="E161" s="78" t="s">
        <v>1142</v>
      </c>
      <c r="F161" s="78"/>
      <c r="G161" s="498"/>
      <c r="H161" s="212"/>
      <c r="I161" s="1"/>
      <c r="J161" s="1"/>
      <c r="K161" s="1"/>
      <c r="L161" s="31"/>
      <c r="M161" s="448"/>
      <c r="N161" s="448"/>
      <c r="O161" s="448"/>
      <c r="P161" s="448"/>
      <c r="Q161" s="437"/>
      <c r="R161" s="550"/>
      <c r="S161" s="486"/>
      <c r="T161" s="486"/>
      <c r="U161" s="486"/>
      <c r="V161" s="486"/>
      <c r="W161" s="547"/>
      <c r="X161" s="546"/>
      <c r="Y161" s="546"/>
      <c r="Z161" s="546"/>
      <c r="AA161" s="546"/>
      <c r="AB161" s="884"/>
      <c r="AC161" s="875"/>
      <c r="AD161" s="498"/>
      <c r="AE161" s="508"/>
      <c r="AF161" s="508"/>
      <c r="AG161" s="508"/>
      <c r="AI161" s="212"/>
      <c r="AJ161" s="449"/>
      <c r="AK161" s="449"/>
      <c r="AL161" s="449"/>
      <c r="AM161" s="440"/>
    </row>
    <row r="162" spans="1:117" ht="15" x14ac:dyDescent="0.25">
      <c r="A162" s="100">
        <v>100</v>
      </c>
      <c r="B162" s="100"/>
      <c r="D162" s="169">
        <v>42495</v>
      </c>
      <c r="E162" s="78"/>
      <c r="F162" s="78">
        <v>1</v>
      </c>
      <c r="G162" s="498" t="s">
        <v>1350</v>
      </c>
      <c r="H162" s="212">
        <v>1</v>
      </c>
      <c r="I162" s="1"/>
      <c r="J162" s="1"/>
      <c r="K162" s="1"/>
      <c r="L162" s="481">
        <v>42500</v>
      </c>
      <c r="M162" s="448"/>
      <c r="N162" s="448"/>
      <c r="O162" s="448"/>
      <c r="P162" s="448"/>
      <c r="Q162" s="437">
        <v>42500</v>
      </c>
      <c r="R162" s="550"/>
      <c r="S162" s="486">
        <v>1</v>
      </c>
      <c r="T162" s="486">
        <v>9</v>
      </c>
      <c r="U162" s="486">
        <v>14</v>
      </c>
      <c r="V162" s="486"/>
      <c r="W162" s="547">
        <v>13</v>
      </c>
      <c r="X162" s="546">
        <v>13</v>
      </c>
      <c r="Y162" s="546">
        <v>14</v>
      </c>
      <c r="Z162" s="546"/>
      <c r="AA162" s="546"/>
      <c r="AB162" s="884" t="s">
        <v>1346</v>
      </c>
      <c r="AC162" s="875"/>
      <c r="AD162" s="498" t="s">
        <v>1363</v>
      </c>
      <c r="AE162" s="508"/>
      <c r="AF162" s="508"/>
      <c r="AG162" s="508"/>
      <c r="AH162" s="527">
        <v>4</v>
      </c>
      <c r="AI162" s="212"/>
      <c r="AJ162" s="449"/>
      <c r="AK162" s="449"/>
      <c r="AL162" s="449"/>
      <c r="AM162" s="440"/>
    </row>
    <row r="163" spans="1:117" ht="15" x14ac:dyDescent="0.25">
      <c r="A163" s="100">
        <v>224</v>
      </c>
      <c r="B163" s="100"/>
      <c r="D163" s="169">
        <v>42495</v>
      </c>
      <c r="E163" s="78" t="s">
        <v>1142</v>
      </c>
      <c r="F163" s="78"/>
      <c r="G163" s="498"/>
      <c r="H163" s="212"/>
      <c r="I163" s="1"/>
      <c r="J163" s="1"/>
      <c r="K163" s="1"/>
      <c r="L163" s="31"/>
      <c r="M163" s="448"/>
      <c r="N163" s="448"/>
      <c r="O163" s="448"/>
      <c r="P163" s="448"/>
      <c r="Q163" s="437"/>
      <c r="R163" s="550"/>
      <c r="S163" s="486"/>
      <c r="T163" s="486"/>
      <c r="U163" s="486"/>
      <c r="V163" s="486"/>
      <c r="W163" s="547"/>
      <c r="X163" s="546"/>
      <c r="Y163" s="546"/>
      <c r="Z163" s="546"/>
      <c r="AA163" s="546"/>
      <c r="AB163" s="884"/>
      <c r="AC163" s="875"/>
      <c r="AD163" s="498"/>
      <c r="AE163" s="508"/>
      <c r="AF163" s="508"/>
      <c r="AG163" s="508"/>
      <c r="AI163" s="212"/>
      <c r="AJ163" s="449"/>
      <c r="AK163" s="449"/>
      <c r="AL163" s="449"/>
      <c r="AM163" s="440"/>
    </row>
    <row r="164" spans="1:117" s="429" customFormat="1" ht="15" x14ac:dyDescent="0.25">
      <c r="A164" s="100">
        <v>248</v>
      </c>
      <c r="B164" s="100"/>
      <c r="C164"/>
      <c r="D164" s="169">
        <v>42495</v>
      </c>
      <c r="E164" s="78"/>
      <c r="F164" s="78">
        <v>1</v>
      </c>
      <c r="G164" s="498" t="s">
        <v>1350</v>
      </c>
      <c r="H164" s="212">
        <v>1</v>
      </c>
      <c r="I164" s="1"/>
      <c r="J164" s="1"/>
      <c r="K164" s="1"/>
      <c r="L164" s="481">
        <v>42504</v>
      </c>
      <c r="M164" s="448"/>
      <c r="N164" s="448"/>
      <c r="O164" s="448"/>
      <c r="P164" s="448"/>
      <c r="Q164" s="437">
        <v>42500</v>
      </c>
      <c r="R164" s="550"/>
      <c r="S164" s="486">
        <v>1</v>
      </c>
      <c r="T164" s="486">
        <v>8</v>
      </c>
      <c r="U164" s="486">
        <v>8</v>
      </c>
      <c r="V164" s="486">
        <v>11</v>
      </c>
      <c r="W164" s="547">
        <v>11</v>
      </c>
      <c r="X164" s="546">
        <v>8</v>
      </c>
      <c r="Y164" s="546">
        <v>11</v>
      </c>
      <c r="Z164" s="546">
        <v>11</v>
      </c>
      <c r="AA164" s="546"/>
      <c r="AB164" s="884" t="s">
        <v>1362</v>
      </c>
      <c r="AC164" s="875"/>
      <c r="AD164" s="498" t="s">
        <v>1368</v>
      </c>
      <c r="AE164" s="508"/>
      <c r="AF164" s="508"/>
      <c r="AG164" s="508"/>
      <c r="AH164" s="527">
        <v>5</v>
      </c>
      <c r="AI164" s="212"/>
      <c r="AJ164" s="449"/>
      <c r="AK164" s="449"/>
      <c r="AL164" s="449"/>
      <c r="AM164" s="440"/>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row>
    <row r="165" spans="1:117" s="1" customFormat="1" ht="15" x14ac:dyDescent="0.25">
      <c r="A165" s="100">
        <v>241</v>
      </c>
      <c r="B165" s="100"/>
      <c r="C165"/>
      <c r="D165" s="169">
        <v>42495</v>
      </c>
      <c r="E165" s="78"/>
      <c r="F165" s="78">
        <v>1</v>
      </c>
      <c r="G165" s="498" t="s">
        <v>1350</v>
      </c>
      <c r="H165" s="212">
        <v>2</v>
      </c>
      <c r="L165" s="481">
        <v>42499</v>
      </c>
      <c r="M165" s="448"/>
      <c r="N165" s="448"/>
      <c r="O165" s="448"/>
      <c r="P165" s="448"/>
      <c r="Q165" s="437">
        <v>42499</v>
      </c>
      <c r="R165" s="550"/>
      <c r="S165" s="486">
        <v>4</v>
      </c>
      <c r="T165" s="486">
        <v>14</v>
      </c>
      <c r="U165" s="486">
        <v>16</v>
      </c>
      <c r="V165" s="486"/>
      <c r="W165" s="547">
        <v>7</v>
      </c>
      <c r="X165" s="546">
        <v>16</v>
      </c>
      <c r="Y165" s="546">
        <v>16</v>
      </c>
      <c r="Z165" s="546"/>
      <c r="AA165" s="546"/>
      <c r="AB165" s="884" t="s">
        <v>1371</v>
      </c>
      <c r="AC165" s="875"/>
      <c r="AD165" s="498" t="s">
        <v>1363</v>
      </c>
      <c r="AE165" s="508" t="s">
        <v>1363</v>
      </c>
      <c r="AF165" s="508"/>
      <c r="AG165" s="508"/>
      <c r="AH165" s="527">
        <v>9</v>
      </c>
      <c r="AI165" s="212"/>
      <c r="AJ165" s="449"/>
      <c r="AK165" s="449"/>
      <c r="AL165" s="449"/>
      <c r="AM165" s="440"/>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row>
    <row r="166" spans="1:117" s="1" customFormat="1" ht="15" x14ac:dyDescent="0.25">
      <c r="A166" s="100">
        <v>403</v>
      </c>
      <c r="B166" s="100"/>
      <c r="C166"/>
      <c r="D166" s="169">
        <v>42495</v>
      </c>
      <c r="E166" s="78"/>
      <c r="F166" s="78">
        <v>1</v>
      </c>
      <c r="G166" s="498" t="s">
        <v>1350</v>
      </c>
      <c r="H166" s="212"/>
      <c r="L166" s="481">
        <v>42506</v>
      </c>
      <c r="M166" s="448"/>
      <c r="N166" s="448"/>
      <c r="O166" s="448"/>
      <c r="P166" s="448"/>
      <c r="Q166" s="437"/>
      <c r="R166" s="550"/>
      <c r="S166" s="486"/>
      <c r="T166" s="486"/>
      <c r="U166" s="486"/>
      <c r="V166" s="486"/>
      <c r="W166" s="547">
        <v>3</v>
      </c>
      <c r="X166" s="546"/>
      <c r="Y166" s="546"/>
      <c r="Z166" s="546"/>
      <c r="AA166" s="546"/>
      <c r="AB166" s="884"/>
      <c r="AC166" s="875"/>
      <c r="AD166" s="498" t="s">
        <v>1435</v>
      </c>
      <c r="AE166" s="508"/>
      <c r="AF166" s="508"/>
      <c r="AG166" s="508"/>
      <c r="AH166" s="527"/>
      <c r="AI166" s="212">
        <v>1</v>
      </c>
      <c r="AJ166" s="449"/>
      <c r="AK166" s="449"/>
      <c r="AL166" s="449"/>
      <c r="AM166" s="897" t="s">
        <v>1492</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row>
    <row r="167" spans="1:117" s="1" customFormat="1" ht="15" x14ac:dyDescent="0.25">
      <c r="A167" s="100">
        <v>404</v>
      </c>
      <c r="B167" s="100"/>
      <c r="C167"/>
      <c r="D167" s="169">
        <v>42495</v>
      </c>
      <c r="E167" s="78"/>
      <c r="F167" s="78">
        <v>1</v>
      </c>
      <c r="G167" s="498" t="s">
        <v>1350</v>
      </c>
      <c r="H167" s="212"/>
      <c r="L167" s="481">
        <v>42506</v>
      </c>
      <c r="M167" s="448"/>
      <c r="N167" s="448"/>
      <c r="O167" s="448"/>
      <c r="P167" s="448"/>
      <c r="Q167" s="437"/>
      <c r="R167" s="550"/>
      <c r="S167" s="486"/>
      <c r="T167" s="486"/>
      <c r="U167" s="486"/>
      <c r="V167" s="486"/>
      <c r="W167" s="547">
        <v>3</v>
      </c>
      <c r="X167" s="546"/>
      <c r="Y167" s="546"/>
      <c r="Z167" s="546"/>
      <c r="AA167" s="546"/>
      <c r="AB167" s="884"/>
      <c r="AC167" s="875"/>
      <c r="AD167" s="498" t="s">
        <v>1435</v>
      </c>
      <c r="AE167" s="508"/>
      <c r="AF167" s="508"/>
      <c r="AG167" s="508"/>
      <c r="AH167" s="527"/>
      <c r="AI167" s="212">
        <v>1</v>
      </c>
      <c r="AJ167" s="449"/>
      <c r="AK167" s="449"/>
      <c r="AL167" s="449"/>
      <c r="AM167" s="897" t="s">
        <v>1492</v>
      </c>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row>
    <row r="168" spans="1:117" s="1" customFormat="1" ht="15" x14ac:dyDescent="0.25">
      <c r="A168" s="451">
        <v>413</v>
      </c>
      <c r="B168" s="451"/>
      <c r="C168" s="429"/>
      <c r="D168" s="425">
        <v>42500</v>
      </c>
      <c r="E168" s="441"/>
      <c r="F168" s="441">
        <v>1</v>
      </c>
      <c r="G168" s="499"/>
      <c r="H168" s="441"/>
      <c r="I168" s="429">
        <v>1</v>
      </c>
      <c r="J168" s="429"/>
      <c r="K168" s="429"/>
      <c r="L168" s="442"/>
      <c r="M168" s="443"/>
      <c r="N168" s="443"/>
      <c r="O168" s="443"/>
      <c r="P168" s="443"/>
      <c r="Q168" s="444">
        <v>42499</v>
      </c>
      <c r="R168" s="553"/>
      <c r="S168" s="488">
        <v>2</v>
      </c>
      <c r="T168" s="488">
        <v>7</v>
      </c>
      <c r="U168" s="488">
        <v>11</v>
      </c>
      <c r="V168" s="488">
        <v>14</v>
      </c>
      <c r="W168" s="555"/>
      <c r="X168" s="549">
        <v>14</v>
      </c>
      <c r="Y168" s="549">
        <v>14</v>
      </c>
      <c r="Z168" s="549">
        <v>14</v>
      </c>
      <c r="AA168" s="549"/>
      <c r="AB168" s="886" t="s">
        <v>1346</v>
      </c>
      <c r="AC168" s="887"/>
      <c r="AD168" s="499" t="s">
        <v>1365</v>
      </c>
      <c r="AE168" s="509"/>
      <c r="AF168" s="509"/>
      <c r="AG168" s="509"/>
      <c r="AH168" s="528">
        <v>4</v>
      </c>
      <c r="AI168" s="441"/>
      <c r="AJ168" s="446"/>
      <c r="AK168" s="446"/>
      <c r="AL168" s="446"/>
      <c r="AM168" s="447"/>
      <c r="AN168" s="429"/>
      <c r="AO168" s="429"/>
      <c r="AP168" s="429"/>
      <c r="AQ168" s="429"/>
      <c r="AR168" s="429"/>
      <c r="AS168" s="429"/>
      <c r="AT168" s="429"/>
      <c r="AU168" s="429"/>
      <c r="AV168" s="429"/>
      <c r="AW168" s="429"/>
      <c r="AX168" s="429"/>
      <c r="AY168" s="429"/>
      <c r="AZ168" s="429"/>
      <c r="BA168" s="429"/>
      <c r="BB168" s="429"/>
      <c r="BC168" s="429"/>
      <c r="BD168" s="429"/>
      <c r="BE168" s="429"/>
      <c r="BF168" s="429"/>
      <c r="BG168" s="429"/>
      <c r="BH168" s="429"/>
      <c r="BI168" s="429"/>
      <c r="BJ168" s="429"/>
      <c r="BK168" s="429"/>
      <c r="BL168" s="429"/>
      <c r="BM168" s="429"/>
      <c r="BN168" s="429"/>
      <c r="BO168" s="429"/>
      <c r="BP168" s="429"/>
      <c r="BQ168" s="429"/>
      <c r="BR168" s="429"/>
      <c r="BS168" s="429"/>
      <c r="BT168" s="429"/>
      <c r="BU168" s="429"/>
      <c r="BV168" s="429"/>
      <c r="BW168" s="429"/>
      <c r="BX168" s="429"/>
      <c r="BY168" s="429"/>
      <c r="BZ168" s="429"/>
      <c r="CA168" s="429"/>
      <c r="CB168" s="429"/>
      <c r="CC168" s="429"/>
      <c r="CD168" s="429"/>
      <c r="CE168" s="429"/>
      <c r="CF168" s="429"/>
      <c r="CG168" s="429"/>
      <c r="CH168" s="429"/>
      <c r="CI168" s="429"/>
      <c r="CJ168" s="429"/>
      <c r="CK168" s="429"/>
      <c r="CL168" s="429"/>
      <c r="CM168" s="429"/>
      <c r="CN168" s="429"/>
      <c r="CO168" s="429"/>
      <c r="CP168" s="429"/>
      <c r="CQ168" s="429"/>
      <c r="CR168" s="429"/>
      <c r="CS168" s="429"/>
      <c r="CT168" s="429"/>
      <c r="CU168" s="429"/>
      <c r="CV168" s="429"/>
      <c r="CW168" s="429"/>
      <c r="CX168" s="429"/>
      <c r="CY168" s="429"/>
      <c r="CZ168" s="429"/>
      <c r="DA168" s="429"/>
      <c r="DB168" s="429"/>
      <c r="DC168" s="429"/>
      <c r="DD168" s="429"/>
      <c r="DE168" s="429"/>
      <c r="DF168" s="429"/>
      <c r="DG168" s="429"/>
      <c r="DH168" s="429"/>
      <c r="DI168" s="429"/>
      <c r="DJ168" s="429"/>
      <c r="DK168" s="429"/>
      <c r="DL168" s="429"/>
      <c r="DM168" s="429"/>
    </row>
    <row r="169" spans="1:117" s="1" customFormat="1" ht="15" x14ac:dyDescent="0.25">
      <c r="A169" s="452">
        <v>307</v>
      </c>
      <c r="B169" s="452"/>
      <c r="D169" s="169">
        <v>42495</v>
      </c>
      <c r="E169" s="559" t="s">
        <v>122</v>
      </c>
      <c r="F169" s="212"/>
      <c r="G169" s="498"/>
      <c r="H169" s="212"/>
      <c r="L169" s="31"/>
      <c r="M169" s="400"/>
      <c r="N169" s="400"/>
      <c r="O169" s="400"/>
      <c r="P169" s="400"/>
      <c r="Q169" s="437"/>
      <c r="R169" s="550"/>
      <c r="S169" s="486"/>
      <c r="T169" s="486"/>
      <c r="U169" s="486"/>
      <c r="V169" s="486"/>
      <c r="W169" s="547"/>
      <c r="X169" s="546"/>
      <c r="Y169" s="546"/>
      <c r="Z169" s="546"/>
      <c r="AA169" s="546"/>
      <c r="AB169" s="884"/>
      <c r="AC169" s="875"/>
      <c r="AD169" s="498"/>
      <c r="AE169" s="508"/>
      <c r="AF169" s="508"/>
      <c r="AG169" s="508"/>
      <c r="AH169" s="527"/>
      <c r="AI169" s="212" t="s">
        <v>1493</v>
      </c>
      <c r="AJ169" s="439"/>
      <c r="AK169" s="439"/>
      <c r="AL169" s="439"/>
      <c r="AM169" s="440"/>
    </row>
    <row r="170" spans="1:117" s="429" customFormat="1" ht="15" x14ac:dyDescent="0.25">
      <c r="A170" s="452">
        <v>244</v>
      </c>
      <c r="B170" s="452"/>
      <c r="C170" s="1"/>
      <c r="D170" s="169">
        <v>42495</v>
      </c>
      <c r="E170" s="212"/>
      <c r="F170" s="212">
        <v>0</v>
      </c>
      <c r="G170" s="498"/>
      <c r="H170" s="212"/>
      <c r="I170" s="1"/>
      <c r="J170" s="1"/>
      <c r="K170" s="1"/>
      <c r="L170" s="31"/>
      <c r="M170" s="400"/>
      <c r="N170" s="400"/>
      <c r="O170" s="400"/>
      <c r="P170" s="400"/>
      <c r="Q170" s="437"/>
      <c r="R170" s="550"/>
      <c r="S170" s="486"/>
      <c r="T170" s="486"/>
      <c r="U170" s="486"/>
      <c r="V170" s="486"/>
      <c r="W170" s="547"/>
      <c r="X170" s="546"/>
      <c r="Y170" s="546"/>
      <c r="Z170" s="546"/>
      <c r="AA170" s="546"/>
      <c r="AB170" s="884"/>
      <c r="AC170" s="875"/>
      <c r="AD170" s="498"/>
      <c r="AE170" s="508"/>
      <c r="AF170" s="508"/>
      <c r="AG170" s="508"/>
      <c r="AH170" s="527"/>
      <c r="AJ170" s="439"/>
      <c r="AK170" s="439"/>
      <c r="AL170" s="439"/>
      <c r="AM170" s="452" t="s">
        <v>1494</v>
      </c>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row>
    <row r="171" spans="1:117" ht="15" x14ac:dyDescent="0.25">
      <c r="A171" s="452">
        <v>117</v>
      </c>
      <c r="B171" s="452"/>
      <c r="C171" s="1"/>
      <c r="D171" s="169">
        <v>42495</v>
      </c>
      <c r="E171" s="212"/>
      <c r="F171" s="212">
        <v>1</v>
      </c>
      <c r="G171" s="498" t="s">
        <v>1350</v>
      </c>
      <c r="H171" s="212">
        <v>2</v>
      </c>
      <c r="I171" s="1"/>
      <c r="J171" s="1"/>
      <c r="K171" s="1"/>
      <c r="L171" s="481">
        <v>42501</v>
      </c>
      <c r="M171" s="400">
        <v>42503</v>
      </c>
      <c r="N171" s="400"/>
      <c r="O171" s="400"/>
      <c r="P171" s="400"/>
      <c r="Q171" s="437">
        <v>42502</v>
      </c>
      <c r="R171" s="550"/>
      <c r="S171" s="486">
        <v>0</v>
      </c>
      <c r="T171" s="486">
        <v>8</v>
      </c>
      <c r="U171" s="486">
        <v>14</v>
      </c>
      <c r="V171" s="486">
        <v>16</v>
      </c>
      <c r="W171" s="547">
        <v>7</v>
      </c>
      <c r="X171" s="546">
        <v>16</v>
      </c>
      <c r="Y171" s="546">
        <v>16</v>
      </c>
      <c r="Z171" s="546">
        <v>16</v>
      </c>
      <c r="AA171" s="546"/>
      <c r="AB171" s="884" t="s">
        <v>1371</v>
      </c>
      <c r="AC171" s="875"/>
      <c r="AD171" s="498" t="s">
        <v>1413</v>
      </c>
      <c r="AE171" s="508" t="s">
        <v>1413</v>
      </c>
      <c r="AF171" s="508"/>
      <c r="AG171" s="508"/>
      <c r="AH171" s="527">
        <v>4</v>
      </c>
      <c r="AI171" s="212"/>
      <c r="AJ171" s="439"/>
      <c r="AK171" s="439"/>
      <c r="AL171" s="439"/>
      <c r="AM171" s="440"/>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row>
    <row r="172" spans="1:117" ht="15" x14ac:dyDescent="0.25">
      <c r="A172" s="452">
        <v>98</v>
      </c>
      <c r="B172" s="452"/>
      <c r="C172" s="1"/>
      <c r="D172" s="169">
        <v>42495</v>
      </c>
      <c r="E172" s="212"/>
      <c r="F172" s="212">
        <v>1</v>
      </c>
      <c r="G172" s="498" t="s">
        <v>1350</v>
      </c>
      <c r="H172" s="212">
        <v>1</v>
      </c>
      <c r="I172" s="1"/>
      <c r="J172" s="1"/>
      <c r="K172" s="1"/>
      <c r="L172" s="481">
        <v>42498</v>
      </c>
      <c r="M172" s="400"/>
      <c r="N172" s="400"/>
      <c r="O172" s="400"/>
      <c r="P172" s="400"/>
      <c r="Q172" s="437">
        <v>42497</v>
      </c>
      <c r="R172" s="550"/>
      <c r="S172" s="486">
        <v>4</v>
      </c>
      <c r="T172" s="486">
        <v>12</v>
      </c>
      <c r="U172" s="486">
        <v>16</v>
      </c>
      <c r="V172" s="486">
        <v>18</v>
      </c>
      <c r="W172" s="547">
        <v>14</v>
      </c>
      <c r="X172" s="546">
        <v>17</v>
      </c>
      <c r="Y172" s="546">
        <v>20</v>
      </c>
      <c r="Z172" s="546">
        <v>20</v>
      </c>
      <c r="AA172" s="546">
        <v>20</v>
      </c>
      <c r="AB172" s="884" t="s">
        <v>1347</v>
      </c>
      <c r="AC172" s="875"/>
      <c r="AD172" s="498" t="s">
        <v>1477</v>
      </c>
      <c r="AE172" s="508"/>
      <c r="AF172" s="508"/>
      <c r="AG172" s="508"/>
      <c r="AH172" s="527">
        <v>6</v>
      </c>
      <c r="AI172" s="212"/>
      <c r="AJ172" s="439"/>
      <c r="AK172" s="439"/>
      <c r="AL172" s="439"/>
      <c r="AM172" s="440"/>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row>
    <row r="173" spans="1:117" ht="15" x14ac:dyDescent="0.25">
      <c r="A173" s="452">
        <v>118</v>
      </c>
      <c r="B173" s="452"/>
      <c r="C173" s="1"/>
      <c r="D173" s="169">
        <v>42495</v>
      </c>
      <c r="E173" s="559" t="s">
        <v>122</v>
      </c>
      <c r="F173" s="212"/>
      <c r="G173" s="498"/>
      <c r="H173" s="212"/>
      <c r="I173" s="1"/>
      <c r="J173" s="1"/>
      <c r="K173" s="1"/>
      <c r="L173" s="31"/>
      <c r="M173" s="400"/>
      <c r="N173" s="400"/>
      <c r="O173" s="400"/>
      <c r="P173" s="400"/>
      <c r="Q173" s="437"/>
      <c r="R173" s="550"/>
      <c r="S173" s="486"/>
      <c r="T173" s="486"/>
      <c r="U173" s="486"/>
      <c r="V173" s="486"/>
      <c r="W173" s="547"/>
      <c r="X173" s="546"/>
      <c r="Y173" s="546"/>
      <c r="Z173" s="546"/>
      <c r="AA173" s="546"/>
      <c r="AB173" s="884"/>
      <c r="AC173" s="875"/>
      <c r="AD173" s="498"/>
      <c r="AE173" s="508"/>
      <c r="AF173" s="508"/>
      <c r="AG173" s="508"/>
      <c r="AI173" s="212"/>
      <c r="AJ173" s="439"/>
      <c r="AK173" s="439"/>
      <c r="AL173" s="439"/>
      <c r="AM173" s="440"/>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row>
    <row r="174" spans="1:117" ht="15" x14ac:dyDescent="0.25">
      <c r="A174" s="451">
        <v>242</v>
      </c>
      <c r="B174" s="451"/>
      <c r="C174" s="429"/>
      <c r="D174" s="425">
        <v>42495</v>
      </c>
      <c r="E174" s="562" t="s">
        <v>1359</v>
      </c>
      <c r="F174" s="441"/>
      <c r="G174" s="499"/>
      <c r="H174" s="441"/>
      <c r="I174" s="429"/>
      <c r="J174" s="429"/>
      <c r="K174" s="429"/>
      <c r="L174" s="442"/>
      <c r="M174" s="443"/>
      <c r="N174" s="443"/>
      <c r="O174" s="443"/>
      <c r="P174" s="443"/>
      <c r="Q174" s="444"/>
      <c r="R174" s="553"/>
      <c r="S174" s="488"/>
      <c r="T174" s="488"/>
      <c r="U174" s="488"/>
      <c r="V174" s="488"/>
      <c r="W174" s="555"/>
      <c r="X174" s="549"/>
      <c r="Y174" s="549"/>
      <c r="Z174" s="549"/>
      <c r="AA174" s="549"/>
      <c r="AB174" s="886"/>
      <c r="AC174" s="887"/>
      <c r="AD174" s="499"/>
      <c r="AE174" s="508"/>
      <c r="AF174" s="509"/>
      <c r="AG174" s="509"/>
      <c r="AH174" s="528"/>
      <c r="AI174" s="441"/>
      <c r="AJ174" s="446"/>
      <c r="AK174" s="446"/>
      <c r="AL174" s="446"/>
      <c r="AM174" s="447"/>
      <c r="AN174" s="429"/>
      <c r="AO174" s="429"/>
      <c r="AP174" s="429"/>
      <c r="AQ174" s="429"/>
      <c r="AR174" s="429"/>
      <c r="AS174" s="429"/>
      <c r="AT174" s="429"/>
      <c r="AU174" s="429"/>
      <c r="AV174" s="429"/>
      <c r="AW174" s="429"/>
      <c r="AX174" s="429"/>
      <c r="AY174" s="429"/>
      <c r="AZ174" s="429"/>
      <c r="BA174" s="429"/>
      <c r="BB174" s="429"/>
      <c r="BC174" s="429"/>
      <c r="BD174" s="429"/>
      <c r="BE174" s="429"/>
      <c r="BF174" s="429"/>
      <c r="BG174" s="429"/>
      <c r="BH174" s="429"/>
      <c r="BI174" s="429"/>
      <c r="BJ174" s="429"/>
      <c r="BK174" s="429"/>
      <c r="BL174" s="429"/>
      <c r="BM174" s="429"/>
      <c r="BN174" s="429"/>
      <c r="BO174" s="429"/>
      <c r="BP174" s="429"/>
      <c r="BQ174" s="429"/>
      <c r="BR174" s="429"/>
      <c r="BS174" s="429"/>
      <c r="BT174" s="429"/>
      <c r="BU174" s="429"/>
      <c r="BV174" s="429"/>
      <c r="BW174" s="429"/>
      <c r="BX174" s="429"/>
      <c r="BY174" s="429"/>
      <c r="BZ174" s="429"/>
      <c r="CA174" s="429"/>
      <c r="CB174" s="429"/>
      <c r="CC174" s="429"/>
      <c r="CD174" s="429"/>
      <c r="CE174" s="429"/>
      <c r="CF174" s="429"/>
      <c r="CG174" s="429"/>
      <c r="CH174" s="429"/>
      <c r="CI174" s="429"/>
      <c r="CJ174" s="429"/>
      <c r="CK174" s="429"/>
      <c r="CL174" s="429"/>
      <c r="CM174" s="429"/>
      <c r="CN174" s="429"/>
      <c r="CO174" s="429"/>
      <c r="CP174" s="429"/>
      <c r="CQ174" s="429"/>
      <c r="CR174" s="429"/>
      <c r="CS174" s="429"/>
      <c r="CT174" s="429"/>
      <c r="CU174" s="429"/>
      <c r="CV174" s="429"/>
      <c r="CW174" s="429"/>
      <c r="CX174" s="429"/>
      <c r="CY174" s="429"/>
      <c r="CZ174" s="429"/>
      <c r="DA174" s="429"/>
      <c r="DB174" s="429"/>
      <c r="DC174" s="429"/>
      <c r="DD174" s="429"/>
      <c r="DE174" s="429"/>
      <c r="DF174" s="429"/>
      <c r="DG174" s="429"/>
      <c r="DH174" s="429"/>
      <c r="DI174" s="429"/>
      <c r="DJ174" s="429"/>
      <c r="DK174" s="429"/>
      <c r="DL174" s="429"/>
      <c r="DM174" s="429"/>
    </row>
  </sheetData>
  <mergeCells count="92">
    <mergeCell ref="BR2:BX2"/>
    <mergeCell ref="BY2:CE2"/>
    <mergeCell ref="AD3:AH3"/>
    <mergeCell ref="L3:P3"/>
    <mergeCell ref="W3:AA3"/>
    <mergeCell ref="AR3:AR4"/>
    <mergeCell ref="AW3:AW4"/>
    <mergeCell ref="AX3:AX4"/>
    <mergeCell ref="AY3:AY4"/>
    <mergeCell ref="AZ3:AZ4"/>
    <mergeCell ref="BA3:BA4"/>
    <mergeCell ref="BB3:BB4"/>
    <mergeCell ref="BN3:BN4"/>
    <mergeCell ref="BO3:BO4"/>
    <mergeCell ref="AO3:AO4"/>
    <mergeCell ref="AP3:AP4"/>
    <mergeCell ref="CF2:CL2"/>
    <mergeCell ref="CM2:CS2"/>
    <mergeCell ref="A3:A4"/>
    <mergeCell ref="B3:B4"/>
    <mergeCell ref="C3:C4"/>
    <mergeCell ref="D3:D4"/>
    <mergeCell ref="E3:E4"/>
    <mergeCell ref="F3:F4"/>
    <mergeCell ref="AN2:AP2"/>
    <mergeCell ref="BK2:BQ2"/>
    <mergeCell ref="BC3:BC4"/>
    <mergeCell ref="G3:K3"/>
    <mergeCell ref="R3:V3"/>
    <mergeCell ref="AJ3:AL3"/>
    <mergeCell ref="AM3:AM4"/>
    <mergeCell ref="AN3:AN4"/>
    <mergeCell ref="AQ3:AQ4"/>
    <mergeCell ref="BD3:BD4"/>
    <mergeCell ref="AS3:AS4"/>
    <mergeCell ref="AT3:AT4"/>
    <mergeCell ref="AU3:AU4"/>
    <mergeCell ref="AV3:AV4"/>
    <mergeCell ref="BP3:BP4"/>
    <mergeCell ref="BE3:BE4"/>
    <mergeCell ref="BF3:BF4"/>
    <mergeCell ref="BG3:BG4"/>
    <mergeCell ref="BH3:BH4"/>
    <mergeCell ref="BI3:BI4"/>
    <mergeCell ref="BJ3:BJ4"/>
    <mergeCell ref="BK3:BK4"/>
    <mergeCell ref="BL3:BL4"/>
    <mergeCell ref="BM3:BM4"/>
    <mergeCell ref="BV3:BV4"/>
    <mergeCell ref="BW3:BW4"/>
    <mergeCell ref="BX3:BX4"/>
    <mergeCell ref="BY3:BY4"/>
    <mergeCell ref="BZ3:BZ4"/>
    <mergeCell ref="CA3:CA4"/>
    <mergeCell ref="CJ3:CJ4"/>
    <mergeCell ref="CK3:CK4"/>
    <mergeCell ref="CL3:CL4"/>
    <mergeCell ref="CM3:CM4"/>
    <mergeCell ref="CB3:CB4"/>
    <mergeCell ref="BQ3:BQ4"/>
    <mergeCell ref="BR3:BR4"/>
    <mergeCell ref="BS3:BS4"/>
    <mergeCell ref="BT3:BT4"/>
    <mergeCell ref="BU3:BU4"/>
    <mergeCell ref="CN3:CN4"/>
    <mergeCell ref="CC3:CC4"/>
    <mergeCell ref="CD3:CD4"/>
    <mergeCell ref="CE3:CE4"/>
    <mergeCell ref="CF3:CF4"/>
    <mergeCell ref="CG3:CG4"/>
    <mergeCell ref="CH3:CH4"/>
    <mergeCell ref="CI3:CI4"/>
    <mergeCell ref="CZ3:CZ4"/>
    <mergeCell ref="CO3:CO4"/>
    <mergeCell ref="CP3:CP4"/>
    <mergeCell ref="CQ3:CQ4"/>
    <mergeCell ref="CR3:CR4"/>
    <mergeCell ref="CS3:CS4"/>
    <mergeCell ref="CT3:CT4"/>
    <mergeCell ref="CU3:CU4"/>
    <mergeCell ref="CV3:CV4"/>
    <mergeCell ref="CW3:CW4"/>
    <mergeCell ref="CX3:CX4"/>
    <mergeCell ref="CY3:CY4"/>
    <mergeCell ref="DG3:DG4"/>
    <mergeCell ref="DH3:DH4"/>
    <mergeCell ref="DA3:DA4"/>
    <mergeCell ref="DB3:DB4"/>
    <mergeCell ref="DC3:DC4"/>
    <mergeCell ref="DD3:DD4"/>
    <mergeCell ref="DE3:DE4"/>
    <mergeCell ref="DF3:DF4"/>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193"/>
  <sheetViews>
    <sheetView tabSelected="1" workbookViewId="0">
      <pane xSplit="1" ySplit="3" topLeftCell="BJ146" activePane="bottomRight" state="frozen"/>
      <selection pane="topRight" activeCell="B1" sqref="B1"/>
      <selection pane="bottomLeft" activeCell="A4" sqref="A4"/>
      <selection pane="bottomRight" activeCell="BK1" sqref="BK1:BK1048576"/>
    </sheetView>
  </sheetViews>
  <sheetFormatPr defaultColWidth="8.85546875" defaultRowHeight="12.75" x14ac:dyDescent="0.2"/>
  <cols>
    <col min="1" max="1" width="8.85546875" style="125"/>
    <col min="2" max="2" width="8.85546875" style="325"/>
    <col min="3" max="3" width="6.42578125" style="1" bestFit="1" customWidth="1"/>
    <col min="4" max="4" width="9.85546875" bestFit="1" customWidth="1"/>
    <col min="5" max="5" width="10.28515625" bestFit="1" customWidth="1"/>
    <col min="6" max="6" width="9.7109375" bestFit="1" customWidth="1"/>
    <col min="7" max="7" width="10.28515625" style="557" customWidth="1"/>
    <col min="8" max="8" width="14" style="125" bestFit="1" customWidth="1"/>
    <col min="9" max="9" width="5.5703125" style="1" bestFit="1" customWidth="1"/>
    <col min="10" max="11" width="10.28515625" bestFit="1" customWidth="1"/>
    <col min="12" max="12" width="9.7109375" bestFit="1" customWidth="1"/>
    <col min="13" max="13" width="10.28515625" style="557" customWidth="1"/>
    <col min="14" max="14" width="14" style="125" bestFit="1" customWidth="1"/>
    <col min="15" max="15" width="6.42578125" style="1" bestFit="1" customWidth="1"/>
    <col min="16" max="16" width="9.85546875" bestFit="1" customWidth="1"/>
    <col min="17" max="17" width="10.28515625" bestFit="1" customWidth="1"/>
    <col min="18" max="18" width="9.7109375" bestFit="1" customWidth="1"/>
    <col min="19" max="19" width="10.28515625" style="557" customWidth="1"/>
    <col min="20" max="20" width="14" style="125" bestFit="1" customWidth="1"/>
    <col min="21" max="21" width="6.42578125" style="1" bestFit="1" customWidth="1"/>
    <col min="22" max="23" width="10.28515625" bestFit="1" customWidth="1"/>
    <col min="24" max="24" width="9.7109375" bestFit="1" customWidth="1"/>
    <col min="25" max="25" width="10.28515625" style="557" customWidth="1"/>
    <col min="26" max="26" width="14" style="125" bestFit="1" customWidth="1"/>
    <col min="27" max="27" width="3.85546875" style="1" bestFit="1" customWidth="1"/>
    <col min="28" max="28" width="9.85546875" bestFit="1" customWidth="1"/>
    <col min="29" max="29" width="10.28515625" bestFit="1" customWidth="1"/>
    <col min="30" max="30" width="9.7109375" bestFit="1" customWidth="1"/>
    <col min="31" max="31" width="10.28515625" style="557" customWidth="1"/>
    <col min="32" max="32" width="14" style="125" bestFit="1" customWidth="1"/>
    <col min="33" max="33" width="3.85546875" style="1" customWidth="1"/>
    <col min="34" max="34" width="9.85546875" customWidth="1"/>
    <col min="35" max="35" width="10.28515625" bestFit="1" customWidth="1"/>
    <col min="36" max="36" width="9.5703125" customWidth="1"/>
    <col min="37" max="37" width="9.7109375" customWidth="1"/>
    <col min="38" max="38" width="14" style="125" customWidth="1"/>
    <col min="39" max="39" width="3.85546875" style="1" bestFit="1" customWidth="1"/>
    <col min="40" max="40" width="9.85546875" customWidth="1"/>
    <col min="41" max="41" width="10.28515625" bestFit="1" customWidth="1"/>
    <col min="42" max="42" width="9.5703125" customWidth="1"/>
    <col min="43" max="43" width="9.7109375" customWidth="1"/>
    <col min="44" max="44" width="14" style="125" customWidth="1"/>
    <col min="45" max="45" width="9.85546875" style="31" customWidth="1"/>
    <col min="46" max="50" width="16" style="1" bestFit="1" customWidth="1"/>
    <col min="51" max="51" width="16" style="125" customWidth="1"/>
    <col min="52" max="52" width="14.85546875" style="1" bestFit="1" customWidth="1"/>
    <col min="53" max="53" width="14.85546875" style="1" customWidth="1"/>
    <col min="54" max="54" width="14.85546875" style="1" bestFit="1" customWidth="1"/>
    <col min="55" max="55" width="14.85546875" style="1" customWidth="1"/>
    <col min="56" max="56" width="14.85546875" style="125" customWidth="1"/>
    <col min="57" max="57" width="9.28515625" style="1" customWidth="1"/>
    <col min="58" max="58" width="6.28515625" style="1" customWidth="1"/>
    <col min="59" max="59" width="7.140625" style="125" customWidth="1"/>
    <col min="60" max="60" width="16.28515625" style="903" customWidth="1"/>
    <col min="61" max="61" width="19.85546875" style="911" bestFit="1" customWidth="1"/>
    <col min="62" max="62" width="149.28515625" style="607" bestFit="1" customWidth="1"/>
    <col min="63" max="63" width="19.28515625" style="920" bestFit="1" customWidth="1"/>
  </cols>
  <sheetData>
    <row r="1" spans="1:63" s="334" customFormat="1" x14ac:dyDescent="0.2">
      <c r="A1" s="563" t="s">
        <v>1502</v>
      </c>
      <c r="B1" s="568"/>
      <c r="C1" s="567"/>
      <c r="G1" s="598"/>
      <c r="H1" s="563"/>
      <c r="I1" s="567"/>
      <c r="M1" s="598"/>
      <c r="N1" s="563"/>
      <c r="O1" s="567"/>
      <c r="S1" s="598"/>
      <c r="T1" s="563"/>
      <c r="U1" s="567"/>
      <c r="Y1" s="598"/>
      <c r="Z1" s="563"/>
      <c r="AA1" s="567"/>
      <c r="AE1" s="598"/>
      <c r="AF1" s="563"/>
      <c r="AG1" s="567"/>
      <c r="AL1" s="563"/>
      <c r="AM1" s="567"/>
      <c r="AR1" s="563"/>
      <c r="AS1" s="566"/>
      <c r="AT1" s="567"/>
      <c r="AU1" s="567"/>
      <c r="AV1" s="567"/>
      <c r="AW1" s="567"/>
      <c r="AX1" s="567"/>
      <c r="AY1" s="563"/>
      <c r="AZ1" s="567"/>
      <c r="BA1" s="567"/>
      <c r="BB1" s="567"/>
      <c r="BC1" s="567"/>
      <c r="BD1" s="563"/>
      <c r="BE1" s="567"/>
      <c r="BF1" s="567"/>
      <c r="BG1" s="563"/>
      <c r="BH1" s="901"/>
      <c r="BI1" s="907"/>
      <c r="BJ1" s="605"/>
      <c r="BK1" s="916"/>
    </row>
    <row r="2" spans="1:63" s="565" customFormat="1" x14ac:dyDescent="0.2">
      <c r="A2" s="564"/>
      <c r="B2" s="569"/>
      <c r="C2" s="863">
        <v>42858</v>
      </c>
      <c r="D2" s="866"/>
      <c r="E2" s="866"/>
      <c r="F2" s="866"/>
      <c r="G2" s="866"/>
      <c r="H2" s="867"/>
      <c r="I2" s="863">
        <v>42863</v>
      </c>
      <c r="J2" s="866"/>
      <c r="K2" s="866"/>
      <c r="L2" s="866"/>
      <c r="M2" s="866"/>
      <c r="N2" s="867"/>
      <c r="O2" s="863">
        <v>42867</v>
      </c>
      <c r="P2" s="866"/>
      <c r="Q2" s="866"/>
      <c r="R2" s="866"/>
      <c r="S2" s="866"/>
      <c r="T2" s="867"/>
      <c r="U2" s="863">
        <v>42871</v>
      </c>
      <c r="V2" s="866"/>
      <c r="W2" s="866"/>
      <c r="X2" s="866"/>
      <c r="Y2" s="866"/>
      <c r="Z2" s="867"/>
      <c r="AA2" s="863">
        <v>42875</v>
      </c>
      <c r="AB2" s="866"/>
      <c r="AC2" s="866"/>
      <c r="AD2" s="866"/>
      <c r="AE2" s="866"/>
      <c r="AF2" s="866"/>
      <c r="AG2" s="579"/>
      <c r="AH2" s="863">
        <v>42878</v>
      </c>
      <c r="AI2" s="864"/>
      <c r="AJ2" s="864"/>
      <c r="AK2" s="864"/>
      <c r="AL2" s="865"/>
      <c r="AM2" s="579"/>
      <c r="AN2" s="863">
        <v>42881</v>
      </c>
      <c r="AO2" s="864"/>
      <c r="AP2" s="864"/>
      <c r="AQ2" s="864"/>
      <c r="AR2" s="865"/>
      <c r="AS2" s="863">
        <v>42929</v>
      </c>
      <c r="AT2" s="864"/>
      <c r="AU2" s="864"/>
      <c r="AV2" s="864"/>
      <c r="AW2" s="864"/>
      <c r="AX2" s="864"/>
      <c r="AY2" s="864"/>
      <c r="AZ2" s="864"/>
      <c r="BA2" s="864"/>
      <c r="BB2" s="864"/>
      <c r="BC2" s="864"/>
      <c r="BD2" s="864"/>
      <c r="BE2" s="864"/>
      <c r="BF2" s="864"/>
      <c r="BG2" s="865"/>
      <c r="BH2" s="901"/>
      <c r="BI2" s="907"/>
      <c r="BJ2" s="605"/>
      <c r="BK2" s="917"/>
    </row>
    <row r="3" spans="1:63" s="571" customFormat="1" ht="13.5" thickBot="1" x14ac:dyDescent="0.25">
      <c r="A3" s="570" t="s">
        <v>38</v>
      </c>
      <c r="B3" s="589" t="s">
        <v>1515</v>
      </c>
      <c r="C3" s="571" t="s">
        <v>1515</v>
      </c>
      <c r="D3" s="571" t="s">
        <v>1495</v>
      </c>
      <c r="E3" s="571" t="s">
        <v>1496</v>
      </c>
      <c r="F3" s="571" t="s">
        <v>1497</v>
      </c>
      <c r="G3" s="599" t="s">
        <v>1575</v>
      </c>
      <c r="H3" s="572" t="s">
        <v>1498</v>
      </c>
      <c r="I3" s="596" t="s">
        <v>1515</v>
      </c>
      <c r="J3" s="571" t="s">
        <v>1495</v>
      </c>
      <c r="K3" s="571" t="s">
        <v>1496</v>
      </c>
      <c r="L3" s="571" t="s">
        <v>1497</v>
      </c>
      <c r="M3" s="599" t="s">
        <v>1575</v>
      </c>
      <c r="N3" s="572" t="s">
        <v>1498</v>
      </c>
      <c r="O3" s="596" t="s">
        <v>1515</v>
      </c>
      <c r="P3" s="571" t="s">
        <v>1495</v>
      </c>
      <c r="Q3" s="571" t="s">
        <v>1496</v>
      </c>
      <c r="R3" s="571" t="s">
        <v>1497</v>
      </c>
      <c r="S3" s="599" t="s">
        <v>1575</v>
      </c>
      <c r="T3" s="572" t="s">
        <v>1498</v>
      </c>
      <c r="U3" s="596" t="s">
        <v>1515</v>
      </c>
      <c r="V3" s="571" t="s">
        <v>1495</v>
      </c>
      <c r="W3" s="571" t="s">
        <v>1496</v>
      </c>
      <c r="X3" s="571" t="s">
        <v>1497</v>
      </c>
      <c r="Y3" s="599" t="s">
        <v>1575</v>
      </c>
      <c r="Z3" s="572" t="s">
        <v>1498</v>
      </c>
      <c r="AA3" s="596" t="s">
        <v>1515</v>
      </c>
      <c r="AB3" s="571" t="s">
        <v>1495</v>
      </c>
      <c r="AC3" s="571" t="s">
        <v>1496</v>
      </c>
      <c r="AD3" s="571" t="s">
        <v>1497</v>
      </c>
      <c r="AE3" s="599" t="s">
        <v>1575</v>
      </c>
      <c r="AF3" s="572" t="s">
        <v>1498</v>
      </c>
      <c r="AG3" s="596" t="s">
        <v>1515</v>
      </c>
      <c r="AH3" s="571" t="s">
        <v>1495</v>
      </c>
      <c r="AI3" s="571" t="s">
        <v>1496</v>
      </c>
      <c r="AJ3" s="571" t="s">
        <v>1497</v>
      </c>
      <c r="AK3" s="571" t="s">
        <v>1575</v>
      </c>
      <c r="AL3" s="572" t="s">
        <v>1498</v>
      </c>
      <c r="AM3" s="596" t="s">
        <v>1515</v>
      </c>
      <c r="AN3" s="571" t="s">
        <v>1495</v>
      </c>
      <c r="AO3" s="571" t="s">
        <v>1496</v>
      </c>
      <c r="AP3" s="571" t="s">
        <v>1497</v>
      </c>
      <c r="AQ3" s="571" t="s">
        <v>1575</v>
      </c>
      <c r="AR3" s="572" t="s">
        <v>1498</v>
      </c>
      <c r="AS3" s="573" t="s">
        <v>1495</v>
      </c>
      <c r="AT3" s="571" t="s">
        <v>1627</v>
      </c>
      <c r="AU3" s="571" t="s">
        <v>1628</v>
      </c>
      <c r="AV3" s="571" t="s">
        <v>1629</v>
      </c>
      <c r="AW3" s="571" t="s">
        <v>1715</v>
      </c>
      <c r="AX3" s="571" t="s">
        <v>1716</v>
      </c>
      <c r="AY3" s="563" t="s">
        <v>1762</v>
      </c>
      <c r="AZ3" s="571" t="s">
        <v>1622</v>
      </c>
      <c r="BA3" s="571" t="s">
        <v>1662</v>
      </c>
      <c r="BB3" s="571" t="s">
        <v>1663</v>
      </c>
      <c r="BC3" s="571" t="s">
        <v>1729</v>
      </c>
      <c r="BD3" s="571" t="s">
        <v>1730</v>
      </c>
      <c r="BE3" s="571" t="s">
        <v>1499</v>
      </c>
      <c r="BF3" s="571" t="s">
        <v>1500</v>
      </c>
      <c r="BG3" s="570" t="s">
        <v>1501</v>
      </c>
      <c r="BH3" s="902" t="s">
        <v>1514</v>
      </c>
      <c r="BI3" s="908" t="s">
        <v>1519</v>
      </c>
      <c r="BJ3" s="606" t="s">
        <v>25</v>
      </c>
      <c r="BK3" s="918" t="s">
        <v>1664</v>
      </c>
    </row>
    <row r="4" spans="1:63" x14ac:dyDescent="0.2">
      <c r="A4" s="125">
        <v>251</v>
      </c>
      <c r="B4" s="580" t="s">
        <v>967</v>
      </c>
      <c r="C4" s="581" t="s">
        <v>1516</v>
      </c>
      <c r="D4">
        <v>3</v>
      </c>
      <c r="E4" s="576">
        <v>42865</v>
      </c>
      <c r="F4">
        <v>45</v>
      </c>
      <c r="G4" s="557">
        <v>0</v>
      </c>
      <c r="K4" s="576">
        <v>42868</v>
      </c>
      <c r="L4">
        <v>50</v>
      </c>
      <c r="M4" s="557">
        <v>0</v>
      </c>
      <c r="Q4" s="576">
        <v>42875</v>
      </c>
      <c r="R4">
        <v>45</v>
      </c>
      <c r="S4" s="557">
        <v>0</v>
      </c>
      <c r="W4" s="576">
        <v>42873</v>
      </c>
      <c r="X4">
        <v>45</v>
      </c>
      <c r="Y4" s="557">
        <v>0</v>
      </c>
      <c r="AC4" s="576"/>
      <c r="AS4" s="31">
        <v>3</v>
      </c>
      <c r="AT4" s="581" t="s">
        <v>1623</v>
      </c>
      <c r="AU4" s="581" t="s">
        <v>1624</v>
      </c>
      <c r="AV4" s="581" t="s">
        <v>1625</v>
      </c>
      <c r="AW4" s="581" t="s">
        <v>1625</v>
      </c>
      <c r="AX4" s="581"/>
      <c r="AY4" s="616"/>
      <c r="BE4" s="1">
        <v>0</v>
      </c>
      <c r="BH4" s="903">
        <v>20170118</v>
      </c>
      <c r="BI4" s="909" t="s">
        <v>1530</v>
      </c>
      <c r="BK4" s="919" t="s">
        <v>1665</v>
      </c>
    </row>
    <row r="5" spans="1:63" x14ac:dyDescent="0.2">
      <c r="A5" s="125">
        <v>102</v>
      </c>
      <c r="B5" s="580" t="s">
        <v>1516</v>
      </c>
      <c r="C5" s="581" t="s">
        <v>967</v>
      </c>
      <c r="D5">
        <v>1</v>
      </c>
      <c r="E5" s="576">
        <v>42870</v>
      </c>
      <c r="F5">
        <v>10</v>
      </c>
      <c r="G5" s="557">
        <v>0</v>
      </c>
      <c r="K5" s="576">
        <v>42873</v>
      </c>
      <c r="L5">
        <v>10</v>
      </c>
      <c r="M5" s="557">
        <v>0</v>
      </c>
      <c r="Q5" s="576">
        <v>42875</v>
      </c>
      <c r="R5">
        <v>5</v>
      </c>
      <c r="S5" s="557">
        <v>0</v>
      </c>
      <c r="W5" s="576">
        <v>42877</v>
      </c>
      <c r="X5">
        <v>8</v>
      </c>
      <c r="Y5" s="557">
        <v>0</v>
      </c>
      <c r="AC5" s="576"/>
      <c r="AS5" s="31">
        <v>1</v>
      </c>
      <c r="AT5" s="581" t="s">
        <v>1623</v>
      </c>
      <c r="BE5" s="1">
        <v>0</v>
      </c>
      <c r="BH5" s="903">
        <v>22</v>
      </c>
      <c r="BI5" s="910">
        <v>42875</v>
      </c>
      <c r="BJ5" s="608" t="s">
        <v>1529</v>
      </c>
      <c r="BK5" s="920" t="s">
        <v>1665</v>
      </c>
    </row>
    <row r="6" spans="1:63" x14ac:dyDescent="0.2">
      <c r="A6" s="125">
        <v>103</v>
      </c>
      <c r="B6" s="580" t="s">
        <v>1142</v>
      </c>
      <c r="C6" s="581" t="s">
        <v>1549</v>
      </c>
      <c r="D6">
        <v>1</v>
      </c>
      <c r="E6" s="576">
        <v>42875</v>
      </c>
      <c r="F6">
        <v>5</v>
      </c>
      <c r="G6" s="557">
        <v>0</v>
      </c>
      <c r="K6" s="576">
        <v>42878</v>
      </c>
      <c r="L6">
        <v>4</v>
      </c>
      <c r="M6" s="557">
        <v>0</v>
      </c>
      <c r="O6" s="581" t="s">
        <v>1511</v>
      </c>
      <c r="U6" s="581" t="s">
        <v>1511</v>
      </c>
      <c r="AS6" s="31">
        <v>1</v>
      </c>
      <c r="AT6" s="581" t="s">
        <v>1625</v>
      </c>
      <c r="BE6" s="1">
        <v>0</v>
      </c>
      <c r="BI6" s="910">
        <v>42875</v>
      </c>
      <c r="BJ6" s="900" t="s">
        <v>1963</v>
      </c>
      <c r="BK6" s="920" t="s">
        <v>1665</v>
      </c>
    </row>
    <row r="7" spans="1:63" x14ac:dyDescent="0.2">
      <c r="A7" s="125">
        <v>22</v>
      </c>
      <c r="B7" s="590" t="s">
        <v>1516</v>
      </c>
      <c r="C7" s="582" t="s">
        <v>967</v>
      </c>
      <c r="D7">
        <v>2</v>
      </c>
      <c r="E7" s="576">
        <v>42870</v>
      </c>
      <c r="F7">
        <v>12</v>
      </c>
      <c r="G7" s="557">
        <v>0</v>
      </c>
      <c r="K7" s="576">
        <v>42873</v>
      </c>
      <c r="L7">
        <v>12</v>
      </c>
      <c r="M7" s="557">
        <v>0</v>
      </c>
      <c r="Q7" s="576">
        <v>42875</v>
      </c>
      <c r="R7">
        <v>20</v>
      </c>
      <c r="S7" s="557">
        <v>0</v>
      </c>
      <c r="W7" s="576">
        <v>42876</v>
      </c>
      <c r="X7">
        <v>10</v>
      </c>
      <c r="Y7" s="557">
        <v>0</v>
      </c>
      <c r="AC7" s="576">
        <v>42876</v>
      </c>
      <c r="AD7">
        <v>7</v>
      </c>
      <c r="AE7" s="557">
        <v>0</v>
      </c>
      <c r="AI7" s="483">
        <v>42876</v>
      </c>
      <c r="AJ7" s="1">
        <v>10</v>
      </c>
      <c r="AK7">
        <v>4</v>
      </c>
      <c r="AP7">
        <v>10</v>
      </c>
      <c r="AQ7">
        <v>9</v>
      </c>
      <c r="AS7" s="31">
        <v>1</v>
      </c>
      <c r="AT7" s="582" t="s">
        <v>1626</v>
      </c>
      <c r="BE7" s="330">
        <v>3</v>
      </c>
      <c r="BH7" s="903">
        <v>21</v>
      </c>
      <c r="BI7" s="909" t="s">
        <v>1527</v>
      </c>
      <c r="BJ7" s="608" t="s">
        <v>1528</v>
      </c>
      <c r="BK7" s="920" t="s">
        <v>1665</v>
      </c>
    </row>
    <row r="8" spans="1:63" x14ac:dyDescent="0.2">
      <c r="A8" s="125">
        <v>96</v>
      </c>
      <c r="B8" s="590" t="s">
        <v>1512</v>
      </c>
      <c r="C8" s="582" t="s">
        <v>1142</v>
      </c>
      <c r="I8" s="581" t="s">
        <v>1142</v>
      </c>
      <c r="P8" t="s">
        <v>1142</v>
      </c>
      <c r="U8" t="s">
        <v>1513</v>
      </c>
      <c r="AA8" s="581" t="s">
        <v>1512</v>
      </c>
      <c r="AS8" s="31">
        <v>1</v>
      </c>
      <c r="AT8" s="582" t="s">
        <v>1630</v>
      </c>
      <c r="AZ8" s="1">
        <v>18</v>
      </c>
      <c r="BE8" s="330">
        <v>0</v>
      </c>
    </row>
    <row r="9" spans="1:63" x14ac:dyDescent="0.2">
      <c r="A9" s="125">
        <v>119</v>
      </c>
      <c r="B9" s="590" t="s">
        <v>1516</v>
      </c>
      <c r="C9" s="582" t="s">
        <v>1142</v>
      </c>
      <c r="I9" s="581" t="s">
        <v>1515</v>
      </c>
      <c r="J9">
        <v>1</v>
      </c>
      <c r="K9" s="576">
        <v>42873</v>
      </c>
      <c r="L9">
        <v>8</v>
      </c>
      <c r="M9" s="557">
        <v>0</v>
      </c>
      <c r="P9" t="s">
        <v>1142</v>
      </c>
      <c r="U9" s="244" t="s">
        <v>1142</v>
      </c>
      <c r="BJ9" s="607" t="s">
        <v>1504</v>
      </c>
      <c r="BK9" s="919" t="s">
        <v>1142</v>
      </c>
    </row>
    <row r="10" spans="1:63" x14ac:dyDescent="0.2">
      <c r="A10" s="125">
        <v>97</v>
      </c>
      <c r="C10" s="582" t="s">
        <v>1142</v>
      </c>
      <c r="I10" s="581" t="s">
        <v>1142</v>
      </c>
      <c r="P10" t="s">
        <v>1142</v>
      </c>
      <c r="U10" t="s">
        <v>1142</v>
      </c>
      <c r="AA10" s="595" t="s">
        <v>122</v>
      </c>
      <c r="AB10" s="578"/>
      <c r="BK10" s="919" t="s">
        <v>1142</v>
      </c>
    </row>
    <row r="11" spans="1:63" x14ac:dyDescent="0.2">
      <c r="A11" s="125">
        <v>128</v>
      </c>
      <c r="B11" s="591" t="s">
        <v>1516</v>
      </c>
      <c r="C11" s="582" t="s">
        <v>1583</v>
      </c>
      <c r="D11">
        <v>1</v>
      </c>
      <c r="E11" s="576">
        <v>42872</v>
      </c>
      <c r="F11">
        <v>8</v>
      </c>
      <c r="G11" s="557">
        <v>0</v>
      </c>
      <c r="K11" s="576">
        <v>42875</v>
      </c>
      <c r="L11">
        <v>8</v>
      </c>
      <c r="M11" s="557">
        <v>0</v>
      </c>
      <c r="O11" s="581" t="s">
        <v>1549</v>
      </c>
      <c r="P11">
        <v>1</v>
      </c>
      <c r="Q11" s="576">
        <v>42877</v>
      </c>
      <c r="R11">
        <v>8</v>
      </c>
      <c r="S11" s="557">
        <v>0</v>
      </c>
      <c r="U11" s="581" t="s">
        <v>1586</v>
      </c>
      <c r="V11" s="330">
        <v>1</v>
      </c>
      <c r="W11" s="576">
        <v>42876</v>
      </c>
      <c r="X11" s="330">
        <v>8</v>
      </c>
      <c r="Y11" s="557">
        <v>0</v>
      </c>
      <c r="AC11" s="576">
        <v>42876</v>
      </c>
      <c r="AD11">
        <v>9</v>
      </c>
      <c r="AE11" s="557">
        <v>0</v>
      </c>
      <c r="AI11" s="576">
        <v>42876</v>
      </c>
      <c r="AJ11">
        <v>9</v>
      </c>
      <c r="AK11">
        <v>5</v>
      </c>
      <c r="AP11">
        <v>9</v>
      </c>
      <c r="AQ11">
        <v>9</v>
      </c>
      <c r="AR11" s="125">
        <v>5</v>
      </c>
      <c r="AS11" s="31">
        <v>1</v>
      </c>
      <c r="AT11" s="583" t="s">
        <v>1631</v>
      </c>
      <c r="AZ11" s="1">
        <v>30</v>
      </c>
      <c r="BE11" s="330">
        <v>0</v>
      </c>
      <c r="BH11" s="903">
        <v>21</v>
      </c>
      <c r="BJ11" s="608" t="s">
        <v>1613</v>
      </c>
    </row>
    <row r="12" spans="1:63" x14ac:dyDescent="0.2">
      <c r="A12" s="125">
        <v>52</v>
      </c>
      <c r="B12" s="591" t="s">
        <v>1517</v>
      </c>
      <c r="C12" s="582" t="s">
        <v>1549</v>
      </c>
      <c r="D12">
        <v>1</v>
      </c>
      <c r="E12" s="576">
        <v>42875</v>
      </c>
      <c r="F12">
        <v>5</v>
      </c>
      <c r="G12" s="557">
        <v>0</v>
      </c>
      <c r="I12" s="583" t="s">
        <v>1549</v>
      </c>
      <c r="J12" s="330">
        <v>2</v>
      </c>
      <c r="K12" s="576">
        <v>42875</v>
      </c>
      <c r="L12" s="330">
        <v>8</v>
      </c>
      <c r="M12" s="600">
        <v>0</v>
      </c>
      <c r="O12" s="581" t="s">
        <v>1549</v>
      </c>
      <c r="P12" s="330">
        <v>2</v>
      </c>
      <c r="Q12" s="576">
        <v>42877</v>
      </c>
      <c r="R12" s="330">
        <v>8</v>
      </c>
      <c r="S12" s="557">
        <v>0</v>
      </c>
      <c r="U12" s="595" t="s">
        <v>1587</v>
      </c>
      <c r="V12" s="330">
        <v>2</v>
      </c>
      <c r="W12" s="576">
        <v>42879</v>
      </c>
      <c r="X12" s="330">
        <v>6</v>
      </c>
      <c r="Y12" s="557">
        <v>0</v>
      </c>
      <c r="AC12" s="576">
        <v>42880</v>
      </c>
      <c r="AD12">
        <v>2</v>
      </c>
      <c r="AE12" s="557">
        <v>0</v>
      </c>
      <c r="AI12" s="576">
        <v>42879</v>
      </c>
      <c r="AJ12">
        <v>2</v>
      </c>
      <c r="AK12">
        <v>0</v>
      </c>
      <c r="AO12" s="576">
        <v>42879</v>
      </c>
      <c r="AP12">
        <v>2</v>
      </c>
      <c r="AQ12">
        <v>2</v>
      </c>
      <c r="AS12" s="31">
        <v>1</v>
      </c>
      <c r="AT12" s="583" t="s">
        <v>1635</v>
      </c>
      <c r="AZ12" s="1">
        <v>25</v>
      </c>
      <c r="BE12" s="330">
        <v>0</v>
      </c>
      <c r="BH12" s="903">
        <v>25</v>
      </c>
      <c r="BJ12" s="607" t="s">
        <v>1508</v>
      </c>
    </row>
    <row r="13" spans="1:63" x14ac:dyDescent="0.2">
      <c r="A13" s="125">
        <v>127</v>
      </c>
      <c r="B13" s="591" t="s">
        <v>1512</v>
      </c>
      <c r="C13" s="582" t="s">
        <v>1584</v>
      </c>
      <c r="I13" s="583" t="s">
        <v>1512</v>
      </c>
      <c r="O13" s="581" t="s">
        <v>1511</v>
      </c>
      <c r="P13" s="330"/>
      <c r="U13" s="582" t="s">
        <v>1512</v>
      </c>
      <c r="AA13" s="581" t="s">
        <v>1512</v>
      </c>
      <c r="AS13" s="31">
        <v>1</v>
      </c>
      <c r="AT13" s="583" t="s">
        <v>1637</v>
      </c>
      <c r="AZ13" s="330">
        <v>16</v>
      </c>
      <c r="BE13" s="330">
        <v>0</v>
      </c>
    </row>
    <row r="14" spans="1:63" x14ac:dyDescent="0.2">
      <c r="A14" s="125">
        <v>226</v>
      </c>
      <c r="B14" s="591" t="s">
        <v>1512</v>
      </c>
      <c r="C14" s="582" t="s">
        <v>1584</v>
      </c>
      <c r="I14" s="583" t="s">
        <v>1142</v>
      </c>
      <c r="O14" s="582" t="s">
        <v>1549</v>
      </c>
      <c r="P14">
        <v>1</v>
      </c>
      <c r="Q14" s="576">
        <v>42877</v>
      </c>
      <c r="R14">
        <v>7</v>
      </c>
      <c r="S14" s="557">
        <v>0</v>
      </c>
      <c r="U14" s="582" t="s">
        <v>1588</v>
      </c>
      <c r="V14" s="330">
        <v>2</v>
      </c>
      <c r="W14" s="576">
        <v>42879</v>
      </c>
      <c r="X14" s="330">
        <v>7</v>
      </c>
      <c r="Y14" s="557">
        <v>0</v>
      </c>
      <c r="AA14" s="581" t="s">
        <v>1512</v>
      </c>
      <c r="AB14">
        <v>2</v>
      </c>
      <c r="AM14" s="581" t="s">
        <v>967</v>
      </c>
      <c r="AO14" s="576">
        <v>42880</v>
      </c>
      <c r="AP14">
        <v>1</v>
      </c>
      <c r="AQ14">
        <v>1</v>
      </c>
      <c r="AS14" s="31">
        <v>2</v>
      </c>
      <c r="AT14" s="583" t="s">
        <v>1638</v>
      </c>
      <c r="AU14" s="581" t="s">
        <v>1639</v>
      </c>
      <c r="AZ14" s="330">
        <v>27</v>
      </c>
      <c r="BA14" s="1">
        <v>11</v>
      </c>
      <c r="BE14" s="330">
        <v>0</v>
      </c>
      <c r="BJ14" s="607" t="s">
        <v>1509</v>
      </c>
    </row>
    <row r="15" spans="1:63" x14ac:dyDescent="0.2">
      <c r="A15" s="125">
        <v>228</v>
      </c>
      <c r="B15" s="591" t="s">
        <v>967</v>
      </c>
      <c r="C15" s="582" t="s">
        <v>1549</v>
      </c>
      <c r="D15">
        <v>1</v>
      </c>
      <c r="E15" s="576">
        <v>42870</v>
      </c>
      <c r="F15">
        <v>8</v>
      </c>
      <c r="G15" s="557">
        <v>0</v>
      </c>
      <c r="K15" s="576">
        <v>42873</v>
      </c>
      <c r="L15">
        <v>10</v>
      </c>
      <c r="M15" s="557">
        <v>0</v>
      </c>
      <c r="Q15" s="576">
        <v>42875</v>
      </c>
      <c r="R15">
        <v>12</v>
      </c>
      <c r="S15" s="557">
        <v>0</v>
      </c>
      <c r="U15" s="582"/>
      <c r="W15" s="576">
        <v>42876</v>
      </c>
      <c r="X15" s="330">
        <v>9</v>
      </c>
      <c r="Y15" s="557">
        <v>0</v>
      </c>
      <c r="AS15" s="31">
        <v>1</v>
      </c>
      <c r="AT15" s="581" t="s">
        <v>1640</v>
      </c>
      <c r="BH15" s="903">
        <v>21</v>
      </c>
      <c r="BI15" s="910">
        <v>42875</v>
      </c>
      <c r="BJ15" s="608" t="s">
        <v>1505</v>
      </c>
      <c r="BK15" s="920" t="s">
        <v>1665</v>
      </c>
    </row>
    <row r="16" spans="1:63" x14ac:dyDescent="0.2">
      <c r="A16" s="125">
        <v>54</v>
      </c>
      <c r="C16" s="582" t="s">
        <v>1142</v>
      </c>
      <c r="D16">
        <v>2</v>
      </c>
      <c r="I16" s="581" t="s">
        <v>1573</v>
      </c>
      <c r="J16">
        <v>1</v>
      </c>
      <c r="O16" s="597" t="s">
        <v>122</v>
      </c>
      <c r="P16" s="578"/>
      <c r="U16" s="603" t="s">
        <v>122</v>
      </c>
      <c r="V16" s="578"/>
      <c r="AA16" s="595" t="s">
        <v>122</v>
      </c>
      <c r="AB16" s="578"/>
      <c r="AS16" s="31">
        <v>2</v>
      </c>
      <c r="AT16" s="581" t="s">
        <v>1633</v>
      </c>
      <c r="AU16" s="581" t="s">
        <v>1641</v>
      </c>
      <c r="BI16" s="909" t="s">
        <v>1523</v>
      </c>
      <c r="BJ16" s="608" t="s">
        <v>1526</v>
      </c>
      <c r="BK16" s="920" t="s">
        <v>1665</v>
      </c>
    </row>
    <row r="17" spans="1:63" x14ac:dyDescent="0.2">
      <c r="A17" s="125">
        <v>90</v>
      </c>
      <c r="B17" s="591" t="s">
        <v>967</v>
      </c>
      <c r="C17" s="582" t="s">
        <v>1549</v>
      </c>
      <c r="D17">
        <v>3</v>
      </c>
      <c r="E17" s="576">
        <v>42870</v>
      </c>
      <c r="F17">
        <v>20</v>
      </c>
      <c r="G17" s="557">
        <v>0</v>
      </c>
      <c r="K17" s="576">
        <v>42872</v>
      </c>
      <c r="L17">
        <v>15</v>
      </c>
      <c r="M17" s="557">
        <v>0</v>
      </c>
      <c r="Q17" s="576">
        <v>42873</v>
      </c>
      <c r="R17">
        <v>20</v>
      </c>
      <c r="S17" s="557">
        <v>0</v>
      </c>
      <c r="W17" s="576">
        <v>42874</v>
      </c>
      <c r="X17">
        <v>22</v>
      </c>
      <c r="Y17" s="557">
        <v>0</v>
      </c>
      <c r="AS17" s="31">
        <v>1</v>
      </c>
      <c r="AT17" s="582" t="s">
        <v>1642</v>
      </c>
      <c r="BH17" s="903">
        <v>19</v>
      </c>
      <c r="BI17" s="910">
        <v>42875</v>
      </c>
      <c r="BJ17" s="608" t="s">
        <v>1505</v>
      </c>
      <c r="BK17" s="920" t="s">
        <v>1665</v>
      </c>
    </row>
    <row r="18" spans="1:63" x14ac:dyDescent="0.2">
      <c r="A18" s="125">
        <v>126</v>
      </c>
      <c r="B18" s="591" t="s">
        <v>967</v>
      </c>
      <c r="C18" s="582" t="s">
        <v>1549</v>
      </c>
      <c r="D18">
        <v>1</v>
      </c>
      <c r="E18" s="576">
        <v>42870</v>
      </c>
      <c r="F18">
        <v>12</v>
      </c>
      <c r="G18" s="557">
        <v>0</v>
      </c>
      <c r="K18" s="576">
        <v>42868</v>
      </c>
      <c r="L18">
        <v>8</v>
      </c>
      <c r="M18" s="557">
        <v>0</v>
      </c>
      <c r="Q18" s="576">
        <v>42870</v>
      </c>
      <c r="R18">
        <v>8</v>
      </c>
      <c r="S18" s="557">
        <v>0</v>
      </c>
      <c r="W18" s="576">
        <v>42872</v>
      </c>
      <c r="X18">
        <v>6</v>
      </c>
      <c r="Y18" s="557">
        <v>0</v>
      </c>
      <c r="AS18" s="31">
        <v>1</v>
      </c>
      <c r="AT18" s="582" t="s">
        <v>1643</v>
      </c>
      <c r="BH18" s="903">
        <v>17</v>
      </c>
      <c r="BI18" s="910">
        <v>42875</v>
      </c>
      <c r="BJ18" s="608" t="s">
        <v>1644</v>
      </c>
      <c r="BK18" s="920" t="s">
        <v>1665</v>
      </c>
    </row>
    <row r="19" spans="1:63" x14ac:dyDescent="0.2">
      <c r="A19" s="125">
        <v>14</v>
      </c>
      <c r="C19" s="582" t="s">
        <v>1142</v>
      </c>
      <c r="D19">
        <v>1</v>
      </c>
      <c r="I19" s="595" t="s">
        <v>122</v>
      </c>
      <c r="J19" s="578"/>
      <c r="M19" s="601"/>
      <c r="O19" s="595" t="s">
        <v>122</v>
      </c>
      <c r="P19" s="578"/>
      <c r="U19" s="581" t="s">
        <v>1585</v>
      </c>
      <c r="V19">
        <v>1</v>
      </c>
      <c r="AA19" s="581" t="s">
        <v>1585</v>
      </c>
      <c r="AB19">
        <v>1</v>
      </c>
      <c r="AM19" s="581" t="s">
        <v>1612</v>
      </c>
      <c r="AP19">
        <v>8</v>
      </c>
      <c r="AQ19">
        <v>0</v>
      </c>
      <c r="AS19" s="31">
        <v>1</v>
      </c>
      <c r="AT19" s="582" t="s">
        <v>1645</v>
      </c>
      <c r="BI19" s="909" t="s">
        <v>1525</v>
      </c>
      <c r="BJ19" s="608" t="s">
        <v>1522</v>
      </c>
      <c r="BK19" s="920" t="s">
        <v>1665</v>
      </c>
    </row>
    <row r="20" spans="1:63" x14ac:dyDescent="0.2">
      <c r="A20" s="125">
        <v>53</v>
      </c>
      <c r="B20" s="591" t="s">
        <v>967</v>
      </c>
      <c r="C20" s="582" t="s">
        <v>1142</v>
      </c>
      <c r="D20">
        <v>2</v>
      </c>
      <c r="E20" s="576">
        <v>42875</v>
      </c>
      <c r="F20">
        <v>8</v>
      </c>
      <c r="G20" s="557">
        <v>0</v>
      </c>
      <c r="K20" s="576">
        <v>42868</v>
      </c>
      <c r="L20">
        <v>10</v>
      </c>
      <c r="M20" s="557">
        <v>0</v>
      </c>
      <c r="O20" s="581" t="s">
        <v>1517</v>
      </c>
      <c r="P20">
        <v>2</v>
      </c>
      <c r="Q20" s="576">
        <v>42871</v>
      </c>
      <c r="R20">
        <v>12</v>
      </c>
      <c r="S20" s="557">
        <v>0</v>
      </c>
      <c r="W20" s="576">
        <v>42872</v>
      </c>
      <c r="X20">
        <v>14</v>
      </c>
      <c r="Y20" s="557">
        <v>0</v>
      </c>
      <c r="AC20" s="576">
        <v>42877</v>
      </c>
      <c r="AD20">
        <v>7</v>
      </c>
      <c r="AE20" s="557">
        <v>0</v>
      </c>
      <c r="AI20" s="576">
        <v>42877</v>
      </c>
      <c r="AJ20">
        <v>8</v>
      </c>
      <c r="AK20">
        <v>2</v>
      </c>
      <c r="AL20" s="125">
        <v>1</v>
      </c>
      <c r="AP20">
        <v>7</v>
      </c>
      <c r="AQ20">
        <v>7</v>
      </c>
      <c r="AR20" s="125">
        <v>3</v>
      </c>
      <c r="AS20" s="31">
        <v>1</v>
      </c>
      <c r="AT20" s="582" t="s">
        <v>1647</v>
      </c>
      <c r="AZ20" s="1">
        <v>26</v>
      </c>
      <c r="BE20" s="1">
        <v>1</v>
      </c>
      <c r="BH20" s="903">
        <v>17</v>
      </c>
      <c r="BI20" s="909" t="s">
        <v>1524</v>
      </c>
      <c r="BJ20" s="608" t="s">
        <v>1521</v>
      </c>
      <c r="BK20" s="920" t="s">
        <v>1665</v>
      </c>
    </row>
    <row r="21" spans="1:63" x14ac:dyDescent="0.2">
      <c r="A21" s="125">
        <v>238</v>
      </c>
      <c r="B21" s="591" t="s">
        <v>967</v>
      </c>
      <c r="C21" s="582" t="s">
        <v>967</v>
      </c>
      <c r="D21">
        <v>4</v>
      </c>
      <c r="E21" s="576">
        <v>42870</v>
      </c>
      <c r="F21">
        <v>50</v>
      </c>
      <c r="G21" s="557">
        <v>0</v>
      </c>
      <c r="K21" s="576">
        <v>42867</v>
      </c>
      <c r="L21">
        <v>35</v>
      </c>
      <c r="M21" s="557">
        <v>0</v>
      </c>
      <c r="Q21" s="576">
        <v>42871</v>
      </c>
      <c r="R21">
        <v>37</v>
      </c>
      <c r="S21" s="557">
        <v>0</v>
      </c>
      <c r="W21" s="576">
        <v>42873</v>
      </c>
      <c r="X21">
        <v>45</v>
      </c>
      <c r="Y21" s="557">
        <v>0</v>
      </c>
      <c r="AS21" s="31">
        <v>4</v>
      </c>
      <c r="AT21" s="582" t="s">
        <v>1635</v>
      </c>
      <c r="AU21" s="581" t="s">
        <v>1648</v>
      </c>
      <c r="AV21" s="581" t="s">
        <v>1635</v>
      </c>
      <c r="AW21" s="582" t="s">
        <v>1649</v>
      </c>
      <c r="AX21" s="582"/>
      <c r="AY21" s="615"/>
      <c r="BE21" s="1">
        <v>0</v>
      </c>
      <c r="BH21" s="903">
        <v>18</v>
      </c>
      <c r="BI21" s="910">
        <v>42875</v>
      </c>
    </row>
    <row r="22" spans="1:63" x14ac:dyDescent="0.2">
      <c r="A22" s="125">
        <v>120</v>
      </c>
      <c r="B22" s="591" t="s">
        <v>967</v>
      </c>
      <c r="C22" s="582" t="s">
        <v>1549</v>
      </c>
      <c r="D22">
        <v>1</v>
      </c>
      <c r="E22" s="576">
        <v>42870</v>
      </c>
      <c r="F22">
        <v>10</v>
      </c>
      <c r="G22" s="557">
        <v>0</v>
      </c>
      <c r="K22" s="576">
        <v>42868</v>
      </c>
      <c r="L22">
        <v>10</v>
      </c>
      <c r="M22" s="557">
        <v>0</v>
      </c>
      <c r="Q22" s="576">
        <v>42872</v>
      </c>
      <c r="R22">
        <v>11</v>
      </c>
      <c r="S22" s="557">
        <v>0</v>
      </c>
      <c r="W22" s="576">
        <v>42872</v>
      </c>
      <c r="X22">
        <v>10</v>
      </c>
      <c r="Y22" s="557">
        <v>0</v>
      </c>
      <c r="AS22" s="31">
        <v>1</v>
      </c>
      <c r="AT22" s="582" t="s">
        <v>1635</v>
      </c>
      <c r="BE22" s="1">
        <v>0</v>
      </c>
      <c r="BH22" s="903">
        <v>17</v>
      </c>
      <c r="BI22" s="910">
        <v>42875</v>
      </c>
      <c r="BJ22" s="608" t="s">
        <v>1506</v>
      </c>
      <c r="BK22" s="920" t="s">
        <v>1665</v>
      </c>
    </row>
    <row r="23" spans="1:63" x14ac:dyDescent="0.2">
      <c r="A23" s="125">
        <v>50</v>
      </c>
      <c r="B23" s="591" t="s">
        <v>967</v>
      </c>
      <c r="C23" s="582" t="s">
        <v>967</v>
      </c>
      <c r="D23">
        <v>1</v>
      </c>
      <c r="E23" s="576">
        <v>42870</v>
      </c>
      <c r="F23">
        <v>10</v>
      </c>
      <c r="G23" s="557">
        <v>0</v>
      </c>
      <c r="K23" s="576">
        <v>42866</v>
      </c>
      <c r="L23">
        <v>15</v>
      </c>
      <c r="M23" s="557">
        <v>0</v>
      </c>
      <c r="Q23" s="576">
        <v>42870</v>
      </c>
      <c r="R23">
        <v>15</v>
      </c>
      <c r="S23" s="557">
        <v>0</v>
      </c>
      <c r="W23" s="576">
        <v>42872</v>
      </c>
      <c r="X23">
        <v>18</v>
      </c>
      <c r="Y23" s="557">
        <v>0</v>
      </c>
      <c r="AS23" s="31">
        <v>1</v>
      </c>
      <c r="AT23" s="582" t="s">
        <v>1648</v>
      </c>
      <c r="BE23" s="330">
        <v>0</v>
      </c>
      <c r="BH23" s="903">
        <v>17</v>
      </c>
      <c r="BI23" s="910">
        <v>42875</v>
      </c>
      <c r="BK23" s="920" t="s">
        <v>1665</v>
      </c>
    </row>
    <row r="24" spans="1:63" x14ac:dyDescent="0.2">
      <c r="A24" s="125">
        <v>16</v>
      </c>
      <c r="B24" s="591" t="s">
        <v>967</v>
      </c>
      <c r="C24" s="582" t="s">
        <v>1549</v>
      </c>
      <c r="D24">
        <v>1</v>
      </c>
      <c r="I24" s="581" t="s">
        <v>1517</v>
      </c>
      <c r="J24">
        <v>2</v>
      </c>
      <c r="K24" s="576">
        <v>42869</v>
      </c>
      <c r="L24">
        <v>10</v>
      </c>
      <c r="M24" s="557">
        <v>0</v>
      </c>
      <c r="O24" s="581" t="s">
        <v>1549</v>
      </c>
      <c r="P24" s="330">
        <v>2</v>
      </c>
      <c r="Q24" s="576">
        <v>42872</v>
      </c>
      <c r="R24" s="330">
        <v>15</v>
      </c>
      <c r="S24" s="557">
        <v>0</v>
      </c>
      <c r="U24" s="581" t="s">
        <v>967</v>
      </c>
      <c r="V24" s="330">
        <v>2</v>
      </c>
      <c r="W24" s="576">
        <v>42874</v>
      </c>
      <c r="X24" s="330">
        <v>18</v>
      </c>
      <c r="Y24" s="557">
        <v>0</v>
      </c>
      <c r="AS24" s="31">
        <v>2</v>
      </c>
      <c r="AT24" s="582" t="s">
        <v>1650</v>
      </c>
      <c r="AU24" s="581" t="s">
        <v>1634</v>
      </c>
      <c r="BE24" s="330">
        <v>0</v>
      </c>
      <c r="BH24" s="903">
        <v>19</v>
      </c>
      <c r="BI24" s="910">
        <v>42875</v>
      </c>
      <c r="BJ24" s="608" t="s">
        <v>1520</v>
      </c>
      <c r="BK24" s="920" t="s">
        <v>1665</v>
      </c>
    </row>
    <row r="25" spans="1:63" x14ac:dyDescent="0.2">
      <c r="A25" s="125">
        <v>18</v>
      </c>
      <c r="B25" s="591" t="s">
        <v>967</v>
      </c>
      <c r="C25" s="582" t="s">
        <v>1549</v>
      </c>
      <c r="D25">
        <v>1</v>
      </c>
      <c r="E25" s="576">
        <v>42870</v>
      </c>
      <c r="F25">
        <v>10</v>
      </c>
      <c r="G25" s="557">
        <v>0</v>
      </c>
      <c r="K25" s="576">
        <v>42866</v>
      </c>
      <c r="L25">
        <v>3</v>
      </c>
      <c r="M25" s="557">
        <v>0</v>
      </c>
      <c r="Q25" s="576">
        <v>42870</v>
      </c>
      <c r="R25" s="330">
        <v>3</v>
      </c>
      <c r="S25" s="557">
        <v>0</v>
      </c>
      <c r="W25" s="576">
        <v>42872</v>
      </c>
      <c r="X25" s="330">
        <v>6</v>
      </c>
      <c r="Y25" s="557">
        <v>0</v>
      </c>
      <c r="AC25" s="576">
        <v>42877</v>
      </c>
      <c r="AD25">
        <v>7</v>
      </c>
      <c r="AE25" s="557">
        <v>0</v>
      </c>
      <c r="AI25" s="576">
        <v>42876</v>
      </c>
      <c r="AJ25">
        <v>6</v>
      </c>
      <c r="AK25">
        <v>4</v>
      </c>
      <c r="AP25">
        <v>6</v>
      </c>
      <c r="AQ25">
        <v>5</v>
      </c>
      <c r="AR25" s="125">
        <v>1</v>
      </c>
      <c r="AS25" s="31">
        <v>1</v>
      </c>
      <c r="AT25" s="582" t="s">
        <v>1652</v>
      </c>
      <c r="AZ25" s="1">
        <v>25</v>
      </c>
      <c r="BE25" s="330">
        <v>1</v>
      </c>
      <c r="BH25" s="903">
        <v>17</v>
      </c>
      <c r="BJ25" s="607" t="s">
        <v>1505</v>
      </c>
    </row>
    <row r="26" spans="1:63" x14ac:dyDescent="0.2">
      <c r="A26" s="125">
        <v>17</v>
      </c>
      <c r="C26" s="603" t="s">
        <v>122</v>
      </c>
      <c r="I26" s="595" t="s">
        <v>122</v>
      </c>
      <c r="J26" s="578"/>
      <c r="M26" s="601"/>
      <c r="O26" s="595" t="s">
        <v>122</v>
      </c>
      <c r="P26" s="578"/>
      <c r="U26" s="581" t="s">
        <v>1512</v>
      </c>
      <c r="AA26" s="581" t="s">
        <v>1512</v>
      </c>
      <c r="AS26" s="31">
        <v>1</v>
      </c>
      <c r="AT26" s="582" t="s">
        <v>1653</v>
      </c>
      <c r="AZ26" s="1">
        <v>22</v>
      </c>
      <c r="BE26" s="330">
        <v>0</v>
      </c>
    </row>
    <row r="27" spans="1:63" x14ac:dyDescent="0.2">
      <c r="A27" s="125">
        <v>15</v>
      </c>
      <c r="B27" s="591" t="s">
        <v>967</v>
      </c>
      <c r="C27" s="582" t="s">
        <v>967</v>
      </c>
      <c r="D27">
        <v>1</v>
      </c>
      <c r="E27" s="576">
        <v>42872</v>
      </c>
      <c r="F27">
        <v>7</v>
      </c>
      <c r="G27" s="557">
        <v>0</v>
      </c>
      <c r="K27" s="576">
        <v>42870</v>
      </c>
      <c r="L27">
        <v>12</v>
      </c>
      <c r="M27" s="557">
        <v>0</v>
      </c>
      <c r="Q27" s="576">
        <v>42871</v>
      </c>
      <c r="R27">
        <v>11</v>
      </c>
      <c r="S27" s="557">
        <v>0</v>
      </c>
      <c r="W27" s="576">
        <v>42872</v>
      </c>
      <c r="X27">
        <v>8</v>
      </c>
      <c r="Y27" s="557">
        <v>0</v>
      </c>
      <c r="AS27" s="31">
        <v>1</v>
      </c>
      <c r="AT27" s="582" t="s">
        <v>1654</v>
      </c>
      <c r="BE27" s="330">
        <v>0</v>
      </c>
      <c r="BH27" s="903">
        <v>17</v>
      </c>
      <c r="BI27" s="910">
        <v>42875</v>
      </c>
      <c r="BK27" s="920" t="s">
        <v>1665</v>
      </c>
    </row>
    <row r="28" spans="1:63" x14ac:dyDescent="0.2">
      <c r="A28" s="125">
        <v>134</v>
      </c>
      <c r="B28" s="591" t="s">
        <v>967</v>
      </c>
      <c r="C28" s="582" t="s">
        <v>1142</v>
      </c>
      <c r="D28">
        <v>1</v>
      </c>
      <c r="E28" s="576">
        <v>42870</v>
      </c>
      <c r="F28">
        <v>6</v>
      </c>
      <c r="G28" s="557">
        <v>0</v>
      </c>
      <c r="K28" s="576">
        <v>42867</v>
      </c>
      <c r="L28">
        <v>12</v>
      </c>
      <c r="M28" s="557">
        <v>0</v>
      </c>
      <c r="Q28" s="576">
        <v>42869</v>
      </c>
      <c r="R28">
        <v>11</v>
      </c>
      <c r="S28" s="557">
        <v>0</v>
      </c>
      <c r="W28" s="576">
        <v>42872</v>
      </c>
      <c r="X28">
        <v>13</v>
      </c>
      <c r="Y28" s="557">
        <v>0</v>
      </c>
      <c r="AS28" s="31">
        <v>1</v>
      </c>
      <c r="AT28" s="582" t="s">
        <v>1655</v>
      </c>
      <c r="BE28" s="330">
        <v>0</v>
      </c>
      <c r="BH28" s="903">
        <v>17</v>
      </c>
      <c r="BI28" s="910">
        <v>42875</v>
      </c>
      <c r="BK28" s="920" t="s">
        <v>1665</v>
      </c>
    </row>
    <row r="29" spans="1:63" x14ac:dyDescent="0.2">
      <c r="A29" s="125">
        <v>237</v>
      </c>
      <c r="B29" s="591" t="s">
        <v>967</v>
      </c>
      <c r="C29" s="582" t="s">
        <v>1515</v>
      </c>
      <c r="D29">
        <v>2</v>
      </c>
      <c r="E29" s="576">
        <v>42877</v>
      </c>
      <c r="F29">
        <v>5</v>
      </c>
      <c r="G29" s="557">
        <v>0</v>
      </c>
      <c r="K29" s="576">
        <v>42873</v>
      </c>
      <c r="L29">
        <v>15</v>
      </c>
      <c r="M29" s="557">
        <v>0</v>
      </c>
      <c r="O29" s="581" t="s">
        <v>1547</v>
      </c>
      <c r="P29">
        <v>2</v>
      </c>
      <c r="Q29" s="576">
        <v>42877</v>
      </c>
      <c r="R29">
        <v>12</v>
      </c>
      <c r="S29" s="557">
        <v>0</v>
      </c>
      <c r="U29" s="581" t="s">
        <v>967</v>
      </c>
      <c r="V29" s="330">
        <v>2</v>
      </c>
      <c r="W29" s="576">
        <v>42875</v>
      </c>
      <c r="X29" s="330">
        <v>15</v>
      </c>
      <c r="Y29" s="557">
        <v>0</v>
      </c>
      <c r="AC29" s="576">
        <v>42875</v>
      </c>
      <c r="AD29">
        <v>13</v>
      </c>
      <c r="AE29" s="557">
        <v>0</v>
      </c>
      <c r="AJ29">
        <v>12</v>
      </c>
      <c r="AK29">
        <v>9</v>
      </c>
      <c r="AL29" s="125">
        <v>2</v>
      </c>
      <c r="AP29">
        <v>13</v>
      </c>
      <c r="AQ29">
        <v>13</v>
      </c>
      <c r="AR29" s="125">
        <v>0</v>
      </c>
      <c r="AS29" s="31">
        <v>2</v>
      </c>
      <c r="AT29" s="582" t="s">
        <v>1656</v>
      </c>
      <c r="AU29" s="581" t="s">
        <v>1657</v>
      </c>
      <c r="BE29" s="330">
        <v>0</v>
      </c>
      <c r="BH29" s="904">
        <v>42510</v>
      </c>
      <c r="BI29" s="910"/>
      <c r="BJ29" s="607" t="s">
        <v>1510</v>
      </c>
      <c r="BK29" s="920" t="s">
        <v>1665</v>
      </c>
    </row>
    <row r="30" spans="1:63" x14ac:dyDescent="0.2">
      <c r="A30" s="125">
        <v>124</v>
      </c>
      <c r="C30" s="582" t="s">
        <v>1142</v>
      </c>
      <c r="D30" s="244"/>
      <c r="O30" s="581" t="s">
        <v>1513</v>
      </c>
      <c r="U30" t="s">
        <v>1513</v>
      </c>
      <c r="BK30" s="919" t="s">
        <v>1142</v>
      </c>
    </row>
    <row r="31" spans="1:63" x14ac:dyDescent="0.2">
      <c r="A31" s="125">
        <v>502</v>
      </c>
      <c r="B31" s="591" t="s">
        <v>967</v>
      </c>
      <c r="C31" s="582" t="s">
        <v>967</v>
      </c>
      <c r="D31">
        <v>1</v>
      </c>
      <c r="E31" s="576">
        <v>42870</v>
      </c>
      <c r="F31">
        <v>5</v>
      </c>
      <c r="G31" s="557">
        <v>0</v>
      </c>
      <c r="K31" s="576">
        <v>42872</v>
      </c>
      <c r="L31">
        <v>5</v>
      </c>
      <c r="M31" s="557">
        <v>0</v>
      </c>
      <c r="Q31" s="576">
        <v>42873</v>
      </c>
      <c r="R31">
        <v>5</v>
      </c>
      <c r="S31" s="557">
        <v>0</v>
      </c>
      <c r="U31" s="581"/>
      <c r="W31" s="576">
        <v>42875</v>
      </c>
      <c r="X31">
        <v>5</v>
      </c>
      <c r="Y31" s="557">
        <v>0</v>
      </c>
      <c r="AS31" s="31">
        <v>1</v>
      </c>
      <c r="AT31" s="583" t="s">
        <v>1658</v>
      </c>
      <c r="BE31" s="330">
        <v>0</v>
      </c>
      <c r="BH31" s="903">
        <v>20</v>
      </c>
      <c r="BI31" s="910">
        <v>42875</v>
      </c>
      <c r="BJ31" s="608" t="s">
        <v>1507</v>
      </c>
      <c r="BK31" s="920" t="s">
        <v>1665</v>
      </c>
    </row>
    <row r="32" spans="1:63" x14ac:dyDescent="0.2">
      <c r="A32" s="125">
        <v>503</v>
      </c>
      <c r="B32" s="591" t="s">
        <v>967</v>
      </c>
      <c r="C32" s="582" t="s">
        <v>967</v>
      </c>
      <c r="D32">
        <v>1</v>
      </c>
      <c r="E32" s="576">
        <v>42870</v>
      </c>
      <c r="F32">
        <v>3</v>
      </c>
      <c r="G32" s="557">
        <v>0</v>
      </c>
      <c r="K32" s="576">
        <v>42870</v>
      </c>
      <c r="L32">
        <v>5</v>
      </c>
      <c r="M32" s="557">
        <v>0</v>
      </c>
      <c r="Q32" s="576">
        <v>42873</v>
      </c>
      <c r="R32">
        <v>7</v>
      </c>
      <c r="S32" s="557">
        <v>0</v>
      </c>
      <c r="U32" s="582"/>
      <c r="W32" s="576">
        <v>42875</v>
      </c>
      <c r="X32">
        <v>8</v>
      </c>
      <c r="Y32" s="557">
        <v>0</v>
      </c>
      <c r="AC32" s="576">
        <v>42875</v>
      </c>
      <c r="AD32">
        <v>9</v>
      </c>
      <c r="AE32" s="557">
        <v>1</v>
      </c>
      <c r="AJ32">
        <v>9</v>
      </c>
      <c r="AK32">
        <v>8</v>
      </c>
      <c r="AP32">
        <v>9</v>
      </c>
      <c r="AQ32">
        <v>9</v>
      </c>
      <c r="AR32" s="125">
        <v>2</v>
      </c>
      <c r="AS32" s="31">
        <v>1</v>
      </c>
      <c r="AT32" s="583" t="s">
        <v>1659</v>
      </c>
      <c r="AZ32" s="1">
        <v>21</v>
      </c>
      <c r="BE32" s="330">
        <v>0</v>
      </c>
      <c r="BH32" s="904">
        <v>42510</v>
      </c>
      <c r="BI32" s="910"/>
      <c r="BJ32" s="607" t="s">
        <v>1507</v>
      </c>
    </row>
    <row r="33" spans="1:63" x14ac:dyDescent="0.2">
      <c r="A33" s="125">
        <v>504</v>
      </c>
      <c r="B33" s="591" t="s">
        <v>967</v>
      </c>
      <c r="C33" s="583"/>
      <c r="K33" s="576">
        <v>42867</v>
      </c>
      <c r="L33">
        <v>7</v>
      </c>
      <c r="M33" s="557">
        <v>0</v>
      </c>
      <c r="Q33" s="576">
        <v>42870</v>
      </c>
      <c r="R33">
        <v>7</v>
      </c>
      <c r="S33" s="557">
        <v>0</v>
      </c>
      <c r="U33" s="582"/>
      <c r="W33" s="576">
        <v>42873</v>
      </c>
      <c r="X33">
        <v>7</v>
      </c>
      <c r="Y33" s="557">
        <v>0</v>
      </c>
      <c r="AS33" s="31">
        <v>1</v>
      </c>
      <c r="AT33" s="583" t="s">
        <v>1660</v>
      </c>
      <c r="BE33" s="330">
        <v>0</v>
      </c>
      <c r="BH33" s="903">
        <v>18</v>
      </c>
      <c r="BI33" s="910">
        <v>42875</v>
      </c>
      <c r="BJ33" s="608" t="s">
        <v>1507</v>
      </c>
      <c r="BK33" s="920" t="s">
        <v>1665</v>
      </c>
    </row>
    <row r="34" spans="1:63" s="429" customFormat="1" x14ac:dyDescent="0.2">
      <c r="A34" s="574">
        <v>510</v>
      </c>
      <c r="B34" s="592" t="s">
        <v>967</v>
      </c>
      <c r="C34" s="584"/>
      <c r="G34" s="488"/>
      <c r="H34" s="574"/>
      <c r="M34" s="488"/>
      <c r="N34" s="574"/>
      <c r="Q34" s="577">
        <v>42876</v>
      </c>
      <c r="R34" s="429">
        <v>2</v>
      </c>
      <c r="S34" s="488">
        <v>0</v>
      </c>
      <c r="T34" s="574"/>
      <c r="U34" s="584"/>
      <c r="W34" s="577">
        <v>42878</v>
      </c>
      <c r="X34" s="429">
        <v>2</v>
      </c>
      <c r="Y34" s="488">
        <v>0</v>
      </c>
      <c r="Z34" s="574"/>
      <c r="AC34" s="577">
        <v>42877</v>
      </c>
      <c r="AD34" s="429">
        <v>2</v>
      </c>
      <c r="AE34" s="488">
        <v>0</v>
      </c>
      <c r="AF34" s="574"/>
      <c r="AI34" s="577">
        <v>42877</v>
      </c>
      <c r="AJ34" s="429">
        <v>2</v>
      </c>
      <c r="AK34" s="429">
        <v>2</v>
      </c>
      <c r="AL34" s="574"/>
      <c r="AP34" s="429">
        <v>2</v>
      </c>
      <c r="AQ34" s="429">
        <v>2</v>
      </c>
      <c r="AR34" s="574">
        <v>0</v>
      </c>
      <c r="AS34" s="442">
        <v>1</v>
      </c>
      <c r="AT34" s="584" t="s">
        <v>1661</v>
      </c>
      <c r="AX34" s="1"/>
      <c r="AY34" s="125"/>
      <c r="AZ34" s="429">
        <v>18</v>
      </c>
      <c r="BC34" s="1"/>
      <c r="BD34" s="574"/>
      <c r="BE34" s="429">
        <v>1</v>
      </c>
      <c r="BG34" s="574"/>
      <c r="BH34" s="905">
        <v>22</v>
      </c>
      <c r="BI34" s="912"/>
      <c r="BJ34" s="609"/>
      <c r="BK34" s="921"/>
    </row>
    <row r="35" spans="1:63" x14ac:dyDescent="0.2">
      <c r="A35" s="125">
        <v>225</v>
      </c>
      <c r="B35" s="590" t="s">
        <v>967</v>
      </c>
      <c r="C35" s="582" t="s">
        <v>1142</v>
      </c>
      <c r="D35">
        <v>1</v>
      </c>
      <c r="I35" s="581" t="s">
        <v>967</v>
      </c>
      <c r="J35">
        <v>1</v>
      </c>
      <c r="K35" s="576">
        <v>42878</v>
      </c>
      <c r="L35" s="330">
        <v>4</v>
      </c>
      <c r="M35" s="557">
        <v>0</v>
      </c>
      <c r="Q35" s="576">
        <v>42877</v>
      </c>
      <c r="R35" s="330">
        <v>3</v>
      </c>
      <c r="S35" s="557">
        <v>0</v>
      </c>
      <c r="W35" s="576">
        <v>42878</v>
      </c>
      <c r="X35" s="330">
        <v>2</v>
      </c>
      <c r="Y35" s="557">
        <v>0</v>
      </c>
      <c r="AC35" s="576">
        <v>42880</v>
      </c>
      <c r="AD35">
        <v>1</v>
      </c>
      <c r="AE35" s="557">
        <v>0</v>
      </c>
      <c r="AI35" s="576">
        <v>42870</v>
      </c>
      <c r="AJ35">
        <v>4</v>
      </c>
      <c r="AO35" s="576">
        <v>42880</v>
      </c>
      <c r="AP35">
        <v>4</v>
      </c>
      <c r="AQ35">
        <v>3</v>
      </c>
      <c r="AR35" s="125">
        <v>0</v>
      </c>
      <c r="AS35" s="31">
        <v>1</v>
      </c>
      <c r="AT35" s="582" t="s">
        <v>1667</v>
      </c>
      <c r="AZ35" s="1">
        <v>25</v>
      </c>
      <c r="BE35" s="330">
        <v>0</v>
      </c>
      <c r="BH35" s="904">
        <v>42880</v>
      </c>
    </row>
    <row r="36" spans="1:63" x14ac:dyDescent="0.2">
      <c r="A36" s="125">
        <v>133</v>
      </c>
      <c r="B36" s="590" t="s">
        <v>967</v>
      </c>
      <c r="C36" s="582" t="s">
        <v>967</v>
      </c>
      <c r="D36">
        <v>2</v>
      </c>
      <c r="E36" s="576">
        <v>42870</v>
      </c>
      <c r="F36">
        <v>25</v>
      </c>
      <c r="G36" s="557">
        <v>0</v>
      </c>
      <c r="K36" s="576">
        <v>42866</v>
      </c>
      <c r="L36" s="330">
        <v>17</v>
      </c>
      <c r="M36" s="557">
        <v>0</v>
      </c>
      <c r="Q36" s="576">
        <v>42869</v>
      </c>
      <c r="R36" s="330">
        <v>20</v>
      </c>
      <c r="S36" s="557">
        <v>0</v>
      </c>
      <c r="W36" s="576">
        <v>42870</v>
      </c>
      <c r="X36" s="330">
        <v>27</v>
      </c>
      <c r="Y36" s="557">
        <v>1</v>
      </c>
      <c r="AS36" s="31">
        <v>2</v>
      </c>
      <c r="AT36" s="582" t="s">
        <v>1623</v>
      </c>
      <c r="AU36" s="581" t="s">
        <v>1670</v>
      </c>
      <c r="BE36" s="330">
        <v>0</v>
      </c>
      <c r="BH36" s="904">
        <v>42870</v>
      </c>
      <c r="BI36" s="910">
        <v>42875</v>
      </c>
      <c r="BK36" s="919" t="s">
        <v>1665</v>
      </c>
    </row>
    <row r="37" spans="1:63" x14ac:dyDescent="0.2">
      <c r="A37" s="125">
        <v>132</v>
      </c>
      <c r="B37" s="590" t="s">
        <v>967</v>
      </c>
      <c r="C37" s="582" t="s">
        <v>1142</v>
      </c>
      <c r="D37">
        <v>1</v>
      </c>
      <c r="E37" s="576">
        <v>42875</v>
      </c>
      <c r="F37">
        <v>7</v>
      </c>
      <c r="G37" s="557">
        <v>0</v>
      </c>
      <c r="I37" s="581" t="s">
        <v>1549</v>
      </c>
      <c r="J37" s="330">
        <v>1</v>
      </c>
      <c r="K37" s="576">
        <v>42878</v>
      </c>
      <c r="L37" s="330">
        <v>5</v>
      </c>
      <c r="M37" s="600">
        <v>0</v>
      </c>
      <c r="Q37" s="576">
        <v>42878</v>
      </c>
      <c r="R37" s="330">
        <v>7</v>
      </c>
      <c r="S37" s="600">
        <v>0</v>
      </c>
      <c r="U37" s="244" t="s">
        <v>967</v>
      </c>
      <c r="W37" s="576">
        <v>42878</v>
      </c>
      <c r="X37" s="582">
        <v>5</v>
      </c>
      <c r="Y37" s="557">
        <v>0</v>
      </c>
      <c r="AS37" s="31">
        <v>1</v>
      </c>
      <c r="AT37" s="582" t="s">
        <v>1671</v>
      </c>
      <c r="BE37" s="330">
        <v>0</v>
      </c>
      <c r="BH37" s="903">
        <v>23</v>
      </c>
      <c r="BI37" s="910">
        <v>42875</v>
      </c>
      <c r="BJ37" s="608" t="s">
        <v>1532</v>
      </c>
      <c r="BK37" s="919" t="s">
        <v>1665</v>
      </c>
    </row>
    <row r="38" spans="1:63" x14ac:dyDescent="0.2">
      <c r="A38" s="125">
        <v>19</v>
      </c>
      <c r="B38" s="590" t="s">
        <v>1512</v>
      </c>
      <c r="C38" s="582" t="s">
        <v>1142</v>
      </c>
      <c r="D38" s="244">
        <v>1</v>
      </c>
      <c r="I38" s="581" t="s">
        <v>1512</v>
      </c>
      <c r="J38" s="244" t="s">
        <v>1503</v>
      </c>
      <c r="M38" s="602"/>
      <c r="O38" s="581" t="s">
        <v>1512</v>
      </c>
      <c r="P38" s="244"/>
      <c r="S38" s="602"/>
      <c r="U38" s="244" t="s">
        <v>1512</v>
      </c>
      <c r="AS38" s="31">
        <v>1</v>
      </c>
      <c r="AT38" s="582" t="s">
        <v>1672</v>
      </c>
      <c r="BE38" s="330">
        <v>0</v>
      </c>
      <c r="BK38" s="919" t="s">
        <v>1665</v>
      </c>
    </row>
    <row r="39" spans="1:63" x14ac:dyDescent="0.2">
      <c r="A39" s="125">
        <v>20</v>
      </c>
      <c r="B39" s="590" t="s">
        <v>967</v>
      </c>
      <c r="C39" s="582" t="s">
        <v>967</v>
      </c>
      <c r="D39" s="244">
        <v>1</v>
      </c>
      <c r="E39" s="576">
        <v>42865</v>
      </c>
      <c r="F39">
        <v>20</v>
      </c>
      <c r="G39" s="557">
        <v>0</v>
      </c>
      <c r="K39" s="576">
        <v>42866</v>
      </c>
      <c r="L39">
        <v>15</v>
      </c>
      <c r="M39" s="557">
        <v>0</v>
      </c>
      <c r="Q39" s="576">
        <v>42870</v>
      </c>
      <c r="R39">
        <v>15</v>
      </c>
      <c r="S39" s="557">
        <v>0</v>
      </c>
      <c r="U39" s="244" t="s">
        <v>967</v>
      </c>
      <c r="V39">
        <v>2</v>
      </c>
      <c r="W39" s="576">
        <v>42871</v>
      </c>
      <c r="X39" s="582">
        <v>18</v>
      </c>
      <c r="Y39" s="557">
        <v>1</v>
      </c>
      <c r="AS39" s="31">
        <v>2</v>
      </c>
      <c r="AT39" s="582" t="s">
        <v>1670</v>
      </c>
      <c r="AU39" s="581" t="s">
        <v>1673</v>
      </c>
      <c r="BE39" s="330">
        <v>0</v>
      </c>
      <c r="BH39" s="904">
        <v>42871</v>
      </c>
      <c r="BI39" s="910">
        <v>42875</v>
      </c>
      <c r="BK39" s="919" t="s">
        <v>1665</v>
      </c>
    </row>
    <row r="40" spans="1:63" x14ac:dyDescent="0.2">
      <c r="A40" s="125">
        <v>211</v>
      </c>
      <c r="C40" s="582" t="s">
        <v>1142</v>
      </c>
      <c r="D40" s="244">
        <v>2</v>
      </c>
      <c r="U40" s="587" t="s">
        <v>122</v>
      </c>
      <c r="AS40" s="31">
        <v>2</v>
      </c>
      <c r="AT40" s="582" t="s">
        <v>1674</v>
      </c>
      <c r="AU40" s="581" t="s">
        <v>1676</v>
      </c>
      <c r="BE40" s="330">
        <v>0</v>
      </c>
      <c r="BI40" s="909" t="s">
        <v>1533</v>
      </c>
      <c r="BK40" s="919" t="s">
        <v>1665</v>
      </c>
    </row>
    <row r="41" spans="1:63" x14ac:dyDescent="0.2">
      <c r="A41" s="125">
        <v>21</v>
      </c>
      <c r="B41" s="591" t="s">
        <v>967</v>
      </c>
      <c r="C41" s="582" t="s">
        <v>967</v>
      </c>
      <c r="D41" s="244">
        <v>2</v>
      </c>
      <c r="E41" s="576">
        <v>42870</v>
      </c>
      <c r="F41">
        <v>40</v>
      </c>
      <c r="G41" s="557">
        <v>0</v>
      </c>
      <c r="K41" s="576">
        <v>42871</v>
      </c>
      <c r="L41">
        <v>30</v>
      </c>
      <c r="M41" s="557">
        <v>0</v>
      </c>
      <c r="Q41" s="576">
        <v>42875</v>
      </c>
      <c r="R41">
        <v>32</v>
      </c>
      <c r="S41" s="557">
        <v>0</v>
      </c>
      <c r="U41"/>
      <c r="W41" s="576">
        <v>42876</v>
      </c>
      <c r="X41">
        <v>30</v>
      </c>
      <c r="Y41" s="557">
        <v>0</v>
      </c>
      <c r="AS41" s="31">
        <v>2</v>
      </c>
      <c r="AT41" s="582" t="s">
        <v>1677</v>
      </c>
      <c r="AU41" s="582" t="s">
        <v>1649</v>
      </c>
      <c r="BE41" s="330">
        <v>0</v>
      </c>
      <c r="BH41" s="903">
        <v>21</v>
      </c>
      <c r="BI41" s="910">
        <v>42875</v>
      </c>
      <c r="BJ41" s="608" t="s">
        <v>1534</v>
      </c>
      <c r="BK41" s="919" t="s">
        <v>1665</v>
      </c>
    </row>
    <row r="42" spans="1:63" x14ac:dyDescent="0.2">
      <c r="A42" s="125">
        <v>246</v>
      </c>
      <c r="B42" s="591" t="s">
        <v>967</v>
      </c>
      <c r="C42" s="582" t="s">
        <v>1549</v>
      </c>
      <c r="D42" s="244">
        <v>1</v>
      </c>
      <c r="E42" s="576">
        <v>42872</v>
      </c>
      <c r="F42">
        <v>7</v>
      </c>
      <c r="G42" s="557">
        <v>0</v>
      </c>
      <c r="K42" s="576">
        <v>42869</v>
      </c>
      <c r="L42">
        <v>15</v>
      </c>
      <c r="M42" s="557">
        <v>0</v>
      </c>
      <c r="Q42" s="576">
        <v>42873</v>
      </c>
      <c r="R42">
        <v>15</v>
      </c>
      <c r="S42" s="557">
        <v>0</v>
      </c>
      <c r="U42"/>
      <c r="W42" s="576">
        <v>42873</v>
      </c>
      <c r="X42">
        <v>7</v>
      </c>
      <c r="Y42" s="557">
        <v>0</v>
      </c>
      <c r="AA42"/>
      <c r="AC42" s="576">
        <v>42874</v>
      </c>
      <c r="AD42">
        <v>6</v>
      </c>
      <c r="AE42" s="557">
        <v>1</v>
      </c>
      <c r="AJ42">
        <v>6</v>
      </c>
      <c r="AK42">
        <v>5</v>
      </c>
      <c r="AP42">
        <v>6</v>
      </c>
      <c r="AQ42">
        <v>6</v>
      </c>
      <c r="AR42" s="125">
        <v>0</v>
      </c>
      <c r="AS42" s="31">
        <v>1</v>
      </c>
      <c r="AT42" s="582" t="s">
        <v>1681</v>
      </c>
      <c r="AZ42" s="1">
        <v>20</v>
      </c>
      <c r="BE42" s="330">
        <v>2</v>
      </c>
      <c r="BH42" s="904">
        <v>42874</v>
      </c>
    </row>
    <row r="43" spans="1:63" x14ac:dyDescent="0.2">
      <c r="A43" s="125">
        <v>405</v>
      </c>
      <c r="B43" s="591" t="s">
        <v>967</v>
      </c>
      <c r="C43" s="582" t="s">
        <v>967</v>
      </c>
      <c r="D43" s="244">
        <v>1</v>
      </c>
      <c r="E43" s="576">
        <v>42870</v>
      </c>
      <c r="F43">
        <v>15</v>
      </c>
      <c r="G43" s="557">
        <v>0</v>
      </c>
      <c r="K43" s="576">
        <v>42867</v>
      </c>
      <c r="L43">
        <v>17</v>
      </c>
      <c r="M43" s="557">
        <v>0</v>
      </c>
      <c r="Q43" s="576">
        <v>42871</v>
      </c>
      <c r="R43">
        <v>12</v>
      </c>
      <c r="S43" s="557">
        <v>0</v>
      </c>
      <c r="U43"/>
      <c r="W43" s="576">
        <v>42872</v>
      </c>
      <c r="X43">
        <v>12</v>
      </c>
      <c r="Y43" s="557">
        <v>0</v>
      </c>
      <c r="AA43"/>
      <c r="AS43" s="31">
        <v>1</v>
      </c>
      <c r="AT43" s="582" t="s">
        <v>1684</v>
      </c>
      <c r="BE43" s="330">
        <v>0</v>
      </c>
      <c r="BH43" s="903">
        <v>17</v>
      </c>
      <c r="BI43" s="913" t="s">
        <v>1531</v>
      </c>
      <c r="BK43" s="922" t="s">
        <v>1665</v>
      </c>
    </row>
    <row r="44" spans="1:63" x14ac:dyDescent="0.2">
      <c r="A44" s="125">
        <v>308</v>
      </c>
      <c r="B44" s="591" t="s">
        <v>967</v>
      </c>
      <c r="C44" s="582" t="s">
        <v>967</v>
      </c>
      <c r="D44" s="244">
        <v>1</v>
      </c>
      <c r="E44" s="576">
        <v>42872</v>
      </c>
      <c r="F44">
        <v>10</v>
      </c>
      <c r="G44" s="557">
        <v>0</v>
      </c>
      <c r="K44" s="576">
        <v>42873</v>
      </c>
      <c r="L44">
        <v>10</v>
      </c>
      <c r="M44" s="557">
        <v>0</v>
      </c>
      <c r="Q44" s="576">
        <v>42873</v>
      </c>
      <c r="R44">
        <v>15</v>
      </c>
      <c r="S44" s="557">
        <v>0</v>
      </c>
      <c r="U44"/>
      <c r="W44" s="576">
        <v>42874</v>
      </c>
      <c r="X44">
        <v>14</v>
      </c>
      <c r="Y44" s="557">
        <v>0</v>
      </c>
      <c r="AA44" s="244" t="s">
        <v>967</v>
      </c>
      <c r="AB44">
        <v>2</v>
      </c>
      <c r="AC44" s="576">
        <v>42874</v>
      </c>
      <c r="AD44" s="582">
        <v>17</v>
      </c>
      <c r="AE44" s="557">
        <v>1</v>
      </c>
      <c r="AF44" s="125">
        <v>4</v>
      </c>
      <c r="AJ44">
        <v>16</v>
      </c>
      <c r="AK44">
        <v>10</v>
      </c>
      <c r="AL44" s="125">
        <v>6</v>
      </c>
      <c r="AM44" s="581" t="s">
        <v>1586</v>
      </c>
      <c r="AN44">
        <v>2</v>
      </c>
      <c r="AP44">
        <v>24</v>
      </c>
      <c r="AQ44">
        <v>17</v>
      </c>
      <c r="AR44" s="125">
        <v>5</v>
      </c>
      <c r="AS44" s="31">
        <v>2</v>
      </c>
      <c r="AT44" s="582" t="s">
        <v>1652</v>
      </c>
      <c r="AU44" s="583" t="s">
        <v>1685</v>
      </c>
      <c r="BE44" s="330">
        <v>0</v>
      </c>
      <c r="BH44" s="904">
        <v>42874</v>
      </c>
      <c r="BJ44" s="608" t="s">
        <v>1614</v>
      </c>
      <c r="BK44" s="922" t="s">
        <v>1665</v>
      </c>
    </row>
    <row r="45" spans="1:63" x14ac:dyDescent="0.2">
      <c r="A45" s="125">
        <v>222</v>
      </c>
      <c r="B45" s="591" t="s">
        <v>1515</v>
      </c>
      <c r="C45" s="582" t="s">
        <v>1142</v>
      </c>
      <c r="D45" s="587"/>
      <c r="O45" s="581" t="s">
        <v>1515</v>
      </c>
      <c r="P45">
        <v>2</v>
      </c>
      <c r="Q45" s="576">
        <v>42879</v>
      </c>
      <c r="R45">
        <v>7</v>
      </c>
      <c r="U45" s="244" t="s">
        <v>1511</v>
      </c>
      <c r="V45">
        <v>2</v>
      </c>
      <c r="AA45" s="244" t="s">
        <v>1512</v>
      </c>
      <c r="AB45">
        <v>2</v>
      </c>
      <c r="AM45" s="581" t="s">
        <v>1586</v>
      </c>
      <c r="AN45">
        <v>2</v>
      </c>
      <c r="AO45" s="576">
        <v>42882</v>
      </c>
      <c r="AP45">
        <v>4</v>
      </c>
      <c r="AQ45">
        <v>0</v>
      </c>
      <c r="AR45" s="125">
        <v>3</v>
      </c>
      <c r="AS45" s="31">
        <v>2</v>
      </c>
      <c r="AT45" s="582" t="s">
        <v>1675</v>
      </c>
      <c r="AU45" s="583" t="s">
        <v>1671</v>
      </c>
      <c r="BE45" s="330">
        <v>0</v>
      </c>
      <c r="BJ45" s="608" t="s">
        <v>1535</v>
      </c>
      <c r="BK45" s="922" t="s">
        <v>1665</v>
      </c>
    </row>
    <row r="46" spans="1:63" x14ac:dyDescent="0.2">
      <c r="A46" s="125">
        <v>249</v>
      </c>
      <c r="C46" s="581" t="s">
        <v>1142</v>
      </c>
      <c r="D46" s="244"/>
      <c r="O46" s="581" t="s">
        <v>1142</v>
      </c>
      <c r="P46" s="244"/>
      <c r="U46" s="244" t="s">
        <v>1513</v>
      </c>
      <c r="AA46" s="244" t="s">
        <v>1512</v>
      </c>
      <c r="AS46" s="31">
        <v>1</v>
      </c>
      <c r="AT46" s="582" t="s">
        <v>1686</v>
      </c>
      <c r="BE46" s="330">
        <v>0</v>
      </c>
      <c r="BK46" s="922" t="s">
        <v>1665</v>
      </c>
    </row>
    <row r="47" spans="1:63" x14ac:dyDescent="0.2">
      <c r="A47" s="125">
        <v>37</v>
      </c>
      <c r="B47" s="591" t="s">
        <v>967</v>
      </c>
      <c r="C47" s="582" t="s">
        <v>1142</v>
      </c>
      <c r="D47" s="244"/>
      <c r="O47" s="581" t="s">
        <v>1142</v>
      </c>
      <c r="P47" s="244"/>
      <c r="U47" s="244" t="s">
        <v>1549</v>
      </c>
      <c r="W47" s="576">
        <v>42877</v>
      </c>
      <c r="X47">
        <v>4</v>
      </c>
      <c r="Y47" s="557">
        <v>0</v>
      </c>
      <c r="AA47"/>
      <c r="AC47" s="576">
        <v>42875</v>
      </c>
      <c r="AD47">
        <v>2</v>
      </c>
      <c r="AE47" s="557">
        <v>1</v>
      </c>
      <c r="AJ47">
        <v>2</v>
      </c>
      <c r="AK47">
        <v>2</v>
      </c>
      <c r="AP47">
        <v>2</v>
      </c>
      <c r="AQ47">
        <v>2</v>
      </c>
      <c r="AR47" s="125">
        <v>0</v>
      </c>
      <c r="AS47" s="31">
        <v>1</v>
      </c>
      <c r="AT47" s="582" t="s">
        <v>1687</v>
      </c>
      <c r="AZ47" s="1">
        <v>24</v>
      </c>
      <c r="BE47" s="330">
        <v>0</v>
      </c>
      <c r="BH47" s="904">
        <v>42875</v>
      </c>
    </row>
    <row r="48" spans="1:63" x14ac:dyDescent="0.2">
      <c r="A48" s="125">
        <v>61</v>
      </c>
      <c r="B48" s="580" t="s">
        <v>967</v>
      </c>
      <c r="C48" s="582" t="s">
        <v>967</v>
      </c>
      <c r="D48">
        <v>1</v>
      </c>
      <c r="E48" s="576">
        <v>42870</v>
      </c>
      <c r="F48">
        <v>10</v>
      </c>
      <c r="G48" s="557">
        <v>0</v>
      </c>
      <c r="K48" s="576">
        <v>42874</v>
      </c>
      <c r="L48">
        <v>12</v>
      </c>
      <c r="M48" s="557">
        <v>0</v>
      </c>
      <c r="Q48" s="576">
        <v>42876</v>
      </c>
      <c r="R48">
        <v>10</v>
      </c>
      <c r="S48" s="557">
        <v>0</v>
      </c>
      <c r="U48"/>
      <c r="W48" s="576">
        <v>42875</v>
      </c>
      <c r="X48">
        <v>10</v>
      </c>
      <c r="Y48" s="557">
        <v>0</v>
      </c>
      <c r="AA48"/>
      <c r="AC48" s="576">
        <v>42874</v>
      </c>
      <c r="AD48">
        <v>9</v>
      </c>
      <c r="AE48" s="557">
        <v>2</v>
      </c>
      <c r="AJ48">
        <v>11</v>
      </c>
      <c r="AK48">
        <v>7</v>
      </c>
      <c r="AP48">
        <v>11</v>
      </c>
      <c r="AQ48">
        <v>9</v>
      </c>
      <c r="AR48" s="125">
        <v>2</v>
      </c>
      <c r="AS48" s="31">
        <v>1</v>
      </c>
      <c r="AT48" s="582" t="s">
        <v>1677</v>
      </c>
      <c r="AZ48" s="1">
        <v>26</v>
      </c>
      <c r="BE48" s="330">
        <v>0</v>
      </c>
      <c r="BH48" s="904">
        <v>42874</v>
      </c>
    </row>
    <row r="49" spans="1:63" x14ac:dyDescent="0.2">
      <c r="A49" s="125">
        <v>36</v>
      </c>
      <c r="B49" s="580" t="s">
        <v>967</v>
      </c>
      <c r="C49" s="582" t="s">
        <v>967</v>
      </c>
      <c r="D49">
        <v>4</v>
      </c>
      <c r="E49" s="576">
        <v>42870</v>
      </c>
      <c r="F49">
        <v>45</v>
      </c>
      <c r="G49" s="557">
        <v>0</v>
      </c>
      <c r="K49" s="576">
        <v>42866</v>
      </c>
      <c r="L49">
        <v>45</v>
      </c>
      <c r="M49" s="557">
        <v>0</v>
      </c>
      <c r="Q49" s="576"/>
      <c r="U49"/>
      <c r="AA49"/>
      <c r="AS49" s="31">
        <v>4</v>
      </c>
      <c r="AT49" s="582" t="s">
        <v>1635</v>
      </c>
      <c r="AU49" s="581" t="s">
        <v>1688</v>
      </c>
      <c r="AV49" s="581" t="s">
        <v>1689</v>
      </c>
      <c r="AW49" s="581" t="s">
        <v>1633</v>
      </c>
      <c r="AX49" s="581"/>
      <c r="AY49" s="616"/>
      <c r="BE49" s="330">
        <v>0</v>
      </c>
      <c r="BH49" s="904">
        <v>42870</v>
      </c>
      <c r="BI49" s="910">
        <v>42867</v>
      </c>
      <c r="BJ49" s="608" t="s">
        <v>1553</v>
      </c>
      <c r="BK49" s="922" t="s">
        <v>1665</v>
      </c>
    </row>
    <row r="50" spans="1:63" x14ac:dyDescent="0.2">
      <c r="A50" s="125">
        <v>221</v>
      </c>
      <c r="B50" s="580" t="s">
        <v>1517</v>
      </c>
      <c r="C50" s="582" t="s">
        <v>1512</v>
      </c>
      <c r="D50" s="244">
        <v>2</v>
      </c>
      <c r="E50" s="576">
        <v>42872</v>
      </c>
      <c r="F50">
        <v>5</v>
      </c>
      <c r="G50" s="557">
        <v>0</v>
      </c>
      <c r="I50" s="581" t="s">
        <v>1517</v>
      </c>
      <c r="J50" s="330">
        <v>2</v>
      </c>
      <c r="K50" s="576">
        <v>42875</v>
      </c>
      <c r="L50" s="330">
        <v>7</v>
      </c>
      <c r="M50" s="600">
        <v>0</v>
      </c>
      <c r="Q50" s="576">
        <v>42867</v>
      </c>
      <c r="S50" s="600"/>
      <c r="U50"/>
      <c r="AA50"/>
      <c r="AS50" s="31">
        <v>2</v>
      </c>
      <c r="AT50" s="582" t="s">
        <v>1690</v>
      </c>
      <c r="AU50" s="581" t="s">
        <v>1691</v>
      </c>
      <c r="AV50" s="581"/>
      <c r="BE50" s="330">
        <v>0</v>
      </c>
      <c r="BH50" s="904">
        <v>42873</v>
      </c>
      <c r="BI50" s="910">
        <v>42867</v>
      </c>
      <c r="BJ50" s="608" t="s">
        <v>1537</v>
      </c>
      <c r="BK50" s="922" t="s">
        <v>1665</v>
      </c>
    </row>
    <row r="51" spans="1:63" x14ac:dyDescent="0.2">
      <c r="A51" s="125">
        <v>35</v>
      </c>
      <c r="B51" s="590" t="s">
        <v>967</v>
      </c>
      <c r="C51" s="582" t="s">
        <v>1549</v>
      </c>
      <c r="D51">
        <v>1</v>
      </c>
      <c r="U51"/>
      <c r="AA51"/>
      <c r="AS51" s="31">
        <v>1</v>
      </c>
      <c r="AT51" s="582" t="s">
        <v>1692</v>
      </c>
      <c r="BE51" s="330">
        <v>0</v>
      </c>
      <c r="BI51" s="910">
        <v>42858</v>
      </c>
      <c r="BK51" s="922" t="s">
        <v>1665</v>
      </c>
    </row>
    <row r="52" spans="1:63" x14ac:dyDescent="0.2">
      <c r="A52" s="125">
        <v>49</v>
      </c>
      <c r="B52" s="590" t="s">
        <v>967</v>
      </c>
      <c r="C52" s="582" t="s">
        <v>967</v>
      </c>
      <c r="D52">
        <v>3</v>
      </c>
      <c r="E52" s="576">
        <v>42863</v>
      </c>
      <c r="F52">
        <v>40</v>
      </c>
      <c r="G52" s="557">
        <v>0</v>
      </c>
      <c r="K52" s="576">
        <v>42864</v>
      </c>
      <c r="L52">
        <v>40</v>
      </c>
      <c r="M52" s="557">
        <v>0</v>
      </c>
      <c r="U52"/>
      <c r="AA52"/>
      <c r="AS52" s="31">
        <v>3</v>
      </c>
      <c r="AT52" s="582" t="s">
        <v>1626</v>
      </c>
      <c r="AU52" s="581" t="s">
        <v>1659</v>
      </c>
      <c r="AV52" s="581" t="s">
        <v>1694</v>
      </c>
      <c r="BE52" s="330">
        <v>0</v>
      </c>
      <c r="BH52" s="904">
        <v>42868</v>
      </c>
      <c r="BI52" s="913" t="s">
        <v>1576</v>
      </c>
      <c r="BJ52" s="608" t="s">
        <v>1538</v>
      </c>
      <c r="BK52" s="922" t="s">
        <v>1665</v>
      </c>
    </row>
    <row r="53" spans="1:63" x14ac:dyDescent="0.2">
      <c r="A53" s="125">
        <v>60</v>
      </c>
      <c r="B53" s="590" t="s">
        <v>967</v>
      </c>
      <c r="C53" s="582" t="s">
        <v>967</v>
      </c>
      <c r="D53">
        <v>2</v>
      </c>
      <c r="E53" s="576">
        <v>42864</v>
      </c>
      <c r="F53">
        <v>40</v>
      </c>
      <c r="G53" s="557">
        <v>0</v>
      </c>
      <c r="K53" s="576">
        <v>42865</v>
      </c>
      <c r="L53">
        <v>30</v>
      </c>
      <c r="M53" s="557">
        <v>0</v>
      </c>
      <c r="U53"/>
      <c r="AA53"/>
      <c r="AS53" s="31">
        <v>2</v>
      </c>
      <c r="AT53" s="582" t="s">
        <v>1646</v>
      </c>
      <c r="AU53" s="582" t="s">
        <v>1654</v>
      </c>
      <c r="BE53" s="330">
        <v>0</v>
      </c>
      <c r="BH53" s="904">
        <v>42869</v>
      </c>
      <c r="BI53" s="913" t="s">
        <v>1577</v>
      </c>
      <c r="BJ53" s="608" t="s">
        <v>1539</v>
      </c>
      <c r="BK53" s="922" t="s">
        <v>1665</v>
      </c>
    </row>
    <row r="54" spans="1:63" x14ac:dyDescent="0.2">
      <c r="A54" s="125">
        <v>138</v>
      </c>
      <c r="B54" s="590" t="s">
        <v>1512</v>
      </c>
      <c r="C54" s="582" t="s">
        <v>1511</v>
      </c>
      <c r="D54" s="244">
        <v>1</v>
      </c>
      <c r="I54" s="581" t="s">
        <v>1142</v>
      </c>
      <c r="J54" s="244" t="s">
        <v>1142</v>
      </c>
      <c r="M54" s="602"/>
      <c r="S54" s="602"/>
      <c r="U54" s="244" t="s">
        <v>1593</v>
      </c>
      <c r="V54">
        <v>3</v>
      </c>
      <c r="AA54" s="244" t="s">
        <v>1511</v>
      </c>
      <c r="AB54">
        <v>2</v>
      </c>
      <c r="AS54" s="31">
        <v>2</v>
      </c>
      <c r="AT54" s="582" t="s">
        <v>1695</v>
      </c>
      <c r="AU54" s="582" t="s">
        <v>1631</v>
      </c>
      <c r="BE54" s="330">
        <v>0</v>
      </c>
      <c r="BJ54" s="608" t="s">
        <v>1536</v>
      </c>
      <c r="BK54" s="922" t="s">
        <v>1665</v>
      </c>
    </row>
    <row r="55" spans="1:63" x14ac:dyDescent="0.2">
      <c r="A55" s="125">
        <v>406</v>
      </c>
      <c r="B55" s="590" t="s">
        <v>1518</v>
      </c>
      <c r="C55" s="582" t="s">
        <v>1511</v>
      </c>
      <c r="D55" s="244"/>
      <c r="I55" s="581" t="s">
        <v>1589</v>
      </c>
      <c r="O55" s="581" t="s">
        <v>1592</v>
      </c>
      <c r="P55" s="244"/>
      <c r="Q55" s="576">
        <v>42878</v>
      </c>
      <c r="R55">
        <v>3</v>
      </c>
      <c r="S55" s="557">
        <v>0</v>
      </c>
      <c r="U55" s="244" t="s">
        <v>1511</v>
      </c>
      <c r="V55">
        <v>2</v>
      </c>
      <c r="AA55"/>
      <c r="AS55" s="31">
        <v>2</v>
      </c>
      <c r="AT55" s="582" t="s">
        <v>1674</v>
      </c>
      <c r="BE55" s="330">
        <v>0</v>
      </c>
      <c r="BI55" s="910">
        <v>42875</v>
      </c>
      <c r="BK55" s="922" t="s">
        <v>1665</v>
      </c>
    </row>
    <row r="56" spans="1:63" x14ac:dyDescent="0.2">
      <c r="A56" s="125">
        <v>48</v>
      </c>
      <c r="B56" s="590" t="s">
        <v>967</v>
      </c>
      <c r="C56" s="582" t="s">
        <v>1142</v>
      </c>
      <c r="D56" s="244">
        <v>1</v>
      </c>
      <c r="E56" s="576">
        <v>42865</v>
      </c>
      <c r="F56">
        <v>15</v>
      </c>
      <c r="G56" s="557">
        <v>0</v>
      </c>
      <c r="K56" s="576">
        <v>42867</v>
      </c>
      <c r="L56">
        <v>17</v>
      </c>
      <c r="M56" s="557">
        <v>0</v>
      </c>
      <c r="Q56" s="576">
        <v>42869</v>
      </c>
      <c r="R56">
        <v>17</v>
      </c>
      <c r="S56" s="557">
        <v>0</v>
      </c>
      <c r="U56"/>
      <c r="W56" s="576">
        <v>42870</v>
      </c>
      <c r="X56">
        <v>20</v>
      </c>
      <c r="Y56" s="557">
        <v>3</v>
      </c>
      <c r="AA56"/>
      <c r="AS56" s="31">
        <v>1</v>
      </c>
      <c r="AT56" s="582" t="s">
        <v>1643</v>
      </c>
      <c r="BE56" s="330">
        <v>0</v>
      </c>
      <c r="BH56" s="904">
        <v>42870</v>
      </c>
      <c r="BI56" s="913" t="s">
        <v>1531</v>
      </c>
      <c r="BK56" s="922" t="s">
        <v>1665</v>
      </c>
    </row>
    <row r="57" spans="1:63" x14ac:dyDescent="0.2">
      <c r="A57" s="125">
        <v>111</v>
      </c>
      <c r="B57" s="590" t="s">
        <v>967</v>
      </c>
      <c r="C57" s="582" t="s">
        <v>967</v>
      </c>
      <c r="D57" s="244">
        <v>2</v>
      </c>
      <c r="E57" s="576">
        <v>42870</v>
      </c>
      <c r="F57">
        <v>23</v>
      </c>
      <c r="G57" s="557">
        <v>0</v>
      </c>
      <c r="K57" s="576">
        <v>42875</v>
      </c>
      <c r="L57">
        <v>15</v>
      </c>
      <c r="M57" s="557">
        <v>0</v>
      </c>
      <c r="Q57" s="576">
        <v>42878</v>
      </c>
      <c r="R57">
        <v>12</v>
      </c>
      <c r="S57" s="557">
        <v>0</v>
      </c>
      <c r="U57"/>
      <c r="W57" s="576">
        <v>42872</v>
      </c>
      <c r="X57">
        <v>16</v>
      </c>
      <c r="Y57" s="557">
        <v>0</v>
      </c>
      <c r="AA57"/>
      <c r="AC57" s="576">
        <v>42878</v>
      </c>
      <c r="AD57">
        <v>12</v>
      </c>
      <c r="AE57" s="557">
        <v>0</v>
      </c>
      <c r="AF57" s="125">
        <v>1</v>
      </c>
      <c r="AI57" s="576">
        <v>42877</v>
      </c>
      <c r="AJ57">
        <v>17</v>
      </c>
      <c r="AK57">
        <v>2</v>
      </c>
      <c r="AL57" s="125">
        <v>4</v>
      </c>
      <c r="AP57">
        <v>17</v>
      </c>
      <c r="AQ57">
        <v>14</v>
      </c>
      <c r="AR57" s="616">
        <v>7</v>
      </c>
      <c r="AS57" s="585">
        <v>2</v>
      </c>
      <c r="AT57" s="582" t="s">
        <v>1696</v>
      </c>
      <c r="AU57" s="582" t="s">
        <v>1697</v>
      </c>
      <c r="AZ57" s="1">
        <v>30</v>
      </c>
      <c r="BE57" s="330">
        <v>0</v>
      </c>
      <c r="BH57" s="904">
        <v>42878</v>
      </c>
      <c r="BK57" s="922" t="s">
        <v>1699</v>
      </c>
    </row>
    <row r="58" spans="1:63" x14ac:dyDescent="0.2">
      <c r="A58" s="604">
        <v>47</v>
      </c>
      <c r="B58" s="590" t="s">
        <v>967</v>
      </c>
      <c r="C58" s="582" t="s">
        <v>1142</v>
      </c>
      <c r="D58" s="244">
        <v>1</v>
      </c>
      <c r="E58" s="576">
        <v>42872</v>
      </c>
      <c r="F58">
        <v>3</v>
      </c>
      <c r="G58" s="557">
        <v>0</v>
      </c>
      <c r="K58" s="576">
        <v>42875</v>
      </c>
      <c r="L58">
        <v>3</v>
      </c>
      <c r="M58" s="557">
        <v>0</v>
      </c>
      <c r="Q58" s="576">
        <v>42874</v>
      </c>
      <c r="R58">
        <v>6</v>
      </c>
      <c r="S58" s="557">
        <v>0</v>
      </c>
      <c r="U58"/>
      <c r="W58" s="576">
        <v>42875</v>
      </c>
      <c r="X58">
        <v>3</v>
      </c>
      <c r="Y58" s="557">
        <v>0</v>
      </c>
      <c r="AS58" s="31">
        <v>1</v>
      </c>
      <c r="AT58" s="582" t="s">
        <v>1685</v>
      </c>
      <c r="BE58" s="330">
        <v>0</v>
      </c>
      <c r="BH58" s="903">
        <v>20</v>
      </c>
      <c r="BI58" s="910">
        <v>42875</v>
      </c>
      <c r="BJ58" s="608" t="s">
        <v>1590</v>
      </c>
      <c r="BK58" s="922" t="s">
        <v>1665</v>
      </c>
    </row>
    <row r="59" spans="1:63" x14ac:dyDescent="0.2">
      <c r="A59" s="604">
        <v>63</v>
      </c>
      <c r="C59" s="582" t="s">
        <v>1142</v>
      </c>
      <c r="D59" s="244"/>
      <c r="O59" s="244" t="s">
        <v>1513</v>
      </c>
      <c r="P59" s="244"/>
      <c r="U59" s="587" t="s">
        <v>122</v>
      </c>
      <c r="BJ59" s="608" t="s">
        <v>1591</v>
      </c>
      <c r="BK59" s="922" t="s">
        <v>1142</v>
      </c>
    </row>
    <row r="60" spans="1:63" x14ac:dyDescent="0.2">
      <c r="A60" s="125">
        <v>217</v>
      </c>
      <c r="B60" s="591" t="s">
        <v>1142</v>
      </c>
      <c r="C60" s="582" t="s">
        <v>1142</v>
      </c>
      <c r="D60">
        <v>1</v>
      </c>
      <c r="E60" s="576">
        <v>42875</v>
      </c>
      <c r="F60">
        <v>3</v>
      </c>
      <c r="G60" s="557">
        <v>0</v>
      </c>
      <c r="I60" s="581" t="s">
        <v>1549</v>
      </c>
      <c r="J60" s="330">
        <v>1</v>
      </c>
      <c r="K60" s="576">
        <v>42878</v>
      </c>
      <c r="L60" s="330">
        <v>3</v>
      </c>
      <c r="M60" s="600">
        <v>0</v>
      </c>
      <c r="O60" s="244" t="s">
        <v>1549</v>
      </c>
      <c r="P60" s="244"/>
      <c r="Q60" s="576">
        <v>42878</v>
      </c>
      <c r="R60" s="582">
        <v>3</v>
      </c>
      <c r="S60" s="600">
        <v>0</v>
      </c>
      <c r="U60" s="244" t="s">
        <v>1511</v>
      </c>
      <c r="BH60" s="903">
        <v>23</v>
      </c>
      <c r="BI60" s="910">
        <v>42875</v>
      </c>
      <c r="BK60" s="922" t="s">
        <v>1700</v>
      </c>
    </row>
    <row r="61" spans="1:63" x14ac:dyDescent="0.2">
      <c r="A61" s="604">
        <v>220</v>
      </c>
      <c r="C61" s="582" t="s">
        <v>1142</v>
      </c>
      <c r="D61" s="244"/>
      <c r="O61" s="585" t="s">
        <v>1513</v>
      </c>
      <c r="P61" s="585"/>
      <c r="U61" s="587" t="s">
        <v>122</v>
      </c>
      <c r="BJ61" s="608" t="s">
        <v>1591</v>
      </c>
      <c r="BK61" s="922" t="s">
        <v>1142</v>
      </c>
    </row>
    <row r="62" spans="1:63" x14ac:dyDescent="0.2">
      <c r="A62" s="238">
        <v>518</v>
      </c>
      <c r="B62" s="580" t="s">
        <v>967</v>
      </c>
      <c r="C62" s="582"/>
      <c r="D62" s="244"/>
      <c r="O62" s="585"/>
      <c r="P62" s="585"/>
      <c r="U62" s="587"/>
      <c r="AO62" s="576">
        <v>42875</v>
      </c>
      <c r="AP62">
        <v>4</v>
      </c>
      <c r="AQ62">
        <v>4</v>
      </c>
      <c r="AS62" s="31">
        <v>1</v>
      </c>
      <c r="AT62" s="581" t="s">
        <v>1632</v>
      </c>
      <c r="AZ62" s="1">
        <v>26</v>
      </c>
      <c r="BE62" s="1">
        <v>0</v>
      </c>
      <c r="BH62" s="904">
        <v>42875</v>
      </c>
      <c r="BJ62" s="608" t="s">
        <v>1615</v>
      </c>
    </row>
    <row r="63" spans="1:63" s="429" customFormat="1" x14ac:dyDescent="0.2">
      <c r="A63" s="574">
        <v>505</v>
      </c>
      <c r="B63" s="592" t="s">
        <v>967</v>
      </c>
      <c r="C63" s="584"/>
      <c r="G63" s="488"/>
      <c r="H63" s="574"/>
      <c r="K63" s="577">
        <v>42878</v>
      </c>
      <c r="L63" s="429">
        <v>2</v>
      </c>
      <c r="M63" s="488">
        <v>0</v>
      </c>
      <c r="N63" s="574"/>
      <c r="O63" s="586" t="s">
        <v>1549</v>
      </c>
      <c r="P63" s="586"/>
      <c r="Q63" s="577">
        <v>42878</v>
      </c>
      <c r="R63" s="429">
        <v>3</v>
      </c>
      <c r="S63" s="488">
        <v>0</v>
      </c>
      <c r="T63" s="574"/>
      <c r="U63" s="584" t="s">
        <v>1586</v>
      </c>
      <c r="W63" s="577">
        <v>42878</v>
      </c>
      <c r="X63" s="429">
        <v>3</v>
      </c>
      <c r="Y63" s="488">
        <v>0</v>
      </c>
      <c r="Z63" s="574"/>
      <c r="AE63" s="488"/>
      <c r="AF63" s="574"/>
      <c r="AL63" s="574"/>
      <c r="AR63" s="574"/>
      <c r="AS63" s="442">
        <v>1</v>
      </c>
      <c r="AT63" s="584" t="s">
        <v>1698</v>
      </c>
      <c r="AX63" s="1"/>
      <c r="AY63" s="125"/>
      <c r="BC63" s="1"/>
      <c r="BD63" s="574"/>
      <c r="BG63" s="574"/>
      <c r="BH63" s="905">
        <v>23</v>
      </c>
      <c r="BI63" s="914">
        <v>42875</v>
      </c>
      <c r="BJ63" s="609"/>
      <c r="BK63" s="923" t="s">
        <v>1665</v>
      </c>
    </row>
    <row r="64" spans="1:63" x14ac:dyDescent="0.2">
      <c r="A64" s="125">
        <v>253</v>
      </c>
      <c r="B64" s="590" t="s">
        <v>1540</v>
      </c>
      <c r="C64" s="582" t="s">
        <v>1142</v>
      </c>
      <c r="D64" s="244"/>
      <c r="O64" s="593" t="s">
        <v>1549</v>
      </c>
      <c r="Q64" s="576">
        <v>42878</v>
      </c>
      <c r="R64" s="330">
        <v>3</v>
      </c>
      <c r="S64" s="557">
        <v>0</v>
      </c>
      <c r="U64" s="244" t="s">
        <v>1511</v>
      </c>
      <c r="Y64" s="485"/>
      <c r="AE64" s="485"/>
      <c r="AG64" s="581" t="s">
        <v>967</v>
      </c>
      <c r="AI64" s="576">
        <v>42878</v>
      </c>
      <c r="AJ64">
        <v>17</v>
      </c>
      <c r="AK64">
        <v>1</v>
      </c>
      <c r="AP64">
        <v>17</v>
      </c>
      <c r="AQ64">
        <v>6</v>
      </c>
      <c r="AR64" s="125">
        <v>6</v>
      </c>
      <c r="AS64" s="31">
        <v>1</v>
      </c>
      <c r="AT64" s="581" t="s">
        <v>1701</v>
      </c>
      <c r="AZ64" s="1">
        <v>31</v>
      </c>
      <c r="BE64" s="1">
        <v>0</v>
      </c>
      <c r="BI64" s="910">
        <v>42875</v>
      </c>
      <c r="BJ64" s="608" t="s">
        <v>1551</v>
      </c>
      <c r="BK64" s="919" t="s">
        <v>1731</v>
      </c>
    </row>
    <row r="65" spans="1:63" x14ac:dyDescent="0.2">
      <c r="A65" s="125">
        <v>130</v>
      </c>
      <c r="B65" s="590" t="s">
        <v>967</v>
      </c>
      <c r="C65" s="582" t="s">
        <v>1142</v>
      </c>
      <c r="D65">
        <v>3</v>
      </c>
      <c r="E65" s="588">
        <v>42870</v>
      </c>
      <c r="F65">
        <v>40</v>
      </c>
      <c r="G65" s="602">
        <v>0</v>
      </c>
      <c r="K65" s="576">
        <v>42868</v>
      </c>
      <c r="L65">
        <v>35</v>
      </c>
      <c r="M65" s="557">
        <v>0</v>
      </c>
      <c r="O65"/>
      <c r="Q65" s="576">
        <v>42871</v>
      </c>
      <c r="R65" s="330">
        <v>40</v>
      </c>
      <c r="S65" s="557">
        <v>0</v>
      </c>
      <c r="U65"/>
      <c r="W65" s="576">
        <v>42872</v>
      </c>
      <c r="X65">
        <v>38</v>
      </c>
      <c r="Y65" s="485">
        <v>0</v>
      </c>
      <c r="AE65" s="485"/>
      <c r="AS65" s="31">
        <v>1</v>
      </c>
      <c r="AT65" s="582" t="s">
        <v>1632</v>
      </c>
      <c r="BE65" s="1">
        <v>0</v>
      </c>
      <c r="BH65" s="903">
        <v>17</v>
      </c>
      <c r="BI65" s="910">
        <v>42875</v>
      </c>
      <c r="BK65" s="919" t="s">
        <v>1665</v>
      </c>
    </row>
    <row r="66" spans="1:63" x14ac:dyDescent="0.2">
      <c r="A66" s="125">
        <v>401</v>
      </c>
      <c r="B66" s="590" t="s">
        <v>967</v>
      </c>
      <c r="C66" s="582" t="s">
        <v>967</v>
      </c>
      <c r="D66">
        <v>1</v>
      </c>
      <c r="E66" s="588">
        <v>42865</v>
      </c>
      <c r="F66">
        <v>20</v>
      </c>
      <c r="G66" s="602">
        <v>0</v>
      </c>
      <c r="K66" s="576">
        <v>42867</v>
      </c>
      <c r="L66">
        <v>20</v>
      </c>
      <c r="M66" s="557">
        <v>0</v>
      </c>
      <c r="O66"/>
      <c r="Q66" s="576"/>
      <c r="U66"/>
      <c r="Y66" s="485"/>
      <c r="AE66" s="485"/>
      <c r="AS66" s="31">
        <v>1</v>
      </c>
      <c r="AT66" s="582" t="s">
        <v>1702</v>
      </c>
      <c r="BE66" s="330">
        <v>0</v>
      </c>
      <c r="BH66" s="903">
        <v>15</v>
      </c>
      <c r="BI66" s="910">
        <v>42867</v>
      </c>
      <c r="BJ66" s="608" t="s">
        <v>1554</v>
      </c>
      <c r="BK66" s="919" t="s">
        <v>1665</v>
      </c>
    </row>
    <row r="67" spans="1:63" x14ac:dyDescent="0.2">
      <c r="A67" s="125">
        <v>501</v>
      </c>
      <c r="B67" s="590" t="s">
        <v>967</v>
      </c>
      <c r="C67" s="582" t="s">
        <v>1549</v>
      </c>
      <c r="D67">
        <v>1</v>
      </c>
      <c r="E67" s="588">
        <v>42867</v>
      </c>
      <c r="F67">
        <v>10</v>
      </c>
      <c r="G67" s="602">
        <v>0</v>
      </c>
      <c r="K67" s="576">
        <v>42868</v>
      </c>
      <c r="L67">
        <v>8</v>
      </c>
      <c r="M67" s="557">
        <v>0</v>
      </c>
      <c r="O67"/>
      <c r="Q67" s="576"/>
      <c r="U67"/>
      <c r="Y67" s="485"/>
      <c r="AE67" s="485"/>
      <c r="AS67" s="31">
        <v>1</v>
      </c>
      <c r="AT67" s="582" t="s">
        <v>1659</v>
      </c>
      <c r="BE67" s="330">
        <v>0</v>
      </c>
      <c r="BH67" s="903">
        <v>16</v>
      </c>
      <c r="BI67" s="910">
        <v>42867</v>
      </c>
      <c r="BJ67" s="608" t="s">
        <v>1555</v>
      </c>
      <c r="BK67" s="919" t="s">
        <v>1665</v>
      </c>
    </row>
    <row r="68" spans="1:63" x14ac:dyDescent="0.2">
      <c r="A68" s="125">
        <v>110</v>
      </c>
      <c r="B68" s="590" t="s">
        <v>967</v>
      </c>
      <c r="C68" s="582" t="s">
        <v>967</v>
      </c>
      <c r="D68">
        <v>1</v>
      </c>
      <c r="E68" s="588">
        <v>42867</v>
      </c>
      <c r="F68">
        <v>11</v>
      </c>
      <c r="G68" s="602">
        <v>0</v>
      </c>
      <c r="K68" s="576">
        <v>42869</v>
      </c>
      <c r="L68">
        <v>10</v>
      </c>
      <c r="M68" s="557">
        <v>0</v>
      </c>
      <c r="O68"/>
      <c r="Q68" s="576">
        <v>42873</v>
      </c>
      <c r="R68">
        <v>12</v>
      </c>
      <c r="S68" s="557">
        <v>0</v>
      </c>
      <c r="U68"/>
      <c r="W68" s="576">
        <v>42874</v>
      </c>
      <c r="X68">
        <v>14</v>
      </c>
      <c r="Y68" s="485">
        <v>0</v>
      </c>
      <c r="AE68" s="485"/>
      <c r="AS68" s="31">
        <v>1</v>
      </c>
      <c r="AT68" s="582" t="s">
        <v>1703</v>
      </c>
      <c r="BE68" s="330">
        <v>0</v>
      </c>
      <c r="BH68" s="903">
        <v>19</v>
      </c>
      <c r="BI68" s="910">
        <v>42875</v>
      </c>
      <c r="BK68" s="919" t="s">
        <v>1665</v>
      </c>
    </row>
    <row r="69" spans="1:63" x14ac:dyDescent="0.2">
      <c r="A69" s="125">
        <v>234</v>
      </c>
      <c r="B69" s="590" t="s">
        <v>967</v>
      </c>
      <c r="C69" s="582" t="s">
        <v>1512</v>
      </c>
      <c r="D69">
        <v>1</v>
      </c>
      <c r="I69" s="581" t="s">
        <v>1512</v>
      </c>
      <c r="J69" s="244"/>
      <c r="M69" s="602"/>
      <c r="O69" s="244" t="s">
        <v>1586</v>
      </c>
      <c r="Q69" s="576">
        <v>42874</v>
      </c>
      <c r="R69">
        <v>3</v>
      </c>
      <c r="S69" s="602">
        <v>0</v>
      </c>
      <c r="U69"/>
      <c r="W69" s="576">
        <v>42878</v>
      </c>
      <c r="X69">
        <v>2</v>
      </c>
      <c r="Y69" s="485">
        <v>0</v>
      </c>
      <c r="AC69" s="576">
        <v>42879</v>
      </c>
      <c r="AD69">
        <v>3</v>
      </c>
      <c r="AE69" s="485">
        <v>0</v>
      </c>
      <c r="AG69" s="581" t="s">
        <v>967</v>
      </c>
      <c r="AH69" s="582">
        <v>2</v>
      </c>
      <c r="AI69" s="576">
        <v>42877</v>
      </c>
      <c r="AJ69" s="582">
        <v>6</v>
      </c>
      <c r="AK69" s="582">
        <v>2</v>
      </c>
      <c r="AP69">
        <v>5</v>
      </c>
      <c r="AQ69">
        <v>2</v>
      </c>
      <c r="AR69" s="125">
        <v>1</v>
      </c>
      <c r="AS69" s="31">
        <v>3</v>
      </c>
      <c r="AT69" s="582" t="s">
        <v>1704</v>
      </c>
      <c r="AU69" s="581" t="s">
        <v>1705</v>
      </c>
      <c r="AV69" s="581" t="s">
        <v>1706</v>
      </c>
      <c r="AZ69" s="1">
        <v>20</v>
      </c>
      <c r="BA69" s="1">
        <v>16</v>
      </c>
      <c r="BB69" s="1">
        <v>18</v>
      </c>
      <c r="BE69" s="330">
        <v>0</v>
      </c>
      <c r="BH69" s="903">
        <v>24</v>
      </c>
      <c r="BJ69" s="608" t="s">
        <v>1563</v>
      </c>
    </row>
    <row r="70" spans="1:63" x14ac:dyDescent="0.2">
      <c r="A70" s="125">
        <v>122</v>
      </c>
      <c r="B70" s="590" t="s">
        <v>1512</v>
      </c>
      <c r="C70" s="582" t="s">
        <v>1512</v>
      </c>
      <c r="D70">
        <v>1</v>
      </c>
      <c r="I70" s="581" t="s">
        <v>1512</v>
      </c>
      <c r="J70" s="244"/>
      <c r="M70" s="602"/>
      <c r="O70" s="244" t="s">
        <v>1512</v>
      </c>
      <c r="S70" s="602"/>
      <c r="U70"/>
      <c r="Y70" s="485"/>
      <c r="AE70" s="485"/>
      <c r="AS70" s="31">
        <v>1</v>
      </c>
      <c r="AT70" s="582" t="s">
        <v>1675</v>
      </c>
      <c r="BE70" s="330">
        <v>0</v>
      </c>
      <c r="BK70" s="922" t="s">
        <v>1665</v>
      </c>
    </row>
    <row r="71" spans="1:63" x14ac:dyDescent="0.2">
      <c r="A71" s="125">
        <v>407</v>
      </c>
      <c r="B71" s="590" t="s">
        <v>967</v>
      </c>
      <c r="C71" s="582" t="s">
        <v>967</v>
      </c>
      <c r="D71">
        <v>3</v>
      </c>
      <c r="E71" s="588">
        <v>42870</v>
      </c>
      <c r="F71">
        <v>25</v>
      </c>
      <c r="G71" s="602">
        <v>0</v>
      </c>
      <c r="K71" s="576">
        <v>42867</v>
      </c>
      <c r="L71">
        <v>35</v>
      </c>
      <c r="M71" s="557">
        <v>0</v>
      </c>
      <c r="O71"/>
      <c r="Q71" s="576">
        <v>42869</v>
      </c>
      <c r="R71">
        <v>30</v>
      </c>
      <c r="S71" s="557">
        <v>0</v>
      </c>
      <c r="U71"/>
      <c r="W71" s="576">
        <v>42870</v>
      </c>
      <c r="X71">
        <v>48</v>
      </c>
      <c r="Y71" s="485">
        <v>2</v>
      </c>
      <c r="Z71" s="125">
        <v>1</v>
      </c>
      <c r="AE71" s="485"/>
      <c r="AS71" s="31">
        <v>3</v>
      </c>
      <c r="AT71" s="582" t="s">
        <v>1684</v>
      </c>
      <c r="AU71" s="581" t="s">
        <v>1707</v>
      </c>
      <c r="AV71" s="581" t="s">
        <v>1708</v>
      </c>
      <c r="BE71" s="330">
        <v>0</v>
      </c>
      <c r="BH71" s="904">
        <v>42870</v>
      </c>
      <c r="BI71" s="910">
        <v>42875</v>
      </c>
      <c r="BK71" s="922" t="s">
        <v>1665</v>
      </c>
    </row>
    <row r="72" spans="1:63" x14ac:dyDescent="0.2">
      <c r="A72" s="125">
        <v>59</v>
      </c>
      <c r="B72" s="590" t="s">
        <v>967</v>
      </c>
      <c r="C72" s="603" t="s">
        <v>122</v>
      </c>
      <c r="D72">
        <v>2</v>
      </c>
      <c r="I72" s="581" t="s">
        <v>1545</v>
      </c>
      <c r="J72" s="244">
        <v>3</v>
      </c>
      <c r="K72" s="576">
        <v>42878</v>
      </c>
      <c r="L72">
        <v>5</v>
      </c>
      <c r="M72" s="602">
        <v>0</v>
      </c>
      <c r="O72" s="244" t="s">
        <v>1549</v>
      </c>
      <c r="Q72" s="576">
        <v>42880</v>
      </c>
      <c r="R72" s="582">
        <v>3</v>
      </c>
      <c r="S72" s="602">
        <v>0</v>
      </c>
      <c r="U72" s="244" t="s">
        <v>1517</v>
      </c>
      <c r="W72" s="576">
        <v>42879</v>
      </c>
      <c r="X72" s="582">
        <v>3</v>
      </c>
      <c r="Y72" s="485">
        <v>0</v>
      </c>
      <c r="AC72" s="576">
        <v>42880</v>
      </c>
      <c r="AD72">
        <v>3</v>
      </c>
      <c r="AE72" s="485">
        <v>0</v>
      </c>
      <c r="AI72" s="244" t="s">
        <v>1617</v>
      </c>
      <c r="AJ72">
        <v>3</v>
      </c>
      <c r="AK72">
        <v>0</v>
      </c>
      <c r="AP72">
        <v>3</v>
      </c>
      <c r="AQ72">
        <v>3</v>
      </c>
      <c r="AR72" s="125">
        <v>1</v>
      </c>
      <c r="AS72" s="31">
        <v>2</v>
      </c>
      <c r="AT72" s="582" t="s">
        <v>1709</v>
      </c>
      <c r="AU72" s="581" t="s">
        <v>1710</v>
      </c>
      <c r="AZ72" s="1">
        <v>17</v>
      </c>
      <c r="BA72" s="1">
        <v>11</v>
      </c>
      <c r="BE72" s="330">
        <v>0</v>
      </c>
      <c r="BH72" s="903">
        <v>25</v>
      </c>
      <c r="BJ72" s="608" t="s">
        <v>1619</v>
      </c>
    </row>
    <row r="73" spans="1:63" x14ac:dyDescent="0.2">
      <c r="A73" s="125">
        <v>101</v>
      </c>
      <c r="B73" s="590" t="s">
        <v>967</v>
      </c>
      <c r="C73" s="582" t="s">
        <v>967</v>
      </c>
      <c r="D73">
        <v>1</v>
      </c>
      <c r="E73" s="588">
        <v>42872</v>
      </c>
      <c r="F73">
        <v>8</v>
      </c>
      <c r="G73" s="602">
        <v>0</v>
      </c>
      <c r="I73" s="582" t="s">
        <v>1546</v>
      </c>
      <c r="J73" s="244">
        <v>2</v>
      </c>
      <c r="K73" s="576">
        <v>42878</v>
      </c>
      <c r="L73" s="582">
        <v>10</v>
      </c>
      <c r="M73" s="602">
        <v>0</v>
      </c>
      <c r="O73" s="244" t="s">
        <v>1549</v>
      </c>
      <c r="P73">
        <v>2</v>
      </c>
      <c r="Q73" s="576">
        <v>42878</v>
      </c>
      <c r="R73" s="582">
        <v>12</v>
      </c>
      <c r="S73" s="602">
        <v>0</v>
      </c>
      <c r="U73" s="244" t="s">
        <v>1552</v>
      </c>
      <c r="W73" s="576">
        <v>42876</v>
      </c>
      <c r="X73" s="582">
        <v>15</v>
      </c>
      <c r="Y73" s="485">
        <v>0</v>
      </c>
      <c r="AC73" s="576">
        <v>42877</v>
      </c>
      <c r="AD73">
        <v>15</v>
      </c>
      <c r="AE73" s="485">
        <v>0</v>
      </c>
      <c r="AF73" s="125">
        <v>4</v>
      </c>
      <c r="AI73" s="576">
        <v>42877</v>
      </c>
      <c r="AJ73">
        <v>15</v>
      </c>
      <c r="AK73">
        <v>2</v>
      </c>
      <c r="AP73">
        <v>15</v>
      </c>
      <c r="AQ73">
        <v>14</v>
      </c>
      <c r="AR73" s="125">
        <v>1</v>
      </c>
      <c r="AS73" s="31">
        <v>2</v>
      </c>
      <c r="AT73" s="582" t="s">
        <v>1660</v>
      </c>
      <c r="AU73" s="582" t="s">
        <v>1711</v>
      </c>
      <c r="BE73" s="330">
        <v>0</v>
      </c>
      <c r="BH73" s="903">
        <v>22</v>
      </c>
      <c r="BJ73" s="608" t="s">
        <v>1620</v>
      </c>
      <c r="BK73" s="922" t="s">
        <v>1665</v>
      </c>
    </row>
    <row r="74" spans="1:63" x14ac:dyDescent="0.2">
      <c r="A74" s="125">
        <v>301</v>
      </c>
      <c r="B74" s="590" t="s">
        <v>967</v>
      </c>
      <c r="C74" s="582" t="s">
        <v>967</v>
      </c>
      <c r="D74">
        <v>2</v>
      </c>
      <c r="E74" s="576">
        <v>42867</v>
      </c>
      <c r="F74">
        <v>30</v>
      </c>
      <c r="G74" s="557">
        <v>0</v>
      </c>
      <c r="I74" s="582" t="s">
        <v>967</v>
      </c>
      <c r="J74" s="244">
        <v>3</v>
      </c>
      <c r="K74" s="588">
        <v>42867</v>
      </c>
      <c r="L74" s="582">
        <v>30</v>
      </c>
      <c r="M74" s="602">
        <v>0</v>
      </c>
      <c r="O74"/>
      <c r="Q74" s="576">
        <v>42870</v>
      </c>
      <c r="R74" s="582">
        <v>30</v>
      </c>
      <c r="S74" s="602">
        <v>0</v>
      </c>
      <c r="U74"/>
      <c r="W74" s="576">
        <v>42873</v>
      </c>
      <c r="X74" s="582">
        <v>40</v>
      </c>
      <c r="Y74" s="485">
        <v>0</v>
      </c>
      <c r="AE74" s="485"/>
      <c r="AS74" s="31">
        <v>3</v>
      </c>
      <c r="AT74" s="582" t="s">
        <v>1683</v>
      </c>
      <c r="AU74" s="582" t="s">
        <v>1654</v>
      </c>
      <c r="AV74" s="581" t="s">
        <v>1636</v>
      </c>
      <c r="BE74" s="330">
        <v>0</v>
      </c>
      <c r="BH74" s="903">
        <v>18</v>
      </c>
      <c r="BI74" s="910">
        <v>42875</v>
      </c>
      <c r="BJ74" s="608" t="s">
        <v>1564</v>
      </c>
      <c r="BK74" s="922" t="s">
        <v>1665</v>
      </c>
    </row>
    <row r="75" spans="1:63" x14ac:dyDescent="0.2">
      <c r="A75" s="125">
        <v>233</v>
      </c>
      <c r="B75" s="590" t="s">
        <v>967</v>
      </c>
      <c r="C75" s="582" t="s">
        <v>967</v>
      </c>
      <c r="D75">
        <v>2</v>
      </c>
      <c r="E75" s="576">
        <v>42870</v>
      </c>
      <c r="F75">
        <v>25</v>
      </c>
      <c r="G75" s="557">
        <v>0</v>
      </c>
      <c r="K75" s="576">
        <v>42868</v>
      </c>
      <c r="L75" s="582">
        <v>35</v>
      </c>
      <c r="M75" s="557">
        <v>0</v>
      </c>
      <c r="O75"/>
      <c r="Q75" s="576">
        <v>42872</v>
      </c>
      <c r="R75" s="582">
        <v>35</v>
      </c>
      <c r="S75" s="557">
        <v>0</v>
      </c>
      <c r="U75"/>
      <c r="W75" s="576">
        <v>42872</v>
      </c>
      <c r="X75" s="582">
        <v>23</v>
      </c>
      <c r="Y75" s="485">
        <v>0</v>
      </c>
      <c r="AE75" s="485"/>
      <c r="AS75" s="31">
        <v>2</v>
      </c>
      <c r="AT75" s="582" t="s">
        <v>1646</v>
      </c>
      <c r="AU75" s="582" t="s">
        <v>1658</v>
      </c>
      <c r="BE75" s="330">
        <v>0</v>
      </c>
      <c r="BH75" s="903">
        <v>17</v>
      </c>
      <c r="BI75" s="910">
        <v>42875</v>
      </c>
      <c r="BK75" s="922" t="s">
        <v>1665</v>
      </c>
    </row>
    <row r="76" spans="1:63" x14ac:dyDescent="0.2">
      <c r="A76" s="125">
        <v>214</v>
      </c>
      <c r="B76" s="590" t="s">
        <v>967</v>
      </c>
      <c r="C76" s="582" t="s">
        <v>967</v>
      </c>
      <c r="D76">
        <v>3</v>
      </c>
      <c r="E76" s="576">
        <v>42863</v>
      </c>
      <c r="F76">
        <v>45</v>
      </c>
      <c r="G76" s="557">
        <v>0</v>
      </c>
      <c r="K76" s="576">
        <v>42866</v>
      </c>
      <c r="L76" s="582">
        <v>40</v>
      </c>
      <c r="M76" s="557">
        <v>0</v>
      </c>
      <c r="O76"/>
      <c r="Q76" s="576">
        <v>42868</v>
      </c>
      <c r="R76" s="582">
        <v>40</v>
      </c>
      <c r="S76" s="557">
        <v>0</v>
      </c>
      <c r="U76"/>
      <c r="W76" s="576">
        <v>42869</v>
      </c>
      <c r="X76" s="582">
        <v>40</v>
      </c>
      <c r="Y76" s="485">
        <v>3</v>
      </c>
      <c r="AE76" s="485"/>
      <c r="AS76" s="31">
        <v>5</v>
      </c>
      <c r="AT76" s="582" t="s">
        <v>1670</v>
      </c>
      <c r="AU76" s="582" t="s">
        <v>1712</v>
      </c>
      <c r="AV76" s="581" t="s">
        <v>1713</v>
      </c>
      <c r="AW76" s="581" t="s">
        <v>1714</v>
      </c>
      <c r="AX76" s="581" t="s">
        <v>1720</v>
      </c>
      <c r="AY76" s="616"/>
      <c r="BC76" s="1">
        <v>24</v>
      </c>
      <c r="BD76" s="125">
        <v>23</v>
      </c>
      <c r="BE76" s="330">
        <v>0</v>
      </c>
      <c r="BH76" s="904">
        <v>42869</v>
      </c>
      <c r="BI76" s="910">
        <v>42875</v>
      </c>
      <c r="BJ76" s="608" t="s">
        <v>1541</v>
      </c>
      <c r="BK76" s="922" t="s">
        <v>1732</v>
      </c>
    </row>
    <row r="77" spans="1:63" x14ac:dyDescent="0.2">
      <c r="A77" s="604">
        <v>213</v>
      </c>
      <c r="B77" s="590" t="s">
        <v>1511</v>
      </c>
      <c r="C77" s="582" t="s">
        <v>1142</v>
      </c>
      <c r="O77" s="244" t="s">
        <v>1511</v>
      </c>
      <c r="U77" s="587" t="s">
        <v>122</v>
      </c>
      <c r="Y77" s="485"/>
      <c r="AE77" s="485"/>
      <c r="BJ77" s="608" t="s">
        <v>1594</v>
      </c>
    </row>
    <row r="78" spans="1:63" x14ac:dyDescent="0.2">
      <c r="A78" s="604">
        <v>131</v>
      </c>
      <c r="B78" s="590" t="s">
        <v>967</v>
      </c>
      <c r="C78" s="582" t="s">
        <v>1142</v>
      </c>
      <c r="D78">
        <v>2</v>
      </c>
      <c r="E78" s="576">
        <v>42866</v>
      </c>
      <c r="F78">
        <v>12</v>
      </c>
      <c r="G78" s="557">
        <v>0</v>
      </c>
      <c r="K78" s="576">
        <v>42868</v>
      </c>
      <c r="L78">
        <v>9</v>
      </c>
      <c r="M78" s="557">
        <v>0</v>
      </c>
      <c r="O78"/>
      <c r="Q78" s="576">
        <v>42869</v>
      </c>
      <c r="R78">
        <v>13</v>
      </c>
      <c r="S78" s="557">
        <v>0</v>
      </c>
      <c r="U78"/>
      <c r="W78" s="576">
        <v>42871</v>
      </c>
      <c r="X78">
        <v>10</v>
      </c>
      <c r="Y78" s="485">
        <v>1</v>
      </c>
      <c r="AE78" s="485"/>
      <c r="BH78" s="904">
        <v>42871</v>
      </c>
      <c r="BI78" s="910">
        <v>42875</v>
      </c>
      <c r="BJ78" s="608" t="s">
        <v>1594</v>
      </c>
      <c r="BK78" s="922" t="s">
        <v>1733</v>
      </c>
    </row>
    <row r="79" spans="1:63" x14ac:dyDescent="0.2">
      <c r="A79" s="125">
        <v>240</v>
      </c>
      <c r="B79" s="590" t="s">
        <v>967</v>
      </c>
      <c r="C79" s="582" t="s">
        <v>1549</v>
      </c>
      <c r="D79">
        <v>1</v>
      </c>
      <c r="E79" s="576">
        <v>42875</v>
      </c>
      <c r="F79">
        <v>8</v>
      </c>
      <c r="G79" s="557">
        <v>0</v>
      </c>
      <c r="K79" s="576">
        <v>42878</v>
      </c>
      <c r="L79">
        <v>5</v>
      </c>
      <c r="M79" s="557">
        <v>0</v>
      </c>
      <c r="Q79" s="576">
        <v>42873</v>
      </c>
      <c r="R79">
        <v>8</v>
      </c>
      <c r="S79" s="557">
        <v>0</v>
      </c>
      <c r="W79" s="576">
        <v>42876</v>
      </c>
      <c r="X79">
        <v>8</v>
      </c>
      <c r="Y79" s="485">
        <v>0</v>
      </c>
      <c r="AE79" s="485"/>
      <c r="AS79" s="31">
        <v>1</v>
      </c>
      <c r="AT79" s="583" t="s">
        <v>1721</v>
      </c>
      <c r="BE79" s="330">
        <v>0</v>
      </c>
      <c r="BH79" s="903">
        <v>21</v>
      </c>
      <c r="BI79" s="910">
        <v>42875</v>
      </c>
      <c r="BJ79" s="608" t="s">
        <v>1548</v>
      </c>
      <c r="BK79" s="922" t="s">
        <v>1665</v>
      </c>
    </row>
    <row r="80" spans="1:63" x14ac:dyDescent="0.2">
      <c r="A80" s="125">
        <v>212</v>
      </c>
      <c r="B80" s="590" t="s">
        <v>967</v>
      </c>
      <c r="C80" s="582" t="s">
        <v>967</v>
      </c>
      <c r="D80">
        <v>3</v>
      </c>
      <c r="E80" s="576">
        <v>42860</v>
      </c>
      <c r="F80">
        <v>60</v>
      </c>
      <c r="G80" s="557">
        <v>0</v>
      </c>
      <c r="K80" s="576">
        <v>42860</v>
      </c>
      <c r="L80">
        <v>60</v>
      </c>
      <c r="M80" s="557">
        <v>4</v>
      </c>
      <c r="Q80" s="576"/>
      <c r="W80" s="244"/>
      <c r="Y80" s="485"/>
      <c r="AE80" s="485"/>
      <c r="AS80" s="31">
        <v>3</v>
      </c>
      <c r="AT80" s="583" t="s">
        <v>1721</v>
      </c>
      <c r="AU80" s="581" t="s">
        <v>1694</v>
      </c>
      <c r="AV80" s="581" t="s">
        <v>1722</v>
      </c>
      <c r="BE80" s="330">
        <v>0</v>
      </c>
      <c r="BH80" s="904">
        <v>42860</v>
      </c>
      <c r="BI80" s="910">
        <v>42867</v>
      </c>
      <c r="BJ80" s="608" t="s">
        <v>1556</v>
      </c>
      <c r="BK80" s="922" t="s">
        <v>1665</v>
      </c>
    </row>
    <row r="81" spans="1:63" x14ac:dyDescent="0.2">
      <c r="A81" s="125">
        <v>215</v>
      </c>
      <c r="B81" s="590" t="s">
        <v>967</v>
      </c>
      <c r="C81" s="582" t="s">
        <v>967</v>
      </c>
      <c r="D81">
        <v>1</v>
      </c>
      <c r="E81" s="576">
        <v>42868</v>
      </c>
      <c r="F81">
        <v>18</v>
      </c>
      <c r="G81" s="557">
        <v>0</v>
      </c>
      <c r="K81" s="576">
        <v>42873</v>
      </c>
      <c r="L81">
        <v>15</v>
      </c>
      <c r="M81" s="557">
        <v>0</v>
      </c>
      <c r="Q81" s="576"/>
      <c r="Y81" s="485"/>
      <c r="AE81" s="485"/>
      <c r="AS81" s="31">
        <v>1</v>
      </c>
      <c r="AT81" s="583" t="s">
        <v>1688</v>
      </c>
      <c r="BE81" s="330">
        <v>0</v>
      </c>
      <c r="BH81" s="903">
        <v>17</v>
      </c>
      <c r="BI81" s="910">
        <v>42867</v>
      </c>
      <c r="BJ81" s="608" t="s">
        <v>1557</v>
      </c>
      <c r="BK81" s="922" t="s">
        <v>1665</v>
      </c>
    </row>
    <row r="82" spans="1:63" x14ac:dyDescent="0.2">
      <c r="A82" s="125">
        <v>247</v>
      </c>
      <c r="B82" s="590" t="s">
        <v>967</v>
      </c>
      <c r="C82" s="582" t="s">
        <v>967</v>
      </c>
      <c r="D82">
        <v>3</v>
      </c>
      <c r="E82" s="576">
        <v>42867</v>
      </c>
      <c r="F82">
        <v>20</v>
      </c>
      <c r="G82" s="557">
        <v>0</v>
      </c>
      <c r="K82" s="576">
        <v>42869</v>
      </c>
      <c r="L82">
        <v>25</v>
      </c>
      <c r="M82" s="557">
        <v>0</v>
      </c>
      <c r="O82" s="581" t="s">
        <v>967</v>
      </c>
      <c r="P82">
        <v>3</v>
      </c>
      <c r="Q82" s="576">
        <v>42871</v>
      </c>
      <c r="R82">
        <v>35</v>
      </c>
      <c r="S82" s="557">
        <v>0</v>
      </c>
      <c r="W82" s="576">
        <v>42872</v>
      </c>
      <c r="X82">
        <v>28</v>
      </c>
      <c r="Y82" s="485">
        <v>0</v>
      </c>
      <c r="AD82">
        <v>4</v>
      </c>
      <c r="AE82" s="485">
        <v>1</v>
      </c>
      <c r="AJ82">
        <v>7</v>
      </c>
      <c r="AK82">
        <v>3</v>
      </c>
      <c r="AP82">
        <v>7</v>
      </c>
      <c r="AQ82">
        <v>7</v>
      </c>
      <c r="AR82" s="125">
        <v>1</v>
      </c>
      <c r="AS82" s="31">
        <v>1</v>
      </c>
      <c r="AT82" s="583" t="s">
        <v>1677</v>
      </c>
      <c r="BE82" s="330">
        <v>1</v>
      </c>
      <c r="BH82" s="903">
        <v>17</v>
      </c>
      <c r="BI82" s="910">
        <v>42875</v>
      </c>
      <c r="BJ82" s="608" t="s">
        <v>1618</v>
      </c>
      <c r="BK82" s="922" t="s">
        <v>1665</v>
      </c>
    </row>
    <row r="83" spans="1:63" x14ac:dyDescent="0.2">
      <c r="A83" s="125">
        <v>46</v>
      </c>
      <c r="B83" s="590" t="s">
        <v>967</v>
      </c>
      <c r="C83" s="582" t="s">
        <v>967</v>
      </c>
      <c r="D83">
        <v>1</v>
      </c>
      <c r="E83" s="576">
        <v>42867</v>
      </c>
      <c r="F83">
        <v>15</v>
      </c>
      <c r="G83" s="557">
        <v>0</v>
      </c>
      <c r="K83" s="576">
        <v>42867</v>
      </c>
      <c r="L83">
        <v>10</v>
      </c>
      <c r="M83" s="557">
        <v>0</v>
      </c>
      <c r="Q83" s="576"/>
      <c r="Y83" s="485"/>
      <c r="AE83" s="485"/>
      <c r="AS83" s="31">
        <v>1</v>
      </c>
      <c r="AT83" s="583" t="s">
        <v>1693</v>
      </c>
      <c r="BE83" s="330">
        <v>0</v>
      </c>
      <c r="BH83" s="903">
        <v>15</v>
      </c>
      <c r="BI83" s="910">
        <v>42867</v>
      </c>
      <c r="BJ83" s="608" t="s">
        <v>1558</v>
      </c>
      <c r="BK83" s="922" t="s">
        <v>1665</v>
      </c>
    </row>
    <row r="84" spans="1:63" x14ac:dyDescent="0.2">
      <c r="A84" s="125">
        <v>2</v>
      </c>
      <c r="B84" s="580" t="s">
        <v>967</v>
      </c>
      <c r="C84" s="582" t="s">
        <v>967</v>
      </c>
      <c r="D84">
        <v>2</v>
      </c>
      <c r="E84" s="576">
        <v>42870</v>
      </c>
      <c r="F84">
        <v>30</v>
      </c>
      <c r="G84" s="557">
        <v>0</v>
      </c>
      <c r="K84" s="576">
        <v>42869</v>
      </c>
      <c r="L84">
        <v>25</v>
      </c>
      <c r="M84" s="557">
        <v>0</v>
      </c>
      <c r="Q84" s="576"/>
      <c r="Y84" s="485"/>
      <c r="AE84" s="485"/>
      <c r="AS84" s="31">
        <v>2</v>
      </c>
      <c r="AT84" s="583" t="s">
        <v>1723</v>
      </c>
      <c r="AU84" s="581" t="s">
        <v>1724</v>
      </c>
      <c r="BE84" s="330">
        <v>0</v>
      </c>
      <c r="BH84" s="903">
        <v>16</v>
      </c>
      <c r="BI84" s="910">
        <v>42867</v>
      </c>
      <c r="BJ84" s="608" t="s">
        <v>1559</v>
      </c>
      <c r="BK84" s="922" t="s">
        <v>1665</v>
      </c>
    </row>
    <row r="85" spans="1:63" x14ac:dyDescent="0.2">
      <c r="A85" s="125">
        <v>3</v>
      </c>
      <c r="B85" s="580" t="s">
        <v>967</v>
      </c>
      <c r="C85" s="582" t="s">
        <v>967</v>
      </c>
      <c r="D85">
        <v>1</v>
      </c>
      <c r="E85" s="576">
        <v>42870</v>
      </c>
      <c r="F85">
        <v>12</v>
      </c>
      <c r="G85" s="557">
        <v>0</v>
      </c>
      <c r="I85" s="581" t="s">
        <v>1547</v>
      </c>
      <c r="J85" s="244">
        <v>2</v>
      </c>
      <c r="K85" s="576">
        <v>42870</v>
      </c>
      <c r="L85" s="582">
        <v>16</v>
      </c>
      <c r="M85" s="602">
        <v>0</v>
      </c>
      <c r="Q85" s="576"/>
      <c r="S85" s="602"/>
      <c r="Y85" s="485"/>
      <c r="AE85" s="485"/>
      <c r="AS85" s="31">
        <v>1</v>
      </c>
      <c r="AT85" s="583" t="s">
        <v>1725</v>
      </c>
      <c r="BE85" s="330">
        <v>0</v>
      </c>
      <c r="BH85" s="903">
        <v>17</v>
      </c>
      <c r="BI85" s="910">
        <v>42867</v>
      </c>
      <c r="BJ85" s="608" t="s">
        <v>1560</v>
      </c>
      <c r="BK85" s="922" t="s">
        <v>1665</v>
      </c>
    </row>
    <row r="86" spans="1:63" x14ac:dyDescent="0.2">
      <c r="A86" s="125">
        <v>216</v>
      </c>
      <c r="B86" s="580" t="s">
        <v>967</v>
      </c>
      <c r="C86" s="582" t="s">
        <v>967</v>
      </c>
      <c r="D86">
        <v>1</v>
      </c>
      <c r="Y86" s="485"/>
      <c r="AE86" s="485"/>
      <c r="AS86" s="31">
        <v>1</v>
      </c>
      <c r="AT86" s="583" t="s">
        <v>1695</v>
      </c>
      <c r="BE86" s="330">
        <v>0</v>
      </c>
      <c r="BJ86" s="608" t="s">
        <v>1550</v>
      </c>
      <c r="BK86" s="922" t="s">
        <v>1665</v>
      </c>
    </row>
    <row r="87" spans="1:63" x14ac:dyDescent="0.2">
      <c r="A87" s="125">
        <v>402</v>
      </c>
      <c r="B87" s="580" t="s">
        <v>967</v>
      </c>
      <c r="C87" s="582" t="s">
        <v>967</v>
      </c>
      <c r="D87">
        <v>1</v>
      </c>
      <c r="E87" s="576">
        <v>42865</v>
      </c>
      <c r="F87">
        <v>18</v>
      </c>
      <c r="G87" s="557">
        <v>0</v>
      </c>
      <c r="K87" s="576">
        <v>42867</v>
      </c>
      <c r="L87">
        <v>15</v>
      </c>
      <c r="M87" s="557">
        <v>0</v>
      </c>
      <c r="Q87" s="576"/>
      <c r="Y87" s="485"/>
      <c r="AE87" s="485"/>
      <c r="AS87" s="31">
        <v>1</v>
      </c>
      <c r="AT87" s="583" t="s">
        <v>1694</v>
      </c>
      <c r="BE87" s="330">
        <v>0</v>
      </c>
      <c r="BH87" s="903">
        <v>15</v>
      </c>
      <c r="BI87" s="910">
        <v>42867</v>
      </c>
      <c r="BJ87" s="608" t="s">
        <v>1561</v>
      </c>
      <c r="BK87" s="922" t="s">
        <v>1665</v>
      </c>
    </row>
    <row r="88" spans="1:63" x14ac:dyDescent="0.2">
      <c r="A88" s="125">
        <v>109</v>
      </c>
      <c r="B88" s="580" t="s">
        <v>967</v>
      </c>
      <c r="C88" s="582" t="s">
        <v>967</v>
      </c>
      <c r="D88">
        <v>2</v>
      </c>
      <c r="E88" s="576">
        <v>42870</v>
      </c>
      <c r="F88">
        <v>20</v>
      </c>
      <c r="G88" s="557">
        <v>0</v>
      </c>
      <c r="K88" s="576">
        <v>42869</v>
      </c>
      <c r="L88">
        <v>17</v>
      </c>
      <c r="M88" s="557">
        <v>0</v>
      </c>
      <c r="O88" s="581" t="s">
        <v>1595</v>
      </c>
      <c r="P88">
        <v>2</v>
      </c>
      <c r="Q88" s="576">
        <v>42872</v>
      </c>
      <c r="R88">
        <v>10</v>
      </c>
      <c r="S88" s="557">
        <v>0</v>
      </c>
      <c r="W88" s="576">
        <v>42875</v>
      </c>
      <c r="X88">
        <v>12</v>
      </c>
      <c r="Y88" s="485">
        <v>0</v>
      </c>
      <c r="AC88" s="576">
        <v>42874</v>
      </c>
      <c r="AD88">
        <v>25</v>
      </c>
      <c r="AE88" s="485">
        <v>3</v>
      </c>
      <c r="AH88" s="330">
        <v>1</v>
      </c>
      <c r="AP88">
        <v>12</v>
      </c>
      <c r="AQ88">
        <v>2</v>
      </c>
      <c r="AR88" s="125">
        <v>1</v>
      </c>
      <c r="AS88" s="31">
        <v>2</v>
      </c>
      <c r="AT88" s="583" t="s">
        <v>1679</v>
      </c>
      <c r="AU88" s="581" t="s">
        <v>1726</v>
      </c>
      <c r="BE88" s="330">
        <v>0</v>
      </c>
      <c r="BH88" s="904">
        <v>42874</v>
      </c>
      <c r="BJ88" s="608" t="s">
        <v>1621</v>
      </c>
      <c r="BK88" s="922" t="s">
        <v>1665</v>
      </c>
    </row>
    <row r="89" spans="1:63" x14ac:dyDescent="0.2">
      <c r="A89" s="125">
        <v>303</v>
      </c>
      <c r="B89" s="580" t="s">
        <v>967</v>
      </c>
      <c r="C89" s="582" t="s">
        <v>967</v>
      </c>
      <c r="D89">
        <v>1</v>
      </c>
      <c r="E89" s="576">
        <v>42867</v>
      </c>
      <c r="F89">
        <v>15</v>
      </c>
      <c r="G89" s="557">
        <v>0</v>
      </c>
      <c r="K89" s="576">
        <v>42865</v>
      </c>
      <c r="L89">
        <v>11</v>
      </c>
      <c r="M89" s="557">
        <v>0</v>
      </c>
      <c r="Q89" s="576">
        <v>42868</v>
      </c>
      <c r="R89">
        <v>11</v>
      </c>
      <c r="S89" s="557">
        <v>0</v>
      </c>
      <c r="W89" s="576">
        <v>42869</v>
      </c>
      <c r="X89">
        <v>10</v>
      </c>
      <c r="Y89" s="485">
        <v>3</v>
      </c>
      <c r="Z89" s="125">
        <v>5</v>
      </c>
      <c r="AE89" s="485"/>
      <c r="AS89" s="31">
        <v>1</v>
      </c>
      <c r="AT89" s="583" t="s">
        <v>1702</v>
      </c>
      <c r="BE89" s="330">
        <v>0</v>
      </c>
      <c r="BH89" s="904">
        <v>42869</v>
      </c>
      <c r="BI89" s="910">
        <v>42875</v>
      </c>
      <c r="BK89" s="922" t="s">
        <v>1665</v>
      </c>
    </row>
    <row r="90" spans="1:63" x14ac:dyDescent="0.2">
      <c r="A90" s="125">
        <v>305</v>
      </c>
      <c r="B90" s="580" t="s">
        <v>967</v>
      </c>
      <c r="C90" s="582" t="s">
        <v>967</v>
      </c>
      <c r="D90">
        <v>1</v>
      </c>
      <c r="E90" s="576">
        <v>42870</v>
      </c>
      <c r="F90">
        <v>10</v>
      </c>
      <c r="G90" s="557">
        <v>0</v>
      </c>
      <c r="K90" s="576">
        <v>42870</v>
      </c>
      <c r="L90">
        <v>12</v>
      </c>
      <c r="M90" s="557">
        <v>0</v>
      </c>
      <c r="Q90" s="576">
        <v>42877</v>
      </c>
      <c r="R90">
        <v>11</v>
      </c>
      <c r="S90" s="557">
        <v>0</v>
      </c>
      <c r="W90" s="576">
        <v>42876</v>
      </c>
      <c r="X90">
        <v>9</v>
      </c>
      <c r="Y90" s="557">
        <v>0</v>
      </c>
      <c r="AS90" s="31">
        <v>1</v>
      </c>
      <c r="AT90" s="583" t="s">
        <v>1727</v>
      </c>
      <c r="BE90" s="330">
        <v>0</v>
      </c>
      <c r="BH90" s="903">
        <v>21</v>
      </c>
      <c r="BI90" s="910">
        <v>42875</v>
      </c>
      <c r="BK90" s="922" t="s">
        <v>1665</v>
      </c>
    </row>
    <row r="91" spans="1:63" x14ac:dyDescent="0.2">
      <c r="A91" s="125">
        <v>408</v>
      </c>
      <c r="B91" s="580" t="s">
        <v>967</v>
      </c>
      <c r="C91" s="582" t="s">
        <v>967</v>
      </c>
      <c r="D91">
        <v>1</v>
      </c>
      <c r="K91" s="244" t="s">
        <v>1142</v>
      </c>
      <c r="O91" s="244" t="s">
        <v>1513</v>
      </c>
      <c r="U91" s="581" t="s">
        <v>1513</v>
      </c>
      <c r="AS91" s="31">
        <v>2</v>
      </c>
      <c r="AT91" s="583" t="s">
        <v>1728</v>
      </c>
      <c r="AU91" s="581" t="s">
        <v>1633</v>
      </c>
      <c r="BE91" s="330">
        <v>0</v>
      </c>
      <c r="BJ91" s="608" t="s">
        <v>1542</v>
      </c>
      <c r="BK91" s="922" t="s">
        <v>1665</v>
      </c>
    </row>
    <row r="92" spans="1:63" x14ac:dyDescent="0.2">
      <c r="A92" s="125">
        <v>506</v>
      </c>
      <c r="I92" s="581" t="s">
        <v>967</v>
      </c>
      <c r="J92" s="244">
        <v>1</v>
      </c>
      <c r="K92" s="576">
        <v>42878</v>
      </c>
      <c r="L92">
        <v>7</v>
      </c>
      <c r="M92" s="602">
        <v>0</v>
      </c>
      <c r="Q92" s="576">
        <v>42877</v>
      </c>
      <c r="R92">
        <v>10</v>
      </c>
      <c r="S92" s="602">
        <v>0</v>
      </c>
      <c r="W92" s="576">
        <v>42878</v>
      </c>
      <c r="X92">
        <v>5</v>
      </c>
      <c r="Y92" s="557">
        <v>0</v>
      </c>
      <c r="AS92" s="31">
        <v>1</v>
      </c>
      <c r="AT92" s="583" t="s">
        <v>1652</v>
      </c>
      <c r="BE92" s="330">
        <v>0</v>
      </c>
      <c r="BH92" s="903">
        <v>23</v>
      </c>
      <c r="BJ92" s="608" t="s">
        <v>1611</v>
      </c>
      <c r="BK92" s="922" t="s">
        <v>1665</v>
      </c>
    </row>
    <row r="93" spans="1:63" x14ac:dyDescent="0.2">
      <c r="A93" s="125">
        <v>507</v>
      </c>
      <c r="I93" s="581" t="s">
        <v>967</v>
      </c>
      <c r="J93" s="244">
        <v>1</v>
      </c>
      <c r="K93" s="576">
        <v>42870</v>
      </c>
      <c r="L93">
        <v>12</v>
      </c>
      <c r="M93" s="602">
        <v>0</v>
      </c>
      <c r="Q93" s="576">
        <v>42872</v>
      </c>
      <c r="R93">
        <v>12</v>
      </c>
      <c r="S93" s="602">
        <v>0</v>
      </c>
      <c r="W93" s="576">
        <v>42873</v>
      </c>
      <c r="X93">
        <v>12</v>
      </c>
      <c r="Y93" s="557">
        <v>0</v>
      </c>
      <c r="AS93" s="31">
        <v>1</v>
      </c>
      <c r="AT93" s="583" t="s">
        <v>1719</v>
      </c>
      <c r="BE93" s="330">
        <v>0</v>
      </c>
      <c r="BH93" s="903">
        <v>18</v>
      </c>
      <c r="BI93" s="910">
        <v>42875</v>
      </c>
      <c r="BJ93" s="608" t="s">
        <v>1611</v>
      </c>
      <c r="BK93" s="922" t="s">
        <v>1665</v>
      </c>
    </row>
    <row r="94" spans="1:63" x14ac:dyDescent="0.2">
      <c r="A94" s="125">
        <v>508</v>
      </c>
      <c r="I94" s="581" t="s">
        <v>967</v>
      </c>
      <c r="J94" s="244">
        <v>1</v>
      </c>
      <c r="K94" s="576">
        <v>42878</v>
      </c>
      <c r="L94">
        <v>3</v>
      </c>
      <c r="M94" s="602">
        <v>0</v>
      </c>
      <c r="Q94" s="576"/>
      <c r="S94" s="602"/>
      <c r="AS94" s="31">
        <v>1</v>
      </c>
      <c r="AT94" s="583" t="s">
        <v>1667</v>
      </c>
      <c r="BE94" s="330">
        <v>0</v>
      </c>
      <c r="BH94" s="903">
        <v>23</v>
      </c>
      <c r="BI94" s="910">
        <v>42867</v>
      </c>
      <c r="BJ94" s="608" t="s">
        <v>1562</v>
      </c>
      <c r="BK94" s="922" t="s">
        <v>1665</v>
      </c>
    </row>
    <row r="95" spans="1:63" s="429" customFormat="1" x14ac:dyDescent="0.2">
      <c r="A95" s="574">
        <v>511</v>
      </c>
      <c r="B95" s="575"/>
      <c r="G95" s="488"/>
      <c r="H95" s="574"/>
      <c r="M95" s="488"/>
      <c r="N95" s="574"/>
      <c r="Q95" s="577">
        <v>42880</v>
      </c>
      <c r="R95" s="429">
        <v>5</v>
      </c>
      <c r="S95" s="488">
        <v>0</v>
      </c>
      <c r="T95" s="574"/>
      <c r="U95" s="584" t="s">
        <v>1511</v>
      </c>
      <c r="V95" s="584"/>
      <c r="Y95" s="488"/>
      <c r="Z95" s="574"/>
      <c r="AE95" s="488"/>
      <c r="AF95" s="574"/>
      <c r="AL95" s="574"/>
      <c r="AR95" s="574"/>
      <c r="AS95" s="442">
        <v>1</v>
      </c>
      <c r="AT95" s="584" t="s">
        <v>1647</v>
      </c>
      <c r="AX95" s="1"/>
      <c r="AY95" s="125"/>
      <c r="BC95" s="1"/>
      <c r="BD95" s="574"/>
      <c r="BE95" s="429">
        <v>0</v>
      </c>
      <c r="BG95" s="574"/>
      <c r="BH95" s="905">
        <v>19</v>
      </c>
      <c r="BI95" s="912"/>
      <c r="BJ95" s="609"/>
      <c r="BK95" s="923" t="s">
        <v>1665</v>
      </c>
    </row>
    <row r="96" spans="1:63" x14ac:dyDescent="0.2">
      <c r="A96" s="125">
        <v>55</v>
      </c>
      <c r="B96" s="580" t="s">
        <v>967</v>
      </c>
      <c r="C96" s="581" t="s">
        <v>967</v>
      </c>
      <c r="D96">
        <v>1</v>
      </c>
      <c r="E96" s="576">
        <v>42860</v>
      </c>
      <c r="F96">
        <v>18</v>
      </c>
      <c r="G96" s="557">
        <v>0</v>
      </c>
      <c r="K96" s="576">
        <v>42860</v>
      </c>
      <c r="L96" s="330">
        <v>19</v>
      </c>
      <c r="M96" s="485">
        <v>4</v>
      </c>
      <c r="Y96" s="485"/>
      <c r="AS96" s="31">
        <v>1</v>
      </c>
      <c r="AT96" s="582" t="s">
        <v>1723</v>
      </c>
      <c r="BE96" s="330">
        <v>0</v>
      </c>
      <c r="BH96" s="904">
        <v>42860</v>
      </c>
      <c r="BI96" s="910">
        <v>42867</v>
      </c>
      <c r="BJ96" s="608" t="s">
        <v>1571</v>
      </c>
      <c r="BK96" s="919" t="s">
        <v>1665</v>
      </c>
    </row>
    <row r="97" spans="1:63" x14ac:dyDescent="0.2">
      <c r="A97" s="125">
        <v>307</v>
      </c>
      <c r="B97" s="580" t="s">
        <v>967</v>
      </c>
      <c r="C97" s="581" t="s">
        <v>1549</v>
      </c>
      <c r="D97">
        <v>1</v>
      </c>
      <c r="E97" s="576">
        <v>42875</v>
      </c>
      <c r="F97">
        <v>3</v>
      </c>
      <c r="G97" s="557">
        <v>0</v>
      </c>
      <c r="K97" s="576">
        <v>42870</v>
      </c>
      <c r="L97" s="330">
        <v>3</v>
      </c>
      <c r="M97" s="557">
        <v>0</v>
      </c>
      <c r="Q97" s="576">
        <v>42873</v>
      </c>
      <c r="R97">
        <v>3</v>
      </c>
      <c r="S97" s="557">
        <v>0</v>
      </c>
      <c r="W97" s="576">
        <v>42874</v>
      </c>
      <c r="X97" s="330">
        <v>3</v>
      </c>
      <c r="Y97" s="485">
        <v>0</v>
      </c>
      <c r="AS97" s="31">
        <v>1</v>
      </c>
      <c r="AT97" s="582" t="s">
        <v>1734</v>
      </c>
      <c r="BE97" s="330">
        <v>0</v>
      </c>
      <c r="BH97" s="903">
        <v>19</v>
      </c>
      <c r="BI97" s="910">
        <v>42875</v>
      </c>
      <c r="BJ97" s="608" t="s">
        <v>1444</v>
      </c>
      <c r="BK97" s="919" t="s">
        <v>1665</v>
      </c>
    </row>
    <row r="98" spans="1:63" x14ac:dyDescent="0.2">
      <c r="A98" s="125">
        <v>306</v>
      </c>
      <c r="B98" s="580" t="s">
        <v>1512</v>
      </c>
      <c r="C98" s="581" t="s">
        <v>1512</v>
      </c>
      <c r="I98" s="581" t="s">
        <v>1512</v>
      </c>
      <c r="O98" s="581" t="s">
        <v>1512</v>
      </c>
      <c r="U98" s="595" t="s">
        <v>122</v>
      </c>
      <c r="Y98" s="485"/>
      <c r="AS98" s="31">
        <v>1</v>
      </c>
      <c r="AT98" s="582" t="s">
        <v>1735</v>
      </c>
      <c r="AZ98" s="1">
        <v>21</v>
      </c>
    </row>
    <row r="99" spans="1:63" x14ac:dyDescent="0.2">
      <c r="A99" s="125">
        <v>309</v>
      </c>
      <c r="B99" s="580" t="s">
        <v>967</v>
      </c>
      <c r="C99" s="582" t="s">
        <v>1142</v>
      </c>
      <c r="D99">
        <v>1</v>
      </c>
      <c r="E99" s="576">
        <v>42870</v>
      </c>
      <c r="F99">
        <v>12</v>
      </c>
      <c r="G99" s="557">
        <v>0</v>
      </c>
      <c r="K99" s="576">
        <v>42869</v>
      </c>
      <c r="L99">
        <v>10</v>
      </c>
      <c r="M99" s="557">
        <v>0</v>
      </c>
      <c r="Q99" s="576">
        <v>42872</v>
      </c>
      <c r="R99">
        <v>15</v>
      </c>
      <c r="S99" s="557">
        <v>0</v>
      </c>
      <c r="W99" s="576">
        <v>42874</v>
      </c>
      <c r="X99" s="330">
        <v>15</v>
      </c>
      <c r="Y99" s="485">
        <v>0</v>
      </c>
      <c r="AS99" s="31">
        <v>1</v>
      </c>
      <c r="AT99" s="582" t="s">
        <v>1624</v>
      </c>
      <c r="BE99" s="330">
        <v>0</v>
      </c>
      <c r="BH99" s="903">
        <v>19</v>
      </c>
      <c r="BI99" s="910">
        <v>42875</v>
      </c>
      <c r="BK99" s="919" t="s">
        <v>1665</v>
      </c>
    </row>
    <row r="100" spans="1:63" x14ac:dyDescent="0.2">
      <c r="A100" s="125">
        <v>310</v>
      </c>
      <c r="B100" s="580" t="s">
        <v>967</v>
      </c>
      <c r="C100" s="582" t="s">
        <v>967</v>
      </c>
      <c r="D100">
        <v>1</v>
      </c>
      <c r="E100" s="576">
        <v>42870</v>
      </c>
      <c r="F100">
        <v>15</v>
      </c>
      <c r="G100" s="557">
        <v>0</v>
      </c>
      <c r="K100" s="576">
        <v>42867</v>
      </c>
      <c r="L100">
        <v>12</v>
      </c>
      <c r="M100" s="557">
        <v>0</v>
      </c>
      <c r="Q100" s="576">
        <v>42868</v>
      </c>
      <c r="R100">
        <v>12</v>
      </c>
      <c r="S100" s="557">
        <v>0</v>
      </c>
      <c r="U100" s="581" t="s">
        <v>967</v>
      </c>
      <c r="V100">
        <v>2</v>
      </c>
      <c r="W100" s="576">
        <v>42870</v>
      </c>
      <c r="X100" s="330">
        <v>22</v>
      </c>
      <c r="Y100" s="485">
        <v>2</v>
      </c>
      <c r="AS100" s="31">
        <v>1</v>
      </c>
      <c r="AT100" s="582" t="s">
        <v>1677</v>
      </c>
      <c r="BE100" s="330">
        <v>0</v>
      </c>
      <c r="BH100" s="904">
        <v>42870</v>
      </c>
      <c r="BI100" s="910">
        <v>42875</v>
      </c>
      <c r="BK100" s="919" t="s">
        <v>1665</v>
      </c>
    </row>
    <row r="101" spans="1:63" x14ac:dyDescent="0.2">
      <c r="A101" s="125">
        <v>108</v>
      </c>
      <c r="B101" s="580" t="s">
        <v>967</v>
      </c>
      <c r="C101" s="582" t="s">
        <v>1549</v>
      </c>
      <c r="D101">
        <v>1</v>
      </c>
      <c r="E101" s="576">
        <v>42875</v>
      </c>
      <c r="F101">
        <v>3</v>
      </c>
      <c r="G101" s="557">
        <v>0</v>
      </c>
      <c r="I101" s="581" t="s">
        <v>1549</v>
      </c>
      <c r="K101" s="576">
        <v>42878</v>
      </c>
      <c r="L101">
        <v>3</v>
      </c>
      <c r="M101" s="557">
        <v>0</v>
      </c>
      <c r="O101" s="581" t="s">
        <v>967</v>
      </c>
      <c r="Q101" s="576">
        <v>42878</v>
      </c>
      <c r="R101">
        <v>5</v>
      </c>
      <c r="S101" s="557">
        <v>0</v>
      </c>
      <c r="W101" s="576">
        <v>42878</v>
      </c>
      <c r="X101" s="330">
        <v>5</v>
      </c>
      <c r="Y101" s="485">
        <v>0</v>
      </c>
      <c r="AS101" s="31">
        <v>1</v>
      </c>
      <c r="AT101" s="582" t="s">
        <v>1718</v>
      </c>
      <c r="BE101" s="330">
        <v>0</v>
      </c>
      <c r="BH101" s="903">
        <v>23</v>
      </c>
      <c r="BI101" s="910">
        <v>42875</v>
      </c>
      <c r="BJ101" s="608" t="s">
        <v>1566</v>
      </c>
      <c r="BK101" s="919" t="s">
        <v>1665</v>
      </c>
    </row>
    <row r="102" spans="1:63" x14ac:dyDescent="0.2">
      <c r="A102" s="125">
        <v>410</v>
      </c>
      <c r="B102" s="580" t="s">
        <v>967</v>
      </c>
      <c r="C102" s="582" t="s">
        <v>967</v>
      </c>
      <c r="D102">
        <v>1</v>
      </c>
      <c r="E102" s="576">
        <v>42872</v>
      </c>
      <c r="F102">
        <v>12</v>
      </c>
      <c r="G102" s="557">
        <v>0</v>
      </c>
      <c r="K102" s="576">
        <v>42869</v>
      </c>
      <c r="L102">
        <v>10</v>
      </c>
      <c r="M102" s="557">
        <v>0</v>
      </c>
      <c r="Q102" s="576">
        <v>42872</v>
      </c>
      <c r="R102">
        <v>10</v>
      </c>
      <c r="S102" s="557">
        <v>0</v>
      </c>
      <c r="W102" s="576">
        <v>42875</v>
      </c>
      <c r="X102" s="330">
        <v>14</v>
      </c>
      <c r="Y102" s="485">
        <v>0</v>
      </c>
      <c r="AS102" s="31">
        <v>1</v>
      </c>
      <c r="AT102" s="582" t="s">
        <v>1711</v>
      </c>
      <c r="BE102" s="330">
        <v>0</v>
      </c>
      <c r="BH102" s="903">
        <v>20</v>
      </c>
      <c r="BI102" s="910">
        <v>42875</v>
      </c>
      <c r="BJ102" s="608" t="s">
        <v>1569</v>
      </c>
      <c r="BK102" s="919" t="s">
        <v>1665</v>
      </c>
    </row>
    <row r="103" spans="1:63" x14ac:dyDescent="0.2">
      <c r="A103" s="125">
        <v>107</v>
      </c>
      <c r="B103" s="580" t="s">
        <v>967</v>
      </c>
      <c r="C103" s="603" t="s">
        <v>122</v>
      </c>
      <c r="O103" s="581" t="s">
        <v>1513</v>
      </c>
      <c r="U103" s="581" t="s">
        <v>967</v>
      </c>
      <c r="W103" s="576">
        <v>42880</v>
      </c>
      <c r="X103" s="330">
        <v>5</v>
      </c>
      <c r="Y103" s="485">
        <v>0</v>
      </c>
      <c r="BH103" s="903">
        <v>25</v>
      </c>
      <c r="BJ103" s="608" t="s">
        <v>1570</v>
      </c>
      <c r="BK103" s="922" t="s">
        <v>1142</v>
      </c>
    </row>
    <row r="104" spans="1:63" x14ac:dyDescent="0.2">
      <c r="A104" s="125">
        <v>252</v>
      </c>
      <c r="C104" s="582" t="s">
        <v>1142</v>
      </c>
      <c r="D104">
        <v>1</v>
      </c>
      <c r="O104" s="581" t="s">
        <v>1513</v>
      </c>
      <c r="U104" s="595" t="s">
        <v>122</v>
      </c>
      <c r="Y104" s="485"/>
      <c r="AS104" s="31">
        <v>1</v>
      </c>
      <c r="AT104" s="583" t="s">
        <v>1634</v>
      </c>
      <c r="BE104" s="330">
        <v>0</v>
      </c>
      <c r="BJ104" s="608" t="s">
        <v>1568</v>
      </c>
      <c r="BK104" s="919" t="s">
        <v>1665</v>
      </c>
    </row>
    <row r="105" spans="1:63" x14ac:dyDescent="0.2">
      <c r="A105" s="125">
        <v>409</v>
      </c>
      <c r="B105" s="580" t="s">
        <v>967</v>
      </c>
      <c r="C105" s="582" t="s">
        <v>967</v>
      </c>
      <c r="D105">
        <v>1</v>
      </c>
      <c r="E105" s="576">
        <v>42872</v>
      </c>
      <c r="F105">
        <v>12</v>
      </c>
      <c r="G105" s="557">
        <v>0</v>
      </c>
      <c r="K105" s="576">
        <v>42873</v>
      </c>
      <c r="L105">
        <v>10</v>
      </c>
      <c r="M105" s="557">
        <v>0</v>
      </c>
      <c r="U105" s="603" t="s">
        <v>122</v>
      </c>
      <c r="Y105" s="485"/>
      <c r="AS105" s="31">
        <v>1</v>
      </c>
      <c r="AT105" s="583" t="s">
        <v>1688</v>
      </c>
      <c r="BE105" s="330">
        <v>0</v>
      </c>
      <c r="BH105" s="903">
        <v>17</v>
      </c>
      <c r="BI105" s="910">
        <v>42867</v>
      </c>
      <c r="BJ105" s="608" t="s">
        <v>1572</v>
      </c>
      <c r="BK105" s="919" t="s">
        <v>1665</v>
      </c>
    </row>
    <row r="106" spans="1:63" x14ac:dyDescent="0.2">
      <c r="A106" s="125">
        <v>121</v>
      </c>
      <c r="C106" s="603" t="s">
        <v>122</v>
      </c>
      <c r="O106" s="597" t="s">
        <v>122</v>
      </c>
      <c r="U106" s="603" t="s">
        <v>122</v>
      </c>
      <c r="Y106" s="485"/>
      <c r="BJ106" s="608" t="s">
        <v>1567</v>
      </c>
    </row>
    <row r="107" spans="1:63" x14ac:dyDescent="0.2">
      <c r="A107" s="125">
        <v>34</v>
      </c>
      <c r="B107" s="580" t="s">
        <v>1512</v>
      </c>
      <c r="C107" s="582" t="s">
        <v>1142</v>
      </c>
      <c r="I107" s="581" t="s">
        <v>1512</v>
      </c>
      <c r="O107" s="583" t="s">
        <v>1511</v>
      </c>
      <c r="U107" s="582" t="s">
        <v>1512</v>
      </c>
      <c r="Y107" s="485"/>
      <c r="AS107" s="31">
        <v>1</v>
      </c>
      <c r="AT107" s="583" t="s">
        <v>1709</v>
      </c>
      <c r="BE107" s="330">
        <v>0</v>
      </c>
      <c r="BK107" s="919" t="s">
        <v>1665</v>
      </c>
    </row>
    <row r="108" spans="1:63" x14ac:dyDescent="0.2">
      <c r="A108" s="125">
        <v>33</v>
      </c>
      <c r="B108" s="580" t="s">
        <v>967</v>
      </c>
      <c r="C108" s="582" t="s">
        <v>967</v>
      </c>
      <c r="D108">
        <v>2</v>
      </c>
      <c r="E108" s="576">
        <v>42872</v>
      </c>
      <c r="F108">
        <v>25</v>
      </c>
      <c r="G108" s="557">
        <v>0</v>
      </c>
      <c r="K108" s="576">
        <v>42872</v>
      </c>
      <c r="L108">
        <v>18</v>
      </c>
      <c r="M108" s="557">
        <v>0</v>
      </c>
      <c r="Q108" s="576">
        <v>42875</v>
      </c>
      <c r="R108">
        <v>18</v>
      </c>
      <c r="S108" s="557">
        <v>0</v>
      </c>
      <c r="W108" s="576">
        <v>42877</v>
      </c>
      <c r="X108" s="330">
        <v>14</v>
      </c>
      <c r="Y108" s="485">
        <v>0</v>
      </c>
      <c r="AS108" s="31">
        <v>2</v>
      </c>
      <c r="AT108" s="583" t="s">
        <v>1648</v>
      </c>
      <c r="AU108" s="581" t="s">
        <v>1633</v>
      </c>
      <c r="BE108" s="330">
        <v>0</v>
      </c>
      <c r="BH108" s="903">
        <v>22</v>
      </c>
      <c r="BI108" s="910">
        <v>42875</v>
      </c>
      <c r="BK108" s="919" t="s">
        <v>1665</v>
      </c>
    </row>
    <row r="109" spans="1:63" x14ac:dyDescent="0.2">
      <c r="A109" s="125">
        <v>239</v>
      </c>
      <c r="B109" s="580" t="s">
        <v>967</v>
      </c>
      <c r="C109" s="582" t="s">
        <v>967</v>
      </c>
      <c r="D109">
        <v>1</v>
      </c>
      <c r="E109" s="576">
        <v>42871</v>
      </c>
      <c r="F109">
        <v>13</v>
      </c>
      <c r="G109" s="557">
        <v>0</v>
      </c>
      <c r="K109" s="576">
        <v>42868</v>
      </c>
      <c r="L109">
        <v>8</v>
      </c>
      <c r="M109" s="557">
        <v>0</v>
      </c>
      <c r="Q109" s="576">
        <v>42872</v>
      </c>
      <c r="R109">
        <v>9</v>
      </c>
      <c r="S109" s="557">
        <v>0</v>
      </c>
      <c r="W109" s="576">
        <v>42872</v>
      </c>
      <c r="X109" s="330">
        <v>8</v>
      </c>
      <c r="Y109" s="485">
        <v>0</v>
      </c>
      <c r="AG109" s="581" t="s">
        <v>1612</v>
      </c>
      <c r="AJ109">
        <v>3</v>
      </c>
      <c r="AK109">
        <v>6</v>
      </c>
      <c r="AL109" s="125">
        <v>3</v>
      </c>
      <c r="AP109">
        <v>6</v>
      </c>
      <c r="AQ109">
        <v>6</v>
      </c>
      <c r="AS109" s="31">
        <v>1</v>
      </c>
      <c r="AT109" s="583" t="s">
        <v>1682</v>
      </c>
      <c r="BE109" s="330">
        <v>0</v>
      </c>
      <c r="BH109" s="903">
        <v>17</v>
      </c>
      <c r="BI109" s="910">
        <v>42875</v>
      </c>
      <c r="BK109" s="919" t="s">
        <v>1665</v>
      </c>
    </row>
    <row r="110" spans="1:63" x14ac:dyDescent="0.2">
      <c r="A110" s="125">
        <v>232</v>
      </c>
      <c r="B110" s="580" t="s">
        <v>967</v>
      </c>
      <c r="C110" s="582" t="s">
        <v>967</v>
      </c>
      <c r="D110">
        <v>1</v>
      </c>
      <c r="E110" s="576">
        <v>42869</v>
      </c>
      <c r="F110">
        <v>25</v>
      </c>
      <c r="G110" s="557">
        <v>0</v>
      </c>
      <c r="K110" s="576">
        <v>42867</v>
      </c>
      <c r="L110">
        <v>18</v>
      </c>
      <c r="M110" s="557">
        <v>0</v>
      </c>
      <c r="Q110" s="576">
        <v>42868</v>
      </c>
      <c r="R110">
        <v>18</v>
      </c>
      <c r="S110" s="557">
        <v>0</v>
      </c>
      <c r="W110" s="576">
        <v>42869</v>
      </c>
      <c r="X110" s="330">
        <v>20</v>
      </c>
      <c r="Y110" s="485">
        <v>3</v>
      </c>
      <c r="AS110" s="31">
        <v>1</v>
      </c>
      <c r="AT110" s="583" t="s">
        <v>1689</v>
      </c>
      <c r="BE110" s="330">
        <v>0</v>
      </c>
      <c r="BH110" s="904">
        <v>42869</v>
      </c>
      <c r="BI110" s="910">
        <v>42875</v>
      </c>
      <c r="BK110" s="919" t="s">
        <v>1665</v>
      </c>
    </row>
    <row r="111" spans="1:63" x14ac:dyDescent="0.2">
      <c r="A111" s="125">
        <v>227</v>
      </c>
      <c r="B111" s="580" t="s">
        <v>1142</v>
      </c>
      <c r="C111" s="582" t="s">
        <v>1142</v>
      </c>
      <c r="O111" s="581" t="s">
        <v>1513</v>
      </c>
      <c r="U111" s="595" t="s">
        <v>122</v>
      </c>
      <c r="Y111" s="485"/>
      <c r="BJ111" s="608" t="s">
        <v>1544</v>
      </c>
      <c r="BK111" s="922" t="s">
        <v>1142</v>
      </c>
    </row>
    <row r="112" spans="1:63" x14ac:dyDescent="0.2">
      <c r="A112" s="125">
        <v>123</v>
      </c>
      <c r="B112" s="580" t="s">
        <v>1142</v>
      </c>
      <c r="C112" s="582" t="s">
        <v>1142</v>
      </c>
      <c r="O112" s="581" t="s">
        <v>1513</v>
      </c>
      <c r="U112" s="595" t="s">
        <v>122</v>
      </c>
      <c r="BJ112" s="608" t="s">
        <v>1544</v>
      </c>
      <c r="BK112" s="922" t="s">
        <v>1142</v>
      </c>
    </row>
    <row r="113" spans="1:63" x14ac:dyDescent="0.2">
      <c r="A113" s="125">
        <v>411</v>
      </c>
      <c r="B113" s="580" t="s">
        <v>967</v>
      </c>
      <c r="C113" s="582" t="s">
        <v>1549</v>
      </c>
      <c r="D113">
        <v>1</v>
      </c>
      <c r="E113" s="576">
        <v>42872</v>
      </c>
      <c r="F113">
        <v>8</v>
      </c>
      <c r="G113" s="557">
        <v>0</v>
      </c>
      <c r="K113" s="576">
        <v>42871</v>
      </c>
      <c r="L113">
        <v>5</v>
      </c>
      <c r="M113" s="557">
        <v>0</v>
      </c>
      <c r="Q113" s="576">
        <v>42872</v>
      </c>
      <c r="R113">
        <v>10</v>
      </c>
      <c r="S113" s="557">
        <v>0</v>
      </c>
      <c r="W113" s="576">
        <v>42874</v>
      </c>
      <c r="X113" s="330">
        <v>12</v>
      </c>
      <c r="Y113" s="557">
        <v>0</v>
      </c>
      <c r="AS113" s="31">
        <v>1</v>
      </c>
      <c r="AT113" s="583" t="s">
        <v>1736</v>
      </c>
      <c r="BE113" s="330">
        <v>0</v>
      </c>
      <c r="BH113" s="903">
        <v>19</v>
      </c>
      <c r="BI113" s="913" t="s">
        <v>1531</v>
      </c>
      <c r="BJ113" s="608" t="s">
        <v>1565</v>
      </c>
      <c r="BK113" s="919" t="s">
        <v>1665</v>
      </c>
    </row>
    <row r="114" spans="1:63" x14ac:dyDescent="0.2">
      <c r="A114" s="125">
        <v>24</v>
      </c>
      <c r="B114" s="580" t="s">
        <v>967</v>
      </c>
      <c r="C114" s="582" t="s">
        <v>967</v>
      </c>
      <c r="D114">
        <v>1</v>
      </c>
      <c r="E114" s="576">
        <v>42870</v>
      </c>
      <c r="F114">
        <v>15</v>
      </c>
      <c r="G114" s="557">
        <v>0</v>
      </c>
      <c r="K114" s="576">
        <v>42869</v>
      </c>
      <c r="L114">
        <v>10</v>
      </c>
      <c r="M114" s="557">
        <v>0</v>
      </c>
      <c r="Q114" s="576">
        <v>42872</v>
      </c>
      <c r="R114">
        <v>8</v>
      </c>
      <c r="S114" s="557">
        <v>0</v>
      </c>
      <c r="W114" s="576">
        <v>42876</v>
      </c>
      <c r="X114" s="330">
        <v>10</v>
      </c>
      <c r="Y114" s="557">
        <v>0</v>
      </c>
      <c r="AS114" s="31">
        <v>1</v>
      </c>
      <c r="AT114" s="583" t="s">
        <v>1642</v>
      </c>
      <c r="BE114" s="330">
        <v>0</v>
      </c>
      <c r="BH114" s="903">
        <v>21</v>
      </c>
      <c r="BI114" s="910">
        <v>42875</v>
      </c>
      <c r="BK114" s="919" t="s">
        <v>1665</v>
      </c>
    </row>
    <row r="115" spans="1:63" x14ac:dyDescent="0.2">
      <c r="A115" s="125">
        <v>243</v>
      </c>
      <c r="B115" s="594" t="s">
        <v>122</v>
      </c>
      <c r="C115" s="603" t="s">
        <v>122</v>
      </c>
      <c r="O115" s="595" t="s">
        <v>122</v>
      </c>
      <c r="U115" s="595" t="s">
        <v>122</v>
      </c>
      <c r="AS115" s="31">
        <v>1</v>
      </c>
      <c r="AT115" s="583" t="s">
        <v>1737</v>
      </c>
      <c r="BE115" s="330">
        <v>0</v>
      </c>
      <c r="BK115" s="919" t="s">
        <v>1665</v>
      </c>
    </row>
    <row r="116" spans="1:63" x14ac:dyDescent="0.2">
      <c r="A116" s="125">
        <v>25</v>
      </c>
      <c r="B116" s="580" t="s">
        <v>1512</v>
      </c>
      <c r="C116" s="582" t="s">
        <v>1142</v>
      </c>
      <c r="O116" s="583" t="s">
        <v>1512</v>
      </c>
      <c r="U116" s="597" t="s">
        <v>122</v>
      </c>
      <c r="AS116" s="31">
        <v>1</v>
      </c>
      <c r="AT116" s="583" t="s">
        <v>1678</v>
      </c>
      <c r="AZ116" s="1">
        <v>19</v>
      </c>
      <c r="BE116" s="330">
        <v>0</v>
      </c>
    </row>
    <row r="117" spans="1:63" x14ac:dyDescent="0.2">
      <c r="A117" s="125">
        <v>29</v>
      </c>
      <c r="B117" s="580" t="s">
        <v>967</v>
      </c>
      <c r="C117" s="582" t="s">
        <v>967</v>
      </c>
      <c r="D117">
        <v>1</v>
      </c>
      <c r="E117" s="576">
        <v>42870</v>
      </c>
      <c r="F117">
        <v>12</v>
      </c>
      <c r="G117" s="557">
        <v>0</v>
      </c>
      <c r="K117" s="576">
        <v>42869</v>
      </c>
      <c r="L117">
        <v>10</v>
      </c>
      <c r="M117" s="557">
        <v>0</v>
      </c>
      <c r="Q117" s="576">
        <v>42873</v>
      </c>
      <c r="R117">
        <v>10</v>
      </c>
      <c r="S117" s="557">
        <v>0</v>
      </c>
      <c r="W117" s="576">
        <v>42874</v>
      </c>
      <c r="X117" s="330">
        <v>12</v>
      </c>
      <c r="Y117" s="557">
        <v>0</v>
      </c>
      <c r="AS117" s="31">
        <v>1</v>
      </c>
      <c r="AT117" s="583" t="s">
        <v>1658</v>
      </c>
      <c r="BE117" s="330">
        <v>0</v>
      </c>
      <c r="BH117" s="903">
        <v>19</v>
      </c>
      <c r="BI117" s="910">
        <v>42875</v>
      </c>
      <c r="BK117" s="919" t="s">
        <v>1665</v>
      </c>
    </row>
    <row r="118" spans="1:63" x14ac:dyDescent="0.2">
      <c r="A118" s="125">
        <v>75</v>
      </c>
      <c r="B118" s="580" t="s">
        <v>1512</v>
      </c>
      <c r="C118" s="582" t="s">
        <v>1512</v>
      </c>
      <c r="D118">
        <v>1</v>
      </c>
      <c r="I118" s="581" t="s">
        <v>1511</v>
      </c>
      <c r="O118" s="581" t="s">
        <v>1511</v>
      </c>
      <c r="U118" s="581" t="s">
        <v>1511</v>
      </c>
      <c r="AS118" s="31">
        <v>1</v>
      </c>
      <c r="AT118" s="583" t="s">
        <v>1738</v>
      </c>
      <c r="BE118" s="330">
        <v>0</v>
      </c>
      <c r="BK118" s="919" t="s">
        <v>1665</v>
      </c>
    </row>
    <row r="119" spans="1:63" x14ac:dyDescent="0.2">
      <c r="A119" s="125">
        <v>11</v>
      </c>
      <c r="B119" s="580" t="s">
        <v>1512</v>
      </c>
      <c r="C119" s="582" t="s">
        <v>1142</v>
      </c>
      <c r="I119" s="581" t="s">
        <v>1512</v>
      </c>
      <c r="O119" s="582" t="s">
        <v>1512</v>
      </c>
      <c r="U119" s="603" t="s">
        <v>122</v>
      </c>
      <c r="AS119" s="31">
        <v>1</v>
      </c>
      <c r="AT119" s="583" t="s">
        <v>1739</v>
      </c>
      <c r="AZ119" s="1">
        <v>14</v>
      </c>
      <c r="BE119" s="330">
        <v>0</v>
      </c>
    </row>
    <row r="120" spans="1:63" x14ac:dyDescent="0.2">
      <c r="A120" s="125">
        <v>31</v>
      </c>
      <c r="B120" s="580" t="s">
        <v>1512</v>
      </c>
      <c r="C120" s="582" t="s">
        <v>1512</v>
      </c>
      <c r="D120">
        <v>2</v>
      </c>
      <c r="I120" s="581" t="s">
        <v>1584</v>
      </c>
      <c r="J120">
        <v>2</v>
      </c>
      <c r="O120" s="582" t="s">
        <v>1511</v>
      </c>
      <c r="P120">
        <v>2</v>
      </c>
      <c r="U120" s="582" t="s">
        <v>1511</v>
      </c>
      <c r="AS120" s="31">
        <v>2</v>
      </c>
      <c r="AT120" s="583" t="s">
        <v>1649</v>
      </c>
      <c r="AU120" s="581" t="s">
        <v>1740</v>
      </c>
      <c r="BE120" s="330">
        <v>0</v>
      </c>
      <c r="BK120" s="919" t="s">
        <v>1665</v>
      </c>
    </row>
    <row r="121" spans="1:63" x14ac:dyDescent="0.2">
      <c r="A121" s="125">
        <v>300</v>
      </c>
      <c r="B121" s="580" t="s">
        <v>1142</v>
      </c>
      <c r="C121" s="582" t="s">
        <v>1142</v>
      </c>
      <c r="O121" s="582" t="s">
        <v>1142</v>
      </c>
      <c r="BK121" s="922" t="s">
        <v>1142</v>
      </c>
    </row>
    <row r="122" spans="1:63" x14ac:dyDescent="0.2">
      <c r="A122" s="125">
        <v>30</v>
      </c>
      <c r="B122" s="580" t="s">
        <v>1512</v>
      </c>
      <c r="C122" s="582" t="s">
        <v>1512</v>
      </c>
      <c r="I122" s="583" t="s">
        <v>1512</v>
      </c>
      <c r="O122" s="582" t="s">
        <v>1511</v>
      </c>
      <c r="U122" s="597" t="s">
        <v>122</v>
      </c>
      <c r="AS122" s="31">
        <v>1</v>
      </c>
      <c r="AT122" s="583" t="s">
        <v>1651</v>
      </c>
      <c r="BE122" s="330">
        <v>0</v>
      </c>
      <c r="BK122" s="919" t="s">
        <v>1665</v>
      </c>
    </row>
    <row r="123" spans="1:63" s="429" customFormat="1" x14ac:dyDescent="0.2">
      <c r="A123" s="574">
        <v>516</v>
      </c>
      <c r="B123" s="592" t="s">
        <v>967</v>
      </c>
      <c r="C123" s="584"/>
      <c r="G123" s="488"/>
      <c r="H123" s="574"/>
      <c r="M123" s="488"/>
      <c r="N123" s="574"/>
      <c r="S123" s="488"/>
      <c r="T123" s="574"/>
      <c r="AA123" s="586" t="s">
        <v>967</v>
      </c>
      <c r="AB123" s="429">
        <v>1</v>
      </c>
      <c r="AC123" s="577">
        <v>42881</v>
      </c>
      <c r="AD123" s="429">
        <v>2</v>
      </c>
      <c r="AE123" s="488">
        <v>0</v>
      </c>
      <c r="AF123" s="574"/>
      <c r="AG123" s="584" t="s">
        <v>967</v>
      </c>
      <c r="AI123" s="577">
        <v>42516</v>
      </c>
      <c r="AJ123" s="429">
        <v>2</v>
      </c>
      <c r="AK123" s="429">
        <v>0</v>
      </c>
      <c r="AL123" s="574"/>
      <c r="AP123" s="429">
        <v>2</v>
      </c>
      <c r="AQ123" s="429">
        <v>2</v>
      </c>
      <c r="AR123" s="574">
        <v>0</v>
      </c>
      <c r="AS123" s="442">
        <v>1</v>
      </c>
      <c r="AT123" s="584" t="s">
        <v>944</v>
      </c>
      <c r="AX123" s="1"/>
      <c r="AY123" s="125"/>
      <c r="AZ123" s="429">
        <v>20</v>
      </c>
      <c r="BC123" s="1"/>
      <c r="BD123" s="574"/>
      <c r="BG123" s="574"/>
      <c r="BH123" s="905">
        <v>26</v>
      </c>
      <c r="BI123" s="912"/>
      <c r="BJ123" s="609"/>
      <c r="BK123" s="921"/>
    </row>
    <row r="124" spans="1:63" x14ac:dyDescent="0.2">
      <c r="A124" s="125">
        <v>26</v>
      </c>
      <c r="B124" s="580" t="s">
        <v>967</v>
      </c>
      <c r="C124" s="581" t="s">
        <v>967</v>
      </c>
      <c r="D124">
        <v>1</v>
      </c>
      <c r="E124" s="576">
        <v>42870</v>
      </c>
      <c r="F124">
        <v>18</v>
      </c>
      <c r="G124" s="557">
        <v>0</v>
      </c>
      <c r="K124" s="576">
        <v>42868</v>
      </c>
      <c r="L124">
        <v>12</v>
      </c>
      <c r="M124" s="557">
        <v>0</v>
      </c>
      <c r="Q124" s="576">
        <v>42871</v>
      </c>
      <c r="R124">
        <v>12</v>
      </c>
      <c r="S124" s="557">
        <v>0</v>
      </c>
      <c r="W124" s="576">
        <v>42872</v>
      </c>
      <c r="X124">
        <v>17</v>
      </c>
      <c r="Y124" s="557">
        <v>0</v>
      </c>
      <c r="AS124" s="31">
        <v>1</v>
      </c>
      <c r="AT124" s="582" t="s">
        <v>1742</v>
      </c>
      <c r="BE124" s="330">
        <v>0</v>
      </c>
      <c r="BH124" s="903">
        <v>17</v>
      </c>
      <c r="BI124" s="910">
        <v>42875</v>
      </c>
      <c r="BK124" s="922" t="s">
        <v>1665</v>
      </c>
    </row>
    <row r="125" spans="1:63" x14ac:dyDescent="0.2">
      <c r="A125" s="125">
        <v>231</v>
      </c>
      <c r="B125" s="580" t="s">
        <v>1511</v>
      </c>
      <c r="C125" s="581" t="s">
        <v>1511</v>
      </c>
      <c r="D125">
        <v>1</v>
      </c>
      <c r="I125" s="581" t="s">
        <v>1511</v>
      </c>
      <c r="O125" s="581" t="s">
        <v>1511</v>
      </c>
      <c r="U125" s="581" t="s">
        <v>1511</v>
      </c>
      <c r="AA125" s="581" t="s">
        <v>1511</v>
      </c>
      <c r="AS125" s="31">
        <v>1</v>
      </c>
      <c r="AT125" s="582" t="s">
        <v>1720</v>
      </c>
      <c r="BE125" s="330">
        <v>0</v>
      </c>
      <c r="BK125" s="922" t="s">
        <v>1665</v>
      </c>
    </row>
    <row r="126" spans="1:63" x14ac:dyDescent="0.2">
      <c r="A126" s="125">
        <v>27</v>
      </c>
      <c r="B126" s="580" t="s">
        <v>1513</v>
      </c>
      <c r="C126" s="581" t="s">
        <v>1513</v>
      </c>
      <c r="D126" s="244" t="s">
        <v>1574</v>
      </c>
      <c r="O126" s="595" t="s">
        <v>122</v>
      </c>
      <c r="U126" s="595" t="s">
        <v>122</v>
      </c>
      <c r="AA126" s="595"/>
    </row>
    <row r="127" spans="1:63" x14ac:dyDescent="0.2">
      <c r="A127" s="125">
        <v>229</v>
      </c>
      <c r="B127" s="580" t="s">
        <v>967</v>
      </c>
      <c r="C127" s="581" t="s">
        <v>1549</v>
      </c>
      <c r="D127">
        <v>1</v>
      </c>
      <c r="E127" s="576">
        <v>42871</v>
      </c>
      <c r="F127">
        <v>5</v>
      </c>
      <c r="G127" s="557">
        <v>0</v>
      </c>
      <c r="K127" s="576">
        <v>42873</v>
      </c>
      <c r="L127">
        <v>6</v>
      </c>
      <c r="M127" s="557">
        <v>0</v>
      </c>
      <c r="Q127" s="576">
        <v>42875</v>
      </c>
      <c r="R127">
        <v>6</v>
      </c>
      <c r="S127" s="557">
        <v>0</v>
      </c>
      <c r="W127" s="576">
        <v>42873</v>
      </c>
      <c r="X127">
        <v>10</v>
      </c>
      <c r="Y127" s="557">
        <v>0</v>
      </c>
      <c r="AS127" s="31">
        <v>1</v>
      </c>
      <c r="AT127" s="583" t="s">
        <v>1743</v>
      </c>
      <c r="BE127" s="330">
        <v>0</v>
      </c>
      <c r="BH127" s="903">
        <v>18</v>
      </c>
      <c r="BI127" s="910">
        <v>42875</v>
      </c>
      <c r="BJ127" s="608" t="s">
        <v>1543</v>
      </c>
      <c r="BK127" s="922" t="s">
        <v>1665</v>
      </c>
    </row>
    <row r="128" spans="1:63" x14ac:dyDescent="0.2">
      <c r="A128" s="125">
        <v>12</v>
      </c>
      <c r="B128" s="594" t="s">
        <v>122</v>
      </c>
      <c r="C128" s="581" t="s">
        <v>122</v>
      </c>
      <c r="AA128" s="597"/>
    </row>
    <row r="129" spans="1:63" x14ac:dyDescent="0.2">
      <c r="A129" s="125">
        <v>13</v>
      </c>
      <c r="B129" s="580" t="s">
        <v>967</v>
      </c>
      <c r="C129" s="581" t="s">
        <v>967</v>
      </c>
      <c r="D129">
        <v>5</v>
      </c>
      <c r="E129" s="576">
        <v>42865</v>
      </c>
      <c r="F129">
        <v>60</v>
      </c>
      <c r="G129" s="557">
        <v>0</v>
      </c>
      <c r="K129" s="576">
        <v>42868</v>
      </c>
      <c r="L129">
        <v>55</v>
      </c>
      <c r="M129" s="557">
        <v>0</v>
      </c>
      <c r="Q129" s="576">
        <v>42871</v>
      </c>
      <c r="R129">
        <v>50</v>
      </c>
      <c r="S129" s="557">
        <v>0</v>
      </c>
      <c r="W129" s="576">
        <v>42872</v>
      </c>
      <c r="X129">
        <v>50</v>
      </c>
      <c r="Y129" s="557">
        <v>0</v>
      </c>
      <c r="AS129" s="31">
        <v>5</v>
      </c>
      <c r="AT129" s="583" t="s">
        <v>1713</v>
      </c>
      <c r="AU129" s="581" t="s">
        <v>1744</v>
      </c>
      <c r="AV129" s="581" t="s">
        <v>1712</v>
      </c>
      <c r="AW129" s="582" t="s">
        <v>1745</v>
      </c>
      <c r="AX129" s="581" t="s">
        <v>1668</v>
      </c>
      <c r="AY129" s="616"/>
      <c r="BE129" s="330">
        <v>0</v>
      </c>
      <c r="BH129" s="903">
        <v>17</v>
      </c>
      <c r="BI129" s="910">
        <v>42875</v>
      </c>
      <c r="BK129" s="922" t="s">
        <v>1665</v>
      </c>
    </row>
    <row r="130" spans="1:63" x14ac:dyDescent="0.2">
      <c r="A130" s="125">
        <v>106</v>
      </c>
      <c r="B130" s="580" t="s">
        <v>1517</v>
      </c>
      <c r="C130" s="581" t="s">
        <v>1517</v>
      </c>
      <c r="D130">
        <v>2</v>
      </c>
      <c r="E130" s="576">
        <v>42872</v>
      </c>
      <c r="F130">
        <v>10</v>
      </c>
      <c r="G130" s="557">
        <v>0</v>
      </c>
      <c r="K130" s="576">
        <v>42873</v>
      </c>
      <c r="L130">
        <v>15</v>
      </c>
      <c r="M130" s="557">
        <v>0</v>
      </c>
      <c r="O130" s="581" t="s">
        <v>1517</v>
      </c>
      <c r="P130">
        <v>2</v>
      </c>
      <c r="Q130" s="576">
        <v>42874</v>
      </c>
      <c r="R130">
        <v>18</v>
      </c>
      <c r="S130" s="557">
        <v>0</v>
      </c>
      <c r="W130" s="576">
        <v>42875</v>
      </c>
      <c r="X130">
        <v>22</v>
      </c>
      <c r="Y130" s="557">
        <v>0</v>
      </c>
      <c r="AS130" s="31">
        <v>3</v>
      </c>
      <c r="AT130" s="583" t="s">
        <v>1746</v>
      </c>
      <c r="AU130" s="581" t="s">
        <v>1719</v>
      </c>
      <c r="AV130" s="581" t="s">
        <v>1747</v>
      </c>
      <c r="BE130" s="330">
        <v>0</v>
      </c>
      <c r="BH130" s="903">
        <v>20</v>
      </c>
      <c r="BI130" s="910">
        <v>42875</v>
      </c>
      <c r="BK130" s="922" t="s">
        <v>1665</v>
      </c>
    </row>
    <row r="131" spans="1:63" x14ac:dyDescent="0.2">
      <c r="A131" s="125">
        <v>412</v>
      </c>
      <c r="B131" s="580" t="s">
        <v>1512</v>
      </c>
      <c r="C131" s="581" t="s">
        <v>1512</v>
      </c>
      <c r="D131">
        <v>1</v>
      </c>
      <c r="I131" s="581" t="s">
        <v>1512</v>
      </c>
      <c r="O131" s="581" t="s">
        <v>1512</v>
      </c>
      <c r="U131" s="581" t="s">
        <v>1512</v>
      </c>
      <c r="AA131" s="581"/>
      <c r="AS131" s="31">
        <v>1</v>
      </c>
      <c r="AT131" s="583" t="s">
        <v>1703</v>
      </c>
      <c r="BE131" s="330">
        <v>0</v>
      </c>
      <c r="BK131" s="922" t="s">
        <v>1665</v>
      </c>
    </row>
    <row r="132" spans="1:63" x14ac:dyDescent="0.2">
      <c r="A132" s="125">
        <v>43</v>
      </c>
      <c r="B132" s="580" t="s">
        <v>1511</v>
      </c>
      <c r="C132" s="581" t="s">
        <v>1512</v>
      </c>
      <c r="D132">
        <v>1</v>
      </c>
      <c r="I132" s="581" t="s">
        <v>1511</v>
      </c>
      <c r="O132" s="581" t="s">
        <v>1511</v>
      </c>
      <c r="U132" s="581" t="s">
        <v>1511</v>
      </c>
      <c r="AA132" s="581"/>
      <c r="AS132" s="31">
        <v>1</v>
      </c>
      <c r="AT132" s="583" t="s">
        <v>1669</v>
      </c>
      <c r="BE132" s="330">
        <v>0</v>
      </c>
      <c r="BK132" s="922" t="s">
        <v>1665</v>
      </c>
    </row>
    <row r="133" spans="1:63" x14ac:dyDescent="0.2">
      <c r="A133" s="125">
        <v>56</v>
      </c>
      <c r="B133" s="580" t="s">
        <v>1142</v>
      </c>
      <c r="C133" s="581" t="s">
        <v>1142</v>
      </c>
      <c r="O133" s="582" t="s">
        <v>1142</v>
      </c>
      <c r="U133" s="581" t="s">
        <v>1142</v>
      </c>
      <c r="AA133" s="582"/>
      <c r="BK133" s="922" t="s">
        <v>1142</v>
      </c>
    </row>
    <row r="134" spans="1:63" x14ac:dyDescent="0.2">
      <c r="A134" s="125">
        <v>219</v>
      </c>
      <c r="B134" s="580" t="s">
        <v>1142</v>
      </c>
      <c r="C134" s="581" t="s">
        <v>1142</v>
      </c>
      <c r="O134" s="582" t="s">
        <v>1142</v>
      </c>
      <c r="U134" s="582" t="s">
        <v>1142</v>
      </c>
      <c r="AA134" s="582"/>
      <c r="AS134" s="31">
        <v>1</v>
      </c>
      <c r="AT134" s="583" t="s">
        <v>1688</v>
      </c>
      <c r="BE134" s="330">
        <v>0</v>
      </c>
      <c r="BK134" s="922" t="s">
        <v>1665</v>
      </c>
    </row>
    <row r="135" spans="1:63" x14ac:dyDescent="0.2">
      <c r="A135" s="125">
        <v>57</v>
      </c>
      <c r="B135" s="580" t="s">
        <v>967</v>
      </c>
      <c r="C135" s="581" t="s">
        <v>967</v>
      </c>
      <c r="D135">
        <v>2</v>
      </c>
      <c r="E135" s="576">
        <v>42872</v>
      </c>
      <c r="F135">
        <v>12</v>
      </c>
      <c r="G135" s="557">
        <v>0</v>
      </c>
      <c r="K135" s="576">
        <v>42867</v>
      </c>
      <c r="L135">
        <v>15</v>
      </c>
      <c r="M135" s="557">
        <v>0</v>
      </c>
      <c r="Q135" s="576">
        <v>42870</v>
      </c>
      <c r="R135">
        <v>20</v>
      </c>
      <c r="S135" s="557">
        <v>0</v>
      </c>
      <c r="W135" s="576">
        <v>42871</v>
      </c>
      <c r="X135">
        <v>17</v>
      </c>
      <c r="Y135" s="557">
        <v>1</v>
      </c>
      <c r="AS135" s="31">
        <v>2</v>
      </c>
      <c r="AT135" s="583" t="s">
        <v>1738</v>
      </c>
      <c r="AU135" s="581" t="s">
        <v>1654</v>
      </c>
      <c r="BE135" s="330">
        <v>0</v>
      </c>
      <c r="BH135" s="904">
        <v>42871</v>
      </c>
      <c r="BI135" s="910">
        <v>42875</v>
      </c>
      <c r="BK135" s="922" t="s">
        <v>1665</v>
      </c>
    </row>
    <row r="136" spans="1:63" x14ac:dyDescent="0.2">
      <c r="A136" s="125">
        <v>112</v>
      </c>
      <c r="B136" s="580" t="s">
        <v>967</v>
      </c>
      <c r="C136" s="581" t="s">
        <v>967</v>
      </c>
      <c r="D136">
        <v>1</v>
      </c>
      <c r="E136" s="576">
        <v>42869</v>
      </c>
      <c r="F136">
        <v>14</v>
      </c>
      <c r="G136" s="557">
        <v>0</v>
      </c>
      <c r="K136" s="576">
        <v>42867</v>
      </c>
      <c r="L136">
        <v>10</v>
      </c>
      <c r="M136" s="557">
        <v>0</v>
      </c>
      <c r="Q136" s="576">
        <v>42870</v>
      </c>
      <c r="R136">
        <v>13</v>
      </c>
      <c r="S136" s="557">
        <v>0</v>
      </c>
      <c r="W136" s="576">
        <v>42870</v>
      </c>
      <c r="X136">
        <v>15</v>
      </c>
      <c r="Y136" s="557">
        <v>2</v>
      </c>
      <c r="AS136" s="31">
        <v>1</v>
      </c>
      <c r="AT136" s="583" t="s">
        <v>1632</v>
      </c>
      <c r="BE136" s="330">
        <v>0</v>
      </c>
      <c r="BH136" s="904">
        <v>42870</v>
      </c>
      <c r="BI136" s="910">
        <v>42875</v>
      </c>
      <c r="BK136" s="922" t="s">
        <v>1665</v>
      </c>
    </row>
    <row r="137" spans="1:63" x14ac:dyDescent="0.2">
      <c r="A137" s="125">
        <v>104</v>
      </c>
      <c r="B137" s="580" t="s">
        <v>967</v>
      </c>
      <c r="C137" s="581" t="s">
        <v>967</v>
      </c>
      <c r="D137">
        <v>1</v>
      </c>
      <c r="E137" s="576">
        <v>42865</v>
      </c>
      <c r="F137">
        <v>25</v>
      </c>
      <c r="G137" s="557">
        <v>0</v>
      </c>
      <c r="K137" s="576">
        <v>42868</v>
      </c>
      <c r="L137">
        <v>10</v>
      </c>
      <c r="M137" s="557">
        <v>0</v>
      </c>
      <c r="S137" s="557">
        <v>0</v>
      </c>
      <c r="U137" s="597" t="s">
        <v>122</v>
      </c>
      <c r="AA137" s="597"/>
      <c r="AS137" s="31">
        <v>1</v>
      </c>
      <c r="AT137" s="583" t="s">
        <v>1673</v>
      </c>
      <c r="BE137" s="330">
        <v>0</v>
      </c>
      <c r="BH137" s="903">
        <v>16</v>
      </c>
      <c r="BI137" s="910">
        <v>42867</v>
      </c>
      <c r="BJ137" s="608" t="s">
        <v>1582</v>
      </c>
      <c r="BK137" s="922" t="s">
        <v>1665</v>
      </c>
    </row>
    <row r="138" spans="1:63" x14ac:dyDescent="0.2">
      <c r="A138" s="125">
        <v>113</v>
      </c>
      <c r="B138" s="580" t="s">
        <v>1511</v>
      </c>
      <c r="C138" s="581" t="s">
        <v>1142</v>
      </c>
      <c r="I138" s="581" t="s">
        <v>1511</v>
      </c>
      <c r="O138" s="581" t="s">
        <v>1511</v>
      </c>
      <c r="U138" s="583" t="s">
        <v>1511</v>
      </c>
      <c r="AA138" s="583"/>
      <c r="BK138" s="922" t="s">
        <v>1142</v>
      </c>
    </row>
    <row r="139" spans="1:63" x14ac:dyDescent="0.2">
      <c r="A139" s="125">
        <v>250</v>
      </c>
      <c r="B139" s="580" t="s">
        <v>967</v>
      </c>
      <c r="C139" s="581" t="s">
        <v>967</v>
      </c>
      <c r="D139">
        <v>3</v>
      </c>
      <c r="E139" s="576">
        <v>42870</v>
      </c>
      <c r="F139">
        <v>40</v>
      </c>
      <c r="G139" s="557">
        <v>0</v>
      </c>
      <c r="K139" s="576">
        <v>42869</v>
      </c>
      <c r="L139">
        <v>40</v>
      </c>
      <c r="M139" s="557">
        <v>0</v>
      </c>
      <c r="Q139" s="576">
        <v>42873</v>
      </c>
      <c r="R139">
        <v>35</v>
      </c>
      <c r="S139" s="557">
        <v>0</v>
      </c>
      <c r="W139" s="576">
        <v>42873</v>
      </c>
      <c r="X139">
        <v>30</v>
      </c>
      <c r="Y139" s="557">
        <v>0</v>
      </c>
      <c r="AS139" s="31">
        <v>3</v>
      </c>
      <c r="AT139" s="583" t="s">
        <v>1677</v>
      </c>
      <c r="AU139" s="581" t="s">
        <v>1748</v>
      </c>
      <c r="AV139" s="581" t="s">
        <v>1749</v>
      </c>
      <c r="BE139" s="330">
        <v>0</v>
      </c>
      <c r="BH139" s="903">
        <v>18</v>
      </c>
      <c r="BI139" s="910">
        <v>42875</v>
      </c>
      <c r="BK139" s="922" t="s">
        <v>1665</v>
      </c>
    </row>
    <row r="140" spans="1:63" x14ac:dyDescent="0.2">
      <c r="A140" s="125">
        <v>223</v>
      </c>
      <c r="B140" s="594" t="s">
        <v>122</v>
      </c>
      <c r="C140" s="581" t="s">
        <v>122</v>
      </c>
      <c r="O140" s="595" t="s">
        <v>122</v>
      </c>
      <c r="U140" s="581" t="s">
        <v>1142</v>
      </c>
      <c r="AA140" s="581"/>
      <c r="AS140" s="31">
        <v>1</v>
      </c>
      <c r="AT140" s="583" t="s">
        <v>1750</v>
      </c>
      <c r="AZ140" s="1">
        <v>15</v>
      </c>
      <c r="BE140" s="330">
        <v>0</v>
      </c>
    </row>
    <row r="141" spans="1:63" x14ac:dyDescent="0.2">
      <c r="A141" s="125">
        <v>137</v>
      </c>
      <c r="B141" s="580" t="s">
        <v>1142</v>
      </c>
      <c r="C141" s="581" t="s">
        <v>1142</v>
      </c>
      <c r="O141" s="581" t="s">
        <v>1513</v>
      </c>
      <c r="U141" s="582" t="s">
        <v>1142</v>
      </c>
      <c r="AA141" s="582"/>
      <c r="BK141" s="922" t="s">
        <v>1142</v>
      </c>
    </row>
    <row r="142" spans="1:63" x14ac:dyDescent="0.2">
      <c r="A142" s="125">
        <v>230</v>
      </c>
      <c r="B142" s="580" t="s">
        <v>1142</v>
      </c>
      <c r="C142" s="581" t="s">
        <v>1142</v>
      </c>
      <c r="O142" s="582" t="s">
        <v>1513</v>
      </c>
      <c r="U142" s="582" t="s">
        <v>1142</v>
      </c>
      <c r="AA142" s="582"/>
      <c r="BK142" s="922" t="s">
        <v>1142</v>
      </c>
    </row>
    <row r="143" spans="1:63" x14ac:dyDescent="0.2">
      <c r="A143" s="125">
        <v>413</v>
      </c>
      <c r="B143" s="580" t="s">
        <v>967</v>
      </c>
      <c r="C143" s="581" t="s">
        <v>967</v>
      </c>
      <c r="D143">
        <v>1</v>
      </c>
      <c r="E143" s="576">
        <v>42873</v>
      </c>
      <c r="F143">
        <v>7</v>
      </c>
      <c r="G143" s="557">
        <v>0</v>
      </c>
      <c r="K143" s="576">
        <v>42867</v>
      </c>
      <c r="L143">
        <v>7</v>
      </c>
      <c r="M143" s="557">
        <v>0</v>
      </c>
      <c r="Q143" s="576">
        <v>42869</v>
      </c>
      <c r="R143">
        <v>9</v>
      </c>
      <c r="S143" s="557">
        <v>0</v>
      </c>
      <c r="W143" s="576">
        <v>42871</v>
      </c>
      <c r="X143">
        <v>7</v>
      </c>
      <c r="Y143" s="557">
        <v>1</v>
      </c>
      <c r="AS143" s="31">
        <v>1</v>
      </c>
      <c r="AT143" s="581" t="s">
        <v>1751</v>
      </c>
      <c r="BE143" s="1">
        <v>0</v>
      </c>
      <c r="BH143" s="906">
        <v>42871</v>
      </c>
      <c r="BI143" s="910">
        <v>42875</v>
      </c>
      <c r="BJ143" s="608" t="s">
        <v>1543</v>
      </c>
      <c r="BK143" s="922" t="s">
        <v>1665</v>
      </c>
    </row>
    <row r="144" spans="1:63" x14ac:dyDescent="0.2">
      <c r="A144" s="125">
        <v>136</v>
      </c>
      <c r="B144" s="580" t="s">
        <v>1142</v>
      </c>
      <c r="C144" s="581" t="s">
        <v>1511</v>
      </c>
      <c r="O144" s="583" t="s">
        <v>1513</v>
      </c>
      <c r="U144" s="583" t="s">
        <v>1142</v>
      </c>
      <c r="AA144" s="583"/>
      <c r="AS144" s="31">
        <v>2</v>
      </c>
      <c r="AT144" s="582" t="s">
        <v>1752</v>
      </c>
      <c r="AU144" s="581" t="s">
        <v>1753</v>
      </c>
      <c r="AZ144" s="1">
        <v>21</v>
      </c>
      <c r="BA144" s="1">
        <v>18</v>
      </c>
      <c r="BE144" s="330">
        <v>0</v>
      </c>
      <c r="BK144" s="922" t="s">
        <v>1741</v>
      </c>
    </row>
    <row r="145" spans="1:63" x14ac:dyDescent="0.2">
      <c r="A145" s="125">
        <v>84</v>
      </c>
      <c r="B145" s="580" t="s">
        <v>967</v>
      </c>
      <c r="C145" s="581" t="s">
        <v>967</v>
      </c>
      <c r="D145">
        <v>1</v>
      </c>
      <c r="E145" s="576">
        <v>42873</v>
      </c>
      <c r="F145">
        <v>10</v>
      </c>
      <c r="G145" s="557">
        <v>0</v>
      </c>
      <c r="K145" s="576">
        <v>42871</v>
      </c>
      <c r="L145">
        <v>10</v>
      </c>
      <c r="M145" s="557">
        <v>0</v>
      </c>
      <c r="Q145" s="576">
        <v>42873</v>
      </c>
      <c r="R145">
        <v>10</v>
      </c>
      <c r="S145" s="557">
        <v>0</v>
      </c>
      <c r="W145" s="576">
        <v>42873</v>
      </c>
      <c r="X145">
        <v>10</v>
      </c>
      <c r="Y145" s="557">
        <v>0</v>
      </c>
      <c r="AS145" s="31">
        <v>1</v>
      </c>
      <c r="AT145" s="582" t="s">
        <v>1639</v>
      </c>
      <c r="BE145" s="330">
        <v>0</v>
      </c>
      <c r="BH145" s="903">
        <v>18</v>
      </c>
      <c r="BI145" s="910">
        <v>42875</v>
      </c>
      <c r="BK145" s="922" t="s">
        <v>1665</v>
      </c>
    </row>
    <row r="146" spans="1:63" x14ac:dyDescent="0.2">
      <c r="A146" s="125">
        <v>125</v>
      </c>
      <c r="B146" s="580" t="s">
        <v>1512</v>
      </c>
      <c r="C146" s="581" t="s">
        <v>1512</v>
      </c>
      <c r="D146">
        <v>2</v>
      </c>
      <c r="I146" s="581" t="s">
        <v>1512</v>
      </c>
      <c r="O146" s="583" t="s">
        <v>1512</v>
      </c>
      <c r="U146" s="583" t="s">
        <v>1512</v>
      </c>
      <c r="AA146" s="583"/>
      <c r="AS146" s="31">
        <v>2</v>
      </c>
      <c r="AT146" s="582" t="s">
        <v>1754</v>
      </c>
      <c r="AU146" s="581" t="s">
        <v>1755</v>
      </c>
      <c r="BE146" s="330">
        <v>0</v>
      </c>
      <c r="BK146" s="922" t="s">
        <v>1665</v>
      </c>
    </row>
    <row r="147" spans="1:63" x14ac:dyDescent="0.2">
      <c r="A147" s="125">
        <v>40</v>
      </c>
      <c r="B147" s="580" t="s">
        <v>1511</v>
      </c>
      <c r="C147" s="581" t="s">
        <v>1142</v>
      </c>
      <c r="I147" s="581" t="s">
        <v>1511</v>
      </c>
      <c r="O147" s="583" t="s">
        <v>1511</v>
      </c>
      <c r="U147" s="583" t="s">
        <v>1511</v>
      </c>
      <c r="AA147" s="583"/>
      <c r="AS147" s="31">
        <v>1</v>
      </c>
      <c r="AT147" s="582" t="s">
        <v>1688</v>
      </c>
      <c r="BE147" s="330">
        <v>0</v>
      </c>
      <c r="BK147" s="922" t="s">
        <v>1665</v>
      </c>
    </row>
    <row r="148" spans="1:63" x14ac:dyDescent="0.2">
      <c r="A148" s="125">
        <v>23</v>
      </c>
      <c r="B148" s="580" t="s">
        <v>1142</v>
      </c>
      <c r="C148" s="581"/>
      <c r="D148">
        <v>1</v>
      </c>
      <c r="O148" s="597" t="s">
        <v>122</v>
      </c>
      <c r="U148" s="597" t="s">
        <v>122</v>
      </c>
      <c r="AA148" s="597"/>
      <c r="AS148" s="31">
        <v>1</v>
      </c>
      <c r="AT148" s="582" t="s">
        <v>1756</v>
      </c>
      <c r="BE148" s="330">
        <v>0</v>
      </c>
      <c r="BI148" s="910">
        <v>42858</v>
      </c>
      <c r="BJ148" s="608" t="s">
        <v>1581</v>
      </c>
      <c r="BK148" s="922" t="s">
        <v>1665</v>
      </c>
    </row>
    <row r="149" spans="1:63" x14ac:dyDescent="0.2">
      <c r="A149" s="125">
        <v>413</v>
      </c>
      <c r="B149" s="580" t="s">
        <v>1511</v>
      </c>
      <c r="C149" s="581" t="s">
        <v>1511</v>
      </c>
      <c r="D149">
        <v>1</v>
      </c>
      <c r="I149" s="581" t="s">
        <v>1511</v>
      </c>
      <c r="O149" s="583" t="s">
        <v>1511</v>
      </c>
      <c r="U149" s="583" t="s">
        <v>1511</v>
      </c>
      <c r="AA149" s="583"/>
      <c r="AS149" s="31">
        <v>1</v>
      </c>
      <c r="AT149" s="582" t="s">
        <v>1694</v>
      </c>
      <c r="BE149" s="330">
        <v>0</v>
      </c>
      <c r="BK149" s="922" t="s">
        <v>1665</v>
      </c>
    </row>
    <row r="150" spans="1:63" x14ac:dyDescent="0.2">
      <c r="A150" s="125">
        <v>6</v>
      </c>
      <c r="B150" s="580" t="s">
        <v>967</v>
      </c>
      <c r="C150" s="581" t="s">
        <v>1549</v>
      </c>
      <c r="D150">
        <v>1</v>
      </c>
      <c r="E150" s="576">
        <v>42875</v>
      </c>
      <c r="F150">
        <v>5</v>
      </c>
      <c r="G150" s="557">
        <v>0</v>
      </c>
      <c r="I150" s="582" t="s">
        <v>1549</v>
      </c>
      <c r="K150" s="576">
        <v>42878</v>
      </c>
      <c r="L150">
        <v>5</v>
      </c>
      <c r="M150" s="557">
        <v>0</v>
      </c>
      <c r="Q150" s="576">
        <v>42878</v>
      </c>
      <c r="R150">
        <v>5</v>
      </c>
      <c r="S150" s="557">
        <v>0</v>
      </c>
      <c r="U150" s="583" t="s">
        <v>967</v>
      </c>
      <c r="W150" s="576">
        <v>42877</v>
      </c>
      <c r="X150">
        <v>5</v>
      </c>
      <c r="Y150" s="557">
        <v>0</v>
      </c>
      <c r="AA150" s="583"/>
      <c r="AS150" s="31">
        <v>1</v>
      </c>
      <c r="AT150" s="582" t="s">
        <v>1749</v>
      </c>
      <c r="BE150" s="330">
        <v>0</v>
      </c>
      <c r="BH150" s="903">
        <v>22</v>
      </c>
      <c r="BI150" s="910">
        <v>42875</v>
      </c>
      <c r="BJ150" s="608" t="s">
        <v>1578</v>
      </c>
      <c r="BK150" s="922" t="s">
        <v>1665</v>
      </c>
    </row>
    <row r="151" spans="1:63" x14ac:dyDescent="0.2">
      <c r="A151" s="125">
        <v>509</v>
      </c>
      <c r="B151" s="580" t="s">
        <v>1549</v>
      </c>
      <c r="C151" s="581"/>
      <c r="I151" s="582" t="s">
        <v>1549</v>
      </c>
      <c r="K151" s="576">
        <v>42878</v>
      </c>
      <c r="L151">
        <v>3</v>
      </c>
      <c r="M151" s="557">
        <v>0</v>
      </c>
      <c r="AS151" s="31">
        <v>1</v>
      </c>
      <c r="AT151" s="582" t="s">
        <v>1667</v>
      </c>
      <c r="BE151" s="330">
        <v>0</v>
      </c>
      <c r="BH151" s="903">
        <v>19</v>
      </c>
      <c r="BI151" s="910">
        <v>42867</v>
      </c>
      <c r="BJ151" s="608" t="s">
        <v>1580</v>
      </c>
      <c r="BK151" s="922" t="s">
        <v>1665</v>
      </c>
    </row>
    <row r="152" spans="1:63" x14ac:dyDescent="0.2">
      <c r="A152" s="125">
        <v>512</v>
      </c>
      <c r="B152" s="580" t="s">
        <v>1549</v>
      </c>
      <c r="C152" s="581"/>
      <c r="O152" s="583" t="s">
        <v>967</v>
      </c>
      <c r="P152">
        <v>2</v>
      </c>
      <c r="Q152" s="576">
        <v>42871</v>
      </c>
      <c r="R152">
        <v>5</v>
      </c>
      <c r="S152" s="557">
        <v>0</v>
      </c>
      <c r="W152" s="576">
        <v>42872</v>
      </c>
      <c r="X152">
        <v>6</v>
      </c>
      <c r="Y152" s="557">
        <v>0</v>
      </c>
      <c r="AS152" s="31">
        <v>1</v>
      </c>
      <c r="AT152" s="582" t="s">
        <v>1757</v>
      </c>
      <c r="BE152" s="330">
        <v>0</v>
      </c>
      <c r="BH152" s="903">
        <v>17</v>
      </c>
      <c r="BI152" s="910">
        <v>42875</v>
      </c>
      <c r="BJ152" s="608" t="s">
        <v>1579</v>
      </c>
      <c r="BK152" s="922" t="s">
        <v>1665</v>
      </c>
    </row>
    <row r="153" spans="1:63" s="1" customFormat="1" x14ac:dyDescent="0.2">
      <c r="A153" s="1">
        <v>515</v>
      </c>
      <c r="B153" s="581" t="s">
        <v>967</v>
      </c>
      <c r="C153" s="581"/>
      <c r="G153" s="486"/>
      <c r="M153" s="486"/>
      <c r="S153" s="486"/>
      <c r="Y153" s="486"/>
      <c r="AA153" s="581" t="s">
        <v>967</v>
      </c>
      <c r="AB153" s="1">
        <v>1</v>
      </c>
      <c r="AC153" s="483">
        <v>42875</v>
      </c>
      <c r="AD153" s="1">
        <v>6</v>
      </c>
      <c r="AE153" s="486">
        <v>1</v>
      </c>
      <c r="AF153" s="1">
        <v>5</v>
      </c>
      <c r="AJ153" s="1">
        <v>6</v>
      </c>
      <c r="AK153" s="1">
        <v>4</v>
      </c>
      <c r="AL153" s="1">
        <v>1</v>
      </c>
      <c r="AP153" s="1">
        <v>6</v>
      </c>
      <c r="AQ153" s="1">
        <v>6</v>
      </c>
      <c r="AR153" s="1">
        <v>0</v>
      </c>
      <c r="AS153" s="617">
        <v>1</v>
      </c>
      <c r="AT153" s="582" t="s">
        <v>1722</v>
      </c>
      <c r="AY153" s="125"/>
      <c r="BD153" s="125"/>
      <c r="BE153" s="330">
        <v>0</v>
      </c>
      <c r="BH153" s="889">
        <v>20</v>
      </c>
      <c r="BI153" s="915"/>
      <c r="BJ153" s="614"/>
      <c r="BK153" s="922" t="s">
        <v>1665</v>
      </c>
    </row>
    <row r="154" spans="1:63" s="429" customFormat="1" x14ac:dyDescent="0.2">
      <c r="A154" s="574">
        <v>517</v>
      </c>
      <c r="B154" s="592"/>
      <c r="C154" s="584"/>
      <c r="G154" s="488"/>
      <c r="H154" s="574"/>
      <c r="M154" s="488"/>
      <c r="N154" s="574"/>
      <c r="S154" s="488"/>
      <c r="T154" s="574"/>
      <c r="Y154" s="488"/>
      <c r="Z154" s="574"/>
      <c r="AA154" s="584"/>
      <c r="AC154" s="577"/>
      <c r="AE154" s="488"/>
      <c r="AF154" s="574"/>
      <c r="AG154" s="584" t="s">
        <v>967</v>
      </c>
      <c r="AI154" s="577">
        <v>42882</v>
      </c>
      <c r="AJ154" s="429">
        <v>2</v>
      </c>
      <c r="AK154" s="429">
        <v>0</v>
      </c>
      <c r="AL154" s="574">
        <v>1</v>
      </c>
      <c r="AP154" s="429">
        <v>2</v>
      </c>
      <c r="AQ154" s="429">
        <v>0</v>
      </c>
      <c r="AR154" s="574">
        <v>1</v>
      </c>
      <c r="AS154" s="442">
        <v>1</v>
      </c>
      <c r="AT154" s="584" t="s">
        <v>1693</v>
      </c>
      <c r="AX154" s="1"/>
      <c r="AY154" s="125"/>
      <c r="BC154" s="1"/>
      <c r="BD154" s="574"/>
      <c r="BE154" s="429">
        <v>0</v>
      </c>
      <c r="BG154" s="574"/>
      <c r="BH154" s="905"/>
      <c r="BI154" s="912"/>
      <c r="BJ154" s="609"/>
      <c r="BK154" s="923" t="s">
        <v>1665</v>
      </c>
    </row>
    <row r="155" spans="1:63" x14ac:dyDescent="0.2">
      <c r="A155" s="125">
        <v>95</v>
      </c>
      <c r="B155" s="325" t="s">
        <v>967</v>
      </c>
      <c r="C155" s="1" t="s">
        <v>967</v>
      </c>
      <c r="D155">
        <v>1</v>
      </c>
      <c r="E155" s="576">
        <v>42870</v>
      </c>
      <c r="F155" s="557">
        <v>15</v>
      </c>
      <c r="G155" s="557">
        <v>0</v>
      </c>
      <c r="I155" s="330" t="s">
        <v>967</v>
      </c>
      <c r="J155">
        <v>2</v>
      </c>
      <c r="K155" s="576">
        <v>42869</v>
      </c>
      <c r="L155" s="557">
        <v>20</v>
      </c>
      <c r="M155" s="557">
        <v>0</v>
      </c>
      <c r="Q155" s="576">
        <v>42872</v>
      </c>
      <c r="R155" s="557">
        <v>20</v>
      </c>
      <c r="S155" s="557">
        <v>0</v>
      </c>
      <c r="W155" s="576">
        <v>42872</v>
      </c>
      <c r="AS155" s="31">
        <v>1</v>
      </c>
      <c r="AT155" s="582" t="s">
        <v>1632</v>
      </c>
      <c r="BE155" s="330">
        <v>0</v>
      </c>
      <c r="BH155" s="903">
        <v>17</v>
      </c>
      <c r="BI155" s="910">
        <v>42875</v>
      </c>
      <c r="BK155" s="919" t="s">
        <v>1665</v>
      </c>
    </row>
    <row r="156" spans="1:63" x14ac:dyDescent="0.2">
      <c r="A156" s="125">
        <v>404</v>
      </c>
      <c r="B156" s="325" t="s">
        <v>1142</v>
      </c>
      <c r="C156" s="1" t="s">
        <v>1142</v>
      </c>
      <c r="F156" s="557"/>
      <c r="K156" t="s">
        <v>1142</v>
      </c>
      <c r="L156" s="557"/>
      <c r="O156" s="1" t="s">
        <v>1142</v>
      </c>
      <c r="R156" s="557"/>
      <c r="U156" s="611" t="s">
        <v>122</v>
      </c>
      <c r="BK156" s="919" t="s">
        <v>1142</v>
      </c>
    </row>
    <row r="157" spans="1:63" x14ac:dyDescent="0.2">
      <c r="A157" s="125">
        <v>403</v>
      </c>
      <c r="B157" s="325" t="s">
        <v>1512</v>
      </c>
      <c r="C157" s="1" t="s">
        <v>1142</v>
      </c>
      <c r="E157" s="576">
        <v>42873</v>
      </c>
      <c r="F157" s="557">
        <v>5</v>
      </c>
      <c r="G157" s="557">
        <v>0</v>
      </c>
      <c r="I157" s="1" t="s">
        <v>1511</v>
      </c>
      <c r="L157" s="557"/>
      <c r="O157" s="1" t="s">
        <v>1599</v>
      </c>
      <c r="R157" s="557"/>
      <c r="U157" s="1" t="s">
        <v>1511</v>
      </c>
      <c r="AA157" s="1" t="s">
        <v>1512</v>
      </c>
      <c r="BJ157" s="607" t="s">
        <v>1543</v>
      </c>
      <c r="BK157" s="919" t="s">
        <v>1768</v>
      </c>
    </row>
    <row r="158" spans="1:63" x14ac:dyDescent="0.2">
      <c r="A158" s="125">
        <v>93</v>
      </c>
      <c r="B158" s="325" t="s">
        <v>967</v>
      </c>
      <c r="C158" s="330" t="s">
        <v>967</v>
      </c>
      <c r="D158">
        <v>1</v>
      </c>
      <c r="E158" s="576">
        <v>42870</v>
      </c>
      <c r="F158" s="557">
        <v>15</v>
      </c>
      <c r="G158" s="557">
        <v>0</v>
      </c>
      <c r="K158" s="576">
        <v>42867</v>
      </c>
      <c r="L158" s="557">
        <v>15</v>
      </c>
      <c r="M158" s="557">
        <v>0</v>
      </c>
      <c r="Q158" s="576">
        <v>42871</v>
      </c>
      <c r="R158" s="557">
        <v>15</v>
      </c>
      <c r="S158" s="557">
        <v>0</v>
      </c>
      <c r="W158" s="576">
        <v>42871</v>
      </c>
      <c r="AS158" s="31">
        <v>4</v>
      </c>
      <c r="AT158" s="583" t="s">
        <v>1659</v>
      </c>
      <c r="AU158" s="581" t="s">
        <v>1758</v>
      </c>
      <c r="AV158" s="581" t="s">
        <v>1654</v>
      </c>
      <c r="AW158" s="582" t="s">
        <v>1702</v>
      </c>
      <c r="BE158" s="330">
        <v>0</v>
      </c>
      <c r="BH158" s="904">
        <v>42871</v>
      </c>
      <c r="BI158" s="910">
        <v>42875</v>
      </c>
      <c r="BJ158" s="610" t="s">
        <v>1598</v>
      </c>
      <c r="BK158" s="919" t="s">
        <v>1665</v>
      </c>
    </row>
    <row r="159" spans="1:63" x14ac:dyDescent="0.2">
      <c r="A159" s="125">
        <v>114</v>
      </c>
      <c r="B159" s="325" t="s">
        <v>1142</v>
      </c>
      <c r="C159" s="330" t="s">
        <v>1142</v>
      </c>
      <c r="E159" t="s">
        <v>1513</v>
      </c>
      <c r="F159" s="557"/>
      <c r="L159" s="557"/>
      <c r="O159" s="1" t="s">
        <v>1513</v>
      </c>
      <c r="R159" s="557"/>
      <c r="AA159" s="611" t="s">
        <v>122</v>
      </c>
      <c r="BK159" s="919" t="s">
        <v>1142</v>
      </c>
    </row>
    <row r="160" spans="1:63" x14ac:dyDescent="0.2">
      <c r="A160" s="125">
        <v>94</v>
      </c>
      <c r="B160" s="325" t="s">
        <v>967</v>
      </c>
      <c r="C160" s="330" t="s">
        <v>967</v>
      </c>
      <c r="D160">
        <v>1</v>
      </c>
      <c r="E160" s="576">
        <v>42871</v>
      </c>
      <c r="F160" s="557">
        <v>12</v>
      </c>
      <c r="G160" s="557">
        <v>0</v>
      </c>
      <c r="K160" s="576">
        <v>42869</v>
      </c>
      <c r="L160" s="557">
        <v>10</v>
      </c>
      <c r="M160" s="557">
        <v>0</v>
      </c>
      <c r="Q160" s="576">
        <v>42875</v>
      </c>
      <c r="R160" s="557">
        <v>9</v>
      </c>
      <c r="S160" s="557">
        <v>0</v>
      </c>
      <c r="W160" s="576">
        <v>42875</v>
      </c>
      <c r="AS160" s="31">
        <v>1</v>
      </c>
      <c r="AT160" s="581" t="s">
        <v>1658</v>
      </c>
      <c r="BE160" s="1">
        <v>0</v>
      </c>
      <c r="BH160" s="903">
        <v>20</v>
      </c>
      <c r="BI160" s="910">
        <v>42875</v>
      </c>
      <c r="BK160" s="919" t="s">
        <v>1665</v>
      </c>
    </row>
    <row r="161" spans="1:63" x14ac:dyDescent="0.2">
      <c r="A161" s="125">
        <v>8</v>
      </c>
      <c r="B161" s="325" t="s">
        <v>1596</v>
      </c>
      <c r="C161" s="330" t="s">
        <v>1549</v>
      </c>
      <c r="D161">
        <v>2</v>
      </c>
      <c r="E161" s="576">
        <v>42873</v>
      </c>
      <c r="F161" s="557">
        <v>18</v>
      </c>
      <c r="G161" s="557">
        <v>0</v>
      </c>
      <c r="I161" s="1" t="s">
        <v>1596</v>
      </c>
      <c r="J161">
        <v>3</v>
      </c>
      <c r="K161" s="576">
        <v>42869</v>
      </c>
      <c r="L161" s="557">
        <v>15</v>
      </c>
      <c r="M161" s="557">
        <v>0</v>
      </c>
      <c r="Q161" s="576">
        <v>42873</v>
      </c>
      <c r="R161" s="557">
        <v>15</v>
      </c>
      <c r="S161" s="557">
        <v>0</v>
      </c>
      <c r="W161" s="576">
        <v>42873</v>
      </c>
      <c r="AS161" s="31">
        <v>2</v>
      </c>
      <c r="AT161" s="581" t="s">
        <v>1714</v>
      </c>
      <c r="AU161" s="581" t="s">
        <v>1759</v>
      </c>
      <c r="BE161" s="1">
        <v>0</v>
      </c>
      <c r="BH161" s="903">
        <v>18</v>
      </c>
      <c r="BI161" s="910">
        <v>42875</v>
      </c>
      <c r="BJ161" s="607" t="s">
        <v>1605</v>
      </c>
      <c r="BK161" s="919" t="s">
        <v>1665</v>
      </c>
    </row>
    <row r="162" spans="1:63" x14ac:dyDescent="0.2">
      <c r="A162" s="125">
        <v>4</v>
      </c>
      <c r="B162" s="325" t="s">
        <v>1512</v>
      </c>
      <c r="C162" s="330" t="s">
        <v>1512</v>
      </c>
      <c r="D162">
        <v>1</v>
      </c>
      <c r="F162" s="557"/>
      <c r="I162" s="1" t="s">
        <v>1512</v>
      </c>
      <c r="L162" s="557"/>
      <c r="O162" s="1" t="s">
        <v>1511</v>
      </c>
      <c r="R162" s="557"/>
      <c r="U162" s="1" t="s">
        <v>1512</v>
      </c>
      <c r="AA162" s="611" t="s">
        <v>122</v>
      </c>
      <c r="AS162" s="31">
        <v>1</v>
      </c>
      <c r="AT162" s="582" t="s">
        <v>1653</v>
      </c>
      <c r="BE162" s="330">
        <v>0</v>
      </c>
      <c r="BK162" s="919" t="s">
        <v>1665</v>
      </c>
    </row>
    <row r="163" spans="1:63" x14ac:dyDescent="0.2">
      <c r="A163" s="125">
        <v>116</v>
      </c>
      <c r="B163" s="325" t="s">
        <v>967</v>
      </c>
      <c r="C163" s="330" t="s">
        <v>967</v>
      </c>
      <c r="D163">
        <v>1</v>
      </c>
      <c r="E163" s="576">
        <v>42865</v>
      </c>
      <c r="F163" s="557">
        <v>15</v>
      </c>
      <c r="G163" s="557">
        <v>0</v>
      </c>
      <c r="K163" s="576">
        <v>42868</v>
      </c>
      <c r="L163" s="557">
        <v>15</v>
      </c>
      <c r="M163" s="557">
        <v>0</v>
      </c>
      <c r="Q163" s="576">
        <v>42870</v>
      </c>
      <c r="R163" s="557">
        <v>15</v>
      </c>
      <c r="S163" s="557">
        <v>0</v>
      </c>
      <c r="W163" s="576">
        <v>42871</v>
      </c>
      <c r="AS163" s="31">
        <v>1</v>
      </c>
      <c r="AT163" s="582" t="s">
        <v>1742</v>
      </c>
      <c r="BE163" s="330">
        <v>0</v>
      </c>
      <c r="BH163" s="904">
        <v>42871</v>
      </c>
      <c r="BI163" s="910">
        <v>42875</v>
      </c>
      <c r="BK163" s="919" t="s">
        <v>1665</v>
      </c>
    </row>
    <row r="164" spans="1:63" x14ac:dyDescent="0.2">
      <c r="A164" s="125">
        <v>129</v>
      </c>
      <c r="B164" s="325" t="s">
        <v>967</v>
      </c>
      <c r="C164" s="330" t="s">
        <v>967</v>
      </c>
      <c r="D164">
        <v>1</v>
      </c>
      <c r="E164" s="576">
        <v>42867</v>
      </c>
      <c r="F164" s="557">
        <v>15</v>
      </c>
      <c r="G164" s="557">
        <v>0</v>
      </c>
      <c r="K164" s="576">
        <v>42870</v>
      </c>
      <c r="L164" s="557">
        <v>15</v>
      </c>
      <c r="M164" s="557">
        <v>0</v>
      </c>
      <c r="Q164" s="576">
        <v>42873</v>
      </c>
      <c r="R164" s="557">
        <v>12</v>
      </c>
      <c r="S164" s="557">
        <v>0</v>
      </c>
      <c r="W164" s="576">
        <v>42873</v>
      </c>
      <c r="AS164" s="31">
        <v>1</v>
      </c>
      <c r="AT164" s="582" t="s">
        <v>1760</v>
      </c>
      <c r="BE164" s="330">
        <v>0</v>
      </c>
      <c r="BH164" s="903">
        <v>18</v>
      </c>
      <c r="BI164" s="910">
        <v>42875</v>
      </c>
      <c r="BK164" s="919" t="s">
        <v>1665</v>
      </c>
    </row>
    <row r="165" spans="1:63" x14ac:dyDescent="0.2">
      <c r="A165" s="125">
        <v>304</v>
      </c>
      <c r="B165" s="325" t="s">
        <v>967</v>
      </c>
      <c r="C165" s="330" t="s">
        <v>967</v>
      </c>
      <c r="D165">
        <v>1</v>
      </c>
      <c r="E165" s="576">
        <v>42870</v>
      </c>
      <c r="F165" s="557">
        <v>18</v>
      </c>
      <c r="G165" s="557">
        <v>0</v>
      </c>
      <c r="K165" s="576">
        <v>42868</v>
      </c>
      <c r="L165" s="557">
        <v>15</v>
      </c>
      <c r="M165" s="557">
        <v>0</v>
      </c>
      <c r="Q165" s="576">
        <v>42872</v>
      </c>
      <c r="R165" s="557">
        <v>16</v>
      </c>
      <c r="S165" s="557">
        <v>0</v>
      </c>
      <c r="W165" s="576">
        <v>42871</v>
      </c>
      <c r="AS165" s="31">
        <v>1</v>
      </c>
      <c r="AT165" s="582" t="s">
        <v>1638</v>
      </c>
      <c r="BE165" s="330">
        <v>0</v>
      </c>
      <c r="BH165" s="904">
        <v>42871</v>
      </c>
      <c r="BI165" s="910">
        <v>42875</v>
      </c>
      <c r="BK165" s="919" t="s">
        <v>1665</v>
      </c>
    </row>
    <row r="166" spans="1:63" x14ac:dyDescent="0.2">
      <c r="A166" s="125">
        <v>10</v>
      </c>
      <c r="B166" s="325" t="s">
        <v>967</v>
      </c>
      <c r="C166" s="330" t="s">
        <v>967</v>
      </c>
      <c r="D166">
        <v>2</v>
      </c>
      <c r="E166" s="576">
        <v>42869</v>
      </c>
      <c r="F166" s="557">
        <v>30</v>
      </c>
      <c r="G166" s="557">
        <v>0</v>
      </c>
      <c r="K166" s="576">
        <v>42869</v>
      </c>
      <c r="L166" s="557">
        <v>30</v>
      </c>
      <c r="M166" s="557">
        <v>0</v>
      </c>
      <c r="Q166" s="576">
        <v>42872</v>
      </c>
      <c r="R166" s="557">
        <v>30</v>
      </c>
      <c r="S166" s="557">
        <v>0</v>
      </c>
      <c r="W166" s="576">
        <v>42874</v>
      </c>
      <c r="AS166" s="31">
        <v>3</v>
      </c>
      <c r="AT166" s="582" t="s">
        <v>1717</v>
      </c>
      <c r="AU166" s="581" t="s">
        <v>1761</v>
      </c>
      <c r="AV166" s="581" t="s">
        <v>1638</v>
      </c>
      <c r="BE166" s="330">
        <v>1</v>
      </c>
      <c r="BH166" s="903">
        <v>16</v>
      </c>
      <c r="BI166" s="910">
        <v>42875</v>
      </c>
      <c r="BJ166" s="607" t="s">
        <v>1604</v>
      </c>
      <c r="BK166" s="919" t="s">
        <v>1665</v>
      </c>
    </row>
    <row r="167" spans="1:63" x14ac:dyDescent="0.2">
      <c r="A167" s="125">
        <v>9</v>
      </c>
      <c r="B167" s="325" t="s">
        <v>1597</v>
      </c>
      <c r="C167" s="330" t="s">
        <v>1597</v>
      </c>
      <c r="D167">
        <v>6</v>
      </c>
      <c r="E167" s="576">
        <v>42870</v>
      </c>
      <c r="F167" s="557">
        <v>23</v>
      </c>
      <c r="G167" s="557">
        <v>0</v>
      </c>
      <c r="I167" s="1" t="s">
        <v>1545</v>
      </c>
      <c r="J167">
        <v>3</v>
      </c>
      <c r="K167" s="576">
        <v>42868</v>
      </c>
      <c r="L167" s="557">
        <v>25</v>
      </c>
      <c r="M167" s="557">
        <v>0</v>
      </c>
      <c r="Q167" s="576">
        <v>42872</v>
      </c>
      <c r="R167" s="557">
        <v>20</v>
      </c>
      <c r="S167" s="557">
        <v>0</v>
      </c>
      <c r="W167" s="576">
        <v>42872</v>
      </c>
      <c r="AS167" s="31">
        <v>6</v>
      </c>
      <c r="AT167" s="582" t="s">
        <v>1749</v>
      </c>
      <c r="AU167" s="581" t="s">
        <v>1674</v>
      </c>
      <c r="AV167" s="581" t="s">
        <v>1754</v>
      </c>
      <c r="AW167" s="582" t="s">
        <v>1763</v>
      </c>
      <c r="AX167" s="582" t="s">
        <v>1682</v>
      </c>
      <c r="AY167" s="616" t="s">
        <v>1705</v>
      </c>
      <c r="BE167" s="330">
        <v>0</v>
      </c>
      <c r="BH167" s="903">
        <v>17</v>
      </c>
      <c r="BI167" s="910">
        <v>42875</v>
      </c>
      <c r="BK167" s="919" t="s">
        <v>1665</v>
      </c>
    </row>
    <row r="168" spans="1:63" x14ac:dyDescent="0.2">
      <c r="A168" s="125">
        <v>92</v>
      </c>
      <c r="B168" s="325" t="s">
        <v>967</v>
      </c>
      <c r="C168" s="330" t="s">
        <v>967</v>
      </c>
      <c r="D168">
        <v>1</v>
      </c>
      <c r="E168" s="576">
        <v>42864</v>
      </c>
      <c r="F168" s="557">
        <v>17</v>
      </c>
      <c r="G168" s="557">
        <v>0</v>
      </c>
      <c r="K168" s="576">
        <v>42867</v>
      </c>
      <c r="L168" s="557">
        <v>15</v>
      </c>
      <c r="M168" s="557">
        <v>0</v>
      </c>
      <c r="Q168" s="576">
        <v>42870</v>
      </c>
      <c r="R168" s="557">
        <v>15</v>
      </c>
      <c r="S168" s="557">
        <v>0</v>
      </c>
      <c r="W168" s="576">
        <v>42871</v>
      </c>
      <c r="AS168" s="31">
        <v>1</v>
      </c>
      <c r="AT168" s="582" t="s">
        <v>1717</v>
      </c>
      <c r="BE168" s="330">
        <v>0</v>
      </c>
      <c r="BH168" s="903">
        <v>16</v>
      </c>
      <c r="BI168" s="910">
        <v>42875</v>
      </c>
      <c r="BJ168" s="607" t="s">
        <v>1603</v>
      </c>
      <c r="BK168" s="919" t="s">
        <v>1665</v>
      </c>
    </row>
    <row r="169" spans="1:63" x14ac:dyDescent="0.2">
      <c r="A169" s="125">
        <v>91</v>
      </c>
      <c r="B169" s="325" t="s">
        <v>967</v>
      </c>
      <c r="C169" s="330" t="s">
        <v>967</v>
      </c>
      <c r="D169">
        <v>1</v>
      </c>
      <c r="E169" s="576">
        <v>42875</v>
      </c>
      <c r="F169" s="557">
        <v>3</v>
      </c>
      <c r="G169" s="557">
        <v>0</v>
      </c>
      <c r="K169" s="576">
        <v>42878</v>
      </c>
      <c r="L169" s="557">
        <v>1</v>
      </c>
      <c r="M169" s="557">
        <v>0</v>
      </c>
      <c r="R169" s="557"/>
      <c r="AS169" s="31">
        <v>1</v>
      </c>
      <c r="AT169" s="582" t="s">
        <v>1655</v>
      </c>
      <c r="BE169" s="330">
        <v>0</v>
      </c>
      <c r="BI169" s="910">
        <v>42875</v>
      </c>
      <c r="BJ169" s="607" t="s">
        <v>1606</v>
      </c>
      <c r="BK169" s="919" t="s">
        <v>1665</v>
      </c>
    </row>
    <row r="170" spans="1:63" x14ac:dyDescent="0.2">
      <c r="A170" s="125">
        <v>7</v>
      </c>
      <c r="B170" s="325" t="s">
        <v>967</v>
      </c>
      <c r="C170" s="330" t="s">
        <v>967</v>
      </c>
      <c r="D170">
        <v>3</v>
      </c>
      <c r="E170" s="576">
        <v>42870</v>
      </c>
      <c r="F170" s="557">
        <v>18</v>
      </c>
      <c r="G170" s="557">
        <v>0</v>
      </c>
      <c r="I170" s="1" t="s">
        <v>1596</v>
      </c>
      <c r="J170">
        <v>3</v>
      </c>
      <c r="K170" s="576">
        <v>42875</v>
      </c>
      <c r="L170" s="557">
        <v>18</v>
      </c>
      <c r="M170" s="557">
        <v>0</v>
      </c>
      <c r="O170" s="1" t="s">
        <v>1600</v>
      </c>
      <c r="P170">
        <v>3</v>
      </c>
      <c r="Q170" s="576">
        <v>42877</v>
      </c>
      <c r="R170" s="557">
        <v>14</v>
      </c>
      <c r="S170" s="557">
        <v>0</v>
      </c>
      <c r="U170" s="1" t="s">
        <v>1545</v>
      </c>
      <c r="V170">
        <v>3</v>
      </c>
      <c r="W170" s="576">
        <v>42877</v>
      </c>
      <c r="AS170" s="31">
        <v>3</v>
      </c>
      <c r="AT170" s="582" t="s">
        <v>1679</v>
      </c>
      <c r="AU170" s="581" t="s">
        <v>1749</v>
      </c>
      <c r="AV170" s="581" t="s">
        <v>1738</v>
      </c>
      <c r="BE170" s="330">
        <v>0</v>
      </c>
      <c r="BH170" s="903">
        <v>22</v>
      </c>
      <c r="BI170" s="910">
        <v>42875</v>
      </c>
      <c r="BK170" s="919" t="s">
        <v>1665</v>
      </c>
    </row>
    <row r="171" spans="1:63" x14ac:dyDescent="0.2">
      <c r="A171" s="125">
        <v>115</v>
      </c>
      <c r="B171" s="325" t="s">
        <v>1512</v>
      </c>
      <c r="C171" s="330" t="s">
        <v>1512</v>
      </c>
      <c r="D171">
        <v>3</v>
      </c>
      <c r="F171" s="557"/>
      <c r="L171" s="557"/>
      <c r="O171" s="1" t="s">
        <v>1512</v>
      </c>
      <c r="R171" s="557"/>
      <c r="U171" s="1" t="s">
        <v>1512</v>
      </c>
      <c r="AA171" s="1" t="s">
        <v>1512</v>
      </c>
      <c r="AS171" s="31">
        <v>3</v>
      </c>
      <c r="AT171" s="582" t="s">
        <v>1765</v>
      </c>
      <c r="AU171" s="582" t="s">
        <v>1740</v>
      </c>
      <c r="AV171" s="582" t="s">
        <v>1766</v>
      </c>
      <c r="AZ171" s="1">
        <v>14</v>
      </c>
      <c r="BA171" s="1">
        <v>13</v>
      </c>
      <c r="BB171" s="1">
        <v>9</v>
      </c>
      <c r="BE171" s="330">
        <v>0</v>
      </c>
    </row>
    <row r="172" spans="1:63" x14ac:dyDescent="0.2">
      <c r="A172" s="125">
        <v>235</v>
      </c>
      <c r="B172" s="325" t="s">
        <v>967</v>
      </c>
      <c r="C172" s="330" t="s">
        <v>967</v>
      </c>
      <c r="D172">
        <v>2</v>
      </c>
      <c r="E172" s="576">
        <v>42872</v>
      </c>
      <c r="F172" s="557">
        <v>11</v>
      </c>
      <c r="G172" s="557">
        <v>0</v>
      </c>
      <c r="K172" s="576">
        <v>42872</v>
      </c>
      <c r="L172" s="557">
        <v>15</v>
      </c>
      <c r="M172" s="557">
        <v>0</v>
      </c>
      <c r="Q172" s="576">
        <v>42877</v>
      </c>
      <c r="R172" s="557">
        <v>15</v>
      </c>
      <c r="S172" s="557">
        <v>0</v>
      </c>
      <c r="W172" s="576">
        <v>42876</v>
      </c>
      <c r="AS172" s="31">
        <v>2</v>
      </c>
      <c r="AT172" s="582" t="s">
        <v>1728</v>
      </c>
      <c r="AU172" s="582" t="s">
        <v>1692</v>
      </c>
      <c r="BE172" s="330">
        <v>0</v>
      </c>
      <c r="BH172" s="903">
        <v>21</v>
      </c>
      <c r="BI172" s="910">
        <v>42875</v>
      </c>
      <c r="BK172" s="922" t="s">
        <v>1665</v>
      </c>
    </row>
    <row r="173" spans="1:63" x14ac:dyDescent="0.2">
      <c r="A173" s="125">
        <v>38</v>
      </c>
      <c r="B173" s="325" t="s">
        <v>967</v>
      </c>
      <c r="C173" s="330" t="s">
        <v>967</v>
      </c>
      <c r="D173">
        <v>2</v>
      </c>
      <c r="E173" s="576">
        <v>42868</v>
      </c>
      <c r="F173" s="557">
        <v>32</v>
      </c>
      <c r="G173" s="557">
        <v>0</v>
      </c>
      <c r="K173" s="576">
        <v>42868</v>
      </c>
      <c r="L173" s="557">
        <v>25</v>
      </c>
      <c r="M173" s="557">
        <v>0</v>
      </c>
      <c r="Q173" s="576">
        <v>42871</v>
      </c>
      <c r="R173" s="557">
        <v>25</v>
      </c>
      <c r="S173" s="557">
        <v>0</v>
      </c>
      <c r="W173" s="576">
        <v>42872</v>
      </c>
      <c r="AS173" s="31">
        <v>2</v>
      </c>
      <c r="AT173" s="582" t="s">
        <v>1757</v>
      </c>
      <c r="AU173" s="582" t="s">
        <v>1760</v>
      </c>
      <c r="BE173" s="330">
        <v>0</v>
      </c>
      <c r="BH173" s="903">
        <v>17</v>
      </c>
      <c r="BI173" s="910">
        <v>42875</v>
      </c>
      <c r="BK173" s="922" t="s">
        <v>1665</v>
      </c>
    </row>
    <row r="174" spans="1:63" x14ac:dyDescent="0.2">
      <c r="A174" s="125">
        <v>39</v>
      </c>
      <c r="B174" s="325" t="s">
        <v>1512</v>
      </c>
      <c r="C174" s="330" t="s">
        <v>1512</v>
      </c>
      <c r="D174">
        <v>1</v>
      </c>
      <c r="E174" s="576">
        <v>42867</v>
      </c>
      <c r="F174" s="557">
        <v>8</v>
      </c>
      <c r="G174" s="557">
        <v>0</v>
      </c>
      <c r="K174" s="576">
        <v>42873</v>
      </c>
      <c r="L174" s="557">
        <v>5</v>
      </c>
      <c r="M174" s="557">
        <v>0</v>
      </c>
      <c r="Q174" s="576">
        <v>42875</v>
      </c>
      <c r="R174" s="557">
        <v>5</v>
      </c>
      <c r="S174" s="557">
        <v>0</v>
      </c>
      <c r="W174" s="576">
        <v>42875</v>
      </c>
      <c r="AS174" s="31">
        <v>1</v>
      </c>
      <c r="AT174" s="582" t="s">
        <v>1767</v>
      </c>
      <c r="BE174" s="330">
        <v>0</v>
      </c>
      <c r="BH174" s="903">
        <v>20</v>
      </c>
      <c r="BI174" s="910">
        <v>42875</v>
      </c>
      <c r="BK174" s="922" t="s">
        <v>1665</v>
      </c>
    </row>
    <row r="175" spans="1:63" x14ac:dyDescent="0.2">
      <c r="A175" s="125">
        <v>85</v>
      </c>
      <c r="B175" s="325" t="s">
        <v>1142</v>
      </c>
      <c r="C175" s="330" t="s">
        <v>1142</v>
      </c>
      <c r="F175" s="557"/>
      <c r="K175" t="s">
        <v>1142</v>
      </c>
      <c r="L175" s="557"/>
      <c r="O175" s="1" t="s">
        <v>1142</v>
      </c>
      <c r="R175" s="557"/>
      <c r="U175" s="1" t="s">
        <v>1142</v>
      </c>
      <c r="BI175" s="910"/>
      <c r="BK175" s="922" t="s">
        <v>1142</v>
      </c>
    </row>
    <row r="176" spans="1:63" x14ac:dyDescent="0.2">
      <c r="A176" s="125">
        <v>236</v>
      </c>
      <c r="B176" s="325" t="s">
        <v>967</v>
      </c>
      <c r="C176" s="330" t="s">
        <v>967</v>
      </c>
      <c r="D176">
        <v>1</v>
      </c>
      <c r="E176" s="576">
        <v>42873</v>
      </c>
      <c r="F176" s="557">
        <v>12</v>
      </c>
      <c r="G176" s="557">
        <v>0</v>
      </c>
      <c r="K176" s="576">
        <v>42875</v>
      </c>
      <c r="L176" s="557">
        <v>10</v>
      </c>
      <c r="M176" s="557">
        <v>0</v>
      </c>
      <c r="Q176" s="576">
        <v>42875</v>
      </c>
      <c r="R176" s="557">
        <v>10</v>
      </c>
      <c r="S176" s="557">
        <v>0</v>
      </c>
      <c r="W176" s="576">
        <v>42874</v>
      </c>
      <c r="AS176" s="31">
        <v>1</v>
      </c>
      <c r="AT176" s="583" t="s">
        <v>1689</v>
      </c>
      <c r="BE176" s="330">
        <v>0</v>
      </c>
      <c r="BH176" s="903">
        <v>19</v>
      </c>
      <c r="BI176" s="910">
        <v>42875</v>
      </c>
      <c r="BJ176" s="607" t="s">
        <v>1601</v>
      </c>
      <c r="BK176" s="922" t="s">
        <v>1665</v>
      </c>
    </row>
    <row r="177" spans="1:63" x14ac:dyDescent="0.2">
      <c r="A177" s="125">
        <v>135</v>
      </c>
      <c r="B177" s="325" t="s">
        <v>1142</v>
      </c>
      <c r="C177" s="330" t="s">
        <v>1142</v>
      </c>
      <c r="F177" s="557"/>
      <c r="K177" t="s">
        <v>1142</v>
      </c>
      <c r="L177" s="557"/>
      <c r="O177" s="1" t="s">
        <v>1142</v>
      </c>
      <c r="R177" s="557"/>
      <c r="U177" s="1" t="s">
        <v>1142</v>
      </c>
      <c r="BK177" s="922" t="s">
        <v>1142</v>
      </c>
    </row>
    <row r="178" spans="1:63" x14ac:dyDescent="0.2">
      <c r="A178" s="125">
        <v>99</v>
      </c>
      <c r="B178" s="325" t="s">
        <v>1142</v>
      </c>
      <c r="C178" s="330" t="s">
        <v>1142</v>
      </c>
      <c r="F178" s="557"/>
      <c r="K178" t="s">
        <v>1142</v>
      </c>
      <c r="L178" s="557"/>
      <c r="O178" s="1" t="s">
        <v>1142</v>
      </c>
      <c r="R178" s="557"/>
      <c r="U178" s="1" t="s">
        <v>1142</v>
      </c>
      <c r="BK178" s="922" t="s">
        <v>1142</v>
      </c>
    </row>
    <row r="179" spans="1:63" x14ac:dyDescent="0.2">
      <c r="A179" s="125">
        <v>245</v>
      </c>
      <c r="B179" s="325" t="s">
        <v>1142</v>
      </c>
      <c r="C179" s="330" t="s">
        <v>1142</v>
      </c>
      <c r="F179" s="557"/>
      <c r="K179" t="s">
        <v>1142</v>
      </c>
      <c r="L179" s="557"/>
      <c r="O179" s="330" t="s">
        <v>1142</v>
      </c>
      <c r="R179" s="557"/>
      <c r="U179" s="612" t="s">
        <v>122</v>
      </c>
      <c r="BK179" s="922" t="s">
        <v>1142</v>
      </c>
    </row>
    <row r="180" spans="1:63" x14ac:dyDescent="0.2">
      <c r="A180" s="125">
        <v>100</v>
      </c>
      <c r="B180" s="325" t="s">
        <v>967</v>
      </c>
      <c r="C180" s="330" t="s">
        <v>1142</v>
      </c>
      <c r="E180" s="576">
        <v>42862</v>
      </c>
      <c r="F180" s="557">
        <v>22</v>
      </c>
      <c r="G180" s="557">
        <v>0</v>
      </c>
      <c r="K180" s="576">
        <v>42866</v>
      </c>
      <c r="L180" s="557">
        <v>10</v>
      </c>
      <c r="M180" s="557">
        <v>0</v>
      </c>
      <c r="Q180" s="576">
        <v>42868</v>
      </c>
      <c r="R180" s="557">
        <v>12</v>
      </c>
      <c r="S180" s="557">
        <v>0</v>
      </c>
      <c r="W180" s="576">
        <v>42869</v>
      </c>
      <c r="AS180" s="31">
        <v>1</v>
      </c>
      <c r="AT180" s="581" t="s">
        <v>1689</v>
      </c>
      <c r="BE180" s="1">
        <v>0</v>
      </c>
      <c r="BH180" s="904">
        <v>42869</v>
      </c>
      <c r="BI180" s="910">
        <v>42875</v>
      </c>
      <c r="BJ180" s="607" t="s">
        <v>1602</v>
      </c>
      <c r="BK180" s="922" t="s">
        <v>1665</v>
      </c>
    </row>
    <row r="181" spans="1:63" s="429" customFormat="1" x14ac:dyDescent="0.2">
      <c r="A181" s="574">
        <v>224</v>
      </c>
      <c r="B181" s="575" t="s">
        <v>1142</v>
      </c>
      <c r="C181" s="429" t="s">
        <v>1142</v>
      </c>
      <c r="G181" s="488"/>
      <c r="H181" s="574"/>
      <c r="K181" s="429" t="s">
        <v>1142</v>
      </c>
      <c r="M181" s="488"/>
      <c r="N181" s="574"/>
      <c r="O181" s="429" t="s">
        <v>1142</v>
      </c>
      <c r="S181" s="488"/>
      <c r="T181" s="574"/>
      <c r="U181" s="429" t="s">
        <v>1142</v>
      </c>
      <c r="Y181" s="488"/>
      <c r="Z181" s="574"/>
      <c r="AE181" s="488"/>
      <c r="AF181" s="574"/>
      <c r="AL181" s="574"/>
      <c r="AR181" s="574"/>
      <c r="AS181" s="442"/>
      <c r="AX181" s="1"/>
      <c r="AY181" s="125"/>
      <c r="BC181" s="1"/>
      <c r="BD181" s="574"/>
      <c r="BG181" s="574"/>
      <c r="BH181" s="905"/>
      <c r="BI181" s="912"/>
      <c r="BJ181" s="609"/>
      <c r="BK181" s="923" t="s">
        <v>1142</v>
      </c>
    </row>
    <row r="182" spans="1:63" x14ac:dyDescent="0.2">
      <c r="A182" s="125">
        <v>248</v>
      </c>
      <c r="B182" s="325" t="s">
        <v>967</v>
      </c>
      <c r="C182" s="330" t="s">
        <v>967</v>
      </c>
      <c r="D182">
        <v>1</v>
      </c>
      <c r="E182" s="576">
        <v>42870</v>
      </c>
      <c r="F182">
        <v>12</v>
      </c>
      <c r="G182" s="557">
        <v>0</v>
      </c>
      <c r="K182" s="576">
        <v>42869</v>
      </c>
      <c r="L182">
        <v>14</v>
      </c>
      <c r="M182" s="557">
        <v>0</v>
      </c>
      <c r="Q182" s="576">
        <v>42872</v>
      </c>
      <c r="R182">
        <v>13</v>
      </c>
      <c r="S182" s="557">
        <v>0</v>
      </c>
      <c r="W182" s="576">
        <v>42872</v>
      </c>
      <c r="X182">
        <v>14</v>
      </c>
      <c r="Y182" s="557">
        <v>0</v>
      </c>
      <c r="AS182" s="31">
        <v>1</v>
      </c>
      <c r="AT182" s="581" t="s">
        <v>1654</v>
      </c>
      <c r="BE182" s="1">
        <v>0</v>
      </c>
      <c r="BH182" s="903">
        <v>17</v>
      </c>
      <c r="BI182" s="910">
        <v>42875</v>
      </c>
      <c r="BJ182" s="607" t="s">
        <v>1607</v>
      </c>
      <c r="BK182" s="919" t="s">
        <v>1771</v>
      </c>
    </row>
    <row r="183" spans="1:63" x14ac:dyDescent="0.2">
      <c r="A183" s="125">
        <v>241</v>
      </c>
      <c r="B183" s="325" t="s">
        <v>967</v>
      </c>
      <c r="C183" s="330" t="s">
        <v>967</v>
      </c>
      <c r="D183">
        <v>1</v>
      </c>
      <c r="E183" s="576">
        <v>42866</v>
      </c>
      <c r="F183">
        <v>12</v>
      </c>
      <c r="G183" s="557">
        <v>0</v>
      </c>
      <c r="K183" s="576">
        <v>42866</v>
      </c>
      <c r="L183">
        <v>15</v>
      </c>
      <c r="M183" s="557">
        <v>0</v>
      </c>
      <c r="Q183" s="576">
        <v>42870</v>
      </c>
      <c r="R183">
        <v>14</v>
      </c>
      <c r="S183" s="557">
        <v>0</v>
      </c>
      <c r="W183" s="576">
        <v>42870</v>
      </c>
      <c r="X183">
        <v>17</v>
      </c>
      <c r="Y183" s="557">
        <v>3</v>
      </c>
      <c r="AS183" s="31">
        <v>1</v>
      </c>
      <c r="AT183" s="581" t="s">
        <v>1774</v>
      </c>
      <c r="BE183" s="1">
        <v>0</v>
      </c>
      <c r="BH183" s="903">
        <v>15</v>
      </c>
      <c r="BI183" s="910">
        <v>42875</v>
      </c>
      <c r="BK183" s="919" t="s">
        <v>1665</v>
      </c>
    </row>
    <row r="184" spans="1:63" x14ac:dyDescent="0.2">
      <c r="A184" s="125">
        <v>244</v>
      </c>
      <c r="B184" s="325" t="s">
        <v>967</v>
      </c>
      <c r="C184" s="330" t="s">
        <v>967</v>
      </c>
      <c r="D184">
        <v>1</v>
      </c>
      <c r="E184" s="576">
        <v>42868</v>
      </c>
      <c r="F184">
        <v>12</v>
      </c>
      <c r="G184" s="557">
        <v>0</v>
      </c>
      <c r="K184" s="576">
        <v>42867</v>
      </c>
      <c r="L184">
        <v>16</v>
      </c>
      <c r="M184" s="557">
        <v>0</v>
      </c>
      <c r="O184" s="1" t="s">
        <v>967</v>
      </c>
      <c r="Q184" s="576">
        <v>42871</v>
      </c>
      <c r="R184">
        <v>10</v>
      </c>
      <c r="S184" s="557">
        <v>0</v>
      </c>
      <c r="W184" s="576">
        <v>42872</v>
      </c>
      <c r="X184">
        <v>10</v>
      </c>
      <c r="Y184" s="557">
        <v>0</v>
      </c>
      <c r="AS184" s="31">
        <v>1</v>
      </c>
      <c r="AT184" s="582" t="s">
        <v>1680</v>
      </c>
      <c r="BE184" s="330">
        <v>0</v>
      </c>
      <c r="BH184" s="903">
        <v>17</v>
      </c>
      <c r="BI184" s="910">
        <v>42875</v>
      </c>
      <c r="BK184" s="919" t="s">
        <v>1772</v>
      </c>
    </row>
    <row r="185" spans="1:63" x14ac:dyDescent="0.2">
      <c r="A185" s="125">
        <v>307</v>
      </c>
      <c r="B185" s="325" t="s">
        <v>1142</v>
      </c>
      <c r="C185" s="330" t="s">
        <v>1142</v>
      </c>
      <c r="K185" t="s">
        <v>1142</v>
      </c>
      <c r="O185" s="1" t="s">
        <v>1513</v>
      </c>
      <c r="U185" s="1" t="s">
        <v>1513</v>
      </c>
    </row>
    <row r="186" spans="1:63" x14ac:dyDescent="0.2">
      <c r="A186" s="125">
        <v>117</v>
      </c>
      <c r="B186" s="325" t="s">
        <v>967</v>
      </c>
      <c r="C186" s="330" t="s">
        <v>967</v>
      </c>
      <c r="D186">
        <v>1</v>
      </c>
      <c r="E186" s="576">
        <v>42872</v>
      </c>
      <c r="F186">
        <v>5</v>
      </c>
      <c r="G186" s="557">
        <v>0</v>
      </c>
      <c r="I186" s="1" t="s">
        <v>967</v>
      </c>
      <c r="J186" s="330">
        <v>2</v>
      </c>
      <c r="K186" s="576">
        <v>42875</v>
      </c>
      <c r="L186" s="330">
        <v>20</v>
      </c>
      <c r="M186" s="557">
        <v>0</v>
      </c>
      <c r="Q186" s="576">
        <v>42878</v>
      </c>
      <c r="R186">
        <v>18</v>
      </c>
      <c r="S186" s="557">
        <v>0</v>
      </c>
      <c r="W186" s="576">
        <v>42878</v>
      </c>
      <c r="X186">
        <v>8</v>
      </c>
      <c r="Y186" s="557">
        <v>0</v>
      </c>
      <c r="AS186" s="31">
        <v>1</v>
      </c>
      <c r="AT186" s="583" t="s">
        <v>1711</v>
      </c>
      <c r="BE186" s="330">
        <v>0</v>
      </c>
      <c r="BH186" s="903">
        <v>23</v>
      </c>
      <c r="BI186" s="910">
        <v>42875</v>
      </c>
      <c r="BJ186" s="607" t="s">
        <v>1608</v>
      </c>
      <c r="BK186" s="922" t="s">
        <v>1665</v>
      </c>
    </row>
    <row r="187" spans="1:63" x14ac:dyDescent="0.2">
      <c r="A187" s="125">
        <v>98</v>
      </c>
      <c r="B187" s="325" t="s">
        <v>967</v>
      </c>
      <c r="C187" s="330" t="s">
        <v>967</v>
      </c>
      <c r="D187">
        <v>1</v>
      </c>
      <c r="E187" s="576">
        <v>42870</v>
      </c>
      <c r="F187">
        <v>15</v>
      </c>
      <c r="G187" s="557">
        <v>0</v>
      </c>
      <c r="AS187" s="31">
        <v>1</v>
      </c>
      <c r="AT187" s="583" t="s">
        <v>1631</v>
      </c>
      <c r="AZ187" s="1">
        <v>39</v>
      </c>
      <c r="BE187" s="330">
        <v>0</v>
      </c>
      <c r="BH187" s="903">
        <v>15</v>
      </c>
      <c r="BJ187" s="608" t="s">
        <v>1616</v>
      </c>
    </row>
    <row r="188" spans="1:63" x14ac:dyDescent="0.2">
      <c r="A188" s="125">
        <v>118</v>
      </c>
      <c r="B188" s="325" t="s">
        <v>1512</v>
      </c>
      <c r="C188" s="330" t="s">
        <v>1512</v>
      </c>
      <c r="D188">
        <v>2</v>
      </c>
      <c r="I188" s="1" t="s">
        <v>1512</v>
      </c>
      <c r="J188">
        <v>2</v>
      </c>
      <c r="O188" s="1" t="s">
        <v>1512</v>
      </c>
      <c r="P188">
        <v>2</v>
      </c>
      <c r="U188" s="1" t="s">
        <v>1512</v>
      </c>
      <c r="V188">
        <v>2</v>
      </c>
      <c r="AS188" s="31">
        <v>2</v>
      </c>
      <c r="AT188" s="583" t="s">
        <v>1775</v>
      </c>
      <c r="AU188" s="581" t="s">
        <v>1764</v>
      </c>
      <c r="AZ188" s="1">
        <v>15</v>
      </c>
      <c r="BA188" s="1">
        <v>14</v>
      </c>
      <c r="BE188" s="330">
        <v>0</v>
      </c>
    </row>
    <row r="189" spans="1:63" x14ac:dyDescent="0.2">
      <c r="A189" s="125">
        <v>242</v>
      </c>
      <c r="B189" s="325" t="s">
        <v>1512</v>
      </c>
      <c r="C189" s="330" t="s">
        <v>1512</v>
      </c>
      <c r="D189">
        <v>1</v>
      </c>
      <c r="I189" s="1" t="s">
        <v>1511</v>
      </c>
      <c r="O189" s="330" t="s">
        <v>1512</v>
      </c>
      <c r="U189" s="1" t="s">
        <v>1512</v>
      </c>
      <c r="AS189" s="31">
        <v>1</v>
      </c>
      <c r="AT189" s="583" t="s">
        <v>1776</v>
      </c>
      <c r="AU189" s="581"/>
      <c r="BE189" s="330">
        <v>0</v>
      </c>
      <c r="BK189" s="919" t="s">
        <v>1773</v>
      </c>
    </row>
    <row r="190" spans="1:63" x14ac:dyDescent="0.2">
      <c r="A190" s="125">
        <v>224</v>
      </c>
      <c r="B190" s="325" t="s">
        <v>1513</v>
      </c>
      <c r="C190" s="330" t="s">
        <v>1513</v>
      </c>
      <c r="K190" t="s">
        <v>1142</v>
      </c>
      <c r="BJ190" s="607" t="s">
        <v>1607</v>
      </c>
    </row>
    <row r="191" spans="1:63" x14ac:dyDescent="0.2">
      <c r="A191" s="125">
        <v>513</v>
      </c>
      <c r="B191" s="325" t="s">
        <v>967</v>
      </c>
      <c r="O191" s="581" t="s">
        <v>967</v>
      </c>
      <c r="Q191" s="576">
        <v>42872</v>
      </c>
      <c r="R191">
        <v>6</v>
      </c>
      <c r="S191" s="557">
        <v>0</v>
      </c>
      <c r="W191" s="576">
        <v>42875</v>
      </c>
      <c r="X191">
        <v>6</v>
      </c>
      <c r="Y191" s="557">
        <v>0</v>
      </c>
      <c r="AS191" s="31">
        <v>1</v>
      </c>
      <c r="AT191" s="581" t="s">
        <v>1679</v>
      </c>
      <c r="BE191" s="1">
        <v>0</v>
      </c>
      <c r="BH191" s="903">
        <v>17</v>
      </c>
      <c r="BI191" s="910">
        <v>42875</v>
      </c>
      <c r="BJ191" s="608" t="s">
        <v>1609</v>
      </c>
      <c r="BK191" s="919" t="s">
        <v>1769</v>
      </c>
    </row>
    <row r="192" spans="1:63" x14ac:dyDescent="0.2">
      <c r="O192" s="581"/>
      <c r="Q192" s="576"/>
      <c r="BI192" s="910"/>
    </row>
    <row r="193" spans="1:63" s="429" customFormat="1" x14ac:dyDescent="0.2">
      <c r="A193" s="574">
        <v>514</v>
      </c>
      <c r="B193" s="575" t="s">
        <v>967</v>
      </c>
      <c r="G193" s="488"/>
      <c r="H193" s="574"/>
      <c r="M193" s="488"/>
      <c r="N193" s="574"/>
      <c r="S193" s="488"/>
      <c r="T193" s="574"/>
      <c r="U193" s="584" t="s">
        <v>967</v>
      </c>
      <c r="W193" s="577">
        <v>42875</v>
      </c>
      <c r="X193" s="429">
        <v>1</v>
      </c>
      <c r="Y193" s="488">
        <v>0</v>
      </c>
      <c r="Z193" s="574"/>
      <c r="AA193" s="584" t="s">
        <v>1513</v>
      </c>
      <c r="AE193" s="488"/>
      <c r="AF193" s="574"/>
      <c r="AG193" s="584" t="s">
        <v>1513</v>
      </c>
      <c r="AL193" s="574"/>
      <c r="AR193" s="574"/>
      <c r="AS193" s="442">
        <v>1</v>
      </c>
      <c r="AT193" s="584" t="s">
        <v>1669</v>
      </c>
      <c r="AX193" s="1"/>
      <c r="AY193" s="125"/>
      <c r="BC193" s="1"/>
      <c r="BD193" s="574"/>
      <c r="BE193" s="429">
        <v>0</v>
      </c>
      <c r="BG193" s="574"/>
      <c r="BH193" s="905">
        <v>20</v>
      </c>
      <c r="BI193" s="912"/>
      <c r="BJ193" s="613" t="s">
        <v>1610</v>
      </c>
      <c r="BK193" s="923" t="s">
        <v>1770</v>
      </c>
    </row>
  </sheetData>
  <mergeCells count="8">
    <mergeCell ref="AN2:AR2"/>
    <mergeCell ref="AS2:BG2"/>
    <mergeCell ref="AH2:AL2"/>
    <mergeCell ref="C2:H2"/>
    <mergeCell ref="AA2:AF2"/>
    <mergeCell ref="U2:Z2"/>
    <mergeCell ref="O2:T2"/>
    <mergeCell ref="I2:N2"/>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activeCell="A17" sqref="A17"/>
    </sheetView>
  </sheetViews>
  <sheetFormatPr defaultColWidth="8.85546875" defaultRowHeight="12.75" x14ac:dyDescent="0.2"/>
  <sheetData>
    <row r="1" spans="1:1" x14ac:dyDescent="0.2">
      <c r="A1" s="244" t="s">
        <v>1446</v>
      </c>
    </row>
    <row r="2" spans="1:1" x14ac:dyDescent="0.2">
      <c r="A2" s="244" t="s">
        <v>1379</v>
      </c>
    </row>
    <row r="3" spans="1:1" x14ac:dyDescent="0.2">
      <c r="A3" s="244"/>
    </row>
    <row r="5" spans="1:1" x14ac:dyDescent="0.2">
      <c r="A5" s="244" t="s">
        <v>1380</v>
      </c>
    </row>
    <row r="7" spans="1:1" x14ac:dyDescent="0.2">
      <c r="A7" s="244" t="s">
        <v>1381</v>
      </c>
    </row>
    <row r="9" spans="1:1" x14ac:dyDescent="0.2">
      <c r="A9" s="244" t="s">
        <v>1382</v>
      </c>
    </row>
    <row r="11" spans="1:1" x14ac:dyDescent="0.2">
      <c r="A11" s="244" t="s">
        <v>1383</v>
      </c>
    </row>
    <row r="13" spans="1:1" x14ac:dyDescent="0.2">
      <c r="A13" s="244" t="s">
        <v>1384</v>
      </c>
    </row>
    <row r="15" spans="1:1" ht="15" x14ac:dyDescent="0.25">
      <c r="A15" s="460" t="s">
        <v>1385</v>
      </c>
    </row>
    <row r="17" spans="1:1" ht="15" x14ac:dyDescent="0.25">
      <c r="A17" s="502"/>
    </row>
    <row r="19" spans="1:1" x14ac:dyDescent="0.2">
      <c r="A19" s="244" t="s">
        <v>1447</v>
      </c>
    </row>
    <row r="21" spans="1:1" x14ac:dyDescent="0.2">
      <c r="A21" s="244" t="s">
        <v>1666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6" workbookViewId="0">
      <selection activeCell="B32" sqref="B32"/>
    </sheetView>
  </sheetViews>
  <sheetFormatPr defaultColWidth="8.85546875" defaultRowHeight="12.75" x14ac:dyDescent="0.2"/>
  <cols>
    <col min="1" max="1" width="24" bestFit="1" customWidth="1"/>
    <col min="2" max="2" width="233.42578125" bestFit="1" customWidth="1"/>
  </cols>
  <sheetData>
    <row r="1" spans="1:2" ht="16.5" customHeight="1" x14ac:dyDescent="0.2">
      <c r="A1" s="367" t="s">
        <v>0</v>
      </c>
      <c r="B1" s="368" t="s">
        <v>1243</v>
      </c>
    </row>
    <row r="2" spans="1:2" ht="16.5" customHeight="1" x14ac:dyDescent="0.2">
      <c r="A2" s="367" t="s">
        <v>79</v>
      </c>
      <c r="B2" s="368" t="s">
        <v>1244</v>
      </c>
    </row>
    <row r="3" spans="1:2" ht="16.5" customHeight="1" x14ac:dyDescent="0.2">
      <c r="A3" s="369" t="s">
        <v>77</v>
      </c>
      <c r="B3" s="370" t="s">
        <v>1245</v>
      </c>
    </row>
    <row r="4" spans="1:2" ht="16.5" customHeight="1" x14ac:dyDescent="0.25">
      <c r="A4" s="369" t="s">
        <v>945</v>
      </c>
      <c r="B4" s="135" t="s">
        <v>1246</v>
      </c>
    </row>
    <row r="5" spans="1:2" ht="16.5" customHeight="1" x14ac:dyDescent="0.25">
      <c r="A5" s="369" t="s">
        <v>947</v>
      </c>
      <c r="B5" s="135" t="s">
        <v>1247</v>
      </c>
    </row>
    <row r="6" spans="1:2" ht="16.5" customHeight="1" x14ac:dyDescent="0.25">
      <c r="A6" s="369" t="s">
        <v>1013</v>
      </c>
      <c r="B6" s="135" t="s">
        <v>1248</v>
      </c>
    </row>
    <row r="7" spans="1:2" ht="16.5" customHeight="1" x14ac:dyDescent="0.25">
      <c r="A7" s="369" t="s">
        <v>1249</v>
      </c>
      <c r="B7" s="135" t="s">
        <v>1250</v>
      </c>
    </row>
    <row r="8" spans="1:2" ht="16.5" customHeight="1" x14ac:dyDescent="0.25">
      <c r="A8" s="369" t="s">
        <v>1251</v>
      </c>
      <c r="B8" s="135" t="s">
        <v>1252</v>
      </c>
    </row>
    <row r="9" spans="1:2" ht="16.5" customHeight="1" x14ac:dyDescent="0.25">
      <c r="A9" s="152" t="s">
        <v>45</v>
      </c>
      <c r="B9" s="371" t="s">
        <v>1253</v>
      </c>
    </row>
    <row r="10" spans="1:2" ht="16.5" customHeight="1" x14ac:dyDescent="0.25">
      <c r="A10" s="10" t="s">
        <v>1</v>
      </c>
      <c r="B10" s="13" t="s">
        <v>1254</v>
      </c>
    </row>
    <row r="11" spans="1:2" ht="16.5" customHeight="1" x14ac:dyDescent="0.25">
      <c r="A11" s="10" t="s">
        <v>64</v>
      </c>
      <c r="B11" s="13" t="s">
        <v>1255</v>
      </c>
    </row>
    <row r="12" spans="1:2" ht="16.5" customHeight="1" x14ac:dyDescent="0.25">
      <c r="A12" s="10" t="s">
        <v>65</v>
      </c>
      <c r="B12" s="13" t="s">
        <v>1256</v>
      </c>
    </row>
    <row r="13" spans="1:2" ht="16.5" customHeight="1" x14ac:dyDescent="0.25">
      <c r="A13" s="10" t="s">
        <v>9</v>
      </c>
      <c r="B13" s="135" t="s">
        <v>1257</v>
      </c>
    </row>
    <row r="14" spans="1:2" ht="16.5" customHeight="1" x14ac:dyDescent="0.25">
      <c r="A14" s="10" t="s">
        <v>10</v>
      </c>
      <c r="B14" s="135" t="s">
        <v>1258</v>
      </c>
    </row>
    <row r="15" spans="1:2" ht="16.5" customHeight="1" x14ac:dyDescent="0.25">
      <c r="A15" s="10" t="s">
        <v>11</v>
      </c>
      <c r="B15" s="135" t="s">
        <v>1259</v>
      </c>
    </row>
    <row r="16" spans="1:2" ht="16.5" customHeight="1" x14ac:dyDescent="0.25">
      <c r="A16" s="152" t="s">
        <v>3</v>
      </c>
      <c r="B16" s="371" t="s">
        <v>1260</v>
      </c>
    </row>
    <row r="17" spans="1:2" ht="16.5" customHeight="1" x14ac:dyDescent="0.2">
      <c r="A17" s="372" t="s">
        <v>1000</v>
      </c>
      <c r="B17" s="373" t="s">
        <v>1261</v>
      </c>
    </row>
    <row r="18" spans="1:2" ht="16.5" customHeight="1" x14ac:dyDescent="0.2">
      <c r="A18" s="374" t="s">
        <v>1262</v>
      </c>
      <c r="B18" s="375" t="s">
        <v>1263</v>
      </c>
    </row>
    <row r="19" spans="1:2" ht="16.5" customHeight="1" x14ac:dyDescent="0.2">
      <c r="A19" s="374" t="s">
        <v>1264</v>
      </c>
      <c r="B19" s="375" t="s">
        <v>1265</v>
      </c>
    </row>
    <row r="20" spans="1:2" ht="16.5" customHeight="1" x14ac:dyDescent="0.2">
      <c r="A20" s="374" t="s">
        <v>1213</v>
      </c>
      <c r="B20" s="375" t="s">
        <v>1266</v>
      </c>
    </row>
    <row r="21" spans="1:2" ht="16.5" customHeight="1" x14ac:dyDescent="0.2">
      <c r="A21" s="374" t="s">
        <v>1214</v>
      </c>
      <c r="B21" s="375" t="s">
        <v>1267</v>
      </c>
    </row>
    <row r="22" spans="1:2" ht="16.5" customHeight="1" x14ac:dyDescent="0.2">
      <c r="A22" s="372" t="s">
        <v>1268</v>
      </c>
      <c r="B22" s="373" t="s">
        <v>1269</v>
      </c>
    </row>
    <row r="23" spans="1:2" ht="16.5" customHeight="1" x14ac:dyDescent="0.2">
      <c r="A23" s="372" t="s">
        <v>920</v>
      </c>
      <c r="B23" s="373" t="s">
        <v>1270</v>
      </c>
    </row>
    <row r="24" spans="1:2" ht="16.5" customHeight="1" x14ac:dyDescent="0.2">
      <c r="A24" s="372" t="s">
        <v>1271</v>
      </c>
      <c r="B24" s="373" t="s">
        <v>1272</v>
      </c>
    </row>
    <row r="25" spans="1:2" ht="16.5" customHeight="1" x14ac:dyDescent="0.25">
      <c r="A25" s="372" t="s">
        <v>1273</v>
      </c>
      <c r="B25" s="135" t="s">
        <v>1274</v>
      </c>
    </row>
    <row r="26" spans="1:2" ht="16.5" customHeight="1" x14ac:dyDescent="0.2">
      <c r="A26" s="376" t="s">
        <v>53</v>
      </c>
      <c r="B26" s="377" t="s">
        <v>1275</v>
      </c>
    </row>
    <row r="27" spans="1:2" ht="16.5" customHeight="1" x14ac:dyDescent="0.2">
      <c r="A27" s="376" t="s">
        <v>1236</v>
      </c>
      <c r="B27" s="377" t="s">
        <v>1276</v>
      </c>
    </row>
    <row r="28" spans="1:2" ht="16.5" customHeight="1" x14ac:dyDescent="0.2">
      <c r="A28" s="376" t="s">
        <v>56</v>
      </c>
      <c r="B28" s="377" t="s">
        <v>1277</v>
      </c>
    </row>
    <row r="29" spans="1:2" ht="16.5" customHeight="1" x14ac:dyDescent="0.25">
      <c r="A29" s="152" t="s">
        <v>1237</v>
      </c>
      <c r="B29" s="135" t="s">
        <v>1278</v>
      </c>
    </row>
    <row r="30" spans="1:2" ht="16.5" customHeight="1" x14ac:dyDescent="0.25">
      <c r="A30" s="152" t="s">
        <v>1238</v>
      </c>
      <c r="B30" s="135" t="s">
        <v>1279</v>
      </c>
    </row>
    <row r="31" spans="1:2" ht="16.5" customHeight="1" x14ac:dyDescent="0.25">
      <c r="A31" s="152" t="s">
        <v>1239</v>
      </c>
      <c r="B31" s="135" t="s">
        <v>1280</v>
      </c>
    </row>
    <row r="32" spans="1:2" ht="16.5" customHeight="1" x14ac:dyDescent="0.25">
      <c r="A32" s="152" t="s">
        <v>960</v>
      </c>
      <c r="B32" s="135" t="s">
        <v>1281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2006</vt:lpstr>
      <vt:lpstr>2006_Alicia_commented</vt:lpstr>
      <vt:lpstr>2006_summary</vt:lpstr>
      <vt:lpstr>2006_problems_grazing</vt:lpstr>
      <vt:lpstr>2006_example_FFD_corr</vt:lpstr>
      <vt:lpstr>2006 baljdata</vt:lpstr>
      <vt:lpstr>2007</vt:lpstr>
      <vt:lpstr>2007_Alicia</vt:lpstr>
      <vt:lpstr>comments_Alicia</vt:lpstr>
      <vt:lpstr>2008</vt:lpstr>
      <vt:lpstr>2009</vt:lpstr>
      <vt:lpstr>2009 baljdata</vt:lpstr>
      <vt:lpstr>2010</vt:lpstr>
      <vt:lpstr>2011</vt:lpstr>
      <vt:lpstr>2012</vt:lpstr>
      <vt:lpstr>2013</vt:lpstr>
      <vt:lpstr>2014</vt:lpstr>
      <vt:lpstr>2015</vt:lpstr>
      <vt:lpstr>2016</vt:lpstr>
      <vt:lpstr>2017</vt:lpstr>
      <vt:lpstr>Malinkommentarer</vt:lpstr>
      <vt:lpstr>var_descr</vt:lpstr>
    </vt:vector>
  </TitlesOfParts>
  <Company>Botaniska Institutionen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honkakangas</dc:creator>
  <cp:lastModifiedBy>Johan Ehrlén</cp:lastModifiedBy>
  <cp:lastPrinted>2017-12-18T11:26:30Z</cp:lastPrinted>
  <dcterms:created xsi:type="dcterms:W3CDTF">2010-12-22T09:57:51Z</dcterms:created>
  <dcterms:modified xsi:type="dcterms:W3CDTF">2018-01-10T10:48:17Z</dcterms:modified>
</cp:coreProperties>
</file>